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435" yWindow="1440" windowWidth="12120" windowHeight="8295" tabRatio="873" firstSheet="54" activeTab="60"/>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82" r:id="rId10"/>
    <sheet name="106107" sheetId="96" r:id="rId11"/>
    <sheet name="108109" sheetId="12" r:id="rId12"/>
    <sheet name="110113" sheetId="13" r:id="rId13"/>
    <sheet name="114117" sheetId="14" r:id="rId14"/>
    <sheet name="118119" sheetId="15" r:id="rId15"/>
    <sheet name="120121" sheetId="16" r:id="rId16"/>
    <sheet name="122ab" sheetId="83" r:id="rId17"/>
    <sheet name="122123" sheetId="17" r:id="rId18"/>
    <sheet name="200201" sheetId="18" r:id="rId19"/>
    <sheet name="202203-NA" sheetId="19" state="hidden" r:id="rId20"/>
    <sheet name="204207" sheetId="20" r:id="rId21"/>
    <sheet name="213-NA" sheetId="21" state="hidden" r:id="rId22"/>
    <sheet name="214" sheetId="22" r:id="rId23"/>
    <sheet name="216" sheetId="23" r:id="rId24"/>
    <sheet name="217" sheetId="24" r:id="rId25"/>
    <sheet name="218" sheetId="25" r:id="rId26"/>
    <sheet name="219" sheetId="26" r:id="rId27"/>
    <sheet name="221" sheetId="27" r:id="rId28"/>
    <sheet name="224225" sheetId="79" r:id="rId29"/>
    <sheet name="227" sheetId="29" r:id="rId30"/>
    <sheet name="228229" sheetId="30" r:id="rId31"/>
    <sheet name="230" sheetId="31" r:id="rId32"/>
    <sheet name="232" sheetId="32" r:id="rId33"/>
    <sheet name="233" sheetId="33" r:id="rId34"/>
    <sheet name="234" sheetId="34" r:id="rId35"/>
    <sheet name="234A" sheetId="92" r:id="rId36"/>
    <sheet name="250251" sheetId="35" r:id="rId37"/>
    <sheet name="252" sheetId="36" r:id="rId38"/>
    <sheet name="253" sheetId="37" r:id="rId39"/>
    <sheet name="254" sheetId="38" r:id="rId40"/>
    <sheet name="256257" sheetId="39" r:id="rId41"/>
    <sheet name="261" sheetId="87" r:id="rId42"/>
    <sheet name="262263" sheetId="41" r:id="rId43"/>
    <sheet name=" 262-263Insert" sheetId="94" r:id="rId44"/>
    <sheet name="266267" sheetId="42" r:id="rId45"/>
    <sheet name="269" sheetId="43" r:id="rId46"/>
    <sheet name="272273" sheetId="44" r:id="rId47"/>
    <sheet name="274275" sheetId="45" r:id="rId48"/>
    <sheet name="276277" sheetId="46" r:id="rId49"/>
    <sheet name="278" sheetId="47" r:id="rId50"/>
    <sheet name="300301" sheetId="48" r:id="rId51"/>
    <sheet name="300B Est ESCO  Energy Revenues" sheetId="97" r:id="rId52"/>
    <sheet name="304" sheetId="49" r:id="rId53"/>
    <sheet name="310311" sheetId="50" r:id="rId54"/>
    <sheet name="320323" sheetId="80" r:id="rId55"/>
    <sheet name="326327" sheetId="52" r:id="rId56"/>
    <sheet name="328330" sheetId="53" r:id="rId57"/>
    <sheet name="332" sheetId="54" r:id="rId58"/>
    <sheet name="335" sheetId="55" r:id="rId59"/>
    <sheet name="336" sheetId="56" r:id="rId60"/>
    <sheet name="337" sheetId="57" r:id="rId61"/>
    <sheet name="337A" sheetId="76" r:id="rId62"/>
    <sheet name="337B" sheetId="77" r:id="rId63"/>
    <sheet name="337C" sheetId="78" r:id="rId64"/>
    <sheet name="340" sheetId="86" r:id="rId65"/>
    <sheet name="350351" sheetId="59" r:id="rId66"/>
    <sheet name="352353" sheetId="60" r:id="rId67"/>
    <sheet name="354355" sheetId="61" r:id="rId68"/>
    <sheet name="356" sheetId="62" r:id="rId69"/>
    <sheet name="397" sheetId="81" r:id="rId70"/>
    <sheet name="401" sheetId="63" r:id="rId71"/>
    <sheet name="402403" sheetId="64" r:id="rId72"/>
    <sheet name="406407" sheetId="65" r:id="rId73"/>
    <sheet name="408409" sheetId="66" r:id="rId74"/>
    <sheet name="410411" sheetId="67" r:id="rId75"/>
    <sheet name="422423" sheetId="68" r:id="rId76"/>
    <sheet name="424425" sheetId="69" r:id="rId77"/>
    <sheet name="426427" sheetId="85" r:id="rId78"/>
    <sheet name="429" sheetId="71" r:id="rId79"/>
    <sheet name="430" sheetId="72" r:id="rId80"/>
    <sheet name="431" sheetId="73" r:id="rId81"/>
    <sheet name="450" sheetId="74" r:id="rId82"/>
    <sheet name="BOOK" sheetId="75" r:id="rId83"/>
    <sheet name="Sheet1" sheetId="89" state="hidden"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s>
  <definedNames>
    <definedName name="_101" localSheetId="54">#REF!</definedName>
    <definedName name="_101">'101'!$A$1</definedName>
    <definedName name="_101PM" localSheetId="54">#REF!</definedName>
    <definedName name="_101PM">'101'!$B$66:$B$74</definedName>
    <definedName name="_102" localSheetId="54">#REF!</definedName>
    <definedName name="_102">'102'!$A$1</definedName>
    <definedName name="_102PM" localSheetId="54">#REF!</definedName>
    <definedName name="_102PM">'102'!$B$59:$B$67</definedName>
    <definedName name="_102PM_40" localSheetId="41">#REF!</definedName>
    <definedName name="_102PM_40">#REF!</definedName>
    <definedName name="_102PM_41" localSheetId="41">#REF!</definedName>
    <definedName name="_102PM_41">#REF!</definedName>
    <definedName name="_103" localSheetId="54">#REF!</definedName>
    <definedName name="_103">'103'!$A$1</definedName>
    <definedName name="_103_39" localSheetId="41">#REF!</definedName>
    <definedName name="_103_39">#REF!</definedName>
    <definedName name="_103_40" localSheetId="41">#REF!</definedName>
    <definedName name="_103_40">#REF!</definedName>
    <definedName name="_103_41" localSheetId="41">#REF!</definedName>
    <definedName name="_103_41">#REF!</definedName>
    <definedName name="_103_60">'[1]103'!#REF!</definedName>
    <definedName name="_103_61">'[2]103'!#REF!</definedName>
    <definedName name="_103PM" localSheetId="54">#REF!</definedName>
    <definedName name="_103PM">'103'!$B$65:$B$75</definedName>
    <definedName name="_103PM_40" localSheetId="41">#REF!</definedName>
    <definedName name="_103PM_40">#REF!</definedName>
    <definedName name="_103PM_41" localSheetId="41">#REF!</definedName>
    <definedName name="_103PM_41">#REF!</definedName>
    <definedName name="_104105" localSheetId="9">'104105'!$A$1</definedName>
    <definedName name="_104105" localSheetId="54">#REF!</definedName>
    <definedName name="_104105">#REF!</definedName>
    <definedName name="_104105_60" localSheetId="41">#REF!</definedName>
    <definedName name="_104105_60">#REF!</definedName>
    <definedName name="_104105PM" localSheetId="9">'104105'!$B$63:$B$73</definedName>
    <definedName name="_104105PM" localSheetId="54">#REF!</definedName>
    <definedName name="_104105PM">#REF!</definedName>
    <definedName name="_104105PM_10" localSheetId="41">#REF!</definedName>
    <definedName name="_104105PM_10">#REF!</definedName>
    <definedName name="_104105PM_12" localSheetId="41">#REF!</definedName>
    <definedName name="_104105PM_12">#REF!</definedName>
    <definedName name="_104105PM_17" localSheetId="41">#REF!</definedName>
    <definedName name="_104105PM_17">#REF!</definedName>
    <definedName name="_104105PM_28" localSheetId="41">#REF!</definedName>
    <definedName name="_104105PM_28">#REF!</definedName>
    <definedName name="_104105PM_36" localSheetId="41">#REF!</definedName>
    <definedName name="_104105PM_36">#REF!</definedName>
    <definedName name="_104105PM_39" localSheetId="41">#REF!</definedName>
    <definedName name="_104105PM_39">#REF!</definedName>
    <definedName name="_104105PM_40" localSheetId="41">#REF!</definedName>
    <definedName name="_104105PM_40">#REF!</definedName>
    <definedName name="_104105PM_41" localSheetId="41">#REF!</definedName>
    <definedName name="_104105PM_41">#REF!</definedName>
    <definedName name="_104105PM_60" localSheetId="41">#REF!</definedName>
    <definedName name="_104105PM_60">#REF!</definedName>
    <definedName name="_104105PM_61" localSheetId="41">#REF!</definedName>
    <definedName name="_104105PM_61">#REF!</definedName>
    <definedName name="_104105PM_66" localSheetId="41">#REF!</definedName>
    <definedName name="_104105PM_66">#REF!</definedName>
    <definedName name="_106107" localSheetId="10">'106107'!$A$1</definedName>
    <definedName name="_106107" localSheetId="54">#REF!</definedName>
    <definedName name="_106107">#REF!</definedName>
    <definedName name="_106107_39" localSheetId="41">#REF!</definedName>
    <definedName name="_106107_39">#REF!</definedName>
    <definedName name="_106107_60" localSheetId="41">#REF!</definedName>
    <definedName name="_106107_60">#REF!</definedName>
    <definedName name="_106107_61" localSheetId="41">#REF!</definedName>
    <definedName name="_106107_61">#REF!</definedName>
    <definedName name="_106107PM" localSheetId="10">'106107'!$B$116:$B$118</definedName>
    <definedName name="_106107PM" localSheetId="54">#REF!</definedName>
    <definedName name="_106107PM">#REF!</definedName>
    <definedName name="_106107PM_39" localSheetId="41">#REF!</definedName>
    <definedName name="_106107PM_39">#REF!</definedName>
    <definedName name="_106107PM_60" localSheetId="41">#REF!</definedName>
    <definedName name="_106107PM_60">#REF!</definedName>
    <definedName name="_106107PM_61" localSheetId="41">#REF!</definedName>
    <definedName name="_106107PM_61">#REF!</definedName>
    <definedName name="_108109" localSheetId="54">#REF!</definedName>
    <definedName name="_108109">'108109'!$E$8</definedName>
    <definedName name="_108109_40" localSheetId="41">#REF!</definedName>
    <definedName name="_108109_40">#REF!</definedName>
    <definedName name="_108109_41" localSheetId="41">#REF!</definedName>
    <definedName name="_108109_41">#REF!</definedName>
    <definedName name="_108109PM" localSheetId="54">#REF!</definedName>
    <definedName name="_108109PM">'108109'!$B$116:$B$124</definedName>
    <definedName name="_108109PM_10" localSheetId="41">#REF!</definedName>
    <definedName name="_108109PM_10">#REF!</definedName>
    <definedName name="_108109PM_12">'[3]108109'!#REF!</definedName>
    <definedName name="_108109PM_17">'[3]108109'!#REF!</definedName>
    <definedName name="_108109PM_28" localSheetId="41">#REF!</definedName>
    <definedName name="_108109PM_28">#REF!</definedName>
    <definedName name="_108109PM_36" localSheetId="41">#REF!</definedName>
    <definedName name="_108109PM_36">#REF!</definedName>
    <definedName name="_108109PM_39" localSheetId="41">#REF!</definedName>
    <definedName name="_108109PM_39">#REF!</definedName>
    <definedName name="_108109PM_40" localSheetId="41">#REF!</definedName>
    <definedName name="_108109PM_40">#REF!</definedName>
    <definedName name="_108109PM_41" localSheetId="41">#REF!</definedName>
    <definedName name="_108109PM_41">#REF!</definedName>
    <definedName name="_108109PM_60">'[1]108109'!#REF!</definedName>
    <definedName name="_108109PM_61">'[2]108109'!#REF!</definedName>
    <definedName name="_108109PM_66">'[4]108109'!#REF!</definedName>
    <definedName name="_110113" localSheetId="54">#REF!</definedName>
    <definedName name="_110113">'110113'!$A$1</definedName>
    <definedName name="_110113_17" localSheetId="41">#REF!</definedName>
    <definedName name="_110113_17">#REF!</definedName>
    <definedName name="_110113PM" localSheetId="54">#REF!</definedName>
    <definedName name="_110113PM">'110113'!$B$280:$B$288</definedName>
    <definedName name="_110113PM_17" localSheetId="41">#REF!</definedName>
    <definedName name="_110113PM_17">#REF!</definedName>
    <definedName name="_110113PM_40" localSheetId="41">#REF!</definedName>
    <definedName name="_110113PM_40">#REF!</definedName>
    <definedName name="_110113PM_41" localSheetId="41">#REF!</definedName>
    <definedName name="_110113PM_41">#REF!</definedName>
    <definedName name="_114117" localSheetId="54">#REF!</definedName>
    <definedName name="_114117">'114117'!$A$1</definedName>
    <definedName name="_114117PM" localSheetId="54">#REF!</definedName>
    <definedName name="_114117PM">'114117'!$B$129:$B$143</definedName>
    <definedName name="_118119" localSheetId="54">#REF!</definedName>
    <definedName name="_118119">'118119'!$A$1</definedName>
    <definedName name="_118119_17" localSheetId="41">#REF!</definedName>
    <definedName name="_118119_17">#REF!</definedName>
    <definedName name="_118119PM" localSheetId="54">#REF!</definedName>
    <definedName name="_118119PM">'118119'!$B$138:$B$146</definedName>
    <definedName name="_118119PM_10" localSheetId="41">#REF!</definedName>
    <definedName name="_118119PM_10">#REF!</definedName>
    <definedName name="_118119PM_12">'[3]118119'!#REF!</definedName>
    <definedName name="_118119PM_17" localSheetId="41">#REF!</definedName>
    <definedName name="_118119PM_17">#REF!</definedName>
    <definedName name="_118119PM_28" localSheetId="41">#REF!</definedName>
    <definedName name="_118119PM_28">#REF!</definedName>
    <definedName name="_118119PM_36" localSheetId="41">#REF!</definedName>
    <definedName name="_118119PM_36">#REF!</definedName>
    <definedName name="_118119PM_39" localSheetId="41">#REF!</definedName>
    <definedName name="_118119PM_39">#REF!</definedName>
    <definedName name="_118119PM_40" localSheetId="41">#REF!</definedName>
    <definedName name="_118119PM_40">#REF!</definedName>
    <definedName name="_118119PM_41" localSheetId="41">#REF!</definedName>
    <definedName name="_118119PM_41">#REF!</definedName>
    <definedName name="_118119PM_60">'[4]118119'!#REF!</definedName>
    <definedName name="_118119PM_61">'[3]118119'!#REF!</definedName>
    <definedName name="_118119PM_66">'[4]118119'!#REF!</definedName>
    <definedName name="_120121" localSheetId="54">#REF!</definedName>
    <definedName name="_120121">'120121'!$A$1</definedName>
    <definedName name="_120121PM" localSheetId="54">#REF!</definedName>
    <definedName name="_120121PM">'120121'!$B$137:$B$145</definedName>
    <definedName name="_120121PM_10" localSheetId="41">#REF!</definedName>
    <definedName name="_120121PM_10">#REF!</definedName>
    <definedName name="_120121PM_12" localSheetId="41">#REF!</definedName>
    <definedName name="_120121PM_12">#REF!</definedName>
    <definedName name="_120121PM_17" localSheetId="41">#REF!</definedName>
    <definedName name="_120121PM_17">#REF!</definedName>
    <definedName name="_120121PM_28" localSheetId="41">#REF!</definedName>
    <definedName name="_120121PM_28">#REF!</definedName>
    <definedName name="_120121PM_36" localSheetId="41">#REF!</definedName>
    <definedName name="_120121PM_36">#REF!</definedName>
    <definedName name="_120121PM_39" localSheetId="41">#REF!</definedName>
    <definedName name="_120121PM_39">#REF!</definedName>
    <definedName name="_120121PM_40" localSheetId="41">#REF!</definedName>
    <definedName name="_120121PM_40">#REF!</definedName>
    <definedName name="_120121PM_41" localSheetId="41">#REF!</definedName>
    <definedName name="_120121PM_41">#REF!</definedName>
    <definedName name="_120121PM_60" localSheetId="41">#REF!</definedName>
    <definedName name="_120121PM_60">#REF!</definedName>
    <definedName name="_120121PM_61" localSheetId="41">#REF!</definedName>
    <definedName name="_120121PM_61">#REF!</definedName>
    <definedName name="_120121PM_66" localSheetId="41">#REF!</definedName>
    <definedName name="_120121PM_66">#REF!</definedName>
    <definedName name="_122123" localSheetId="54">#REF!</definedName>
    <definedName name="_122123">'122123'!$A$1</definedName>
    <definedName name="_122123PM" localSheetId="10">'[5]122123'!#REF!</definedName>
    <definedName name="_122123PM" localSheetId="51">'[6]122123'!#REF!</definedName>
    <definedName name="_122123PM" localSheetId="54">#REF!</definedName>
    <definedName name="_122123PM">'122123'!#REF!</definedName>
    <definedName name="_200201" localSheetId="54">#REF!</definedName>
    <definedName name="_200201">'200201'!$A$1</definedName>
    <definedName name="_200201PM" localSheetId="54">#REF!</definedName>
    <definedName name="_200201PM">'200201'!$B$67:$B$75</definedName>
    <definedName name="_202203" localSheetId="54">#REF!</definedName>
    <definedName name="_202203">'202203-NA'!$A$1</definedName>
    <definedName name="_202203PM" localSheetId="54">#REF!</definedName>
    <definedName name="_202203PM">'202203-NA'!$B$65:$B$73</definedName>
    <definedName name="_204207" localSheetId="54">#REF!</definedName>
    <definedName name="_204207">'204207'!$A$1</definedName>
    <definedName name="_204207PM" localSheetId="54">#REF!</definedName>
    <definedName name="_204207PM">'204207'!$B$135:$B$149</definedName>
    <definedName name="_204207PM_40" localSheetId="41">#REF!</definedName>
    <definedName name="_204207PM_40">#REF!</definedName>
    <definedName name="_204207PM_41" localSheetId="41">#REF!</definedName>
    <definedName name="_204207PM_41">#REF!</definedName>
    <definedName name="_213" localSheetId="54">#REF!</definedName>
    <definedName name="_213">'213-NA'!$A$1</definedName>
    <definedName name="_213PM" localSheetId="54">#REF!</definedName>
    <definedName name="_213PM">'213-NA'!$B$69:$B$77</definedName>
    <definedName name="_214" localSheetId="54">#REF!</definedName>
    <definedName name="_214" localSheetId="77">'[7]214'!$A$1</definedName>
    <definedName name="_214">'214'!$A$1</definedName>
    <definedName name="_214PM" localSheetId="54">#REF!</definedName>
    <definedName name="_214PM" localSheetId="77">'[7]214'!$B$71:$B$79</definedName>
    <definedName name="_214PM">'214'!$B$94:$B$102</definedName>
    <definedName name="_214PM_40" localSheetId="41">#REF!</definedName>
    <definedName name="_214PM_40">#REF!</definedName>
    <definedName name="_214PM_41" localSheetId="41">#REF!</definedName>
    <definedName name="_214PM_41">#REF!</definedName>
    <definedName name="_216" localSheetId="54">#REF!</definedName>
    <definedName name="_216">'216'!$A$1</definedName>
    <definedName name="_216_60" localSheetId="41">#REF!</definedName>
    <definedName name="_216_60">#REF!</definedName>
    <definedName name="_216PM" localSheetId="9">'[8]216'!#REF!</definedName>
    <definedName name="_216PM" localSheetId="10">'[5]216'!#REF!</definedName>
    <definedName name="_216PM" localSheetId="41">'[9]216'!#REF!</definedName>
    <definedName name="_216PM" localSheetId="51">'[6]216'!#REF!</definedName>
    <definedName name="_216PM" localSheetId="54">'[10]216'!#REF!</definedName>
    <definedName name="_216PM" localSheetId="77">'[11]216'!#REF!</definedName>
    <definedName name="_216PM">'216'!#REF!</definedName>
    <definedName name="_216PM_10" localSheetId="41">#REF!</definedName>
    <definedName name="_216PM_10">#REF!</definedName>
    <definedName name="_216PM_11" localSheetId="41">#REF!</definedName>
    <definedName name="_216PM_11">#REF!</definedName>
    <definedName name="_216PM_12" localSheetId="41">#REF!</definedName>
    <definedName name="_216PM_12">#REF!</definedName>
    <definedName name="_216PM_14">'[12]216'!#REF!</definedName>
    <definedName name="_216PM_15">'[12]216'!#REF!</definedName>
    <definedName name="_216PM_16">'[12]216'!#REF!</definedName>
    <definedName name="_216PM_17">'[13]216'!#REF!</definedName>
    <definedName name="_216PM_18">'[14]216'!#REF!</definedName>
    <definedName name="_216PM_19" localSheetId="41">#REF!</definedName>
    <definedName name="_216PM_19">#REF!</definedName>
    <definedName name="_216PM_20" localSheetId="41">#REF!</definedName>
    <definedName name="_216PM_20">#REF!</definedName>
    <definedName name="_216PM_25">'[15]216'!#REF!</definedName>
    <definedName name="_216PM_26" localSheetId="41">#REF!</definedName>
    <definedName name="_216PM_26">#REF!</definedName>
    <definedName name="_216PM_28" localSheetId="41">#REF!</definedName>
    <definedName name="_216PM_28">#REF!</definedName>
    <definedName name="_216PM_29" localSheetId="41">#REF!</definedName>
    <definedName name="_216PM_29">#REF!</definedName>
    <definedName name="_216PM_34">'[12]216'!#REF!</definedName>
    <definedName name="_216PM_35">'[12]216'!#REF!</definedName>
    <definedName name="_216PM_36" localSheetId="41">#REF!</definedName>
    <definedName name="_216PM_36">#REF!</definedName>
    <definedName name="_216PM_39" localSheetId="41">#REF!</definedName>
    <definedName name="_216PM_39">#REF!</definedName>
    <definedName name="_216PM_43" localSheetId="41">#REF!</definedName>
    <definedName name="_216PM_43">#REF!</definedName>
    <definedName name="_216PM_46" localSheetId="41">#REF!</definedName>
    <definedName name="_216PM_46">#REF!</definedName>
    <definedName name="_216PM_48" localSheetId="41">#REF!</definedName>
    <definedName name="_216PM_48">#REF!</definedName>
    <definedName name="_216PM_50" localSheetId="41">#REF!</definedName>
    <definedName name="_216PM_50">#REF!</definedName>
    <definedName name="_216PM_51">'[14]216'!#REF!</definedName>
    <definedName name="_216PM_55" localSheetId="41">#REF!</definedName>
    <definedName name="_216PM_55">#REF!</definedName>
    <definedName name="_216PM_56" localSheetId="41">#REF!</definedName>
    <definedName name="_216PM_56">#REF!</definedName>
    <definedName name="_216PM_57">'[15]216'!#REF!</definedName>
    <definedName name="_216PM_58" localSheetId="41">#REF!</definedName>
    <definedName name="_216PM_58">#REF!</definedName>
    <definedName name="_216PM_59">'[16]216'!#REF!</definedName>
    <definedName name="_216PM_60" localSheetId="41">#REF!</definedName>
    <definedName name="_216PM_60">#REF!</definedName>
    <definedName name="_216PM_61" localSheetId="41">#REF!</definedName>
    <definedName name="_216PM_61">#REF!</definedName>
    <definedName name="_216PM_62">'[17]216'!#REF!</definedName>
    <definedName name="_216PM_63" localSheetId="41">#REF!</definedName>
    <definedName name="_216PM_63">#REF!</definedName>
    <definedName name="_216PM_64" localSheetId="41">#REF!</definedName>
    <definedName name="_216PM_64">#REF!</definedName>
    <definedName name="_216PM_66" localSheetId="41">#REF!</definedName>
    <definedName name="_216PM_66">#REF!</definedName>
    <definedName name="_216PM_7">'[12]216'!#REF!</definedName>
    <definedName name="_216PM_8">'[12]216'!#REF!</definedName>
    <definedName name="_216PM_9">'[18]216'!#REF!</definedName>
    <definedName name="_217" localSheetId="54">#REF!</definedName>
    <definedName name="_217">'217'!$A$1</definedName>
    <definedName name="_217_60" localSheetId="41">#REF!</definedName>
    <definedName name="_217_60">#REF!</definedName>
    <definedName name="_217PM" localSheetId="54">#REF!</definedName>
    <definedName name="_217PM">'217'!$B$77:$B$85</definedName>
    <definedName name="_217PM_60" localSheetId="41">#REF!</definedName>
    <definedName name="_217PM_60">#REF!</definedName>
    <definedName name="_218" localSheetId="54">#REF!</definedName>
    <definedName name="_218">'218'!$A$1</definedName>
    <definedName name="_218_60" localSheetId="41">#REF!</definedName>
    <definedName name="_218_60">#REF!</definedName>
    <definedName name="_218PM" localSheetId="9">'[8]218'!#REF!</definedName>
    <definedName name="_218PM" localSheetId="10">'[5]218'!#REF!</definedName>
    <definedName name="_218PM" localSheetId="41">'[9]218'!#REF!</definedName>
    <definedName name="_218PM" localSheetId="51">'[6]218'!#REF!</definedName>
    <definedName name="_218PM" localSheetId="54">'[10]218'!#REF!</definedName>
    <definedName name="_218PM" localSheetId="77">'[11]218'!#REF!</definedName>
    <definedName name="_218PM">'218'!#REF!</definedName>
    <definedName name="_218PM_10" localSheetId="41">#REF!</definedName>
    <definedName name="_218PM_10">#REF!</definedName>
    <definedName name="_218PM_11" localSheetId="41">#REF!</definedName>
    <definedName name="_218PM_11">#REF!</definedName>
    <definedName name="_218PM_12" localSheetId="41">#REF!</definedName>
    <definedName name="_218PM_12">#REF!</definedName>
    <definedName name="_218PM_14">'[12]218'!#REF!</definedName>
    <definedName name="_218PM_15">'[12]218'!#REF!</definedName>
    <definedName name="_218PM_16">'[12]218'!#REF!</definedName>
    <definedName name="_218PM_17">'[13]218'!#REF!</definedName>
    <definedName name="_218PM_18">'[14]218'!#REF!</definedName>
    <definedName name="_218PM_19" localSheetId="41">#REF!</definedName>
    <definedName name="_218PM_19">#REF!</definedName>
    <definedName name="_218PM_20" localSheetId="41">#REF!</definedName>
    <definedName name="_218PM_20">#REF!</definedName>
    <definedName name="_218PM_25">'[15]218'!#REF!</definedName>
    <definedName name="_218PM_26" localSheetId="41">#REF!</definedName>
    <definedName name="_218PM_26">#REF!</definedName>
    <definedName name="_218PM_28" localSheetId="41">#REF!</definedName>
    <definedName name="_218PM_28">#REF!</definedName>
    <definedName name="_218PM_29" localSheetId="41">#REF!</definedName>
    <definedName name="_218PM_29">#REF!</definedName>
    <definedName name="_218PM_34">'[12]218'!#REF!</definedName>
    <definedName name="_218PM_35">'[12]218'!#REF!</definedName>
    <definedName name="_218PM_36" localSheetId="41">#REF!</definedName>
    <definedName name="_218PM_36">#REF!</definedName>
    <definedName name="_218PM_39" localSheetId="41">#REF!</definedName>
    <definedName name="_218PM_39">#REF!</definedName>
    <definedName name="_218PM_43" localSheetId="41">#REF!</definedName>
    <definedName name="_218PM_43">#REF!</definedName>
    <definedName name="_218PM_46" localSheetId="41">#REF!</definedName>
    <definedName name="_218PM_46">#REF!</definedName>
    <definedName name="_218PM_48" localSheetId="41">#REF!</definedName>
    <definedName name="_218PM_48">#REF!</definedName>
    <definedName name="_218PM_50" localSheetId="41">#REF!</definedName>
    <definedName name="_218PM_50">#REF!</definedName>
    <definedName name="_218PM_51">'[14]218'!#REF!</definedName>
    <definedName name="_218PM_55" localSheetId="41">#REF!</definedName>
    <definedName name="_218PM_55">#REF!</definedName>
    <definedName name="_218PM_56" localSheetId="41">#REF!</definedName>
    <definedName name="_218PM_56">#REF!</definedName>
    <definedName name="_218PM_57">'[15]218'!#REF!</definedName>
    <definedName name="_218PM_58" localSheetId="41">#REF!</definedName>
    <definedName name="_218PM_58">#REF!</definedName>
    <definedName name="_218PM_59">'[16]218'!#REF!</definedName>
    <definedName name="_218PM_60" localSheetId="41">#REF!</definedName>
    <definedName name="_218PM_60">#REF!</definedName>
    <definedName name="_218PM_61" localSheetId="41">#REF!</definedName>
    <definedName name="_218PM_61">#REF!</definedName>
    <definedName name="_218PM_62">'[17]218'!#REF!</definedName>
    <definedName name="_218PM_63" localSheetId="41">#REF!</definedName>
    <definedName name="_218PM_63">#REF!</definedName>
    <definedName name="_218PM_64" localSheetId="41">#REF!</definedName>
    <definedName name="_218PM_64">#REF!</definedName>
    <definedName name="_218PM_66" localSheetId="41">#REF!</definedName>
    <definedName name="_218PM_66">#REF!</definedName>
    <definedName name="_218PM_7">'[12]218'!#REF!</definedName>
    <definedName name="_218PM_8">'[12]218'!#REF!</definedName>
    <definedName name="_218PM_9">'[18]218'!#REF!</definedName>
    <definedName name="_219" localSheetId="10">'[5]219'!#REF!</definedName>
    <definedName name="_219" localSheetId="51">'[6]219'!#REF!</definedName>
    <definedName name="_219" localSheetId="54">#REF!</definedName>
    <definedName name="_219">'219'!#REF!</definedName>
    <definedName name="_219_25">'[19]219'!#REF!</definedName>
    <definedName name="_219_39" localSheetId="41">#REF!</definedName>
    <definedName name="_219_39">#REF!</definedName>
    <definedName name="_219_40" localSheetId="41">#REF!</definedName>
    <definedName name="_219_40">#REF!</definedName>
    <definedName name="_219_41" localSheetId="41">#REF!</definedName>
    <definedName name="_219_41">#REF!</definedName>
    <definedName name="_219_60">'[1]219'!#REF!</definedName>
    <definedName name="_219_61">'[2]219'!#REF!</definedName>
    <definedName name="_219_68" localSheetId="41">#REF!</definedName>
    <definedName name="_219_68">#REF!</definedName>
    <definedName name="_219PM" localSheetId="9">'[8]219'!#REF!</definedName>
    <definedName name="_219PM" localSheetId="10">'[5]219'!#REF!</definedName>
    <definedName name="_219PM" localSheetId="41">'[9]219'!#REF!</definedName>
    <definedName name="_219PM" localSheetId="51">'[6]219'!#REF!</definedName>
    <definedName name="_219PM" localSheetId="54">'[10]219'!#REF!</definedName>
    <definedName name="_219PM" localSheetId="77">'[11]219'!#REF!</definedName>
    <definedName name="_219PM">'219'!#REF!</definedName>
    <definedName name="_219PM_10" localSheetId="41">#REF!</definedName>
    <definedName name="_219PM_10">#REF!</definedName>
    <definedName name="_219PM_11" localSheetId="41">#REF!</definedName>
    <definedName name="_219PM_11">#REF!</definedName>
    <definedName name="_219PM_12" localSheetId="41">#REF!</definedName>
    <definedName name="_219PM_12">#REF!</definedName>
    <definedName name="_219PM_14" localSheetId="41">#REF!</definedName>
    <definedName name="_219PM_14">#REF!</definedName>
    <definedName name="_219PM_15" localSheetId="41">#REF!</definedName>
    <definedName name="_219PM_15">#REF!</definedName>
    <definedName name="_219PM_16" localSheetId="41">#REF!</definedName>
    <definedName name="_219PM_16">#REF!</definedName>
    <definedName name="_219PM_17">'[13]219'!#REF!</definedName>
    <definedName name="_219PM_19" localSheetId="41">#REF!</definedName>
    <definedName name="_219PM_19">#REF!</definedName>
    <definedName name="_219PM_20" localSheetId="41">#REF!</definedName>
    <definedName name="_219PM_20">#REF!</definedName>
    <definedName name="_219PM_25">'[19]219'!#REF!</definedName>
    <definedName name="_219PM_26" localSheetId="41">#REF!</definedName>
    <definedName name="_219PM_26">#REF!</definedName>
    <definedName name="_219PM_28" localSheetId="41">#REF!</definedName>
    <definedName name="_219PM_28">#REF!</definedName>
    <definedName name="_219PM_29" localSheetId="41">#REF!</definedName>
    <definedName name="_219PM_29">#REF!</definedName>
    <definedName name="_219PM_34" localSheetId="41">#REF!</definedName>
    <definedName name="_219PM_34">#REF!</definedName>
    <definedName name="_219PM_35" localSheetId="41">#REF!</definedName>
    <definedName name="_219PM_35">#REF!</definedName>
    <definedName name="_219PM_36" localSheetId="41">#REF!</definedName>
    <definedName name="_219PM_36">#REF!</definedName>
    <definedName name="_219PM_39" localSheetId="41">#REF!</definedName>
    <definedName name="_219PM_39">#REF!</definedName>
    <definedName name="_219PM_43" localSheetId="41">#REF!</definedName>
    <definedName name="_219PM_43">#REF!</definedName>
    <definedName name="_219PM_46" localSheetId="41">#REF!</definedName>
    <definedName name="_219PM_46">#REF!</definedName>
    <definedName name="_219PM_48" localSheetId="41">#REF!</definedName>
    <definedName name="_219PM_48">#REF!</definedName>
    <definedName name="_219PM_50" localSheetId="41">#REF!</definedName>
    <definedName name="_219PM_50">#REF!</definedName>
    <definedName name="_219PM_55" localSheetId="41">#REF!</definedName>
    <definedName name="_219PM_55">#REF!</definedName>
    <definedName name="_219PM_56" localSheetId="41">#REF!</definedName>
    <definedName name="_219PM_56">#REF!</definedName>
    <definedName name="_219PM_57">'[15]219'!#REF!</definedName>
    <definedName name="_219PM_58" localSheetId="41">#REF!</definedName>
    <definedName name="_219PM_58">#REF!</definedName>
    <definedName name="_219PM_59">'[16]219'!#REF!</definedName>
    <definedName name="_219PM_60">'[1]219'!#REF!</definedName>
    <definedName name="_219PM_61">'[2]219'!#REF!</definedName>
    <definedName name="_219PM_62">'[17]219'!#REF!</definedName>
    <definedName name="_219PM_63" localSheetId="41">#REF!</definedName>
    <definedName name="_219PM_63">#REF!</definedName>
    <definedName name="_219PM_64" localSheetId="41">#REF!</definedName>
    <definedName name="_219PM_64">#REF!</definedName>
    <definedName name="_219PM_66" localSheetId="41">#REF!</definedName>
    <definedName name="_219PM_66">#REF!</definedName>
    <definedName name="_219PM_7" localSheetId="41">#REF!</definedName>
    <definedName name="_219PM_7">#REF!</definedName>
    <definedName name="_219PM_8" localSheetId="41">#REF!</definedName>
    <definedName name="_219PM_8">#REF!</definedName>
    <definedName name="_219PM_9">'[18]219'!#REF!</definedName>
    <definedName name="_221" localSheetId="54">#REF!</definedName>
    <definedName name="_221">'221'!$A$1</definedName>
    <definedName name="_221PM" localSheetId="54">#REF!</definedName>
    <definedName name="_221PM">'221'!$A$66:$B$77</definedName>
    <definedName name="_221PM_10" localSheetId="41">#REF!</definedName>
    <definedName name="_221PM_10">#REF!</definedName>
    <definedName name="_221PM_12" localSheetId="41">#REF!</definedName>
    <definedName name="_221PM_12">#REF!</definedName>
    <definedName name="_221PM_17" localSheetId="41">#REF!</definedName>
    <definedName name="_221PM_17">#REF!</definedName>
    <definedName name="_221PM_28" localSheetId="41">#REF!</definedName>
    <definedName name="_221PM_28">#REF!</definedName>
    <definedName name="_221PM_36" localSheetId="41">#REF!</definedName>
    <definedName name="_221PM_36">#REF!</definedName>
    <definedName name="_221PM_39" localSheetId="41">#REF!</definedName>
    <definedName name="_221PM_39">#REF!</definedName>
    <definedName name="_221PM_40" localSheetId="41">#REF!</definedName>
    <definedName name="_221PM_40">#REF!</definedName>
    <definedName name="_221PM_41" localSheetId="41">#REF!</definedName>
    <definedName name="_221PM_41">#REF!</definedName>
    <definedName name="_221PM_60" localSheetId="41">#REF!</definedName>
    <definedName name="_221PM_60">#REF!</definedName>
    <definedName name="_221PM_61" localSheetId="41">#REF!</definedName>
    <definedName name="_221PM_61">#REF!</definedName>
    <definedName name="_221PM_66" localSheetId="41">#REF!</definedName>
    <definedName name="_221PM_66">#REF!</definedName>
    <definedName name="_224225" localSheetId="28">'224225'!$A$1</definedName>
    <definedName name="_224225" localSheetId="41">#REF!</definedName>
    <definedName name="_224225" localSheetId="54">#REF!</definedName>
    <definedName name="_224225">#REF!</definedName>
    <definedName name="_224225_26">'[19]224225'!#REF!</definedName>
    <definedName name="_224225PM" localSheetId="28">'224225'!#REF!</definedName>
    <definedName name="_224225PM" localSheetId="41">#REF!</definedName>
    <definedName name="_224225PM" localSheetId="54">'[10]224225'!#REF!</definedName>
    <definedName name="_224225PM" localSheetId="77">'[11]224225'!#REF!</definedName>
    <definedName name="_224225PM">#REF!</definedName>
    <definedName name="_224225PM_10" localSheetId="41">#REF!</definedName>
    <definedName name="_224225PM_10">#REF!</definedName>
    <definedName name="_224225PM_11" localSheetId="41">#REF!</definedName>
    <definedName name="_224225PM_11">#REF!</definedName>
    <definedName name="_224225PM_12" localSheetId="41">#REF!</definedName>
    <definedName name="_224225PM_12">#REF!</definedName>
    <definedName name="_224225PM_14" localSheetId="41">#REF!</definedName>
    <definedName name="_224225PM_14">#REF!</definedName>
    <definedName name="_224225PM_15" localSheetId="41">#REF!</definedName>
    <definedName name="_224225PM_15">#REF!</definedName>
    <definedName name="_224225PM_16" localSheetId="41">#REF!</definedName>
    <definedName name="_224225PM_16">#REF!</definedName>
    <definedName name="_224225PM_17">'[13]224225'!#REF!</definedName>
    <definedName name="_224225PM_18">'[14]224225'!#REF!</definedName>
    <definedName name="_224225PM_19" localSheetId="41">#REF!</definedName>
    <definedName name="_224225PM_19">#REF!</definedName>
    <definedName name="_224225PM_20" localSheetId="41">#REF!</definedName>
    <definedName name="_224225PM_20">#REF!</definedName>
    <definedName name="_224225PM_25">'[15]224225'!#REF!</definedName>
    <definedName name="_224225PM_26">'[19]224225'!#REF!</definedName>
    <definedName name="_224225PM_28" localSheetId="41">#REF!</definedName>
    <definedName name="_224225PM_28">#REF!</definedName>
    <definedName name="_224225PM_29" localSheetId="41">#REF!</definedName>
    <definedName name="_224225PM_29">#REF!</definedName>
    <definedName name="_224225PM_34" localSheetId="41">#REF!</definedName>
    <definedName name="_224225PM_34">#REF!</definedName>
    <definedName name="_224225PM_35" localSheetId="41">#REF!</definedName>
    <definedName name="_224225PM_35">#REF!</definedName>
    <definedName name="_224225PM_36" localSheetId="41">#REF!</definedName>
    <definedName name="_224225PM_36">#REF!</definedName>
    <definedName name="_224225PM_39" localSheetId="41">#REF!</definedName>
    <definedName name="_224225PM_39">#REF!</definedName>
    <definedName name="_224225PM_43" localSheetId="41">#REF!</definedName>
    <definedName name="_224225PM_43">#REF!</definedName>
    <definedName name="_224225PM_46" localSheetId="41">#REF!</definedName>
    <definedName name="_224225PM_46">#REF!</definedName>
    <definedName name="_224225PM_48" localSheetId="41">#REF!</definedName>
    <definedName name="_224225PM_48">#REF!</definedName>
    <definedName name="_224225PM_50" localSheetId="41">#REF!</definedName>
    <definedName name="_224225PM_50">#REF!</definedName>
    <definedName name="_224225PM_51">'[14]224225'!#REF!</definedName>
    <definedName name="_224225PM_55" localSheetId="41">#REF!</definedName>
    <definedName name="_224225PM_55">#REF!</definedName>
    <definedName name="_224225PM_56" localSheetId="41">#REF!</definedName>
    <definedName name="_224225PM_56">#REF!</definedName>
    <definedName name="_224225PM_57">'[15]224225'!#REF!</definedName>
    <definedName name="_224225PM_58" localSheetId="41">#REF!</definedName>
    <definedName name="_224225PM_58">#REF!</definedName>
    <definedName name="_224225PM_59">'[16]224225'!#REF!</definedName>
    <definedName name="_224225PM_60">'[1]224225'!#REF!</definedName>
    <definedName name="_224225PM_61">'[2]224225'!#REF!</definedName>
    <definedName name="_224225PM_62">'[17]224225'!#REF!</definedName>
    <definedName name="_224225PM_63" localSheetId="41">#REF!</definedName>
    <definedName name="_224225PM_63">#REF!</definedName>
    <definedName name="_224225PM_64" localSheetId="41">#REF!</definedName>
    <definedName name="_224225PM_64">#REF!</definedName>
    <definedName name="_224225PM_66" localSheetId="41">#REF!</definedName>
    <definedName name="_224225PM_66">#REF!</definedName>
    <definedName name="_224225PM_7" localSheetId="41">#REF!</definedName>
    <definedName name="_224225PM_7">#REF!</definedName>
    <definedName name="_224225PM_8" localSheetId="41">#REF!</definedName>
    <definedName name="_224225PM_8">#REF!</definedName>
    <definedName name="_224225PM_9">'[18]224225'!#REF!</definedName>
    <definedName name="_227" localSheetId="54">#REF!</definedName>
    <definedName name="_227">'227'!$A$1</definedName>
    <definedName name="_227PM" localSheetId="54">#REF!</definedName>
    <definedName name="_227PM">'227'!$B$71:$B$79</definedName>
    <definedName name="_228229" localSheetId="54">#REF!</definedName>
    <definedName name="_228229">'228229'!$A$1</definedName>
    <definedName name="_228229PM" localSheetId="54">#REF!</definedName>
    <definedName name="_228229PM">'228229'!$B$73:$B$83</definedName>
    <definedName name="_230" localSheetId="54">#REF!</definedName>
    <definedName name="_230">'230'!$A$1</definedName>
    <definedName name="_230PM" localSheetId="54">#REF!</definedName>
    <definedName name="_230PM">'230'!$B$74:$B$82</definedName>
    <definedName name="_232" localSheetId="10">'[5]232'!$A$1</definedName>
    <definedName name="_232" localSheetId="51">'[6]232'!$A$1</definedName>
    <definedName name="_232" localSheetId="54">#REF!</definedName>
    <definedName name="_232">'232'!$A$1</definedName>
    <definedName name="_232PM" localSheetId="9">'[8]232'!#REF!</definedName>
    <definedName name="_232PM" localSheetId="10">'[5]232'!#REF!</definedName>
    <definedName name="_232PM" localSheetId="41">'[9]232'!#REF!</definedName>
    <definedName name="_232PM" localSheetId="51">'[6]232'!#REF!</definedName>
    <definedName name="_232PM" localSheetId="54">'[10]232'!#REF!</definedName>
    <definedName name="_232PM" localSheetId="77">'[11]232'!#REF!</definedName>
    <definedName name="_232PM">'232'!#REF!</definedName>
    <definedName name="_232PM_10" localSheetId="41">#REF!</definedName>
    <definedName name="_232PM_10">#REF!</definedName>
    <definedName name="_232PM_11" localSheetId="41">#REF!</definedName>
    <definedName name="_232PM_11">#REF!</definedName>
    <definedName name="_232PM_12" localSheetId="41">#REF!</definedName>
    <definedName name="_232PM_12">#REF!</definedName>
    <definedName name="_232PM_14" localSheetId="41">#REF!</definedName>
    <definedName name="_232PM_14">#REF!</definedName>
    <definedName name="_232PM_15" localSheetId="41">#REF!</definedName>
    <definedName name="_232PM_15">#REF!</definedName>
    <definedName name="_232PM_16" localSheetId="41">#REF!</definedName>
    <definedName name="_232PM_16">#REF!</definedName>
    <definedName name="_232PM_17">'[13]232'!#REF!</definedName>
    <definedName name="_232PM_18">'[14]232'!#REF!</definedName>
    <definedName name="_232PM_19" localSheetId="41">#REF!</definedName>
    <definedName name="_232PM_19">#REF!</definedName>
    <definedName name="_232PM_20" localSheetId="41">#REF!</definedName>
    <definedName name="_232PM_20">#REF!</definedName>
    <definedName name="_232PM_25">'[15]232'!#REF!</definedName>
    <definedName name="_232PM_26" localSheetId="41">#REF!</definedName>
    <definedName name="_232PM_26">#REF!</definedName>
    <definedName name="_232PM_28" localSheetId="41">#REF!</definedName>
    <definedName name="_232PM_28">#REF!</definedName>
    <definedName name="_232PM_29" localSheetId="41">#REF!</definedName>
    <definedName name="_232PM_29">#REF!</definedName>
    <definedName name="_232PM_34" localSheetId="41">#REF!</definedName>
    <definedName name="_232PM_34">#REF!</definedName>
    <definedName name="_232PM_35" localSheetId="41">#REF!</definedName>
    <definedName name="_232PM_35">#REF!</definedName>
    <definedName name="_232PM_36" localSheetId="41">#REF!</definedName>
    <definedName name="_232PM_36">#REF!</definedName>
    <definedName name="_232PM_39" localSheetId="41">#REF!</definedName>
    <definedName name="_232PM_39">#REF!</definedName>
    <definedName name="_232PM_43" localSheetId="41">#REF!</definedName>
    <definedName name="_232PM_43">#REF!</definedName>
    <definedName name="_232PM_46" localSheetId="41">#REF!</definedName>
    <definedName name="_232PM_46">#REF!</definedName>
    <definedName name="_232PM_48" localSheetId="41">#REF!</definedName>
    <definedName name="_232PM_48">#REF!</definedName>
    <definedName name="_232PM_50" localSheetId="41">#REF!</definedName>
    <definedName name="_232PM_50">#REF!</definedName>
    <definedName name="_232PM_51">'[14]232'!#REF!</definedName>
    <definedName name="_232PM_55" localSheetId="41">#REF!</definedName>
    <definedName name="_232PM_55">#REF!</definedName>
    <definedName name="_232PM_56" localSheetId="41">#REF!</definedName>
    <definedName name="_232PM_56">#REF!</definedName>
    <definedName name="_232PM_57">'[15]232'!#REF!</definedName>
    <definedName name="_232PM_58" localSheetId="41">#REF!</definedName>
    <definedName name="_232PM_58">#REF!</definedName>
    <definedName name="_232PM_59">'[16]232'!#REF!</definedName>
    <definedName name="_232PM_60">'[1]232'!#REF!</definedName>
    <definedName name="_232PM_61">'[2]232'!#REF!</definedName>
    <definedName name="_232PM_62">'[17]232'!#REF!</definedName>
    <definedName name="_232PM_63" localSheetId="41">#REF!</definedName>
    <definedName name="_232PM_63">#REF!</definedName>
    <definedName name="_232PM_64" localSheetId="41">#REF!</definedName>
    <definedName name="_232PM_64">#REF!</definedName>
    <definedName name="_232PM_66" localSheetId="41">#REF!</definedName>
    <definedName name="_232PM_66">#REF!</definedName>
    <definedName name="_232PM_7" localSheetId="41">#REF!</definedName>
    <definedName name="_232PM_7">#REF!</definedName>
    <definedName name="_232PM_8" localSheetId="41">#REF!</definedName>
    <definedName name="_232PM_8">#REF!</definedName>
    <definedName name="_232PM_9">'[18]232'!#REF!</definedName>
    <definedName name="_233" localSheetId="54">#REF!</definedName>
    <definedName name="_233">'233'!$A$1</definedName>
    <definedName name="_233PM" localSheetId="9">'[8]233'!#REF!</definedName>
    <definedName name="_233PM" localSheetId="10">'[5]233'!#REF!</definedName>
    <definedName name="_233PM" localSheetId="41">'[9]233'!#REF!</definedName>
    <definedName name="_233PM" localSheetId="51">'[6]233'!#REF!</definedName>
    <definedName name="_233PM" localSheetId="54">'[10]233'!#REF!</definedName>
    <definedName name="_233PM" localSheetId="77">'[11]233'!#REF!</definedName>
    <definedName name="_233PM">'233'!#REF!</definedName>
    <definedName name="_233PM_10" localSheetId="41">#REF!</definedName>
    <definedName name="_233PM_10">#REF!</definedName>
    <definedName name="_233PM_11" localSheetId="41">#REF!</definedName>
    <definedName name="_233PM_11">#REF!</definedName>
    <definedName name="_233PM_12" localSheetId="41">#REF!</definedName>
    <definedName name="_233PM_12">#REF!</definedName>
    <definedName name="_233PM_14" localSheetId="41">#REF!</definedName>
    <definedName name="_233PM_14">#REF!</definedName>
    <definedName name="_233PM_15" localSheetId="41">#REF!</definedName>
    <definedName name="_233PM_15">#REF!</definedName>
    <definedName name="_233PM_16" localSheetId="41">#REF!</definedName>
    <definedName name="_233PM_16">#REF!</definedName>
    <definedName name="_233PM_17">'[13]233'!#REF!</definedName>
    <definedName name="_233PM_18">'[14]233'!#REF!</definedName>
    <definedName name="_233PM_19" localSheetId="41">#REF!</definedName>
    <definedName name="_233PM_19">#REF!</definedName>
    <definedName name="_233PM_20" localSheetId="41">#REF!</definedName>
    <definedName name="_233PM_20">#REF!</definedName>
    <definedName name="_233PM_25">'[15]233'!#REF!</definedName>
    <definedName name="_233PM_26" localSheetId="41">#REF!</definedName>
    <definedName name="_233PM_26">#REF!</definedName>
    <definedName name="_233PM_28" localSheetId="41">#REF!</definedName>
    <definedName name="_233PM_28">#REF!</definedName>
    <definedName name="_233PM_29">'[19]233'!#REF!</definedName>
    <definedName name="_233PM_34" localSheetId="41">#REF!</definedName>
    <definedName name="_233PM_34">#REF!</definedName>
    <definedName name="_233PM_35" localSheetId="41">#REF!</definedName>
    <definedName name="_233PM_35">#REF!</definedName>
    <definedName name="_233PM_36" localSheetId="41">#REF!</definedName>
    <definedName name="_233PM_36">#REF!</definedName>
    <definedName name="_233PM_39" localSheetId="41">#REF!</definedName>
    <definedName name="_233PM_39">#REF!</definedName>
    <definedName name="_233PM_43" localSheetId="41">#REF!</definedName>
    <definedName name="_233PM_43">#REF!</definedName>
    <definedName name="_233PM_46" localSheetId="41">#REF!</definedName>
    <definedName name="_233PM_46">#REF!</definedName>
    <definedName name="_233PM_48" localSheetId="41">#REF!</definedName>
    <definedName name="_233PM_48">#REF!</definedName>
    <definedName name="_233PM_50" localSheetId="41">#REF!</definedName>
    <definedName name="_233PM_50">#REF!</definedName>
    <definedName name="_233PM_51">'[14]233'!#REF!</definedName>
    <definedName name="_233PM_55" localSheetId="41">#REF!</definedName>
    <definedName name="_233PM_55">#REF!</definedName>
    <definedName name="_233PM_56" localSheetId="41">#REF!</definedName>
    <definedName name="_233PM_56">#REF!</definedName>
    <definedName name="_233PM_57">'[15]233'!#REF!</definedName>
    <definedName name="_233PM_58" localSheetId="41">#REF!</definedName>
    <definedName name="_233PM_58">#REF!</definedName>
    <definedName name="_233PM_59">'[16]233'!#REF!</definedName>
    <definedName name="_233PM_60">'[1]233'!#REF!</definedName>
    <definedName name="_233PM_61">'[2]233'!#REF!</definedName>
    <definedName name="_233PM_62">'[17]233'!#REF!</definedName>
    <definedName name="_233PM_63" localSheetId="41">#REF!</definedName>
    <definedName name="_233PM_63">#REF!</definedName>
    <definedName name="_233PM_64" localSheetId="41">#REF!</definedName>
    <definedName name="_233PM_64">#REF!</definedName>
    <definedName name="_233PM_66" localSheetId="41">#REF!</definedName>
    <definedName name="_233PM_66">#REF!</definedName>
    <definedName name="_233PM_7" localSheetId="41">#REF!</definedName>
    <definedName name="_233PM_7">#REF!</definedName>
    <definedName name="_233PM_8" localSheetId="41">#REF!</definedName>
    <definedName name="_233PM_8">#REF!</definedName>
    <definedName name="_233PM_9">'[18]233'!#REF!</definedName>
    <definedName name="_234" localSheetId="54">#REF!</definedName>
    <definedName name="_234">'234'!$A$1</definedName>
    <definedName name="_234PM" localSheetId="9">'[8]234'!#REF!</definedName>
    <definedName name="_234PM" localSheetId="10">'[5]234'!#REF!</definedName>
    <definedName name="_234PM" localSheetId="41">'[9]234'!#REF!</definedName>
    <definedName name="_234PM" localSheetId="51">'[6]234'!#REF!</definedName>
    <definedName name="_234PM" localSheetId="54">'[10]234'!#REF!</definedName>
    <definedName name="_234PM" localSheetId="77">'[11]234'!#REF!</definedName>
    <definedName name="_234PM">'234'!#REF!</definedName>
    <definedName name="_234PM_10" localSheetId="41">#REF!</definedName>
    <definedName name="_234PM_10">#REF!</definedName>
    <definedName name="_234PM_11" localSheetId="41">#REF!</definedName>
    <definedName name="_234PM_11">#REF!</definedName>
    <definedName name="_234PM_12" localSheetId="41">#REF!</definedName>
    <definedName name="_234PM_12">#REF!</definedName>
    <definedName name="_234PM_14" localSheetId="41">#REF!</definedName>
    <definedName name="_234PM_14">#REF!</definedName>
    <definedName name="_234PM_15" localSheetId="41">#REF!</definedName>
    <definedName name="_234PM_15">#REF!</definedName>
    <definedName name="_234PM_16" localSheetId="41">#REF!</definedName>
    <definedName name="_234PM_16">#REF!</definedName>
    <definedName name="_234PM_17">'[13]234'!#REF!</definedName>
    <definedName name="_234PM_18">'[14]234'!#REF!</definedName>
    <definedName name="_234PM_19" localSheetId="41">#REF!</definedName>
    <definedName name="_234PM_19">#REF!</definedName>
    <definedName name="_234PM_20" localSheetId="41">#REF!</definedName>
    <definedName name="_234PM_20">#REF!</definedName>
    <definedName name="_234PM_25">'[15]234'!#REF!</definedName>
    <definedName name="_234PM_26" localSheetId="41">#REF!</definedName>
    <definedName name="_234PM_26">#REF!</definedName>
    <definedName name="_234PM_28" localSheetId="41">#REF!</definedName>
    <definedName name="_234PM_28">#REF!</definedName>
    <definedName name="_234PM_29" localSheetId="41">#REF!</definedName>
    <definedName name="_234PM_29">#REF!</definedName>
    <definedName name="_234PM_34" localSheetId="41">#REF!</definedName>
    <definedName name="_234PM_34">#REF!</definedName>
    <definedName name="_234PM_35" localSheetId="41">#REF!</definedName>
    <definedName name="_234PM_35">#REF!</definedName>
    <definedName name="_234PM_36" localSheetId="41">#REF!</definedName>
    <definedName name="_234PM_36">#REF!</definedName>
    <definedName name="_234PM_39" localSheetId="41">#REF!</definedName>
    <definedName name="_234PM_39">#REF!</definedName>
    <definedName name="_234PM_40" localSheetId="41">#REF!</definedName>
    <definedName name="_234PM_40">#REF!</definedName>
    <definedName name="_234PM_41" localSheetId="41">#REF!</definedName>
    <definedName name="_234PM_41">#REF!</definedName>
    <definedName name="_234PM_43" localSheetId="41">#REF!</definedName>
    <definedName name="_234PM_43">#REF!</definedName>
    <definedName name="_234PM_46" localSheetId="41">#REF!</definedName>
    <definedName name="_234PM_46">#REF!</definedName>
    <definedName name="_234PM_48" localSheetId="41">#REF!</definedName>
    <definedName name="_234PM_48">#REF!</definedName>
    <definedName name="_234PM_50" localSheetId="41">#REF!</definedName>
    <definedName name="_234PM_50">#REF!</definedName>
    <definedName name="_234PM_51">'[14]234'!#REF!</definedName>
    <definedName name="_234PM_55" localSheetId="41">#REF!</definedName>
    <definedName name="_234PM_55">#REF!</definedName>
    <definedName name="_234PM_56" localSheetId="41">#REF!</definedName>
    <definedName name="_234PM_56">#REF!</definedName>
    <definedName name="_234PM_57">'[15]234'!#REF!</definedName>
    <definedName name="_234PM_58" localSheetId="41">#REF!</definedName>
    <definedName name="_234PM_58">#REF!</definedName>
    <definedName name="_234PM_59">'[16]234'!#REF!</definedName>
    <definedName name="_234PM_60">'[1]234'!#REF!</definedName>
    <definedName name="_234PM_61">'[2]234'!#REF!</definedName>
    <definedName name="_234PM_62">'[17]234'!#REF!</definedName>
    <definedName name="_234PM_63" localSheetId="41">#REF!</definedName>
    <definedName name="_234PM_63">#REF!</definedName>
    <definedName name="_234PM_64" localSheetId="41">#REF!</definedName>
    <definedName name="_234PM_64">#REF!</definedName>
    <definedName name="_234PM_66" localSheetId="41">#REF!</definedName>
    <definedName name="_234PM_66">#REF!</definedName>
    <definedName name="_234PM_7" localSheetId="41">#REF!</definedName>
    <definedName name="_234PM_7">#REF!</definedName>
    <definedName name="_234PM_8" localSheetId="41">#REF!</definedName>
    <definedName name="_234PM_8">#REF!</definedName>
    <definedName name="_234PM_9">'[18]234'!#REF!</definedName>
    <definedName name="_250251" localSheetId="54">#REF!</definedName>
    <definedName name="_250251">'250251'!$A$1</definedName>
    <definedName name="_250251PM" localSheetId="9">'[8]250251'!#REF!</definedName>
    <definedName name="_250251PM" localSheetId="10">'[5]250251'!#REF!</definedName>
    <definedName name="_250251PM" localSheetId="41">'[9]250251'!#REF!</definedName>
    <definedName name="_250251PM" localSheetId="51">'[6]250251'!#REF!</definedName>
    <definedName name="_250251PM" localSheetId="54">'[10]250251'!#REF!</definedName>
    <definedName name="_250251PM" localSheetId="77">'[11]250251'!#REF!</definedName>
    <definedName name="_250251PM">'250251'!#REF!</definedName>
    <definedName name="_250251PM_10" localSheetId="41">#REF!</definedName>
    <definedName name="_250251PM_10">#REF!</definedName>
    <definedName name="_250251PM_11" localSheetId="41">#REF!</definedName>
    <definedName name="_250251PM_11">#REF!</definedName>
    <definedName name="_250251PM_12">'[3]250251'!#REF!</definedName>
    <definedName name="_250251PM_14" localSheetId="41">#REF!</definedName>
    <definedName name="_250251PM_14">#REF!</definedName>
    <definedName name="_250251PM_15" localSheetId="41">#REF!</definedName>
    <definedName name="_250251PM_15">#REF!</definedName>
    <definedName name="_250251PM_16" localSheetId="41">#REF!</definedName>
    <definedName name="_250251PM_16">#REF!</definedName>
    <definedName name="_250251PM_17">'[13]250251'!#REF!</definedName>
    <definedName name="_250251PM_18">'[14]250251'!#REF!</definedName>
    <definedName name="_250251PM_19" localSheetId="41">#REF!</definedName>
    <definedName name="_250251PM_19">#REF!</definedName>
    <definedName name="_250251PM_20" localSheetId="41">#REF!</definedName>
    <definedName name="_250251PM_20">#REF!</definedName>
    <definedName name="_250251PM_25">'[15]250251'!#REF!</definedName>
    <definedName name="_250251PM_26" localSheetId="41">#REF!</definedName>
    <definedName name="_250251PM_26">#REF!</definedName>
    <definedName name="_250251PM_28" localSheetId="41">#REF!</definedName>
    <definedName name="_250251PM_28">#REF!</definedName>
    <definedName name="_250251PM_29" localSheetId="41">#REF!</definedName>
    <definedName name="_250251PM_29">#REF!</definedName>
    <definedName name="_250251PM_34">'[19]250-251'!#REF!</definedName>
    <definedName name="_250251PM_35" localSheetId="41">#REF!</definedName>
    <definedName name="_250251PM_35">#REF!</definedName>
    <definedName name="_250251PM_36" localSheetId="41">#REF!</definedName>
    <definedName name="_250251PM_36">#REF!</definedName>
    <definedName name="_250251PM_39" localSheetId="41">#REF!</definedName>
    <definedName name="_250251PM_39">#REF!</definedName>
    <definedName name="_250251PM_43" localSheetId="41">#REF!</definedName>
    <definedName name="_250251PM_43">#REF!</definedName>
    <definedName name="_250251PM_46" localSheetId="41">#REF!</definedName>
    <definedName name="_250251PM_46">#REF!</definedName>
    <definedName name="_250251PM_48" localSheetId="41">#REF!</definedName>
    <definedName name="_250251PM_48">#REF!</definedName>
    <definedName name="_250251PM_50" localSheetId="41">#REF!</definedName>
    <definedName name="_250251PM_50">#REF!</definedName>
    <definedName name="_250251PM_51">'[14]250251'!#REF!</definedName>
    <definedName name="_250251PM_55" localSheetId="41">#REF!</definedName>
    <definedName name="_250251PM_55">#REF!</definedName>
    <definedName name="_250251PM_56" localSheetId="41">#REF!</definedName>
    <definedName name="_250251PM_56">#REF!</definedName>
    <definedName name="_250251PM_57">'[15]250251'!#REF!</definedName>
    <definedName name="_250251PM_58" localSheetId="41">#REF!</definedName>
    <definedName name="_250251PM_58">#REF!</definedName>
    <definedName name="_250251PM_59">'[16]250251'!#REF!</definedName>
    <definedName name="_250251PM_60">'[1]250251'!#REF!</definedName>
    <definedName name="_250251PM_61">'[2]250251'!#REF!</definedName>
    <definedName name="_250251PM_62">'[17]250251'!#REF!</definedName>
    <definedName name="_250251PM_63" localSheetId="41">#REF!</definedName>
    <definedName name="_250251PM_63">#REF!</definedName>
    <definedName name="_250251PM_64" localSheetId="41">#REF!</definedName>
    <definedName name="_250251PM_64">#REF!</definedName>
    <definedName name="_250251PM_66">'[4]250251'!#REF!</definedName>
    <definedName name="_250251PM_7" localSheetId="41">#REF!</definedName>
    <definedName name="_250251PM_7">#REF!</definedName>
    <definedName name="_250251PM_8" localSheetId="41">#REF!</definedName>
    <definedName name="_250251PM_8">#REF!</definedName>
    <definedName name="_250251PM_9">'[18]250251'!#REF!</definedName>
    <definedName name="_252" localSheetId="54">#REF!</definedName>
    <definedName name="_252">'252'!$A$1</definedName>
    <definedName name="_252_60" localSheetId="41">#REF!</definedName>
    <definedName name="_252_60">#REF!</definedName>
    <definedName name="_252PM" localSheetId="9">'[8]252'!#REF!</definedName>
    <definedName name="_252PM" localSheetId="10">'[5]252'!#REF!</definedName>
    <definedName name="_252PM" localSheetId="41">'[9]252'!#REF!</definedName>
    <definedName name="_252PM" localSheetId="51">'[6]252'!#REF!</definedName>
    <definedName name="_252PM" localSheetId="54">'[10]252'!#REF!</definedName>
    <definedName name="_252PM" localSheetId="77">'[11]252'!#REF!</definedName>
    <definedName name="_252PM">'252'!#REF!</definedName>
    <definedName name="_252PM_10" localSheetId="41">#REF!</definedName>
    <definedName name="_252PM_10">#REF!</definedName>
    <definedName name="_252PM_11" localSheetId="41">#REF!</definedName>
    <definedName name="_252PM_11">#REF!</definedName>
    <definedName name="_252PM_12" localSheetId="41">#REF!</definedName>
    <definedName name="_252PM_12">#REF!</definedName>
    <definedName name="_252PM_14" localSheetId="41">#REF!</definedName>
    <definedName name="_252PM_14">#REF!</definedName>
    <definedName name="_252PM_15" localSheetId="41">#REF!</definedName>
    <definedName name="_252PM_15">#REF!</definedName>
    <definedName name="_252PM_16" localSheetId="41">#REF!</definedName>
    <definedName name="_252PM_16">#REF!</definedName>
    <definedName name="_252PM_17">'[13]252'!#REF!</definedName>
    <definedName name="_252PM_18">'[14]252'!#REF!</definedName>
    <definedName name="_252PM_19" localSheetId="41">#REF!</definedName>
    <definedName name="_252PM_19">#REF!</definedName>
    <definedName name="_252PM_20" localSheetId="41">#REF!</definedName>
    <definedName name="_252PM_20">#REF!</definedName>
    <definedName name="_252PM_25">'[15]252'!#REF!</definedName>
    <definedName name="_252PM_26" localSheetId="41">#REF!</definedName>
    <definedName name="_252PM_26">#REF!</definedName>
    <definedName name="_252PM_28" localSheetId="41">#REF!</definedName>
    <definedName name="_252PM_28">#REF!</definedName>
    <definedName name="_252PM_29" localSheetId="41">#REF!</definedName>
    <definedName name="_252PM_29">#REF!</definedName>
    <definedName name="_252PM_34" localSheetId="41">#REF!</definedName>
    <definedName name="_252PM_34">#REF!</definedName>
    <definedName name="_252PM_35" localSheetId="41">#REF!</definedName>
    <definedName name="_252PM_35">#REF!</definedName>
    <definedName name="_252PM_36" localSheetId="41">#REF!</definedName>
    <definedName name="_252PM_36">#REF!</definedName>
    <definedName name="_252PM_39" localSheetId="41">#REF!</definedName>
    <definedName name="_252PM_39">#REF!</definedName>
    <definedName name="_252PM_43" localSheetId="41">#REF!</definedName>
    <definedName name="_252PM_43">#REF!</definedName>
    <definedName name="_252PM_46" localSheetId="41">#REF!</definedName>
    <definedName name="_252PM_46">#REF!</definedName>
    <definedName name="_252PM_48" localSheetId="41">#REF!</definedName>
    <definedName name="_252PM_48">#REF!</definedName>
    <definedName name="_252PM_50" localSheetId="41">#REF!</definedName>
    <definedName name="_252PM_50">#REF!</definedName>
    <definedName name="_252PM_51">'[14]252'!#REF!</definedName>
    <definedName name="_252PM_55" localSheetId="41">#REF!</definedName>
    <definedName name="_252PM_55">#REF!</definedName>
    <definedName name="_252PM_56" localSheetId="41">#REF!</definedName>
    <definedName name="_252PM_56">#REF!</definedName>
    <definedName name="_252PM_57">'[15]252'!#REF!</definedName>
    <definedName name="_252PM_58" localSheetId="41">#REF!</definedName>
    <definedName name="_252PM_58">#REF!</definedName>
    <definedName name="_252PM_59">'[16]252'!#REF!</definedName>
    <definedName name="_252PM_60" localSheetId="41">#REF!</definedName>
    <definedName name="_252PM_60">#REF!</definedName>
    <definedName name="_252PM_61" localSheetId="41">#REF!</definedName>
    <definedName name="_252PM_61">#REF!</definedName>
    <definedName name="_252PM_62">'[17]252'!#REF!</definedName>
    <definedName name="_252PM_63" localSheetId="41">#REF!</definedName>
    <definedName name="_252PM_63">#REF!</definedName>
    <definedName name="_252PM_64" localSheetId="41">#REF!</definedName>
    <definedName name="_252PM_64">#REF!</definedName>
    <definedName name="_252PM_66" localSheetId="41">#REF!</definedName>
    <definedName name="_252PM_66">#REF!</definedName>
    <definedName name="_252PM_7" localSheetId="41">#REF!</definedName>
    <definedName name="_252PM_7">#REF!</definedName>
    <definedName name="_252PM_8" localSheetId="41">#REF!</definedName>
    <definedName name="_252PM_8">#REF!</definedName>
    <definedName name="_252PM_9">'[18]252'!#REF!</definedName>
    <definedName name="_253" localSheetId="54">#REF!</definedName>
    <definedName name="_253">'253'!$A$1</definedName>
    <definedName name="_253PM" localSheetId="54">#REF!</definedName>
    <definedName name="_253PM">'253'!$C$73:$C$81</definedName>
    <definedName name="_254" localSheetId="54">#REF!</definedName>
    <definedName name="_254">'254'!$A$1</definedName>
    <definedName name="_254_60" localSheetId="41">#REF!</definedName>
    <definedName name="_254_60">#REF!</definedName>
    <definedName name="_254PM" localSheetId="9">'[8]254'!#REF!</definedName>
    <definedName name="_254PM" localSheetId="10">'[5]254'!#REF!</definedName>
    <definedName name="_254PM" localSheetId="41">'[9]254'!#REF!</definedName>
    <definedName name="_254PM" localSheetId="51">'[6]254'!#REF!</definedName>
    <definedName name="_254PM" localSheetId="54">'[10]254'!#REF!</definedName>
    <definedName name="_254PM" localSheetId="77">'[11]254'!#REF!</definedName>
    <definedName name="_254PM">'254'!#REF!</definedName>
    <definedName name="_254PM_10" localSheetId="41">#REF!</definedName>
    <definedName name="_254PM_10">#REF!</definedName>
    <definedName name="_254PM_11" localSheetId="41">#REF!</definedName>
    <definedName name="_254PM_11">#REF!</definedName>
    <definedName name="_254PM_12" localSheetId="41">#REF!</definedName>
    <definedName name="_254PM_12">#REF!</definedName>
    <definedName name="_254PM_14" localSheetId="41">#REF!</definedName>
    <definedName name="_254PM_14">#REF!</definedName>
    <definedName name="_254PM_15" localSheetId="41">#REF!</definedName>
    <definedName name="_254PM_15">#REF!</definedName>
    <definedName name="_254PM_16" localSheetId="41">#REF!</definedName>
    <definedName name="_254PM_16">#REF!</definedName>
    <definedName name="_254PM_17">'[13]254'!#REF!</definedName>
    <definedName name="_254PM_18">'[14]254'!#REF!</definedName>
    <definedName name="_254PM_19" localSheetId="41">#REF!</definedName>
    <definedName name="_254PM_19">#REF!</definedName>
    <definedName name="_254PM_20" localSheetId="41">#REF!</definedName>
    <definedName name="_254PM_20">#REF!</definedName>
    <definedName name="_254PM_25">'[15]254'!#REF!</definedName>
    <definedName name="_254PM_26" localSheetId="41">#REF!</definedName>
    <definedName name="_254PM_26">#REF!</definedName>
    <definedName name="_254PM_28" localSheetId="41">#REF!</definedName>
    <definedName name="_254PM_28">#REF!</definedName>
    <definedName name="_254PM_29" localSheetId="41">#REF!</definedName>
    <definedName name="_254PM_29">#REF!</definedName>
    <definedName name="_254PM_34" localSheetId="41">#REF!</definedName>
    <definedName name="_254PM_34">#REF!</definedName>
    <definedName name="_254PM_35" localSheetId="41">#REF!</definedName>
    <definedName name="_254PM_35">#REF!</definedName>
    <definedName name="_254PM_36" localSheetId="41">#REF!</definedName>
    <definedName name="_254PM_36">#REF!</definedName>
    <definedName name="_254PM_39" localSheetId="41">#REF!</definedName>
    <definedName name="_254PM_39">#REF!</definedName>
    <definedName name="_254PM_43" localSheetId="41">#REF!</definedName>
    <definedName name="_254PM_43">#REF!</definedName>
    <definedName name="_254PM_46" localSheetId="41">#REF!</definedName>
    <definedName name="_254PM_46">#REF!</definedName>
    <definedName name="_254PM_48" localSheetId="41">#REF!</definedName>
    <definedName name="_254PM_48">#REF!</definedName>
    <definedName name="_254PM_50" localSheetId="41">#REF!</definedName>
    <definedName name="_254PM_50">#REF!</definedName>
    <definedName name="_254PM_51">'[14]254'!#REF!</definedName>
    <definedName name="_254PM_55" localSheetId="41">#REF!</definedName>
    <definedName name="_254PM_55">#REF!</definedName>
    <definedName name="_254PM_56" localSheetId="41">#REF!</definedName>
    <definedName name="_254PM_56">#REF!</definedName>
    <definedName name="_254PM_57">'[15]254'!#REF!</definedName>
    <definedName name="_254PM_58" localSheetId="41">#REF!</definedName>
    <definedName name="_254PM_58">#REF!</definedName>
    <definedName name="_254PM_59">'[16]254'!#REF!</definedName>
    <definedName name="_254PM_60" localSheetId="41">#REF!</definedName>
    <definedName name="_254PM_60">#REF!</definedName>
    <definedName name="_254PM_61" localSheetId="41">#REF!</definedName>
    <definedName name="_254PM_61">#REF!</definedName>
    <definedName name="_254PM_62">'[17]254'!#REF!</definedName>
    <definedName name="_254PM_63" localSheetId="41">#REF!</definedName>
    <definedName name="_254PM_63">#REF!</definedName>
    <definedName name="_254PM_64" localSheetId="41">#REF!</definedName>
    <definedName name="_254PM_64">#REF!</definedName>
    <definedName name="_254PM_66" localSheetId="41">#REF!</definedName>
    <definedName name="_254PM_66">#REF!</definedName>
    <definedName name="_254PM_7" localSheetId="41">#REF!</definedName>
    <definedName name="_254PM_7">#REF!</definedName>
    <definedName name="_254PM_8" localSheetId="41">#REF!</definedName>
    <definedName name="_254PM_8">#REF!</definedName>
    <definedName name="_254PM_9">'[18]254'!#REF!</definedName>
    <definedName name="_256257" localSheetId="54">#REF!</definedName>
    <definedName name="_256257">'256257'!$A$1</definedName>
    <definedName name="_256257PM" localSheetId="9">'[8]256257'!#REF!</definedName>
    <definedName name="_256257PM" localSheetId="10">'[5]256257'!#REF!</definedName>
    <definedName name="_256257PM" localSheetId="41">'[9]256257'!#REF!</definedName>
    <definedName name="_256257PM" localSheetId="51">'[6]256257'!#REF!</definedName>
    <definedName name="_256257PM" localSheetId="54">'[10]256257'!#REF!</definedName>
    <definedName name="_256257PM" localSheetId="77">'[11]256257'!#REF!</definedName>
    <definedName name="_256257PM">'256257'!#REF!</definedName>
    <definedName name="_256257PM_10" localSheetId="41">#REF!</definedName>
    <definedName name="_256257PM_10">#REF!</definedName>
    <definedName name="_256257PM_11" localSheetId="41">#REF!</definedName>
    <definedName name="_256257PM_11">#REF!</definedName>
    <definedName name="_256257PM_12" localSheetId="41">#REF!</definedName>
    <definedName name="_256257PM_12">#REF!</definedName>
    <definedName name="_256257PM_14" localSheetId="41">#REF!</definedName>
    <definedName name="_256257PM_14">#REF!</definedName>
    <definedName name="_256257PM_15" localSheetId="41">#REF!</definedName>
    <definedName name="_256257PM_15">#REF!</definedName>
    <definedName name="_256257PM_16" localSheetId="41">#REF!</definedName>
    <definedName name="_256257PM_16">#REF!</definedName>
    <definedName name="_256257PM_17">'[13]256257'!#REF!</definedName>
    <definedName name="_256257PM_18">'[14]256257'!#REF!</definedName>
    <definedName name="_256257PM_19" localSheetId="41">#REF!</definedName>
    <definedName name="_256257PM_19">#REF!</definedName>
    <definedName name="_256257PM_20" localSheetId="41">#REF!</definedName>
    <definedName name="_256257PM_20">#REF!</definedName>
    <definedName name="_256257PM_25">'[15]256257'!#REF!</definedName>
    <definedName name="_256257PM_26" localSheetId="41">#REF!</definedName>
    <definedName name="_256257PM_26">#REF!</definedName>
    <definedName name="_256257PM_28" localSheetId="41">#REF!</definedName>
    <definedName name="_256257PM_28">#REF!</definedName>
    <definedName name="_256257PM_29" localSheetId="41">#REF!</definedName>
    <definedName name="_256257PM_29">#REF!</definedName>
    <definedName name="_256257PM_34" localSheetId="41">#REF!</definedName>
    <definedName name="_256257PM_34">#REF!</definedName>
    <definedName name="_256257PM_35" localSheetId="41">#REF!</definedName>
    <definedName name="_256257PM_35">#REF!</definedName>
    <definedName name="_256257PM_36" localSheetId="41">#REF!</definedName>
    <definedName name="_256257PM_36">#REF!</definedName>
    <definedName name="_256257PM_39" localSheetId="41">#REF!</definedName>
    <definedName name="_256257PM_39">#REF!</definedName>
    <definedName name="_256257PM_43" localSheetId="41">#REF!</definedName>
    <definedName name="_256257PM_43">#REF!</definedName>
    <definedName name="_256257PM_46" localSheetId="41">#REF!</definedName>
    <definedName name="_256257PM_46">#REF!</definedName>
    <definedName name="_256257PM_48" localSheetId="41">#REF!</definedName>
    <definedName name="_256257PM_48">#REF!</definedName>
    <definedName name="_256257PM_50" localSheetId="41">#REF!</definedName>
    <definedName name="_256257PM_50">#REF!</definedName>
    <definedName name="_256257PM_51">'[14]256257'!#REF!</definedName>
    <definedName name="_256257PM_55" localSheetId="41">#REF!</definedName>
    <definedName name="_256257PM_55">#REF!</definedName>
    <definedName name="_256257PM_56" localSheetId="41">#REF!</definedName>
    <definedName name="_256257PM_56">#REF!</definedName>
    <definedName name="_256257PM_57">'[15]256257'!#REF!</definedName>
    <definedName name="_256257PM_58" localSheetId="41">#REF!</definedName>
    <definedName name="_256257PM_58">#REF!</definedName>
    <definedName name="_256257PM_59">'[16]256257'!#REF!</definedName>
    <definedName name="_256257PM_60">'[1]256257'!#REF!</definedName>
    <definedName name="_256257PM_61">'[2]256257'!#REF!</definedName>
    <definedName name="_256257PM_62">'[17]256257'!#REF!</definedName>
    <definedName name="_256257PM_63" localSheetId="41">#REF!</definedName>
    <definedName name="_256257PM_63">#REF!</definedName>
    <definedName name="_256257PM_64" localSheetId="41">#REF!</definedName>
    <definedName name="_256257PM_64">#REF!</definedName>
    <definedName name="_256257PM_66" localSheetId="41">#REF!</definedName>
    <definedName name="_256257PM_66">#REF!</definedName>
    <definedName name="_256257PM_7" localSheetId="41">#REF!</definedName>
    <definedName name="_256257PM_7">#REF!</definedName>
    <definedName name="_256257PM_8" localSheetId="41">#REF!</definedName>
    <definedName name="_256257PM_8">#REF!</definedName>
    <definedName name="_256257PM_9">'[18]256257'!#REF!</definedName>
    <definedName name="_261" localSheetId="41">'261'!$A$1</definedName>
    <definedName name="_261" localSheetId="54">#REF!</definedName>
    <definedName name="_261">#REF!</definedName>
    <definedName name="_261_17" localSheetId="41">#REF!</definedName>
    <definedName name="_261_17">#REF!</definedName>
    <definedName name="_261PM" localSheetId="9">'[8]261'!#REF!</definedName>
    <definedName name="_261PM" localSheetId="41">'261'!#REF!</definedName>
    <definedName name="_261PM" localSheetId="54">'[10]261'!#REF!</definedName>
    <definedName name="_261PM" localSheetId="77">'[11]261'!#REF!</definedName>
    <definedName name="_261PM">#REF!</definedName>
    <definedName name="_261PM_10" localSheetId="41">#REF!</definedName>
    <definedName name="_261PM_10">#REF!</definedName>
    <definedName name="_261PM_11" localSheetId="41">#REF!</definedName>
    <definedName name="_261PM_11">#REF!</definedName>
    <definedName name="_261PM_12" localSheetId="41">#REF!</definedName>
    <definedName name="_261PM_12">#REF!</definedName>
    <definedName name="_261PM_14" localSheetId="41">#REF!</definedName>
    <definedName name="_261PM_14">#REF!</definedName>
    <definedName name="_261PM_15" localSheetId="41">#REF!</definedName>
    <definedName name="_261PM_15">#REF!</definedName>
    <definedName name="_261PM_16" localSheetId="41">#REF!</definedName>
    <definedName name="_261PM_16">#REF!</definedName>
    <definedName name="_261PM_17" localSheetId="41">#REF!</definedName>
    <definedName name="_261PM_17">#REF!</definedName>
    <definedName name="_261PM_18">'[14]261'!#REF!</definedName>
    <definedName name="_261PM_19" localSheetId="41">#REF!</definedName>
    <definedName name="_261PM_19">#REF!</definedName>
    <definedName name="_261PM_20" localSheetId="41">#REF!</definedName>
    <definedName name="_261PM_20">#REF!</definedName>
    <definedName name="_261PM_25">'[15]261'!#REF!</definedName>
    <definedName name="_261PM_26" localSheetId="41">#REF!</definedName>
    <definedName name="_261PM_26">#REF!</definedName>
    <definedName name="_261PM_28" localSheetId="41">#REF!</definedName>
    <definedName name="_261PM_28">#REF!</definedName>
    <definedName name="_261PM_29" localSheetId="41">#REF!</definedName>
    <definedName name="_261PM_29">#REF!</definedName>
    <definedName name="_261PM_34" localSheetId="41">#REF!</definedName>
    <definedName name="_261PM_34">#REF!</definedName>
    <definedName name="_261PM_35" localSheetId="41">#REF!</definedName>
    <definedName name="_261PM_35">#REF!</definedName>
    <definedName name="_261PM_36" localSheetId="41">#REF!</definedName>
    <definedName name="_261PM_36">#REF!</definedName>
    <definedName name="_261PM_39" localSheetId="41">#REF!</definedName>
    <definedName name="_261PM_39">#REF!</definedName>
    <definedName name="_261PM_40" localSheetId="41">#REF!</definedName>
    <definedName name="_261PM_40">#REF!</definedName>
    <definedName name="_261PM_41" localSheetId="41">#REF!</definedName>
    <definedName name="_261PM_41">#REF!</definedName>
    <definedName name="_261PM_43" localSheetId="41">#REF!</definedName>
    <definedName name="_261PM_43">#REF!</definedName>
    <definedName name="_261PM_46" localSheetId="41">#REF!</definedName>
    <definedName name="_261PM_46">#REF!</definedName>
    <definedName name="_261PM_48" localSheetId="41">#REF!</definedName>
    <definedName name="_261PM_48">#REF!</definedName>
    <definedName name="_261PM_50" localSheetId="41">#REF!</definedName>
    <definedName name="_261PM_50">#REF!</definedName>
    <definedName name="_261PM_51">'[14]261'!#REF!</definedName>
    <definedName name="_261PM_55" localSheetId="41">#REF!</definedName>
    <definedName name="_261PM_55">#REF!</definedName>
    <definedName name="_261PM_56" localSheetId="41">#REF!</definedName>
    <definedName name="_261PM_56">#REF!</definedName>
    <definedName name="_261PM_57">'[15]261'!#REF!</definedName>
    <definedName name="_261PM_58" localSheetId="41">#REF!</definedName>
    <definedName name="_261PM_58">#REF!</definedName>
    <definedName name="_261PM_59">'[16]261'!#REF!</definedName>
    <definedName name="_261PM_60">'[1]261'!#REF!</definedName>
    <definedName name="_261PM_61">'[2]261'!#REF!</definedName>
    <definedName name="_261PM_62">'[17]261'!#REF!</definedName>
    <definedName name="_261PM_63" localSheetId="41">#REF!</definedName>
    <definedName name="_261PM_63">#REF!</definedName>
    <definedName name="_261PM_64" localSheetId="41">#REF!</definedName>
    <definedName name="_261PM_64">#REF!</definedName>
    <definedName name="_261PM_66" localSheetId="41">#REF!</definedName>
    <definedName name="_261PM_66">#REF!</definedName>
    <definedName name="_261PM_7" localSheetId="41">#REF!</definedName>
    <definedName name="_261PM_7">#REF!</definedName>
    <definedName name="_261PM_8" localSheetId="41">#REF!</definedName>
    <definedName name="_261PM_8">#REF!</definedName>
    <definedName name="_261PM_9">'[18]261'!#REF!</definedName>
    <definedName name="_262263" localSheetId="54">#REF!</definedName>
    <definedName name="_262263">'262263'!$A$1</definedName>
    <definedName name="_262263PM" localSheetId="10">'[5]262263'!#REF!</definedName>
    <definedName name="_262263PM" localSheetId="51">'[6]262263'!#REF!</definedName>
    <definedName name="_262263PM" localSheetId="54">#REF!</definedName>
    <definedName name="_262263PM">'262263'!#REF!</definedName>
    <definedName name="_262263PM_17">'[13]262263'!#REF!</definedName>
    <definedName name="_266267" localSheetId="54">#REF!</definedName>
    <definedName name="_266267">'262263'!$A$1</definedName>
    <definedName name="_266267PM" localSheetId="9">'[8]266267'!#REF!</definedName>
    <definedName name="_266267PM" localSheetId="10">'[5]266267'!#REF!</definedName>
    <definedName name="_266267PM" localSheetId="41">'[9]266267'!#REF!</definedName>
    <definedName name="_266267PM" localSheetId="51">'[6]266267'!#REF!</definedName>
    <definedName name="_266267PM" localSheetId="54">'[10]266267'!#REF!</definedName>
    <definedName name="_266267PM" localSheetId="77">'[11]266267'!#REF!</definedName>
    <definedName name="_266267PM">'266267'!#REF!</definedName>
    <definedName name="_266267PM_10" localSheetId="41">#REF!</definedName>
    <definedName name="_266267PM_10">#REF!</definedName>
    <definedName name="_266267PM_11" localSheetId="41">#REF!</definedName>
    <definedName name="_266267PM_11">#REF!</definedName>
    <definedName name="_266267PM_12" localSheetId="41">#REF!</definedName>
    <definedName name="_266267PM_12">#REF!</definedName>
    <definedName name="_266267PM_14" localSheetId="41">#REF!</definedName>
    <definedName name="_266267PM_14">#REF!</definedName>
    <definedName name="_266267PM_15" localSheetId="41">#REF!</definedName>
    <definedName name="_266267PM_15">#REF!</definedName>
    <definedName name="_266267PM_16" localSheetId="41">#REF!</definedName>
    <definedName name="_266267PM_16">#REF!</definedName>
    <definedName name="_266267PM_17">'[13]266267'!#REF!</definedName>
    <definedName name="_266267PM_18">'[14]266267'!#REF!</definedName>
    <definedName name="_266267PM_19" localSheetId="41">#REF!</definedName>
    <definedName name="_266267PM_19">#REF!</definedName>
    <definedName name="_266267PM_20" localSheetId="41">#REF!</definedName>
    <definedName name="_266267PM_20">#REF!</definedName>
    <definedName name="_266267PM_25">'[15]266267'!#REF!</definedName>
    <definedName name="_266267PM_26" localSheetId="41">#REF!</definedName>
    <definedName name="_266267PM_26">#REF!</definedName>
    <definedName name="_266267PM_28" localSheetId="41">#REF!</definedName>
    <definedName name="_266267PM_28">#REF!</definedName>
    <definedName name="_266267PM_29" localSheetId="41">#REF!</definedName>
    <definedName name="_266267PM_29">#REF!</definedName>
    <definedName name="_266267PM_34" localSheetId="41">#REF!</definedName>
    <definedName name="_266267PM_34">#REF!</definedName>
    <definedName name="_266267PM_35" localSheetId="41">#REF!</definedName>
    <definedName name="_266267PM_35">#REF!</definedName>
    <definedName name="_266267PM_36" localSheetId="41">#REF!</definedName>
    <definedName name="_266267PM_36">#REF!</definedName>
    <definedName name="_266267PM_39" localSheetId="41">#REF!</definedName>
    <definedName name="_266267PM_39">#REF!</definedName>
    <definedName name="_266267PM_40" localSheetId="41">#REF!</definedName>
    <definedName name="_266267PM_40">#REF!</definedName>
    <definedName name="_266267PM_41" localSheetId="41">#REF!</definedName>
    <definedName name="_266267PM_41">#REF!</definedName>
    <definedName name="_266267PM_43" localSheetId="41">#REF!</definedName>
    <definedName name="_266267PM_43">#REF!</definedName>
    <definedName name="_266267PM_46" localSheetId="41">#REF!</definedName>
    <definedName name="_266267PM_46">#REF!</definedName>
    <definedName name="_266267PM_48" localSheetId="41">#REF!</definedName>
    <definedName name="_266267PM_48">#REF!</definedName>
    <definedName name="_266267PM_50" localSheetId="41">#REF!</definedName>
    <definedName name="_266267PM_50">#REF!</definedName>
    <definedName name="_266267PM_51">'[14]266267'!#REF!</definedName>
    <definedName name="_266267PM_55" localSheetId="41">#REF!</definedName>
    <definedName name="_266267PM_55">#REF!</definedName>
    <definedName name="_266267PM_56" localSheetId="41">#REF!</definedName>
    <definedName name="_266267PM_56">#REF!</definedName>
    <definedName name="_266267PM_57">'[15]266267'!#REF!</definedName>
    <definedName name="_266267PM_58" localSheetId="41">#REF!</definedName>
    <definedName name="_266267PM_58">#REF!</definedName>
    <definedName name="_266267PM_59">'[16]266267'!#REF!</definedName>
    <definedName name="_266267PM_60">'[1]266267'!#REF!</definedName>
    <definedName name="_266267PM_61">'[2]266267'!#REF!</definedName>
    <definedName name="_266267PM_62">'[17]266267'!#REF!</definedName>
    <definedName name="_266267PM_63" localSheetId="41">#REF!</definedName>
    <definedName name="_266267PM_63">#REF!</definedName>
    <definedName name="_266267PM_64" localSheetId="41">#REF!</definedName>
    <definedName name="_266267PM_64">#REF!</definedName>
    <definedName name="_266267PM_66" localSheetId="41">#REF!</definedName>
    <definedName name="_266267PM_66">#REF!</definedName>
    <definedName name="_266267PM_7" localSheetId="41">#REF!</definedName>
    <definedName name="_266267PM_7">#REF!</definedName>
    <definedName name="_266267PM_8" localSheetId="41">#REF!</definedName>
    <definedName name="_266267PM_8">#REF!</definedName>
    <definedName name="_266267PM_9">'[18]266267'!#REF!</definedName>
    <definedName name="_269" localSheetId="54">#REF!</definedName>
    <definedName name="_269">'269'!$A$1</definedName>
    <definedName name="_269PM" localSheetId="9">'[8]269'!#REF!</definedName>
    <definedName name="_269PM" localSheetId="10">'[5]269'!#REF!</definedName>
    <definedName name="_269PM" localSheetId="41">'[9]269'!#REF!</definedName>
    <definedName name="_269PM" localSheetId="51">'[6]269'!#REF!</definedName>
    <definedName name="_269PM" localSheetId="54">'[10]269'!#REF!</definedName>
    <definedName name="_269PM" localSheetId="77">'[11]269'!#REF!</definedName>
    <definedName name="_269PM">'269'!#REF!</definedName>
    <definedName name="_269PM_10" localSheetId="41">#REF!</definedName>
    <definedName name="_269PM_10">#REF!</definedName>
    <definedName name="_269PM_11" localSheetId="41">#REF!</definedName>
    <definedName name="_269PM_11">#REF!</definedName>
    <definedName name="_269PM_12" localSheetId="41">#REF!</definedName>
    <definedName name="_269PM_12">#REF!</definedName>
    <definedName name="_269PM_14" localSheetId="41">#REF!</definedName>
    <definedName name="_269PM_14">#REF!</definedName>
    <definedName name="_269PM_15" localSheetId="41">#REF!</definedName>
    <definedName name="_269PM_15">#REF!</definedName>
    <definedName name="_269PM_16" localSheetId="41">#REF!</definedName>
    <definedName name="_269PM_16">#REF!</definedName>
    <definedName name="_269PM_17">'[13]269'!#REF!</definedName>
    <definedName name="_269PM_18">'[14]269'!#REF!</definedName>
    <definedName name="_269PM_19" localSheetId="41">#REF!</definedName>
    <definedName name="_269PM_19">#REF!</definedName>
    <definedName name="_269PM_20" localSheetId="41">#REF!</definedName>
    <definedName name="_269PM_20">#REF!</definedName>
    <definedName name="_269PM_25">'[15]269'!#REF!</definedName>
    <definedName name="_269PM_26" localSheetId="41">#REF!</definedName>
    <definedName name="_269PM_26">#REF!</definedName>
    <definedName name="_269PM_28" localSheetId="41">#REF!</definedName>
    <definedName name="_269PM_28">#REF!</definedName>
    <definedName name="_269PM_29" localSheetId="41">#REF!</definedName>
    <definedName name="_269PM_29">#REF!</definedName>
    <definedName name="_269PM_34" localSheetId="41">#REF!</definedName>
    <definedName name="_269PM_34">#REF!</definedName>
    <definedName name="_269PM_35" localSheetId="41">#REF!</definedName>
    <definedName name="_269PM_35">#REF!</definedName>
    <definedName name="_269PM_36" localSheetId="41">#REF!</definedName>
    <definedName name="_269PM_36">#REF!</definedName>
    <definedName name="_269PM_39" localSheetId="41">#REF!</definedName>
    <definedName name="_269PM_39">#REF!</definedName>
    <definedName name="_269PM_43" localSheetId="41">#REF!</definedName>
    <definedName name="_269PM_43">#REF!</definedName>
    <definedName name="_269PM_46" localSheetId="41">#REF!</definedName>
    <definedName name="_269PM_46">#REF!</definedName>
    <definedName name="_269PM_48" localSheetId="41">#REF!</definedName>
    <definedName name="_269PM_48">#REF!</definedName>
    <definedName name="_269PM_50" localSheetId="41">#REF!</definedName>
    <definedName name="_269PM_50">#REF!</definedName>
    <definedName name="_269PM_51">'[14]269'!#REF!</definedName>
    <definedName name="_269PM_55" localSheetId="41">#REF!</definedName>
    <definedName name="_269PM_55">#REF!</definedName>
    <definedName name="_269PM_56" localSheetId="41">#REF!</definedName>
    <definedName name="_269PM_56">#REF!</definedName>
    <definedName name="_269PM_57">'[15]269'!#REF!</definedName>
    <definedName name="_269PM_58" localSheetId="41">#REF!</definedName>
    <definedName name="_269PM_58">#REF!</definedName>
    <definedName name="_269PM_59">'[16]269'!#REF!</definedName>
    <definedName name="_269PM_60">'[1]269'!#REF!</definedName>
    <definedName name="_269PM_61">'[2]269'!#REF!</definedName>
    <definedName name="_269PM_62">'[17]269'!#REF!</definedName>
    <definedName name="_269PM_63" localSheetId="41">#REF!</definedName>
    <definedName name="_269PM_63">#REF!</definedName>
    <definedName name="_269PM_64" localSheetId="41">#REF!</definedName>
    <definedName name="_269PM_64">#REF!</definedName>
    <definedName name="_269PM_66" localSheetId="41">#REF!</definedName>
    <definedName name="_269PM_66">#REF!</definedName>
    <definedName name="_269PM_7" localSheetId="41">#REF!</definedName>
    <definedName name="_269PM_7">#REF!</definedName>
    <definedName name="_269PM_8" localSheetId="41">#REF!</definedName>
    <definedName name="_269PM_8">#REF!</definedName>
    <definedName name="_269PM_9">'[18]269'!#REF!</definedName>
    <definedName name="_272273" localSheetId="54">#REF!</definedName>
    <definedName name="_272273">'272273'!$A$1</definedName>
    <definedName name="_272273PM" localSheetId="9">'[8]272273'!#REF!</definedName>
    <definedName name="_272273PM" localSheetId="10">'[5]272273'!#REF!</definedName>
    <definedName name="_272273PM" localSheetId="41">'[9]272273'!#REF!</definedName>
    <definedName name="_272273PM" localSheetId="51">'[6]272273'!#REF!</definedName>
    <definedName name="_272273PM" localSheetId="54">'[10]272273'!#REF!</definedName>
    <definedName name="_272273PM" localSheetId="77">'[11]272273'!#REF!</definedName>
    <definedName name="_272273PM">'272273'!#REF!</definedName>
    <definedName name="_272273PM_10" localSheetId="41">#REF!</definedName>
    <definedName name="_272273PM_10">#REF!</definedName>
    <definedName name="_272273PM_11" localSheetId="41">#REF!</definedName>
    <definedName name="_272273PM_11">#REF!</definedName>
    <definedName name="_272273PM_12" localSheetId="41">#REF!</definedName>
    <definedName name="_272273PM_12">#REF!</definedName>
    <definedName name="_272273PM_14" localSheetId="41">#REF!</definedName>
    <definedName name="_272273PM_14">#REF!</definedName>
    <definedName name="_272273PM_15" localSheetId="41">#REF!</definedName>
    <definedName name="_272273PM_15">#REF!</definedName>
    <definedName name="_272273PM_16" localSheetId="41">#REF!</definedName>
    <definedName name="_272273PM_16">#REF!</definedName>
    <definedName name="_272273PM_17">'[13]272273'!#REF!</definedName>
    <definedName name="_272273PM_18">'[14]272273'!#REF!</definedName>
    <definedName name="_272273PM_19" localSheetId="41">#REF!</definedName>
    <definedName name="_272273PM_19">#REF!</definedName>
    <definedName name="_272273PM_20" localSheetId="41">#REF!</definedName>
    <definedName name="_272273PM_20">#REF!</definedName>
    <definedName name="_272273PM_25">'[15]272273'!#REF!</definedName>
    <definedName name="_272273PM_26" localSheetId="41">#REF!</definedName>
    <definedName name="_272273PM_26">#REF!</definedName>
    <definedName name="_272273PM_28" localSheetId="41">#REF!</definedName>
    <definedName name="_272273PM_28">#REF!</definedName>
    <definedName name="_272273PM_29" localSheetId="41">#REF!</definedName>
    <definedName name="_272273PM_29">#REF!</definedName>
    <definedName name="_272273PM_34" localSheetId="41">#REF!</definedName>
    <definedName name="_272273PM_34">#REF!</definedName>
    <definedName name="_272273PM_35" localSheetId="41">#REF!</definedName>
    <definedName name="_272273PM_35">#REF!</definedName>
    <definedName name="_272273PM_36" localSheetId="41">#REF!</definedName>
    <definedName name="_272273PM_36">#REF!</definedName>
    <definedName name="_272273PM_39" localSheetId="41">#REF!</definedName>
    <definedName name="_272273PM_39">#REF!</definedName>
    <definedName name="_272273PM_40" localSheetId="41">#REF!</definedName>
    <definedName name="_272273PM_40">#REF!</definedName>
    <definedName name="_272273PM_41" localSheetId="41">#REF!</definedName>
    <definedName name="_272273PM_41">#REF!</definedName>
    <definedName name="_272273PM_43" localSheetId="41">#REF!</definedName>
    <definedName name="_272273PM_43">#REF!</definedName>
    <definedName name="_272273PM_46" localSheetId="41">#REF!</definedName>
    <definedName name="_272273PM_46">#REF!</definedName>
    <definedName name="_272273PM_48" localSheetId="41">#REF!</definedName>
    <definedName name="_272273PM_48">#REF!</definedName>
    <definedName name="_272273PM_50" localSheetId="41">#REF!</definedName>
    <definedName name="_272273PM_50">#REF!</definedName>
    <definedName name="_272273PM_51">'[14]272273'!#REF!</definedName>
    <definedName name="_272273PM_55" localSheetId="41">#REF!</definedName>
    <definedName name="_272273PM_55">#REF!</definedName>
    <definedName name="_272273PM_56" localSheetId="41">#REF!</definedName>
    <definedName name="_272273PM_56">#REF!</definedName>
    <definedName name="_272273PM_57">'[15]272273'!#REF!</definedName>
    <definedName name="_272273PM_58" localSheetId="41">#REF!</definedName>
    <definedName name="_272273PM_58">#REF!</definedName>
    <definedName name="_272273PM_59">'[16]272273'!#REF!</definedName>
    <definedName name="_272273PM_60">'[1]272273'!#REF!</definedName>
    <definedName name="_272273PM_61">'[2]272273'!#REF!</definedName>
    <definedName name="_272273PM_62">'[17]272273'!#REF!</definedName>
    <definedName name="_272273PM_63" localSheetId="41">#REF!</definedName>
    <definedName name="_272273PM_63">#REF!</definedName>
    <definedName name="_272273PM_64" localSheetId="41">#REF!</definedName>
    <definedName name="_272273PM_64">#REF!</definedName>
    <definedName name="_272273PM_66" localSheetId="41">#REF!</definedName>
    <definedName name="_272273PM_66">#REF!</definedName>
    <definedName name="_272273PM_7" localSheetId="41">#REF!</definedName>
    <definedName name="_272273PM_7">#REF!</definedName>
    <definedName name="_272273PM_8" localSheetId="41">#REF!</definedName>
    <definedName name="_272273PM_8">#REF!</definedName>
    <definedName name="_272273PM_9">'[18]272273'!#REF!</definedName>
    <definedName name="_274275" localSheetId="54">#REF!</definedName>
    <definedName name="_274275">'274275'!$A$1</definedName>
    <definedName name="_274275PM" localSheetId="9">'[8]274275'!#REF!</definedName>
    <definedName name="_274275PM" localSheetId="10">'[5]274275'!#REF!</definedName>
    <definedName name="_274275PM" localSheetId="41">'[9]274275'!#REF!</definedName>
    <definedName name="_274275PM" localSheetId="51">'[6]274275'!#REF!</definedName>
    <definedName name="_274275PM" localSheetId="54">'[10]274275'!#REF!</definedName>
    <definedName name="_274275PM" localSheetId="77">'[11]274275'!#REF!</definedName>
    <definedName name="_274275PM">'274275'!#REF!</definedName>
    <definedName name="_274275PM_10" localSheetId="41">#REF!</definedName>
    <definedName name="_274275PM_10">#REF!</definedName>
    <definedName name="_274275PM_11" localSheetId="41">#REF!</definedName>
    <definedName name="_274275PM_11">#REF!</definedName>
    <definedName name="_274275PM_12" localSheetId="41">#REF!</definedName>
    <definedName name="_274275PM_12">#REF!</definedName>
    <definedName name="_274275PM_14" localSheetId="41">#REF!</definedName>
    <definedName name="_274275PM_14">#REF!</definedName>
    <definedName name="_274275PM_15" localSheetId="41">#REF!</definedName>
    <definedName name="_274275PM_15">#REF!</definedName>
    <definedName name="_274275PM_16" localSheetId="41">#REF!</definedName>
    <definedName name="_274275PM_16">#REF!</definedName>
    <definedName name="_274275PM_17">'[13]274275'!#REF!</definedName>
    <definedName name="_274275PM_18">'[14]274275'!#REF!</definedName>
    <definedName name="_274275PM_19" localSheetId="41">#REF!</definedName>
    <definedName name="_274275PM_19">#REF!</definedName>
    <definedName name="_274275PM_20" localSheetId="41">#REF!</definedName>
    <definedName name="_274275PM_20">#REF!</definedName>
    <definedName name="_274275PM_25">'[15]274275'!#REF!</definedName>
    <definedName name="_274275PM_26" localSheetId="41">#REF!</definedName>
    <definedName name="_274275PM_26">#REF!</definedName>
    <definedName name="_274275PM_28" localSheetId="41">#REF!</definedName>
    <definedName name="_274275PM_28">#REF!</definedName>
    <definedName name="_274275PM_29" localSheetId="41">#REF!</definedName>
    <definedName name="_274275PM_29">#REF!</definedName>
    <definedName name="_274275PM_34" localSheetId="41">#REF!</definedName>
    <definedName name="_274275PM_34">#REF!</definedName>
    <definedName name="_274275PM_35" localSheetId="41">#REF!</definedName>
    <definedName name="_274275PM_35">#REF!</definedName>
    <definedName name="_274275PM_36" localSheetId="41">#REF!</definedName>
    <definedName name="_274275PM_36">#REF!</definedName>
    <definedName name="_274275PM_39" localSheetId="41">#REF!</definedName>
    <definedName name="_274275PM_39">#REF!</definedName>
    <definedName name="_274275PM_40" localSheetId="41">#REF!</definedName>
    <definedName name="_274275PM_40">#REF!</definedName>
    <definedName name="_274275PM_41" localSheetId="41">#REF!</definedName>
    <definedName name="_274275PM_41">#REF!</definedName>
    <definedName name="_274275PM_43" localSheetId="41">#REF!</definedName>
    <definedName name="_274275PM_43">#REF!</definedName>
    <definedName name="_274275PM_46" localSheetId="41">#REF!</definedName>
    <definedName name="_274275PM_46">#REF!</definedName>
    <definedName name="_274275PM_48" localSheetId="41">#REF!</definedName>
    <definedName name="_274275PM_48">#REF!</definedName>
    <definedName name="_274275PM_50" localSheetId="41">#REF!</definedName>
    <definedName name="_274275PM_50">#REF!</definedName>
    <definedName name="_274275PM_51">'[14]274275'!#REF!</definedName>
    <definedName name="_274275PM_55" localSheetId="41">#REF!</definedName>
    <definedName name="_274275PM_55">#REF!</definedName>
    <definedName name="_274275PM_56" localSheetId="41">#REF!</definedName>
    <definedName name="_274275PM_56">#REF!</definedName>
    <definedName name="_274275PM_57">'[15]274275'!#REF!</definedName>
    <definedName name="_274275PM_58" localSheetId="41">#REF!</definedName>
    <definedName name="_274275PM_58">#REF!</definedName>
    <definedName name="_274275PM_59">'[16]274275'!#REF!</definedName>
    <definedName name="_274275PM_60">'[1]274275'!#REF!</definedName>
    <definedName name="_274275PM_61">'[2]274275'!#REF!</definedName>
    <definedName name="_274275PM_62">'[17]274275'!#REF!</definedName>
    <definedName name="_274275PM_63" localSheetId="41">#REF!</definedName>
    <definedName name="_274275PM_63">#REF!</definedName>
    <definedName name="_274275PM_64" localSheetId="41">#REF!</definedName>
    <definedName name="_274275PM_64">#REF!</definedName>
    <definedName name="_274275PM_66" localSheetId="41">#REF!</definedName>
    <definedName name="_274275PM_66">#REF!</definedName>
    <definedName name="_274275PM_7" localSheetId="41">#REF!</definedName>
    <definedName name="_274275PM_7">#REF!</definedName>
    <definedName name="_274275PM_8" localSheetId="41">#REF!</definedName>
    <definedName name="_274275PM_8">#REF!</definedName>
    <definedName name="_274275PM_9">'[18]274275'!#REF!</definedName>
    <definedName name="_276277" localSheetId="54">#REF!</definedName>
    <definedName name="_276277">'276277'!$A$1</definedName>
    <definedName name="_276277_17" localSheetId="41">#REF!</definedName>
    <definedName name="_276277_17">#REF!</definedName>
    <definedName name="_276277_39" localSheetId="41">#REF!</definedName>
    <definedName name="_276277_39">#REF!</definedName>
    <definedName name="_276277_60" localSheetId="41">#REF!</definedName>
    <definedName name="_276277_60">#REF!</definedName>
    <definedName name="_276277_61" localSheetId="41">#REF!</definedName>
    <definedName name="_276277_61">#REF!</definedName>
    <definedName name="_276277PM" localSheetId="9">'[8]276277'!#REF!</definedName>
    <definedName name="_276277PM" localSheetId="10">'[5]276277'!#REF!</definedName>
    <definedName name="_276277PM" localSheetId="41">'[9]276277'!#REF!</definedName>
    <definedName name="_276277PM" localSheetId="51">'[6]276277'!#REF!</definedName>
    <definedName name="_276277PM" localSheetId="54">'[10]276277'!#REF!</definedName>
    <definedName name="_276277PM" localSheetId="77">'[11]276277'!#REF!</definedName>
    <definedName name="_276277PM">'276277'!#REF!</definedName>
    <definedName name="_276277PM_10" localSheetId="41">#REF!</definedName>
    <definedName name="_276277PM_10">#REF!</definedName>
    <definedName name="_276277PM_11" localSheetId="41">#REF!</definedName>
    <definedName name="_276277PM_11">#REF!</definedName>
    <definedName name="_276277PM_12">'[3]276277'!#REF!</definedName>
    <definedName name="_276277PM_14" localSheetId="41">#REF!</definedName>
    <definedName name="_276277PM_14">#REF!</definedName>
    <definedName name="_276277PM_15" localSheetId="41">#REF!</definedName>
    <definedName name="_276277PM_15">#REF!</definedName>
    <definedName name="_276277PM_16" localSheetId="41">#REF!</definedName>
    <definedName name="_276277PM_16">#REF!</definedName>
    <definedName name="_276277PM_17" localSheetId="41">#REF!</definedName>
    <definedName name="_276277PM_17">#REF!</definedName>
    <definedName name="_276277PM_18">'[14]276277'!#REF!</definedName>
    <definedName name="_276277PM_19" localSheetId="41">#REF!</definedName>
    <definedName name="_276277PM_19">#REF!</definedName>
    <definedName name="_276277PM_20" localSheetId="41">#REF!</definedName>
    <definedName name="_276277PM_20">#REF!</definedName>
    <definedName name="_276277PM_25">'[15]276277'!#REF!</definedName>
    <definedName name="_276277PM_26" localSheetId="41">#REF!</definedName>
    <definedName name="_276277PM_26">#REF!</definedName>
    <definedName name="_276277PM_28" localSheetId="41">#REF!</definedName>
    <definedName name="_276277PM_28">#REF!</definedName>
    <definedName name="_276277PM_29" localSheetId="41">#REF!</definedName>
    <definedName name="_276277PM_29">#REF!</definedName>
    <definedName name="_276277PM_34" localSheetId="41">#REF!</definedName>
    <definedName name="_276277PM_34">#REF!</definedName>
    <definedName name="_276277PM_35" localSheetId="41">#REF!</definedName>
    <definedName name="_276277PM_35">#REF!</definedName>
    <definedName name="_276277PM_36" localSheetId="41">#REF!</definedName>
    <definedName name="_276277PM_36">#REF!</definedName>
    <definedName name="_276277PM_39" localSheetId="41">#REF!</definedName>
    <definedName name="_276277PM_39">#REF!</definedName>
    <definedName name="_276277PM_43" localSheetId="41">#REF!</definedName>
    <definedName name="_276277PM_43">#REF!</definedName>
    <definedName name="_276277PM_46">'[19]276277'!#REF!</definedName>
    <definedName name="_276277PM_48" localSheetId="41">#REF!</definedName>
    <definedName name="_276277PM_48">#REF!</definedName>
    <definedName name="_276277PM_50" localSheetId="41">#REF!</definedName>
    <definedName name="_276277PM_50">#REF!</definedName>
    <definedName name="_276277PM_51">'[14]276277'!#REF!</definedName>
    <definedName name="_276277PM_55" localSheetId="41">#REF!</definedName>
    <definedName name="_276277PM_55">#REF!</definedName>
    <definedName name="_276277PM_56" localSheetId="41">#REF!</definedName>
    <definedName name="_276277PM_56">#REF!</definedName>
    <definedName name="_276277PM_57">'[15]276277'!#REF!</definedName>
    <definedName name="_276277PM_58" localSheetId="41">#REF!</definedName>
    <definedName name="_276277PM_58">#REF!</definedName>
    <definedName name="_276277PM_59">'[16]276277'!#REF!</definedName>
    <definedName name="_276277PM_60" localSheetId="41">#REF!</definedName>
    <definedName name="_276277PM_60">#REF!</definedName>
    <definedName name="_276277PM_61" localSheetId="41">#REF!</definedName>
    <definedName name="_276277PM_61">#REF!</definedName>
    <definedName name="_276277PM_62">'[17]276277'!#REF!</definedName>
    <definedName name="_276277PM_63" localSheetId="41">#REF!</definedName>
    <definedName name="_276277PM_63">#REF!</definedName>
    <definedName name="_276277PM_64" localSheetId="41">#REF!</definedName>
    <definedName name="_276277PM_64">#REF!</definedName>
    <definedName name="_276277PM_66">'[4]276277'!#REF!</definedName>
    <definedName name="_276277PM_7" localSheetId="41">#REF!</definedName>
    <definedName name="_276277PM_7">#REF!</definedName>
    <definedName name="_276277PM_8" localSheetId="41">#REF!</definedName>
    <definedName name="_276277PM_8">#REF!</definedName>
    <definedName name="_276277PM_9">'[18]276277'!#REF!</definedName>
    <definedName name="_278" localSheetId="54">#REF!</definedName>
    <definedName name="_278">'278'!$A$1</definedName>
    <definedName name="_278PM" localSheetId="9">'[8]278'!#REF!</definedName>
    <definedName name="_278PM" localSheetId="10">'[5]278'!#REF!</definedName>
    <definedName name="_278PM" localSheetId="41">'[9]278'!#REF!</definedName>
    <definedName name="_278PM" localSheetId="51">'[6]278'!#REF!</definedName>
    <definedName name="_278PM" localSheetId="54">'[10]278'!#REF!</definedName>
    <definedName name="_278PM" localSheetId="77">'[11]278'!#REF!</definedName>
    <definedName name="_278PM">'278'!#REF!</definedName>
    <definedName name="_278PM_10" localSheetId="41">#REF!</definedName>
    <definedName name="_278PM_10">#REF!</definedName>
    <definedName name="_278PM_11" localSheetId="41">#REF!</definedName>
    <definedName name="_278PM_11">#REF!</definedName>
    <definedName name="_278PM_12" localSheetId="41">#REF!</definedName>
    <definedName name="_278PM_12">#REF!</definedName>
    <definedName name="_278PM_14" localSheetId="41">#REF!</definedName>
    <definedName name="_278PM_14">#REF!</definedName>
    <definedName name="_278PM_15" localSheetId="41">#REF!</definedName>
    <definedName name="_278PM_15">#REF!</definedName>
    <definedName name="_278PM_16" localSheetId="41">#REF!</definedName>
    <definedName name="_278PM_16">#REF!</definedName>
    <definedName name="_278PM_17">'[13]278'!#REF!</definedName>
    <definedName name="_278PM_18">'[14]278'!#REF!</definedName>
    <definedName name="_278PM_19" localSheetId="41">#REF!</definedName>
    <definedName name="_278PM_19">#REF!</definedName>
    <definedName name="_278PM_20" localSheetId="41">#REF!</definedName>
    <definedName name="_278PM_20">#REF!</definedName>
    <definedName name="_278PM_25">'[15]278'!#REF!</definedName>
    <definedName name="_278PM_26" localSheetId="41">#REF!</definedName>
    <definedName name="_278PM_26">#REF!</definedName>
    <definedName name="_278PM_28" localSheetId="41">#REF!</definedName>
    <definedName name="_278PM_28">#REF!</definedName>
    <definedName name="_278PM_29" localSheetId="41">#REF!</definedName>
    <definedName name="_278PM_29">#REF!</definedName>
    <definedName name="_278PM_34" localSheetId="41">#REF!</definedName>
    <definedName name="_278PM_34">#REF!</definedName>
    <definedName name="_278PM_35" localSheetId="41">#REF!</definedName>
    <definedName name="_278PM_35">#REF!</definedName>
    <definedName name="_278PM_36" localSheetId="41">#REF!</definedName>
    <definedName name="_278PM_36">#REF!</definedName>
    <definedName name="_278PM_39" localSheetId="41">#REF!</definedName>
    <definedName name="_278PM_39">#REF!</definedName>
    <definedName name="_278PM_43" localSheetId="41">#REF!</definedName>
    <definedName name="_278PM_43">#REF!</definedName>
    <definedName name="_278PM_46" localSheetId="41">#REF!</definedName>
    <definedName name="_278PM_46">#REF!</definedName>
    <definedName name="_278PM_48" localSheetId="41">#REF!</definedName>
    <definedName name="_278PM_48">#REF!</definedName>
    <definedName name="_278PM_50" localSheetId="41">#REF!</definedName>
    <definedName name="_278PM_50">#REF!</definedName>
    <definedName name="_278PM_51">'[14]278'!#REF!</definedName>
    <definedName name="_278PM_55" localSheetId="41">#REF!</definedName>
    <definedName name="_278PM_55">#REF!</definedName>
    <definedName name="_278PM_56" localSheetId="41">#REF!</definedName>
    <definedName name="_278PM_56">#REF!</definedName>
    <definedName name="_278PM_57">'[15]278'!#REF!</definedName>
    <definedName name="_278PM_58" localSheetId="41">#REF!</definedName>
    <definedName name="_278PM_58">#REF!</definedName>
    <definedName name="_278PM_59">'[16]278'!#REF!</definedName>
    <definedName name="_278PM_60">'[1]278A-B'!#REF!</definedName>
    <definedName name="_278PM_61">'[2]278A-B'!#REF!</definedName>
    <definedName name="_278PM_62">'[17]278'!#REF!</definedName>
    <definedName name="_278PM_63" localSheetId="41">#REF!</definedName>
    <definedName name="_278PM_63">#REF!</definedName>
    <definedName name="_278PM_64" localSheetId="41">#REF!</definedName>
    <definedName name="_278PM_64">#REF!</definedName>
    <definedName name="_278PM_66" localSheetId="41">#REF!</definedName>
    <definedName name="_278PM_66">#REF!</definedName>
    <definedName name="_278PM_7" localSheetId="41">#REF!</definedName>
    <definedName name="_278PM_7">#REF!</definedName>
    <definedName name="_278PM_8" localSheetId="41">#REF!</definedName>
    <definedName name="_278PM_8">#REF!</definedName>
    <definedName name="_278PM_9">'[18]278'!#REF!</definedName>
    <definedName name="_300301" localSheetId="54">#REF!</definedName>
    <definedName name="_300301">'300301'!$A$1</definedName>
    <definedName name="_300301PM" localSheetId="54">#REF!</definedName>
    <definedName name="_300301PM">'300301'!$B$68:$B$78</definedName>
    <definedName name="_300301PM_40" localSheetId="41">#REF!</definedName>
    <definedName name="_300301PM_40">#REF!</definedName>
    <definedName name="_300301PM_41" localSheetId="41">#REF!</definedName>
    <definedName name="_300301PM_41">#REF!</definedName>
    <definedName name="_304" localSheetId="54">#REF!</definedName>
    <definedName name="_304">'304'!$A$1</definedName>
    <definedName name="_304PM" localSheetId="54">#REF!</definedName>
    <definedName name="_304PM">'304'!$B$72:$B$80</definedName>
    <definedName name="_304PM_10" localSheetId="41">#REF!</definedName>
    <definedName name="_304PM_10" localSheetId="51">#REF!</definedName>
    <definedName name="_304PM_10">#REF!</definedName>
    <definedName name="_304PM_12" localSheetId="51">'[1]304'!#REF!</definedName>
    <definedName name="_304PM_12">'[1]304'!#REF!</definedName>
    <definedName name="_304PM_17" localSheetId="51">'[1]304'!#REF!</definedName>
    <definedName name="_304PM_17">'[1]304'!#REF!</definedName>
    <definedName name="_304PM_28" localSheetId="41">#REF!</definedName>
    <definedName name="_304PM_28">#REF!</definedName>
    <definedName name="_304PM_36" localSheetId="41">#REF!</definedName>
    <definedName name="_304PM_36">#REF!</definedName>
    <definedName name="_304PM_39" localSheetId="41">#REF!</definedName>
    <definedName name="_304PM_39">#REF!</definedName>
    <definedName name="_304PM_40" localSheetId="41">#REF!</definedName>
    <definedName name="_304PM_40">#REF!</definedName>
    <definedName name="_304PM_41" localSheetId="41">#REF!</definedName>
    <definedName name="_304PM_41">#REF!</definedName>
    <definedName name="_304PM_60">'[1]304'!#REF!</definedName>
    <definedName name="_304PM_61">'[2]304'!#REF!</definedName>
    <definedName name="_304PM_66">'[1]304'!#REF!</definedName>
    <definedName name="_310311" localSheetId="54">#REF!</definedName>
    <definedName name="_310311">'310311'!$A$1</definedName>
    <definedName name="_310311PM" localSheetId="54">#REF!</definedName>
    <definedName name="_310311PM">'310311'!$B$62:$B$72</definedName>
    <definedName name="_310311PM_40" localSheetId="41">#REF!</definedName>
    <definedName name="_310311PM_40">#REF!</definedName>
    <definedName name="_310311PM_41" localSheetId="41">#REF!</definedName>
    <definedName name="_310311PM_41">#REF!</definedName>
    <definedName name="_320323" localSheetId="41">#REF!</definedName>
    <definedName name="_320323" localSheetId="54">'320323'!$A$1</definedName>
    <definedName name="_320323">#REF!</definedName>
    <definedName name="_320323PM" localSheetId="41">#REF!</definedName>
    <definedName name="_320323PM" localSheetId="54">'320323'!$C$68:$C$82</definedName>
    <definedName name="_320323PM">#REF!</definedName>
    <definedName name="_326327" localSheetId="54">#REF!</definedName>
    <definedName name="_326327">'326327'!$A$1</definedName>
    <definedName name="_326327PM" localSheetId="54">#REF!</definedName>
    <definedName name="_326327PM">'326327'!$B$67:$B$77</definedName>
    <definedName name="_326327PM_40" localSheetId="10">#REF!</definedName>
    <definedName name="_326327PM_40" localSheetId="41">#REF!</definedName>
    <definedName name="_326327PM_40">#REF!</definedName>
    <definedName name="_326327PM_41" localSheetId="41">#REF!</definedName>
    <definedName name="_326327PM_41">#REF!</definedName>
    <definedName name="_328330" localSheetId="54">#REF!</definedName>
    <definedName name="_328330">'328330'!$A$1</definedName>
    <definedName name="_328330PM" localSheetId="54">#REF!</definedName>
    <definedName name="_328330PM">'328330'!$B$61:$B$71</definedName>
    <definedName name="_328330PM_40" localSheetId="41">#REF!</definedName>
    <definedName name="_328330PM_40">#REF!</definedName>
    <definedName name="_328330PM_41" localSheetId="41">#REF!</definedName>
    <definedName name="_328330PM_41">#REF!</definedName>
    <definedName name="_332" localSheetId="54">#REF!</definedName>
    <definedName name="_332">'332'!$A$1</definedName>
    <definedName name="_332PM" localSheetId="54">#REF!</definedName>
    <definedName name="_332PM">'332'!$B$59:$B$69</definedName>
    <definedName name="_335" localSheetId="54">#REF!</definedName>
    <definedName name="_335">'335'!$A$1</definedName>
    <definedName name="_335PM" localSheetId="54">#REF!</definedName>
    <definedName name="_335PM">'335'!$C$79:$C$89</definedName>
    <definedName name="_335PM_10" localSheetId="41">#REF!</definedName>
    <definedName name="_335PM_10" localSheetId="51">#REF!</definedName>
    <definedName name="_335PM_10">#REF!</definedName>
    <definedName name="_335PM_12" localSheetId="41">#REF!</definedName>
    <definedName name="_335PM_12">#REF!</definedName>
    <definedName name="_335PM_17" localSheetId="41">#REF!</definedName>
    <definedName name="_335PM_17">#REF!</definedName>
    <definedName name="_335PM_28" localSheetId="41">#REF!</definedName>
    <definedName name="_335PM_28">#REF!</definedName>
    <definedName name="_335PM_36" localSheetId="41">#REF!</definedName>
    <definedName name="_335PM_36">#REF!</definedName>
    <definedName name="_335PM_39" localSheetId="41">#REF!</definedName>
    <definedName name="_335PM_39">#REF!</definedName>
    <definedName name="_335PM_40" localSheetId="41">#REF!</definedName>
    <definedName name="_335PM_40">#REF!</definedName>
    <definedName name="_335PM_41" localSheetId="41">#REF!</definedName>
    <definedName name="_335PM_41">#REF!</definedName>
    <definedName name="_335PM_60" localSheetId="41">#REF!</definedName>
    <definedName name="_335PM_60">#REF!</definedName>
    <definedName name="_335PM_61" localSheetId="41">#REF!</definedName>
    <definedName name="_335PM_61">#REF!</definedName>
    <definedName name="_335PM_66" localSheetId="41">#REF!</definedName>
    <definedName name="_335PM_66">#REF!</definedName>
    <definedName name="_336" localSheetId="54">#REF!</definedName>
    <definedName name="_336">'336'!$A$1</definedName>
    <definedName name="_336PM" localSheetId="54">#REF!</definedName>
    <definedName name="_336PM">'336'!$C$66:$C$74</definedName>
    <definedName name="_336PM_40" localSheetId="41">#REF!</definedName>
    <definedName name="_336PM_40">#REF!</definedName>
    <definedName name="_336PM_41" localSheetId="41">#REF!</definedName>
    <definedName name="_336PM_41">#REF!</definedName>
    <definedName name="_336PM_68" localSheetId="41">#REF!</definedName>
    <definedName name="_336PM_68">#REF!</definedName>
    <definedName name="_337" localSheetId="54">#REF!</definedName>
    <definedName name="_337">'337'!$A$1</definedName>
    <definedName name="_337PM" localSheetId="54">#REF!</definedName>
    <definedName name="_337PM">'337'!$B$57:$B$65</definedName>
    <definedName name="_340" localSheetId="54">#REF!</definedName>
    <definedName name="_340" localSheetId="64">'340'!$A$1</definedName>
    <definedName name="_340">#REF!</definedName>
    <definedName name="_340PM" localSheetId="54">#REF!</definedName>
    <definedName name="_340PM" localSheetId="64">'340'!$B$71:$B$81</definedName>
    <definedName name="_340PM">#REF!</definedName>
    <definedName name="_350351" localSheetId="54">#REF!</definedName>
    <definedName name="_350351">'350351'!$A$1</definedName>
    <definedName name="_350351PM" localSheetId="54">#REF!</definedName>
    <definedName name="_350351PM">'350351'!$B$71:$B$79</definedName>
    <definedName name="_350351PM_40" localSheetId="41">#REF!</definedName>
    <definedName name="_350351PM_40">#REF!</definedName>
    <definedName name="_350351PM_41" localSheetId="41">#REF!</definedName>
    <definedName name="_350351PM_41">#REF!</definedName>
    <definedName name="_352353" localSheetId="54">#REF!</definedName>
    <definedName name="_352353">'352353'!$A$1</definedName>
    <definedName name="_352353PM" localSheetId="54">#REF!</definedName>
    <definedName name="_352353PM">'352353'!$B$75:$B$87</definedName>
    <definedName name="_354355" localSheetId="54">#REF!</definedName>
    <definedName name="_354355">'354355'!$A$1</definedName>
    <definedName name="_354355PM" localSheetId="54">#REF!</definedName>
    <definedName name="_354355PM">'354355'!$B$132:$B$140</definedName>
    <definedName name="_356" localSheetId="54">#REF!</definedName>
    <definedName name="_356" localSheetId="69">'397'!$A$1</definedName>
    <definedName name="_356">'356'!$A$1</definedName>
    <definedName name="_356_18">'[20]356A-NOT USED'!#REF!</definedName>
    <definedName name="_356_25">'[20]356A-NOT USED'!#REF!</definedName>
    <definedName name="_356_51">'[20]356A-NOT USED'!#REF!</definedName>
    <definedName name="_356_59">'[19]356A'!#REF!</definedName>
    <definedName name="_356PM" localSheetId="54">#REF!</definedName>
    <definedName name="_356PM" localSheetId="69">'397'!$B$61:$B$71</definedName>
    <definedName name="_356PM">'356'!$B$71:$B$81</definedName>
    <definedName name="_356PM_40" localSheetId="41">#REF!</definedName>
    <definedName name="_356PM_40">#REF!</definedName>
    <definedName name="_356PM_41" localSheetId="41">#REF!</definedName>
    <definedName name="_356PM_41">#REF!</definedName>
    <definedName name="_356PM_58">'[19]356'!#REF!</definedName>
    <definedName name="_401" localSheetId="54">#REF!</definedName>
    <definedName name="_401">'401'!$A$1</definedName>
    <definedName name="_401_17" localSheetId="41">#REF!</definedName>
    <definedName name="_401_17">#REF!</definedName>
    <definedName name="_401PM" localSheetId="54">#REF!</definedName>
    <definedName name="_401PM">'401'!$B$75:$B$83</definedName>
    <definedName name="_401PM_17" localSheetId="41">#REF!</definedName>
    <definedName name="_401PM_17">#REF!</definedName>
    <definedName name="_401PM_62">'[19]401'!#REF!</definedName>
    <definedName name="_402403" localSheetId="54">#REF!</definedName>
    <definedName name="_402403">'402403'!$A$1</definedName>
    <definedName name="_402403PM" localSheetId="54">#REF!</definedName>
    <definedName name="_402403PM">'402403'!$B$77:$B$87</definedName>
    <definedName name="_402403PM_40" localSheetId="41">#REF!</definedName>
    <definedName name="_402403PM_40">#REF!</definedName>
    <definedName name="_402403PM_41" localSheetId="41">#REF!</definedName>
    <definedName name="_402403PM_41">#REF!</definedName>
    <definedName name="_406407" localSheetId="54">#REF!</definedName>
    <definedName name="_406407">'406407'!$A$1</definedName>
    <definedName name="_406407PM" localSheetId="54">#REF!</definedName>
    <definedName name="_406407PM">'406407'!$B$75:$B$85</definedName>
    <definedName name="_406407PM_10" localSheetId="41">#REF!</definedName>
    <definedName name="_406407PM_10">#REF!</definedName>
    <definedName name="_406407PM_12" localSheetId="41">#REF!</definedName>
    <definedName name="_406407PM_12">#REF!</definedName>
    <definedName name="_406407PM_17" localSheetId="41">#REF!</definedName>
    <definedName name="_406407PM_17">#REF!</definedName>
    <definedName name="_406407PM_28" localSheetId="41">#REF!</definedName>
    <definedName name="_406407PM_28">#REF!</definedName>
    <definedName name="_406407PM_36" localSheetId="41">#REF!</definedName>
    <definedName name="_406407PM_36">#REF!</definedName>
    <definedName name="_406407PM_39" localSheetId="41">#REF!</definedName>
    <definedName name="_406407PM_39">#REF!</definedName>
    <definedName name="_406407PM_40" localSheetId="41">#REF!</definedName>
    <definedName name="_406407PM_40">#REF!</definedName>
    <definedName name="_406407PM_41" localSheetId="41">#REF!</definedName>
    <definedName name="_406407PM_41">#REF!</definedName>
    <definedName name="_406407PM_60" localSheetId="41">#REF!</definedName>
    <definedName name="_406407PM_60">#REF!</definedName>
    <definedName name="_406407PM_61" localSheetId="41">#REF!</definedName>
    <definedName name="_406407PM_61">#REF!</definedName>
    <definedName name="_406407PM_66" localSheetId="41">#REF!</definedName>
    <definedName name="_406407PM_66">#REF!</definedName>
    <definedName name="_408409" localSheetId="54">#REF!</definedName>
    <definedName name="_408409">'408409'!$B$2</definedName>
    <definedName name="_408409PM" localSheetId="54">#REF!</definedName>
    <definedName name="_408409PM">'408409'!$B$67:$B$77</definedName>
    <definedName name="_410411" localSheetId="54">#REF!</definedName>
    <definedName name="_410411">'410411'!$A$1</definedName>
    <definedName name="_410411_60" localSheetId="41">#REF!</definedName>
    <definedName name="_410411_60">#REF!</definedName>
    <definedName name="_410411PM" localSheetId="54">#REF!</definedName>
    <definedName name="_410411PM">'410411'!$B$75:$B$89</definedName>
    <definedName name="_410411PM_60" localSheetId="41">#REF!</definedName>
    <definedName name="_410411PM_60">#REF!</definedName>
    <definedName name="_422423" localSheetId="10">'[5]422423'!#REF!</definedName>
    <definedName name="_422423" localSheetId="51">'[6]422423'!#REF!</definedName>
    <definedName name="_422423" localSheetId="54">#REF!</definedName>
    <definedName name="_422423">'422423'!#REF!</definedName>
    <definedName name="_422423PM" localSheetId="10">'[5]422423'!#REF!</definedName>
    <definedName name="_422423PM" localSheetId="51">'[6]422423'!#REF!</definedName>
    <definedName name="_422423PM" localSheetId="54">#REF!</definedName>
    <definedName name="_422423PM">'422423'!#REF!</definedName>
    <definedName name="_422423PM_40" localSheetId="41">#REF!</definedName>
    <definedName name="_422423PM_40">#REF!</definedName>
    <definedName name="_422423PM_41" localSheetId="41">#REF!</definedName>
    <definedName name="_422423PM_41">#REF!</definedName>
    <definedName name="_424425" localSheetId="54">#REF!</definedName>
    <definedName name="_424425">'424425'!$A$1</definedName>
    <definedName name="_424425PM" localSheetId="54">#REF!</definedName>
    <definedName name="_424425PM">'424425'!$B$70:$B$80</definedName>
    <definedName name="_424425PM_40" localSheetId="41">#REF!</definedName>
    <definedName name="_424425PM_40">#REF!</definedName>
    <definedName name="_424425PM_41" localSheetId="41">#REF!</definedName>
    <definedName name="_424425PM_41">#REF!</definedName>
    <definedName name="_426427" localSheetId="54">#REF!</definedName>
    <definedName name="_426427" localSheetId="77">'426427'!#REF!</definedName>
    <definedName name="_426427">#REF!</definedName>
    <definedName name="_426427PM" localSheetId="54">#REF!</definedName>
    <definedName name="_426427PM" localSheetId="77">'426427'!#REF!</definedName>
    <definedName name="_426427PM">#REF!</definedName>
    <definedName name="_426427PM_40" localSheetId="41">#REF!</definedName>
    <definedName name="_426427PM_40">#REF!</definedName>
    <definedName name="_426427PM_41" localSheetId="41">#REF!</definedName>
    <definedName name="_426427PM_41">#REF!</definedName>
    <definedName name="_429" localSheetId="54">#REF!</definedName>
    <definedName name="_429">'429'!$A$1</definedName>
    <definedName name="_429_60" localSheetId="41">#REF!</definedName>
    <definedName name="_429_60">#REF!</definedName>
    <definedName name="_429PM" localSheetId="54">#REF!</definedName>
    <definedName name="_429PM">'429'!$B$63:$B$71</definedName>
    <definedName name="_429PM_60" localSheetId="41">#REF!</definedName>
    <definedName name="_429PM_60">#REF!</definedName>
    <definedName name="_430" localSheetId="54">#REF!</definedName>
    <definedName name="_430">'430'!$A$1</definedName>
    <definedName name="_430_60" localSheetId="41">#REF!</definedName>
    <definedName name="_430_60">#REF!</definedName>
    <definedName name="_430PM" localSheetId="54">#REF!</definedName>
    <definedName name="_430PM">'430'!$B$73:$B$81</definedName>
    <definedName name="_430PM_60" localSheetId="41">#REF!</definedName>
    <definedName name="_430PM_60">#REF!</definedName>
    <definedName name="_431" localSheetId="54">#REF!</definedName>
    <definedName name="_431">'431'!$A$1</definedName>
    <definedName name="_431_60" localSheetId="41">#REF!</definedName>
    <definedName name="_431_60">#REF!</definedName>
    <definedName name="_431PM" localSheetId="54">#REF!</definedName>
    <definedName name="_431PM">'431'!$B$68:$B$76</definedName>
    <definedName name="_431PM_60" localSheetId="41">#REF!</definedName>
    <definedName name="_431PM_60">#REF!</definedName>
    <definedName name="_450" localSheetId="54">#REF!</definedName>
    <definedName name="_450">'450'!$A$1</definedName>
    <definedName name="_450PM" localSheetId="9">'[8]450'!#REF!</definedName>
    <definedName name="_450PM" localSheetId="10">'[5]450'!#REF!</definedName>
    <definedName name="_450PM" localSheetId="41">'[9]450'!#REF!</definedName>
    <definedName name="_450PM" localSheetId="51">'[6]450'!#REF!</definedName>
    <definedName name="_450PM" localSheetId="54">'[10]450'!#REF!</definedName>
    <definedName name="_450PM" localSheetId="77">'[11]450'!#REF!</definedName>
    <definedName name="_450PM">'450'!#REF!</definedName>
    <definedName name="_450PM_10" localSheetId="41">#REF!</definedName>
    <definedName name="_450PM_10">#REF!</definedName>
    <definedName name="_450PM_11" localSheetId="41">#REF!</definedName>
    <definedName name="_450PM_11">#REF!</definedName>
    <definedName name="_450PM_12" localSheetId="41">#REF!</definedName>
    <definedName name="_450PM_12">#REF!</definedName>
    <definedName name="_450PM_14" localSheetId="41">#REF!</definedName>
    <definedName name="_450PM_14">#REF!</definedName>
    <definedName name="_450PM_15" localSheetId="41">#REF!</definedName>
    <definedName name="_450PM_15">#REF!</definedName>
    <definedName name="_450PM_16" localSheetId="41">#REF!</definedName>
    <definedName name="_450PM_16">#REF!</definedName>
    <definedName name="_450PM_17">'[13]450'!#REF!</definedName>
    <definedName name="_450PM_18">'[14]450'!#REF!</definedName>
    <definedName name="_450PM_19" localSheetId="41">#REF!</definedName>
    <definedName name="_450PM_19">#REF!</definedName>
    <definedName name="_450PM_20" localSheetId="41">#REF!</definedName>
    <definedName name="_450PM_20">#REF!</definedName>
    <definedName name="_450PM_25">'[15]450'!#REF!</definedName>
    <definedName name="_450PM_26" localSheetId="41">#REF!</definedName>
    <definedName name="_450PM_26">#REF!</definedName>
    <definedName name="_450PM_28" localSheetId="41">#REF!</definedName>
    <definedName name="_450PM_28">#REF!</definedName>
    <definedName name="_450PM_29" localSheetId="41">#REF!</definedName>
    <definedName name="_450PM_29">#REF!</definedName>
    <definedName name="_450PM_34" localSheetId="41">#REF!</definedName>
    <definedName name="_450PM_34">#REF!</definedName>
    <definedName name="_450PM_35" localSheetId="41">#REF!</definedName>
    <definedName name="_450PM_35">#REF!</definedName>
    <definedName name="_450PM_36" localSheetId="41">#REF!</definedName>
    <definedName name="_450PM_36">#REF!</definedName>
    <definedName name="_450PM_39" localSheetId="41">#REF!</definedName>
    <definedName name="_450PM_39">#REF!</definedName>
    <definedName name="_450PM_43" localSheetId="41">#REF!</definedName>
    <definedName name="_450PM_43">#REF!</definedName>
    <definedName name="_450PM_46" localSheetId="41">#REF!</definedName>
    <definedName name="_450PM_46">#REF!</definedName>
    <definedName name="_450PM_48" localSheetId="41">#REF!</definedName>
    <definedName name="_450PM_48">#REF!</definedName>
    <definedName name="_450PM_50" localSheetId="41">#REF!</definedName>
    <definedName name="_450PM_50">#REF!</definedName>
    <definedName name="_450PM_51">'[14]450'!#REF!</definedName>
    <definedName name="_450PM_55" localSheetId="41">#REF!</definedName>
    <definedName name="_450PM_55">#REF!</definedName>
    <definedName name="_450PM_56" localSheetId="41">#REF!</definedName>
    <definedName name="_450PM_56">#REF!</definedName>
    <definedName name="_450PM_57">'[15]450'!#REF!</definedName>
    <definedName name="_450PM_58" localSheetId="41">#REF!</definedName>
    <definedName name="_450PM_58">#REF!</definedName>
    <definedName name="_450PM_59">'[16]450'!#REF!</definedName>
    <definedName name="_450PM_60">'[1]450'!#REF!</definedName>
    <definedName name="_450PM_61">'[2]450'!#REF!</definedName>
    <definedName name="_450PM_62">'[17]450'!#REF!</definedName>
    <definedName name="_450PM_63" localSheetId="41">#REF!</definedName>
    <definedName name="_450PM_63">#REF!</definedName>
    <definedName name="_450PM_64" localSheetId="41">#REF!</definedName>
    <definedName name="_450PM_64">#REF!</definedName>
    <definedName name="_450PM_66" localSheetId="41">#REF!</definedName>
    <definedName name="_450PM_66">#REF!</definedName>
    <definedName name="_450PM_7" localSheetId="41">#REF!</definedName>
    <definedName name="_450PM_7">#REF!</definedName>
    <definedName name="_450PM_8" localSheetId="41">#REF!</definedName>
    <definedName name="_450PM_8">#REF!</definedName>
    <definedName name="_450PM_9">'[18]450'!#REF!</definedName>
    <definedName name="_Fill" localSheetId="41" hidden="1">#REF!</definedName>
    <definedName name="_Fill" hidden="1">#REF!</definedName>
    <definedName name="_Hlk126057699" localSheetId="17">'122123'!#REF!</definedName>
    <definedName name="_Hlk126592546" localSheetId="17">'122123'!#REF!</definedName>
    <definedName name="_Key1" localSheetId="41" hidden="1">#REF!</definedName>
    <definedName name="_Key1" hidden="1">#REF!</definedName>
    <definedName name="_Key2" localSheetId="41" hidden="1">#REF!</definedName>
    <definedName name="_Key2" hidden="1">#REF!</definedName>
    <definedName name="_Order1" hidden="1">0</definedName>
    <definedName name="_Order2" hidden="1">255</definedName>
    <definedName name="_Parse_In" localSheetId="41" hidden="1">#REF!</definedName>
    <definedName name="_Parse_In" hidden="1">#REF!</definedName>
    <definedName name="_Parse_Out" localSheetId="41" hidden="1">#REF!</definedName>
    <definedName name="_Parse_Out" hidden="1">#REF!</definedName>
    <definedName name="_PG1" localSheetId="51">'[21]1'!#REF!</definedName>
    <definedName name="_PG1">'[22]1'!#REF!</definedName>
    <definedName name="_PG2" localSheetId="41">#REF!</definedName>
    <definedName name="_PG2">#REF!</definedName>
    <definedName name="_PG261" localSheetId="41">#REF!</definedName>
    <definedName name="_PG261">#REF!</definedName>
    <definedName name="_PG3" localSheetId="41">#REF!</definedName>
    <definedName name="_PG3">#REF!</definedName>
    <definedName name="_PG43" localSheetId="41">#REF!</definedName>
    <definedName name="_PG43">#REF!</definedName>
    <definedName name="_PG60" localSheetId="41">#REF!</definedName>
    <definedName name="_PG60">#REF!</definedName>
    <definedName name="_PG61" localSheetId="41">#REF!</definedName>
    <definedName name="_PG61">#REF!</definedName>
    <definedName name="_PG62" localSheetId="41">#REF!</definedName>
    <definedName name="_PG62">#REF!</definedName>
    <definedName name="_PG63" localSheetId="41">#REF!</definedName>
    <definedName name="_PG63">#REF!</definedName>
    <definedName name="_PG68" localSheetId="51">'[21]068'!#REF!</definedName>
    <definedName name="_PG68">'[22]068'!#REF!</definedName>
    <definedName name="_PG78" localSheetId="41">#REF!</definedName>
    <definedName name="_PG78">#REF!</definedName>
    <definedName name="_PG79" localSheetId="41">#REF!</definedName>
    <definedName name="_PG79">#REF!</definedName>
    <definedName name="_PG85" localSheetId="41">#REF!</definedName>
    <definedName name="_PG85">#REF!</definedName>
    <definedName name="_Sort" localSheetId="41" hidden="1">#REF!</definedName>
    <definedName name="_Sort" hidden="1">#REF!</definedName>
    <definedName name="a" localSheetId="51">'[23]219'!#REF!</definedName>
    <definedName name="a">'[24]219'!#REF!</definedName>
    <definedName name="a_12" localSheetId="41">#REF!</definedName>
    <definedName name="a_12">#REF!</definedName>
    <definedName name="amortizationbondissuancecosts">#REF!</definedName>
    <definedName name="BOOK">BOOK!$A$1</definedName>
    <definedName name="BOOK_10" localSheetId="41">#REF!</definedName>
    <definedName name="BOOK_10">#REF!</definedName>
    <definedName name="BOOK_12" localSheetId="41">#REF!</definedName>
    <definedName name="BOOK_12">#REF!</definedName>
    <definedName name="BOOK_17" localSheetId="41">#REF!</definedName>
    <definedName name="BOOK_17">#REF!</definedName>
    <definedName name="BOOK_28" localSheetId="41">#REF!</definedName>
    <definedName name="BOOK_28">#REF!</definedName>
    <definedName name="BOOK_36" localSheetId="41">#REF!</definedName>
    <definedName name="BOOK_36">#REF!</definedName>
    <definedName name="BOOK_39" localSheetId="41">#REF!</definedName>
    <definedName name="BOOK_39">#REF!</definedName>
    <definedName name="BOOK_40" localSheetId="41">#REF!</definedName>
    <definedName name="BOOK_40">#REF!</definedName>
    <definedName name="BOOK_41" localSheetId="10">#REF!</definedName>
    <definedName name="BOOK_41" localSheetId="41">#REF!</definedName>
    <definedName name="BOOK_41">#REF!</definedName>
    <definedName name="BOOK_49" localSheetId="10">#REF!</definedName>
    <definedName name="BOOK_49" localSheetId="41">#REF!</definedName>
    <definedName name="BOOK_49">#REF!</definedName>
    <definedName name="BOOK_60" localSheetId="41">#REF!</definedName>
    <definedName name="BOOK_60">#REF!</definedName>
    <definedName name="BOOK_61" localSheetId="41">#REF!</definedName>
    <definedName name="BOOK_61">#REF!</definedName>
    <definedName name="BOOK_66" localSheetId="41">#REF!</definedName>
    <definedName name="BOOK_66">#REF!</definedName>
    <definedName name="BOOK_68" localSheetId="41">#REF!</definedName>
    <definedName name="BOOK_68">#REF!</definedName>
    <definedName name="COVER">Cover!$A$1</definedName>
    <definedName name="COVER_49" localSheetId="41">#REF!</definedName>
    <definedName name="COVER_49">#REF!</definedName>
    <definedName name="COVER_68" localSheetId="41">#REF!</definedName>
    <definedName name="COVER_68">#REF!</definedName>
    <definedName name="COVERPM">Cover!$B$53:$B$60</definedName>
    <definedName name="COVERPM_49" localSheetId="41">#REF!</definedName>
    <definedName name="COVERPM_49">#REF!</definedName>
    <definedName name="COVERPM_68" localSheetId="41">#REF!</definedName>
    <definedName name="COVERPM_68">#REF!</definedName>
    <definedName name="csAllowDetailBudgeting">1</definedName>
    <definedName name="csAllowLocalConsolidation">1</definedName>
    <definedName name="csAppName">"BudgetWeb"</definedName>
    <definedName name="csCorp_SharesDataEntry_Dim01">"="</definedName>
    <definedName name="csCorp_SharesDataEntry_Dim02">"="</definedName>
    <definedName name="csCorp_SharesDataEntry_Dim03">"="</definedName>
    <definedName name="csCorp_SharesDataEntry_Dim04">"="</definedName>
    <definedName name="csCorp_SharesDataEntry_Dim05">"="</definedName>
    <definedName name="csCorp_SharesDataEntry_Dim06">"="</definedName>
    <definedName name="csCorp_SharesDataEntry_Dim07">"="</definedName>
    <definedName name="csCorp_SharesDataEntry_Dim08">"="</definedName>
    <definedName name="csCorp_SharesDataEntry_Dim09">"="</definedName>
    <definedName name="csCorp_SharesDataEntry_Dim10">"="</definedName>
    <definedName name="csCorp_SharesDataEntry_Dim11">"="</definedName>
    <definedName name="csCorp_SharesDataEntry_Dim12">"="</definedName>
    <definedName name="csDesignMode">1</definedName>
    <definedName name="csDetailBudgetingURL">"http://server/deciweb/tr/trmain.asp?App=BudgetWeb&amp;Cat=Detail+Budgeting"</definedName>
    <definedName name="csKeepAlive">5</definedName>
    <definedName name="csLocalConsolidationOnSubmit">1</definedName>
    <definedName name="csPR_ORU_Consolidated_BS_Assets_Consolidating_Dim01">"="</definedName>
    <definedName name="csPR_ORU_Consolidated_BS_Assets_Consolidating_Dim02">"="</definedName>
    <definedName name="csPR_ORU_Consolidated_BS_Assets_Consolidating_Dim04">"="</definedName>
    <definedName name="csPR_ORU_Consolidated_BS_Assets_Consolidating_Dim05">"="</definedName>
    <definedName name="csPR_ORU_Consolidated_BS_Assets_Consolidating_Dim06">"="</definedName>
    <definedName name="csPR_ORU_Consolidated_BS_Assets_Consolidating_Dim07">"="</definedName>
    <definedName name="csPR_ORU_Consolidated_BS_Assets_Consolidating_Dim08">"="</definedName>
    <definedName name="csPR_ORU_Consolidated_BS_Assets_Consolidating_Dim09">"="</definedName>
    <definedName name="csPR_ORU_Consolidated_BS_Assets_Consolidating_Dim10">"="</definedName>
    <definedName name="csPR_ORU_Consolidated_BS_Assets_Consolidating_Dim11">"="</definedName>
    <definedName name="csPR_ORU_Consolidated_BS_Assets_Consolidating_Dim12">"="</definedName>
    <definedName name="csPR_ORU_Consolidated_BS_Assets_Dim01">"="</definedName>
    <definedName name="csPR_ORU_Consolidated_BS_Assets_Dim02">"="</definedName>
    <definedName name="csPR_ORU_Consolidated_BS_Assets_Dim04">"="</definedName>
    <definedName name="csPR_ORU_Consolidated_BS_Assets_Dim05">"="</definedName>
    <definedName name="csPR_ORU_Consolidated_BS_Assets_Dim06">"="</definedName>
    <definedName name="csPR_ORU_Consolidated_BS_Assets_Dim07">"="</definedName>
    <definedName name="csPR_ORU_Consolidated_BS_Assets_Dim08">"="</definedName>
    <definedName name="csPR_ORU_Consolidated_BS_Assets_Dim09">"="</definedName>
    <definedName name="csPR_ORU_Consolidated_BS_Assets_Dim10">"="</definedName>
    <definedName name="csPR_ORU_Consolidated_BS_Assets_Dim11">"="</definedName>
    <definedName name="csPR_ORU_Consolidated_BS_Assets_Dim12">"="</definedName>
    <definedName name="csPR_ORU_Consolidated_BS_Assets_RECO_Consolidating_Dim01">"="</definedName>
    <definedName name="csPR_ORU_Consolidated_BS_Assets_RECO_Consolidating_Dim02">"="</definedName>
    <definedName name="csPR_ORU_Consolidated_BS_Assets_RECO_Consolidating_Dim03">#REF!</definedName>
    <definedName name="csPR_ORU_Consolidated_BS_Assets_RECO_Consolidating_Dim04">"="</definedName>
    <definedName name="csPR_ORU_Consolidated_BS_Assets_RECO_Consolidating_Dim05">"="</definedName>
    <definedName name="csPR_ORU_Consolidated_BS_Assets_RECO_Consolidating_Dim06">"="</definedName>
    <definedName name="csPR_ORU_Consolidated_BS_Assets_RECO_Consolidating_Dim07">"="</definedName>
    <definedName name="csPR_ORU_Consolidated_BS_Assets_RECO_Consolidating_Dim08">"="</definedName>
    <definedName name="csPR_ORU_Consolidated_BS_Assets_RECO_Consolidating_Dim09">"="</definedName>
    <definedName name="csPR_ORU_Consolidated_BS_Assets_RECO_Consolidating_Dim10">"="</definedName>
    <definedName name="csPR_ORU_Consolidated_BS_Assets_RECO_Consolidating_Dim11">"="</definedName>
    <definedName name="csPR_ORU_Consolidated_BS_Assets_RECO_Consolidating_Dim12">"="</definedName>
    <definedName name="csPR_ORU_Consolidated_BS_Assets_RECO_ConsolidatingAnchor">#REF!</definedName>
    <definedName name="csPR_ORU_Consolidated_BS_Liabilities_Consolidating_Dim01">"="</definedName>
    <definedName name="csPR_ORU_Consolidated_BS_Liabilities_Consolidating_Dim02">"="</definedName>
    <definedName name="csPR_ORU_Consolidated_BS_Liabilities_Consolidating_Dim04">"="</definedName>
    <definedName name="csPR_ORU_Consolidated_BS_Liabilities_Consolidating_Dim05">"="</definedName>
    <definedName name="csPR_ORU_Consolidated_BS_Liabilities_Consolidating_Dim06">"="</definedName>
    <definedName name="csPR_ORU_Consolidated_BS_Liabilities_Consolidating_Dim07">"="</definedName>
    <definedName name="csPR_ORU_Consolidated_BS_Liabilities_Consolidating_Dim08">"="</definedName>
    <definedName name="csPR_ORU_Consolidated_BS_Liabilities_Consolidating_Dim09">"="</definedName>
    <definedName name="csPR_ORU_Consolidated_BS_Liabilities_Consolidating_Dim10">"="</definedName>
    <definedName name="csPR_ORU_Consolidated_BS_Liabilities_Consolidating_Dim11">"="</definedName>
    <definedName name="csPR_ORU_Consolidated_BS_Liabilities_Consolidating_Dim12">"="</definedName>
    <definedName name="csPR_ORU_Consolidated_BS_Liabilities_Dim01">"="</definedName>
    <definedName name="csPR_ORU_Consolidated_BS_Liabilities_Dim03">"="</definedName>
    <definedName name="csPR_ORU_Consolidated_BS_Liabilities_Dim04">"="</definedName>
    <definedName name="csPR_ORU_Consolidated_BS_Liabilities_Dim05">"="</definedName>
    <definedName name="csPR_ORU_Consolidated_BS_Liabilities_Dim06">"="</definedName>
    <definedName name="csPR_ORU_Consolidated_BS_Liabilities_Dim07">"="</definedName>
    <definedName name="csPR_ORU_Consolidated_BS_Liabilities_Dim08">"="</definedName>
    <definedName name="csPR_ORU_Consolidated_BS_Liabilities_Dim09">"="</definedName>
    <definedName name="csPR_ORU_Consolidated_BS_Liabilities_Dim10">"="</definedName>
    <definedName name="csPR_ORU_Consolidated_BS_Liabilities_Dim11">"="</definedName>
    <definedName name="csPR_ORU_Consolidated_BS_Liabilities_Dim12">"="</definedName>
    <definedName name="csPR_ORU_Consolidated_IS_Consolidating_Dim01">"="</definedName>
    <definedName name="csPR_ORU_Consolidated_IS_Consolidating_Dim02">"="</definedName>
    <definedName name="csPR_ORU_Consolidated_IS_Consolidating_Dim04">"="</definedName>
    <definedName name="csPR_ORU_Consolidated_IS_Consolidating_Dim05">"="</definedName>
    <definedName name="csPR_ORU_Consolidated_IS_Consolidating_Dim06">"="</definedName>
    <definedName name="csPR_ORU_Consolidated_IS_Consolidating_Dim07">"="</definedName>
    <definedName name="csPR_ORU_Consolidated_IS_Consolidating_Dim08">"="</definedName>
    <definedName name="csPR_ORU_Consolidated_IS_Consolidating_Dim09">"="</definedName>
    <definedName name="csPR_ORU_Consolidated_IS_Consolidating_Dim10">"="</definedName>
    <definedName name="csPR_ORU_Consolidated_IS_Consolidating_Dim11">"="</definedName>
    <definedName name="csPR_ORU_Consolidated_IS_Consolidating_Dim12">"="</definedName>
    <definedName name="csPR_ORU_Consolidated_IS_Dim01">"="</definedName>
    <definedName name="csPR_ORU_Consolidated_IS_Dim03">"="</definedName>
    <definedName name="csPR_ORU_Consolidated_IS_Dim04">"="</definedName>
    <definedName name="csPR_ORU_Consolidated_IS_Dim05">"="</definedName>
    <definedName name="csPR_ORU_Consolidated_IS_Dim06">"="</definedName>
    <definedName name="csPR_ORU_Consolidated_IS_Dim07">"="</definedName>
    <definedName name="csPR_ORU_Consolidated_IS_Dim08">"="</definedName>
    <definedName name="csPR_ORU_Consolidated_IS_Dim09">"="</definedName>
    <definedName name="csPR_ORU_Consolidated_IS_Dim10">"="</definedName>
    <definedName name="csPR_ORU_Consolidated_IS_Dim11">"="</definedName>
    <definedName name="csPR_ORU_Consolidated_IS_Dim12">"="</definedName>
    <definedName name="csPR_ORU_Consolidated_IS_Qtr_Dim01">"="</definedName>
    <definedName name="csPR_ORU_Consolidated_IS_Qtr_Dim02">"="</definedName>
    <definedName name="csPR_ORU_Consolidated_IS_Qtr_Dim03">'[25]ORU-CONS-IS-QTR'!$B$5</definedName>
    <definedName name="csPR_ORU_Consolidated_IS_Qtr_Dim04">"="</definedName>
    <definedName name="csPR_ORU_Consolidated_IS_Qtr_Dim05">"="</definedName>
    <definedName name="csPR_ORU_Consolidated_IS_Qtr_Dim06">"="</definedName>
    <definedName name="csPR_ORU_Consolidated_IS_Qtr_Dim07">"="</definedName>
    <definedName name="csPR_ORU_Consolidated_IS_Qtr_Dim08">"="</definedName>
    <definedName name="csPR_ORU_Consolidated_IS_Qtr_Dim09">"="</definedName>
    <definedName name="csPR_ORU_Consolidated_IS_Qtr_Dim10">"="</definedName>
    <definedName name="csPR_ORU_Consolidated_IS_Qtr_Dim11">"="</definedName>
    <definedName name="csPR_ORU_Consolidated_IS_Qtr_Dim12">"="</definedName>
    <definedName name="csPR_ORU_Ferc_BS_Assets_CLOVE_Dim01">"="</definedName>
    <definedName name="csPR_ORU_Ferc_BS_Assets_CLOVE_Dim02">"="</definedName>
    <definedName name="csPR_ORU_Ferc_BS_Assets_CLOVE_Dim03">"="</definedName>
    <definedName name="csPR_ORU_Ferc_BS_Assets_CLOVE_Dim04">"="</definedName>
    <definedName name="csPR_ORU_Ferc_BS_Assets_CLOVE_Dim05">"="</definedName>
    <definedName name="csPR_ORU_Ferc_BS_Assets_CLOVE_Dim06">"="</definedName>
    <definedName name="csPR_ORU_Ferc_BS_Assets_CLOVE_Dim07">"="</definedName>
    <definedName name="csPR_ORU_Ferc_BS_Assets_CLOVE_Dim08">"="</definedName>
    <definedName name="csPR_ORU_Ferc_BS_Assets_CLOVE_Dim09">"="</definedName>
    <definedName name="csPR_ORU_Ferc_BS_Assets_CLOVE_Dim10">"="</definedName>
    <definedName name="csPR_ORU_Ferc_BS_Assets_CLOVE_Dim11">"="</definedName>
    <definedName name="csPR_ORU_Ferc_BS_Assets_CLOVE_Dim12">"="</definedName>
    <definedName name="csPR_ORU_Ferc_BS_Assets_Dim01">"="</definedName>
    <definedName name="csPR_ORU_Ferc_BS_Assets_Dim02">"="</definedName>
    <definedName name="csPR_ORU_Ferc_BS_Assets_Dim03">"="</definedName>
    <definedName name="csPR_ORU_Ferc_BS_Assets_Dim04">"="</definedName>
    <definedName name="csPR_ORU_Ferc_BS_Assets_Dim05">"="</definedName>
    <definedName name="csPR_ORU_Ferc_BS_Assets_Dim06">"="</definedName>
    <definedName name="csPR_ORU_Ferc_BS_Assets_Dim07">"="</definedName>
    <definedName name="csPR_ORU_Ferc_BS_Assets_Dim08">"="</definedName>
    <definedName name="csPR_ORU_Ferc_BS_Assets_Dim09">"="</definedName>
    <definedName name="csPR_ORU_Ferc_BS_Assets_Dim10">"="</definedName>
    <definedName name="csPR_ORU_Ferc_BS_Assets_Dim11">"="</definedName>
    <definedName name="csPR_ORU_Ferc_BS_Assets_Dim12">"="</definedName>
    <definedName name="csPR_ORU_Ferc_BS_Assets_ENSERVE_Dim01">"="</definedName>
    <definedName name="csPR_ORU_Ferc_BS_Assets_ENSERVE_Dim02">"="</definedName>
    <definedName name="csPR_ORU_Ferc_BS_Assets_ENSERVE_Dim03">"="</definedName>
    <definedName name="csPR_ORU_Ferc_BS_Assets_ENSERVE_Dim04">"="</definedName>
    <definedName name="csPR_ORU_Ferc_BS_Assets_ENSERVE_Dim05">"="</definedName>
    <definedName name="csPR_ORU_Ferc_BS_Assets_ENSERVE_Dim06">"="</definedName>
    <definedName name="csPR_ORU_Ferc_BS_Assets_ENSERVE_Dim07">"="</definedName>
    <definedName name="csPR_ORU_Ferc_BS_Assets_ENSERVE_Dim08">"="</definedName>
    <definedName name="csPR_ORU_Ferc_BS_Assets_ENSERVE_Dim09">"="</definedName>
    <definedName name="csPR_ORU_Ferc_BS_Assets_ENSERVE_Dim10">"="</definedName>
    <definedName name="csPR_ORU_Ferc_BS_Assets_ENSERVE_Dim11">"="</definedName>
    <definedName name="csPR_ORU_Ferc_BS_Assets_ENSERVE_Dim12">"="</definedName>
    <definedName name="csPR_ORU_Ferc_BS_Assets_ORDEVCO_Dim01">"="</definedName>
    <definedName name="csPR_ORU_Ferc_BS_Assets_ORDEVCO_Dim02">"="</definedName>
    <definedName name="csPR_ORU_Ferc_BS_Assets_ORDEVCO_Dim03">"="</definedName>
    <definedName name="csPR_ORU_Ferc_BS_Assets_ORDEVCO_Dim04">"="</definedName>
    <definedName name="csPR_ORU_Ferc_BS_Assets_ORDEVCO_Dim05">"="</definedName>
    <definedName name="csPR_ORU_Ferc_BS_Assets_ORDEVCO_Dim06">"="</definedName>
    <definedName name="csPR_ORU_Ferc_BS_Assets_ORDEVCO_Dim07">"="</definedName>
    <definedName name="csPR_ORU_Ferc_BS_Assets_ORDEVCO_Dim08">"="</definedName>
    <definedName name="csPR_ORU_Ferc_BS_Assets_ORDEVCO_Dim09">"="</definedName>
    <definedName name="csPR_ORU_Ferc_BS_Assets_ORDEVCO_Dim10">"="</definedName>
    <definedName name="csPR_ORU_Ferc_BS_Assets_ORDEVCO_Dim11">"="</definedName>
    <definedName name="csPR_ORU_Ferc_BS_Assets_ORDEVCO_Dim12">"="</definedName>
    <definedName name="csPR_ORU_Ferc_BS_Assets_ORU_Dim01">"="</definedName>
    <definedName name="csPR_ORU_Ferc_BS_Assets_ORU_Dim02">"="</definedName>
    <definedName name="csPR_ORU_Ferc_BS_Assets_ORU_Dim03">"="</definedName>
    <definedName name="csPR_ORU_Ferc_BS_Assets_ORU_Dim04">"="</definedName>
    <definedName name="csPR_ORU_Ferc_BS_Assets_ORU_Dim05">"="</definedName>
    <definedName name="csPR_ORU_Ferc_BS_Assets_ORU_Dim06">"="</definedName>
    <definedName name="csPR_ORU_Ferc_BS_Assets_ORU_Dim07">"="</definedName>
    <definedName name="csPR_ORU_Ferc_BS_Assets_ORU_Dim08">"="</definedName>
    <definedName name="csPR_ORU_Ferc_BS_Assets_ORU_Dim09">"="</definedName>
    <definedName name="csPR_ORU_Ferc_BS_Assets_ORU_Dim10">"="</definedName>
    <definedName name="csPR_ORU_Ferc_BS_Assets_ORU_Dim11">"="</definedName>
    <definedName name="csPR_ORU_Ferc_BS_Assets_ORU_Dim12">"="</definedName>
    <definedName name="csPR_ORU_Ferc_BS_Assets_PIKE_Dim01">"="</definedName>
    <definedName name="csPR_ORU_Ferc_BS_Assets_PIKE_Dim02">"="</definedName>
    <definedName name="csPR_ORU_Ferc_BS_Assets_PIKE_Dim03">"="</definedName>
    <definedName name="csPR_ORU_Ferc_BS_Assets_PIKE_Dim04">"="</definedName>
    <definedName name="csPR_ORU_Ferc_BS_Assets_PIKE_Dim05">"="</definedName>
    <definedName name="csPR_ORU_Ferc_BS_Assets_PIKE_Dim06">"="</definedName>
    <definedName name="csPR_ORU_Ferc_BS_Assets_PIKE_Dim07">"="</definedName>
    <definedName name="csPR_ORU_Ferc_BS_Assets_PIKE_Dim08">"="</definedName>
    <definedName name="csPR_ORU_Ferc_BS_Assets_PIKE_Dim09">"="</definedName>
    <definedName name="csPR_ORU_Ferc_BS_Assets_PIKE_Dim10">"="</definedName>
    <definedName name="csPR_ORU_Ferc_BS_Assets_PIKE_Dim11">"="</definedName>
    <definedName name="csPR_ORU_Ferc_BS_Assets_PIKE_Dim12">"="</definedName>
    <definedName name="csPR_ORU_Ferc_BS_Assets_RECO_Dim01">"="</definedName>
    <definedName name="csPR_ORU_Ferc_BS_Assets_RECO_Dim02">"="</definedName>
    <definedName name="csPR_ORU_Ferc_BS_Assets_RECO_Dim03">"="</definedName>
    <definedName name="csPR_ORU_Ferc_BS_Assets_RECO_Dim04">"="</definedName>
    <definedName name="csPR_ORU_Ferc_BS_Assets_RECO_Dim05">"="</definedName>
    <definedName name="csPR_ORU_Ferc_BS_Assets_RECO_Dim06">"="</definedName>
    <definedName name="csPR_ORU_Ferc_BS_Assets_RECO_Dim07">"="</definedName>
    <definedName name="csPR_ORU_Ferc_BS_Assets_RECO_Dim08">"="</definedName>
    <definedName name="csPR_ORU_Ferc_BS_Assets_RECO_Dim09">"="</definedName>
    <definedName name="csPR_ORU_Ferc_BS_Assets_RECO_Dim10">"="</definedName>
    <definedName name="csPR_ORU_Ferc_BS_Assets_RECO_Dim11">"="</definedName>
    <definedName name="csPR_ORU_Ferc_BS_Assets_RECO_Dim12">"="</definedName>
    <definedName name="csPR_ORU_Ferc_BS_Liab_CLOVE_Dim01">"="</definedName>
    <definedName name="csPR_ORU_Ferc_BS_Liab_CLOVE_Dim02">"="</definedName>
    <definedName name="csPR_ORU_Ferc_BS_Liab_CLOVE_Dim03">"="</definedName>
    <definedName name="csPR_ORU_Ferc_BS_Liab_CLOVE_Dim04">"="</definedName>
    <definedName name="csPR_ORU_Ferc_BS_Liab_CLOVE_Dim05">"="</definedName>
    <definedName name="csPR_ORU_Ferc_BS_Liab_CLOVE_Dim06">"="</definedName>
    <definedName name="csPR_ORU_Ferc_BS_Liab_CLOVE_Dim07">"="</definedName>
    <definedName name="csPR_ORU_Ferc_BS_Liab_CLOVE_Dim08">"="</definedName>
    <definedName name="csPR_ORU_Ferc_BS_Liab_CLOVE_Dim09">"="</definedName>
    <definedName name="csPR_ORU_Ferc_BS_Liab_CLOVE_Dim10">"="</definedName>
    <definedName name="csPR_ORU_Ferc_BS_Liab_CLOVE_Dim11">"="</definedName>
    <definedName name="csPR_ORU_Ferc_BS_Liab_CLOVE_Dim12">"="</definedName>
    <definedName name="csPR_ORU_Ferc_BS_Liab_Dim01">"="</definedName>
    <definedName name="csPR_ORU_Ferc_BS_Liab_Dim02">"="</definedName>
    <definedName name="csPR_ORU_Ferc_BS_Liab_Dim03">"="</definedName>
    <definedName name="csPR_ORU_Ferc_BS_Liab_Dim04">"="</definedName>
    <definedName name="csPR_ORU_Ferc_BS_Liab_Dim05">"="</definedName>
    <definedName name="csPR_ORU_Ferc_BS_Liab_Dim06">"="</definedName>
    <definedName name="csPR_ORU_Ferc_BS_Liab_Dim07">"="</definedName>
    <definedName name="csPR_ORU_Ferc_BS_Liab_Dim08">"="</definedName>
    <definedName name="csPR_ORU_Ferc_BS_Liab_Dim09">"="</definedName>
    <definedName name="csPR_ORU_Ferc_BS_Liab_Dim10">"="</definedName>
    <definedName name="csPR_ORU_Ferc_BS_Liab_Dim11">"="</definedName>
    <definedName name="csPR_ORU_Ferc_BS_Liab_Dim12">"="</definedName>
    <definedName name="csPR_ORU_Ferc_BS_Liab_ENSERVE_Dim01">"="</definedName>
    <definedName name="csPR_ORU_Ferc_BS_Liab_ENSERVE_Dim02">"="</definedName>
    <definedName name="csPR_ORU_Ferc_BS_Liab_ENSERVE_Dim03">"="</definedName>
    <definedName name="csPR_ORU_Ferc_BS_Liab_ENSERVE_Dim04">"="</definedName>
    <definedName name="csPR_ORU_Ferc_BS_Liab_ENSERVE_Dim05">"="</definedName>
    <definedName name="csPR_ORU_Ferc_BS_Liab_ENSERVE_Dim06">"="</definedName>
    <definedName name="csPR_ORU_Ferc_BS_Liab_ENSERVE_Dim07">"="</definedName>
    <definedName name="csPR_ORU_Ferc_BS_Liab_ENSERVE_Dim08">"="</definedName>
    <definedName name="csPR_ORU_Ferc_BS_Liab_ENSERVE_Dim09">"="</definedName>
    <definedName name="csPR_ORU_Ferc_BS_Liab_ENSERVE_Dim10">"="</definedName>
    <definedName name="csPR_ORU_Ferc_BS_Liab_ENSERVE_Dim11">"="</definedName>
    <definedName name="csPR_ORU_Ferc_BS_Liab_ENSERVE_Dim12">"="</definedName>
    <definedName name="csPR_ORU_Ferc_BS_Liab_ORDEVCO_Dim01">"="</definedName>
    <definedName name="csPR_ORU_Ferc_BS_Liab_ORDEVCO_Dim02">"="</definedName>
    <definedName name="csPR_ORU_Ferc_BS_Liab_ORDEVCO_Dim03">"="</definedName>
    <definedName name="csPR_ORU_Ferc_BS_Liab_ORDEVCO_Dim04">"="</definedName>
    <definedName name="csPR_ORU_Ferc_BS_Liab_ORDEVCO_Dim05">"="</definedName>
    <definedName name="csPR_ORU_Ferc_BS_Liab_ORDEVCO_Dim06">"="</definedName>
    <definedName name="csPR_ORU_Ferc_BS_Liab_ORDEVCO_Dim07">"="</definedName>
    <definedName name="csPR_ORU_Ferc_BS_Liab_ORDEVCO_Dim08">"="</definedName>
    <definedName name="csPR_ORU_Ferc_BS_Liab_ORDEVCO_Dim09">"="</definedName>
    <definedName name="csPR_ORU_Ferc_BS_Liab_ORDEVCO_Dim10">"="</definedName>
    <definedName name="csPR_ORU_Ferc_BS_Liab_ORDEVCO_Dim11">"="</definedName>
    <definedName name="csPR_ORU_Ferc_BS_Liab_ORDEVCO_Dim12">"="</definedName>
    <definedName name="csPR_ORU_Ferc_BS_Liab_ORU_Dim01">"="</definedName>
    <definedName name="csPR_ORU_Ferc_BS_Liab_ORU_Dim02">"="</definedName>
    <definedName name="csPR_ORU_Ferc_BS_Liab_ORU_Dim03">"="</definedName>
    <definedName name="csPR_ORU_Ferc_BS_Liab_ORU_Dim04">"="</definedName>
    <definedName name="csPR_ORU_Ferc_BS_Liab_ORU_Dim05">"="</definedName>
    <definedName name="csPR_ORU_Ferc_BS_Liab_ORU_Dim06">"="</definedName>
    <definedName name="csPR_ORU_Ferc_BS_Liab_ORU_Dim07">"="</definedName>
    <definedName name="csPR_ORU_Ferc_BS_Liab_ORU_Dim08">"="</definedName>
    <definedName name="csPR_ORU_Ferc_BS_Liab_ORU_Dim09">"="</definedName>
    <definedName name="csPR_ORU_Ferc_BS_Liab_ORU_Dim10">"="</definedName>
    <definedName name="csPR_ORU_Ferc_BS_Liab_ORU_Dim11">"="</definedName>
    <definedName name="csPR_ORU_Ferc_BS_Liab_ORU_Dim12">"="</definedName>
    <definedName name="csPR_ORU_Ferc_BS_Liab_PIKE_Dim01">"="</definedName>
    <definedName name="csPR_ORU_Ferc_BS_Liab_PIKE_Dim02">"="</definedName>
    <definedName name="csPR_ORU_Ferc_BS_Liab_PIKE_Dim03">"="</definedName>
    <definedName name="csPR_ORU_Ferc_BS_Liab_PIKE_Dim04">"="</definedName>
    <definedName name="csPR_ORU_Ferc_BS_Liab_PIKE_Dim05">"="</definedName>
    <definedName name="csPR_ORU_Ferc_BS_Liab_PIKE_Dim06">"="</definedName>
    <definedName name="csPR_ORU_Ferc_BS_Liab_PIKE_Dim07">"="</definedName>
    <definedName name="csPR_ORU_Ferc_BS_Liab_PIKE_Dim08">"="</definedName>
    <definedName name="csPR_ORU_Ferc_BS_Liab_PIKE_Dim09">"="</definedName>
    <definedName name="csPR_ORU_Ferc_BS_Liab_PIKE_Dim10">"="</definedName>
    <definedName name="csPR_ORU_Ferc_BS_Liab_PIKE_Dim11">"="</definedName>
    <definedName name="csPR_ORU_Ferc_BS_Liab_PIKE_Dim12">"="</definedName>
    <definedName name="csPR_ORU_Ferc_BS_Liab_RECO_Dim01">"="</definedName>
    <definedName name="csPR_ORU_Ferc_BS_Liab_RECO_Dim02">"="</definedName>
    <definedName name="csPR_ORU_Ferc_BS_Liab_RECO_Dim03">"="</definedName>
    <definedName name="csPR_ORU_Ferc_BS_Liab_RECO_Dim04">"="</definedName>
    <definedName name="csPR_ORU_Ferc_BS_Liab_RECO_Dim05">"="</definedName>
    <definedName name="csPR_ORU_Ferc_BS_Liab_RECO_Dim06">"="</definedName>
    <definedName name="csPR_ORU_Ferc_BS_Liab_RECO_Dim07">"="</definedName>
    <definedName name="csPR_ORU_Ferc_BS_Liab_RECO_Dim08">"="</definedName>
    <definedName name="csPR_ORU_Ferc_BS_Liab_RECO_Dim09">"="</definedName>
    <definedName name="csPR_ORU_Ferc_BS_Liab_RECO_Dim10">"="</definedName>
    <definedName name="csPR_ORU_Ferc_BS_Liab_RECO_Dim11">"="</definedName>
    <definedName name="csPR_ORU_Ferc_BS_Liab_RECO_Dim12">"="</definedName>
    <definedName name="csPR_ORU_Ferc_ORU_Dim01">"="</definedName>
    <definedName name="csPR_ORU_Ferc_ORU_Dim02">"="</definedName>
    <definedName name="csPR_ORU_Ferc_ORU_Dim04">"="</definedName>
    <definedName name="csPR_ORU_Ferc_ORU_Dim05">"="</definedName>
    <definedName name="csPR_ORU_Ferc_ORU_Dim06">"="</definedName>
    <definedName name="csPR_ORU_Ferc_ORU_Dim07">"="</definedName>
    <definedName name="csPR_ORU_Ferc_ORU_Dim08">"="</definedName>
    <definedName name="csPR_ORU_Ferc_ORU_Dim09">"="</definedName>
    <definedName name="csPR_ORU_Ferc_ORU_Dim10">"="</definedName>
    <definedName name="csPR_ORU_Ferc_ORU_Dim11">"="</definedName>
    <definedName name="csPR_ORU_Ferc_ORU_Dim12">"="</definedName>
    <definedName name="csPR_ORU_Ferc_PIKE_Dim01">"="</definedName>
    <definedName name="csPR_ORU_Ferc_PIKE_Dim02">"="</definedName>
    <definedName name="csPR_ORU_Ferc_PIKE_Dim03">"="</definedName>
    <definedName name="csPR_ORU_Ferc_PIKE_Dim04">"="</definedName>
    <definedName name="csPR_ORU_Ferc_PIKE_Dim05">"="</definedName>
    <definedName name="csPR_ORU_Ferc_PIKE_Dim06">"="</definedName>
    <definedName name="csPR_ORU_Ferc_PIKE_Dim07">"="</definedName>
    <definedName name="csPR_ORU_Ferc_PIKE_Dim08">"="</definedName>
    <definedName name="csPR_ORU_Ferc_PIKE_Dim09">"="</definedName>
    <definedName name="csPR_ORU_Ferc_PIKE_Dim10">"="</definedName>
    <definedName name="csPR_ORU_Ferc_PIKE_Dim11">"="</definedName>
    <definedName name="csPR_ORU_Ferc_RECO_Dim01">"="</definedName>
    <definedName name="csPR_ORU_Ferc_RECO_Dim02">"="</definedName>
    <definedName name="csPR_ORU_Ferc_RECO_Dim03">"="</definedName>
    <definedName name="csPR_ORU_Ferc_RECO_Dim04">"="</definedName>
    <definedName name="csPR_ORU_Ferc_RECO_Dim05">"="</definedName>
    <definedName name="csPR_ORU_Ferc_RECO_Dim06">"="</definedName>
    <definedName name="csPR_ORU_Ferc_RECO_Dim07">"="</definedName>
    <definedName name="csPR_ORU_Ferc_RECO_Dim08">"="</definedName>
    <definedName name="csPR_ORU_Ferc_RECO_Dim09">"="</definedName>
    <definedName name="csPR_ORU_Ferc_RECO_Dim10">"="</definedName>
    <definedName name="csPR_ORU_Ferc_RECO_Dim11">"="</definedName>
    <definedName name="csPR_ORU_Ferc_Statement_Electric_ORU_Dim01">"="</definedName>
    <definedName name="csPR_ORU_Ferc_Statement_Electric_ORU_Dim02">"="</definedName>
    <definedName name="csPR_ORU_Ferc_Statement_Electric_ORU_Dim03">"="</definedName>
    <definedName name="csPR_ORU_Ferc_Statement_Electric_ORU_Dim04">"="</definedName>
    <definedName name="csPR_ORU_Ferc_Statement_Electric_ORU_Dim05">"="</definedName>
    <definedName name="csPR_ORU_Ferc_Statement_Electric_ORU_Dim06">"="</definedName>
    <definedName name="csPR_ORU_Ferc_Statement_Electric_ORU_Dim07">"="</definedName>
    <definedName name="csPR_ORU_Ferc_Statement_Electric_ORU_Dim08">"="</definedName>
    <definedName name="csPR_ORU_Ferc_Statement_Electric_ORU_Dim09">"="</definedName>
    <definedName name="csPR_ORU_Ferc_Statement_Electric_ORU_Dim10">"="</definedName>
    <definedName name="csPR_ORU_Ferc_Statement_Electric_ORU_Dim11">"="</definedName>
    <definedName name="csPR_ORU_Ferc_Statement_Electric_ORU_Dim12">"="</definedName>
    <definedName name="csPR_ORU_Ferc_Statement_Electric_PIKE_Dim01">"="</definedName>
    <definedName name="csPR_ORU_Ferc_Statement_Electric_PIKE_Dim02">"="</definedName>
    <definedName name="csPR_ORU_Ferc_Statement_Electric_PIKE_Dim03">"="</definedName>
    <definedName name="csPR_ORU_Ferc_Statement_Electric_PIKE_Dim04">"="</definedName>
    <definedName name="csPR_ORU_Ferc_Statement_Electric_PIKE_Dim05">"="</definedName>
    <definedName name="csPR_ORU_Ferc_Statement_Electric_PIKE_Dim06">"="</definedName>
    <definedName name="csPR_ORU_Ferc_Statement_Electric_PIKE_Dim07">"="</definedName>
    <definedName name="csPR_ORU_Ferc_Statement_Electric_PIKE_Dim08">"="</definedName>
    <definedName name="csPR_ORU_Ferc_Statement_Electric_PIKE_Dim09">"="</definedName>
    <definedName name="csPR_ORU_Ferc_Statement_Electric_PIKE_Dim10">"="</definedName>
    <definedName name="csPR_ORU_Ferc_Statement_Electric_PIKE_Dim11">"="</definedName>
    <definedName name="csPR_ORU_Ferc_Statement_Electric_PIKE_Dim12">"="</definedName>
    <definedName name="csPR_ORU_Ferc_Statement_Electric_RECO_Dim01">"="</definedName>
    <definedName name="csPR_ORU_Ferc_Statement_Electric_RECO_Dim02">"="</definedName>
    <definedName name="csPR_ORU_Ferc_Statement_Electric_RECO_Dim03">"="</definedName>
    <definedName name="csPR_ORU_Ferc_Statement_Electric_RECO_Dim04">"="</definedName>
    <definedName name="csPR_ORU_Ferc_Statement_Electric_RECO_Dim05">"="</definedName>
    <definedName name="csPR_ORU_Ferc_Statement_Electric_RECO_Dim06">"="</definedName>
    <definedName name="csPR_ORU_Ferc_Statement_Electric_RECO_Dim07">"="</definedName>
    <definedName name="csPR_ORU_Ferc_Statement_Electric_RECO_Dim08">"="</definedName>
    <definedName name="csPR_ORU_Ferc_Statement_Electric_RECO_Dim09">"="</definedName>
    <definedName name="csPR_ORU_Ferc_Statement_Electric_RECO_Dim10">"="</definedName>
    <definedName name="csPR_ORU_Ferc_Statement_Electric_RECO_Dim11">"="</definedName>
    <definedName name="csPR_ORU_Ferc_Statement_Electric_RECO_Dim12">"="</definedName>
    <definedName name="csPR_ORU_Ferc_Statement_Gas_ORU_Dim01">"="</definedName>
    <definedName name="csPR_ORU_Ferc_Statement_Gas_ORU_Dim02">"="</definedName>
    <definedName name="csPR_ORU_Ferc_Statement_Gas_ORU_Dim03">"="</definedName>
    <definedName name="csPR_ORU_Ferc_Statement_Gas_ORU_Dim04">"="</definedName>
    <definedName name="csPR_ORU_Ferc_Statement_Gas_ORU_Dim05">"="</definedName>
    <definedName name="csPR_ORU_Ferc_Statement_Gas_ORU_Dim06">"="</definedName>
    <definedName name="csPR_ORU_Ferc_Statement_Gas_ORU_Dim07">"="</definedName>
    <definedName name="csPR_ORU_Ferc_Statement_Gas_ORU_Dim08">"="</definedName>
    <definedName name="csPR_ORU_Ferc_Statement_Gas_ORU_Dim09">"="</definedName>
    <definedName name="csPR_ORU_Ferc_Statement_Gas_ORU_Dim10">"="</definedName>
    <definedName name="csPR_ORU_Ferc_Statement_Gas_ORU_Dim11">"="</definedName>
    <definedName name="csPR_ORU_Ferc_Statement_Gas_ORU_Dim12">"="</definedName>
    <definedName name="csPR_ORU_Ferc_Statement_Gas_PIKE_Dim01">"="</definedName>
    <definedName name="csPR_ORU_Ferc_Statement_Gas_PIKE_Dim02">"="</definedName>
    <definedName name="csPR_ORU_Ferc_Statement_Gas_PIKE_Dim03">"="</definedName>
    <definedName name="csPR_ORU_Ferc_Statement_Gas_PIKE_Dim04">"="</definedName>
    <definedName name="csPR_ORU_Ferc_Statement_Gas_PIKE_Dim05">"="</definedName>
    <definedName name="csPR_ORU_Ferc_Statement_Gas_PIKE_Dim06">"="</definedName>
    <definedName name="csPR_ORU_Ferc_Statement_Gas_PIKE_Dim07">"="</definedName>
    <definedName name="csPR_ORU_Ferc_Statement_Gas_PIKE_Dim08">"="</definedName>
    <definedName name="csPR_ORU_Ferc_Statement_Gas_PIKE_Dim09">"="</definedName>
    <definedName name="csPR_ORU_Ferc_Statement_Gas_PIKE_Dim10">"="</definedName>
    <definedName name="csPR_ORU_Ferc_Statement_Gas_PIKE_Dim11">"="</definedName>
    <definedName name="csPR_ORU_Ferc_Statement_Gas_PIKE_Dim12">"="</definedName>
    <definedName name="csPR_RECO_Consolidating_BS_Assets_Dim01">"="</definedName>
    <definedName name="csPR_RECO_Consolidating_BS_Assets_Dim02">"="</definedName>
    <definedName name="csPR_RECO_Consolidating_BS_Assets_Dim04">"="</definedName>
    <definedName name="csPR_RECO_Consolidating_BS_Assets_Dim05">"="</definedName>
    <definedName name="csPR_RECO_Consolidating_BS_Assets_Dim06">"="</definedName>
    <definedName name="csPR_RECO_Consolidating_BS_Assets_Dim07">"="</definedName>
    <definedName name="csPR_RECO_Consolidating_BS_Assets_Dim08">"="</definedName>
    <definedName name="csPR_RECO_Consolidating_BS_Assets_Dim09">"="</definedName>
    <definedName name="csPR_RECO_Consolidating_BS_Assets_Dim10">"="</definedName>
    <definedName name="csPR_RECO_Consolidating_BS_Assets_Dim11">"="</definedName>
    <definedName name="csPR_RECO_Consolidating_BS_Assets_Dim12">"="</definedName>
    <definedName name="csPR_RECO_Consolidating_BS_Liabilities_Dim01">"="</definedName>
    <definedName name="csPR_RECO_Consolidating_BS_Liabilities_Dim02">"="</definedName>
    <definedName name="csPR_RECO_Consolidating_BS_Liabilities_Dim04">"="</definedName>
    <definedName name="csPR_RECO_Consolidating_BS_Liabilities_Dim05">"="</definedName>
    <definedName name="csPR_RECO_Consolidating_BS_Liabilities_Dim06">"="</definedName>
    <definedName name="csPR_RECO_Consolidating_BS_Liabilities_Dim07">"="</definedName>
    <definedName name="csPR_RECO_Consolidating_BS_Liabilities_Dim08">"="</definedName>
    <definedName name="csPR_RECO_Consolidating_BS_Liabilities_Dim09">"="</definedName>
    <definedName name="csPR_RECO_Consolidating_BS_Liabilities_Dim10">"="</definedName>
    <definedName name="csPR_RECO_Consolidating_BS_Liabilities_Dim11">"="</definedName>
    <definedName name="csPR_RECO_Consolidating_BS_Liabilities_Dim12">"="</definedName>
    <definedName name="csPR_RECO_Consolidating_IS_Dim01">"="</definedName>
    <definedName name="csPR_RECO_Consolidating_IS_Dim02">"="</definedName>
    <definedName name="csPR_RECO_Consolidating_IS_Dim04">"="</definedName>
    <definedName name="csPR_RECO_Consolidating_IS_Dim05">"="</definedName>
    <definedName name="csPR_RECO_Consolidating_IS_Dim06">"="</definedName>
    <definedName name="csPR_RECO_Consolidating_IS_Dim07">"="</definedName>
    <definedName name="csPR_RECO_Consolidating_IS_Dim08">"="</definedName>
    <definedName name="csPR_RECO_Consolidating_IS_Dim09">"="</definedName>
    <definedName name="csPR_RECO_Consolidating_IS_Dim10">"="</definedName>
    <definedName name="csPR_RECO_Consolidating_IS_Dim11">"="</definedName>
    <definedName name="csPR_RECO_Consolidating_IS_Dim12">"="</definedName>
    <definedName name="csPR_SEC_Consolidated_BS_Assets_Dim01">"="</definedName>
    <definedName name="csPR_SEC_Consolidated_BS_Assets_Dim02">"="</definedName>
    <definedName name="csPR_SEC_Consolidated_BS_Assets_Dim03">"="</definedName>
    <definedName name="csPR_SEC_Consolidated_BS_Assets_Dim04">"="</definedName>
    <definedName name="csPR_SEC_Consolidated_BS_Assets_Dim05">"="</definedName>
    <definedName name="csPR_SEC_Consolidated_BS_Assets_Dim06">"="</definedName>
    <definedName name="csPR_SEC_Consolidated_BS_Assets_Dim07">"="</definedName>
    <definedName name="csPR_SEC_Consolidated_BS_Assets_Dim08">"="</definedName>
    <definedName name="csPR_SEC_Consolidated_BS_Assets_Dim09">"="</definedName>
    <definedName name="csPR_SEC_Consolidated_BS_Assets_Dim10">"="</definedName>
    <definedName name="csPR_SEC_Consolidated_BS_Assets_Dim11">"="</definedName>
    <definedName name="csPR_SEC_Consolidated_BS_Assets_Dim12">"="</definedName>
    <definedName name="csPR_SEC_Consolidated_BS_Liabilities_Dim01">"="</definedName>
    <definedName name="csPR_SEC_Consolidated_BS_Liabilities_Dim02">"="</definedName>
    <definedName name="csPR_SEC_Consolidated_BS_Liabilities_Dim03">'[26]Con-edISQtr'!$B$5</definedName>
    <definedName name="csPR_SEC_Consolidated_BS_Liabilities_Dim04">"="</definedName>
    <definedName name="csPR_SEC_Consolidated_BS_Liabilities_Dim05">"="</definedName>
    <definedName name="csPR_SEC_Consolidated_BS_Liabilities_Dim06">"="</definedName>
    <definedName name="csPR_SEC_Consolidated_BS_Liabilities_Dim07">"="</definedName>
    <definedName name="csPR_SEC_Consolidated_BS_Liabilities_Dim08">"="</definedName>
    <definedName name="csPR_SEC_Consolidated_BS_Liabilities_Dim09">"="</definedName>
    <definedName name="csPR_SEC_Consolidated_BS_Liabilities_Dim10">"="</definedName>
    <definedName name="csPR_SEC_Consolidated_BS_Liabilities_Dim11">"="</definedName>
    <definedName name="csPR_SEC_Consolidated_BS_Liabilities_Dim12">"="</definedName>
    <definedName name="csPR_SEC_Consolidated_IS_Dim01">"="</definedName>
    <definedName name="csPR_SEC_Consolidated_IS_Dim02">"="</definedName>
    <definedName name="csPR_SEC_Consolidated_IS_Dim03">'[26]Con-edISQtr'!$B$5</definedName>
    <definedName name="csPR_SEC_Consolidated_IS_Dim04">"="</definedName>
    <definedName name="csPR_SEC_Consolidated_IS_Dim05">"="</definedName>
    <definedName name="csPR_SEC_Consolidated_IS_Dim06">"="</definedName>
    <definedName name="csPR_SEC_Consolidated_IS_Dim07">"="</definedName>
    <definedName name="csPR_SEC_Consolidated_IS_Dim08">"="</definedName>
    <definedName name="csPR_SEC_Consolidated_IS_Dim09">"="</definedName>
    <definedName name="csPR_SEC_Consolidated_IS_Dim10">"="</definedName>
    <definedName name="csPR_SEC_Consolidated_IS_Dim11">"="</definedName>
    <definedName name="csPR_SEC_Consolidated_IS_Dim12">"="</definedName>
    <definedName name="csPR_SEC_Consolidating_BS_Assets_Dim01">"="</definedName>
    <definedName name="csPR_SEC_Consolidating_BS_Assets_Dim02">"="</definedName>
    <definedName name="csPR_SEC_Consolidating_BS_Assets_Dim03">'[26]Con-edISQtr'!$B$5</definedName>
    <definedName name="csPR_SEC_Consolidating_BS_Assets_Dim04">"="</definedName>
    <definedName name="csPR_SEC_Consolidating_BS_Assets_Dim05">"="</definedName>
    <definedName name="csPR_SEC_Consolidating_BS_Assets_Dim06">"="</definedName>
    <definedName name="csPR_SEC_Consolidating_BS_Assets_Dim07">"="</definedName>
    <definedName name="csPR_SEC_Consolidating_BS_Assets_Dim08">"="</definedName>
    <definedName name="csPR_SEC_Consolidating_BS_Assets_Dim09">"="</definedName>
    <definedName name="csPR_SEC_Consolidating_BS_Assets_Dim10">"="</definedName>
    <definedName name="csPR_SEC_Consolidating_BS_Assets_Dim11">"="</definedName>
    <definedName name="csPR_SEC_Consolidating_BS_Assets_Dim12">"="</definedName>
    <definedName name="csPR_SEC_Consolidating_BS_Liabilities_Dim01">"="</definedName>
    <definedName name="csPR_SEC_Consolidating_BS_Liabilities_Dim02">"="</definedName>
    <definedName name="csPR_SEC_Consolidating_BS_Liabilities_Dim03">'[26]Con-edISQtr'!$B$5</definedName>
    <definedName name="csPR_SEC_Consolidating_BS_Liabilities_Dim04">"="</definedName>
    <definedName name="csPR_SEC_Consolidating_BS_Liabilities_Dim05">"="</definedName>
    <definedName name="csPR_SEC_Consolidating_BS_Liabilities_Dim06">"="</definedName>
    <definedName name="csPR_SEC_Consolidating_BS_Liabilities_Dim07">"="</definedName>
    <definedName name="csPR_SEC_Consolidating_BS_Liabilities_Dim08">"="</definedName>
    <definedName name="csPR_SEC_Consolidating_BS_Liabilities_Dim09">"="</definedName>
    <definedName name="csPR_SEC_Consolidating_BS_Liabilities_Dim10">"="</definedName>
    <definedName name="csPR_SEC_Consolidating_BS_Liabilities_Dim11">"="</definedName>
    <definedName name="csPR_SEC_Consolidating_BS_Liabilities_Dim12">"="</definedName>
    <definedName name="csPR_SEC_Consolidating_IS_Dim01">"="</definedName>
    <definedName name="csPR_SEC_Consolidating_IS_Dim02">"="</definedName>
    <definedName name="csPR_SEC_Consolidating_IS_Dim03">"="</definedName>
    <definedName name="csPR_SEC_Consolidating_IS_Dim04">"="</definedName>
    <definedName name="csPR_SEC_Consolidating_IS_Dim05">"="</definedName>
    <definedName name="csPR_SEC_Consolidating_IS_Dim06">"="</definedName>
    <definedName name="csPR_SEC_Consolidating_IS_Dim07">"="</definedName>
    <definedName name="csPR_SEC_Consolidating_IS_Dim08">"="</definedName>
    <definedName name="csPR_SEC_Consolidating_IS_Dim09">"="</definedName>
    <definedName name="csPR_SEC_Consolidating_IS_Dim10">"="</definedName>
    <definedName name="csPR_SEC_Consolidating_IS_Dim11">"="</definedName>
    <definedName name="csPR_SEC_Consolidating_IS_Dim12">'[26]Con-edISQtr'!$B$5</definedName>
    <definedName name="csPR_SEC_Consolidating_IS_Roll_Dim01">"="</definedName>
    <definedName name="csPR_SEC_Consolidating_IS_Roll_Dim02">"="</definedName>
    <definedName name="csPR_SEC_Consolidating_IS_Roll_Dim03">"="</definedName>
    <definedName name="csPR_SEC_Consolidating_IS_Roll_Dim04">"="</definedName>
    <definedName name="csPR_SEC_Consolidating_IS_Roll_Dim05">"="</definedName>
    <definedName name="csPR_SEC_Consolidating_IS_Roll_Dim06">"="</definedName>
    <definedName name="csPR_SEC_Consolidating_IS_Roll_Dim07">"="</definedName>
    <definedName name="csPR_SEC_Consolidating_IS_Roll_Dim08">"="</definedName>
    <definedName name="csPR_SEC_Consolidating_IS_Roll_Dim09">"="</definedName>
    <definedName name="csPR_SEC_Consolidating_IS_Roll_Dim10">"="</definedName>
    <definedName name="csPR_SEC_Consolidating_IS_Roll_Dim11">"="</definedName>
    <definedName name="csPR_SEC_Consolidating_IS_Roll_Dim12">"="</definedName>
    <definedName name="csRefreshOnOpen">1</definedName>
    <definedName name="csRefreshOnRotate">1</definedName>
    <definedName name="Cust">'[27]Parsed Data'!$D$1:$D$65536</definedName>
    <definedName name="Daily_SysLoad_MinMax" localSheetId="41">#REF!</definedName>
    <definedName name="Daily_SysLoad_MinMax" localSheetId="51">#REF!</definedName>
    <definedName name="Daily_SysLoad_MinMax">#REF!</definedName>
    <definedName name="DATA_SHEET">'Data Sheet'!$A$1</definedName>
    <definedName name="DATA_SHEET_49" localSheetId="41">#REF!</definedName>
    <definedName name="DATA_SHEET_49" localSheetId="51">#REF!</definedName>
    <definedName name="DATA_SHEET_49">#REF!</definedName>
    <definedName name="DATA_SHEET_68" localSheetId="41">#REF!</definedName>
    <definedName name="DATA_SHEET_68">#REF!</definedName>
    <definedName name="Dates" localSheetId="35">#REF!</definedName>
    <definedName name="DATES" localSheetId="41">#REF!</definedName>
    <definedName name="DATES">#REF!</definedName>
    <definedName name="ENTRY">#REF!</definedName>
    <definedName name="Excel_BuiltIn_Print_Area_39">('[19]262263'!#REF!,'[19]262263'!$A$1:$N$67)</definedName>
    <definedName name="Excel_BuiltIn_Print_Titles_22" localSheetId="51">'[19]216-A'!#REF!</definedName>
    <definedName name="Excel_BuiltIn_Print_Titles_22">'[19]216-A'!#REF!</definedName>
    <definedName name="Excel_BuiltIn_Print_Titles_23">'[19]216-B'!#REF!</definedName>
    <definedName name="FIT" localSheetId="35">#REF!</definedName>
    <definedName name="FIT" localSheetId="41">#REF!</definedName>
    <definedName name="FIT" localSheetId="51">#REF!</definedName>
    <definedName name="FIT">#REF!</definedName>
    <definedName name="GENINST">Table!$A$1</definedName>
    <definedName name="GENINST_49" localSheetId="41">#REF!</definedName>
    <definedName name="GENINST_49" localSheetId="51">#REF!</definedName>
    <definedName name="GENINST_49">#REF!</definedName>
    <definedName name="GENINST_68" localSheetId="41">#REF!</definedName>
    <definedName name="GENINST_68">#REF!</definedName>
    <definedName name="GENINSTPM">'Gen Inst'!$C$60:$C$68</definedName>
    <definedName name="GENINSTPM_49" localSheetId="41">#REF!</definedName>
    <definedName name="GENINSTPM_49" localSheetId="51">#REF!</definedName>
    <definedName name="GENINSTPM_49">#REF!</definedName>
    <definedName name="GENINSTPM_68" localSheetId="41">#REF!</definedName>
    <definedName name="GENINSTPM_68">#REF!</definedName>
    <definedName name="Interest">#REF!</definedName>
    <definedName name="Jamaica_67">'[19]424A425A'!#REF!</definedName>
    <definedName name="Key">'[27]Parsed Data'!$E$1:$E$65536</definedName>
    <definedName name="LINKING" localSheetId="41">#REF!</definedName>
    <definedName name="LINKING" localSheetId="51">#REF!</definedName>
    <definedName name="LINKING">#REF!</definedName>
    <definedName name="LIST" localSheetId="41">#REF!</definedName>
    <definedName name="LIST">#REF!</definedName>
    <definedName name="M">#REF!</definedName>
    <definedName name="misc1">#REF!</definedName>
    <definedName name="misc100">#REF!</definedName>
    <definedName name="misc150">#REF!</definedName>
    <definedName name="misc50">#REF!</definedName>
    <definedName name="MonthList">[28]Month!$A$2:$A$49</definedName>
    <definedName name="OLE_LINK10" localSheetId="17">'122123'!#REF!</definedName>
    <definedName name="OLE_LINK11" localSheetId="17">'122123'!#REF!</definedName>
    <definedName name="OLE_LINK12" localSheetId="17">'122123'!#REF!</definedName>
    <definedName name="OLE_LINK13" localSheetId="17">'122123'!#REF!</definedName>
    <definedName name="OLE_LINK14" localSheetId="17">'122123'!#REF!</definedName>
    <definedName name="OLE_LINK17" localSheetId="17">'122123'!#REF!</definedName>
    <definedName name="OLE_LINK18" localSheetId="17">'122123'!#REF!</definedName>
    <definedName name="OLE_LINK22" localSheetId="17">'122123'!#REF!</definedName>
    <definedName name="OLE_LINK33" localSheetId="17">'122123'!#REF!</definedName>
    <definedName name="OLE_LINK34" localSheetId="17">'122123'!#REF!</definedName>
    <definedName name="OLE_LINK4" localSheetId="17">'122123'!#REF!</definedName>
    <definedName name="OLE_LINK6" localSheetId="17">'122123'!#REF!</definedName>
    <definedName name="OLE_LINK7" localSheetId="17">'122123'!#REF!</definedName>
    <definedName name="OLE_LINK8" localSheetId="17">'122123'!#REF!</definedName>
    <definedName name="OLE_LINK9" localSheetId="17">'122123'!#REF!</definedName>
    <definedName name="oru">#REF!</definedName>
    <definedName name="p" localSheetId="41">#REF!</definedName>
    <definedName name="p">#REF!</definedName>
    <definedName name="page_g43a" localSheetId="51">'[23]PAGE 84'!#REF!</definedName>
    <definedName name="page_g43a">'[24]PAGE 84'!#REF!</definedName>
    <definedName name="page_g43a_12" localSheetId="41">#REF!</definedName>
    <definedName name="page_g43a_12" localSheetId="51">#REF!</definedName>
    <definedName name="page_g43a_12">#REF!</definedName>
    <definedName name="page_g43b" localSheetId="51">'[23]PAGE 84'!#REF!</definedName>
    <definedName name="page_g43b">'[24]PAGE 84'!#REF!</definedName>
    <definedName name="page_g43b_12" localSheetId="41">#REF!</definedName>
    <definedName name="page_g43b_12" localSheetId="51">#REF!</definedName>
    <definedName name="page_g43b_12">#REF!</definedName>
    <definedName name="PAGE261" localSheetId="41">#REF!</definedName>
    <definedName name="PAGE261">#REF!</definedName>
    <definedName name="PAGE261_12" localSheetId="41">#REF!</definedName>
    <definedName name="PAGE261_12">#REF!</definedName>
    <definedName name="PAGE261A" localSheetId="41">#REF!</definedName>
    <definedName name="PAGE261A">#REF!</definedName>
    <definedName name="PAGE261A_12" localSheetId="41">#REF!</definedName>
    <definedName name="PAGE261A_12">#REF!</definedName>
    <definedName name="PAGE261B" localSheetId="41">#REF!</definedName>
    <definedName name="PAGE261B">#REF!</definedName>
    <definedName name="PAGE261B_12" localSheetId="41">#REF!</definedName>
    <definedName name="PAGE261B_12">#REF!</definedName>
    <definedName name="PAGE261C" localSheetId="41">#REF!</definedName>
    <definedName name="PAGE261C">#REF!</definedName>
    <definedName name="PAGE261C_12" localSheetId="41">#REF!</definedName>
    <definedName name="PAGE261C_12">#REF!</definedName>
    <definedName name="Page276" localSheetId="41">#REF!</definedName>
    <definedName name="Page276">#REF!</definedName>
    <definedName name="Page276A" localSheetId="41">#REF!</definedName>
    <definedName name="Page276A">#REF!</definedName>
    <definedName name="Page276B" localSheetId="41">#REF!</definedName>
    <definedName name="Page276B">#REF!</definedName>
    <definedName name="Page276C" localSheetId="41">#REF!</definedName>
    <definedName name="Page276C">#REF!</definedName>
    <definedName name="Page276D" localSheetId="41">#REF!</definedName>
    <definedName name="Page276D">#REF!</definedName>
    <definedName name="Page277" localSheetId="41">#REF!</definedName>
    <definedName name="Page277">#REF!</definedName>
    <definedName name="PBPG68" localSheetId="51">'[21]068'!#REF!</definedName>
    <definedName name="PBPG68">'[22]068'!#REF!</definedName>
    <definedName name="PBPG68_12" localSheetId="41">#REF!</definedName>
    <definedName name="PBPG68_12">#REF!</definedName>
    <definedName name="PG1_12" localSheetId="41">#REF!</definedName>
    <definedName name="PG1_12">#REF!</definedName>
    <definedName name="PG1_25">'[29]1'!#REF!</definedName>
    <definedName name="PG261_12" localSheetId="41">#REF!</definedName>
    <definedName name="PG261_12" localSheetId="51">#REF!</definedName>
    <definedName name="PG261_12">#REF!</definedName>
    <definedName name="PG261_38" localSheetId="41">#REF!</definedName>
    <definedName name="PG261_38">#REF!</definedName>
    <definedName name="PG261A" localSheetId="41">#REF!</definedName>
    <definedName name="PG261A">#REF!</definedName>
    <definedName name="PG261A_12" localSheetId="41">#REF!</definedName>
    <definedName name="PG261A_12">#REF!</definedName>
    <definedName name="PG261A_38" localSheetId="41">#REF!</definedName>
    <definedName name="PG261A_38">#REF!</definedName>
    <definedName name="PG261B" localSheetId="41">#REF!</definedName>
    <definedName name="PG261B">#REF!</definedName>
    <definedName name="PG261B_12" localSheetId="41">#REF!</definedName>
    <definedName name="PG261B_12">#REF!</definedName>
    <definedName name="PG261B_38" localSheetId="41">#REF!</definedName>
    <definedName name="PG261B_38">#REF!</definedName>
    <definedName name="PG261C" localSheetId="41">#REF!</definedName>
    <definedName name="PG261C">#REF!</definedName>
    <definedName name="PG261C_12" localSheetId="41">#REF!</definedName>
    <definedName name="PG261C_12">#REF!</definedName>
    <definedName name="PG261C_38" localSheetId="41">#REF!</definedName>
    <definedName name="PG261C_38">#REF!</definedName>
    <definedName name="PG68_12" localSheetId="41">#REF!</definedName>
    <definedName name="PG68_12">#REF!</definedName>
    <definedName name="PG7_8" localSheetId="41">#REF!</definedName>
    <definedName name="PG7_8">#REF!</definedName>
    <definedName name="PG85A" localSheetId="41">#REF!</definedName>
    <definedName name="PG85A">#REF!</definedName>
    <definedName name="PMPG10" localSheetId="51">'[21]10'!#REF!</definedName>
    <definedName name="PMPG10">'[22]10'!#REF!</definedName>
    <definedName name="PMPG10_12" localSheetId="41">#REF!</definedName>
    <definedName name="PMPG10_12" localSheetId="51">#REF!</definedName>
    <definedName name="PMPG10_12">#REF!</definedName>
    <definedName name="PMPG10_25" localSheetId="51">'[29]10'!#REF!</definedName>
    <definedName name="PMPG10_25">'[29]10'!#REF!</definedName>
    <definedName name="PMPG24" localSheetId="51">'[21]24A'!#REF!</definedName>
    <definedName name="PMPG24">'[22]24A'!#REF!</definedName>
    <definedName name="PMPG24_12" localSheetId="41">#REF!</definedName>
    <definedName name="PMPG24_12" localSheetId="51">#REF!</definedName>
    <definedName name="PMPG24_12">#REF!</definedName>
    <definedName name="PMPG24_25" localSheetId="51">'[29]24A'!#REF!</definedName>
    <definedName name="PMPG24_25">'[29]24A'!#REF!</definedName>
    <definedName name="PMPG26" localSheetId="51">'[21]2627'!#REF!</definedName>
    <definedName name="PMPG26">'[22]2627'!#REF!</definedName>
    <definedName name="PMPG26_12" localSheetId="41">#REF!</definedName>
    <definedName name="PMPG26_12" localSheetId="51">#REF!</definedName>
    <definedName name="PMPG26_12">#REF!</definedName>
    <definedName name="PMPG26_25" localSheetId="51">'[29]2627'!#REF!</definedName>
    <definedName name="PMPG26_25">'[29]2627'!#REF!</definedName>
    <definedName name="PMPG27" localSheetId="51">'[21]2627'!#REF!</definedName>
    <definedName name="PMPG27">'[22]2627'!#REF!</definedName>
    <definedName name="PMPG27_12" localSheetId="41">#REF!</definedName>
    <definedName name="PMPG27_12" localSheetId="51">#REF!</definedName>
    <definedName name="PMPG27_12">#REF!</definedName>
    <definedName name="PMPG27_25" localSheetId="51">'[29]2627'!#REF!</definedName>
    <definedName name="PMPG27_25">'[29]2627'!#REF!</definedName>
    <definedName name="PMPG28" localSheetId="51">'[21]2829'!#REF!</definedName>
    <definedName name="PMPG28">'[22]2829'!#REF!</definedName>
    <definedName name="PMPG28_12" localSheetId="41">#REF!</definedName>
    <definedName name="PMPG28_12" localSheetId="51">#REF!</definedName>
    <definedName name="PMPG28_12">#REF!</definedName>
    <definedName name="PMPG28_25" localSheetId="51">'[29]2829'!#REF!</definedName>
    <definedName name="PMPG28_25">'[29]2829'!#REF!</definedName>
    <definedName name="PMPG29" localSheetId="51">'[21]2829'!#REF!</definedName>
    <definedName name="PMPG29">'[22]2829'!#REF!</definedName>
    <definedName name="PMPG29_12" localSheetId="41">#REF!</definedName>
    <definedName name="PMPG29_12" localSheetId="51">#REF!</definedName>
    <definedName name="PMPG29_12">#REF!</definedName>
    <definedName name="PMPG29_25" localSheetId="51">'[29]2829'!#REF!</definedName>
    <definedName name="PMPG29_25">'[29]2829'!#REF!</definedName>
    <definedName name="PMPG43" localSheetId="51">'[21]43'!#REF!</definedName>
    <definedName name="PMPG43">'[22]43'!#REF!</definedName>
    <definedName name="PMPG43_12" localSheetId="41">#REF!</definedName>
    <definedName name="PMPG43_12" localSheetId="51">#REF!</definedName>
    <definedName name="PMPG43_12">#REF!</definedName>
    <definedName name="PMPG43_25" localSheetId="51">'[29]43'!#REF!</definedName>
    <definedName name="PMPG43_25">'[29]43'!#REF!</definedName>
    <definedName name="PMPG47" localSheetId="51">'[21]47'!#REF!</definedName>
    <definedName name="PMPG47">'[22]47'!#REF!</definedName>
    <definedName name="PMPG47_12" localSheetId="41">#REF!</definedName>
    <definedName name="PMPG47_12" localSheetId="51">#REF!</definedName>
    <definedName name="PMPG47_12">#REF!</definedName>
    <definedName name="PMPG47_25" localSheetId="51">'[29]47'!#REF!</definedName>
    <definedName name="PMPG47_25">'[29]47'!#REF!</definedName>
    <definedName name="PMPG60_62" localSheetId="41">#REF!</definedName>
    <definedName name="PMPG60_62" localSheetId="51">#REF!</definedName>
    <definedName name="PMPG60_62">#REF!</definedName>
    <definedName name="PMPG63" localSheetId="41">#REF!</definedName>
    <definedName name="PMPG63">#REF!</definedName>
    <definedName name="PMPG68" localSheetId="51">'[21]068'!#REF!</definedName>
    <definedName name="PMPG68">'[22]068'!#REF!</definedName>
    <definedName name="PMPG68_12" localSheetId="41">#REF!</definedName>
    <definedName name="PMPG68_12">#REF!</definedName>
    <definedName name="PMPG7_8" localSheetId="41">#REF!</definedName>
    <definedName name="PMPG7_8">#REF!</definedName>
    <definedName name="PMPG70_71" localSheetId="51">'[21]7071'!#REF!</definedName>
    <definedName name="PMPG70_71">'[22]7071'!#REF!</definedName>
    <definedName name="PMPG70_71_12" localSheetId="41">#REF!</definedName>
    <definedName name="PMPG70_71_12" localSheetId="51">#REF!</definedName>
    <definedName name="PMPG70_71_12">#REF!</definedName>
    <definedName name="PMPG70_71_25" localSheetId="51">'[29]7071'!#REF!</definedName>
    <definedName name="PMPG70_71_25">'[29]7071'!#REF!</definedName>
    <definedName name="PMPG78_79" localSheetId="41">#REF!</definedName>
    <definedName name="PMPG78_79" localSheetId="51">#REF!</definedName>
    <definedName name="PMPG78_79">#REF!</definedName>
    <definedName name="PMPG78_79_25" localSheetId="51">'[29]7879'!#REF!</definedName>
    <definedName name="PMPG78_79_25">'[29]7879'!#REF!</definedName>
    <definedName name="PMPG85" localSheetId="51">'[21]85'!#REF!</definedName>
    <definedName name="PMPG85">'[22]85'!#REF!</definedName>
    <definedName name="PMPG85_12" localSheetId="41">#REF!</definedName>
    <definedName name="PMPG85_12" localSheetId="51">#REF!</definedName>
    <definedName name="PMPG85_12">#REF!</definedName>
    <definedName name="PMPG85_25" localSheetId="51">'[29]85'!#REF!</definedName>
    <definedName name="PMPG85_25">'[29]85'!#REF!</definedName>
    <definedName name="PMPG85A" localSheetId="41">#REF!</definedName>
    <definedName name="PMPG85A" localSheetId="51">#REF!</definedName>
    <definedName name="PMPG85A">#REF!</definedName>
    <definedName name="PMPG86" localSheetId="51">'[21]86'!#REF!</definedName>
    <definedName name="PMPG86">'[22]86'!#REF!</definedName>
    <definedName name="PMPG86_12" localSheetId="41">#REF!</definedName>
    <definedName name="PMPG86_12" localSheetId="51">#REF!</definedName>
    <definedName name="PMPG86_12">#REF!</definedName>
    <definedName name="PMPG86_25" localSheetId="51">'[29]86'!#REF!</definedName>
    <definedName name="PMPG86_25">'[29]86'!#REF!</definedName>
    <definedName name="PMPG91_92" localSheetId="51">'[21]9192'!#REF!</definedName>
    <definedName name="PMPG91_92">'[22]9192'!#REF!</definedName>
    <definedName name="PMPG91_92_12" localSheetId="41">#REF!</definedName>
    <definedName name="PMPG91_92_12" localSheetId="51">#REF!</definedName>
    <definedName name="PMPG91_92_12">#REF!</definedName>
    <definedName name="PMPG91_92_25" localSheetId="51">'[29]9192'!#REF!</definedName>
    <definedName name="PMPG91_92_25">'[29]9192'!#REF!</definedName>
    <definedName name="_xlnm.Print_Area" localSheetId="7">'102'!$A$1:$H$51</definedName>
    <definedName name="_xlnm.Print_Area" localSheetId="8">'103'!$A$1:$G$60</definedName>
    <definedName name="_xlnm.Print_Area" localSheetId="9">'104105'!$A$1:$O$71</definedName>
    <definedName name="_xlnm.Print_Area" localSheetId="10">'106107'!$A$1:$F$58</definedName>
    <definedName name="_xlnm.Print_Area" localSheetId="11">'108109'!$A$1:$H$101</definedName>
    <definedName name="_xlnm.Print_Area" localSheetId="12">'110113'!$A$1:$H$272</definedName>
    <definedName name="_xlnm.Print_Area" localSheetId="14">'118119'!$A$1:$G$130</definedName>
    <definedName name="_xlnm.Print_Area" localSheetId="15">'120121'!$A$1:$E$131</definedName>
    <definedName name="_xlnm.Print_Area" localSheetId="17">'122123'!$A$1:$H$61</definedName>
    <definedName name="_xlnm.Print_Area" localSheetId="18">'200201'!$A$1:$M$45</definedName>
    <definedName name="_xlnm.Print_Area" localSheetId="22">'214'!$A$1:$E$62</definedName>
    <definedName name="_xlnm.Print_Area" localSheetId="23">'216'!$A$1:$G$145</definedName>
    <definedName name="_xlnm.Print_Area" localSheetId="24">'217'!$A$1:$F$70</definedName>
    <definedName name="_xlnm.Print_Area" localSheetId="25">'218'!$A$1:$G$71</definedName>
    <definedName name="_xlnm.Print_Area" localSheetId="27">'221'!$A$1:$G$65</definedName>
    <definedName name="_xlnm.Print_Area" localSheetId="28">'224225'!$A$1:$M$129</definedName>
    <definedName name="_xlnm.Print_Area" localSheetId="29">'227'!$A$1:$F$62</definedName>
    <definedName name="_xlnm.Print_Area" localSheetId="30">'228229'!$A$1:$O$66</definedName>
    <definedName name="_xlnm.Print_Area" localSheetId="31">'230'!$A$1:$G$66</definedName>
    <definedName name="_xlnm.Print_Area" localSheetId="32">'232'!$A$1:$G$119</definedName>
    <definedName name="_xlnm.Print_Area" localSheetId="33">'233'!$A$1:$G$66</definedName>
    <definedName name="_xlnm.Print_Area" localSheetId="34">'234'!$A$1:$F$33</definedName>
    <definedName name="_xlnm.Print_Area" localSheetId="35">'234A'!$A$1:$G$40</definedName>
    <definedName name="_xlnm.Print_Area" localSheetId="36">'250251'!$A$1:$M$65</definedName>
    <definedName name="_xlnm.Print_Area" localSheetId="39">'254'!$A$1:$E$67</definedName>
    <definedName name="_xlnm.Print_Area" localSheetId="40">'256257'!$A$1:$L$70</definedName>
    <definedName name="_xlnm.Print_Area" localSheetId="41">'261'!$A$1:$F$165</definedName>
    <definedName name="_xlnm.Print_Area" localSheetId="42">'262263'!$A$1:$N$67</definedName>
    <definedName name="_xlnm.Print_Area" localSheetId="44">'266267'!$A$1:$N$64</definedName>
    <definedName name="_xlnm.Print_Area" localSheetId="45">'269'!$A$1:$G$61</definedName>
    <definedName name="_xlnm.Print_Area" localSheetId="46">'272273'!$A$1:$M$56</definedName>
    <definedName name="_xlnm.Print_Area" localSheetId="47">'274275'!$A$1:$N$60</definedName>
    <definedName name="_xlnm.Print_Area" localSheetId="48">'276277'!$A$1:$N$62</definedName>
    <definedName name="_xlnm.Print_Area" localSheetId="49">'278'!$A$1:$G$124</definedName>
    <definedName name="_xlnm.Print_Area" localSheetId="50">'300301'!$A$1:$J$63</definedName>
    <definedName name="_xlnm.Print_Area" localSheetId="51">#REF!</definedName>
    <definedName name="_xlnm.Print_Area" localSheetId="52">'304'!$A$1:$G$66</definedName>
    <definedName name="_xlnm.Print_Area" localSheetId="53">'310311'!$A$1:$O$58</definedName>
    <definedName name="_xlnm.Print_Area" localSheetId="55">'326327'!$A$1:$P$66</definedName>
    <definedName name="_xlnm.Print_Area" localSheetId="56">'328330'!$A$1:$S$57</definedName>
    <definedName name="_xlnm.Print_Area" localSheetId="57">'332'!$A$1:$H$58</definedName>
    <definedName name="_xlnm.Print_Area" localSheetId="58">'335'!$A$1:$F$73</definedName>
    <definedName name="_xlnm.Print_Area" localSheetId="59">'336'!$A$1:$H$59</definedName>
    <definedName name="_xlnm.Print_Area" localSheetId="64">'340'!$A$1:$E$131</definedName>
    <definedName name="_xlnm.Print_Area" localSheetId="66">'352353'!$A$1:$L$66</definedName>
    <definedName name="_xlnm.Print_Area" localSheetId="68">'356'!$A$1:$I$58,'356'!$A$63:$I$114</definedName>
    <definedName name="_xlnm.Print_Area" localSheetId="69">'397'!$A$1:$F$57</definedName>
    <definedName name="_xlnm.Print_Area" localSheetId="74">'410411'!$A$1:$P$66</definedName>
    <definedName name="_xlnm.Print_Area" localSheetId="75">'422423'!$A$1:$S$267</definedName>
    <definedName name="_xlnm.Print_Area" localSheetId="77">'426427'!$A$1:$R$122</definedName>
    <definedName name="_xlnm.Print_Area" localSheetId="81">'450'!$A$1:$G$68</definedName>
    <definedName name="_xlnm.Print_Area" localSheetId="82">BOOK!$A$1:$C$607</definedName>
    <definedName name="_xlnm.Print_Area" localSheetId="3">Comments!$A$1:$E$74</definedName>
    <definedName name="_xlnm.Print_Area" localSheetId="1">'Data Sheet'!$A$1:$G$50</definedName>
    <definedName name="_xlnm.Print_Area" localSheetId="0">README!$A$1:$F$55</definedName>
    <definedName name="_xlnm.Print_Area" localSheetId="5">Table!$A$1:$E$177</definedName>
    <definedName name="_xlnm.Print_Area">#REF!</definedName>
    <definedName name="Print_Area_MI" localSheetId="41">#REF!</definedName>
    <definedName name="Print_Area_MI" localSheetId="51">#REF!</definedName>
    <definedName name="Print_Area_MI">#REF!</definedName>
    <definedName name="_xlnm.Print_Titles" localSheetId="23">'216'!$1:$10</definedName>
    <definedName name="_xlnm.Print_Titles" localSheetId="28">'224225'!$1:$15</definedName>
    <definedName name="_xlnm.Print_Titles" localSheetId="32">'232'!$1:$14</definedName>
    <definedName name="_xlnm.Print_Titles" localSheetId="41">'261'!$1:$3</definedName>
    <definedName name="_xlnm.Print_Titles" localSheetId="49">'278'!$1:$15</definedName>
    <definedName name="_xlnm.Print_Titles" localSheetId="64">'340'!$1:$3</definedName>
    <definedName name="_xlnm.Print_Titles" localSheetId="82">BOOK!$1:$8</definedName>
    <definedName name="PRINTALLPM">'Data Sheet'!$A$73:$A$145</definedName>
    <definedName name="PRINTALLPM_49" localSheetId="41">#REF!</definedName>
    <definedName name="PRINTALLPM_49" localSheetId="51">#REF!</definedName>
    <definedName name="PRINTALLPM_49">#REF!</definedName>
    <definedName name="PRINTALLPM_68" localSheetId="41">#REF!</definedName>
    <definedName name="PRINTALLPM_68">#REF!</definedName>
    <definedName name="RDate">'[30]Data Sheet'!$C$40</definedName>
    <definedName name="README">README!$A$2</definedName>
    <definedName name="README_49" localSheetId="41">#REF!</definedName>
    <definedName name="README_49" localSheetId="51">#REF!</definedName>
    <definedName name="README_49">#REF!</definedName>
    <definedName name="README_68" localSheetId="41">#REF!</definedName>
    <definedName name="README_68">#REF!</definedName>
    <definedName name="RECOequitySRH">#REF!</definedName>
    <definedName name="Ryear">'[30]Data Sheet'!$C$38</definedName>
    <definedName name="SAL" localSheetId="9" hidden="1">{"SCHEDULE M",#N/A,FALSE,"ORSCHM12"}</definedName>
    <definedName name="SAL" localSheetId="10" hidden="1">{"SCHEDULE M",#N/A,FALSE,"ORSCHM12"}</definedName>
    <definedName name="SAL" localSheetId="35" hidden="1">{"SCHEDULE M",#N/A,FALSE,"ORSCHM12"}</definedName>
    <definedName name="SAL" localSheetId="41" hidden="1">{"SCHEDULE M",#N/A,FALSE,"ORSCHM12"}</definedName>
    <definedName name="SAL" localSheetId="51" hidden="1">{"SCHEDULE M",#N/A,FALSE,"ORSCHM12"}</definedName>
    <definedName name="SAL" localSheetId="64" hidden="1">{"SCHEDULE M",#N/A,FALSE,"ORSCHM12"}</definedName>
    <definedName name="SAL" localSheetId="69" hidden="1">{"SCHEDULE M",#N/A,FALSE,"ORSCHM12"}</definedName>
    <definedName name="SAL" hidden="1">{"SCHEDULE M",#N/A,FALSE,"ORSCHM12"}</definedName>
    <definedName name="SCH" localSheetId="41">#REF!</definedName>
    <definedName name="SCH">#REF!</definedName>
    <definedName name="Sch_M_Cum" localSheetId="41">#REF!</definedName>
    <definedName name="Sch_M_Cum">#REF!</definedName>
    <definedName name="Sch_M_CurrMth" localSheetId="41">#REF!</definedName>
    <definedName name="Sch_M_CurrMth">#REF!</definedName>
    <definedName name="Sch_M_Prior_P" localSheetId="41">#REF!</definedName>
    <definedName name="Sch_M_Prior_P">#REF!</definedName>
    <definedName name="SIXSIDE" localSheetId="41">#REF!</definedName>
    <definedName name="SIXSIDE">#REF!</definedName>
    <definedName name="ss" localSheetId="51">'[31]216'!#REF!</definedName>
    <definedName name="ss">'[32]216'!#REF!</definedName>
    <definedName name="ss_12" localSheetId="41">#REF!</definedName>
    <definedName name="ss_12" localSheetId="51">#REF!</definedName>
    <definedName name="ss_12">#REF!</definedName>
    <definedName name="Substation" localSheetId="41">#REF!</definedName>
    <definedName name="Substation">#REF!</definedName>
    <definedName name="TABLE">Table!$A$1</definedName>
    <definedName name="TABLE_49" localSheetId="41">#REF!</definedName>
    <definedName name="TABLE_49" localSheetId="51">#REF!</definedName>
    <definedName name="TABLE_49">#REF!</definedName>
    <definedName name="TABLE_68" localSheetId="41">#REF!</definedName>
    <definedName name="TABLE_68">#REF!</definedName>
    <definedName name="TABLEPM">Table!$B$184:$B$192</definedName>
    <definedName name="TABLEPM_49" localSheetId="41">#REF!</definedName>
    <definedName name="TABLEPM_49" localSheetId="51">#REF!</definedName>
    <definedName name="TABLEPM_49">#REF!</definedName>
    <definedName name="TABLEPM_68" localSheetId="41">#REF!</definedName>
    <definedName name="TABLEPM_68">#REF!</definedName>
    <definedName name="wrn.Schedule._.M._.Current._.Period." localSheetId="9" hidden="1">{"Schedule M Current Period",#N/A,FALSE,"TAX COMPUTATION"}</definedName>
    <definedName name="wrn.Schedule._.M._.Current._.Period." localSheetId="10" hidden="1">{"Schedule M Current Period",#N/A,FALSE,"TAX COMPUTATION"}</definedName>
    <definedName name="wrn.Schedule._.M._.Current._.Period." localSheetId="35" hidden="1">{"Schedule M Current Period",#N/A,FALSE,"CECONY SCHEDULE M "}</definedName>
    <definedName name="wrn.Schedule._.M._.Current._.Period." localSheetId="41" hidden="1">{"Schedule M Current Period",#N/A,FALSE,"TAX COMPUTATION"}</definedName>
    <definedName name="wrn.Schedule._.M._.Current._.Period." localSheetId="51" hidden="1">{"Schedule M Current Period",#N/A,FALSE,"TAX COMPUTATION"}</definedName>
    <definedName name="wrn.Schedule._.M._.Current._.Period." localSheetId="64" hidden="1">{"Schedule M Current Period",#N/A,FALSE,"TAX COMPUTATION"}</definedName>
    <definedName name="wrn.Schedule._.M._.Current._.Period." localSheetId="69" hidden="1">{"Schedule M Current Period",#N/A,FALSE,"TAX COMPUTATION"}</definedName>
    <definedName name="wrn.Schedule._.M._.Current._.Period." hidden="1">{"Schedule M Current Period",#N/A,FALSE,"TAX COMPUTATION"}</definedName>
    <definedName name="wrn.Schedule._.M._.Report._.Current._.Month." localSheetId="9" hidden="1">{"Schedule M Current Month",#N/A,FALSE,"TAX COMPUTATION"}</definedName>
    <definedName name="wrn.Schedule._.M._.Report._.Current._.Month." localSheetId="10" hidden="1">{"Schedule M Current Month",#N/A,FALSE,"TAX COMPUTATION"}</definedName>
    <definedName name="wrn.Schedule._.M._.Report._.Current._.Month." localSheetId="35" hidden="1">{"Schedule M Current Month",#N/A,FALSE,"TAX COMPUTATION"}</definedName>
    <definedName name="wrn.Schedule._.M._.Report._.Current._.Month." localSheetId="41" hidden="1">{"Schedule M Current Month",#N/A,FALSE,"TAX COMPUTATION"}</definedName>
    <definedName name="wrn.Schedule._.M._.Report._.Current._.Month." localSheetId="51" hidden="1">{"Schedule M Current Month",#N/A,FALSE,"TAX COMPUTATION"}</definedName>
    <definedName name="wrn.Schedule._.M._.Report._.Current._.Month." localSheetId="64" hidden="1">{"Schedule M Current Month",#N/A,FALSE,"TAX COMPUTATION"}</definedName>
    <definedName name="wrn.Schedule._.M._.Report._.Current._.Month." localSheetId="69" hidden="1">{"Schedule M Current Month",#N/A,FALSE,"TAX COMPUTATION"}</definedName>
    <definedName name="wrn.Schedule._.M._.Report._.Current._.Month." hidden="1">{"Schedule M Current Month",#N/A,FALSE,"TAX COMPUTATION"}</definedName>
    <definedName name="wrn.Tax._.Computation._.Current._.Month." localSheetId="9" hidden="1">{"Tax Computation Current Month",#N/A,FALSE,"TAX COMPUTATION"}</definedName>
    <definedName name="wrn.Tax._.Computation._.Current._.Month." localSheetId="10" hidden="1">{"Tax Computation Current Month",#N/A,FALSE,"TAX COMPUTATION"}</definedName>
    <definedName name="wrn.Tax._.Computation._.Current._.Month." localSheetId="41" hidden="1">{"Tax Computation Current Month",#N/A,FALSE,"TAX COMPUTATION"}</definedName>
    <definedName name="wrn.Tax._.Computation._.Current._.Month." localSheetId="51" hidden="1">{"Tax Computation Current Month",#N/A,FALSE,"TAX COMPUTATION"}</definedName>
    <definedName name="wrn.Tax._.Computation._.Current._.Month." localSheetId="64" hidden="1">{"Tax Computation Current Month",#N/A,FALSE,"TAX COMPUTATION"}</definedName>
    <definedName name="wrn.Tax._.Computation._.Current._.Month." localSheetId="69" hidden="1">{"Tax Computation Current Month",#N/A,FALSE,"TAX COMPUTATION"}</definedName>
    <definedName name="wrn.Tax._.Computation._.Current._.Month." hidden="1">{"Tax Computation Current Month",#N/A,FALSE,"TAX COMPUTATION"}</definedName>
    <definedName name="wrn.Tax._.Computation._.Current._.Period." localSheetId="9" hidden="1">{"Tax Computation Current Period",#N/A,FALSE,"TAX COMPUTATION"}</definedName>
    <definedName name="wrn.Tax._.Computation._.Current._.Period." localSheetId="10" hidden="1">{"Tax Computation Current Period",#N/A,FALSE,"TAX COMPUTATION"}</definedName>
    <definedName name="wrn.Tax._.Computation._.Current._.Period." localSheetId="35" hidden="1">{"Tax Computation Current Period",#N/A,FALSE,"TAX COMPUTATION"}</definedName>
    <definedName name="wrn.Tax._.Computation._.Current._.Period." localSheetId="41" hidden="1">{"Tax Computation Current Period",#N/A,FALSE,"TAX COMPUTATION"}</definedName>
    <definedName name="wrn.Tax._.Computation._.Current._.Period." localSheetId="51" hidden="1">{"Tax Computation Current Period",#N/A,FALSE,"TAX COMPUTATION"}</definedName>
    <definedName name="wrn.Tax._.Computation._.Current._.Period." localSheetId="64" hidden="1">{"Tax Computation Current Period",#N/A,FALSE,"TAX COMPUTATION"}</definedName>
    <definedName name="wrn.Tax._.Computation._.Current._.Period." localSheetId="69" hidden="1">{"Tax Computation Current Period",#N/A,FALSE,"TAX COMPUTATION"}</definedName>
    <definedName name="wrn.Tax._.Computation._.Current._.Period." hidden="1">{"Tax Computation Current Period",#N/A,FALSE,"TAX COMPUTATION"}</definedName>
    <definedName name="wrn.Tax._.Computation._.Report._.Current._.Month." localSheetId="10" hidden="1">{"Tax Computation Current Month",#N/A,FALSE,"TAX COMPUTATION"}</definedName>
    <definedName name="wrn.Tax._.Computation._.Report._.Current._.Month." localSheetId="51" hidden="1">{"Tax Computation Current Month",#N/A,FALSE,"TAX COMPUTATION"}</definedName>
    <definedName name="wrn.Tax._.Computation._.Report._.Current._.Month." hidden="1">{"Tax Computation Current Month",#N/A,FALSE,"TAX COMPUTATION"}</definedName>
  </definedNames>
  <calcPr calcId="145621"/>
</workbook>
</file>

<file path=xl/calcChain.xml><?xml version="1.0" encoding="utf-8"?>
<calcChain xmlns="http://schemas.openxmlformats.org/spreadsheetml/2006/main">
  <c r="N22" i="82" l="1"/>
  <c r="N27" i="82" l="1"/>
  <c r="N26" i="82"/>
  <c r="N25" i="82"/>
  <c r="N24" i="82"/>
  <c r="N23" i="82"/>
  <c r="N21" i="82"/>
  <c r="N20" i="82"/>
  <c r="N19" i="82"/>
  <c r="H264" i="68" l="1"/>
  <c r="G264" i="68"/>
  <c r="C76" i="75" l="1"/>
  <c r="F12" i="97" l="1"/>
  <c r="D86" i="61" l="1"/>
  <c r="E18" i="59"/>
  <c r="L115" i="20" l="1"/>
  <c r="C248" i="75" l="1"/>
  <c r="C259" i="75"/>
  <c r="E40" i="39" l="1"/>
  <c r="E39" i="39"/>
  <c r="E37" i="39"/>
  <c r="E36" i="39"/>
  <c r="E35" i="39"/>
  <c r="E34" i="39"/>
  <c r="E33" i="39"/>
  <c r="E32" i="39"/>
  <c r="E61" i="49" l="1"/>
  <c r="D62" i="49"/>
  <c r="C61" i="49"/>
  <c r="F61" i="49" s="1"/>
  <c r="D61" i="49"/>
  <c r="G61" i="49" s="1"/>
  <c r="C62" i="49"/>
  <c r="E63" i="49" l="1"/>
  <c r="D63" i="49"/>
  <c r="C63" i="49"/>
  <c r="F63" i="49" s="1"/>
  <c r="G57" i="49"/>
  <c r="G54" i="49"/>
  <c r="G53" i="49"/>
  <c r="G52" i="49"/>
  <c r="G44" i="49"/>
  <c r="G43" i="49"/>
  <c r="G40" i="49"/>
  <c r="G39" i="49"/>
  <c r="G37" i="49"/>
  <c r="G36" i="49"/>
  <c r="G35" i="49"/>
  <c r="G34" i="49"/>
  <c r="G33" i="49"/>
  <c r="G29" i="49"/>
  <c r="G27" i="49"/>
  <c r="F59" i="49"/>
  <c r="F60" i="49"/>
  <c r="F62" i="49"/>
  <c r="D31" i="48" l="1"/>
  <c r="D29" i="48"/>
  <c r="O61" i="52" l="1"/>
  <c r="O60" i="52"/>
  <c r="O59" i="52"/>
  <c r="O58" i="52"/>
  <c r="O44" i="52"/>
  <c r="O42" i="52"/>
  <c r="N63" i="52"/>
  <c r="K63" i="52"/>
  <c r="J40" i="60" l="1"/>
  <c r="J39" i="60"/>
  <c r="G33" i="23" l="1"/>
  <c r="G45" i="23"/>
  <c r="G53" i="23"/>
  <c r="E23" i="59" l="1"/>
  <c r="E21" i="59"/>
  <c r="P3" i="85" l="1"/>
  <c r="F3" i="85"/>
  <c r="G3" i="69"/>
  <c r="J2" i="85"/>
  <c r="A2" i="85"/>
  <c r="G3" i="85"/>
  <c r="H3" i="69"/>
  <c r="A2" i="69"/>
  <c r="E27" i="34" l="1"/>
  <c r="G39" i="42" l="1"/>
  <c r="K63" i="41" l="1"/>
  <c r="L63" i="41"/>
  <c r="M63" i="41"/>
  <c r="K55" i="41"/>
  <c r="L55" i="41"/>
  <c r="M55" i="41"/>
  <c r="K40" i="41"/>
  <c r="L40" i="41"/>
  <c r="M40" i="41"/>
  <c r="J55" i="41"/>
  <c r="I55" i="41"/>
  <c r="J63" i="41"/>
  <c r="J40" i="41"/>
  <c r="H46" i="41"/>
  <c r="H45" i="41"/>
  <c r="J64" i="41" l="1"/>
  <c r="H248" i="68" l="1"/>
  <c r="G248" i="68"/>
  <c r="H196" i="68"/>
  <c r="G196" i="68"/>
  <c r="H161" i="68"/>
  <c r="G161" i="68"/>
  <c r="H89" i="68"/>
  <c r="G89" i="68"/>
  <c r="H86" i="68"/>
  <c r="G86" i="68"/>
  <c r="H26" i="68"/>
  <c r="G26" i="68"/>
  <c r="G43" i="27" l="1"/>
  <c r="G42" i="27"/>
  <c r="G41" i="27"/>
  <c r="G40" i="27"/>
  <c r="G39" i="27"/>
  <c r="G38" i="27"/>
  <c r="G37" i="27"/>
  <c r="G36" i="27"/>
  <c r="G35" i="27"/>
  <c r="G34" i="27"/>
  <c r="G33" i="27"/>
  <c r="G32" i="27"/>
  <c r="G31" i="27"/>
  <c r="G30" i="27"/>
  <c r="G29" i="27"/>
  <c r="G28" i="27"/>
  <c r="G27" i="27"/>
  <c r="G26" i="27"/>
  <c r="G25" i="27"/>
  <c r="G24" i="27"/>
  <c r="G23" i="27"/>
  <c r="G22" i="27"/>
  <c r="G21" i="27"/>
  <c r="G20" i="27"/>
  <c r="E60" i="27"/>
  <c r="W19" i="80" l="1"/>
  <c r="V19" i="80"/>
  <c r="K53" i="50" l="1"/>
  <c r="N46" i="50"/>
  <c r="K40" i="39"/>
  <c r="C61" i="33"/>
  <c r="E32" i="26"/>
  <c r="B2" i="96"/>
  <c r="F61" i="96"/>
  <c r="E61" i="96"/>
  <c r="G106" i="15" l="1"/>
  <c r="G201" i="13"/>
  <c r="D45" i="48" l="1"/>
  <c r="H201" i="13" l="1"/>
  <c r="G4" i="78" l="1"/>
  <c r="G4" i="77"/>
  <c r="C47" i="76"/>
  <c r="C44" i="76"/>
  <c r="C43" i="76"/>
  <c r="C42" i="76"/>
  <c r="C41" i="76"/>
  <c r="C40" i="76"/>
  <c r="C39" i="76"/>
  <c r="C38" i="76"/>
  <c r="C37" i="76"/>
  <c r="C36" i="76"/>
  <c r="C35" i="76"/>
  <c r="C34" i="76"/>
  <c r="C33" i="76"/>
  <c r="C32" i="76"/>
  <c r="C45" i="76" s="1"/>
  <c r="C28" i="76"/>
  <c r="C27" i="76"/>
  <c r="C26" i="76"/>
  <c r="C25" i="76"/>
  <c r="C24" i="76"/>
  <c r="C23" i="76"/>
  <c r="C22" i="76"/>
  <c r="C29" i="76" s="1"/>
  <c r="C19" i="76"/>
  <c r="C18" i="76"/>
  <c r="C17" i="76"/>
  <c r="C16" i="76"/>
  <c r="C15" i="76"/>
  <c r="C14" i="76"/>
  <c r="C13" i="76"/>
  <c r="C12" i="76"/>
  <c r="C11" i="76"/>
  <c r="C39" i="57"/>
  <c r="C38" i="57"/>
  <c r="C37" i="57"/>
  <c r="C36" i="57"/>
  <c r="C35" i="57"/>
  <c r="C34" i="57"/>
  <c r="C33" i="57"/>
  <c r="C32" i="57"/>
  <c r="C31" i="57"/>
  <c r="C30" i="57"/>
  <c r="C29" i="57"/>
  <c r="C28" i="57"/>
  <c r="C27" i="57"/>
  <c r="C26" i="57"/>
  <c r="C22" i="57"/>
  <c r="C21" i="57"/>
  <c r="C20" i="57"/>
  <c r="C19" i="57"/>
  <c r="C18" i="57"/>
  <c r="C17" i="57"/>
  <c r="C16" i="57"/>
  <c r="C15" i="57"/>
  <c r="C14" i="57"/>
  <c r="C13" i="57"/>
  <c r="C10" i="57"/>
  <c r="C11" i="57" s="1"/>
  <c r="C20" i="76" l="1"/>
  <c r="C23" i="57"/>
  <c r="C40" i="57"/>
  <c r="D138" i="23"/>
  <c r="D136" i="23"/>
  <c r="D110" i="23"/>
  <c r="D108" i="23"/>
  <c r="D81" i="23"/>
  <c r="D79" i="23"/>
  <c r="B67" i="23"/>
  <c r="B68" i="23" s="1"/>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B119" i="23" s="1"/>
  <c r="B120" i="23" s="1"/>
  <c r="B121" i="23" s="1"/>
  <c r="B122" i="23" s="1"/>
  <c r="B123" i="23" s="1"/>
  <c r="B124" i="23" s="1"/>
  <c r="B125" i="23" s="1"/>
  <c r="B126" i="23" s="1"/>
  <c r="B127" i="23" s="1"/>
  <c r="B128" i="23" s="1"/>
  <c r="B129" i="23" s="1"/>
  <c r="B130" i="23" s="1"/>
  <c r="B131" i="23" s="1"/>
  <c r="B132" i="23" s="1"/>
  <c r="B133" i="23" s="1"/>
  <c r="B134" i="23" s="1"/>
  <c r="B135" i="23" s="1"/>
  <c r="B136" i="23" s="1"/>
  <c r="B137" i="23" s="1"/>
  <c r="B138" i="23" s="1"/>
  <c r="B139" i="23" s="1"/>
  <c r="D83" i="23" l="1"/>
  <c r="D112" i="23"/>
  <c r="D140" i="23"/>
  <c r="G79" i="47"/>
  <c r="G78" i="47"/>
  <c r="G77" i="47"/>
  <c r="G76" i="47"/>
  <c r="G75" i="47"/>
  <c r="G74" i="47"/>
  <c r="G73" i="47"/>
  <c r="G72" i="47"/>
  <c r="G54" i="47"/>
  <c r="G53" i="47"/>
  <c r="G52" i="47"/>
  <c r="G51" i="47"/>
  <c r="G50" i="47"/>
  <c r="G49" i="47"/>
  <c r="G48" i="47"/>
  <c r="G47" i="47"/>
  <c r="G46" i="47"/>
  <c r="G45" i="47"/>
  <c r="G44" i="47"/>
  <c r="G43" i="47"/>
  <c r="G42" i="47"/>
  <c r="G41" i="47"/>
  <c r="G40" i="47"/>
  <c r="G39" i="47"/>
  <c r="G38" i="47"/>
  <c r="G37" i="47"/>
  <c r="G36" i="47"/>
  <c r="G35" i="47"/>
  <c r="G34" i="47"/>
  <c r="G33" i="47"/>
  <c r="G32" i="47"/>
  <c r="G31" i="47"/>
  <c r="G30" i="47"/>
  <c r="G29" i="47"/>
  <c r="G28" i="47"/>
  <c r="G27" i="47"/>
  <c r="G26" i="47"/>
  <c r="G25" i="47"/>
  <c r="G24" i="47"/>
  <c r="G23" i="47"/>
  <c r="G22" i="47"/>
  <c r="G21" i="47"/>
  <c r="G20" i="47"/>
  <c r="G19" i="47"/>
  <c r="G18" i="47"/>
  <c r="G17" i="47"/>
  <c r="G16" i="47"/>
  <c r="D143" i="23" l="1"/>
  <c r="G35" i="43"/>
  <c r="G30" i="43"/>
  <c r="G29" i="43"/>
  <c r="G28" i="43"/>
  <c r="G27" i="43"/>
  <c r="G26" i="43"/>
  <c r="G25" i="43"/>
  <c r="G24" i="43"/>
  <c r="G23" i="43"/>
  <c r="G22" i="43"/>
  <c r="G21" i="43"/>
  <c r="G20" i="43"/>
  <c r="G19" i="43"/>
  <c r="G18" i="43"/>
  <c r="G17" i="43"/>
  <c r="G16" i="43"/>
  <c r="G15" i="43"/>
  <c r="G14" i="43"/>
  <c r="G13" i="43"/>
  <c r="E33" i="43"/>
  <c r="F32" i="43"/>
  <c r="F31" i="43"/>
  <c r="E34" i="43"/>
  <c r="F33" i="43"/>
  <c r="E31" i="43"/>
  <c r="G31" i="43" l="1"/>
  <c r="G34" i="43"/>
  <c r="G32" i="43"/>
  <c r="G33" i="43"/>
  <c r="G24" i="33" l="1"/>
  <c r="G23" i="33"/>
  <c r="G22" i="33"/>
  <c r="G21" i="33"/>
  <c r="G20" i="33"/>
  <c r="G19" i="33"/>
  <c r="D18" i="33"/>
  <c r="G18" i="33" s="1"/>
  <c r="G17" i="33"/>
  <c r="G16" i="33"/>
  <c r="G15" i="33"/>
  <c r="G84" i="32" l="1"/>
  <c r="G83" i="32"/>
  <c r="G82" i="32"/>
  <c r="G81" i="32"/>
  <c r="G80" i="32"/>
  <c r="G79" i="32"/>
  <c r="G78" i="32"/>
  <c r="G77" i="32"/>
  <c r="G76" i="32"/>
  <c r="G75" i="32"/>
  <c r="G74" i="32"/>
  <c r="G73" i="32"/>
  <c r="G48" i="32"/>
  <c r="G47" i="32"/>
  <c r="G46" i="32"/>
  <c r="G45" i="32"/>
  <c r="G44" i="32"/>
  <c r="G43" i="32"/>
  <c r="G42" i="32"/>
  <c r="G41" i="32"/>
  <c r="G40" i="32"/>
  <c r="G39" i="32"/>
  <c r="G38" i="32"/>
  <c r="G37" i="32"/>
  <c r="G36" i="32"/>
  <c r="G35" i="32"/>
  <c r="G34" i="32"/>
  <c r="G33" i="32"/>
  <c r="G32" i="32"/>
  <c r="G31" i="32"/>
  <c r="G30" i="32"/>
  <c r="G29" i="32"/>
  <c r="G28" i="32"/>
  <c r="G27" i="32"/>
  <c r="G26" i="32"/>
  <c r="G25" i="32"/>
  <c r="G24" i="32"/>
  <c r="G23" i="32"/>
  <c r="G22" i="32"/>
  <c r="G21" i="32"/>
  <c r="G20" i="32"/>
  <c r="G19" i="32"/>
  <c r="G18" i="32"/>
  <c r="G17" i="32"/>
  <c r="G16" i="32"/>
  <c r="G15" i="32"/>
  <c r="D33" i="48" l="1"/>
  <c r="C62" i="63" l="1"/>
  <c r="E22" i="26" l="1"/>
  <c r="E25" i="26"/>
  <c r="E29" i="26"/>
  <c r="E27" i="29" l="1"/>
  <c r="D22" i="18" l="1"/>
  <c r="D18" i="18"/>
  <c r="E114" i="20" l="1"/>
  <c r="E102" i="20"/>
  <c r="E86" i="20"/>
  <c r="I29" i="48" l="1"/>
  <c r="I31" i="48" s="1"/>
  <c r="I33" i="48" s="1"/>
  <c r="G29" i="48"/>
  <c r="G31" i="48" s="1"/>
  <c r="G33" i="48" s="1"/>
  <c r="D47" i="61" l="1"/>
  <c r="D59" i="61"/>
  <c r="D61" i="61" s="1"/>
  <c r="D52" i="61"/>
  <c r="AD31" i="14" l="1"/>
  <c r="G23" i="14"/>
  <c r="G25" i="14"/>
  <c r="G26" i="14"/>
  <c r="G27" i="14"/>
  <c r="G29" i="14"/>
  <c r="G28" i="14"/>
  <c r="E20" i="74" l="1"/>
  <c r="E33" i="74" s="1"/>
  <c r="K43" i="79" l="1"/>
  <c r="H53" i="79"/>
  <c r="H62" i="79" s="1"/>
  <c r="F3" i="61" l="1"/>
  <c r="F3" i="96" l="1"/>
  <c r="E3" i="96"/>
  <c r="C59" i="75" l="1"/>
  <c r="G75" i="13"/>
  <c r="J62" i="79"/>
  <c r="F47" i="87"/>
  <c r="T1" i="62"/>
  <c r="T2" i="62"/>
  <c r="T5" i="62"/>
  <c r="T6" i="62"/>
  <c r="T7" i="62"/>
  <c r="T8" i="62"/>
  <c r="T11" i="62"/>
  <c r="T13" i="62"/>
  <c r="T15" i="62"/>
  <c r="T16" i="62"/>
  <c r="T17" i="62"/>
  <c r="T18" i="62"/>
  <c r="T19" i="62"/>
  <c r="T20" i="62"/>
  <c r="T21" i="62"/>
  <c r="T22" i="62"/>
  <c r="T23" i="62"/>
  <c r="T25" i="62"/>
  <c r="T27" i="62"/>
  <c r="T28" i="62"/>
  <c r="T30" i="62"/>
  <c r="T31" i="62"/>
  <c r="T32" i="62"/>
  <c r="T33" i="62"/>
  <c r="T34" i="62"/>
  <c r="T35" i="62"/>
  <c r="T36" i="62"/>
  <c r="T37" i="62"/>
  <c r="T38" i="62"/>
  <c r="T39" i="62"/>
  <c r="T40" i="62"/>
  <c r="T41" i="62"/>
  <c r="T42" i="62"/>
  <c r="T43" i="62"/>
  <c r="T44" i="62"/>
  <c r="T45" i="62"/>
  <c r="T46" i="62"/>
  <c r="T55" i="62"/>
  <c r="T56" i="62"/>
  <c r="T57" i="62"/>
  <c r="T58" i="62"/>
  <c r="T60" i="62"/>
  <c r="T62" i="62"/>
  <c r="T63" i="62"/>
  <c r="T64" i="62"/>
  <c r="T65" i="62"/>
  <c r="F120" i="96"/>
  <c r="E120" i="96"/>
  <c r="B120" i="96"/>
  <c r="B60" i="96"/>
  <c r="N42" i="82" l="1"/>
  <c r="N41" i="82"/>
  <c r="N40" i="82"/>
  <c r="N39" i="82"/>
  <c r="N38" i="82"/>
  <c r="N37" i="82"/>
  <c r="N36" i="82"/>
  <c r="H212" i="13"/>
  <c r="H143" i="13"/>
  <c r="H83" i="13"/>
  <c r="F58" i="37"/>
  <c r="C58" i="32"/>
  <c r="O54" i="52"/>
  <c r="O55" i="52"/>
  <c r="O56" i="52"/>
  <c r="H61" i="41"/>
  <c r="I63" i="41"/>
  <c r="G63" i="41"/>
  <c r="F63" i="41"/>
  <c r="E63" i="41"/>
  <c r="D63" i="41"/>
  <c r="C63" i="41"/>
  <c r="H59" i="41"/>
  <c r="G55" i="41"/>
  <c r="F55" i="41"/>
  <c r="E55" i="41"/>
  <c r="D55" i="41"/>
  <c r="C55" i="41"/>
  <c r="H51" i="41"/>
  <c r="H44" i="41"/>
  <c r="H42" i="41"/>
  <c r="H25" i="41"/>
  <c r="G40" i="41"/>
  <c r="F40" i="41"/>
  <c r="E40" i="41"/>
  <c r="D40" i="41"/>
  <c r="C40" i="41"/>
  <c r="H55" i="41" l="1"/>
  <c r="H63" i="41"/>
  <c r="D64" i="41"/>
  <c r="F64" i="41"/>
  <c r="C64" i="41"/>
  <c r="E64" i="41"/>
  <c r="G64" i="41"/>
  <c r="H40" i="41"/>
  <c r="H64" i="41" l="1"/>
  <c r="G104" i="13" l="1"/>
  <c r="G4" i="76"/>
  <c r="G3" i="57"/>
  <c r="G3" i="56"/>
  <c r="J108" i="85"/>
  <c r="G61" i="85"/>
  <c r="Q61" i="85" s="1"/>
  <c r="J57" i="85"/>
  <c r="Q54" i="85"/>
  <c r="P54" i="85"/>
  <c r="L54" i="85"/>
  <c r="J54" i="85"/>
  <c r="Q53" i="85"/>
  <c r="P53" i="85"/>
  <c r="L53" i="85"/>
  <c r="Q3" i="85"/>
  <c r="J60" i="85"/>
  <c r="A60" i="85"/>
  <c r="G102" i="61"/>
  <c r="G106" i="61"/>
  <c r="G109" i="61"/>
  <c r="E124" i="61"/>
  <c r="A109" i="61"/>
  <c r="A110" i="61" s="1"/>
  <c r="A111" i="61" s="1"/>
  <c r="A112" i="61" s="1"/>
  <c r="A113" i="61" s="1"/>
  <c r="A114" i="61" s="1"/>
  <c r="A115" i="61" s="1"/>
  <c r="A116" i="61" s="1"/>
  <c r="A117" i="61" s="1"/>
  <c r="A118" i="61" s="1"/>
  <c r="A119" i="61" s="1"/>
  <c r="A120" i="61" s="1"/>
  <c r="A121" i="61" s="1"/>
  <c r="A122" i="61" s="1"/>
  <c r="A123" i="61" s="1"/>
  <c r="A124" i="61" s="1"/>
  <c r="A125" i="61" s="1"/>
  <c r="F107" i="61"/>
  <c r="F105" i="61"/>
  <c r="F104" i="61"/>
  <c r="F103" i="61"/>
  <c r="E100" i="61"/>
  <c r="F99" i="61"/>
  <c r="F98" i="61"/>
  <c r="E95" i="61"/>
  <c r="F94" i="61"/>
  <c r="F93" i="61"/>
  <c r="F92" i="61"/>
  <c r="E89" i="61"/>
  <c r="F88" i="61"/>
  <c r="F87" i="61"/>
  <c r="F66" i="61"/>
  <c r="E66" i="61"/>
  <c r="A65" i="61"/>
  <c r="F106" i="61" l="1"/>
  <c r="E125" i="61"/>
  <c r="D30" i="61"/>
  <c r="F95" i="61"/>
  <c r="D100" i="61"/>
  <c r="D124" i="61"/>
  <c r="D24" i="61"/>
  <c r="D95" i="61"/>
  <c r="F97" i="61"/>
  <c r="F100" i="61" s="1"/>
  <c r="F102" i="61"/>
  <c r="F124" i="61" l="1"/>
  <c r="F86" i="61"/>
  <c r="D39" i="61"/>
  <c r="D89" i="61" l="1"/>
  <c r="D125" i="61" s="1"/>
  <c r="F39" i="61"/>
  <c r="F89" i="61" s="1"/>
  <c r="F125" i="61" s="1"/>
  <c r="K51" i="39" l="1"/>
  <c r="E51" i="26"/>
  <c r="E52" i="26"/>
  <c r="E53" i="26"/>
  <c r="P18" i="80"/>
  <c r="K56" i="80"/>
  <c r="D11" i="18"/>
  <c r="AD22" i="14" l="1"/>
  <c r="AD41" i="14" s="1"/>
  <c r="AD51" i="14"/>
  <c r="AD56" i="14"/>
  <c r="AD58" i="14" s="1"/>
  <c r="H227" i="13" l="1"/>
  <c r="H182" i="13"/>
  <c r="H171" i="13"/>
  <c r="H163" i="13"/>
  <c r="H104" i="13"/>
  <c r="H75" i="13"/>
  <c r="H40" i="13"/>
  <c r="H12" i="13"/>
  <c r="H14" i="13" s="1"/>
  <c r="T29" i="62"/>
  <c r="T26" i="62"/>
  <c r="T12" i="62"/>
  <c r="T24" i="62"/>
  <c r="T10" i="62"/>
  <c r="T9" i="62"/>
  <c r="H228" i="13" l="1"/>
  <c r="T14" i="62"/>
  <c r="I33" i="62"/>
  <c r="H22" i="13"/>
  <c r="H105" i="13" s="1"/>
  <c r="AC51" i="14" l="1"/>
  <c r="D18" i="62" l="1"/>
  <c r="D36" i="62"/>
  <c r="E18" i="62"/>
  <c r="D38" i="62" l="1"/>
  <c r="E68" i="25"/>
  <c r="E67" i="25"/>
  <c r="D25" i="63"/>
  <c r="K48" i="80"/>
  <c r="K57" i="80" s="1"/>
  <c r="K36" i="80"/>
  <c r="P45" i="80"/>
  <c r="H40" i="35"/>
  <c r="G40" i="35"/>
  <c r="C40" i="35"/>
  <c r="C56" i="47" l="1"/>
  <c r="G80" i="47"/>
  <c r="G81" i="47"/>
  <c r="G82" i="47"/>
  <c r="D41" i="56"/>
  <c r="F41" i="56"/>
  <c r="E41" i="56"/>
  <c r="G39" i="56"/>
  <c r="G38" i="56"/>
  <c r="G37" i="56"/>
  <c r="G36" i="56"/>
  <c r="G35" i="56"/>
  <c r="G34" i="56"/>
  <c r="G33" i="56"/>
  <c r="G32" i="56"/>
  <c r="G31" i="56"/>
  <c r="G40" i="56" l="1"/>
  <c r="G41" i="56" s="1"/>
  <c r="AC22" i="14"/>
  <c r="G56" i="23"/>
  <c r="F114" i="20"/>
  <c r="E12" i="20"/>
  <c r="E117" i="20" s="1"/>
  <c r="E121" i="20" s="1"/>
  <c r="G3" i="62"/>
  <c r="F67" i="62" s="1"/>
  <c r="A23" i="71"/>
  <c r="A24" i="71" s="1"/>
  <c r="A25" i="71" s="1"/>
  <c r="A26" i="71" s="1"/>
  <c r="A27" i="71" s="1"/>
  <c r="A28" i="71" s="1"/>
  <c r="A29" i="71" s="1"/>
  <c r="A30" i="71" s="1"/>
  <c r="A31" i="71" s="1"/>
  <c r="A32" i="71" s="1"/>
  <c r="A33" i="71" s="1"/>
  <c r="A34" i="71" s="1"/>
  <c r="A35" i="71" s="1"/>
  <c r="A36" i="71" s="1"/>
  <c r="A37" i="71" s="1"/>
  <c r="A38" i="71" s="1"/>
  <c r="A39" i="71" s="1"/>
  <c r="A40" i="71" s="1"/>
  <c r="A41" i="71" s="1"/>
  <c r="A42" i="71" s="1"/>
  <c r="A43" i="71" s="1"/>
  <c r="A44" i="71" s="1"/>
  <c r="A45" i="71" s="1"/>
  <c r="A46" i="71" s="1"/>
  <c r="A47" i="71" s="1"/>
  <c r="A48" i="71" s="1"/>
  <c r="A49" i="71" s="1"/>
  <c r="A50" i="71" s="1"/>
  <c r="A51" i="71" s="1"/>
  <c r="A52" i="71" s="1"/>
  <c r="A53" i="71" s="1"/>
  <c r="A54" i="71" s="1"/>
  <c r="C528" i="75" l="1"/>
  <c r="C527" i="75"/>
  <c r="C526" i="75"/>
  <c r="C525" i="75"/>
  <c r="C465" i="75"/>
  <c r="C205" i="75"/>
  <c r="C135" i="75"/>
  <c r="C133" i="75"/>
  <c r="C134" i="75"/>
  <c r="C132" i="75"/>
  <c r="C125" i="75"/>
  <c r="C128" i="75"/>
  <c r="C127" i="75"/>
  <c r="C126" i="75"/>
  <c r="C124" i="75"/>
  <c r="C120" i="75"/>
  <c r="C119" i="75"/>
  <c r="C118" i="75"/>
  <c r="C117" i="75"/>
  <c r="C116" i="75"/>
  <c r="C115" i="75"/>
  <c r="C114" i="75"/>
  <c r="C113" i="75"/>
  <c r="C112" i="75"/>
  <c r="C111" i="75"/>
  <c r="C110" i="75"/>
  <c r="C109" i="75"/>
  <c r="C105" i="75"/>
  <c r="C103" i="75"/>
  <c r="C102" i="75"/>
  <c r="C101" i="75"/>
  <c r="C100" i="75"/>
  <c r="C95" i="75"/>
  <c r="C94" i="75"/>
  <c r="C93" i="75"/>
  <c r="C92" i="75"/>
  <c r="C91" i="75"/>
  <c r="C89" i="75"/>
  <c r="C88" i="75"/>
  <c r="C87" i="75"/>
  <c r="C90" i="75"/>
  <c r="C86" i="75"/>
  <c r="C68" i="75"/>
  <c r="C64" i="75"/>
  <c r="C72" i="75"/>
  <c r="C71" i="75"/>
  <c r="C67" i="75"/>
  <c r="C69" i="75"/>
  <c r="C49" i="75"/>
  <c r="C58" i="75"/>
  <c r="C54" i="75"/>
  <c r="C55" i="75"/>
  <c r="C56" i="75"/>
  <c r="C53" i="75"/>
  <c r="C50" i="75"/>
  <c r="C48" i="75"/>
  <c r="C37" i="75"/>
  <c r="C35" i="75"/>
  <c r="C34" i="75"/>
  <c r="C30" i="75"/>
  <c r="C22" i="75"/>
  <c r="C596" i="75" l="1"/>
  <c r="C179" i="75"/>
  <c r="C178" i="75"/>
  <c r="C177" i="75"/>
  <c r="C176" i="75"/>
  <c r="C175" i="75"/>
  <c r="C174" i="75"/>
  <c r="C173" i="75"/>
  <c r="C172" i="75"/>
  <c r="C171" i="75"/>
  <c r="C169" i="75"/>
  <c r="C158" i="75"/>
  <c r="C157" i="75"/>
  <c r="C156" i="75"/>
  <c r="C155" i="75"/>
  <c r="C154" i="75"/>
  <c r="C153" i="75"/>
  <c r="C152" i="75"/>
  <c r="C52" i="75"/>
  <c r="C51" i="75"/>
  <c r="C44" i="75"/>
  <c r="C45" i="75"/>
  <c r="C46" i="75"/>
  <c r="C47" i="75"/>
  <c r="C57" i="75"/>
  <c r="C43" i="75"/>
  <c r="C18" i="75"/>
  <c r="J31" i="60"/>
  <c r="L23" i="46"/>
  <c r="J23" i="46"/>
  <c r="D31" i="46"/>
  <c r="D23" i="46"/>
  <c r="M19" i="45"/>
  <c r="M20" i="45"/>
  <c r="D22" i="45"/>
  <c r="D26" i="45" s="1"/>
  <c r="C60" i="75" l="1"/>
  <c r="D33" i="46"/>
  <c r="L11" i="20" l="1"/>
  <c r="D27" i="29"/>
  <c r="E37" i="29"/>
  <c r="C37" i="29"/>
  <c r="F31" i="48"/>
  <c r="F33" i="48" s="1"/>
  <c r="C342" i="75" s="1"/>
  <c r="C63" i="33"/>
  <c r="C120" i="47"/>
  <c r="K79" i="79"/>
  <c r="K78" i="79"/>
  <c r="K51" i="79"/>
  <c r="K52" i="79"/>
  <c r="K44" i="79"/>
  <c r="K33" i="79"/>
  <c r="K34" i="79"/>
  <c r="E51" i="16"/>
  <c r="V47" i="14"/>
  <c r="V49" i="14" s="1"/>
  <c r="U47" i="14"/>
  <c r="U49" i="14" s="1"/>
  <c r="T47" i="14"/>
  <c r="T49" i="14" s="1"/>
  <c r="S47" i="14"/>
  <c r="S49" i="14" s="1"/>
  <c r="R47" i="14"/>
  <c r="R49" i="14" s="1"/>
  <c r="Q47" i="14"/>
  <c r="Q49" i="14" s="1"/>
  <c r="N47" i="14"/>
  <c r="N49" i="14" s="1"/>
  <c r="M47" i="14"/>
  <c r="M49" i="14" s="1"/>
  <c r="C189" i="75" s="1"/>
  <c r="K47" i="14"/>
  <c r="K49" i="14" s="1"/>
  <c r="I47" i="14"/>
  <c r="I49" i="14" s="1"/>
  <c r="G40" i="14"/>
  <c r="G39" i="14"/>
  <c r="G38" i="14"/>
  <c r="G37" i="14"/>
  <c r="G36" i="14"/>
  <c r="G35" i="14"/>
  <c r="G31" i="14"/>
  <c r="G30" i="14"/>
  <c r="G45" i="14"/>
  <c r="G44" i="14"/>
  <c r="G43" i="14"/>
  <c r="G42" i="14"/>
  <c r="G41" i="14"/>
  <c r="G34" i="14"/>
  <c r="G33" i="14"/>
  <c r="G32" i="14"/>
  <c r="G227" i="13"/>
  <c r="C130" i="75" s="1"/>
  <c r="C122" i="75"/>
  <c r="G182" i="13"/>
  <c r="C137" i="75" s="1"/>
  <c r="G171" i="13"/>
  <c r="C107" i="75" s="1"/>
  <c r="G163" i="13"/>
  <c r="C61" i="75"/>
  <c r="G40" i="13"/>
  <c r="B13" i="3"/>
  <c r="A2" i="81"/>
  <c r="A2" i="59"/>
  <c r="A2" i="60" s="1"/>
  <c r="E3" i="52"/>
  <c r="A2" i="52"/>
  <c r="H69" i="52" s="1"/>
  <c r="E3" i="80"/>
  <c r="V3" i="80" s="1"/>
  <c r="D3" i="48"/>
  <c r="H3" i="48" s="1"/>
  <c r="A74" i="47"/>
  <c r="A75" i="47" s="1"/>
  <c r="A76" i="47" s="1"/>
  <c r="A77" i="47" s="1"/>
  <c r="A78" i="47" s="1"/>
  <c r="A79" i="47" s="1"/>
  <c r="A80" i="47" s="1"/>
  <c r="A81" i="47" s="1"/>
  <c r="A82" i="47" s="1"/>
  <c r="A83" i="47" s="1"/>
  <c r="A84" i="47" s="1"/>
  <c r="A85" i="47" s="1"/>
  <c r="A86" i="47" s="1"/>
  <c r="A87" i="47" s="1"/>
  <c r="A88" i="47" s="1"/>
  <c r="A89" i="47" s="1"/>
  <c r="A90" i="47" s="1"/>
  <c r="A91" i="47" s="1"/>
  <c r="A92" i="47" s="1"/>
  <c r="A93" i="47" s="1"/>
  <c r="A94" i="47" s="1"/>
  <c r="A95" i="47" s="1"/>
  <c r="A96" i="47" s="1"/>
  <c r="A97" i="47" s="1"/>
  <c r="A98" i="47" s="1"/>
  <c r="A99" i="47" s="1"/>
  <c r="A100" i="47" s="1"/>
  <c r="A101" i="47" s="1"/>
  <c r="A102" i="47" s="1"/>
  <c r="A103" i="47" s="1"/>
  <c r="A104" i="47" s="1"/>
  <c r="A105" i="47" s="1"/>
  <c r="A106" i="47" s="1"/>
  <c r="A107" i="47" s="1"/>
  <c r="A108" i="47" s="1"/>
  <c r="A109" i="47" s="1"/>
  <c r="A110" i="47" s="1"/>
  <c r="A111" i="47" s="1"/>
  <c r="A112" i="47" s="1"/>
  <c r="A113" i="47" s="1"/>
  <c r="A114" i="47" s="1"/>
  <c r="A115" i="47" s="1"/>
  <c r="A116" i="47" s="1"/>
  <c r="A117" i="47" s="1"/>
  <c r="A118" i="47" s="1"/>
  <c r="A119" i="47" s="1"/>
  <c r="A120" i="47" s="1"/>
  <c r="A2" i="47"/>
  <c r="A64" i="47" s="1"/>
  <c r="F3" i="43"/>
  <c r="F65" i="43" s="1"/>
  <c r="E3" i="87"/>
  <c r="A2" i="87"/>
  <c r="E3" i="39"/>
  <c r="J3" i="39" s="1"/>
  <c r="F3" i="87" s="1"/>
  <c r="D3" i="39"/>
  <c r="I3" i="39" s="1"/>
  <c r="A2" i="38"/>
  <c r="A2" i="39" s="1"/>
  <c r="F2" i="39" s="1"/>
  <c r="G3" i="33"/>
  <c r="F3" i="33"/>
  <c r="A2" i="33"/>
  <c r="G64" i="32"/>
  <c r="F64" i="32"/>
  <c r="A2" i="32"/>
  <c r="A65" i="32" s="1"/>
  <c r="A2" i="22"/>
  <c r="F3" i="20"/>
  <c r="M3" i="20" s="1"/>
  <c r="L6" i="20" s="1"/>
  <c r="I2" i="20"/>
  <c r="H2" i="18"/>
  <c r="E3" i="18"/>
  <c r="L3" i="18" s="1"/>
  <c r="I2" i="14"/>
  <c r="P2" i="14" s="1"/>
  <c r="X2" i="14" s="1"/>
  <c r="B2" i="14"/>
  <c r="A2" i="43"/>
  <c r="A2" i="48"/>
  <c r="F2" i="48" s="1"/>
  <c r="A2" i="86"/>
  <c r="D3" i="86"/>
  <c r="E3" i="86"/>
  <c r="E27" i="86"/>
  <c r="E40" i="86"/>
  <c r="E56" i="86"/>
  <c r="A130" i="86"/>
  <c r="G3" i="7"/>
  <c r="N53" i="50"/>
  <c r="K52" i="50"/>
  <c r="N52" i="50" s="1"/>
  <c r="I53" i="50"/>
  <c r="I52" i="50"/>
  <c r="G49" i="49"/>
  <c r="G45" i="49"/>
  <c r="C473" i="75"/>
  <c r="C466" i="75"/>
  <c r="C464" i="75"/>
  <c r="C463" i="75"/>
  <c r="C462" i="75"/>
  <c r="C369" i="75"/>
  <c r="C370" i="75"/>
  <c r="C236" i="75"/>
  <c r="C235" i="75"/>
  <c r="C234" i="75"/>
  <c r="C229" i="75"/>
  <c r="C228" i="75"/>
  <c r="C227" i="75"/>
  <c r="C226" i="75"/>
  <c r="C225" i="75"/>
  <c r="C219" i="75"/>
  <c r="C606" i="75" s="1"/>
  <c r="C215" i="75"/>
  <c r="C214" i="75"/>
  <c r="C213" i="75"/>
  <c r="C208" i="75"/>
  <c r="C207" i="75"/>
  <c r="C206" i="75"/>
  <c r="G25" i="83"/>
  <c r="G20" i="83"/>
  <c r="G21" i="83" s="1"/>
  <c r="B2" i="16"/>
  <c r="A2" i="83" s="1"/>
  <c r="J2" i="83" s="1"/>
  <c r="D3" i="16"/>
  <c r="G3" i="83" s="1"/>
  <c r="N3" i="83" s="1"/>
  <c r="F25" i="83"/>
  <c r="F26" i="83" s="1"/>
  <c r="H25" i="83"/>
  <c r="H26" i="83" s="1"/>
  <c r="I25" i="83"/>
  <c r="I26" i="83" s="1"/>
  <c r="K20" i="83"/>
  <c r="K21" i="83" s="1"/>
  <c r="K25" i="83"/>
  <c r="L20" i="83"/>
  <c r="L21" i="83" s="1"/>
  <c r="L25" i="83"/>
  <c r="M24" i="83"/>
  <c r="M23" i="83"/>
  <c r="F20" i="83"/>
  <c r="M19" i="83"/>
  <c r="M18" i="83"/>
  <c r="M17" i="83"/>
  <c r="AC3" i="14"/>
  <c r="F3" i="15" s="1"/>
  <c r="F72" i="15" s="1"/>
  <c r="C55" i="81"/>
  <c r="F55" i="81"/>
  <c r="E55" i="81"/>
  <c r="D55" i="81"/>
  <c r="F3" i="81"/>
  <c r="E3" i="81"/>
  <c r="L16" i="18"/>
  <c r="H16" i="18"/>
  <c r="H21" i="18" s="1"/>
  <c r="E16" i="18"/>
  <c r="D12" i="18"/>
  <c r="D13" i="18"/>
  <c r="D19" i="18"/>
  <c r="L1" i="18"/>
  <c r="F39" i="55"/>
  <c r="F60" i="55"/>
  <c r="E27" i="26"/>
  <c r="E28" i="26"/>
  <c r="E30" i="26"/>
  <c r="E31" i="26"/>
  <c r="H33" i="26"/>
  <c r="E33" i="26" s="1"/>
  <c r="E36" i="26"/>
  <c r="E37" i="26"/>
  <c r="E38" i="26"/>
  <c r="G39" i="26"/>
  <c r="H39" i="26"/>
  <c r="G41" i="26"/>
  <c r="E41" i="26" s="1"/>
  <c r="E42" i="26"/>
  <c r="E46" i="26"/>
  <c r="E47" i="26"/>
  <c r="E48" i="26"/>
  <c r="E49" i="26"/>
  <c r="E50" i="26"/>
  <c r="E54" i="26"/>
  <c r="G55" i="26"/>
  <c r="H55" i="26"/>
  <c r="F107" i="26"/>
  <c r="C63" i="59"/>
  <c r="E45" i="48"/>
  <c r="L22" i="45"/>
  <c r="L26" i="45" s="1"/>
  <c r="I37" i="62"/>
  <c r="T61" i="62" s="1"/>
  <c r="I34" i="62"/>
  <c r="T59" i="62" s="1"/>
  <c r="F18" i="62"/>
  <c r="G18" i="62"/>
  <c r="I26" i="62"/>
  <c r="I25" i="62"/>
  <c r="I29" i="62"/>
  <c r="I30" i="62"/>
  <c r="I31" i="62"/>
  <c r="I32" i="62"/>
  <c r="G58" i="32"/>
  <c r="G116" i="32" s="1"/>
  <c r="F58" i="32"/>
  <c r="F116" i="32" s="1"/>
  <c r="D58" i="32"/>
  <c r="D116" i="32" s="1"/>
  <c r="C116" i="32"/>
  <c r="G212" i="13"/>
  <c r="B211" i="13"/>
  <c r="U3" i="14"/>
  <c r="M3" i="14"/>
  <c r="G3" i="14"/>
  <c r="H3" i="14"/>
  <c r="N3" i="14"/>
  <c r="V3" i="14"/>
  <c r="B123" i="6"/>
  <c r="E123" i="6"/>
  <c r="D123" i="6"/>
  <c r="B3" i="6"/>
  <c r="B64" i="6"/>
  <c r="E64" i="6"/>
  <c r="D64" i="6"/>
  <c r="B71" i="15"/>
  <c r="G72" i="15"/>
  <c r="G9" i="80"/>
  <c r="G10" i="80" s="1"/>
  <c r="G11" i="80" s="1"/>
  <c r="G12" i="80" s="1"/>
  <c r="G13" i="80" s="1"/>
  <c r="G14" i="80" s="1"/>
  <c r="G15" i="80" s="1"/>
  <c r="G16" i="80" s="1"/>
  <c r="G17" i="80" s="1"/>
  <c r="G18" i="80" s="1"/>
  <c r="G19" i="80" s="1"/>
  <c r="G20" i="80" s="1"/>
  <c r="G21" i="80" s="1"/>
  <c r="G22" i="80" s="1"/>
  <c r="G23" i="80" s="1"/>
  <c r="G24" i="80" s="1"/>
  <c r="G25" i="80" s="1"/>
  <c r="G26" i="80" s="1"/>
  <c r="G27" i="80" s="1"/>
  <c r="G28" i="80" s="1"/>
  <c r="G29" i="80" s="1"/>
  <c r="G30" i="80" s="1"/>
  <c r="G31" i="80" s="1"/>
  <c r="G32" i="80" s="1"/>
  <c r="G33" i="80" s="1"/>
  <c r="G34" i="80" s="1"/>
  <c r="G35" i="80" s="1"/>
  <c r="G36" i="80" s="1"/>
  <c r="G37" i="80" s="1"/>
  <c r="G38" i="80" s="1"/>
  <c r="G39" i="80" s="1"/>
  <c r="G40" i="80" s="1"/>
  <c r="G41" i="80" s="1"/>
  <c r="G42" i="80" s="1"/>
  <c r="G43" i="80" s="1"/>
  <c r="G44" i="80" s="1"/>
  <c r="G45" i="80" s="1"/>
  <c r="G46" i="80" s="1"/>
  <c r="G47" i="80" s="1"/>
  <c r="G48" i="80" s="1"/>
  <c r="G49" i="80" s="1"/>
  <c r="G50" i="80" s="1"/>
  <c r="G51" i="80" s="1"/>
  <c r="G52" i="80" s="1"/>
  <c r="G53" i="80" s="1"/>
  <c r="G54" i="80" s="1"/>
  <c r="G55" i="80" s="1"/>
  <c r="G56" i="80" s="1"/>
  <c r="G57" i="80" s="1"/>
  <c r="G58" i="80" s="1"/>
  <c r="G59" i="80" s="1"/>
  <c r="G60" i="80" s="1"/>
  <c r="K15" i="80"/>
  <c r="K16" i="80" s="1"/>
  <c r="L15" i="80"/>
  <c r="L16" i="80" s="1"/>
  <c r="V22" i="80"/>
  <c r="C379" i="75" s="1"/>
  <c r="K24" i="80"/>
  <c r="L24" i="80"/>
  <c r="V26" i="80"/>
  <c r="C373" i="75"/>
  <c r="P29" i="80"/>
  <c r="P30" i="80" s="1"/>
  <c r="P38" i="80"/>
  <c r="P52" i="80"/>
  <c r="C378" i="75" s="1"/>
  <c r="K30" i="80"/>
  <c r="L30" i="80"/>
  <c r="M36" i="80"/>
  <c r="C598" i="75"/>
  <c r="G65" i="47"/>
  <c r="F65" i="47"/>
  <c r="A2" i="79"/>
  <c r="G2" i="79"/>
  <c r="E3" i="79"/>
  <c r="F3" i="79"/>
  <c r="K3" i="79"/>
  <c r="L3" i="79"/>
  <c r="L62" i="79"/>
  <c r="L114" i="79" s="1"/>
  <c r="A66" i="79"/>
  <c r="F66" i="79"/>
  <c r="G66" i="79"/>
  <c r="L66" i="79"/>
  <c r="H80" i="79"/>
  <c r="H114" i="79" s="1"/>
  <c r="H23" i="46"/>
  <c r="E23" i="46"/>
  <c r="L10" i="20"/>
  <c r="L22" i="20"/>
  <c r="L24" i="20"/>
  <c r="L25" i="20"/>
  <c r="L26" i="20"/>
  <c r="L27" i="20"/>
  <c r="L28" i="20"/>
  <c r="L29" i="20"/>
  <c r="L32" i="20"/>
  <c r="L33" i="20"/>
  <c r="L34" i="20"/>
  <c r="L35" i="20"/>
  <c r="L36" i="20"/>
  <c r="L37" i="20"/>
  <c r="L38" i="20"/>
  <c r="L41" i="20"/>
  <c r="L42" i="20"/>
  <c r="L43" i="20"/>
  <c r="L44" i="20"/>
  <c r="L45" i="20"/>
  <c r="L46" i="20"/>
  <c r="L73" i="20"/>
  <c r="L77" i="20"/>
  <c r="L78" i="20"/>
  <c r="L79" i="20"/>
  <c r="L80" i="20"/>
  <c r="L81" i="20"/>
  <c r="L82" i="20"/>
  <c r="L83" i="20"/>
  <c r="L84" i="20"/>
  <c r="L85" i="20"/>
  <c r="L88" i="20"/>
  <c r="L89" i="20"/>
  <c r="L90" i="20"/>
  <c r="L91" i="20"/>
  <c r="L92" i="20"/>
  <c r="L93" i="20"/>
  <c r="L94" i="20"/>
  <c r="L95" i="20"/>
  <c r="L96" i="20"/>
  <c r="L97" i="20"/>
  <c r="L98" i="20"/>
  <c r="L99" i="20"/>
  <c r="L100" i="20"/>
  <c r="L101" i="20"/>
  <c r="L104" i="20"/>
  <c r="L105" i="20"/>
  <c r="L106" i="20"/>
  <c r="L107" i="20"/>
  <c r="L108" i="20"/>
  <c r="L109" i="20"/>
  <c r="L110" i="20"/>
  <c r="L111" i="20"/>
  <c r="L112" i="20"/>
  <c r="L113" i="20"/>
  <c r="L118" i="20"/>
  <c r="L120" i="20"/>
  <c r="K12" i="20"/>
  <c r="K86" i="20"/>
  <c r="K102" i="20"/>
  <c r="K114" i="20"/>
  <c r="K116" i="20" s="1"/>
  <c r="J12" i="20"/>
  <c r="J86" i="20"/>
  <c r="J102" i="20"/>
  <c r="J114" i="20"/>
  <c r="J116" i="20" s="1"/>
  <c r="I12" i="20"/>
  <c r="I86" i="20"/>
  <c r="I102" i="20"/>
  <c r="I114" i="20"/>
  <c r="I116" i="20" s="1"/>
  <c r="F12" i="20"/>
  <c r="F86" i="20"/>
  <c r="F102" i="20"/>
  <c r="G94" i="20"/>
  <c r="G86" i="20"/>
  <c r="E71" i="20"/>
  <c r="L21" i="20"/>
  <c r="L20" i="20"/>
  <c r="L18" i="20"/>
  <c r="L17" i="20"/>
  <c r="L16" i="20"/>
  <c r="L15" i="20"/>
  <c r="G12" i="20"/>
  <c r="E17" i="22"/>
  <c r="E18" i="22"/>
  <c r="A29" i="22"/>
  <c r="A30" i="22" s="1"/>
  <c r="A31" i="22" s="1"/>
  <c r="A32" i="22" s="1"/>
  <c r="A33" i="22" s="1"/>
  <c r="A34" i="22" s="1"/>
  <c r="A35" i="22" s="1"/>
  <c r="A17" i="22"/>
  <c r="A18" i="22" s="1"/>
  <c r="A19" i="22" s="1"/>
  <c r="C25" i="42"/>
  <c r="C37" i="42"/>
  <c r="G65" i="32"/>
  <c r="G120" i="32" s="1"/>
  <c r="F65" i="32"/>
  <c r="F120" i="32" s="1"/>
  <c r="G3" i="32"/>
  <c r="F3" i="32"/>
  <c r="A2" i="67"/>
  <c r="H3" i="63"/>
  <c r="G3" i="63"/>
  <c r="A2" i="63"/>
  <c r="K3" i="60"/>
  <c r="J3" i="60"/>
  <c r="E3" i="60"/>
  <c r="D3" i="60"/>
  <c r="M3" i="59"/>
  <c r="L3" i="59"/>
  <c r="F3" i="59"/>
  <c r="E3" i="59"/>
  <c r="G3" i="54"/>
  <c r="G61" i="54" s="1"/>
  <c r="F3" i="54"/>
  <c r="F61" i="54" s="1"/>
  <c r="E60" i="53"/>
  <c r="D60" i="53"/>
  <c r="O3" i="52"/>
  <c r="N3" i="52"/>
  <c r="I2" i="50"/>
  <c r="I3" i="48"/>
  <c r="G3" i="47"/>
  <c r="F3" i="47"/>
  <c r="L3" i="35"/>
  <c r="J3" i="35"/>
  <c r="A2" i="35"/>
  <c r="F2" i="35" s="1"/>
  <c r="E3" i="35"/>
  <c r="D3" i="35"/>
  <c r="F3" i="34"/>
  <c r="E3" i="34"/>
  <c r="G3" i="15"/>
  <c r="AD3" i="14"/>
  <c r="B2" i="15"/>
  <c r="A46" i="1"/>
  <c r="A6" i="1" s="1"/>
  <c r="A58" i="1" s="1"/>
  <c r="G12" i="13"/>
  <c r="C119" i="43"/>
  <c r="C58" i="43" s="1"/>
  <c r="C59" i="43" s="1"/>
  <c r="E119" i="43"/>
  <c r="E58" i="43" s="1"/>
  <c r="E59" i="43" s="1"/>
  <c r="F119" i="43"/>
  <c r="F58" i="43" s="1"/>
  <c r="F59" i="43" s="1"/>
  <c r="G73" i="43"/>
  <c r="G74" i="43"/>
  <c r="G75" i="43"/>
  <c r="G76" i="43"/>
  <c r="G77" i="43"/>
  <c r="G78" i="43"/>
  <c r="G79" i="43"/>
  <c r="G80" i="43"/>
  <c r="G81" i="43"/>
  <c r="G82" i="43"/>
  <c r="G83" i="43"/>
  <c r="G84" i="43"/>
  <c r="G85" i="43"/>
  <c r="G86" i="43"/>
  <c r="G87" i="43"/>
  <c r="G88" i="43"/>
  <c r="G89" i="43"/>
  <c r="G90" i="43"/>
  <c r="G91" i="43"/>
  <c r="G92" i="43"/>
  <c r="G93" i="43"/>
  <c r="G94" i="43"/>
  <c r="G95" i="43"/>
  <c r="G96" i="43"/>
  <c r="G97" i="43"/>
  <c r="G98" i="43"/>
  <c r="G99" i="43"/>
  <c r="G100" i="43"/>
  <c r="G101" i="43"/>
  <c r="G102" i="43"/>
  <c r="G103" i="43"/>
  <c r="G104" i="43"/>
  <c r="G105" i="43"/>
  <c r="G106" i="43"/>
  <c r="G107" i="43"/>
  <c r="G108" i="43"/>
  <c r="G109" i="43"/>
  <c r="G110" i="43"/>
  <c r="G111" i="43"/>
  <c r="G112" i="43"/>
  <c r="G113" i="43"/>
  <c r="G114" i="43"/>
  <c r="G115" i="43"/>
  <c r="G116" i="43"/>
  <c r="G117" i="43"/>
  <c r="G118" i="43"/>
  <c r="A65" i="43"/>
  <c r="F56" i="47"/>
  <c r="F120" i="47" s="1"/>
  <c r="E56" i="47"/>
  <c r="E120" i="47" s="1"/>
  <c r="O87" i="52"/>
  <c r="C217" i="75"/>
  <c r="C211" i="75"/>
  <c r="C220" i="75"/>
  <c r="AC56" i="14"/>
  <c r="AC58" i="14" s="1"/>
  <c r="F19" i="34"/>
  <c r="F27" i="34"/>
  <c r="E19" i="34"/>
  <c r="A13" i="34"/>
  <c r="A14" i="34" s="1"/>
  <c r="A15" i="34" s="1"/>
  <c r="A16" i="34" s="1"/>
  <c r="A17" i="34" s="1"/>
  <c r="A18" i="34" s="1"/>
  <c r="A19" i="34" s="1"/>
  <c r="A20" i="34" s="1"/>
  <c r="A21" i="34" s="1"/>
  <c r="A22" i="34" s="1"/>
  <c r="A23" i="34" s="1"/>
  <c r="A24" i="34" s="1"/>
  <c r="A25" i="34" s="1"/>
  <c r="A26" i="34" s="1"/>
  <c r="A27" i="34" s="1"/>
  <c r="A28" i="34" s="1"/>
  <c r="A29" i="34" s="1"/>
  <c r="D62" i="63"/>
  <c r="D20" i="63"/>
  <c r="D30" i="63"/>
  <c r="H23" i="63"/>
  <c r="K192" i="60"/>
  <c r="J138" i="60"/>
  <c r="J139" i="60"/>
  <c r="J140" i="60"/>
  <c r="J141" i="60"/>
  <c r="J142" i="60"/>
  <c r="J143" i="60"/>
  <c r="J144" i="60"/>
  <c r="J145" i="60"/>
  <c r="J146" i="60"/>
  <c r="J147" i="60"/>
  <c r="J148" i="60"/>
  <c r="J149" i="60"/>
  <c r="J150" i="60"/>
  <c r="J151" i="60"/>
  <c r="J152" i="60"/>
  <c r="J153" i="60"/>
  <c r="J154" i="60"/>
  <c r="J155" i="60"/>
  <c r="J156" i="60"/>
  <c r="J157" i="60"/>
  <c r="J158" i="60"/>
  <c r="J159" i="60"/>
  <c r="J160" i="60"/>
  <c r="J161" i="60"/>
  <c r="J162" i="60"/>
  <c r="J163" i="60"/>
  <c r="J164" i="60"/>
  <c r="J165" i="60"/>
  <c r="J166" i="60"/>
  <c r="J167" i="60"/>
  <c r="J168" i="60"/>
  <c r="J169" i="60"/>
  <c r="J170" i="60"/>
  <c r="J171" i="60"/>
  <c r="J172" i="60"/>
  <c r="J173" i="60"/>
  <c r="J174" i="60"/>
  <c r="J175" i="60"/>
  <c r="J176" i="60"/>
  <c r="J177" i="60"/>
  <c r="J178" i="60"/>
  <c r="J179" i="60"/>
  <c r="J180" i="60"/>
  <c r="J181" i="60"/>
  <c r="J182" i="60"/>
  <c r="J183" i="60"/>
  <c r="J184" i="60"/>
  <c r="J185" i="60"/>
  <c r="J186" i="60"/>
  <c r="J187" i="60"/>
  <c r="J188" i="60"/>
  <c r="J189" i="60"/>
  <c r="J190" i="60"/>
  <c r="J191" i="60"/>
  <c r="H192" i="60"/>
  <c r="G192" i="60"/>
  <c r="K132" i="60"/>
  <c r="J132" i="60"/>
  <c r="F132" i="60"/>
  <c r="E132" i="60"/>
  <c r="D132" i="60"/>
  <c r="A132" i="60"/>
  <c r="K129" i="60"/>
  <c r="J75" i="60"/>
  <c r="J76" i="60"/>
  <c r="J77" i="60"/>
  <c r="J78" i="60"/>
  <c r="J79" i="60"/>
  <c r="J80" i="60"/>
  <c r="J81" i="60"/>
  <c r="J82" i="60"/>
  <c r="J83" i="60"/>
  <c r="J84" i="60"/>
  <c r="J85" i="60"/>
  <c r="J86" i="60"/>
  <c r="J87" i="60"/>
  <c r="J88" i="60"/>
  <c r="J89" i="60"/>
  <c r="J90" i="60"/>
  <c r="J91" i="60"/>
  <c r="J92" i="60"/>
  <c r="J93" i="60"/>
  <c r="J94" i="60"/>
  <c r="J95" i="60"/>
  <c r="J96" i="60"/>
  <c r="J97" i="60"/>
  <c r="J98" i="60"/>
  <c r="J99" i="60"/>
  <c r="J100" i="60"/>
  <c r="J101" i="60"/>
  <c r="J102" i="60"/>
  <c r="J103" i="60"/>
  <c r="J104" i="60"/>
  <c r="J105" i="60"/>
  <c r="J106" i="60"/>
  <c r="J107" i="60"/>
  <c r="J108" i="60"/>
  <c r="J109" i="60"/>
  <c r="J110" i="60"/>
  <c r="J111" i="60"/>
  <c r="J112" i="60"/>
  <c r="J113" i="60"/>
  <c r="J114" i="60"/>
  <c r="J115" i="60"/>
  <c r="J116" i="60"/>
  <c r="J117" i="60"/>
  <c r="J118" i="60"/>
  <c r="J119" i="60"/>
  <c r="J120" i="60"/>
  <c r="J121" i="60"/>
  <c r="J122" i="60"/>
  <c r="J123" i="60"/>
  <c r="J124" i="60"/>
  <c r="J125" i="60"/>
  <c r="J126" i="60"/>
  <c r="J127" i="60"/>
  <c r="J128" i="60"/>
  <c r="H129" i="60"/>
  <c r="G129" i="60"/>
  <c r="K69" i="60"/>
  <c r="J69" i="60"/>
  <c r="F69" i="60"/>
  <c r="E69" i="60"/>
  <c r="D69" i="60"/>
  <c r="A69" i="60"/>
  <c r="K64" i="60"/>
  <c r="J27" i="60"/>
  <c r="J28" i="60"/>
  <c r="J29" i="60"/>
  <c r="J30" i="60"/>
  <c r="J32" i="60"/>
  <c r="J33" i="60"/>
  <c r="J34" i="60"/>
  <c r="J35" i="60"/>
  <c r="J36" i="60"/>
  <c r="J37" i="60"/>
  <c r="J38" i="60"/>
  <c r="J41" i="60"/>
  <c r="J42" i="60"/>
  <c r="J43" i="60"/>
  <c r="J44" i="60"/>
  <c r="J45" i="60"/>
  <c r="J46" i="60"/>
  <c r="J47" i="60"/>
  <c r="J48" i="60"/>
  <c r="J49" i="60"/>
  <c r="J50" i="60"/>
  <c r="J51" i="60"/>
  <c r="J52" i="60"/>
  <c r="J53" i="60"/>
  <c r="J54" i="60"/>
  <c r="J55" i="60"/>
  <c r="J56" i="60"/>
  <c r="J57" i="60"/>
  <c r="J58" i="60"/>
  <c r="J59" i="60"/>
  <c r="J60" i="60"/>
  <c r="J61" i="60"/>
  <c r="J62" i="60"/>
  <c r="J63" i="60"/>
  <c r="H64" i="60"/>
  <c r="G64" i="60"/>
  <c r="G64" i="59"/>
  <c r="M63" i="59"/>
  <c r="L63" i="59"/>
  <c r="J63" i="59"/>
  <c r="I63" i="59"/>
  <c r="F63" i="59"/>
  <c r="E63" i="59"/>
  <c r="D63" i="59"/>
  <c r="F194" i="39"/>
  <c r="A194" i="39"/>
  <c r="K190" i="39"/>
  <c r="J190" i="39"/>
  <c r="E190" i="39"/>
  <c r="D190" i="39"/>
  <c r="K153" i="39"/>
  <c r="J153" i="39"/>
  <c r="E153" i="39"/>
  <c r="D153" i="39"/>
  <c r="F137" i="39"/>
  <c r="J135" i="39"/>
  <c r="I135" i="39"/>
  <c r="F135" i="39"/>
  <c r="E135" i="39"/>
  <c r="D135" i="39"/>
  <c r="A135" i="39"/>
  <c r="F133" i="39"/>
  <c r="A133" i="39"/>
  <c r="K129" i="39"/>
  <c r="J129" i="39"/>
  <c r="E129" i="39"/>
  <c r="D129" i="39"/>
  <c r="K92" i="39"/>
  <c r="J92" i="39"/>
  <c r="E92" i="39"/>
  <c r="D92" i="39"/>
  <c r="F76" i="39"/>
  <c r="J74" i="39"/>
  <c r="I74" i="39"/>
  <c r="F74" i="39"/>
  <c r="E74" i="39"/>
  <c r="D74" i="39"/>
  <c r="A74" i="39"/>
  <c r="F66" i="39"/>
  <c r="J51" i="39"/>
  <c r="J64" i="39" s="1"/>
  <c r="E51" i="39"/>
  <c r="E64" i="39" s="1"/>
  <c r="D51" i="39"/>
  <c r="D64" i="39" s="1"/>
  <c r="F64" i="35"/>
  <c r="L61" i="35"/>
  <c r="K61" i="35"/>
  <c r="J61" i="35"/>
  <c r="I61" i="35"/>
  <c r="H61" i="35"/>
  <c r="G61" i="35"/>
  <c r="C61" i="35"/>
  <c r="L40" i="35"/>
  <c r="K40" i="35"/>
  <c r="J40" i="35"/>
  <c r="I40" i="35"/>
  <c r="G31" i="15"/>
  <c r="G37" i="15"/>
  <c r="G44" i="15"/>
  <c r="G51" i="15"/>
  <c r="G58" i="15"/>
  <c r="G87" i="15"/>
  <c r="G97" i="15" s="1"/>
  <c r="C256" i="75" s="1"/>
  <c r="G77" i="33"/>
  <c r="G78" i="33"/>
  <c r="G79" i="33"/>
  <c r="G80" i="33"/>
  <c r="G81" i="33"/>
  <c r="G82" i="33"/>
  <c r="G83" i="33"/>
  <c r="G84" i="33"/>
  <c r="G85" i="33"/>
  <c r="G86" i="33"/>
  <c r="G87" i="33"/>
  <c r="G88" i="33"/>
  <c r="G89" i="33"/>
  <c r="G90" i="33"/>
  <c r="G91" i="33"/>
  <c r="G92" i="33"/>
  <c r="G93" i="33"/>
  <c r="G94" i="33"/>
  <c r="G95" i="33"/>
  <c r="G96" i="33"/>
  <c r="G97" i="33"/>
  <c r="G98" i="33"/>
  <c r="G99" i="33"/>
  <c r="G100" i="33"/>
  <c r="G101" i="33"/>
  <c r="G102" i="33"/>
  <c r="G103" i="33"/>
  <c r="G104" i="33"/>
  <c r="G105" i="33"/>
  <c r="G106" i="33"/>
  <c r="G107" i="33"/>
  <c r="G108" i="33"/>
  <c r="G109" i="33"/>
  <c r="G110" i="33"/>
  <c r="G111" i="33"/>
  <c r="G112" i="33"/>
  <c r="G113" i="33"/>
  <c r="G114" i="33"/>
  <c r="G115" i="33"/>
  <c r="G116" i="33"/>
  <c r="G117" i="33"/>
  <c r="G118" i="33"/>
  <c r="G119" i="33"/>
  <c r="G120" i="33"/>
  <c r="G121" i="33"/>
  <c r="G122" i="33"/>
  <c r="G123" i="33"/>
  <c r="G124" i="33"/>
  <c r="G125" i="33"/>
  <c r="F126" i="33"/>
  <c r="F59" i="33" s="1"/>
  <c r="D126" i="33"/>
  <c r="D59" i="33" s="1"/>
  <c r="C126" i="33"/>
  <c r="G69" i="33"/>
  <c r="F69" i="33"/>
  <c r="A69" i="33"/>
  <c r="F63" i="33"/>
  <c r="D63" i="33"/>
  <c r="G171" i="32"/>
  <c r="F171" i="32"/>
  <c r="D171" i="32"/>
  <c r="A120" i="32"/>
  <c r="A64" i="32"/>
  <c r="A121" i="54"/>
  <c r="H72" i="54"/>
  <c r="H73" i="54"/>
  <c r="H74" i="54"/>
  <c r="H75" i="54"/>
  <c r="H76" i="54"/>
  <c r="H77" i="54"/>
  <c r="H78" i="54"/>
  <c r="H79" i="54"/>
  <c r="H80" i="54"/>
  <c r="H81" i="54"/>
  <c r="H82" i="54"/>
  <c r="H83" i="54"/>
  <c r="H84" i="54"/>
  <c r="H85" i="54"/>
  <c r="H86" i="54"/>
  <c r="H87" i="54"/>
  <c r="H88" i="54"/>
  <c r="H89" i="54"/>
  <c r="H90" i="54"/>
  <c r="H91" i="54"/>
  <c r="H92" i="54"/>
  <c r="H93" i="54"/>
  <c r="H94" i="54"/>
  <c r="H95" i="54"/>
  <c r="H96" i="54"/>
  <c r="H97" i="54"/>
  <c r="H98" i="54"/>
  <c r="H99" i="54"/>
  <c r="H100" i="54"/>
  <c r="H101" i="54"/>
  <c r="H102" i="54"/>
  <c r="H103" i="54"/>
  <c r="H104" i="54"/>
  <c r="H105" i="54"/>
  <c r="H106" i="54"/>
  <c r="H107" i="54"/>
  <c r="H108" i="54"/>
  <c r="H109" i="54"/>
  <c r="H110" i="54"/>
  <c r="H111" i="54"/>
  <c r="H112" i="54"/>
  <c r="H113" i="54"/>
  <c r="H114" i="54"/>
  <c r="H115" i="54"/>
  <c r="H116" i="54"/>
  <c r="H117" i="54"/>
  <c r="H118" i="54"/>
  <c r="H119" i="54"/>
  <c r="G120" i="54"/>
  <c r="F120" i="54"/>
  <c r="E120" i="54"/>
  <c r="D120" i="54"/>
  <c r="C120" i="54"/>
  <c r="A61" i="54"/>
  <c r="H33" i="54"/>
  <c r="H34" i="54"/>
  <c r="H35" i="54"/>
  <c r="H36" i="54"/>
  <c r="H37" i="54"/>
  <c r="H38" i="54"/>
  <c r="H39" i="54"/>
  <c r="H40" i="54"/>
  <c r="H41" i="54"/>
  <c r="H42" i="54"/>
  <c r="H43" i="54"/>
  <c r="H44" i="54"/>
  <c r="H45" i="54"/>
  <c r="H46" i="54"/>
  <c r="H47" i="54"/>
  <c r="G48" i="54"/>
  <c r="F48" i="54"/>
  <c r="E48" i="54"/>
  <c r="D48" i="54"/>
  <c r="C48" i="54"/>
  <c r="A2" i="54"/>
  <c r="R146" i="53"/>
  <c r="R147" i="53"/>
  <c r="R148" i="53"/>
  <c r="R149" i="53"/>
  <c r="R150" i="53"/>
  <c r="R151" i="53"/>
  <c r="R152" i="53"/>
  <c r="R153" i="53"/>
  <c r="R154" i="53"/>
  <c r="R155" i="53"/>
  <c r="R156" i="53"/>
  <c r="R157" i="53"/>
  <c r="R158" i="53"/>
  <c r="R159" i="53"/>
  <c r="R160" i="53"/>
  <c r="R161" i="53"/>
  <c r="R162" i="53"/>
  <c r="R163" i="53"/>
  <c r="R164" i="53"/>
  <c r="R165" i="53"/>
  <c r="R166" i="53"/>
  <c r="R167" i="53"/>
  <c r="R168" i="53"/>
  <c r="R169" i="53"/>
  <c r="R170" i="53"/>
  <c r="R171" i="53"/>
  <c r="R172" i="53"/>
  <c r="R173" i="53"/>
  <c r="R174" i="53"/>
  <c r="R175" i="53"/>
  <c r="R176" i="53"/>
  <c r="R177" i="53"/>
  <c r="R178" i="53"/>
  <c r="R179" i="53"/>
  <c r="R180" i="53"/>
  <c r="R181" i="53"/>
  <c r="R182" i="53"/>
  <c r="R183" i="53"/>
  <c r="R184" i="53"/>
  <c r="R185" i="53"/>
  <c r="R186" i="53"/>
  <c r="R187" i="53"/>
  <c r="R188" i="53"/>
  <c r="R189" i="53"/>
  <c r="R190" i="53"/>
  <c r="R191" i="53"/>
  <c r="R192" i="53"/>
  <c r="R193" i="53"/>
  <c r="R194" i="53"/>
  <c r="R195" i="53"/>
  <c r="R196" i="53"/>
  <c r="R197" i="53"/>
  <c r="R198" i="53"/>
  <c r="R199" i="53"/>
  <c r="R200" i="53"/>
  <c r="R201" i="53"/>
  <c r="R202" i="53"/>
  <c r="R203" i="53"/>
  <c r="R204" i="53"/>
  <c r="R205" i="53"/>
  <c r="R206" i="53"/>
  <c r="R207" i="53"/>
  <c r="R208" i="53"/>
  <c r="R209" i="53"/>
  <c r="Q210" i="53"/>
  <c r="P210" i="53"/>
  <c r="O210" i="53"/>
  <c r="L210" i="53"/>
  <c r="K210" i="53"/>
  <c r="J210" i="53"/>
  <c r="R137" i="53"/>
  <c r="Q137" i="53"/>
  <c r="N137" i="53"/>
  <c r="L137" i="53"/>
  <c r="J137" i="53"/>
  <c r="F137" i="53"/>
  <c r="E137" i="53"/>
  <c r="D137" i="53"/>
  <c r="A137" i="53"/>
  <c r="R69" i="53"/>
  <c r="R70" i="53"/>
  <c r="R71" i="53"/>
  <c r="R72" i="53"/>
  <c r="R73" i="53"/>
  <c r="R74" i="53"/>
  <c r="R75" i="53"/>
  <c r="R76" i="53"/>
  <c r="R77" i="53"/>
  <c r="R78" i="53"/>
  <c r="R79" i="53"/>
  <c r="R80" i="53"/>
  <c r="R81" i="53"/>
  <c r="R82" i="53"/>
  <c r="R83" i="53"/>
  <c r="R84" i="53"/>
  <c r="R85" i="53"/>
  <c r="R86" i="53"/>
  <c r="R87" i="53"/>
  <c r="R88" i="53"/>
  <c r="R89" i="53"/>
  <c r="R90" i="53"/>
  <c r="R91" i="53"/>
  <c r="R92" i="53"/>
  <c r="R93" i="53"/>
  <c r="R94" i="53"/>
  <c r="R95" i="53"/>
  <c r="R96" i="53"/>
  <c r="R97" i="53"/>
  <c r="R98" i="53"/>
  <c r="R99" i="53"/>
  <c r="R100" i="53"/>
  <c r="R101" i="53"/>
  <c r="R102" i="53"/>
  <c r="R103" i="53"/>
  <c r="R104" i="53"/>
  <c r="R105" i="53"/>
  <c r="R106" i="53"/>
  <c r="R107" i="53"/>
  <c r="R108" i="53"/>
  <c r="R109" i="53"/>
  <c r="R110" i="53"/>
  <c r="R111" i="53"/>
  <c r="R112" i="53"/>
  <c r="R113" i="53"/>
  <c r="R114" i="53"/>
  <c r="R115" i="53"/>
  <c r="R116" i="53"/>
  <c r="R117" i="53"/>
  <c r="R118" i="53"/>
  <c r="R119" i="53"/>
  <c r="R120" i="53"/>
  <c r="R121" i="53"/>
  <c r="R122" i="53"/>
  <c r="R123" i="53"/>
  <c r="R124" i="53"/>
  <c r="R125" i="53"/>
  <c r="R126" i="53"/>
  <c r="R127" i="53"/>
  <c r="R128" i="53"/>
  <c r="R129" i="53"/>
  <c r="R130" i="53"/>
  <c r="R131" i="53"/>
  <c r="R132" i="53"/>
  <c r="Q133" i="53"/>
  <c r="P133" i="53"/>
  <c r="O133" i="53"/>
  <c r="L133" i="53"/>
  <c r="K133" i="53"/>
  <c r="J133" i="53"/>
  <c r="N60" i="53"/>
  <c r="F60" i="53"/>
  <c r="A60" i="53"/>
  <c r="N56" i="53"/>
  <c r="F56" i="53"/>
  <c r="R30" i="53"/>
  <c r="R31" i="53"/>
  <c r="R32" i="53"/>
  <c r="R33" i="53"/>
  <c r="R34" i="53"/>
  <c r="R35" i="53"/>
  <c r="R36" i="53"/>
  <c r="R37" i="53"/>
  <c r="R38" i="53"/>
  <c r="R39" i="53"/>
  <c r="R40" i="53"/>
  <c r="R41" i="53"/>
  <c r="R42" i="53"/>
  <c r="Q43" i="53"/>
  <c r="P43" i="53"/>
  <c r="O43" i="53"/>
  <c r="L43" i="53"/>
  <c r="K43" i="53"/>
  <c r="J43" i="53"/>
  <c r="N2" i="53"/>
  <c r="F2" i="53"/>
  <c r="A2" i="53"/>
  <c r="O43" i="52"/>
  <c r="O45" i="52"/>
  <c r="O46" i="52"/>
  <c r="O47" i="52"/>
  <c r="O48" i="52"/>
  <c r="O49" i="52"/>
  <c r="O50" i="52"/>
  <c r="O51" i="52"/>
  <c r="O52" i="52"/>
  <c r="O53" i="52"/>
  <c r="I128" i="52"/>
  <c r="I63" i="52" s="1"/>
  <c r="J191" i="52"/>
  <c r="J63" i="52" s="1"/>
  <c r="L128" i="52"/>
  <c r="L63" i="52" s="1"/>
  <c r="M128" i="52"/>
  <c r="M63" i="52" s="1"/>
  <c r="N128" i="52"/>
  <c r="H65" i="52"/>
  <c r="O79" i="52"/>
  <c r="O80" i="52"/>
  <c r="O81" i="52"/>
  <c r="O82" i="52"/>
  <c r="O83" i="52"/>
  <c r="O84" i="52"/>
  <c r="O85" i="52"/>
  <c r="O86" i="52"/>
  <c r="O88" i="52"/>
  <c r="O89" i="52"/>
  <c r="O90" i="52"/>
  <c r="O91" i="52"/>
  <c r="O92" i="52"/>
  <c r="O93" i="52"/>
  <c r="O94" i="52"/>
  <c r="O95" i="52"/>
  <c r="O96" i="52"/>
  <c r="O97" i="52"/>
  <c r="O98" i="52"/>
  <c r="O99" i="52"/>
  <c r="O100" i="52"/>
  <c r="O101" i="52"/>
  <c r="O102" i="52"/>
  <c r="O103" i="52"/>
  <c r="O104" i="52"/>
  <c r="O105" i="52"/>
  <c r="O106" i="52"/>
  <c r="O107" i="52"/>
  <c r="O108" i="52"/>
  <c r="O109" i="52"/>
  <c r="O110" i="52"/>
  <c r="O111" i="52"/>
  <c r="O112" i="52"/>
  <c r="O113" i="52"/>
  <c r="O114" i="52"/>
  <c r="O115" i="52"/>
  <c r="O116" i="52"/>
  <c r="O117" i="52"/>
  <c r="O118" i="52"/>
  <c r="O119" i="52"/>
  <c r="O120" i="52"/>
  <c r="O121" i="52"/>
  <c r="O122" i="52"/>
  <c r="O123" i="52"/>
  <c r="O124" i="52"/>
  <c r="O125" i="52"/>
  <c r="O126" i="52"/>
  <c r="O127" i="52"/>
  <c r="J128" i="52"/>
  <c r="K128" i="52"/>
  <c r="A132" i="52"/>
  <c r="E132" i="52"/>
  <c r="G132" i="52"/>
  <c r="H132" i="52"/>
  <c r="N132" i="52"/>
  <c r="O132" i="52"/>
  <c r="O142" i="52"/>
  <c r="O143" i="52"/>
  <c r="O144" i="52"/>
  <c r="O145" i="52"/>
  <c r="O146" i="52"/>
  <c r="O147" i="52"/>
  <c r="O148" i="52"/>
  <c r="O149" i="52"/>
  <c r="O150" i="52"/>
  <c r="O151" i="52"/>
  <c r="O152" i="52"/>
  <c r="O153" i="52"/>
  <c r="O154" i="52"/>
  <c r="O155" i="52"/>
  <c r="O156" i="52"/>
  <c r="O157" i="52"/>
  <c r="O158" i="52"/>
  <c r="O159" i="52"/>
  <c r="O160" i="52"/>
  <c r="O161" i="52"/>
  <c r="O162" i="52"/>
  <c r="O163" i="52"/>
  <c r="O164" i="52"/>
  <c r="O165" i="52"/>
  <c r="O166" i="52"/>
  <c r="O167" i="52"/>
  <c r="O168" i="52"/>
  <c r="O169" i="52"/>
  <c r="O170" i="52"/>
  <c r="O171" i="52"/>
  <c r="O172" i="52"/>
  <c r="O173" i="52"/>
  <c r="O174" i="52"/>
  <c r="O175" i="52"/>
  <c r="O176" i="52"/>
  <c r="O177" i="52"/>
  <c r="O178" i="52"/>
  <c r="O179" i="52"/>
  <c r="O180" i="52"/>
  <c r="O181" i="52"/>
  <c r="O182" i="52"/>
  <c r="O183" i="52"/>
  <c r="O184" i="52"/>
  <c r="O185" i="52"/>
  <c r="O186" i="52"/>
  <c r="O187" i="52"/>
  <c r="O188" i="52"/>
  <c r="O189" i="52"/>
  <c r="O190" i="52"/>
  <c r="I191" i="52"/>
  <c r="K191" i="52"/>
  <c r="L191" i="52"/>
  <c r="M191" i="52"/>
  <c r="N191" i="52"/>
  <c r="A195" i="52"/>
  <c r="E195" i="52"/>
  <c r="G195" i="52"/>
  <c r="H195" i="52"/>
  <c r="N195" i="52"/>
  <c r="O195" i="52"/>
  <c r="O205" i="52"/>
  <c r="O206" i="52"/>
  <c r="O207" i="52"/>
  <c r="O208" i="52"/>
  <c r="O209" i="52"/>
  <c r="O210" i="52"/>
  <c r="O211" i="52"/>
  <c r="O212" i="52"/>
  <c r="O213" i="52"/>
  <c r="O214" i="52"/>
  <c r="O215" i="52"/>
  <c r="O216" i="52"/>
  <c r="O217" i="52"/>
  <c r="O218" i="52"/>
  <c r="O219" i="52"/>
  <c r="O220" i="52"/>
  <c r="O221" i="52"/>
  <c r="O222" i="52"/>
  <c r="O223" i="52"/>
  <c r="O224" i="52"/>
  <c r="O225" i="52"/>
  <c r="O226" i="52"/>
  <c r="O227" i="52"/>
  <c r="O228" i="52"/>
  <c r="O229" i="52"/>
  <c r="O230" i="52"/>
  <c r="O231" i="52"/>
  <c r="O232" i="52"/>
  <c r="O233" i="52"/>
  <c r="O234" i="52"/>
  <c r="O235" i="52"/>
  <c r="O236" i="52"/>
  <c r="O237" i="52"/>
  <c r="O238" i="52"/>
  <c r="O239" i="52"/>
  <c r="O240" i="52"/>
  <c r="O241" i="52"/>
  <c r="O242" i="52"/>
  <c r="O243" i="52"/>
  <c r="O244" i="52"/>
  <c r="O245" i="52"/>
  <c r="O246" i="52"/>
  <c r="O247" i="52"/>
  <c r="O248" i="52"/>
  <c r="O249" i="52"/>
  <c r="O250" i="52"/>
  <c r="O251" i="52"/>
  <c r="O252" i="52"/>
  <c r="O253" i="52"/>
  <c r="I254" i="52"/>
  <c r="J254" i="52"/>
  <c r="K254" i="52"/>
  <c r="L254" i="52"/>
  <c r="M254" i="52"/>
  <c r="N254" i="52"/>
  <c r="D46" i="48"/>
  <c r="H29" i="48"/>
  <c r="H31" i="48" s="1"/>
  <c r="H33" i="48" s="1"/>
  <c r="C351" i="75" s="1"/>
  <c r="G42" i="49"/>
  <c r="B2" i="7"/>
  <c r="H3" i="7"/>
  <c r="B2" i="8"/>
  <c r="H3" i="8"/>
  <c r="G3" i="8"/>
  <c r="F64" i="9"/>
  <c r="E64" i="9"/>
  <c r="B2" i="9"/>
  <c r="F3" i="9"/>
  <c r="E3" i="9"/>
  <c r="B63" i="9"/>
  <c r="H157" i="12"/>
  <c r="G157" i="12"/>
  <c r="B156" i="12"/>
  <c r="H106" i="12"/>
  <c r="G106" i="12"/>
  <c r="B105" i="12"/>
  <c r="H55" i="12"/>
  <c r="G55" i="12"/>
  <c r="B54" i="12"/>
  <c r="H3" i="12"/>
  <c r="G3" i="12"/>
  <c r="B2" i="12"/>
  <c r="A205" i="12"/>
  <c r="A153" i="12"/>
  <c r="A100" i="12"/>
  <c r="B142" i="13"/>
  <c r="B82" i="13"/>
  <c r="G143" i="13"/>
  <c r="G83" i="13"/>
  <c r="H3" i="13"/>
  <c r="G3" i="13"/>
  <c r="B2" i="13"/>
  <c r="B68" i="16"/>
  <c r="E69" i="16"/>
  <c r="D69" i="16"/>
  <c r="E3" i="16"/>
  <c r="H3" i="83" s="1"/>
  <c r="O3" i="83" s="1"/>
  <c r="E39" i="16"/>
  <c r="C283" i="75" s="1"/>
  <c r="E108" i="16"/>
  <c r="E121" i="16" s="1"/>
  <c r="C310" i="75" s="1"/>
  <c r="H3" i="17"/>
  <c r="G3" i="17"/>
  <c r="D3" i="18" s="1"/>
  <c r="E3" i="20" s="1"/>
  <c r="L3" i="20" s="1"/>
  <c r="D3" i="22" s="1"/>
  <c r="B2" i="17"/>
  <c r="H16" i="19"/>
  <c r="H17" i="19"/>
  <c r="H18" i="19"/>
  <c r="H19" i="19"/>
  <c r="H20" i="19"/>
  <c r="H35" i="19"/>
  <c r="H36" i="19"/>
  <c r="H37" i="19"/>
  <c r="D38" i="19"/>
  <c r="H34" i="19"/>
  <c r="H23" i="19"/>
  <c r="H24" i="19"/>
  <c r="H26" i="19"/>
  <c r="H27" i="19"/>
  <c r="H28" i="19"/>
  <c r="D21" i="19"/>
  <c r="D25" i="19"/>
  <c r="I3" i="19"/>
  <c r="H3" i="19"/>
  <c r="E3" i="19"/>
  <c r="D3" i="19"/>
  <c r="F2" i="19"/>
  <c r="B2" i="19"/>
  <c r="D3" i="21"/>
  <c r="F59" i="21"/>
  <c r="F3" i="21"/>
  <c r="A2" i="21"/>
  <c r="G229" i="23"/>
  <c r="F229" i="23"/>
  <c r="B229" i="23"/>
  <c r="G168" i="23"/>
  <c r="F168" i="23"/>
  <c r="B168" i="23"/>
  <c r="G3" i="23"/>
  <c r="F3" i="23"/>
  <c r="B2" i="23"/>
  <c r="F40" i="24"/>
  <c r="F53" i="24"/>
  <c r="F66" i="24"/>
  <c r="F3" i="24"/>
  <c r="E3" i="24"/>
  <c r="A2" i="24"/>
  <c r="G73" i="25"/>
  <c r="F73" i="25"/>
  <c r="A73" i="25"/>
  <c r="E56" i="25"/>
  <c r="F53" i="25" s="1"/>
  <c r="G3" i="25"/>
  <c r="G3" i="26" s="1"/>
  <c r="G61" i="26" s="1"/>
  <c r="F3" i="25"/>
  <c r="F3" i="26" s="1"/>
  <c r="F61" i="26" s="1"/>
  <c r="A2" i="25"/>
  <c r="G66" i="27"/>
  <c r="F66" i="27"/>
  <c r="A66" i="27"/>
  <c r="G19" i="27"/>
  <c r="G44" i="27"/>
  <c r="G45" i="27"/>
  <c r="G46" i="27"/>
  <c r="G47" i="27"/>
  <c r="G48" i="27"/>
  <c r="G49" i="27"/>
  <c r="G50" i="27"/>
  <c r="G51" i="27"/>
  <c r="G52" i="27"/>
  <c r="G53" i="27"/>
  <c r="G54" i="27"/>
  <c r="G55" i="27"/>
  <c r="G56" i="27"/>
  <c r="G57" i="27"/>
  <c r="G58" i="27"/>
  <c r="G59" i="27"/>
  <c r="G60" i="27"/>
  <c r="F61" i="27"/>
  <c r="E61" i="27"/>
  <c r="F3" i="27"/>
  <c r="E3" i="27"/>
  <c r="A2" i="27"/>
  <c r="F3" i="29"/>
  <c r="E3" i="29"/>
  <c r="A2" i="29"/>
  <c r="M3" i="30"/>
  <c r="L3" i="30"/>
  <c r="G2" i="30"/>
  <c r="F3" i="30"/>
  <c r="E3" i="30"/>
  <c r="A2" i="30"/>
  <c r="G3" i="31"/>
  <c r="E3" i="31"/>
  <c r="A2" i="31"/>
  <c r="G64" i="31"/>
  <c r="F64" i="31"/>
  <c r="D64" i="31"/>
  <c r="C64" i="31"/>
  <c r="G29" i="31"/>
  <c r="F29" i="31"/>
  <c r="D29" i="31"/>
  <c r="C29" i="31"/>
  <c r="E21" i="36"/>
  <c r="E28" i="36"/>
  <c r="E35" i="36"/>
  <c r="E42" i="36"/>
  <c r="E51" i="36"/>
  <c r="E60" i="36"/>
  <c r="D21" i="36"/>
  <c r="D28" i="36"/>
  <c r="D35" i="36"/>
  <c r="D42" i="36"/>
  <c r="D51" i="36"/>
  <c r="D60" i="36"/>
  <c r="E3" i="36"/>
  <c r="D3" i="36"/>
  <c r="A2" i="36"/>
  <c r="F31" i="37"/>
  <c r="F40" i="37"/>
  <c r="F49" i="37"/>
  <c r="F3" i="37"/>
  <c r="E3" i="37"/>
  <c r="A2" i="37"/>
  <c r="A137" i="38"/>
  <c r="E130" i="38"/>
  <c r="E102" i="38"/>
  <c r="E75" i="38"/>
  <c r="D75" i="38"/>
  <c r="A75" i="38"/>
  <c r="E64" i="38"/>
  <c r="E33" i="38"/>
  <c r="E3" i="38"/>
  <c r="D3" i="38"/>
  <c r="H66" i="41"/>
  <c r="I40" i="41"/>
  <c r="I64" i="41" s="1"/>
  <c r="M2" i="41"/>
  <c r="L2" i="41"/>
  <c r="H2" i="41"/>
  <c r="F2" i="41"/>
  <c r="E2" i="41"/>
  <c r="A2" i="41"/>
  <c r="A2" i="42"/>
  <c r="I2" i="42"/>
  <c r="F3" i="42"/>
  <c r="H3" i="42"/>
  <c r="G3" i="43" s="1"/>
  <c r="G65" i="43" s="1"/>
  <c r="L3" i="42"/>
  <c r="M3" i="42"/>
  <c r="I15" i="42"/>
  <c r="I16" i="42"/>
  <c r="I17" i="42"/>
  <c r="I18" i="42"/>
  <c r="I19" i="42"/>
  <c r="I20" i="42"/>
  <c r="I21" i="42"/>
  <c r="I22" i="42"/>
  <c r="I23" i="42"/>
  <c r="I24" i="42"/>
  <c r="E25" i="42"/>
  <c r="G25" i="42"/>
  <c r="H25" i="42"/>
  <c r="I27" i="42"/>
  <c r="I28" i="42"/>
  <c r="I29" i="42"/>
  <c r="I30" i="42"/>
  <c r="I31" i="42"/>
  <c r="I32" i="42"/>
  <c r="I33" i="42"/>
  <c r="I34" i="42"/>
  <c r="I35" i="42"/>
  <c r="I36" i="42"/>
  <c r="E37" i="42"/>
  <c r="G37" i="42"/>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L3" i="44"/>
  <c r="J3" i="44"/>
  <c r="E3" i="44"/>
  <c r="D3" i="44"/>
  <c r="F2" i="44"/>
  <c r="A2" i="44"/>
  <c r="L60" i="44"/>
  <c r="J60" i="44"/>
  <c r="F60" i="44"/>
  <c r="E60" i="44"/>
  <c r="D60" i="44"/>
  <c r="A60" i="44"/>
  <c r="L34" i="44"/>
  <c r="L33" i="44"/>
  <c r="L32" i="44"/>
  <c r="L15" i="44"/>
  <c r="L16" i="44"/>
  <c r="L17" i="44"/>
  <c r="L18" i="44"/>
  <c r="L19" i="44"/>
  <c r="L22" i="44"/>
  <c r="L23" i="44"/>
  <c r="L24" i="44"/>
  <c r="L25" i="44"/>
  <c r="L26" i="44"/>
  <c r="L28" i="44"/>
  <c r="K20" i="44"/>
  <c r="K27" i="44"/>
  <c r="I20" i="44"/>
  <c r="I27" i="44"/>
  <c r="G20" i="44"/>
  <c r="G27" i="44"/>
  <c r="F20" i="44"/>
  <c r="F27" i="44"/>
  <c r="E20" i="44"/>
  <c r="E27" i="44"/>
  <c r="D20" i="44"/>
  <c r="D27" i="44"/>
  <c r="C20" i="44"/>
  <c r="C27" i="44"/>
  <c r="M64" i="45"/>
  <c r="G64" i="45"/>
  <c r="F64" i="45"/>
  <c r="A64" i="45"/>
  <c r="M3" i="45"/>
  <c r="K3" i="45"/>
  <c r="F3" i="45"/>
  <c r="E3" i="45"/>
  <c r="G2" i="45"/>
  <c r="A2" i="45"/>
  <c r="M31" i="45"/>
  <c r="M30" i="45"/>
  <c r="M29" i="45"/>
  <c r="M21" i="45"/>
  <c r="M23" i="45"/>
  <c r="M24" i="45"/>
  <c r="M25" i="45"/>
  <c r="J22" i="45"/>
  <c r="J26" i="45" s="1"/>
  <c r="H22" i="45"/>
  <c r="H26" i="45" s="1"/>
  <c r="G22" i="45"/>
  <c r="G26" i="45" s="1"/>
  <c r="F22" i="45"/>
  <c r="F26" i="45" s="1"/>
  <c r="E22" i="45"/>
  <c r="F66" i="46"/>
  <c r="G66" i="46"/>
  <c r="M66" i="46"/>
  <c r="M128" i="46"/>
  <c r="G128" i="46"/>
  <c r="E66" i="46"/>
  <c r="A66" i="46"/>
  <c r="E128" i="46"/>
  <c r="A128" i="46"/>
  <c r="M3" i="46"/>
  <c r="K3" i="46"/>
  <c r="F3" i="46"/>
  <c r="E3" i="46"/>
  <c r="G2" i="46"/>
  <c r="A2" i="46"/>
  <c r="F128" i="46"/>
  <c r="M180" i="46"/>
  <c r="M181" i="46"/>
  <c r="M182" i="46"/>
  <c r="M183" i="46"/>
  <c r="M184" i="46"/>
  <c r="M185" i="46"/>
  <c r="M186"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18" i="46"/>
  <c r="M119" i="46"/>
  <c r="M120" i="46"/>
  <c r="M121" i="46"/>
  <c r="M122" i="46"/>
  <c r="M123" i="46"/>
  <c r="M124" i="46"/>
  <c r="L125" i="46"/>
  <c r="J125" i="46"/>
  <c r="H125" i="46"/>
  <c r="G125" i="46"/>
  <c r="F125" i="46"/>
  <c r="E125" i="46"/>
  <c r="D125" i="46"/>
  <c r="M99" i="46"/>
  <c r="M100" i="46"/>
  <c r="M101" i="46"/>
  <c r="M102" i="46"/>
  <c r="M103" i="46"/>
  <c r="M104" i="46"/>
  <c r="M105" i="46"/>
  <c r="M106" i="46"/>
  <c r="M107" i="46"/>
  <c r="M108" i="46"/>
  <c r="M109" i="46"/>
  <c r="M110" i="46"/>
  <c r="M111" i="46"/>
  <c r="M112" i="46"/>
  <c r="M113" i="46"/>
  <c r="M114" i="46"/>
  <c r="M115" i="46"/>
  <c r="L116" i="46"/>
  <c r="J116" i="46"/>
  <c r="H116" i="46"/>
  <c r="G116" i="46"/>
  <c r="F116" i="46"/>
  <c r="E116" i="46"/>
  <c r="D116" i="46"/>
  <c r="M76" i="46"/>
  <c r="M77" i="46"/>
  <c r="M78" i="46"/>
  <c r="M79" i="46"/>
  <c r="M80" i="46"/>
  <c r="M81" i="46"/>
  <c r="M82" i="46"/>
  <c r="M83" i="46"/>
  <c r="M84" i="46"/>
  <c r="M85" i="46"/>
  <c r="M86" i="46"/>
  <c r="M87" i="46"/>
  <c r="M88" i="46"/>
  <c r="M89" i="46"/>
  <c r="M90" i="46"/>
  <c r="M91" i="46"/>
  <c r="M92" i="46"/>
  <c r="M93" i="46"/>
  <c r="M94" i="46"/>
  <c r="M95" i="46"/>
  <c r="M96" i="46"/>
  <c r="L97" i="46"/>
  <c r="J97" i="46"/>
  <c r="H97" i="46"/>
  <c r="G97" i="46"/>
  <c r="F97" i="46"/>
  <c r="E97" i="46"/>
  <c r="D97" i="46"/>
  <c r="M38" i="46"/>
  <c r="M37" i="46"/>
  <c r="M36" i="46"/>
  <c r="M17" i="46"/>
  <c r="M18" i="46"/>
  <c r="M19" i="46"/>
  <c r="M20" i="46"/>
  <c r="M21" i="46"/>
  <c r="M22" i="46"/>
  <c r="M25" i="46"/>
  <c r="M26" i="46"/>
  <c r="M27" i="46"/>
  <c r="M28" i="46"/>
  <c r="M29" i="46"/>
  <c r="M30" i="46"/>
  <c r="M32" i="46"/>
  <c r="L31" i="46"/>
  <c r="L33" i="46" s="1"/>
  <c r="J31" i="46"/>
  <c r="J33" i="46" s="1"/>
  <c r="H31" i="46"/>
  <c r="G23" i="46"/>
  <c r="G31" i="46"/>
  <c r="F23" i="46"/>
  <c r="F31" i="46"/>
  <c r="E31" i="46"/>
  <c r="G72" i="49"/>
  <c r="F72" i="49"/>
  <c r="A72" i="49"/>
  <c r="G3" i="49"/>
  <c r="F3" i="49"/>
  <c r="A2" i="49"/>
  <c r="D133" i="49"/>
  <c r="C133" i="49"/>
  <c r="E133" i="49"/>
  <c r="A120" i="49"/>
  <c r="A121" i="49" s="1"/>
  <c r="A122" i="49" s="1"/>
  <c r="A123" i="49" s="1"/>
  <c r="A124" i="49" s="1"/>
  <c r="A125" i="49" s="1"/>
  <c r="A126" i="49" s="1"/>
  <c r="A127" i="49" s="1"/>
  <c r="A128" i="49" s="1"/>
  <c r="A129" i="49" s="1"/>
  <c r="A130" i="49" s="1"/>
  <c r="A131" i="49" s="1"/>
  <c r="A132" i="49" s="1"/>
  <c r="A133" i="49" s="1"/>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A80" i="49"/>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A22" i="49"/>
  <c r="G62" i="49"/>
  <c r="G60" i="49"/>
  <c r="G59" i="49"/>
  <c r="G48" i="49"/>
  <c r="G46" i="49"/>
  <c r="G41" i="49"/>
  <c r="G32" i="49"/>
  <c r="G31" i="49"/>
  <c r="G30" i="49"/>
  <c r="G26" i="49"/>
  <c r="G25" i="49"/>
  <c r="G24" i="49"/>
  <c r="G22" i="49"/>
  <c r="G21" i="49"/>
  <c r="F21" i="49"/>
  <c r="N63" i="50"/>
  <c r="L63" i="50"/>
  <c r="I63" i="50"/>
  <c r="G63" i="50"/>
  <c r="F63" i="50"/>
  <c r="A63" i="50"/>
  <c r="N3" i="50"/>
  <c r="F3" i="80" s="1"/>
  <c r="L3" i="80" s="1"/>
  <c r="Q3" i="80" s="1"/>
  <c r="L3" i="50"/>
  <c r="G3" i="50"/>
  <c r="F3" i="50"/>
  <c r="A2"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M121" i="50"/>
  <c r="K121" i="50"/>
  <c r="J121" i="50"/>
  <c r="I121" i="50"/>
  <c r="I56" i="50"/>
  <c r="N41" i="50"/>
  <c r="N42" i="50"/>
  <c r="N43" i="50"/>
  <c r="N44" i="50"/>
  <c r="N45" i="50"/>
  <c r="M54" i="50"/>
  <c r="J54" i="50"/>
  <c r="F78" i="55"/>
  <c r="E78" i="55"/>
  <c r="A78" i="55"/>
  <c r="F3" i="55"/>
  <c r="E3" i="55"/>
  <c r="F3" i="56" s="1"/>
  <c r="F3" i="57" s="1"/>
  <c r="F4" i="76" s="1"/>
  <c r="A2" i="55"/>
  <c r="A133" i="55"/>
  <c r="A18" i="55"/>
  <c r="A19" i="55" s="1"/>
  <c r="A20" i="55" s="1"/>
  <c r="A21" i="55" s="1"/>
  <c r="A22" i="55" s="1"/>
  <c r="A23" i="55" s="1"/>
  <c r="A24" i="55" s="1"/>
  <c r="A25" i="55" s="1"/>
  <c r="A26" i="55" s="1"/>
  <c r="A27" i="55" s="1"/>
  <c r="A28" i="55" s="1"/>
  <c r="F69" i="55"/>
  <c r="D37" i="64"/>
  <c r="P74" i="64"/>
  <c r="N74" i="64"/>
  <c r="I74" i="64"/>
  <c r="G74" i="64"/>
  <c r="E74" i="64"/>
  <c r="A74" i="64"/>
  <c r="P3" i="64"/>
  <c r="N3" i="64"/>
  <c r="G3" i="64"/>
  <c r="E3" i="64"/>
  <c r="I2" i="64"/>
  <c r="A2" i="64"/>
  <c r="P54" i="64"/>
  <c r="M54" i="64"/>
  <c r="J54" i="64"/>
  <c r="G54" i="64"/>
  <c r="D54" i="64"/>
  <c r="P37" i="64"/>
  <c r="M37" i="64"/>
  <c r="J37" i="64"/>
  <c r="G37" i="64"/>
  <c r="M72" i="65"/>
  <c r="L72" i="65"/>
  <c r="H72" i="65"/>
  <c r="F72" i="65"/>
  <c r="E72" i="65"/>
  <c r="A72" i="65"/>
  <c r="M3" i="65"/>
  <c r="L3" i="65"/>
  <c r="F3" i="65"/>
  <c r="E3" i="65"/>
  <c r="H2" i="65"/>
  <c r="A2" i="65"/>
  <c r="L121" i="65"/>
  <c r="J121" i="65"/>
  <c r="H121" i="65"/>
  <c r="E121" i="65"/>
  <c r="C121" i="65"/>
  <c r="L107" i="65"/>
  <c r="J107" i="65"/>
  <c r="H107" i="65"/>
  <c r="E107" i="65"/>
  <c r="C107" i="65"/>
  <c r="L51" i="65"/>
  <c r="J51" i="65"/>
  <c r="H51" i="65"/>
  <c r="E51" i="65"/>
  <c r="C51" i="65"/>
  <c r="L37" i="65"/>
  <c r="J37" i="65"/>
  <c r="H37" i="65"/>
  <c r="E37" i="65"/>
  <c r="C37" i="65"/>
  <c r="F3" i="66"/>
  <c r="M3" i="66"/>
  <c r="L3" i="66"/>
  <c r="E3" i="66"/>
  <c r="H2" i="66"/>
  <c r="A2" i="66"/>
  <c r="O70" i="67"/>
  <c r="N70" i="67"/>
  <c r="J70" i="67"/>
  <c r="H70" i="67"/>
  <c r="G70" i="67"/>
  <c r="A70" i="67"/>
  <c r="O3" i="67"/>
  <c r="N3" i="67"/>
  <c r="H3" i="67"/>
  <c r="G3" i="67"/>
  <c r="J2" i="67"/>
  <c r="Q3" i="69"/>
  <c r="P3" i="69"/>
  <c r="J2" i="69"/>
  <c r="Q40" i="69"/>
  <c r="Q41" i="69"/>
  <c r="Q42" i="69"/>
  <c r="Q43" i="69"/>
  <c r="Q44" i="69"/>
  <c r="Q45" i="69"/>
  <c r="Q46" i="69"/>
  <c r="Q47" i="69"/>
  <c r="Q48" i="69"/>
  <c r="Q49" i="69"/>
  <c r="Q50" i="69"/>
  <c r="Q51" i="69"/>
  <c r="Q52" i="69"/>
  <c r="Q53" i="69"/>
  <c r="Q54" i="69"/>
  <c r="Q55" i="69"/>
  <c r="Q56" i="69"/>
  <c r="Q57" i="69"/>
  <c r="Q58" i="69"/>
  <c r="Q59" i="69"/>
  <c r="Q60" i="69"/>
  <c r="P61" i="69"/>
  <c r="O61" i="69"/>
  <c r="N61" i="69"/>
  <c r="H61" i="69"/>
  <c r="G61" i="69"/>
  <c r="F61" i="69"/>
  <c r="D61" i="69"/>
  <c r="F3" i="71"/>
  <c r="E3" i="71"/>
  <c r="A2" i="71"/>
  <c r="G3" i="72"/>
  <c r="F3" i="72"/>
  <c r="A2" i="72"/>
  <c r="G63" i="72"/>
  <c r="F63" i="72"/>
  <c r="E63" i="72"/>
  <c r="D63" i="72"/>
  <c r="C63" i="72"/>
  <c r="F3" i="73"/>
  <c r="E3" i="73"/>
  <c r="A2" i="73"/>
  <c r="F37" i="73"/>
  <c r="E37" i="73"/>
  <c r="G71" i="74"/>
  <c r="A71" i="74"/>
  <c r="G3" i="74"/>
  <c r="F3" i="74"/>
  <c r="A2" i="74"/>
  <c r="C16" i="75"/>
  <c r="C567" i="75" s="1"/>
  <c r="C148" i="75"/>
  <c r="C150" i="75"/>
  <c r="C151" i="75"/>
  <c r="C485" i="75"/>
  <c r="C486" i="75"/>
  <c r="C488" i="75"/>
  <c r="C489" i="75"/>
  <c r="C406" i="75"/>
  <c r="C602" i="75"/>
  <c r="C480" i="75"/>
  <c r="C603" i="75"/>
  <c r="C209" i="75"/>
  <c r="C594" i="75"/>
  <c r="C285" i="75"/>
  <c r="C592" i="75" s="1"/>
  <c r="C269" i="75"/>
  <c r="C272" i="75"/>
  <c r="C273" i="75"/>
  <c r="C274" i="75"/>
  <c r="C275" i="75"/>
  <c r="C276" i="75"/>
  <c r="C277" i="75"/>
  <c r="C278" i="75"/>
  <c r="C279" i="75"/>
  <c r="C280" i="75"/>
  <c r="C281" i="75"/>
  <c r="C249" i="75"/>
  <c r="C250" i="75"/>
  <c r="C586" i="75" s="1"/>
  <c r="C576" i="75"/>
  <c r="C96" i="75"/>
  <c r="C104" i="75"/>
  <c r="C510" i="75"/>
  <c r="C512" i="75"/>
  <c r="C513" i="75"/>
  <c r="C514" i="75"/>
  <c r="C518" i="75"/>
  <c r="C519" i="75"/>
  <c r="C335" i="75"/>
  <c r="C336" i="75"/>
  <c r="C337" i="75"/>
  <c r="C338" i="75"/>
  <c r="C340" i="75"/>
  <c r="C496" i="75" s="1"/>
  <c r="C487" i="75"/>
  <c r="C481" i="75"/>
  <c r="C404" i="75"/>
  <c r="C325" i="75"/>
  <c r="C326" i="75"/>
  <c r="C361" i="75" s="1"/>
  <c r="C327" i="75"/>
  <c r="C328" i="75"/>
  <c r="C330" i="75"/>
  <c r="C331" i="75"/>
  <c r="C346" i="75"/>
  <c r="C345" i="75"/>
  <c r="C360" i="75" s="1"/>
  <c r="C344" i="75"/>
  <c r="C347" i="75"/>
  <c r="C349" i="75"/>
  <c r="C313" i="75"/>
  <c r="C301" i="75"/>
  <c r="C302" i="75"/>
  <c r="C303" i="75"/>
  <c r="C304" i="75"/>
  <c r="C305" i="75"/>
  <c r="C306" i="75"/>
  <c r="C286" i="75"/>
  <c r="C287" i="75"/>
  <c r="C288" i="75"/>
  <c r="C291" i="75"/>
  <c r="C292" i="75"/>
  <c r="C293" i="75"/>
  <c r="C294" i="75"/>
  <c r="C295" i="75"/>
  <c r="C246" i="75"/>
  <c r="C247" i="75"/>
  <c r="C251" i="75"/>
  <c r="C65" i="75"/>
  <c r="C66" i="75"/>
  <c r="C70" i="75"/>
  <c r="C36" i="75"/>
  <c r="C38" i="75"/>
  <c r="A8" i="75"/>
  <c r="A7" i="75"/>
  <c r="B19" i="3"/>
  <c r="B17" i="3"/>
  <c r="B25" i="3"/>
  <c r="A50" i="1"/>
  <c r="E3" i="6"/>
  <c r="D3" i="6"/>
  <c r="E83" i="62"/>
  <c r="F36" i="62"/>
  <c r="I27" i="62"/>
  <c r="E36" i="62"/>
  <c r="E38" i="62" s="1"/>
  <c r="G36" i="62"/>
  <c r="I28" i="62"/>
  <c r="E90" i="62"/>
  <c r="F55" i="26"/>
  <c r="F39" i="26"/>
  <c r="C182" i="75"/>
  <c r="C183" i="75" s="1"/>
  <c r="C187" i="75" s="1"/>
  <c r="E88" i="86"/>
  <c r="F133" i="49"/>
  <c r="C354" i="75" l="1"/>
  <c r="C252" i="75"/>
  <c r="C254" i="75" s="1"/>
  <c r="C258" i="75" s="1"/>
  <c r="D259" i="75" s="1"/>
  <c r="G228" i="13"/>
  <c r="A29" i="55"/>
  <c r="A30" i="55" s="1"/>
  <c r="A31" i="55" s="1"/>
  <c r="A32" i="55" s="1"/>
  <c r="A33" i="55" s="1"/>
  <c r="A34" i="55" s="1"/>
  <c r="A35" i="55" s="1"/>
  <c r="A36" i="55" s="1"/>
  <c r="A37" i="55" s="1"/>
  <c r="A38" i="55" s="1"/>
  <c r="A39" i="55" s="1"/>
  <c r="A40" i="55" s="1"/>
  <c r="A41" i="55" s="1"/>
  <c r="A42" i="55" s="1"/>
  <c r="A43" i="55" s="1"/>
  <c r="A44" i="55" s="1"/>
  <c r="A45" i="55" s="1"/>
  <c r="A46" i="55" s="1"/>
  <c r="A47" i="55" s="1"/>
  <c r="C520" i="75"/>
  <c r="E21" i="18"/>
  <c r="E23" i="18" s="1"/>
  <c r="L21" i="18"/>
  <c r="L23" i="18" s="1"/>
  <c r="F117" i="20"/>
  <c r="F121" i="20" s="1"/>
  <c r="C98" i="75"/>
  <c r="C298" i="75"/>
  <c r="E95" i="16"/>
  <c r="E124" i="16" s="1"/>
  <c r="E128" i="16" s="1"/>
  <c r="C316" i="75" s="1"/>
  <c r="M25" i="83"/>
  <c r="C41" i="75"/>
  <c r="C40" i="75"/>
  <c r="L26" i="83"/>
  <c r="K26" i="83"/>
  <c r="E97" i="62"/>
  <c r="F62" i="79"/>
  <c r="F114" i="79" s="1"/>
  <c r="F118" i="79" s="1"/>
  <c r="E3" i="48"/>
  <c r="F63" i="37"/>
  <c r="L12" i="20"/>
  <c r="H2" i="52"/>
  <c r="F2" i="60"/>
  <c r="M20" i="83"/>
  <c r="G2" i="59"/>
  <c r="K64" i="39"/>
  <c r="E64" i="86"/>
  <c r="E129" i="86" s="1"/>
  <c r="F92" i="26"/>
  <c r="E33" i="46"/>
  <c r="E35" i="22"/>
  <c r="D61" i="36"/>
  <c r="E61" i="36"/>
  <c r="C221" i="75"/>
  <c r="C216" i="75"/>
  <c r="C605" i="75" s="1"/>
  <c r="C230" i="75"/>
  <c r="C584" i="75" s="1"/>
  <c r="A56" i="1"/>
  <c r="A1" i="5" s="1"/>
  <c r="O128" i="52"/>
  <c r="C200" i="75"/>
  <c r="C371" i="75"/>
  <c r="I54" i="50"/>
  <c r="G47" i="14"/>
  <c r="G49" i="14" s="1"/>
  <c r="H23" i="18"/>
  <c r="C21" i="75"/>
  <c r="C23" i="75" s="1"/>
  <c r="C17" i="75"/>
  <c r="C19" i="75" s="1"/>
  <c r="J192" i="60"/>
  <c r="C333" i="75"/>
  <c r="A64" i="1"/>
  <c r="A1" i="4" s="1"/>
  <c r="L39" i="20"/>
  <c r="G22" i="83"/>
  <c r="G26" i="83" s="1"/>
  <c r="M21" i="83"/>
  <c r="M22" i="83" s="1"/>
  <c r="H25" i="19"/>
  <c r="H38" i="19"/>
  <c r="D16" i="18"/>
  <c r="D21" i="18" s="1"/>
  <c r="E29" i="34"/>
  <c r="G14" i="13"/>
  <c r="G22" i="13" s="1"/>
  <c r="G105" i="13" s="1"/>
  <c r="C29" i="75"/>
  <c r="C31" i="75" s="1"/>
  <c r="AC41" i="14"/>
  <c r="C223" i="75" s="1"/>
  <c r="J117" i="20"/>
  <c r="J121" i="20" s="1"/>
  <c r="I3" i="62"/>
  <c r="G67" i="62" s="1"/>
  <c r="W3" i="80"/>
  <c r="G3" i="52"/>
  <c r="F68" i="20"/>
  <c r="M68" i="20" s="1"/>
  <c r="L71" i="20" s="1"/>
  <c r="E3" i="22"/>
  <c r="F70" i="55"/>
  <c r="C237" i="75"/>
  <c r="N69" i="52"/>
  <c r="D3" i="53"/>
  <c r="J3" i="53" s="1"/>
  <c r="K3" i="18"/>
  <c r="E68" i="20"/>
  <c r="L68" i="20" s="1"/>
  <c r="H33" i="46"/>
  <c r="C364" i="75"/>
  <c r="K53" i="79"/>
  <c r="A69" i="52"/>
  <c r="F29" i="34"/>
  <c r="C375" i="75"/>
  <c r="C376" i="75"/>
  <c r="K3" i="80"/>
  <c r="P3" i="80"/>
  <c r="K54" i="50"/>
  <c r="D33" i="63"/>
  <c r="M97" i="46"/>
  <c r="A52" i="1"/>
  <c r="A62" i="1"/>
  <c r="J129" i="60"/>
  <c r="J64" i="60"/>
  <c r="F29" i="44"/>
  <c r="G126" i="33"/>
  <c r="G59" i="33" s="1"/>
  <c r="G61" i="33" s="1"/>
  <c r="G33" i="46"/>
  <c r="O57" i="52"/>
  <c r="O63" i="52" s="1"/>
  <c r="H120" i="54"/>
  <c r="O191" i="52"/>
  <c r="G56" i="47"/>
  <c r="G120" i="47" s="1"/>
  <c r="M23" i="46"/>
  <c r="G38" i="62"/>
  <c r="R133" i="53"/>
  <c r="E69" i="52"/>
  <c r="G23" i="49"/>
  <c r="G133" i="49"/>
  <c r="M116" i="46"/>
  <c r="L31" i="80"/>
  <c r="K31" i="80"/>
  <c r="C372" i="75" s="1"/>
  <c r="E55" i="26"/>
  <c r="L114" i="20"/>
  <c r="L116" i="20" s="1"/>
  <c r="L102" i="20"/>
  <c r="L86" i="20"/>
  <c r="I117" i="20"/>
  <c r="L74" i="20"/>
  <c r="L30" i="20"/>
  <c r="C365" i="75"/>
  <c r="D29" i="19"/>
  <c r="C561" i="75"/>
  <c r="C130" i="42"/>
  <c r="I60" i="42"/>
  <c r="I25" i="42"/>
  <c r="R43" i="53"/>
  <c r="H130" i="42"/>
  <c r="C146" i="75"/>
  <c r="C282" i="75"/>
  <c r="C590" i="75" s="1"/>
  <c r="C555" i="75" s="1"/>
  <c r="L27" i="44"/>
  <c r="O254" i="52"/>
  <c r="F54" i="25"/>
  <c r="F55" i="25"/>
  <c r="C532" i="75"/>
  <c r="C329" i="75"/>
  <c r="C332" i="75" s="1"/>
  <c r="C580" i="75"/>
  <c r="C161" i="75"/>
  <c r="C162" i="75" s="1"/>
  <c r="C166" i="75" s="1"/>
  <c r="C467" i="75"/>
  <c r="C478" i="75" s="1"/>
  <c r="H21" i="19"/>
  <c r="C521" i="75" s="1"/>
  <c r="C309" i="75"/>
  <c r="D310" i="75" s="1"/>
  <c r="C355" i="75"/>
  <c r="C106" i="75"/>
  <c r="C210" i="75"/>
  <c r="F38" i="62"/>
  <c r="H48" i="54"/>
  <c r="G59" i="43"/>
  <c r="G119" i="43"/>
  <c r="I49" i="42"/>
  <c r="G60" i="15"/>
  <c r="G98" i="15" s="1"/>
  <c r="I29" i="44"/>
  <c r="I118" i="42"/>
  <c r="G61" i="42"/>
  <c r="C339" i="75"/>
  <c r="C341" i="75" s="1"/>
  <c r="C97" i="75"/>
  <c r="C121" i="75"/>
  <c r="D122" i="75" s="1"/>
  <c r="C356" i="75"/>
  <c r="C84" i="75"/>
  <c r="C348" i="75"/>
  <c r="C350" i="75" s="1"/>
  <c r="D351" i="75" s="1"/>
  <c r="C267" i="75"/>
  <c r="C323" i="75"/>
  <c r="C388" i="75"/>
  <c r="C460" i="75"/>
  <c r="C506" i="75"/>
  <c r="K35" i="79"/>
  <c r="K80" i="79"/>
  <c r="C129" i="75"/>
  <c r="D130" i="75" s="1"/>
  <c r="Q61" i="69"/>
  <c r="E26" i="45"/>
  <c r="M22" i="45"/>
  <c r="M26" i="45" s="1"/>
  <c r="R210" i="53"/>
  <c r="N121" i="50"/>
  <c r="C26" i="75"/>
  <c r="C139" i="75"/>
  <c r="A60" i="1"/>
  <c r="A54" i="1"/>
  <c r="C366" i="75"/>
  <c r="C73" i="75"/>
  <c r="C136" i="75"/>
  <c r="D137" i="75" s="1"/>
  <c r="E130" i="42"/>
  <c r="I37" i="42"/>
  <c r="I129" i="42"/>
  <c r="I106" i="42"/>
  <c r="G130" i="42"/>
  <c r="I94" i="42"/>
  <c r="H61" i="42"/>
  <c r="E61" i="42"/>
  <c r="C61" i="42"/>
  <c r="K64" i="41"/>
  <c r="L64" i="41"/>
  <c r="M64" i="41"/>
  <c r="F67" i="24"/>
  <c r="C297" i="75"/>
  <c r="C29" i="44"/>
  <c r="D29" i="44"/>
  <c r="E29" i="44"/>
  <c r="G29" i="44"/>
  <c r="K29" i="44"/>
  <c r="L20" i="44"/>
  <c r="H43" i="26"/>
  <c r="G61" i="27"/>
  <c r="E39" i="26"/>
  <c r="F33" i="46"/>
  <c r="M31" i="46"/>
  <c r="M125" i="46"/>
  <c r="M187" i="46"/>
  <c r="F43" i="26"/>
  <c r="K117" i="20"/>
  <c r="K121" i="20" s="1"/>
  <c r="C359" i="75"/>
  <c r="I18" i="62"/>
  <c r="I36" i="62"/>
  <c r="N54" i="50"/>
  <c r="E46" i="48"/>
  <c r="K45" i="79"/>
  <c r="AD8" i="14"/>
  <c r="AD52" i="14" s="1"/>
  <c r="AD59" i="14" s="1"/>
  <c r="C472" i="75"/>
  <c r="C474" i="75" s="1"/>
  <c r="C479" i="75" s="1"/>
  <c r="C377" i="75"/>
  <c r="M26" i="83"/>
  <c r="C490" i="75"/>
  <c r="C402" i="75" s="1"/>
  <c r="A48" i="55" l="1"/>
  <c r="A49" i="55" s="1"/>
  <c r="A50" i="55" s="1"/>
  <c r="A51" i="55" s="1"/>
  <c r="A52" i="55" s="1"/>
  <c r="A53" i="55" s="1"/>
  <c r="A54" i="55" s="1"/>
  <c r="A55" i="55" s="1"/>
  <c r="A56" i="55" s="1"/>
  <c r="D298" i="75"/>
  <c r="C523" i="75"/>
  <c r="C530" i="75" s="1"/>
  <c r="C534" i="75" s="1"/>
  <c r="I38" i="62"/>
  <c r="C39" i="75"/>
  <c r="D41" i="75"/>
  <c r="K62" i="79"/>
  <c r="K114" i="79" s="1"/>
  <c r="G63" i="33"/>
  <c r="C535" i="75"/>
  <c r="D23" i="18"/>
  <c r="I121" i="20"/>
  <c r="L117" i="20"/>
  <c r="G43" i="26"/>
  <c r="E43" i="26" s="1"/>
  <c r="D217" i="75"/>
  <c r="C374" i="75"/>
  <c r="C380" i="75" s="1"/>
  <c r="K37" i="80"/>
  <c r="H29" i="19"/>
  <c r="L29" i="44"/>
  <c r="M33" i="46"/>
  <c r="AC8" i="14"/>
  <c r="AC52" i="14" s="1"/>
  <c r="C192" i="75"/>
  <c r="C25" i="75"/>
  <c r="C27" i="75" s="1"/>
  <c r="C32" i="75"/>
  <c r="E3" i="53"/>
  <c r="L3" i="53" s="1"/>
  <c r="O69" i="52"/>
  <c r="G69" i="52"/>
  <c r="J60" i="53"/>
  <c r="Q3" i="53"/>
  <c r="Q60" i="53" s="1"/>
  <c r="G63" i="49"/>
  <c r="L75" i="20"/>
  <c r="C469" i="75"/>
  <c r="C396" i="75" s="1"/>
  <c r="D283" i="75"/>
  <c r="C494" i="75"/>
  <c r="D342" i="75"/>
  <c r="F56" i="25"/>
  <c r="C390" i="75"/>
  <c r="D333" i="75"/>
  <c r="C604" i="75"/>
  <c r="D211" i="75"/>
  <c r="C222" i="75"/>
  <c r="D223" i="75" s="1"/>
  <c r="C191" i="75"/>
  <c r="C574" i="75"/>
  <c r="D107" i="75"/>
  <c r="C570" i="75"/>
  <c r="C578" i="75"/>
  <c r="C559" i="75" s="1"/>
  <c r="D98" i="75"/>
  <c r="C311" i="75"/>
  <c r="C315" i="75" s="1"/>
  <c r="D316" i="75" s="1"/>
  <c r="C568" i="75"/>
  <c r="D61" i="75"/>
  <c r="C493" i="75"/>
  <c r="C392" i="75"/>
  <c r="C444" i="75" s="1"/>
  <c r="O20" i="83"/>
  <c r="C138" i="75"/>
  <c r="D139" i="75" s="1"/>
  <c r="I130" i="42"/>
  <c r="I61" i="42"/>
  <c r="C398" i="75"/>
  <c r="C75" i="75" l="1"/>
  <c r="D76" i="75" s="1"/>
  <c r="D32" i="75"/>
  <c r="A57" i="55"/>
  <c r="A58" i="55" s="1"/>
  <c r="A59" i="55" s="1"/>
  <c r="A60" i="55" s="1"/>
  <c r="A61" i="55" s="1"/>
  <c r="A62" i="55" s="1"/>
  <c r="A63" i="55" s="1"/>
  <c r="A64" i="55" s="1"/>
  <c r="A65" i="55" s="1"/>
  <c r="A66" i="55" s="1"/>
  <c r="A67" i="55" s="1"/>
  <c r="A68" i="55" s="1"/>
  <c r="A69" i="55" s="1"/>
  <c r="A70"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124" i="55" s="1"/>
  <c r="A125" i="55" s="1"/>
  <c r="A126" i="55" s="1"/>
  <c r="A127" i="55" s="1"/>
  <c r="A128" i="55" s="1"/>
  <c r="A129" i="55" s="1"/>
  <c r="A130" i="55" s="1"/>
  <c r="A131" i="55" s="1"/>
  <c r="A132" i="55" s="1"/>
  <c r="I42" i="62"/>
  <c r="D192" i="75"/>
  <c r="K118" i="79"/>
  <c r="C470" i="75"/>
  <c r="D470" i="75" s="1"/>
  <c r="V27" i="80"/>
  <c r="C477" i="75" s="1"/>
  <c r="C482" i="75" s="1"/>
  <c r="C400" i="75" s="1"/>
  <c r="C420" i="75" s="1"/>
  <c r="AC59" i="14"/>
  <c r="C232" i="75"/>
  <c r="L60" i="53"/>
  <c r="R3" i="53"/>
  <c r="R60" i="53" s="1"/>
  <c r="C538" i="75"/>
  <c r="C572" i="75"/>
  <c r="C543" i="75" s="1"/>
  <c r="D535" i="75"/>
  <c r="C495" i="75"/>
  <c r="C497" i="75" s="1"/>
  <c r="C426" i="75"/>
  <c r="C424" i="75"/>
  <c r="C410" i="75"/>
  <c r="C422" i="75"/>
  <c r="C418" i="75"/>
  <c r="C416" i="75"/>
  <c r="C231" i="75"/>
  <c r="C588" i="75" s="1"/>
  <c r="C601" i="75"/>
  <c r="C442" i="75"/>
  <c r="C446" i="75"/>
  <c r="I43" i="62"/>
  <c r="C436" i="75"/>
  <c r="C438" i="75"/>
  <c r="C607" i="75" l="1"/>
  <c r="C582" i="75" s="1"/>
  <c r="C548" i="75" s="1"/>
  <c r="C381" i="75"/>
  <c r="D381" i="75" s="1"/>
  <c r="C440" i="75"/>
  <c r="C408" i="75"/>
  <c r="C448" i="75" s="1"/>
  <c r="C240" i="75"/>
  <c r="O25" i="83"/>
  <c r="C546" i="75"/>
  <c r="C557" i="75"/>
  <c r="C552" i="75"/>
  <c r="C544" i="75"/>
  <c r="C540" i="75"/>
  <c r="C545" i="75"/>
  <c r="C563" i="75"/>
  <c r="C239" i="75"/>
  <c r="D232" i="75"/>
  <c r="C550" i="75"/>
  <c r="C450" i="75" l="1"/>
  <c r="C428" i="75"/>
  <c r="C430" i="75" s="1"/>
  <c r="D240" i="75"/>
  <c r="L121" i="20" l="1"/>
  <c r="E119" i="20" l="1"/>
  <c r="L119" i="20"/>
</calcChain>
</file>

<file path=xl/comments1.xml><?xml version="1.0" encoding="utf-8"?>
<comments xmlns="http://schemas.openxmlformats.org/spreadsheetml/2006/main">
  <authors>
    <author>abula</author>
  </authors>
  <commentList>
    <comment ref="H13" authorId="0">
      <text>
        <r>
          <rPr>
            <b/>
            <sz val="8"/>
            <color indexed="81"/>
            <rFont val="Tahoma"/>
            <family val="2"/>
          </rPr>
          <t>abula:</t>
        </r>
        <r>
          <rPr>
            <sz val="8"/>
            <color indexed="81"/>
            <rFont val="Tahoma"/>
            <family val="2"/>
          </rPr>
          <t xml:space="preserve">
</t>
        </r>
        <r>
          <rPr>
            <sz val="8"/>
            <color indexed="81"/>
            <rFont val="Tahoma"/>
            <family val="2"/>
          </rPr>
          <t>From Depr 1500 report</t>
        </r>
      </text>
    </comment>
  </commentList>
</comments>
</file>

<file path=xl/comments2.xml><?xml version="1.0" encoding="utf-8"?>
<comments xmlns="http://schemas.openxmlformats.org/spreadsheetml/2006/main">
  <authors>
    <author>abula</author>
    <author>Chalwell, Michael</author>
    <author>chalwellM</author>
  </authors>
  <commentList>
    <comment ref="H11" authorId="0">
      <text>
        <r>
          <rPr>
            <b/>
            <sz val="8"/>
            <color indexed="81"/>
            <rFont val="Tahoma"/>
            <family val="2"/>
          </rPr>
          <t>abula:</t>
        </r>
        <r>
          <rPr>
            <sz val="8"/>
            <color indexed="81"/>
            <rFont val="Tahoma"/>
            <family val="2"/>
          </rPr>
          <t xml:space="preserve">
From Depr 1500 report for Electric accounts</t>
        </r>
      </text>
    </comment>
    <comment ref="C22" authorId="1">
      <text>
        <r>
          <rPr>
            <b/>
            <sz val="9"/>
            <color indexed="81"/>
            <rFont val="Tahoma"/>
            <family val="2"/>
          </rPr>
          <t>Chalwell, Michael:</t>
        </r>
        <r>
          <rPr>
            <sz val="9"/>
            <color indexed="81"/>
            <rFont val="Tahoma"/>
            <family val="2"/>
          </rPr>
          <t xml:space="preserve">
Common electric Intangible allocation </t>
        </r>
      </text>
    </comment>
    <comment ref="C32" authorId="2">
      <text>
        <r>
          <rPr>
            <b/>
            <sz val="8"/>
            <color indexed="81"/>
            <rFont val="Tahoma"/>
            <family val="2"/>
          </rPr>
          <t xml:space="preserve">chalwellM:
</t>
        </r>
        <r>
          <rPr>
            <sz val="8"/>
            <color indexed="81"/>
            <rFont val="Tahoma"/>
            <family val="2"/>
          </rPr>
          <t xml:space="preserve">Common allocation </t>
        </r>
      </text>
    </comment>
  </commentList>
</comments>
</file>

<file path=xl/sharedStrings.xml><?xml version="1.0" encoding="utf-8"?>
<sst xmlns="http://schemas.openxmlformats.org/spreadsheetml/2006/main" count="12558" uniqueCount="5469">
  <si>
    <t>354-355</t>
  </si>
  <si>
    <t>Common Utility Plant and Expenses</t>
  </si>
  <si>
    <t>356</t>
  </si>
  <si>
    <t>Electric Plant Statistical Data</t>
  </si>
  <si>
    <t>Electric Energy Account</t>
  </si>
  <si>
    <t>401</t>
  </si>
  <si>
    <t>Monthly Peaks and Output</t>
  </si>
  <si>
    <t xml:space="preserve">          (Total of lines 34 thru 55)</t>
  </si>
  <si>
    <t xml:space="preserve">     11.  (Reserved)</t>
  </si>
  <si>
    <t>Liquefied Natural Gas Stored and Held for Processing(164.2-164.3)</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</si>
  <si>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</si>
  <si>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</si>
  <si>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</si>
  <si>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</si>
  <si>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</si>
  <si>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</si>
  <si>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(Total of lines 70 thru 81)</t>
  </si>
  <si>
    <t xml:space="preserve">   Net Increase (Decrease) in Cash and Cash Equivalents</t>
  </si>
  <si>
    <t xml:space="preserve">          (Total of lines 22, 57 and 83)</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</si>
  <si>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</si>
  <si>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</si>
  <si>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</si>
  <si>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</si>
  <si>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</si>
  <si>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</si>
  <si>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VOLTAGE (In KV)</t>
  </si>
  <si>
    <t>*Note:All of the outstanding shares for Orange and Rockland, except for 1,000 shares, was purchased by Con Edison, due to merger.</t>
  </si>
  <si>
    <t>(302) Franchises and Consents</t>
  </si>
  <si>
    <t>02202220</t>
  </si>
  <si>
    <t>(303) Miscellaneous Intangible Plant</t>
  </si>
  <si>
    <t>02203010</t>
  </si>
  <si>
    <t xml:space="preserve">   Total Intangible Plant</t>
  </si>
  <si>
    <t>02203030</t>
  </si>
  <si>
    <t>02203060</t>
  </si>
  <si>
    <t>OTHER (SPECIFY)</t>
  </si>
  <si>
    <t>02203070</t>
  </si>
  <si>
    <t>02203080</t>
  </si>
  <si>
    <t>02203090</t>
  </si>
  <si>
    <t>02203100</t>
  </si>
  <si>
    <t>02203120</t>
  </si>
  <si>
    <t>Pearl River, Orangetown</t>
  </si>
  <si>
    <t>Pine Island</t>
  </si>
  <si>
    <t>Port Jervis, Port Jervis</t>
  </si>
  <si>
    <t>Ramapo, Ramapo</t>
  </si>
  <si>
    <t xml:space="preserve">Rio, Lumberland </t>
  </si>
  <si>
    <t>Shoemaker, Wallkill</t>
  </si>
  <si>
    <t>Silver Lake, Middletown</t>
  </si>
  <si>
    <t>Sloatsburg, Sloatsburg</t>
  </si>
  <si>
    <t>South Goshen, Goshen</t>
  </si>
  <si>
    <t>Sparkill</t>
  </si>
  <si>
    <t>Sterling Forest, Tuxedo</t>
  </si>
  <si>
    <t>Sugerloaf, Chester</t>
  </si>
  <si>
    <t>Summitville, Summitville</t>
  </si>
  <si>
    <t>Tallman, Airmont</t>
  </si>
  <si>
    <t>West Haverstraw, West Haverstraw</t>
  </si>
  <si>
    <t>West Nyack, West Nyack</t>
  </si>
  <si>
    <t>Westtown, Minisink</t>
  </si>
  <si>
    <t>Wisner, Wisner</t>
  </si>
  <si>
    <t>Wurtsboro, Wurtsboro</t>
  </si>
  <si>
    <t>Washington Heights, Middletown</t>
  </si>
  <si>
    <t xml:space="preserve">Rockland Electric Company </t>
  </si>
  <si>
    <t>Common Stock</t>
  </si>
  <si>
    <t>Equity contribution</t>
  </si>
  <si>
    <t>Equity in Prior Years' Earnings</t>
  </si>
  <si>
    <t>Equity in Current years'  Earnings</t>
  </si>
  <si>
    <t>Pike County Power and Light Company</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</si>
  <si>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</si>
  <si>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</si>
  <si>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</si>
  <si>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</si>
  <si>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Date</t>
  </si>
  <si>
    <t>Remarks</t>
  </si>
  <si>
    <t>Page No.</t>
  </si>
  <si>
    <t>Revised</t>
  </si>
  <si>
    <t>(a)</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</si>
  <si>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</si>
  <si>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</si>
  <si>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</si>
  <si>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</si>
  <si>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</si>
  <si>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</si>
  <si>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</si>
  <si>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</si>
  <si>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</si>
  <si>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</si>
  <si>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</si>
  <si>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</si>
  <si>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to expense accounts 501 and 547 (line 41) as shown on</t>
  </si>
  <si>
    <t xml:space="preserve">  31 "Maintenance of Electric Plant."  Indicate plants designed for peak load service.</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</si>
  <si>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</si>
  <si>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</si>
  <si>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</si>
  <si>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</si>
  <si>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</si>
  <si>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be used for long-term firm service which meets the definition of RQ service.  For all transactions identified as LF,</t>
  </si>
  <si>
    <t xml:space="preserve">      any demand not stated on a megawatt basis and explain.</t>
  </si>
  <si>
    <t xml:space="preserve">  Plant in Service (Classified)</t>
  </si>
  <si>
    <t xml:space="preserve">  Property Under Capital Leases</t>
  </si>
  <si>
    <t xml:space="preserve">  Plant Purchased or Sold</t>
  </si>
  <si>
    <t xml:space="preserve">  Completed Construciton not Classified</t>
  </si>
  <si>
    <t xml:space="preserve">  Experimental Plant Unclassified</t>
  </si>
  <si>
    <t xml:space="preserve">    TOTAL (Enter Total of lines 3 thru 7)</t>
  </si>
  <si>
    <t xml:space="preserve">   TOTAL Utility Plant (Enter Total of lines 8 thru 12)</t>
  </si>
  <si>
    <t xml:space="preserve">   Net Utility Plant (Enter Total of lines 13 less 14)</t>
  </si>
  <si>
    <t xml:space="preserve">DETAIL OF ACCUMULATED PROVISIONS FOR </t>
  </si>
  <si>
    <t>In Service:</t>
  </si>
  <si>
    <t xml:space="preserve">  Depreciation (includes RWIP)</t>
  </si>
  <si>
    <t xml:space="preserve">  Amort. and Depl. of Producing Natural Gas Land and Land Rights</t>
  </si>
  <si>
    <t xml:space="preserve">  Amort. of Underground Storage Land and Land Rights</t>
  </si>
  <si>
    <t xml:space="preserve">  Amort. of Other Utility Plant</t>
  </si>
  <si>
    <t xml:space="preserve">   TOTAL In Service (Enter Total of lines 18 thru 21)</t>
  </si>
  <si>
    <t xml:space="preserve">   TOTAL Leased to Others (Enter Total of lines 24 and 25)</t>
  </si>
  <si>
    <t xml:space="preserve">   TOTAL Held for Future Use (Enter Total of lines 28 and 29)</t>
  </si>
  <si>
    <t xml:space="preserve">  Amort. of Plant Aquisition ADJ.</t>
  </si>
  <si>
    <t xml:space="preserve">   TOTAL Accumulated Provisions (Should agree with line 14 above)</t>
  </si>
  <si>
    <t xml:space="preserve">   (Enter Total of lines 22,26,30,31 and 32)</t>
  </si>
  <si>
    <t xml:space="preserve"> N/A</t>
  </si>
  <si>
    <t>New York, May 21, 1926 - Transportation Corporation Law</t>
  </si>
  <si>
    <t>Electricity - New York</t>
  </si>
  <si>
    <t>Gas - New York</t>
  </si>
  <si>
    <t>RECO Securitization,LLC</t>
  </si>
  <si>
    <t>(A) The Respondent through its subsidiary,</t>
  </si>
  <si>
    <t xml:space="preserve"> Rockland Electric Company</t>
  </si>
  <si>
    <t>3.  Report data for lines 7, 9, and 10 for Natural Gas companies using accounts 404.1, 404.2, 404.3, 407.1, and 407.2.</t>
  </si>
  <si>
    <t xml:space="preserve">       (Less) Costs and Exp. of Merchandising, Job. &amp; Contract Work (416)</t>
  </si>
  <si>
    <t xml:space="preserve">       Revenues From Nonutility Operations (417)</t>
  </si>
  <si>
    <t>6.  Give concise explanations concerning significant amount of any refunds made or received during the year resulting</t>
  </si>
  <si>
    <t xml:space="preserve">       (Less) Expenses of Nonutility Operations (417.1)</t>
  </si>
  <si>
    <t>Orange and Rockland Utilities, Inc</t>
  </si>
  <si>
    <t>Pg 111, L 61 (d)</t>
  </si>
  <si>
    <t>Pg 111, L 57, 62, 65, 67 (d)</t>
  </si>
  <si>
    <t>Deferred Losses from Disp. of  Utility Plant</t>
  </si>
  <si>
    <t>Pg 111, L 63 (d)</t>
  </si>
  <si>
    <t>Research and Development</t>
  </si>
  <si>
    <t>Pg 111, L 64 (d)</t>
  </si>
  <si>
    <t>Accumulated Deferred Income Taxes</t>
  </si>
  <si>
    <t>Pg 111, L 66 (d)</t>
  </si>
  <si>
    <t xml:space="preserve">          Total Deferred Debits</t>
  </si>
  <si>
    <t xml:space="preserve">     Total Assets and Other Debits</t>
  </si>
  <si>
    <t>Formula should = Pg 111, L 69 (d)</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</si>
  <si>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</si>
  <si>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</si>
  <si>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</si>
  <si>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</si>
  <si>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</si>
  <si>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</si>
  <si>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</si>
  <si>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</si>
  <si>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</si>
  <si>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</si>
  <si>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</si>
  <si>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</si>
  <si>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</si>
  <si>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</si>
  <si>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</si>
  <si>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price of purchased power if the actual cost of such</t>
  </si>
  <si>
    <t xml:space="preserve">  2.  Include below the costs incurred due to the operation</t>
  </si>
  <si>
    <t>replacement power is not known.  Price internally</t>
  </si>
  <si>
    <t xml:space="preserve">  of environmental protection equipment, facilities, and</t>
  </si>
  <si>
    <t>generated replacement power at the system average</t>
  </si>
  <si>
    <t xml:space="preserve">  programs.</t>
  </si>
  <si>
    <t>cost of power generated if the actual cost of specific</t>
  </si>
  <si>
    <t xml:space="preserve">  3.  Report expenses under the subheadings listed</t>
  </si>
  <si>
    <t>replacement generation is not known.</t>
  </si>
  <si>
    <t xml:space="preserve">  below.</t>
  </si>
  <si>
    <t>6.  Under item 8 include ad valorem and other taxes</t>
  </si>
  <si>
    <t xml:space="preserve">  4.  Under item 6 report the difference in cost between</t>
  </si>
  <si>
    <t>assessed directly on or directly relatable to environmental</t>
  </si>
  <si>
    <t xml:space="preserve">  environmentally clean fuels and the alternative fuels</t>
  </si>
  <si>
    <t>facilities.  Also include under item 8 licensing and similar</t>
  </si>
  <si>
    <t xml:space="preserve">  that would otherwise be used and are available for</t>
  </si>
  <si>
    <t>fees on such facilities.</t>
  </si>
  <si>
    <t xml:space="preserve">  use.</t>
  </si>
  <si>
    <t>7.  In those instances where expenses are composed of</t>
  </si>
  <si>
    <t xml:space="preserve">  5.  Under item 7 include the cost of replacement</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</si>
  <si>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</si>
  <si>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</si>
  <si>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</si>
  <si>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</si>
  <si>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</si>
  <si>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</si>
  <si>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</si>
  <si>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</si>
  <si>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</si>
  <si>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</si>
  <si>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</si>
  <si>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</si>
  <si>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OTHER PROPERTY AND INVESTMENTS</t>
  </si>
  <si>
    <t>Nonutility Property (121)</t>
  </si>
  <si>
    <t>(Less) Accum. Prov. for Depr. and Amort. (122)</t>
  </si>
  <si>
    <t>Investments in Associated Companies (123)</t>
  </si>
  <si>
    <t>FERC FORM N0.1 (ED. 12-96)</t>
  </si>
  <si>
    <t>NOTES TO FINANCIAL STATEMENTS (Continued)</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</si>
  <si>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</si>
  <si>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</si>
  <si>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</si>
  <si>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Accessory Electric Equipment</t>
  </si>
  <si>
    <t>Misc. Power Plant Equipment</t>
  </si>
  <si>
    <t xml:space="preserve">   TOTAL Steam Production Plant (Enter Total of lines 8 thru 14)</t>
  </si>
  <si>
    <t>B. Nuclear Production Plant</t>
  </si>
  <si>
    <t xml:space="preserve">(320) </t>
  </si>
  <si>
    <t xml:space="preserve">(321) </t>
  </si>
  <si>
    <t>Other Gas Utility Operating Income</t>
  </si>
  <si>
    <t>Page 356A</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</si>
  <si>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</si>
  <si>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</si>
  <si>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</si>
  <si>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particulars (details) of the change.  State the reason for any charge-off during the year and specify the amount charged.</t>
  </si>
  <si>
    <t>2.  If any change occurred during the year in the balance with respect to any class or series of stock, attach a statement giving</t>
  </si>
  <si>
    <t>Next Page is 255</t>
  </si>
  <si>
    <t xml:space="preserve">    1.  Report by balance sheet account the particulars (details) </t>
  </si>
  <si>
    <t xml:space="preserve">    2.  In column (a), for new issues,  give Commission authorization</t>
  </si>
  <si>
    <t>FERC FORM NO.1 (ED. 12-96) NYPSC Modified-96</t>
  </si>
  <si>
    <t>Page 108</t>
  </si>
  <si>
    <t>Maintenance of Electric Plant</t>
  </si>
  <si>
    <t>CURRENT AND ACCRUED ASSETS</t>
  </si>
  <si>
    <t>Cash (131)</t>
  </si>
  <si>
    <t>Special Deposits (132-134)</t>
  </si>
  <si>
    <t>Working Fund (135)</t>
  </si>
  <si>
    <t>Temporary Cash Investments (136)</t>
  </si>
  <si>
    <t>Notes Receivable (141)</t>
  </si>
  <si>
    <t>Customer Accounts Receivable (142)</t>
  </si>
  <si>
    <t>Adjustments to Retained Earnings (Account 439)</t>
  </si>
  <si>
    <t xml:space="preserve">     Credit:</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</si>
  <si>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</si>
  <si>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</si>
  <si>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</si>
  <si>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</si>
  <si>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</si>
  <si>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</si>
  <si>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</si>
  <si>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Customer Advances for Construction</t>
  </si>
  <si>
    <t>Pg 113, L 47 (d)</t>
  </si>
  <si>
    <t>Pg 113, L 50=&gt;52 (d)</t>
  </si>
  <si>
    <t>Pg 113, L 48 (d)</t>
  </si>
  <si>
    <t>Report in Section A for the year the amounts for: (a) Depreciation Expense (Account 403); (b) Amortization of Limited-Term Electric</t>
  </si>
  <si>
    <t>Plant (Account 404); and (c) Amortization of Other Electric Plant (Account 405).</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</si>
  <si>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</si>
  <si>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</si>
  <si>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</si>
  <si>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</si>
  <si>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Investment in Subsidiary Companies (123.1)</t>
  </si>
  <si>
    <t>(For Cost of Account 123.1, See Footnote Page 224, line 42)</t>
  </si>
  <si>
    <t>Noncurrent Portion of Allowances</t>
  </si>
  <si>
    <t>Other Investments (124)</t>
  </si>
  <si>
    <t xml:space="preserve">     Expenses per Net KWh (Enter result of line 36 divided by line 9)</t>
  </si>
  <si>
    <t>FERC FORM NO. 1(ED. 12-88)</t>
  </si>
  <si>
    <t>Page 408</t>
  </si>
  <si>
    <t>Page 409</t>
  </si>
  <si>
    <t>GENERATING PLANT STATISTICS (Small Plants)</t>
  </si>
  <si>
    <t>GENERATING PLANT STATISTICS (Small Plants)(Continued)</t>
  </si>
  <si>
    <t xml:space="preserve">      "Subtotal - RQ" in column (a).  The remaining sales may then be listed in any order.  Enter "Subtotal-Non-RQ" in column</t>
  </si>
  <si>
    <t>Pretax Coverage of Interest Expense</t>
  </si>
  <si>
    <t>Com. Stock Dividends as a % of Earnings</t>
  </si>
  <si>
    <t>Return on Common Equity</t>
  </si>
  <si>
    <t>Internal Cash Generated as a % of</t>
  </si>
  <si>
    <t>DISTRIBUTION OF ELECTRIC REVENUES</t>
  </si>
  <si>
    <t>Total Revenues</t>
  </si>
  <si>
    <t>Roads and Trails</t>
  </si>
  <si>
    <t xml:space="preserve">   TOTAL Transmission Plant (Enter Total of lines 44 thru 52)</t>
  </si>
  <si>
    <t>4. DISTRIBUTION PLANT</t>
  </si>
  <si>
    <t xml:space="preserve">(360) </t>
  </si>
  <si>
    <t xml:space="preserve">(361) </t>
  </si>
  <si>
    <t xml:space="preserve">(362) </t>
  </si>
  <si>
    <t>(594) Maintenance of Underground Lines</t>
  </si>
  <si>
    <t>8.  REGIONAL MARKET EXPENSE</t>
  </si>
  <si>
    <t>(512) Maintenance of Boiler Plant</t>
  </si>
  <si>
    <t>(595) Maintenance of Line Transformers</t>
  </si>
  <si>
    <t>(575.7) Market Facilitation, Monitoring and Compliance Service</t>
  </si>
  <si>
    <t>(513) Maintenance of Electric Plant</t>
  </si>
  <si>
    <t xml:space="preserve">(551) </t>
  </si>
  <si>
    <t>(596) Maintenance of Street Lighting and Signal Systems</t>
  </si>
  <si>
    <t>TOTAL Regional Transmission and Market Op Expns (Total 170)</t>
  </si>
  <si>
    <t>(514) Maintenance of Miscellaneous Steam Plant</t>
  </si>
  <si>
    <t xml:space="preserve">(552) </t>
  </si>
  <si>
    <t>(597) Maintenance of Meters</t>
  </si>
  <si>
    <t xml:space="preserve"> TOTAL Electric Operation and Maintenance Expenses </t>
  </si>
  <si>
    <t xml:space="preserve"> TOTAL Maintenance (Enter Total of lines 15 thru 19)</t>
  </si>
  <si>
    <t xml:space="preserve">(553) </t>
  </si>
  <si>
    <t>Maintenance of Generating and Electric Plant</t>
  </si>
  <si>
    <t>(598) Maintenance of Miscellaneous Distribution Plant</t>
  </si>
  <si>
    <t xml:space="preserve"> (Enter total of lines 80, 100, 126, 134, 141, 148,168 and 171)</t>
  </si>
  <si>
    <t xml:space="preserve"> TOTAL Power Production Expenses-Steam Power (Enter Total of Lines 13 and 20)</t>
  </si>
  <si>
    <t xml:space="preserve">(554) </t>
  </si>
  <si>
    <t>Maintenance of Miscellaneous Other Power Generation Plant</t>
  </si>
  <si>
    <t xml:space="preserve"> TOTAL Maintenance (Enter Total of lines 116 thru 124)</t>
  </si>
  <si>
    <t xml:space="preserve">                                               B. Nuclear Power Generation</t>
  </si>
  <si>
    <t>TOTAL Maintenance (Enter Total of Lines 69 thru 72)</t>
  </si>
  <si>
    <t xml:space="preserve"> TOTAL Distribution Expenses (Enter Total of lines 114 and 125)</t>
  </si>
  <si>
    <t>TOTAL Power Production Expenses--Other Power  (Enter Total of Lines 67 and 73)</t>
  </si>
  <si>
    <t>4. CUSTOMER ACCOUNTS EXPENSES</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</si>
  <si>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</si>
  <si>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</si>
  <si>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</si>
  <si>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</si>
  <si>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</si>
  <si>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</si>
  <si>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</si>
  <si>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</si>
  <si>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</si>
  <si>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</si>
  <si>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(2)  [  ] A Resubmission</t>
  </si>
  <si>
    <t>ELECTRIC PLANT LEASED TO OTHERS  (Account 104)</t>
  </si>
  <si>
    <t xml:space="preserve">1.  Report below the information called for concerning electric plant leased to others. </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</si>
  <si>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</si>
  <si>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</si>
  <si>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</si>
  <si>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</si>
  <si>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</si>
  <si>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</si>
  <si>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 xml:space="preserve">  power, purchased or generated, to compensate for the</t>
  </si>
  <si>
    <t>specify in column (c) the actual expenses that are</t>
  </si>
  <si>
    <t xml:space="preserve">  deficiency in output from existing plants due to the</t>
  </si>
  <si>
    <t>included in column (b).</t>
  </si>
  <si>
    <t>Classification of Expenses</t>
  </si>
  <si>
    <t>Actual Expenses</t>
  </si>
  <si>
    <t xml:space="preserve">  Depreciation</t>
  </si>
  <si>
    <t>REGULATORY COMMISSION EXPENSES FOR ELECTRIC AND GAS (Continued)</t>
  </si>
  <si>
    <t xml:space="preserve">  1.  Report particulars (details) of regulatory commission expenses</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</si>
  <si>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</si>
  <si>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</si>
  <si>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</si>
  <si>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</si>
  <si>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</si>
  <si>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</si>
  <si>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</si>
  <si>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</si>
  <si>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</si>
  <si>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</si>
  <si>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</si>
  <si>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</si>
  <si>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</si>
  <si>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</si>
  <si>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</si>
  <si>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</si>
  <si>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</si>
  <si>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</si>
  <si>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</si>
  <si>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</si>
  <si>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Transmission of Electricity for Others</t>
  </si>
  <si>
    <t>328-330</t>
  </si>
  <si>
    <t>12-90</t>
  </si>
  <si>
    <t>Transmission of Electricity by Others</t>
  </si>
  <si>
    <t>332</t>
  </si>
  <si>
    <t>Miscellaneous General Expenses</t>
  </si>
  <si>
    <t>335</t>
  </si>
  <si>
    <t>Depreciation and Amortization of Electric Plant</t>
  </si>
  <si>
    <t>336-337</t>
  </si>
  <si>
    <t>Particulars Concerning Certain Income Deduction and</t>
  </si>
  <si>
    <t xml:space="preserve">  Interest Charges Accounts</t>
  </si>
  <si>
    <t>340</t>
  </si>
  <si>
    <t>Common Section</t>
  </si>
  <si>
    <t>Regulatory Commission Expenses</t>
  </si>
  <si>
    <t>350-351</t>
  </si>
  <si>
    <t>Research, Development, and Demonstration Activities</t>
  </si>
  <si>
    <t>352-353</t>
  </si>
  <si>
    <t xml:space="preserve">                                                                 Page 204</t>
  </si>
  <si>
    <t xml:space="preserve">                       Page 205</t>
  </si>
  <si>
    <t xml:space="preserve">                              ELECTRIC PLANT IN SERVICE (Accounts 101, 102, 103 and 106) (Continued)</t>
  </si>
  <si>
    <t xml:space="preserve">(346) </t>
  </si>
  <si>
    <t xml:space="preserve">   TOTAL Other Prod. Plant (Enter Total of lines 34 thru 40)</t>
  </si>
  <si>
    <t xml:space="preserve">   TOTAL Prod. Plant (Enter Total of lines 15, 23, 32, and 41)</t>
  </si>
  <si>
    <t>FOR DEPRECIATION, AMORTIZATION AND DEPLETION</t>
  </si>
  <si>
    <t>Other (Specify)</t>
  </si>
  <si>
    <t>Electric</t>
  </si>
  <si>
    <t>Gas</t>
  </si>
  <si>
    <t>In Service</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</si>
  <si>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</si>
  <si>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</si>
  <si>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</si>
  <si>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</si>
  <si>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</si>
  <si>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</si>
  <si>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</si>
  <si>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</si>
  <si>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</si>
  <si>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Unallocated</t>
  </si>
  <si>
    <t>Pg 110, L 25 (d)</t>
  </si>
  <si>
    <t>Working Funds</t>
  </si>
  <si>
    <t>Pg 110, L 26 (d)</t>
  </si>
  <si>
    <t>Temporary Cash Investments</t>
  </si>
  <si>
    <t>Pg 110, L 27 (d)</t>
  </si>
  <si>
    <t>Notes Receivable</t>
  </si>
  <si>
    <t>Pg 110, L 28 (d)</t>
  </si>
  <si>
    <t>Accounts Receivable</t>
  </si>
  <si>
    <t>Pg 110, L 29, 30 (d)</t>
  </si>
  <si>
    <t>Other Experimental and General Research Expenses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</si>
  <si>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</si>
  <si>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</si>
  <si>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tion (such as a general residential schedule and an off</t>
  </si>
  <si>
    <t>the year the MWh of electricity sold, revenue, average</t>
  </si>
  <si>
    <t>peak  water heating schedule),  the entries in column (d) for</t>
  </si>
  <si>
    <t>number of customers, average KWh per customer, and average</t>
  </si>
  <si>
    <t>the special schedule should denote the duplication in</t>
  </si>
  <si>
    <t>revenue per KWh, excluding data for Sales for Resale which</t>
  </si>
  <si>
    <t>number of reported customers.</t>
  </si>
  <si>
    <t>is reported on pages 310-311.</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</si>
  <si>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</si>
  <si>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</si>
  <si>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</si>
  <si>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</si>
  <si>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</si>
  <si>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</si>
  <si>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</si>
  <si>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</si>
  <si>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</si>
  <si>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</si>
  <si>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</si>
  <si>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</si>
  <si>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</si>
  <si>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</si>
  <si>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</si>
  <si>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</si>
  <si>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TOTAL Other Accounts</t>
  </si>
  <si>
    <t>TOTAL SALARIES AND WAGES</t>
  </si>
  <si>
    <t>Page 355</t>
  </si>
  <si>
    <t xml:space="preserve">          Total Kilowatt-Hour Sales</t>
  </si>
  <si>
    <t>Formula should = Pg 301, L 14 (d)</t>
  </si>
  <si>
    <t>AVERAGE ELECTRIC CUSTOMERS PER MONTH</t>
  </si>
  <si>
    <t>NUCLEAR FUEL MATERIALS (Accounts 120.1 through 120.6 and 157) (Continued)</t>
  </si>
  <si>
    <t xml:space="preserve">1.  Report below the costs incurred </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</si>
  <si>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</si>
  <si>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</si>
  <si>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</si>
  <si>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</si>
  <si>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</si>
  <si>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</si>
  <si>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</si>
  <si>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</si>
  <si>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</si>
  <si>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</si>
  <si>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</si>
  <si>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</si>
  <si>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</si>
  <si>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</si>
  <si>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</si>
  <si>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 xml:space="preserve">attach a statement showing the amount of nuclear fuel leased, the </t>
  </si>
  <si>
    <t>Capacity of</t>
  </si>
  <si>
    <t>Number of</t>
  </si>
  <si>
    <t>SPECIAL EQUIPMENT</t>
  </si>
  <si>
    <t>Substation</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</si>
  <si>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</si>
  <si>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</si>
  <si>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</si>
  <si>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</si>
  <si>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Cuddebackville, Cuddebackville</t>
  </si>
  <si>
    <t>Dean, Highland Falls</t>
  </si>
  <si>
    <t>East Wallkill, Wallkill</t>
  </si>
  <si>
    <t>Harriman, Central Valley</t>
  </si>
  <si>
    <t>Highland Falls, Highland Falls</t>
  </si>
  <si>
    <t>Hillburn, Hillburn</t>
  </si>
  <si>
    <t>Hunt, Greenwood Lake</t>
  </si>
  <si>
    <t>Lake Road, Warwick</t>
  </si>
  <si>
    <t>Lovett, Stony Point</t>
  </si>
  <si>
    <t>Monroe, Monroe</t>
  </si>
  <si>
    <t>Monsey, Ramapo</t>
  </si>
  <si>
    <t>Nanuet, Nanuet</t>
  </si>
  <si>
    <t>New Hempstead, Ramapo</t>
  </si>
  <si>
    <t>Orangeburg, Orangetown</t>
  </si>
  <si>
    <t>Otisville, Otisville</t>
  </si>
  <si>
    <t>Distrib. Unattended</t>
  </si>
  <si>
    <t>4 Acres for the future Decker (Fair Oaks) Substation</t>
  </si>
  <si>
    <t>4 Acres for the future Burda Lane Substation</t>
  </si>
  <si>
    <t>Bowline, Haverstraw</t>
  </si>
  <si>
    <t>Transm. Unattended</t>
  </si>
  <si>
    <t>Bullville, Bullville</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</si>
  <si>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</si>
  <si>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[X]  An Original</t>
  </si>
  <si>
    <t xml:space="preserve">  Other Accounts (Specify):</t>
  </si>
  <si>
    <t>Page 356</t>
  </si>
  <si>
    <t>(926) Employee Pensions and Benefits</t>
  </si>
  <si>
    <t>(501) Fuel</t>
  </si>
  <si>
    <t xml:space="preserve">(544) </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</si>
  <si>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</si>
  <si>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</si>
  <si>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</si>
  <si>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</si>
  <si>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</si>
  <si>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</si>
  <si>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</si>
  <si>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</si>
  <si>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    TOTAL Account 282 (Enter Total of lines 5 thru 8)</t>
  </si>
  <si>
    <t>Unless composite depreciation accounting for total depreciable plant is followed, list numerically in column (a) each plant</t>
  </si>
  <si>
    <t>In column (b) report all depreciable plant balances to which rates are applied showing subtotals by functional classifications</t>
  </si>
  <si>
    <t>5.  Show dividends for each class and series of capital stock.</t>
  </si>
  <si>
    <t>7.  Explain in a footnote the basis for determining the amount reserved or appropriated.  If such reservation or appropriation is to be recurrent, state the number and annual amounts to be reserved or appropriated as well as the totals eventually to be accumulated.</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</si>
  <si>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</si>
  <si>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</si>
  <si>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</si>
  <si>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See next page 109</t>
  </si>
  <si>
    <t xml:space="preserve">       lines 1, 9, 14, 15, and 16)</t>
  </si>
  <si>
    <t xml:space="preserve">                                                    Section B. Balances at End of Year According to Functional Classifications</t>
  </si>
  <si>
    <t>Steam Production</t>
  </si>
  <si>
    <t>Nuclear Production</t>
  </si>
  <si>
    <t>Hydraulic Production - Conventional</t>
  </si>
  <si>
    <t>Hydraulic Production - Pumped Storage</t>
  </si>
  <si>
    <t>Transmission</t>
  </si>
  <si>
    <t>Distribution</t>
  </si>
  <si>
    <t>General</t>
  </si>
  <si>
    <t xml:space="preserve">amount, and (c) principal repaid during year.  Give </t>
  </si>
  <si>
    <t>Power Operated Equipment</t>
  </si>
  <si>
    <t>- Other Taxes</t>
  </si>
  <si>
    <t>D: L 56</t>
  </si>
  <si>
    <t xml:space="preserve">          Pre-Tax Income</t>
  </si>
  <si>
    <t>Organization</t>
  </si>
  <si>
    <t>(Less) Accum. Prov. for Amort. of Nucl. Fuel Assemblies (120.5)</t>
  </si>
  <si>
    <t>Net Nuclear Fuel (Enter Total of line 7 less 8)</t>
  </si>
  <si>
    <t>Utility Plant Adjustments (116)</t>
  </si>
  <si>
    <t>Gas Stored Underground - Noncurrent (117)</t>
  </si>
  <si>
    <t>Total Other</t>
  </si>
  <si>
    <t>Schedule Page 120 Line No:18</t>
  </si>
  <si>
    <t>Retirements</t>
  </si>
  <si>
    <t>Adjustments</t>
  </si>
  <si>
    <t>Transfers</t>
  </si>
  <si>
    <t>(1) [X ] An Original</t>
  </si>
  <si>
    <t xml:space="preserve">          gal. of oil, or per Mcf of gas)(Give unit if nuclear)</t>
  </si>
  <si>
    <t>Energy Received From</t>
  </si>
  <si>
    <t>Energy Delivered To</t>
  </si>
  <si>
    <t>Billing</t>
  </si>
  <si>
    <t>TRANSFER OF ENERGY</t>
  </si>
  <si>
    <t>(1)  [X] An Original</t>
  </si>
  <si>
    <t>103</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</si>
  <si>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</si>
  <si>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</si>
  <si>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</si>
  <si>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</si>
  <si>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</si>
  <si>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</si>
  <si>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</si>
  <si>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</si>
  <si>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</si>
  <si>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</si>
  <si>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</si>
  <si>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</si>
  <si>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</si>
  <si>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</si>
  <si>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</si>
  <si>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</si>
  <si>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</si>
  <si>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</si>
  <si>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</si>
  <si>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</si>
  <si>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</si>
  <si>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</si>
  <si>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</si>
  <si>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</si>
  <si>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 xml:space="preserve">     Cost per KW of Installed Capacity (line 20 / line 4)</t>
  </si>
  <si>
    <t>Production Expenses</t>
  </si>
  <si>
    <t xml:space="preserve">   Pumped Storage Expenses</t>
  </si>
  <si>
    <t xml:space="preserve">   Miscellaneous Pumped Storage Power Generation Expenses</t>
  </si>
  <si>
    <t xml:space="preserve">   Maintenance of Misc. Pumped Storage Plant</t>
  </si>
  <si>
    <t>Conductors</t>
  </si>
  <si>
    <t>Line Cost</t>
  </si>
  <si>
    <t>Length</t>
  </si>
  <si>
    <t>Voltage</t>
  </si>
  <si>
    <t>Poles,</t>
  </si>
  <si>
    <t>in</t>
  </si>
  <si>
    <t>Configuration</t>
  </si>
  <si>
    <t>KV</t>
  </si>
  <si>
    <t>and</t>
  </si>
  <si>
    <t>Towers,</t>
  </si>
  <si>
    <t>Miles</t>
  </si>
  <si>
    <t>and extent of work, etc. the  overhead charges are intended</t>
  </si>
  <si>
    <t xml:space="preserve">used during construction rates, in accordance with the </t>
  </si>
  <si>
    <t>number of employees assignable to each plant.</t>
  </si>
  <si>
    <t xml:space="preserve">  7.  Include on line 35 the cost of energy used in</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</si>
  <si>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</si>
  <si>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</si>
  <si>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</si>
  <si>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</si>
  <si>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</si>
  <si>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Page 277</t>
  </si>
  <si>
    <t xml:space="preserve">                TOTAL Electric</t>
  </si>
  <si>
    <t xml:space="preserve">                    TOTAL Gas</t>
  </si>
  <si>
    <t xml:space="preserve">Other </t>
  </si>
  <si>
    <t>5.  State in a footnote if any capital stock which has been nominally issued is nominally outstanding at end of year.</t>
  </si>
  <si>
    <t>Orange and Rockland Ultilities, Inc</t>
  </si>
  <si>
    <t>Accumulated Deferred Investment Tax Credits</t>
  </si>
  <si>
    <t>266-267</t>
  </si>
  <si>
    <t>Other Deferred Credits</t>
  </si>
  <si>
    <t>Other Paid In Capital</t>
  </si>
  <si>
    <t>253</t>
  </si>
  <si>
    <t>Discount on Capital Stock</t>
  </si>
  <si>
    <t>254</t>
  </si>
  <si>
    <t>Capital Stock Expense</t>
  </si>
  <si>
    <t>12-86</t>
  </si>
  <si>
    <t>Long-Term Debt</t>
  </si>
  <si>
    <t>256-257</t>
  </si>
  <si>
    <t>FERC FORM NO. 1 (ED. 12-96)   NYPSC MODIFIED-97</t>
  </si>
  <si>
    <t>Page 2</t>
  </si>
  <si>
    <t>LIST OF SCHEDULES (Continued)</t>
  </si>
  <si>
    <t>and Other Credits) (Continued)</t>
  </si>
  <si>
    <t>Reconciliation of Reported Net Income with Taxable Income</t>
  </si>
  <si>
    <t xml:space="preserve">  for Federal Income Taxes</t>
  </si>
  <si>
    <t>261</t>
  </si>
  <si>
    <t>Taxes Accrued, Prepaid and Charged During the Year</t>
  </si>
  <si>
    <t>262-263</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</si>
  <si>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</si>
  <si>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</si>
  <si>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</si>
  <si>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</si>
  <si>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269</t>
  </si>
  <si>
    <t>[X ]</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</si>
  <si>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</si>
  <si>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</si>
  <si>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</si>
  <si>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</si>
  <si>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</si>
  <si>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</si>
  <si>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</si>
  <si>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</si>
  <si>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</si>
  <si>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</si>
  <si>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(1)  [ X ] An Original</t>
  </si>
  <si>
    <t>(2)  [     ] A Resubmission</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</si>
  <si>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</si>
  <si>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</si>
  <si>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</si>
  <si>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</si>
  <si>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FERC FORM NO.1 (ED.  12-96) NYPSC Modified-96</t>
  </si>
  <si>
    <t>Page 262</t>
  </si>
  <si>
    <t>Page 263</t>
  </si>
  <si>
    <t>of energy.  If more energy was delivered than received, enter a negative amount.  If the settlement amount</t>
  </si>
  <si>
    <t>Miscellaneous Nonoperating Income</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</si>
  <si>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</si>
  <si>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</si>
  <si>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</si>
  <si>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</si>
  <si>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</si>
  <si>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</si>
  <si>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</si>
  <si>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</si>
  <si>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</si>
  <si>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</si>
  <si>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</si>
  <si>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</si>
  <si>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</si>
  <si>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</si>
  <si>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</si>
  <si>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</si>
  <si>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</si>
  <si>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</si>
  <si>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</si>
  <si>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</si>
  <si>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</si>
  <si>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</si>
  <si>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</si>
  <si>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</si>
  <si>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</si>
  <si>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</si>
  <si>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</si>
  <si>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</si>
  <si>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</si>
  <si>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</si>
  <si>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</si>
  <si>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</si>
  <si>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</si>
  <si>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</si>
  <si>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</si>
  <si>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</si>
  <si>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</si>
  <si>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</si>
  <si>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ELECTRIC OPERATION AND MAINTENANCE EXPENSES</t>
  </si>
  <si>
    <t>Maintenance</t>
  </si>
  <si>
    <t>Maintenance Supervision and Engineering</t>
  </si>
  <si>
    <t>Operation</t>
  </si>
  <si>
    <t>Maintenance of Structures</t>
  </si>
  <si>
    <t xml:space="preserve">     Administrative and General</t>
  </si>
  <si>
    <t>Page 253</t>
  </si>
  <si>
    <t xml:space="preserve">Name of Respondent                                                            </t>
  </si>
  <si>
    <t>DISCOUNT ON CAPITAL STOCK (Account 213)</t>
  </si>
  <si>
    <t>Misc. Current and Accrued Liabilities</t>
  </si>
  <si>
    <t>Pg 112, L 43, 44 (d)</t>
  </si>
  <si>
    <t>Total Current and Accrued Liabilities</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</si>
  <si>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</si>
  <si>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</si>
  <si>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</si>
  <si>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</si>
  <si>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</si>
  <si>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Please complete the information on this schedule for all copies (paper and electronic version) of the report.</t>
  </si>
  <si>
    <t>column (n).  Provide a footnote explaining the nature of the nonmonetary settlement, including the amount and type of energy or</t>
  </si>
  <si>
    <t>service rendered.</t>
  </si>
  <si>
    <t>(103)</t>
  </si>
  <si>
    <t>(1)  [  ] An Original</t>
  </si>
  <si>
    <t>(454) Rent from Electric Property</t>
  </si>
  <si>
    <t>(455) Interdepartmental Rents</t>
  </si>
  <si>
    <t>(456) Other Electric Revenues</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</si>
  <si>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</si>
  <si>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</si>
  <si>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</si>
  <si>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</si>
  <si>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</si>
  <si>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</si>
  <si>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</si>
  <si>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</si>
  <si>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</si>
  <si>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</si>
  <si>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</si>
  <si>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</si>
  <si>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</si>
  <si>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</si>
  <si>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</si>
  <si>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</si>
  <si>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</si>
  <si>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</si>
  <si>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</si>
  <si>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</si>
  <si>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</si>
  <si>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</si>
  <si>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</si>
  <si>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</si>
  <si>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</si>
  <si>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</si>
  <si>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</si>
  <si>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</si>
  <si>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</si>
  <si>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</si>
  <si>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</si>
  <si>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</si>
  <si>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Hydraulic Production Plant-Conventional</t>
  </si>
  <si>
    <t>Hydraulic Production Plant-Pumped Storage</t>
  </si>
  <si>
    <t>Other Production Plant</t>
  </si>
  <si>
    <t>Transmission Plant</t>
  </si>
  <si>
    <t xml:space="preserve">                                                                 (a)</t>
  </si>
  <si>
    <t>FERC FORM NO. 1  (ED. 12-87 )</t>
  </si>
  <si>
    <t>Next Page is 256</t>
  </si>
  <si>
    <t>Page 254</t>
  </si>
  <si>
    <t>DISCOUNT ON CAPITAL STOCK (Account 213) (Continued)</t>
  </si>
  <si>
    <t>CAPITAL STOCK EXPENSE (Account 214) (Continued)</t>
  </si>
  <si>
    <t>Page 254-A</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</si>
  <si>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</si>
  <si>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</si>
  <si>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</si>
  <si>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</si>
  <si>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</si>
  <si>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</si>
  <si>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 xml:space="preserve">     Total Wages and Benefits</t>
  </si>
  <si>
    <t>Total O&amp;M Expenses</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</si>
  <si>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</si>
  <si>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</si>
  <si>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</si>
  <si>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</si>
  <si>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</si>
  <si>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</si>
  <si>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</si>
  <si>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</si>
  <si>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</si>
  <si>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</si>
  <si>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</si>
  <si>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Pg 321, L 76 (b)</t>
  </si>
  <si>
    <t xml:space="preserve">     Total Fuel and Purchased Power</t>
  </si>
  <si>
    <t xml:space="preserve">     Give particulars (details) in column (a) of any nominally issued capital stock, reacquired stock, or stock in sinking and other funds </t>
  </si>
  <si>
    <t xml:space="preserve">     which is pledged, stating name of pledgee and purposes of pledge.</t>
  </si>
  <si>
    <t xml:space="preserve">2.   For Account 202, Common Stock Subscribed, and     </t>
  </si>
  <si>
    <t xml:space="preserve">1.   Show for each of the above accounts the amounts </t>
  </si>
  <si>
    <t xml:space="preserve">4.   For Premium on Account 207, Capital Stock, </t>
  </si>
  <si>
    <t xml:space="preserve">Common Stock Liability for Conversion, or </t>
  </si>
  <si>
    <t>Account 206, Preferred Stock Liability for Conversion,</t>
  </si>
  <si>
    <t>at the end of the year.</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</si>
  <si>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</si>
  <si>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</si>
  <si>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</si>
  <si>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</si>
  <si>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Fuel</t>
  </si>
  <si>
    <t>End of Year</t>
  </si>
  <si>
    <t>UTILITY PLANT</t>
  </si>
  <si>
    <t>Utility Plant (101-106, 114)</t>
  </si>
  <si>
    <t>Construction Work in Progress (107)</t>
  </si>
  <si>
    <t>Page 429</t>
  </si>
  <si>
    <t>ENVIRONMENTAL PROTECTION FACILITIES</t>
  </si>
  <si>
    <t>Net Sales Proceeds (Other)</t>
  </si>
  <si>
    <t>Gains</t>
  </si>
  <si>
    <t>Losses</t>
  </si>
  <si>
    <t>Allowances Withheld (Account158.2)</t>
  </si>
  <si>
    <t>Balance-Beginning of Year</t>
  </si>
  <si>
    <t>Add:  Withheld by EPA</t>
  </si>
  <si>
    <t>Deduct:  Returned by EPA</t>
  </si>
  <si>
    <t>Cost of Sales</t>
  </si>
  <si>
    <t xml:space="preserve">   (a) Donations Received from Stockholders (Account 208) - State amount and give brief explanation </t>
  </si>
  <si>
    <t xml:space="preserve">   (b) Reduction in Par or Stated Value of Capital Stock (Account 209) - State amount and give brief</t>
  </si>
  <si>
    <t>Avg. Heat Cont. of Fuel Burned (Btu per lb. of coal per</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</si>
  <si>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</si>
  <si>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</si>
  <si>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</si>
  <si>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</si>
  <si>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</si>
  <si>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</si>
  <si>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</si>
  <si>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interrupted for economic reasons and is intended to remain reliable even under adverse conditions.  For all transactions identified</t>
  </si>
  <si>
    <t xml:space="preserve">  facilities shall be defined as any building, structure, equipment,</t>
  </si>
  <si>
    <t xml:space="preserve">                 handling equipment</t>
  </si>
  <si>
    <t xml:space="preserve">  facility, or improvement designed and constructed solely for</t>
  </si>
  <si>
    <t xml:space="preserve">          (3)  Monitoring equipment</t>
  </si>
  <si>
    <t xml:space="preserve">  control, reduction, prevention or abatement of discharges or</t>
  </si>
  <si>
    <t xml:space="preserve">          (4)  Other.</t>
  </si>
  <si>
    <t xml:space="preserve">  releases into the environment of gaseous, liquid or solid</t>
  </si>
  <si>
    <t xml:space="preserve">     B.  Water pollution control facilities:</t>
  </si>
  <si>
    <t xml:space="preserve">  substances, heat, noise or for the control, reduction,</t>
  </si>
  <si>
    <t xml:space="preserve">          (1)  Cooling towers, ponds, piping, pumps, etc.</t>
  </si>
  <si>
    <t xml:space="preserve">  prevention, or abatement of any other adverse impact of an</t>
  </si>
  <si>
    <t xml:space="preserve">          (2)  Waste water treatment equipment</t>
  </si>
  <si>
    <t xml:space="preserve">  activity on the environment.</t>
  </si>
  <si>
    <t>TRANSMISSION OF ELECTRICITY FOR OTHERS (Account 456)</t>
  </si>
  <si>
    <t>TRANSMISSION OF ELECTRICITY FOR OTHERS (Account 456) (Continued)</t>
  </si>
  <si>
    <t>Electric Plant Statistical Data (Continued)</t>
  </si>
  <si>
    <t>Transmission Line Statistics</t>
  </si>
  <si>
    <t>422-423</t>
  </si>
  <si>
    <t>Transmission Lines Added During Year</t>
  </si>
  <si>
    <t>424-425</t>
  </si>
  <si>
    <t>Substations</t>
  </si>
  <si>
    <t>426-427</t>
  </si>
  <si>
    <t>Electric Distribution Meters and Line Transformers</t>
  </si>
  <si>
    <t>Accum. Prov. For Deprec. &amp; Amort.</t>
  </si>
  <si>
    <t>Pg 110, L 15 (d)  (-)</t>
  </si>
  <si>
    <t>Investment in Associated Companies</t>
  </si>
  <si>
    <t>Pg 110, L 16 (d)</t>
  </si>
  <si>
    <t>Pg 110, L 17 (d)</t>
  </si>
  <si>
    <t>Other Investments</t>
  </si>
  <si>
    <t>Distribution of Salaries and Wages</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</si>
  <si>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</si>
  <si>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</si>
  <si>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</si>
  <si>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</si>
  <si>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</si>
  <si>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</si>
  <si>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</si>
  <si>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</si>
  <si>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</si>
  <si>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</si>
  <si>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</si>
  <si>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</si>
  <si>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</si>
  <si>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</si>
  <si>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</si>
  <si>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</si>
  <si>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</si>
  <si>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</si>
  <si>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</si>
  <si>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</si>
  <si>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</si>
  <si>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</si>
  <si>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</si>
  <si>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</si>
  <si>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</si>
  <si>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</si>
  <si>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</si>
  <si>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</si>
  <si>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</si>
  <si>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</si>
  <si>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</si>
  <si>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</si>
  <si>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</si>
  <si>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</si>
  <si>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</si>
  <si>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</si>
  <si>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</si>
  <si>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</si>
  <si>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</si>
  <si>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</si>
  <si>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</si>
  <si>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</si>
  <si>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</si>
  <si>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</si>
  <si>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</si>
  <si>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</si>
  <si>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</si>
  <si>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</si>
  <si>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</si>
  <si>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</si>
  <si>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</si>
  <si>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</si>
  <si>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</si>
  <si>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234,272-277</t>
  </si>
  <si>
    <t>(Ref).</t>
  </si>
  <si>
    <t xml:space="preserve">                         TOTAL</t>
  </si>
  <si>
    <t>Other Income</t>
  </si>
  <si>
    <t>1.    For each construction overhead explain: (a) the nature</t>
  </si>
  <si>
    <t xml:space="preserve">such as (P) or (D).  The expenses, premium or discount should </t>
  </si>
  <si>
    <t>Pg 207, L 53 (g)</t>
  </si>
  <si>
    <t>Pg 207, L 69 (g)</t>
  </si>
  <si>
    <t>Pg 207, L 83 (g)</t>
  </si>
  <si>
    <t>Electric Plant - Purchased or Sold</t>
  </si>
  <si>
    <t>Pg 200, L 5 (c)</t>
  </si>
  <si>
    <t>Experimental Plant - Unclassified</t>
  </si>
  <si>
    <t>Pg 200, L 7 (c)</t>
  </si>
  <si>
    <t>Nuclear Fuel Assemblies (Net)</t>
  </si>
  <si>
    <t>Pg 203, L 6, 10, 11, 12 (f)</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</si>
  <si>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</si>
  <si>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</si>
  <si>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</si>
  <si>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Description (See Instructions for Explanations of Codes)</t>
  </si>
  <si>
    <t>Amounts</t>
  </si>
  <si>
    <t>Net Cash Flow from Operating Activities:</t>
  </si>
  <si>
    <t xml:space="preserve">     Net Income (Line 72(c)  on page 117)</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</si>
  <si>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</si>
  <si>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</si>
  <si>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</si>
  <si>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</si>
  <si>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</si>
  <si>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(Less) Accum. Prov. for Depr. Amort. Depl. (108,111,115)</t>
  </si>
  <si>
    <t>Net Utility Plant (Enter Total of line 4 less 5)</t>
  </si>
  <si>
    <t xml:space="preserve"> -</t>
  </si>
  <si>
    <t>Aluf (L748)</t>
  </si>
  <si>
    <t>Orangeburg</t>
  </si>
  <si>
    <t>Orangeburg (L749)</t>
  </si>
  <si>
    <t>Rockland County Sewer Dist.</t>
  </si>
  <si>
    <t>West Nyack (L75)</t>
  </si>
  <si>
    <t>Aluf</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</si>
  <si>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</si>
  <si>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</si>
  <si>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</si>
  <si>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</si>
  <si>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</si>
  <si>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</si>
  <si>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</si>
  <si>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</si>
  <si>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2.  Report amounts in account 414, Other Utility Operating Income, in the same manner as accounts 412 and 413.</t>
  </si>
  <si>
    <t xml:space="preserve">    Nonutility Operating Income</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</si>
  <si>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</si>
  <si>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</si>
  <si>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</si>
  <si>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</si>
  <si>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</si>
  <si>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Per MW</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</si>
  <si>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</si>
  <si>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</si>
  <si>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</si>
  <si>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</si>
  <si>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</si>
  <si>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</si>
  <si>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</si>
  <si>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</si>
  <si>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</si>
  <si>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</si>
  <si>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</si>
  <si>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</si>
  <si>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</si>
  <si>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</si>
  <si>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</si>
  <si>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</si>
  <si>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</si>
  <si>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New York Public Service Commission Annual Assessment</t>
  </si>
  <si>
    <t>18A Temporary State Assessment</t>
  </si>
  <si>
    <t>Prelim. Survey and Investigation Charges</t>
  </si>
  <si>
    <t>Pg 111, L 58, 59 (d)</t>
  </si>
  <si>
    <t>Pg 111, L 60 (d)</t>
  </si>
  <si>
    <t>Decker Switch Tap L6(L100)(DX)</t>
  </si>
  <si>
    <t>Bullville</t>
  </si>
  <si>
    <t>Pocatello (L101) (DX)</t>
  </si>
  <si>
    <t>Middletown State Hospital</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</si>
  <si>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</si>
  <si>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</si>
  <si>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</si>
  <si>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</si>
  <si>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</si>
  <si>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</si>
  <si>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</si>
  <si>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ELECTRIC PLANT IN SERVICE (Accounts 101, 102, 103 and 106) (Continued)</t>
  </si>
  <si>
    <t>1. INTANGIBLE PLANT</t>
  </si>
  <si>
    <t xml:space="preserve">(301)  </t>
  </si>
  <si>
    <t xml:space="preserve">              $</t>
  </si>
  <si>
    <t xml:space="preserve">(302) </t>
  </si>
  <si>
    <t>Franchises and Consents</t>
  </si>
  <si>
    <t xml:space="preserve">(303) </t>
  </si>
  <si>
    <t>2. PRODUCTION PLANT</t>
  </si>
  <si>
    <t>A. Steam Production Plant</t>
  </si>
  <si>
    <t xml:space="preserve">(310) </t>
  </si>
  <si>
    <t>Land and Land Rights</t>
  </si>
  <si>
    <t xml:space="preserve">(311) </t>
  </si>
  <si>
    <t>Boiler Plant Equipment</t>
  </si>
  <si>
    <t>Engines and Engine-Driven Generators</t>
  </si>
  <si>
    <t xml:space="preserve">(314) </t>
  </si>
  <si>
    <t>Turbogenerator Units</t>
  </si>
  <si>
    <t xml:space="preserve">  or modified in connection with the production, transmission, and</t>
  </si>
  <si>
    <t xml:space="preserve">          (2)  Mufflers</t>
  </si>
  <si>
    <t xml:space="preserve">  distribution of electrical energy and shall be reported herein for</t>
  </si>
  <si>
    <t xml:space="preserve">          (3)  Sound proofing equipment</t>
  </si>
  <si>
    <t xml:space="preserve">  all such environmental facilities placed in service on or after</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</si>
  <si>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</si>
  <si>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</si>
  <si>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</si>
  <si>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</si>
  <si>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</si>
  <si>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</si>
  <si>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</si>
  <si>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</si>
  <si>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Total Liabilities and Other Credits</t>
  </si>
  <si>
    <t>Formula should = Pg 113, L 68 (d)</t>
  </si>
  <si>
    <t>Hillburn-Alliance Energy</t>
  </si>
  <si>
    <t>Rio, Prop. Of Alliance Energy</t>
  </si>
  <si>
    <t xml:space="preserve">Steel </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</si>
  <si>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</si>
  <si>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Substations which serve only one industrial or street</t>
  </si>
  <si>
    <t>Pg 115, L 13 (g)</t>
  </si>
  <si>
    <t>Pg 115, L 14=&gt;16-17+18 (g)</t>
  </si>
  <si>
    <t>Pg 115, L 19, 21 (g)</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</si>
  <si>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</si>
  <si>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</si>
  <si>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</si>
  <si>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</si>
  <si>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</si>
  <si>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</si>
  <si>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</si>
  <si>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</si>
  <si>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</si>
  <si>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</si>
  <si>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</si>
  <si>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</si>
  <si>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</si>
  <si>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Accumulated Deferred Income Taxes - Accelerated</t>
  </si>
  <si>
    <t xml:space="preserve">  Amortization</t>
  </si>
  <si>
    <t>272-273</t>
  </si>
  <si>
    <t>authorized by a regulatory commission but not yet issued</t>
  </si>
  <si>
    <t>Sales of Electricity by Rate Schedules</t>
  </si>
  <si>
    <t>304</t>
  </si>
  <si>
    <t>Sales for Resale</t>
  </si>
  <si>
    <t>310-311</t>
  </si>
  <si>
    <t>Electric Operation and Maintenance Expenses</t>
  </si>
  <si>
    <t>320-323</t>
  </si>
  <si>
    <t>Number of Electric Department Employees</t>
  </si>
  <si>
    <t>323</t>
  </si>
  <si>
    <t>Purchased Power</t>
  </si>
  <si>
    <t>326-327</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</si>
  <si>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</si>
  <si>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</si>
  <si>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</si>
  <si>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</si>
  <si>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</si>
  <si>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</si>
  <si>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</si>
  <si>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</si>
  <si>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</si>
  <si>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</si>
  <si>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Description and Purpose of</t>
  </si>
  <si>
    <t xml:space="preserve">  No.</t>
  </si>
  <si>
    <t xml:space="preserve"> TOTAL</t>
  </si>
  <si>
    <t>Next Page is 300</t>
  </si>
  <si>
    <t>Page 278</t>
  </si>
  <si>
    <t>Page 278-A</t>
  </si>
  <si>
    <t>ELECTRIC OPERATING REVENUES (ACCOUNT 400)</t>
  </si>
  <si>
    <t>ELECTRIC OPERATING REVENUES (ACCOUNT 400) (Continued)</t>
  </si>
  <si>
    <t>1.  Report below operating revenues for each prescribed account,</t>
  </si>
  <si>
    <t>of twelve figures at the close of each month.</t>
  </si>
  <si>
    <t>4.  Commercial and Industrial Sales, Account 442, may</t>
  </si>
  <si>
    <t>5.  See pages 108-109, Important Changes During Year, for</t>
  </si>
  <si>
    <t>and manufactured gas revenues in total.</t>
  </si>
  <si>
    <t>All entries shall be made in black or dark blue except those of a contrary or opposite nature, which</t>
  </si>
  <si>
    <t xml:space="preserve">  the respondent's cost for the year and cost chargeable to others.</t>
  </si>
  <si>
    <t>Trans-</t>
  </si>
  <si>
    <t>Spare</t>
  </si>
  <si>
    <t>Name and Location of Substation</t>
  </si>
  <si>
    <t>Character of Substation</t>
  </si>
  <si>
    <t>(In Service)</t>
  </si>
  <si>
    <t>formers</t>
  </si>
  <si>
    <t>Total Capacity</t>
  </si>
  <si>
    <t>Secondary</t>
  </si>
  <si>
    <t>Tertiary</t>
  </si>
  <si>
    <t>(In MVa)</t>
  </si>
  <si>
    <t>Type of Equipment</t>
  </si>
  <si>
    <t>of Units</t>
  </si>
  <si>
    <t>(in MVa)</t>
  </si>
  <si>
    <t>Pg 115, L 8 (g)</t>
  </si>
  <si>
    <t>TOTAL Power Production Expenses-Hydraulic Power (Enter total of lines 50 and 58)</t>
  </si>
  <si>
    <t>(588) Miscellaneous Expenses</t>
  </si>
  <si>
    <t>(930.1) General Advertising Expenses</t>
  </si>
  <si>
    <t>(505) Electric Expenses</t>
  </si>
  <si>
    <t>D. Other Power Generation</t>
  </si>
  <si>
    <t>(589) Rents</t>
  </si>
  <si>
    <t>(930.2) Miscellaneous General Expenses</t>
  </si>
  <si>
    <t>(506) Miscellaneous Steam Power Expenses</t>
  </si>
  <si>
    <t xml:space="preserve"> TOTAL Operation (Enter Total of lines 103 thru 113)</t>
  </si>
  <si>
    <t>(931) Rents</t>
  </si>
  <si>
    <t>(507) Rents</t>
  </si>
  <si>
    <t>(546)</t>
  </si>
  <si>
    <t>Operation Supervision and Engineering</t>
  </si>
  <si>
    <t xml:space="preserve"> TOTAL Operation (Enter Total of lines 151 thru 164)</t>
  </si>
  <si>
    <t>(509) Allowances</t>
  </si>
  <si>
    <t>(547)</t>
  </si>
  <si>
    <t>(590) Maintenance Supervision and Engineering</t>
  </si>
  <si>
    <t xml:space="preserve"> TOTAL Operation (Enter Total of Lines 4 thru 12)</t>
  </si>
  <si>
    <t>(548)</t>
  </si>
  <si>
    <t>Generation Expenses</t>
  </si>
  <si>
    <t>(591) Maintenance of Structures</t>
  </si>
  <si>
    <t>(935) Maintenance of General Plant</t>
  </si>
  <si>
    <t>(549)</t>
  </si>
  <si>
    <t>Miscellaneous Other Power Generation Expenses</t>
  </si>
  <si>
    <t>(592) Maintenance of Station Equipment</t>
  </si>
  <si>
    <t xml:space="preserve"> TOTAL Administrative and General Expenses </t>
  </si>
  <si>
    <t>(510) Maintenance Supervision and Engineering</t>
  </si>
  <si>
    <t>(550)</t>
  </si>
  <si>
    <t>(593) Maintenance of Overhead Lines</t>
  </si>
  <si>
    <t xml:space="preserve"> (Enter total of  lines 165 and 167)</t>
  </si>
  <si>
    <t>(511) Maintenance of Structures</t>
  </si>
  <si>
    <t>TOTAL Operation (Enter total of lines 62 thru 66)</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</si>
  <si>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</si>
  <si>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</si>
  <si>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</si>
  <si>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</si>
  <si>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</si>
  <si>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</si>
  <si>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remaining life of surviving plant.</t>
  </si>
  <si>
    <t>If composite depreciation accounting is used, report available information called for in columns (b) through (g) on this basis.</t>
  </si>
  <si>
    <t>Nonoperating Rental Income</t>
  </si>
  <si>
    <t>Pg 117, L 33 (c)</t>
  </si>
  <si>
    <t>Equity in Earnings of Subsidiary Companies</t>
  </si>
  <si>
    <t>Pg 117, L 34 (c)</t>
  </si>
  <si>
    <t>Interest and Dividend Income</t>
  </si>
  <si>
    <t>Pg 117, L 35 (c)</t>
  </si>
  <si>
    <t>Allowance for Funds Used During Construction</t>
  </si>
  <si>
    <t>Pg 117, L 36 (c)</t>
  </si>
  <si>
    <t xml:space="preserve">  2.  Report in columns (b) and (c) only the current year's</t>
  </si>
  <si>
    <t xml:space="preserve">   9. The data in column (g) through (k) must be subtotaled based on the RQ/Non-RQ grouping (see instruction 4), and then</t>
  </si>
  <si>
    <t>3. TRANSMISSION PLANT</t>
  </si>
  <si>
    <t xml:space="preserve">(350) </t>
  </si>
  <si>
    <t xml:space="preserve"> Total (j + k + l)</t>
  </si>
  <si>
    <t xml:space="preserve">Line </t>
  </si>
  <si>
    <t>(Footnote Affiliations)</t>
  </si>
  <si>
    <t xml:space="preserve">   Purchased</t>
  </si>
  <si>
    <t xml:space="preserve">    Received</t>
  </si>
  <si>
    <t>Delivered</t>
  </si>
  <si>
    <t xml:space="preserve"> or Settlement ($)</t>
  </si>
  <si>
    <t xml:space="preserve">           (g)</t>
  </si>
  <si>
    <t xml:space="preserve">          (h)</t>
  </si>
  <si>
    <t>FERC FORM NO.1 (REVISED 12-90) NYPSC Modified-96</t>
  </si>
  <si>
    <t>Page 326</t>
  </si>
  <si>
    <t>Page 327</t>
  </si>
  <si>
    <t>Page 326-A</t>
  </si>
  <si>
    <t>Page 327-A</t>
  </si>
  <si>
    <t>Page 326-B</t>
  </si>
  <si>
    <t xml:space="preserve">                                                  C. Hydraulic Power Generation</t>
  </si>
  <si>
    <t xml:space="preserve">(568) </t>
  </si>
  <si>
    <t>If provisions for depreciation were made during the year in addition to depreciation provided by application of reported rates, state</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</si>
  <si>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</si>
  <si>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</si>
  <si>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</si>
  <si>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</si>
  <si>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</si>
  <si>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</si>
  <si>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</si>
  <si>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</si>
  <si>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</si>
  <si>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</si>
  <si>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</si>
  <si>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</si>
  <si>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</si>
  <si>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</si>
  <si>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</si>
  <si>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</si>
  <si>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From</t>
  </si>
  <si>
    <t>To</t>
  </si>
  <si>
    <t>Operating</t>
  </si>
  <si>
    <t>Designed</t>
  </si>
  <si>
    <t>Structure</t>
  </si>
  <si>
    <t>Circuits</t>
  </si>
  <si>
    <t>and Material</t>
  </si>
  <si>
    <t>Land</t>
  </si>
  <si>
    <t>TRANSMISSION LINES ADDED DURING YEAR</t>
  </si>
  <si>
    <t>TRANSMISSION LINES ADDED DURING YEAR (Continued)</t>
  </si>
  <si>
    <t xml:space="preserve">  1.  Report below the information called for concerning</t>
  </si>
  <si>
    <t>underground construction and show each transmission line</t>
  </si>
  <si>
    <t>AMOUNTS INCLUDED IN ISO/RTO SETTLEMENT STATEMENTS</t>
  </si>
  <si>
    <t>Page 327-B</t>
  </si>
  <si>
    <t>Page 326-C</t>
  </si>
  <si>
    <t>Page 327-C</t>
  </si>
  <si>
    <t>(913) Advertising Expenses</t>
  </si>
  <si>
    <t xml:space="preserve">(569) </t>
  </si>
  <si>
    <t>(916) Miscellaneous Sales Expenses</t>
  </si>
  <si>
    <t>(535) Operation Supervision and Engineering</t>
  </si>
  <si>
    <t>(570)</t>
  </si>
  <si>
    <t>Maintenance of Station Equipment</t>
  </si>
  <si>
    <t xml:space="preserve"> TOTAL Sales Expenses (Enter Total of lines 144 thru 147)</t>
  </si>
  <si>
    <t>(536) Water for Power</t>
  </si>
  <si>
    <t>(571)</t>
  </si>
  <si>
    <t>Year/Period of Report</t>
  </si>
  <si>
    <t>[X]</t>
  </si>
  <si>
    <t>(1) [X]  An Original</t>
  </si>
  <si>
    <t>(2) [   ]  A Resubmission</t>
  </si>
  <si>
    <t>STATEMENT OF ACCUMULATED COMPREHENSIVE INCOME, COMPREHENSIVE INCOME, AND  HEDGING ACTIVITIES</t>
  </si>
  <si>
    <t xml:space="preserve">1. Report in columns (b) (c) and (e) the amounts  of accumulated other comprehensive income items, on a net-of tax basis, where appropriate. </t>
  </si>
  <si>
    <t>2. Report in columns (f) and (g) the amounts of other categories of other cash flow hedges.</t>
  </si>
  <si>
    <t>3. For each category of hedges that have been accounted for as "fair value hedges", report the accounts affected and the related amounts in a footnote.</t>
  </si>
  <si>
    <t xml:space="preserve">Unrealized Gains and </t>
  </si>
  <si>
    <t>Minimum Pension</t>
  </si>
  <si>
    <t>Foreign Currency</t>
  </si>
  <si>
    <t>Other Cash Flow</t>
  </si>
  <si>
    <t>Totals for each category</t>
  </si>
  <si>
    <t xml:space="preserve">Net Income (Carried Forward </t>
  </si>
  <si>
    <t xml:space="preserve">Total </t>
  </si>
  <si>
    <t>Losses on Available-</t>
  </si>
  <si>
    <t>Liability adjustment</t>
  </si>
  <si>
    <t>Hedges</t>
  </si>
  <si>
    <t xml:space="preserve">Hedges </t>
  </si>
  <si>
    <t xml:space="preserve">of items recorded in </t>
  </si>
  <si>
    <t>from Page 117, Line 78)</t>
  </si>
  <si>
    <t>Comprehensive</t>
  </si>
  <si>
    <t>for-Sale Securities</t>
  </si>
  <si>
    <t>(net amount)</t>
  </si>
  <si>
    <t>Interest Rate Swaps</t>
  </si>
  <si>
    <t>Energy Price Hedges</t>
  </si>
  <si>
    <t>Account 219</t>
  </si>
  <si>
    <t>Income</t>
  </si>
  <si>
    <t>Balance of Account 219 at Beginning of Preceding Year</t>
  </si>
  <si>
    <t>Preceding Year Reclassification from Account 219 Net Income</t>
  </si>
  <si>
    <t>Preceding Year Changes in Fair Value</t>
  </si>
  <si>
    <t>Total (lines 2 and 3)</t>
  </si>
  <si>
    <t>Balance of Account 219 at End of Preceding Yr/Beginning of Current Yr</t>
  </si>
  <si>
    <t>Current year Reclassifications From Account 219 to Net Income</t>
  </si>
  <si>
    <t>Current Year  Changes in Fair Value</t>
  </si>
  <si>
    <t>Total (lines 6 and 7)</t>
  </si>
  <si>
    <t>Balance of Account 219 at End of Current Quarter/Year</t>
  </si>
  <si>
    <t>Page 122 (a)</t>
  </si>
  <si>
    <t>Page 122 (b)</t>
  </si>
  <si>
    <t xml:space="preserve">    TOTAL Account 154 (Total of lines 5 thru 10)</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</si>
  <si>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</si>
  <si>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</si>
  <si>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</si>
  <si>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</si>
  <si>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</si>
  <si>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</si>
  <si>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</si>
  <si>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Monroe (L82) (DX)</t>
  </si>
  <si>
    <t>Chester</t>
  </si>
  <si>
    <t>Vic. of Chester (L82),</t>
  </si>
  <si>
    <t>Vic. of Chester Cable</t>
  </si>
  <si>
    <t>Balance Sheet Supporting Schedules (Assets</t>
  </si>
  <si>
    <t>and Other Debits)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</si>
  <si>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</si>
  <si>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</si>
  <si>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</si>
  <si>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</si>
  <si>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</si>
  <si>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</si>
  <si>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Cash Provided by Outside Sources (Total of lines 61 thru 69)</t>
  </si>
  <si>
    <t>Goshen (L822) (DX89-11-34)</t>
  </si>
  <si>
    <t>Florida</t>
  </si>
  <si>
    <t xml:space="preserve">  TOTAL</t>
  </si>
  <si>
    <t>FERC FORM NO. 1  (ED.  12-95)</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</si>
  <si>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</si>
  <si>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</si>
  <si>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</si>
  <si>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</si>
  <si>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service provider.</t>
  </si>
  <si>
    <t xml:space="preserve">Provide in column (a) subheadings and classify transmission service purchased from other utilities as: "Delivered Power to Wheeler" or </t>
  </si>
  <si>
    <t>"Received Power from Wheeler."</t>
  </si>
  <si>
    <t>Report in columns (b) and (c) the total megawatthours received and delivered by the provider of the transmission service.</t>
  </si>
  <si>
    <t>In columns (d) through (g), report expenses as shown on bills or vouchers rendered to the respondent.  In column (d), provide demand</t>
  </si>
  <si>
    <t>disposed of during the year.</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</si>
  <si>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</si>
  <si>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</si>
  <si>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</si>
  <si>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</si>
  <si>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</si>
  <si>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</si>
  <si>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</si>
  <si>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</si>
  <si>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</si>
  <si>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</si>
  <si>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</si>
  <si>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</si>
  <si>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</si>
  <si>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</si>
  <si>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</si>
  <si>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</si>
  <si>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</si>
  <si>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</si>
  <si>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</si>
  <si>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</si>
  <si>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Mo., Day, Yr.)</t>
  </si>
  <si>
    <t>NUCLEAR FUEL MATERIALS (Accounts 120.1 through 120.6 and 157)</t>
  </si>
  <si>
    <t xml:space="preserve">     1.  Report the information called for below, concerning the respondent's accounting for deferred</t>
  </si>
  <si>
    <t>income taxes.</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</si>
  <si>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</si>
  <si>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</si>
  <si>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</si>
  <si>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</si>
  <si>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</si>
  <si>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</si>
  <si>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3.  Minor items ( 5% of the Balance at End of Year for account 182.3 or amounts less than $50,000, whichever is less)</t>
  </si>
  <si>
    <t xml:space="preserve">     may be grouped by classes.</t>
  </si>
  <si>
    <t>Credits</t>
  </si>
  <si>
    <t>Description and Purpose of Other</t>
  </si>
  <si>
    <t>Regulatory Assets</t>
  </si>
  <si>
    <t>Debits</t>
  </si>
  <si>
    <t xml:space="preserve">(d)  </t>
  </si>
  <si>
    <t xml:space="preserve">(e) </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</si>
  <si>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</si>
  <si>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</si>
  <si>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</si>
  <si>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</si>
  <si>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</si>
  <si>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</si>
  <si>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3.  Minor items ( 1% of the Balance at End of Year for Account 186 or amounts less than $50,000, whichever is less)</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</si>
  <si>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</si>
  <si>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</si>
  <si>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</si>
  <si>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</si>
  <si>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</si>
  <si>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</si>
  <si>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</si>
  <si>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</si>
  <si>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</si>
  <si>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FERC FORM NO.1  (ED.  12-94 )</t>
  </si>
  <si>
    <t>Page 233</t>
  </si>
  <si>
    <t>If applicable, see insert page below:</t>
  </si>
  <si>
    <t>Page 233-A</t>
  </si>
  <si>
    <t xml:space="preserve">3.  For Account 116, Utility Plant Adjustments, explain the origin of such amount, debits and credits during the year, </t>
  </si>
  <si>
    <t xml:space="preserve">  1.  Report below investments in Account 123.1, Investment in Subsidiary Companies.</t>
  </si>
  <si>
    <t xml:space="preserve">  4.  For any securities, notes, or accounts that were pledged, designate such securities, notes, or accounts in a footnote, and state the name of pledgee and purpose of the pledge.</t>
  </si>
  <si>
    <t>Page 426</t>
  </si>
  <si>
    <t>Page 427</t>
  </si>
  <si>
    <t>Page 426-A</t>
  </si>
  <si>
    <t>Page 427-A</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</si>
  <si>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</si>
  <si>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</si>
  <si>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[Include in the description the date of loss, the date of Commission authorization to use Account 182.1 and period of amortization (mo, yr to mo, yr.).]</t>
  </si>
  <si>
    <t>FERC FORM NO. 1 (ED. 12-88)</t>
  </si>
  <si>
    <t xml:space="preserve">  Other (Define)</t>
  </si>
  <si>
    <t xml:space="preserve">   TOTAL (Enter Total of lines 2 thru 4)</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</si>
  <si>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</si>
  <si>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</si>
  <si>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</si>
  <si>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</si>
  <si>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 xml:space="preserve">  internally and in column (d) those items performed</t>
  </si>
  <si>
    <t>in Account 188, Research, Development, and Demonstration</t>
  </si>
  <si>
    <t>Accum. Prov. for Depr., Amort., &amp; Depl.</t>
  </si>
  <si>
    <t>DEPRECIATION, AMORTIZATION AND DEPLETION</t>
  </si>
  <si>
    <t>Abandonment of Leases (Natural Gas)</t>
  </si>
  <si>
    <t>Description and Location</t>
  </si>
  <si>
    <t>Included in</t>
  </si>
  <si>
    <t>to be Used in</t>
  </si>
  <si>
    <t>End of</t>
  </si>
  <si>
    <t>of Property</t>
  </si>
  <si>
    <t>This Account</t>
  </si>
  <si>
    <t>Utility Service</t>
  </si>
  <si>
    <t>Land and Rights:</t>
  </si>
  <si>
    <t>Other Property:</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</si>
  <si>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</si>
  <si>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</si>
  <si>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</si>
  <si>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</si>
  <si>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</si>
  <si>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</si>
  <si>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</si>
  <si>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</si>
  <si>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</si>
  <si>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</si>
  <si>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</si>
  <si>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</si>
  <si>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</si>
  <si>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</si>
  <si>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</si>
  <si>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</si>
  <si>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</si>
  <si>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</si>
  <si>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</si>
  <si>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</si>
  <si>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Pg 110, L 50 (d)</t>
  </si>
  <si>
    <t>Misc. Current and Accrued Assets</t>
  </si>
  <si>
    <t>Pg 110, L 51 (d)</t>
  </si>
  <si>
    <t xml:space="preserve">   Total Current and Accrued Assets</t>
  </si>
  <si>
    <t>Unamort. Debt Expense</t>
  </si>
  <si>
    <t>Pg 111, L 54 (d)</t>
  </si>
  <si>
    <t>Pg 111, L 55=&gt;56 (d)</t>
  </si>
  <si>
    <t xml:space="preserve">                                               1. POWER PRODUCTION EXPENSES</t>
  </si>
  <si>
    <t>(581) Load Dispatching</t>
  </si>
  <si>
    <t>(923) Outside Services Employed</t>
  </si>
  <si>
    <t xml:space="preserve">                                                 A. Steam Power Generation</t>
  </si>
  <si>
    <t xml:space="preserve">(541) </t>
  </si>
  <si>
    <t>(582) Station Expenses</t>
  </si>
  <si>
    <t>(924) Property Insurance</t>
  </si>
  <si>
    <t xml:space="preserve">(542) </t>
  </si>
  <si>
    <t>(583) Overhead Line Expenses</t>
  </si>
  <si>
    <t>(925) Injuries and Damages</t>
  </si>
  <si>
    <t>(500) Operation Supervision and Engineering</t>
  </si>
  <si>
    <t xml:space="preserve">(543) </t>
  </si>
  <si>
    <t>Maintenance of Reservoirs, Dams, and Waterways</t>
  </si>
  <si>
    <t>(584) Underground Line Expenses</t>
  </si>
  <si>
    <t xml:space="preserve">  2. Report in column (b) the system's energy output for each</t>
  </si>
  <si>
    <t>4. Report in column (d) the system's monthly maximum megawatt</t>
  </si>
  <si>
    <t xml:space="preserve">  month such that the total on line 41 matches the total on line 20.</t>
  </si>
  <si>
    <t>Communication Equipment</t>
  </si>
  <si>
    <t xml:space="preserve">  TOTAL Distribution Plant (Enter Total of lines 55 thru 68)</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</si>
  <si>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</si>
  <si>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</si>
  <si>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</si>
  <si>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</si>
  <si>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</si>
  <si>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</si>
  <si>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production expenses per net MWH as reported herein for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</si>
  <si>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</si>
  <si>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</si>
  <si>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</si>
  <si>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</si>
  <si>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</si>
  <si>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</si>
  <si>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</si>
  <si>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</si>
  <si>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 xml:space="preserve">  Miscellaneous (Identify significant)</t>
  </si>
  <si>
    <t xml:space="preserve">               (5) Environment (other than equipment)</t>
  </si>
  <si>
    <t xml:space="preserve">  corrosion control, pollution, automation, measurement,</t>
  </si>
  <si>
    <t>or projects, submit estimates for columns (c), (d), and (f) with</t>
  </si>
  <si>
    <t xml:space="preserve">  below.  Classifications:</t>
  </si>
  <si>
    <t xml:space="preserve">               (6) Other (Classify and include items in excess of</t>
  </si>
  <si>
    <t xml:space="preserve">  insulation, type of appliance, etc.).  Group items under</t>
  </si>
  <si>
    <t>such amounts identified by "Est."</t>
  </si>
  <si>
    <t xml:space="preserve">          A.  Electric and Gas R, D &amp; D Performed Internally</t>
  </si>
  <si>
    <t xml:space="preserve">                    $5,000.)</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</si>
  <si>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</si>
  <si>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</si>
  <si>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</si>
  <si>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Pg 110, L 31 (d)  (-)</t>
  </si>
  <si>
    <t>Notes Receivable from Associated Cos.</t>
  </si>
  <si>
    <t xml:space="preserve">                                                  If required, see insert pages below</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</si>
  <si>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</si>
  <si>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</si>
  <si>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is utilized in a steam turbine regenerative feed water cycle, or for</t>
  </si>
  <si>
    <t xml:space="preserve">  that which is available, specifying period.</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</si>
  <si>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</si>
  <si>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</si>
  <si>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</si>
  <si>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</si>
  <si>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</si>
  <si>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</si>
  <si>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</si>
  <si>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</si>
  <si>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</si>
  <si>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</si>
  <si>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</si>
  <si>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</si>
  <si>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</si>
  <si>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</si>
  <si>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</si>
  <si>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</si>
  <si>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</si>
  <si>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</si>
  <si>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</si>
  <si>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</si>
  <si>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</si>
  <si>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</si>
  <si>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</si>
  <si>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</si>
  <si>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</si>
  <si>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</si>
  <si>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</si>
  <si>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</si>
  <si>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</si>
  <si>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</si>
  <si>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</si>
  <si>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</si>
  <si>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separately.  If actual costs of completed construction are not</t>
  </si>
  <si>
    <t xml:space="preserve">      (a) after this listing.  Enter "Total" in column (a) as the last line of the schedule.  Report subtotals and total for columns </t>
  </si>
  <si>
    <t xml:space="preserve">  6.  Pumping energy (line 10) is that energy measured</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</si>
  <si>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</si>
  <si>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44</t>
  </si>
  <si>
    <t>45</t>
  </si>
  <si>
    <t>46</t>
  </si>
  <si>
    <t>47</t>
  </si>
  <si>
    <t>48</t>
  </si>
  <si>
    <t>49</t>
  </si>
  <si>
    <t>50</t>
  </si>
  <si>
    <t>FERC FORM NO. 1  (ED. 12-95)</t>
  </si>
  <si>
    <t>Page 103-A</t>
  </si>
  <si>
    <t>OFFICERS AND DIRECTORS (Including Compensation - Continued)</t>
  </si>
  <si>
    <t>1.</t>
  </si>
  <si>
    <t xml:space="preserve">  transmission lines added or altered during the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</si>
  <si>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</si>
  <si>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</si>
  <si>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</si>
  <si>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</si>
  <si>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Meters</t>
  </si>
  <si>
    <t>including out of period adjustments.  Explain in a footnote all components of the amount shown in column (m).  Report in column (n)</t>
  </si>
  <si>
    <t>in a footnote any ownership interest in or affiliation the respondent has with the entities listed in columns (a), (b) or (c).</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</si>
  <si>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</si>
  <si>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</si>
  <si>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</si>
  <si>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</si>
  <si>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</si>
  <si>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</si>
  <si>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</si>
  <si>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</si>
  <si>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</si>
  <si>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</si>
  <si>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</si>
  <si>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</si>
  <si>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</si>
  <si>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</si>
  <si>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</si>
  <si>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</si>
  <si>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</si>
  <si>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</si>
  <si>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</si>
  <si>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</si>
  <si>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</si>
  <si>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</si>
  <si>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</si>
  <si>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</si>
  <si>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3. Minor projects (5% of the Balance End of the Year for Account 107 or $100,000, whichever is less) may be grouped.</t>
  </si>
  <si>
    <t>Construction Work in</t>
  </si>
  <si>
    <t xml:space="preserve"> Description of Each Project for Electric, Gas and Common, respectively</t>
  </si>
  <si>
    <t>Progress-Electric/Gas (Account 107)</t>
  </si>
  <si>
    <t xml:space="preserve">                                                                    (a)</t>
  </si>
  <si>
    <t>From Insert Page</t>
  </si>
  <si>
    <t>Subtotal</t>
  </si>
  <si>
    <t>FERC FORM NO.1 (ED. 12- 87) NYPSC Modified-96</t>
  </si>
  <si>
    <t>Page 216</t>
  </si>
  <si>
    <t>If applicable, see insert page below</t>
  </si>
  <si>
    <t>Page 216-B</t>
  </si>
  <si>
    <t>Page 216-C</t>
  </si>
  <si>
    <t>Page 216-D</t>
  </si>
  <si>
    <t>September</t>
  </si>
  <si>
    <t>October</t>
  </si>
  <si>
    <t>November</t>
  </si>
  <si>
    <t>December</t>
  </si>
  <si>
    <t>FERC FORM NO. 1 (REVISED 12-90)</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</si>
  <si>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</si>
  <si>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</si>
  <si>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</si>
  <si>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</si>
  <si>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</si>
  <si>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</si>
  <si>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</si>
  <si>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</si>
  <si>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</si>
  <si>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</si>
  <si>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</si>
  <si>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Maintenance of Overhead Lines</t>
  </si>
  <si>
    <t>7. ADMINISTRATIVE AND GENERAL EXPENSES</t>
  </si>
  <si>
    <t>(537) Hydraulic Expenses</t>
  </si>
  <si>
    <t>(572)</t>
  </si>
  <si>
    <t>Distribution Expense</t>
  </si>
  <si>
    <t>Pg 322, L 126 (b)</t>
  </si>
  <si>
    <t>Customer Account Expense</t>
  </si>
  <si>
    <t>Pg 322, L 134, 141 (b)</t>
  </si>
  <si>
    <t>Sales Expense</t>
  </si>
  <si>
    <t>Pg 322, L 148,  (b)</t>
  </si>
  <si>
    <t>Administrative and General</t>
  </si>
  <si>
    <t>Pg 323, L 168 (b)</t>
  </si>
  <si>
    <t xml:space="preserve">   Total Operation &amp; Maintenance Expense</t>
  </si>
  <si>
    <t>Formula should = Pg 323, L 169 (b)</t>
  </si>
  <si>
    <t xml:space="preserve">      engineering fees and management or supervision fees capitalized should be shown as separate items.</t>
  </si>
  <si>
    <t>LILCO</t>
  </si>
  <si>
    <t>NYSEG</t>
  </si>
  <si>
    <t>NIMO</t>
  </si>
  <si>
    <t>Orange &amp; Rockland</t>
  </si>
  <si>
    <t>RG&amp;E</t>
  </si>
  <si>
    <t>ELECTRIC AND/OR GAS UTILITIES</t>
  </si>
  <si>
    <t>CLASSES A AND B</t>
  </si>
  <si>
    <t>OF</t>
  </si>
  <si>
    <t xml:space="preserve">  plant basis.  Explain such estimations in a footnote.</t>
  </si>
  <si>
    <t>Page 450-A</t>
  </si>
  <si>
    <t xml:space="preserve">  1.  For purposes of this response, environmental protection</t>
  </si>
  <si>
    <t xml:space="preserve">                 or low sulfur fuels including storage and</t>
  </si>
  <si>
    <t xml:space="preserve">  project, give project number.</t>
  </si>
  <si>
    <t>FERC Licensed Project No. _______</t>
  </si>
  <si>
    <t>FERC Licensed Project No. __________</t>
  </si>
  <si>
    <t>[X  ]</t>
  </si>
  <si>
    <t xml:space="preserve">          number of employees assignable to each plant.</t>
  </si>
  <si>
    <t xml:space="preserve">  Expenses classified as "Other Power Supply Expenses."</t>
  </si>
  <si>
    <t>for Plant-Held-for-Future-Use</t>
  </si>
  <si>
    <t>N/A</t>
  </si>
  <si>
    <t>Amort</t>
  </si>
  <si>
    <t>h3.5</t>
  </si>
  <si>
    <t>Next Page is 337A</t>
  </si>
  <si>
    <t>Common Utility Plant - General Plant - Land -Easements</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</si>
  <si>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</si>
  <si>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</si>
  <si>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</si>
  <si>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</si>
  <si>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</si>
  <si>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</si>
  <si>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</si>
  <si>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</si>
  <si>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</si>
  <si>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</si>
  <si>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</si>
  <si>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Ladentown (Y88)</t>
  </si>
  <si>
    <t>Buchanan (Con Ed)</t>
  </si>
  <si>
    <t>Ramapo 345 KV (L94)</t>
  </si>
  <si>
    <t>Ramapo 138 KV (L26)</t>
  </si>
  <si>
    <t>Sugarloaf</t>
  </si>
  <si>
    <t>Wood</t>
  </si>
  <si>
    <t>1272 kCM ACSR</t>
  </si>
  <si>
    <t>1033.5 kCM ACSR</t>
  </si>
  <si>
    <t>2-336.4 kCM ACSR,</t>
  </si>
  <si>
    <t>Shoemaker 138 KV (L27)</t>
  </si>
  <si>
    <t>Chester 138 KV</t>
  </si>
  <si>
    <t>795 kCM ACSR</t>
  </si>
  <si>
    <t>794 kCM ACSR</t>
  </si>
  <si>
    <t>Chester 138KV (L271)</t>
  </si>
  <si>
    <t>Middletown Tap (L29)</t>
  </si>
  <si>
    <t>Shoemaker</t>
  </si>
  <si>
    <t>2-1033.5kCM ACSR,</t>
  </si>
  <si>
    <t>Ramapo 138 KV (L51)</t>
  </si>
  <si>
    <t>Ramapo 138 KV (L52)</t>
  </si>
  <si>
    <t>Hillburn</t>
  </si>
  <si>
    <t>Wood &amp; Steel</t>
  </si>
  <si>
    <t>Lovett 138 KV (L53)</t>
  </si>
  <si>
    <t>West Haverstraw 138 KV</t>
  </si>
  <si>
    <t>West Haverstraw 138 KV(L530)</t>
  </si>
  <si>
    <t>New Hempstead</t>
  </si>
  <si>
    <t>New Hempstead (L531)</t>
  </si>
  <si>
    <t>New Square No. Transition Str.</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</si>
  <si>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</si>
  <si>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</si>
  <si>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</si>
  <si>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</si>
  <si>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</si>
  <si>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</si>
  <si>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</si>
  <si>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</si>
  <si>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</si>
  <si>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</si>
  <si>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</si>
  <si>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</si>
  <si>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</si>
  <si>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Plant Name ___________________</t>
  </si>
  <si>
    <t>Plant Name ______________________</t>
  </si>
  <si>
    <t>Kind of Plant (Run-of-River or Storage)</t>
  </si>
  <si>
    <t>Type of Plant Construction (Conventional or Outdoor)</t>
  </si>
  <si>
    <t>Total Installed Capacity (Generator Name Plate</t>
  </si>
  <si>
    <t>STATEMENT OF RETAINED EARNINGS FOR THE YEAR</t>
  </si>
  <si>
    <t>For Other (Specify), include deferrals relating to other income and deductions.</t>
  </si>
  <si>
    <t>Account  410.1</t>
  </si>
  <si>
    <t>Account  411.1</t>
  </si>
  <si>
    <t>Account  410.2</t>
  </si>
  <si>
    <t>Account  411.2</t>
  </si>
  <si>
    <t>Account 282</t>
  </si>
  <si>
    <t>both actual supportable data and estimates of costs,</t>
  </si>
  <si>
    <t>STATEMENT OF RETAINED EARNINGS  FOR THE YEAR (Continued)</t>
  </si>
  <si>
    <t xml:space="preserve">(a)  </t>
  </si>
  <si>
    <t>Rents</t>
  </si>
  <si>
    <t>of meters, in addition to the number of flat rate accounts; except that</t>
  </si>
  <si>
    <t>derived from previously reported figures,</t>
  </si>
  <si>
    <t>Blooming Grove, Blooming Grove</t>
  </si>
  <si>
    <t xml:space="preserve">Distrib. Unattended </t>
  </si>
  <si>
    <t>Bloomingburg</t>
  </si>
  <si>
    <t>Blue Hill, Orangetown</t>
  </si>
  <si>
    <t>attributed to research and development; (b) types of cost units used for the</t>
  </si>
  <si>
    <t xml:space="preserve">  4.  If net peak demand for 60 minutes is not available, give data which</t>
  </si>
  <si>
    <t xml:space="preserve">Distrib.right of way from Cuddebackville Substation   </t>
  </si>
  <si>
    <t>Line 841/842 Rebuild - harriman to highland falls</t>
  </si>
  <si>
    <t>232</t>
  </si>
  <si>
    <t>Miscellaneous Deferred Debits</t>
  </si>
  <si>
    <t>233</t>
  </si>
  <si>
    <t>Accumulated Deferred Income Taxes (Account 190)</t>
  </si>
  <si>
    <t>234</t>
  </si>
  <si>
    <t>Department or</t>
  </si>
  <si>
    <t>Beginning of</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</si>
  <si>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</si>
  <si>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</si>
  <si>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</si>
  <si>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</si>
  <si>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Pg 110, L 20 (d)</t>
  </si>
  <si>
    <t>Other Special Funds</t>
  </si>
  <si>
    <t xml:space="preserve">   Total Other Property and Investments</t>
  </si>
  <si>
    <t>Pg 110, L 22 (d)</t>
  </si>
  <si>
    <t>Cash</t>
  </si>
  <si>
    <t>Pg 110, L 24 (d)</t>
  </si>
  <si>
    <t>Special Deposits</t>
  </si>
  <si>
    <t>total pumping energy.  If contracts are made with others to</t>
  </si>
  <si>
    <t xml:space="preserve">    Donations (426.1)</t>
  </si>
  <si>
    <t>Plant Name:</t>
  </si>
  <si>
    <t>Kind of Plant (Steam, Internal Combustion, Gas</t>
  </si>
  <si>
    <t xml:space="preserve">          Turbine or Nuclear)</t>
  </si>
  <si>
    <t>Type of Plant Construction (Conventional, Outdoor</t>
  </si>
  <si>
    <t xml:space="preserve">          Boiler, Full Outdoor, Etc.)</t>
  </si>
  <si>
    <t>basis of sharing expenses or other accounting between the</t>
  </si>
  <si>
    <t>10.</t>
  </si>
  <si>
    <t xml:space="preserve">Provide total amounts in columns (i) through (n) as the last line.  Enter "TOTAL" in column (a) as the last line.  The total amounts in </t>
  </si>
  <si>
    <t xml:space="preserve">         TOTAL Dividends Declared -- Preferred Stock (Acct. 437) (Total of lines 24 thru 28)</t>
  </si>
  <si>
    <t>End of year</t>
  </si>
  <si>
    <t>balance</t>
  </si>
  <si>
    <t>Prior Year</t>
  </si>
  <si>
    <t>End Balance</t>
  </si>
  <si>
    <t>(2)  [  ]   A Resubmission</t>
  </si>
  <si>
    <t>STATEMENT OF INCOME FOR THE YEAR</t>
  </si>
  <si>
    <t>STATEMENT OF INCOME FOR THE YEAR (Continued)</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</si>
  <si>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</si>
  <si>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</si>
  <si>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substation, designating whether transmission or distribution</t>
  </si>
  <si>
    <t xml:space="preserve">  6.  Designate substations or major items of equipment leased</t>
  </si>
  <si>
    <t xml:space="preserve"> FERC FORM NO. 1 (ED. 12- 95)</t>
  </si>
  <si>
    <t>Page 213</t>
  </si>
  <si>
    <t>Year of  Report</t>
  </si>
  <si>
    <t>(1) [  ] An Original</t>
  </si>
  <si>
    <t>(2) [  ] A Resubmission</t>
  </si>
  <si>
    <t xml:space="preserve">                                                 ELECTRIC PLANT HELD FOR FUTURE USE (Account 105)</t>
  </si>
  <si>
    <t xml:space="preserve">  railway customer should not be listed below.</t>
  </si>
  <si>
    <t>and whether attended or unattended.  At the end of the page,</t>
  </si>
  <si>
    <t xml:space="preserve">designate with a double asterisk any amounts </t>
  </si>
  <si>
    <t xml:space="preserve">representing the excess of consideration received </t>
  </si>
  <si>
    <t xml:space="preserve">over stated values of stocks without par value. </t>
  </si>
  <si>
    <t>fabrication, on hand, in reactor, and in</t>
  </si>
  <si>
    <t>quantity used and quantity on hand, and the costs incurred under</t>
  </si>
  <si>
    <t>cooling; owned by the respondent.</t>
  </si>
  <si>
    <t>such leasing arrangements.</t>
  </si>
  <si>
    <t>Changes During  Year</t>
  </si>
  <si>
    <t>2.  If the nuclear fuel stock is obtained under leasing arrangements,</t>
  </si>
  <si>
    <t>for nuclear fuel materials in process of</t>
  </si>
  <si>
    <t>Con Edison</t>
  </si>
  <si>
    <t>4 Irving Place</t>
  </si>
  <si>
    <t>New York, New York 10003</t>
  </si>
  <si>
    <t>Not Applicable</t>
  </si>
  <si>
    <t xml:space="preserve">(2) _(X)___  No. </t>
  </si>
  <si>
    <t>See notes Page 122</t>
  </si>
  <si>
    <t xml:space="preserve">     Production - Nat. Gas (Including Expl. and Dev.)</t>
  </si>
  <si>
    <t xml:space="preserve">     (Total of lines 29 and 41)</t>
  </si>
  <si>
    <t xml:space="preserve">     Distribution (Enter Total of lines 5 and 14)</t>
  </si>
  <si>
    <t xml:space="preserve">     Customer Accounts (Transcribe from line 6)</t>
  </si>
  <si>
    <t xml:space="preserve">     Customer Service and Informational (Transcribe from line 7)</t>
  </si>
  <si>
    <t xml:space="preserve">     Sales (Transcribe from line 8)</t>
  </si>
  <si>
    <t xml:space="preserve">     Administrative and General (Enter Total of lines 9 and 15)</t>
  </si>
  <si>
    <t xml:space="preserve">          TOTAL Oper. and Maint.  (Total of lines 18 thru 24)</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</si>
  <si>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</si>
  <si>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</si>
  <si>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</si>
  <si>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</si>
  <si>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</si>
  <si>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</si>
  <si>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</si>
  <si>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</si>
  <si>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</si>
  <si>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</si>
  <si>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</si>
  <si>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</si>
  <si>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</si>
  <si>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</si>
  <si>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</si>
  <si>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</si>
  <si>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</si>
  <si>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</si>
  <si>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</si>
  <si>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</si>
  <si>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Burns, Clarkstown</t>
  </si>
  <si>
    <t>Congers, Clarkstown</t>
  </si>
  <si>
    <t xml:space="preserve">          (1)  Architectural costs</t>
  </si>
  <si>
    <t xml:space="preserve">  environmental plant included in construction work in progress.</t>
  </si>
  <si>
    <t xml:space="preserve">          (2)  Towers</t>
  </si>
  <si>
    <t xml:space="preserve">Please use the appropriate accounts under the heading "Other Noncurrent Liabilities" for accounts that the PSC </t>
  </si>
  <si>
    <t>classifies as "Operating Reserves".</t>
  </si>
  <si>
    <t>Page 113</t>
  </si>
  <si>
    <t>TOTAL</t>
  </si>
  <si>
    <t>Electric Utility</t>
  </si>
  <si>
    <t>Gas Utility</t>
  </si>
  <si>
    <t>Account</t>
  </si>
  <si>
    <t>Current Year</t>
  </si>
  <si>
    <t>Previous Year</t>
  </si>
  <si>
    <t>(m)</t>
  </si>
  <si>
    <t>(n)</t>
  </si>
  <si>
    <t>(o)</t>
  </si>
  <si>
    <t>(p)</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</si>
  <si>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</si>
  <si>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</si>
  <si>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</si>
  <si>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</si>
  <si>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</si>
  <si>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</si>
  <si>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</si>
  <si>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</si>
  <si>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</si>
  <si>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</si>
  <si>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429</t>
  </si>
  <si>
    <t>Environmental Protection Facilities</t>
  </si>
  <si>
    <t>430</t>
  </si>
  <si>
    <t>Environmental Protection Expenses</t>
  </si>
  <si>
    <t>431</t>
  </si>
  <si>
    <t>Footnote Data</t>
  </si>
  <si>
    <t>450</t>
  </si>
  <si>
    <t>Stockholders' Reports          Check appropriate box:</t>
  </si>
  <si>
    <t>Two copies will be submitted</t>
  </si>
  <si>
    <t>07- None</t>
  </si>
  <si>
    <t>08- None</t>
  </si>
  <si>
    <t>11- None</t>
  </si>
  <si>
    <t>[ x ]</t>
  </si>
  <si>
    <t>[ X ]</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</si>
  <si>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</si>
  <si>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</si>
  <si>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</si>
  <si>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</si>
  <si>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</si>
  <si>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         (Line 16 minus line 17)</t>
  </si>
  <si>
    <t>Transmission by Other Losses</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</si>
  <si>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</si>
  <si>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 xml:space="preserve">       Revenues From Merchandising, Jobbing and Contract Work (415)</t>
  </si>
  <si>
    <t xml:space="preserve">     Income Taxes -- Federal (409.2)</t>
  </si>
  <si>
    <t>Investment in Subsidiary Companies</t>
  </si>
  <si>
    <t>224-225</t>
  </si>
  <si>
    <t>Material &amp; Supplies</t>
  </si>
  <si>
    <t>227</t>
  </si>
  <si>
    <t>Allowances</t>
  </si>
  <si>
    <t>228-229</t>
  </si>
  <si>
    <t>different types of construction, and (f) whether the overhead</t>
  </si>
  <si>
    <t>4.  Use page 122-123 for important notes regarding the statement of income or any account thereof.</t>
  </si>
  <si>
    <t>Miscellaneous Intangible Plant</t>
  </si>
  <si>
    <t xml:space="preserve">TOTAL Maintenance (Enter total of lines 53 thru 57) </t>
  </si>
  <si>
    <t>Other Interest Expense (431)</t>
  </si>
  <si>
    <t xml:space="preserve">           Net  Utility Operating Income (Enter Total of</t>
  </si>
  <si>
    <t>(Less) Allowance for Borrowed Funds Used During Construction-Cr. (432)</t>
  </si>
  <si>
    <t>Extraordinary Income (434)</t>
  </si>
  <si>
    <t>(Less) Extraordinary Deductions (435)</t>
  </si>
  <si>
    <t>Income Taxes -- Federal and Other (409.3)</t>
  </si>
  <si>
    <t>FERC FORM NO.1 (REV. 12-96)</t>
  </si>
  <si>
    <t>FERC FORM NO.1 (REVISED 12-96)</t>
  </si>
  <si>
    <t>FERC FORM NO. 1 (REVISED 12-96)</t>
  </si>
  <si>
    <t>Page 114</t>
  </si>
  <si>
    <t>Page 115</t>
  </si>
  <si>
    <t>Page 116</t>
  </si>
  <si>
    <t>Page 117</t>
  </si>
  <si>
    <t>Pike county Light &amp; Power Company</t>
  </si>
  <si>
    <t>O &amp; R Development</t>
  </si>
  <si>
    <t>Electric and Gas Utility</t>
  </si>
  <si>
    <t>Real Estate</t>
  </si>
  <si>
    <t>Economic Development</t>
  </si>
  <si>
    <t>Energy Service</t>
  </si>
  <si>
    <t xml:space="preserve">column (f).  For all other types of service, enter NA in columns (d), (e) and (f).  Monthly NCP demand is the </t>
  </si>
  <si>
    <t>3.  If increases or decreases from previous</t>
  </si>
  <si>
    <t>be classified according to the basis of classification</t>
  </si>
  <si>
    <t>important new territory added and important rate increases</t>
  </si>
  <si>
    <t>2. Report number of customers, columns (f) and (g), on the basis</t>
  </si>
  <si>
    <t xml:space="preserve"> year (columns (c), (e), and (g)), are not</t>
  </si>
  <si>
    <t>(Small or Commercial, and Large or Industrial) regularly</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</si>
  <si>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</si>
  <si>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</si>
  <si>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</si>
  <si>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</si>
  <si>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</si>
  <si>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Other Expenses</t>
  </si>
  <si>
    <t>PURCHASED POWER (Account 555)</t>
  </si>
  <si>
    <t>PURCHASED POWER (Account 555) (Continued)</t>
  </si>
  <si>
    <t>(INCLUDING POWER EXCHANGES)</t>
  </si>
  <si>
    <t xml:space="preserve">  TOTAL Intangible Plant (Enter Total of lines 2, 3, and 4)</t>
  </si>
  <si>
    <t>(312)</t>
  </si>
  <si>
    <t>(313)</t>
  </si>
  <si>
    <t>(315)</t>
  </si>
  <si>
    <t>(316)</t>
  </si>
  <si>
    <t>(322)</t>
  </si>
  <si>
    <t>(323)</t>
  </si>
  <si>
    <t>(325)</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</si>
  <si>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</si>
  <si>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</si>
  <si>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regulations of governmental bodies.  Base the price of</t>
  </si>
  <si>
    <t xml:space="preserve">  that allocations and/or estimates of costs be made, state</t>
  </si>
  <si>
    <t>replacement power purchased on the average system</t>
  </si>
  <si>
    <t xml:space="preserve">  the basis or method used.</t>
  </si>
  <si>
    <t>specify in column (f) the actual costs that are included</t>
  </si>
  <si>
    <t xml:space="preserve">          (2)  Changes necessary to accommodate use of</t>
  </si>
  <si>
    <t>in column (e).</t>
  </si>
  <si>
    <t xml:space="preserve">                 environmentally clean fuels such as low ash</t>
  </si>
  <si>
    <t xml:space="preserve">                                                                                    (a)</t>
  </si>
  <si>
    <t>From Insert Pages</t>
  </si>
  <si>
    <t>FERC FORM NO. 1  (ED.  12-89) NYPSC Modified-96</t>
  </si>
  <si>
    <t>Page 217</t>
  </si>
  <si>
    <t>GENERAL DESCRIPTION OF CONSTRUCTION OVERHEAD PROCEDURE</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</si>
  <si>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</si>
  <si>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</si>
  <si>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</si>
  <si>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</si>
  <si>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</si>
  <si>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</si>
  <si>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</si>
  <si>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</si>
  <si>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</si>
  <si>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</si>
  <si>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</si>
  <si>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</si>
  <si>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</si>
  <si>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</si>
  <si>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</si>
  <si>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</si>
  <si>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</si>
  <si>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</si>
  <si>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</si>
  <si>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</si>
  <si>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</si>
  <si>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 xml:space="preserve">  Conversion, Premium on Capital Stock, and Installments</t>
  </si>
  <si>
    <t xml:space="preserve">  Received on Capital Stock</t>
  </si>
  <si>
    <t>252</t>
  </si>
  <si>
    <t xml:space="preserve">      supplier's system reaches its monthly peak.  Demand reported in columns (e) and (f) must be in megawatts.  Footnote</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</si>
  <si>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</si>
  <si>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</si>
  <si>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</si>
  <si>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</si>
  <si>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</si>
  <si>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OTHER REGULATORY LIABILITIES (Account 254)</t>
  </si>
  <si>
    <t>Plant Name __________________</t>
  </si>
  <si>
    <t>STATE OF NEW YORK</t>
  </si>
  <si>
    <t>PUBLIC SERVICE COMMISSION</t>
  </si>
  <si>
    <t>ANNUAL REPORT</t>
  </si>
  <si>
    <t>OF  ELECTRIC and/or GAS CORPORATIONS</t>
  </si>
  <si>
    <t xml:space="preserve">   Net (Increase) Decrease in  Inventory</t>
  </si>
  <si>
    <t xml:space="preserve">   Net (Increase) Decrease in Allowances Held for Speculation</t>
  </si>
  <si>
    <t xml:space="preserve">   Net Increase (Decrease) in  Payables and Accrued Expenses</t>
  </si>
  <si>
    <t xml:space="preserve">   Other:</t>
  </si>
  <si>
    <t xml:space="preserve">   Net Cash Provided by (Used in) Investing Activities</t>
  </si>
  <si>
    <t xml:space="preserve">     Production Exp. Before Pumping Exp. (Enter Total lines 23 thru 33)</t>
  </si>
  <si>
    <t xml:space="preserve">   Pumping Expenses</t>
  </si>
  <si>
    <t xml:space="preserve">  SUBTOTAL (Enter Total of lines 71 thru 80)</t>
  </si>
  <si>
    <t xml:space="preserve">    Short-Term Debt</t>
  </si>
  <si>
    <t>treatment other than as specified by the Uniform System of</t>
  </si>
  <si>
    <t>were issued.</t>
  </si>
  <si>
    <t>Accounts.</t>
  </si>
  <si>
    <t xml:space="preserve">                                                                                                                                                                                                           Page 337C</t>
  </si>
  <si>
    <t>A. Electric R&amp;D Performed Internally</t>
  </si>
  <si>
    <t>R&amp;D Administrated (Shared Services)</t>
  </si>
  <si>
    <t>B. Electric R&amp;D Performed Externally</t>
  </si>
  <si>
    <t>Pg 117, L 37 (c)</t>
  </si>
  <si>
    <t>Gain on Disposition of Property</t>
  </si>
  <si>
    <t>Pg 117, L 38 (c)</t>
  </si>
  <si>
    <t xml:space="preserve">          Total Other Income</t>
  </si>
  <si>
    <t>OTHER INCOME DEDUCTIONS</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</si>
  <si>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</si>
  <si>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</si>
  <si>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</si>
  <si>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</si>
  <si>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</si>
  <si>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</si>
  <si>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</si>
  <si>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</si>
  <si>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</si>
  <si>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</si>
  <si>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(363) </t>
  </si>
  <si>
    <t>Storage Battery Equipment</t>
  </si>
  <si>
    <t xml:space="preserve">(364) </t>
  </si>
  <si>
    <t>Poles, Towers, and Fixtures</t>
  </si>
  <si>
    <t xml:space="preserve">(365) </t>
  </si>
  <si>
    <t xml:space="preserve">(366) </t>
  </si>
  <si>
    <t xml:space="preserve">(367) </t>
  </si>
  <si>
    <t xml:space="preserve">(368) </t>
  </si>
  <si>
    <t>Line Transformers</t>
  </si>
  <si>
    <t xml:space="preserve">(369) </t>
  </si>
  <si>
    <t>Services</t>
  </si>
  <si>
    <t xml:space="preserve">(370) </t>
  </si>
  <si>
    <t xml:space="preserve">(371) </t>
  </si>
  <si>
    <t>Installation on Customer Premises</t>
  </si>
  <si>
    <t xml:space="preserve">(372) </t>
  </si>
  <si>
    <t>Leased Property on Customer Premises</t>
  </si>
  <si>
    <t xml:space="preserve">(373) </t>
  </si>
  <si>
    <t>Street Lighting and Signal Systems</t>
  </si>
  <si>
    <t>5. GENERAL PLANT</t>
  </si>
  <si>
    <t xml:space="preserve">(389) </t>
  </si>
  <si>
    <t xml:space="preserve">(390) </t>
  </si>
  <si>
    <t xml:space="preserve">(391) </t>
  </si>
  <si>
    <t>Office Furniture and Equipment</t>
  </si>
  <si>
    <t xml:space="preserve">(392) </t>
  </si>
  <si>
    <t xml:space="preserve">(393) </t>
  </si>
  <si>
    <t xml:space="preserve">(394) </t>
  </si>
  <si>
    <t>Tools, Shop and Garage Equipment</t>
  </si>
  <si>
    <t xml:space="preserve">(395) </t>
  </si>
  <si>
    <t>Laboratory Equipment</t>
  </si>
  <si>
    <t xml:space="preserve">(396) </t>
  </si>
  <si>
    <t xml:space="preserve">(397) </t>
  </si>
  <si>
    <t xml:space="preserve">(398) </t>
  </si>
  <si>
    <t>Miscellaneous Equipment</t>
  </si>
  <si>
    <t>TOTAL General Plant (Enter Total of lines 81 and 82)</t>
  </si>
  <si>
    <t>TOTAL (Accounts 101 and 106)(Lines 5,15,23,32,41,53,69,83)</t>
  </si>
  <si>
    <t xml:space="preserve"> (103) Experimental Plant Unclassified</t>
  </si>
  <si>
    <t xml:space="preserve">  TOTAL Electric Plant in Service (Enter Total of lines 84 thru 87)</t>
  </si>
  <si>
    <t xml:space="preserve">                                                        Page 206</t>
  </si>
  <si>
    <t xml:space="preserve">                       Page 207</t>
  </si>
  <si>
    <t xml:space="preserve">   Total Gas Utility Operating Income</t>
  </si>
  <si>
    <t>Other Utility Operating Income</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</si>
  <si>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</si>
  <si>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</si>
  <si>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</si>
  <si>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</si>
  <si>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SALES OF ELECTRICITY BY RATE SCHEDULES</t>
  </si>
  <si>
    <t xml:space="preserve">     1.    Report below for each rate schedule in effect during</t>
  </si>
  <si>
    <t>Steam - Electric Generating Plant Statistics (Large Plants)</t>
  </si>
  <si>
    <t>402-403</t>
  </si>
  <si>
    <t>Hydroelectric Generating Plant Statistics (Large Plants)</t>
  </si>
  <si>
    <t>406-407</t>
  </si>
  <si>
    <t>Pumped Storage Generating Plant Statistics (Large Plants)</t>
  </si>
  <si>
    <t>408-409</t>
  </si>
  <si>
    <t>Generating Plant Statistics (Small Plants)</t>
  </si>
  <si>
    <t>410-411</t>
  </si>
  <si>
    <t>Page 3</t>
  </si>
  <si>
    <t xml:space="preserve">     TOTAL Revenues Net of Provision for Refunds</t>
  </si>
  <si>
    <t xml:space="preserve">     Other Operating Revenues</t>
  </si>
  <si>
    <t>(450) Forfeited Discounts</t>
  </si>
  <si>
    <t>(451) Miscellaneous Service Revenues</t>
  </si>
  <si>
    <t>(453) Sales of Water and Water Power</t>
  </si>
  <si>
    <t xml:space="preserve">          Net (Increase)Decrease in Derivative instrument Assets St-Lt</t>
  </si>
  <si>
    <t>Net Decrease in short-term Debt Intercompany</t>
  </si>
  <si>
    <t>8.93 acres for the future wesley hills substation</t>
  </si>
  <si>
    <t>48.73 acres for the future hartley road substation</t>
  </si>
  <si>
    <t>7.77 acres for the future Deerpark substation</t>
  </si>
  <si>
    <t>26.34 acres for the future Pocatello substation</t>
  </si>
  <si>
    <t>24.89 acres for the future West Warwick substation</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</si>
  <si>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</si>
  <si>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</si>
  <si>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</si>
  <si>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</si>
  <si>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at the bottom of section C the amounts and nature of the provisions and the plant items to which related.</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</si>
  <si>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</si>
  <si>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</si>
  <si>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</si>
  <si>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Pg 115, L 20, 22 (g)</t>
  </si>
  <si>
    <t xml:space="preserve">  amortization of amounts deferred in previous years.</t>
  </si>
  <si>
    <t xml:space="preserve">  amortization.</t>
  </si>
  <si>
    <t>plant, or other accounts.</t>
  </si>
  <si>
    <t>Pg 301, L 2 (f)</t>
  </si>
  <si>
    <t>Pg 301, L 4 (f)</t>
  </si>
  <si>
    <t>Pg 301, L 5 (f)</t>
  </si>
  <si>
    <t>Pg 301, L 6=&gt;9 (f)</t>
  </si>
  <si>
    <t xml:space="preserve">          Total Ultimate Customers</t>
  </si>
  <si>
    <t>Pg 301, L 11 (f)</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</si>
  <si>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</si>
  <si>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</si>
  <si>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</si>
  <si>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</si>
  <si>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</si>
  <si>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</si>
  <si>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</si>
  <si>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</si>
  <si>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</si>
  <si>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</si>
  <si>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</si>
  <si>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</si>
  <si>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</si>
  <si>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</si>
  <si>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</si>
  <si>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</si>
  <si>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</si>
  <si>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</si>
  <si>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</si>
  <si>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</si>
  <si>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</si>
  <si>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</si>
  <si>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</si>
  <si>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</si>
  <si>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Pg 205, L 15 (g)</t>
  </si>
  <si>
    <t>Pg 205, L 23 (g)</t>
  </si>
  <si>
    <t xml:space="preserve">    Hydraulic</t>
  </si>
  <si>
    <t>Pg 205, L 32 (g)</t>
  </si>
  <si>
    <t>Pg 207, L 42 (g)</t>
  </si>
  <si>
    <t xml:space="preserve">  TOTAL Hydraulic Production Plant (Enter Total of lines 25 thru 31)</t>
  </si>
  <si>
    <t>amounts reported should be supported by information set forth in, or as part of the books of account.</t>
  </si>
  <si>
    <t>Every inquiry must be definitely answered.  If "none" or "not applicable" states the fact, such an answer</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</si>
  <si>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</si>
  <si>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</si>
  <si>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</si>
  <si>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</si>
  <si>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</si>
  <si>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01- None</t>
  </si>
  <si>
    <t>02- None</t>
  </si>
  <si>
    <t>04- None</t>
  </si>
  <si>
    <t>05- None</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</si>
  <si>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</si>
  <si>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</si>
  <si>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</si>
  <si>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</si>
  <si>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</si>
  <si>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</si>
  <si>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</si>
  <si>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</si>
  <si>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</si>
  <si>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</si>
  <si>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</si>
  <si>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</si>
  <si>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</si>
  <si>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</si>
  <si>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Through 27)(MUST EQUAL LINE 20)</t>
  </si>
  <si>
    <t xml:space="preserve">    Delivered</t>
  </si>
  <si>
    <t xml:space="preserve">      Net Exchanges (Line 12 minus line 13)</t>
  </si>
  <si>
    <t>Transmission for Other (Wheeling)</t>
  </si>
  <si>
    <t xml:space="preserve">      Net Transmission for Other</t>
  </si>
  <si>
    <t>Income - Merch., Jobbing &amp; Contract Work</t>
  </si>
  <si>
    <t>Pg 117, L 29-30 (c)</t>
  </si>
  <si>
    <t>Income from Nonutility Operations</t>
  </si>
  <si>
    <t>Pg 117, L 31-32 (c)</t>
  </si>
  <si>
    <t>Neighbor Fund</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</si>
  <si>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</si>
  <si>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</si>
  <si>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</si>
  <si>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</si>
  <si>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</si>
  <si>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</si>
  <si>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</si>
  <si>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</si>
  <si>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Power, System Control and Load Dispatching, and Other</t>
  </si>
  <si>
    <t xml:space="preserve">  (See definition of research, development, and demonstration in</t>
  </si>
  <si>
    <t xml:space="preserve">                    b. Underground</t>
  </si>
  <si>
    <t xml:space="preserve">  outside the company costing $5,000 or more, briefly</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</si>
  <si>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</si>
  <si>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</si>
  <si>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</si>
  <si>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</si>
  <si>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</si>
  <si>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02202100</t>
  </si>
  <si>
    <t xml:space="preserve"> 1. Report requested details. Substantial items shown in column(e) should be explained and credit entries </t>
  </si>
  <si>
    <t>02202110</t>
  </si>
  <si>
    <t xml:space="preserve">    in that column should be so designated.</t>
  </si>
  <si>
    <t>02202120</t>
  </si>
  <si>
    <t>02202140</t>
  </si>
  <si>
    <t>02202150</t>
  </si>
  <si>
    <t>Primary Account</t>
  </si>
  <si>
    <t>02202170</t>
  </si>
  <si>
    <t xml:space="preserve">     (b)    01</t>
  </si>
  <si>
    <t xml:space="preserve"> (c)   02</t>
  </si>
  <si>
    <t>(d)   03</t>
  </si>
  <si>
    <t>(e)   04</t>
  </si>
  <si>
    <t>(f)   05</t>
  </si>
  <si>
    <t>02202180</t>
  </si>
  <si>
    <t>(301) Organization</t>
  </si>
  <si>
    <t>02202200</t>
  </si>
  <si>
    <t>General Corporate Information and</t>
  </si>
  <si>
    <t>Financial Statements</t>
  </si>
  <si>
    <t>101</t>
  </si>
  <si>
    <t>12-87</t>
  </si>
  <si>
    <t>Control over Respondent</t>
  </si>
  <si>
    <t>102</t>
  </si>
  <si>
    <t>12-96</t>
  </si>
  <si>
    <t>to cover,  (b) the general procedure for determining the</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</si>
  <si>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</si>
  <si>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</si>
  <si>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</si>
  <si>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</si>
  <si>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</si>
  <si>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</si>
  <si>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</si>
  <si>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</si>
  <si>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</si>
  <si>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</si>
  <si>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</si>
  <si>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</si>
  <si>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</si>
  <si>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</si>
  <si>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</si>
  <si>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</si>
  <si>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</si>
  <si>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</si>
  <si>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</si>
  <si>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</si>
  <si>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</si>
  <si>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</si>
  <si>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</si>
  <si>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</si>
  <si>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</si>
  <si>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</si>
  <si>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</si>
  <si>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(b)</t>
  </si>
  <si>
    <t>(c)</t>
  </si>
  <si>
    <t>(d)</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</si>
  <si>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</si>
  <si>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</si>
  <si>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</si>
  <si>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</si>
  <si>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</si>
  <si>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</si>
  <si>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</si>
  <si>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</si>
  <si>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</si>
  <si>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</si>
  <si>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Balance  -- End of Year (Total of Lines 49 thru 52)</t>
  </si>
  <si>
    <t>Page 119</t>
  </si>
  <si>
    <t>STATEMENT OF CASH FLOWS</t>
  </si>
  <si>
    <t>Other Interest Expense (Account 431)</t>
  </si>
  <si>
    <t xml:space="preserve">REGULATORY COMMISSION EXPENSES FOR ELECTRIC AND GAS </t>
  </si>
  <si>
    <t>Account 205, Preferred Stock Subscribed, show the subscription</t>
  </si>
  <si>
    <t xml:space="preserve">price and the balance due on each class at the end of year.              </t>
  </si>
  <si>
    <t xml:space="preserve">3.   Describe in a footnote the agreement and transactions          </t>
  </si>
  <si>
    <t>RESEARCH, DEVELOPMENT, AND DEMONSTRATION ACTIVITIES</t>
  </si>
  <si>
    <t>Page 352-A</t>
  </si>
  <si>
    <t>Page 353-A</t>
  </si>
  <si>
    <t>Page 352-B</t>
  </si>
  <si>
    <t>Page 353-B</t>
  </si>
  <si>
    <t>DISTRIBUTION OF SALARIES AND WAGES</t>
  </si>
  <si>
    <t xml:space="preserve">  Report below the distribution of total salaries and wages</t>
  </si>
  <si>
    <t>rate earned during the preceding three years.</t>
  </si>
  <si>
    <t>specified in the contract.</t>
  </si>
  <si>
    <t>11.</t>
  </si>
  <si>
    <t>Footnote entries and provide explanations following all required data.</t>
  </si>
  <si>
    <t>Cash Outflows for Construction</t>
  </si>
  <si>
    <t xml:space="preserve">E: L 12 * -1 </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</si>
  <si>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</si>
  <si>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</si>
  <si>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</si>
  <si>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</si>
  <si>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</si>
  <si>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DEPRECIATION AND AMORTIZATION OF ELECTRIC PLANT (Accounts 403, 404, 405)</t>
  </si>
  <si>
    <t>Cedar Switch (L71)</t>
  </si>
  <si>
    <t>Grassy Point</t>
  </si>
  <si>
    <t>#12 Dusk to Dawn</t>
  </si>
  <si>
    <t>#9 Time of Day</t>
  </si>
  <si>
    <t>Accumulated Deferred Income Taxes-Other Property(282)</t>
  </si>
  <si>
    <t>Accumulated Deferred Income Taxes-Other (283)</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</si>
  <si>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</si>
  <si>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</si>
  <si>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</si>
  <si>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</si>
  <si>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</si>
  <si>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</si>
  <si>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</si>
  <si>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</si>
  <si>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</si>
  <si>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</si>
  <si>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</si>
  <si>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</si>
  <si>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</si>
  <si>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</si>
  <si>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</si>
  <si>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</si>
  <si>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</si>
  <si>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</si>
  <si>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RQ - for requirements service. Requirements service is service which the supplier plans to provide on an ongoing</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</si>
  <si>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</si>
  <si>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</si>
  <si>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</si>
  <si>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</si>
  <si>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</si>
  <si>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</si>
  <si>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</si>
  <si>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</si>
  <si>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</si>
  <si>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</si>
  <si>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</si>
  <si>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</si>
  <si>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</si>
  <si>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</si>
  <si>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</si>
  <si>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</si>
  <si>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</si>
  <si>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</si>
  <si>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</si>
  <si>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</si>
  <si>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</si>
  <si>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</si>
  <si>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</si>
  <si>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FERC FORM NO. 1 (REV. 12-95)</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</si>
  <si>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</si>
  <si>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</si>
  <si>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</si>
  <si>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</si>
  <si>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</si>
  <si>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</si>
  <si>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</si>
  <si>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</si>
  <si>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</si>
  <si>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</si>
  <si>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By proxy:</t>
  </si>
  <si>
    <t>VOTING SECURITIES</t>
  </si>
  <si>
    <t>Number of votes as of (date):</t>
  </si>
  <si>
    <t>tion jobs, (d) whether different rates are applied to different</t>
  </si>
  <si>
    <t xml:space="preserve">types of construction, (e) basis of differentiation in rates for      </t>
  </si>
  <si>
    <t>Rockland Co. Sewer Dist. (L750)</t>
  </si>
  <si>
    <t>Sparkill (L751)</t>
  </si>
  <si>
    <t>Hillburn (L89)</t>
  </si>
  <si>
    <t>Monroe (L96)</t>
  </si>
  <si>
    <t>Blooming Grove</t>
  </si>
  <si>
    <t>2/0 Cu.</t>
  </si>
  <si>
    <t>1/0 Cu.</t>
  </si>
  <si>
    <t>Sterling Forest (L98)</t>
  </si>
  <si>
    <t>Lake Road</t>
  </si>
  <si>
    <t>4/0 ACSR</t>
  </si>
  <si>
    <t>Lake Road (L981)</t>
  </si>
  <si>
    <t>Blue Lake</t>
  </si>
  <si>
    <t>Blue Lake (L982)</t>
  </si>
  <si>
    <t>Sterling Forest (L99)</t>
  </si>
  <si>
    <t>Hunt</t>
  </si>
  <si>
    <t>Hunt (L991)</t>
  </si>
  <si>
    <t>Wisner</t>
  </si>
  <si>
    <t>Wisner (L993)</t>
  </si>
  <si>
    <t>Shoemaker (L119)</t>
  </si>
  <si>
    <t>East Walkill</t>
  </si>
  <si>
    <t>Shoemaker (L120)</t>
  </si>
  <si>
    <t>Silver Lake</t>
  </si>
  <si>
    <t>East Walkill (L121)</t>
  </si>
  <si>
    <t>Silver lake (L122)</t>
  </si>
  <si>
    <t>Washington Heights</t>
  </si>
  <si>
    <t>Blooming Grove (WM)</t>
  </si>
  <si>
    <t>Maybrook (CHG&amp;E)</t>
  </si>
  <si>
    <t>Lovett 69kV (L40)</t>
  </si>
  <si>
    <t>N.Y. Trap Rock (Tompkins Cove)</t>
  </si>
  <si>
    <t>NJ/NY Stateline (L45)</t>
  </si>
  <si>
    <t>Burns (L50)</t>
  </si>
  <si>
    <t>NJ/NY Stateline (L73)</t>
  </si>
  <si>
    <t>Airmont</t>
  </si>
  <si>
    <t>Airmont (L731)</t>
  </si>
  <si>
    <t>Florida (L823) (DX89-11-34</t>
  </si>
  <si>
    <t>Pole WFG122 (Form. Glenmere)</t>
  </si>
  <si>
    <t>Monroe (L83) (DX)</t>
  </si>
  <si>
    <t>Chester Tap</t>
  </si>
  <si>
    <t>Chester Tap (L83) (DX)</t>
  </si>
  <si>
    <t>Vicinity of Rt. 94, Chester</t>
  </si>
  <si>
    <t>Pole WFG122(Form. Glenmere),</t>
  </si>
  <si>
    <t>Chester Tap (L91) (DX89-10-34)</t>
  </si>
  <si>
    <t>Chester Cable</t>
  </si>
  <si>
    <t>477 kCM Al.</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</si>
  <si>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</si>
  <si>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</si>
  <si>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</si>
  <si>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</si>
  <si>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</si>
  <si>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</si>
  <si>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</si>
  <si>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</si>
  <si>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</si>
  <si>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 xml:space="preserve">                                    ELECTRIC PLANT IN SERVICE (Accounts 101, 102, 103, 106)</t>
  </si>
  <si>
    <t>OPERATING RESERVES</t>
  </si>
  <si>
    <t>Property Insurance Reserve</t>
  </si>
  <si>
    <t>Pg 112, L 25 (d)</t>
  </si>
  <si>
    <t>Injuries and Damage Reserve</t>
  </si>
  <si>
    <t>Pg 112, L 26 (d)</t>
  </si>
  <si>
    <t>Pension and Benefits Reserve</t>
  </si>
  <si>
    <t>Pg 112, L 27 (d)</t>
  </si>
  <si>
    <t>Miscellaneous Operating Reserves</t>
  </si>
  <si>
    <t>Pg 112, L 24, 28, 29 (d)</t>
  </si>
  <si>
    <t xml:space="preserve">          Total Operating Reserves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</si>
  <si>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</si>
  <si>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</si>
  <si>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</si>
  <si>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</si>
  <si>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</si>
  <si>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</si>
  <si>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</si>
  <si>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</si>
  <si>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</si>
  <si>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</si>
  <si>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</si>
  <si>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</si>
  <si>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</si>
  <si>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</si>
  <si>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</si>
  <si>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</si>
  <si>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</si>
  <si>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FERC  FORM NO. 1  (ED. 12-95)</t>
  </si>
  <si>
    <t>Page 337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</si>
  <si>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</si>
  <si>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</si>
  <si>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</si>
  <si>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</si>
  <si>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</si>
  <si>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STATEMENT OF CASH FLOWS (Continued)</t>
  </si>
  <si>
    <t xml:space="preserve">  5.  Codes used:</t>
  </si>
  <si>
    <t xml:space="preserve">         (a) Net proceeds or payments.</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</si>
  <si>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</si>
  <si>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and plan of disposition contemplated, giving reference to Commission orders or other authorizations respecting classification of amounts as plant adjustments and requirements as to disposition thereof.</t>
  </si>
  <si>
    <t>Allowances (Accounts 158.1  and 158.2)</t>
  </si>
  <si>
    <t>the year and give the accounting entries effecting such change.</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</si>
  <si>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</si>
  <si>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</si>
  <si>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</si>
  <si>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</si>
  <si>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</si>
  <si>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</si>
  <si>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</si>
  <si>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EXTRAORDINARY ITEMS</t>
  </si>
  <si>
    <t>Extraordinary Income</t>
  </si>
  <si>
    <t>(Including transactions referred to as "wheeling")</t>
  </si>
  <si>
    <t>Pg 115, L 5 (e)</t>
  </si>
  <si>
    <t xml:space="preserve">     Depreciation Expense</t>
  </si>
  <si>
    <t>Pg 115, L 6 (e)</t>
  </si>
  <si>
    <t>Accumulated Deferred Income Taxes - Other Property</t>
  </si>
  <si>
    <t>274-275</t>
  </si>
  <si>
    <t>Accumulated Deferred Income Taxes - Other</t>
  </si>
  <si>
    <t>276-277</t>
  </si>
  <si>
    <t>Other Regulatory Liabilities</t>
  </si>
  <si>
    <t>278</t>
  </si>
  <si>
    <t>Allowances Inventory</t>
  </si>
  <si>
    <t>19__</t>
  </si>
  <si>
    <t>Future Years</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</si>
  <si>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</si>
  <si>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</si>
  <si>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</si>
  <si>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</si>
  <si>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</si>
  <si>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</si>
  <si>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</si>
  <si>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</si>
  <si>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</si>
  <si>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SUBSTATIONS</t>
  </si>
  <si>
    <t>SUBSTATIONS (Continued)</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</si>
  <si>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</si>
  <si>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</si>
  <si>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</si>
  <si>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</si>
  <si>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</si>
  <si>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</si>
  <si>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</si>
  <si>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</si>
  <si>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by the respondent.  For power exchanges, report in column (m) the settlement amount for the net receipt</t>
  </si>
  <si>
    <t>Loss on Disposition of Property</t>
  </si>
  <si>
    <t>Pg 117, L 41 (c)</t>
  </si>
  <si>
    <t>Miscellaneous Amortization</t>
  </si>
  <si>
    <t>Pg 117, L 42 (c)</t>
  </si>
  <si>
    <t>Miscellaneous Income Deductions</t>
  </si>
  <si>
    <t>Pg 117, L 43 (c)</t>
  </si>
  <si>
    <t xml:space="preserve">          Total Other Income Deductions</t>
  </si>
  <si>
    <t>TAXES-OTHER INCOME AND DEDUCTIONS</t>
  </si>
  <si>
    <t>Taxes Other than Income Taxes</t>
  </si>
  <si>
    <t>Pg 117, L 46 (c)</t>
  </si>
  <si>
    <t>Income Taxes</t>
  </si>
  <si>
    <t>(587) Customer Installations Expenses</t>
  </si>
  <si>
    <t>(929) (Less) Duplicate Charges-Cr.</t>
  </si>
  <si>
    <t>(Less) (504) Steam Transferred-Cr.</t>
  </si>
  <si>
    <t>subaccount, account or functional classification, as appropriate, to which a rate is applied.  Identify at the bottom of section C</t>
  </si>
  <si>
    <t>the type of plant included in any subaccounts used.</t>
  </si>
  <si>
    <t xml:space="preserve">  3.  Show in column (k) any expenses incurred in prior years</t>
  </si>
  <si>
    <t>(523) Electric Expenses</t>
  </si>
  <si>
    <t>2. TRANSMISSION EXPENSES</t>
  </si>
  <si>
    <t xml:space="preserve"> TOTAL Customer Accounts Expenses (Enter Total of lines 129 thru 133)</t>
  </si>
  <si>
    <t xml:space="preserve">determined by estimate, on the basis of employee equivalents. Show the estimated number of equivalent employees </t>
  </si>
  <si>
    <t>(524) Miscellaneous Nuclear Power Expenses</t>
  </si>
  <si>
    <t>5. CUSTOMER SERVICE AND INFORMATIONAL EXPENSES</t>
  </si>
  <si>
    <t>attributed to the electric department from joint functions.</t>
  </si>
  <si>
    <t>(525) Rents</t>
  </si>
  <si>
    <t>(560)</t>
  </si>
  <si>
    <t xml:space="preserve">  TOTAL Operation (Enter Total of lines 24 thru 32)</t>
  </si>
  <si>
    <t>(561)</t>
  </si>
  <si>
    <t>Load Dispatching</t>
  </si>
  <si>
    <t>(907) Supervision</t>
  </si>
  <si>
    <t xml:space="preserve">1. Payroll Period Ended (Date)                                     </t>
  </si>
  <si>
    <t>(562)</t>
  </si>
  <si>
    <t>Station Expenses</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</si>
  <si>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</si>
  <si>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</si>
  <si>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</si>
  <si>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</si>
  <si>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</si>
  <si>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</si>
  <si>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</si>
  <si>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</si>
  <si>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</si>
  <si>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</si>
  <si>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</si>
  <si>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(573)</t>
  </si>
  <si>
    <t>Maintenance of Miscellaneous Transmission Plant</t>
  </si>
  <si>
    <t>(920) Administrative and General Salaries</t>
  </si>
  <si>
    <t>(539) Miscellaneous Hydraulic Power Generation Expenses</t>
  </si>
  <si>
    <t xml:space="preserve">TOTAL Maintenance (Enter total of lines 93 thru 98) </t>
  </si>
  <si>
    <t>(921) Office Supplies and Expenses</t>
  </si>
  <si>
    <t>(540) Rents</t>
  </si>
  <si>
    <t>TOTAL Transmission Expenses (Enter total of lines 91 and 99)</t>
  </si>
  <si>
    <t xml:space="preserve">  3. Report in column (c) a monthly breakdown of the Non-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</si>
  <si>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</si>
  <si>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</si>
  <si>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</si>
  <si>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</si>
  <si>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</si>
  <si>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</si>
  <si>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</si>
  <si>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</si>
  <si>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</si>
  <si>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Maintenance of Underground Lines</t>
  </si>
  <si>
    <t>(538) Electric Expenses</t>
  </si>
  <si>
    <t xml:space="preserve">dent's books of account.  Specify in each case whether lessor, </t>
  </si>
  <si>
    <t>DISTRIBUTION OF SALARIES AND WAGES (Continued)</t>
  </si>
  <si>
    <t>Gas (Continued)</t>
  </si>
  <si>
    <t xml:space="preserve">     Production - Manufactured Gas (Enter Total of lines 28 and 40)</t>
  </si>
  <si>
    <t>Pg 121, L 80, 81 (b)</t>
  </si>
  <si>
    <t xml:space="preserve">                                                                       (Except amortization of acquisition adjustments)</t>
  </si>
  <si>
    <t>highest voting powers in the respondent, and state the</t>
  </si>
  <si>
    <t>or contingent; if contingent, describe the contingency.</t>
  </si>
  <si>
    <t>Burns</t>
  </si>
  <si>
    <t>NJ/NY Stateline (L74)</t>
  </si>
  <si>
    <t>Monsey</t>
  </si>
  <si>
    <t>Monsey (L741)</t>
  </si>
  <si>
    <t>Harriman (L841)</t>
  </si>
  <si>
    <t>Long Pond Tap</t>
  </si>
  <si>
    <t>Long Pond Tap (L841)</t>
  </si>
  <si>
    <t>Highland Falls</t>
  </si>
  <si>
    <t>Harriman (L851)</t>
  </si>
  <si>
    <t>Long Pond Tap (L851)</t>
  </si>
  <si>
    <t>West Point #2 (U.S. Gov't)</t>
  </si>
  <si>
    <t>West Point #2 (U.S. Gov't)(L853)</t>
  </si>
  <si>
    <t>Long Pond (L92)</t>
  </si>
  <si>
    <t>Dean</t>
  </si>
  <si>
    <t>Dean (L92)</t>
  </si>
  <si>
    <t>Quensboro</t>
  </si>
  <si>
    <t>Highland Falls (L93)</t>
  </si>
  <si>
    <t>West Point #1 (U.S. Gov't)</t>
  </si>
  <si>
    <t>Cuddebackville (L3) (DX5-3-34)</t>
  </si>
  <si>
    <t>Wurtsboro</t>
  </si>
  <si>
    <t>34.5(DX)</t>
  </si>
  <si>
    <t>#1 Cu. Solid</t>
  </si>
  <si>
    <t>Wurtsboro (L3) (DX5-3-34)</t>
  </si>
  <si>
    <t>Summitville</t>
  </si>
  <si>
    <t>Cuddebackville (L4) (DX5-4-34)</t>
  </si>
  <si>
    <t>Otisville</t>
  </si>
  <si>
    <t>Otisville (L4) (DX5-4-34)</t>
  </si>
  <si>
    <t>Pocatello</t>
  </si>
  <si>
    <t xml:space="preserve">(352) </t>
  </si>
  <si>
    <t xml:space="preserve">(353) </t>
  </si>
  <si>
    <t>Station Equipment</t>
  </si>
  <si>
    <t xml:space="preserve">(354) </t>
  </si>
  <si>
    <t>Towers and Fixtures</t>
  </si>
  <si>
    <t xml:space="preserve">(355) </t>
  </si>
  <si>
    <t>Poles and Fixtures</t>
  </si>
  <si>
    <t xml:space="preserve">(356) </t>
  </si>
  <si>
    <t>Overhead Conductors and Devices</t>
  </si>
  <si>
    <t xml:space="preserve">(357) </t>
  </si>
  <si>
    <t>Underground Conduit</t>
  </si>
  <si>
    <t xml:space="preserve">(358) </t>
  </si>
  <si>
    <t>Underground Conductors and Devices</t>
  </si>
  <si>
    <t xml:space="preserve">(359)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</si>
  <si>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</si>
  <si>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</si>
  <si>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</si>
  <si>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</si>
  <si>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</si>
  <si>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</si>
  <si>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</si>
  <si>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</si>
  <si>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</si>
  <si>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</si>
  <si>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</si>
  <si>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</si>
  <si>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</si>
  <si>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</si>
  <si>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</si>
  <si>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</si>
  <si>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</si>
  <si>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</si>
  <si>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</si>
  <si>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</si>
  <si>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</si>
  <si>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</si>
  <si>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</si>
  <si>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</si>
  <si>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</si>
  <si>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</si>
  <si>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</si>
  <si>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Pg 300, L 2 (b)</t>
  </si>
  <si>
    <t>Commercial</t>
  </si>
  <si>
    <t>Pg 300, L 4 (b)</t>
  </si>
  <si>
    <t>Industrial</t>
  </si>
  <si>
    <t>Pg 300, L 5 (b)</t>
  </si>
  <si>
    <t>Other Ultimate Customers</t>
  </si>
  <si>
    <t>Pg 300, L 6=&gt;9 (b)</t>
  </si>
  <si>
    <t xml:space="preserve">          Total Revenues-Ultimate Customers</t>
  </si>
  <si>
    <t>Resales</t>
  </si>
  <si>
    <t>Pg 300, L 11 (b)</t>
  </si>
  <si>
    <t>Other  Operating Revenues</t>
  </si>
  <si>
    <t>Pg 300, L 26-13 (b)</t>
  </si>
  <si>
    <t xml:space="preserve">          Total Electric Operating Revenues</t>
  </si>
  <si>
    <t>Formula should = Pg 300, L 27 (b)</t>
  </si>
  <si>
    <t>KWH SALES (THOUSANDS)</t>
  </si>
  <si>
    <t>Pg 301, L 2 (d)</t>
  </si>
  <si>
    <t>Pg 301, L 4 (d)</t>
  </si>
  <si>
    <t>Pg 301, L 5 (d)</t>
  </si>
  <si>
    <t>Pg 301, L 6=&gt;9 (d)</t>
  </si>
  <si>
    <t xml:space="preserve">          Total Sales-Ultimate Customers</t>
  </si>
  <si>
    <t>Pg 301, L 11 (d)</t>
  </si>
  <si>
    <t>number of votes which each would have had the right to</t>
  </si>
  <si>
    <t xml:space="preserve">   3.  If any class or issue of security has any special </t>
  </si>
  <si>
    <t xml:space="preserve">cast on that date if a meeting were then in order.  If any </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</si>
  <si>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</si>
  <si>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</si>
  <si>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</si>
  <si>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</si>
  <si>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</si>
  <si>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</si>
  <si>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</si>
  <si>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</si>
  <si>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Pocatello (L4) (DX)</t>
  </si>
  <si>
    <t>Wurtsboro (L6) (DX)</t>
  </si>
  <si>
    <t>1/0 Cu. Solid</t>
  </si>
  <si>
    <t>Bloomingburg (L6) (DX)</t>
  </si>
  <si>
    <t>Pocatello (L6) (DX)</t>
  </si>
  <si>
    <t>Port Jervis (L7) (DX5-10-34)</t>
  </si>
  <si>
    <t>NY/PA Stateline</t>
  </si>
  <si>
    <t>134.6 kCM ACSR</t>
  </si>
  <si>
    <t>Rio (L18) (DX)</t>
  </si>
  <si>
    <t>Port Jervis</t>
  </si>
  <si>
    <t>Shoemaker (L19, 20) (DX)</t>
  </si>
  <si>
    <t xml:space="preserve">Genung Street </t>
  </si>
  <si>
    <t>Vic. of West Haverstraw (L39),</t>
  </si>
  <si>
    <t>N.Y. Trap Rock (Short Clove)</t>
  </si>
  <si>
    <t>of the amount shown in column (f).  Report in column (g) the total charge shown on bills rendered to the respondent.  If no monetary</t>
  </si>
  <si>
    <t>settlement was made, enter zero ("0") in column (g).  Provide a footnote explaining the nature of the nonmonetary settlement, including</t>
  </si>
  <si>
    <t>the amount and type of energy or service rendered.</t>
  </si>
  <si>
    <t xml:space="preserve">Enter "TOTAL" in column (a) as the last line. Provide a total amount in columns (b) through (g) as the last line.  Energy provided by the </t>
  </si>
  <si>
    <t>6.  Show separately the State and Federal income tax effect of items shown in account 439, Adjustments to Retained Earnings.</t>
  </si>
  <si>
    <t xml:space="preserve">       (Less) Regulatory Credits (407.4)</t>
  </si>
  <si>
    <t xml:space="preserve">     Investment Tax Credit Adj. -- Net (411.5)</t>
  </si>
  <si>
    <t xml:space="preserve">       Taxes Other Than Income Taxes (408.1)</t>
  </si>
  <si>
    <t xml:space="preserve">     (Less) Investment Tax Credits (420)</t>
  </si>
  <si>
    <t xml:space="preserve">       Income Taxes -- Federal (409.1)</t>
  </si>
  <si>
    <t xml:space="preserve">                                     -- Other (409.1)</t>
  </si>
  <si>
    <t xml:space="preserve">       Provision for Deferred Income Taxes (410.1)</t>
  </si>
  <si>
    <t xml:space="preserve">       (Less) Provision for Deferred Income Taxes -Cr. (411.1)</t>
  </si>
  <si>
    <t>Interest on Long-Term Debt (427)</t>
  </si>
  <si>
    <t xml:space="preserve">       Investment Tax Credit Adj. -- Net (411.4)</t>
  </si>
  <si>
    <t>Amort. of Debt Disc. and Expense (428)</t>
  </si>
  <si>
    <t>Amortization of Loss on Reacquired Debt (428.1)</t>
  </si>
  <si>
    <t xml:space="preserve">       Losses from Disp. of Utility Plant (411.7)</t>
  </si>
  <si>
    <t>(Less) Amort. of Premium on Debt-Credit (429)</t>
  </si>
  <si>
    <t xml:space="preserve">       (Less) Gain from Disposition of Allowances (411.8)</t>
  </si>
  <si>
    <t>(Less) Amortization of Gain on Reacquired Debt-Credit (429.1)</t>
  </si>
  <si>
    <t xml:space="preserve">       Losses from Disposition of Allowances (411.9)</t>
  </si>
  <si>
    <t>Interest on Debt to Assoc. Companies (430)</t>
  </si>
  <si>
    <t>on line 3, and show the number of such special construction employees in a footnote.</t>
  </si>
  <si>
    <t>(Less) (522) Steam Transferred-Cr.</t>
  </si>
  <si>
    <t>TOTAL Power Production Expenses (Enter total of lines 21, 41, 59, 74, and 79)</t>
  </si>
  <si>
    <t>(905) Miscellaneous Customer Accounts Expenses</t>
  </si>
  <si>
    <t>ACCUMULATED DEFERRED INCOME TAXES (Account 190)</t>
  </si>
  <si>
    <t>Easement for Transmission line Middletown to Bullville substation</t>
  </si>
  <si>
    <t>(1) [X] An Original</t>
  </si>
  <si>
    <t>(1)  [X]   An Original</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</si>
  <si>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</si>
  <si>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</si>
  <si>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</si>
  <si>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</si>
  <si>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</si>
  <si>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</si>
  <si>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</si>
  <si>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</si>
  <si>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</si>
  <si>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</si>
  <si>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</si>
  <si>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</si>
  <si>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</si>
  <si>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</si>
  <si>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 xml:space="preserve">     Total Production Expenses (Enter Total of lines 34 and 35)</t>
  </si>
  <si>
    <t>public authority that the energy was received from and in column (c) the company or public authority that the energy was delivered</t>
  </si>
  <si>
    <t>Transportation Equipment</t>
  </si>
  <si>
    <t>Other Production</t>
  </si>
  <si>
    <t>Regional Transmission and Market Operation</t>
  </si>
  <si>
    <r>
      <t xml:space="preserve">(A) </t>
    </r>
    <r>
      <rPr>
        <u/>
        <sz val="12"/>
        <rFont val="Arial"/>
        <family val="2"/>
      </rPr>
      <t>Other Accounts</t>
    </r>
    <r>
      <rPr>
        <sz val="12"/>
        <rFont val="Arial"/>
        <family val="2"/>
      </rPr>
      <t xml:space="preserve">   (Detail of Amount on Line 8):</t>
    </r>
  </si>
  <si>
    <r>
      <t xml:space="preserve">(B) </t>
    </r>
    <r>
      <rPr>
        <u/>
        <sz val="12"/>
        <rFont val="Arial"/>
        <family val="2"/>
      </rPr>
      <t>Other Debit or Credit Items</t>
    </r>
    <r>
      <rPr>
        <sz val="12"/>
        <rFont val="Arial"/>
        <family val="2"/>
      </rPr>
      <t xml:space="preserve">   (Detail of Amount on Line 16):</t>
    </r>
  </si>
  <si>
    <r>
      <t xml:space="preserve">FERC FORM NO.1 (ED. 12- 87)  </t>
    </r>
    <r>
      <rPr>
        <b/>
        <sz val="12"/>
        <rFont val="Arial"/>
        <family val="2"/>
      </rPr>
      <t>NYSPSC Modified</t>
    </r>
    <r>
      <rPr>
        <sz val="12"/>
        <rFont val="Arial"/>
        <family val="2"/>
      </rPr>
      <t xml:space="preserve">                        Page 219A</t>
    </r>
  </si>
  <si>
    <t>(1) [ X ] An Original</t>
  </si>
  <si>
    <t>(1)   [ X ] An Original</t>
  </si>
  <si>
    <t>(2)  [    ] A Resubmission</t>
  </si>
  <si>
    <t>Report receipt and delivery locations for all single contract path, "point to point" transmission service.  In column (f), report the</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</si>
  <si>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</si>
  <si>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</si>
  <si>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</si>
  <si>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</si>
  <si>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</si>
  <si>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</si>
  <si>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</si>
  <si>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</si>
  <si>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</si>
  <si>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</si>
  <si>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</si>
  <si>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</si>
  <si>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</si>
  <si>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</si>
  <si>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</si>
  <si>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</si>
  <si>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</si>
  <si>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</si>
  <si>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</si>
  <si>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Pg 110, L 32 (d)</t>
  </si>
  <si>
    <t>Accounts Receivable from Assoc. Cos.</t>
  </si>
  <si>
    <t>Pg 110, L 33 (d)</t>
  </si>
  <si>
    <t>Materials and Supplies</t>
  </si>
  <si>
    <t>Pg 110, L 34=&gt;43 (d)</t>
  </si>
  <si>
    <t>Gas Stored Underground - Current</t>
  </si>
  <si>
    <t>Pg 110, L 44 (d)</t>
  </si>
  <si>
    <t>Liquefied Natural Gas in Storage</t>
  </si>
  <si>
    <t>Pg 110, L 45 (d)</t>
  </si>
  <si>
    <t>Prepayments</t>
  </si>
  <si>
    <t>Pg 110, L 46, 47 (d)</t>
  </si>
  <si>
    <t>Interest and Dividends Receivable</t>
  </si>
  <si>
    <t>Pg 110, L 48 (d)</t>
  </si>
  <si>
    <t>Rents Receivable</t>
  </si>
  <si>
    <t>Pg 110, L 49 (d)</t>
  </si>
  <si>
    <t>Accrued Utility Revenue</t>
  </si>
  <si>
    <t>Clearing Accounts (184)</t>
  </si>
  <si>
    <t>Temporary Facilities (185)</t>
  </si>
  <si>
    <t>Miscellaneous Deferred Debits (186)</t>
  </si>
  <si>
    <t>Def. Losses from Disposition of Utility Plt. (187)</t>
  </si>
  <si>
    <t>Research, Devel. and Demonstration Expend. (188)</t>
  </si>
  <si>
    <t>Unamortized Loss on Reacquired Debt (189)</t>
  </si>
  <si>
    <t>Accumulated Deferred Income Taxes (190)</t>
  </si>
  <si>
    <t>Unrecovered Purchased Gas Costs (191)</t>
  </si>
  <si>
    <t>FERC FORM NO.1 (REVISED 12-93)</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</si>
  <si>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</si>
  <si>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</si>
  <si>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</si>
  <si>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</si>
  <si>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</si>
  <si>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</si>
  <si>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</si>
  <si>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</si>
  <si>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</si>
  <si>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</si>
  <si>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</si>
  <si>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</si>
  <si>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categories, such as all nonfirm transmission service, regardless of the length of the contract.  Describe the nature of the service</t>
  </si>
  <si>
    <t>Pg 323, L 169 (b)</t>
  </si>
  <si>
    <t xml:space="preserve">          TOTAL Operation (Enter Total of lines 3 thru 9)</t>
  </si>
  <si>
    <t xml:space="preserve">          TOTAL Maint. (Total of lines 12 thru 15)</t>
  </si>
  <si>
    <t>Total Operation and Maintenance</t>
  </si>
  <si>
    <t xml:space="preserve">     Production (Enter Total of lines 3 and 12)</t>
  </si>
  <si>
    <t xml:space="preserve">     Transmission (Enter Total of lines 4 and 13)</t>
  </si>
  <si>
    <t>Installments Received on Capital Stock (212)</t>
  </si>
  <si>
    <t>(Less) Discount on Capital Stock (213)</t>
  </si>
  <si>
    <t>(Less) Capital Stock Expense (214)</t>
  </si>
  <si>
    <t>Retained Earnings (215, 215.1, 216)</t>
  </si>
  <si>
    <t>Unappropriated Undistributed Subsidiary Earnings (216.1)</t>
  </si>
  <si>
    <t xml:space="preserve">                    a. Overhead</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</si>
  <si>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</si>
  <si>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</si>
  <si>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</si>
  <si>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</si>
  <si>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</si>
  <si>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</si>
  <si>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</si>
  <si>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</si>
  <si>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</si>
  <si>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Accumulated Provision for Pensions and Benefits (228.3)</t>
  </si>
  <si>
    <t xml:space="preserve">Accumulated Miscellaneous Operating Provisions (228.4) </t>
  </si>
  <si>
    <t>Accumulated Provision for Rate Refunds (229)</t>
  </si>
  <si>
    <t>load (60-minute integration) associated with the net energy for</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</si>
  <si>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</si>
  <si>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</si>
  <si>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</si>
  <si>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</si>
  <si>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</si>
  <si>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</si>
  <si>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</si>
  <si>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</si>
  <si>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</si>
  <si>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</si>
  <si>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</si>
  <si>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</si>
  <si>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</si>
  <si>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</si>
  <si>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</si>
  <si>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</si>
  <si>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</si>
  <si>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</si>
  <si>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</si>
  <si>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</si>
  <si>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</si>
  <si>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</si>
  <si>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</si>
  <si>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</si>
  <si>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</si>
  <si>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</si>
  <si>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State balance and purpose of each appropriated retained earnings amount at end of year and give accounting entries for any applications of appropriated retained earnings during the year.</t>
  </si>
  <si>
    <t>Distribution Plant</t>
  </si>
  <si>
    <t>General Plant</t>
  </si>
  <si>
    <t>Common Plant-Electric</t>
  </si>
  <si>
    <t>B.  Basis for Amortization Charges</t>
  </si>
  <si>
    <t>FERC FORM NO. 1  (ED. 12-88)</t>
  </si>
  <si>
    <t>Page 336</t>
  </si>
  <si>
    <t>DEPRECIATION AND AMORTIZATION OF ELECTRIC PLANT (Continued)</t>
  </si>
  <si>
    <t>C. Factors Used in Estimating Depreciation Charges</t>
  </si>
  <si>
    <t>Depreciable</t>
  </si>
  <si>
    <t>Estimated</t>
  </si>
  <si>
    <t>Applied</t>
  </si>
  <si>
    <t>Plant Base</t>
  </si>
  <si>
    <t>Avg. Service</t>
  </si>
  <si>
    <t>This Report Is:</t>
  </si>
  <si>
    <t>Class and Series of Stock</t>
  </si>
  <si>
    <t>CAPITAL STOCK EXPENSE (Account 214)</t>
  </si>
  <si>
    <t>[Include in the description of costs, the date of Commission authorization to use Account 182.2, and period  of amortization (mo, yr to mo, yr).]</t>
  </si>
  <si>
    <t>Minor items (5% of the Balance of End of Year for Account 253 or amounts less than $10,000, whichever is greater) may be grouped by classes.</t>
  </si>
  <si>
    <t xml:space="preserve">  1.  Report the information called for below concerning the respondent's accounting for deferred income taxes relating to amortizable property</t>
  </si>
  <si>
    <t>votes cast by proxy.</t>
  </si>
  <si>
    <t>Total:</t>
  </si>
  <si>
    <t>per</t>
  </si>
  <si>
    <t>Present</t>
  </si>
  <si>
    <t>Ultimate</t>
  </si>
  <si>
    <t>Size</t>
  </si>
  <si>
    <t>Specifications</t>
  </si>
  <si>
    <t>(Operating)</t>
  </si>
  <si>
    <t>Spacing</t>
  </si>
  <si>
    <t>Rights</t>
  </si>
  <si>
    <t>Fixtures</t>
  </si>
  <si>
    <t>Device</t>
  </si>
  <si>
    <t>FERC FORM NO. 1 (ED. 12-86)</t>
  </si>
  <si>
    <t>Page 424</t>
  </si>
  <si>
    <t>Page 425</t>
  </si>
  <si>
    <t xml:space="preserve">  1.  Small generating plants are steam plants of less than</t>
  </si>
  <si>
    <t xml:space="preserve">     2.  Designate any plant leased from others, operated under a license</t>
  </si>
  <si>
    <t xml:space="preserve">  costs.  Designate, however, if estimated amounts are report-</t>
  </si>
  <si>
    <t xml:space="preserve">          3.  If design voltage differs from operating voltage,</t>
  </si>
  <si>
    <t>If applicable, see insert pages below:</t>
  </si>
  <si>
    <t>TAXES ACCRUED, PREPAID AND CHARGED DURING YEAR</t>
  </si>
  <si>
    <t>TAXES ACCRUED, PREPAID AND CHARGED DURING YEAR (Continued)</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</si>
  <si>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</si>
  <si>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Page 262-A</t>
  </si>
  <si>
    <t>Page 263-A</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</si>
  <si>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</si>
  <si>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</si>
  <si>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</si>
  <si>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</si>
  <si>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</si>
  <si>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</si>
  <si>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</si>
  <si>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</si>
  <si>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</si>
  <si>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</si>
  <si>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</si>
  <si>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</si>
  <si>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</si>
  <si>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</si>
  <si>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</si>
  <si>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</si>
  <si>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</si>
  <si>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</si>
  <si>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</si>
  <si>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</si>
  <si>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</si>
  <si>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</si>
  <si>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 xml:space="preserve">                 Accounts 330, 331, 332, and 335.</t>
  </si>
  <si>
    <t>1.  Give particulars (details) of the combined prepaid and accrued tax accounts and show the total taxes charged to operations and other</t>
  </si>
  <si>
    <t xml:space="preserve"> 5.  If any tax covers more than one year, show the required information separately for each tax year,</t>
  </si>
  <si>
    <t>(530) Maintenance of Reactor Plant Equipment</t>
  </si>
  <si>
    <t>(565)</t>
  </si>
  <si>
    <t xml:space="preserve"> TOTAL Cust. Service and Informational Expenses (Enter Total of Lines 137 thru 140)</t>
  </si>
  <si>
    <t>(531) Maintenance of Electric Plant</t>
  </si>
  <si>
    <t>(566)</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</si>
  <si>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</si>
  <si>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</si>
  <si>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</si>
  <si>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</si>
  <si>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</si>
  <si>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</si>
  <si>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</si>
  <si>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</si>
  <si>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</si>
  <si>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</si>
  <si>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</si>
  <si>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</si>
  <si>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</si>
  <si>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</si>
  <si>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</si>
  <si>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</si>
  <si>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 xml:space="preserve">     for Electric, Gas and Common, respectively.</t>
  </si>
  <si>
    <t xml:space="preserve">    5.  For receivers' certificates, show in column(a) the name of </t>
  </si>
  <si>
    <t xml:space="preserve">   9.  Furnish in a footnote particulars (details) regarding </t>
  </si>
  <si>
    <t xml:space="preserve">   13.  If the respondent has pledged any of its long-term debt</t>
  </si>
  <si>
    <t xml:space="preserve">   16.  Give particulars (details) concerning any long-term debt</t>
  </si>
  <si>
    <t>(A)</t>
  </si>
  <si>
    <t>provided in prior reporting years.  Provide an explanation in a footnote for each adjustment.</t>
  </si>
  <si>
    <t>seller.</t>
  </si>
  <si>
    <t>4.</t>
  </si>
  <si>
    <t xml:space="preserve">In column (c), identify the FERC Rate Schedule Number or Tariff, or, for nonFERC jurisdictional sellers,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</si>
  <si>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</si>
  <si>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</si>
  <si>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</si>
  <si>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</si>
  <si>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</si>
  <si>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</si>
  <si>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</si>
  <si>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</si>
  <si>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</si>
  <si>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</si>
  <si>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</si>
  <si>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</si>
  <si>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</si>
  <si>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</si>
  <si>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</si>
  <si>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(3)  Parks and related facilities</t>
  </si>
  <si>
    <t xml:space="preserve">  4.  Report all costs under the major classifications provided</t>
  </si>
  <si>
    <t xml:space="preserve">  below and include, as a minimum, the items listed hereunder:</t>
  </si>
  <si>
    <t>Page 123</t>
  </si>
  <si>
    <t>(1)  [  ]  An Original</t>
  </si>
  <si>
    <t xml:space="preserve">  (Mo.,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</si>
  <si>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</si>
  <si>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</si>
  <si>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</si>
  <si>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</si>
  <si>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</si>
  <si>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</si>
  <si>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</si>
  <si>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</si>
  <si>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</si>
  <si>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</si>
  <si>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</si>
  <si>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</si>
  <si>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</si>
  <si>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</si>
  <si>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</si>
  <si>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</si>
  <si>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</si>
  <si>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</si>
  <si>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Beginning of current Year</t>
  </si>
  <si>
    <t>Lovett 138 KV (L56)</t>
  </si>
  <si>
    <t>Minisceongo Switch</t>
  </si>
  <si>
    <t>Minisceongo Switch (L56)</t>
  </si>
  <si>
    <t>Bowline 138 KV</t>
  </si>
  <si>
    <t>Bowline 138 KV (L561)</t>
  </si>
  <si>
    <t>Minisceongo Switch (L561)</t>
  </si>
  <si>
    <t>Congers</t>
  </si>
  <si>
    <t>West Nyack</t>
  </si>
  <si>
    <t>Ramapo 138 KV (L60)</t>
  </si>
  <si>
    <t>Tallman 138 KV</t>
  </si>
  <si>
    <t>1272 kCM ACSS</t>
  </si>
  <si>
    <t>Tallman 138 KV(L602)</t>
  </si>
  <si>
    <t>Monsey 138 KV</t>
  </si>
  <si>
    <t>Monsey 138 KV (L601)</t>
  </si>
  <si>
    <t>West Haverstraw 345KV(194E)</t>
  </si>
  <si>
    <t>West Haverstraw 345KV(194W)</t>
  </si>
  <si>
    <t>Burns (L702)</t>
  </si>
  <si>
    <t>556.5 kCM ACSR</t>
  </si>
  <si>
    <t>1590 kCM ACSR</t>
  </si>
  <si>
    <t>Sugarloaf (CHG&amp;E) (SL)</t>
  </si>
  <si>
    <t>Vic. of Monroe (L's SL94&amp;SL95)</t>
  </si>
  <si>
    <r>
      <t>Vic. of Oxford Tap</t>
    </r>
    <r>
      <rPr>
        <sz val="11"/>
        <rFont val="Arial"/>
        <family val="2"/>
      </rPr>
      <t>(CHG&amp;E Lines)</t>
    </r>
  </si>
  <si>
    <t>2/0 CW Cu.</t>
  </si>
  <si>
    <t>Swinging Bridge (L9)</t>
  </si>
  <si>
    <t>Mongaup</t>
  </si>
  <si>
    <t>#2 Cu.</t>
  </si>
  <si>
    <t>Shoemaker 69 KV (L11)</t>
  </si>
  <si>
    <t>Westtown</t>
  </si>
  <si>
    <t>336.4 kCM ACSS</t>
  </si>
  <si>
    <t>Westtown (L111)</t>
  </si>
  <si>
    <t>Port Jervis 69 KV</t>
  </si>
  <si>
    <t>New Square No. Transition Str.(L531)</t>
  </si>
  <si>
    <t>New Square So. Transition Str.</t>
  </si>
  <si>
    <t>New Square So. Transition Str.(L531)</t>
  </si>
  <si>
    <t>Burns 138 KV</t>
  </si>
  <si>
    <t>Lovett 138 KV (L54)</t>
  </si>
  <si>
    <t>Stony Point 138 KV</t>
  </si>
  <si>
    <t>New Square No. Transition Str.(L541)</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</si>
  <si>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</si>
  <si>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</si>
  <si>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</si>
  <si>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</si>
  <si>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</si>
  <si>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</si>
  <si>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</si>
  <si>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</si>
  <si>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Balance -- End of year (Total of lines 01, 09, 15, 16, 22, 29, 36 and 37)</t>
  </si>
  <si>
    <t>Page 118</t>
  </si>
  <si>
    <t>Mongaup (L12)</t>
  </si>
  <si>
    <t>4/0 Cu.</t>
  </si>
  <si>
    <t>Mongaup (L13)</t>
  </si>
  <si>
    <t>Cuddebackville</t>
  </si>
  <si>
    <t>Cuddebackville (L131)</t>
  </si>
  <si>
    <t>Shoemaker 69 KV (L14)</t>
  </si>
  <si>
    <t>Westtown (L14)</t>
  </si>
  <si>
    <t>Mongaup (L15)</t>
  </si>
  <si>
    <t>Rio</t>
  </si>
  <si>
    <t>Sugarloaf (L24, 25)</t>
  </si>
  <si>
    <t>336.4 kCM ACSR</t>
  </si>
  <si>
    <t>Hillburn (L31)</t>
  </si>
  <si>
    <t>Sloatsburg</t>
  </si>
  <si>
    <t>Sloatsburg (L311)</t>
  </si>
  <si>
    <t>Harriman</t>
  </si>
  <si>
    <t>Harriman (L312)</t>
  </si>
  <si>
    <t>Monroe</t>
  </si>
  <si>
    <t>Monroe (L313)</t>
  </si>
  <si>
    <t>NJ/NY Stateline (L43)</t>
  </si>
  <si>
    <t>Blue Hill</t>
  </si>
  <si>
    <t>750 kCM Al.</t>
  </si>
  <si>
    <t>NJ/NY Stateline (L44)</t>
  </si>
  <si>
    <t>NJ/NY Stateline (L46)</t>
  </si>
  <si>
    <t>Burns (L49)</t>
  </si>
  <si>
    <t>Nanuet</t>
  </si>
  <si>
    <t>Nanuet (L491)</t>
  </si>
  <si>
    <t>Tap (L491)</t>
  </si>
  <si>
    <t>Pearl River</t>
  </si>
  <si>
    <t>Lovett 69KV (L55)</t>
  </si>
  <si>
    <t>2.  Each credit and debit during the year should be identified as to the retained earnings account in which recorded (Accounts 433, 436 - 439 inclusive).  Show the contra primary account affected in column (b).</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</si>
  <si>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</si>
  <si>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</si>
  <si>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</si>
  <si>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</si>
  <si>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</si>
  <si>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</si>
  <si>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</si>
  <si>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</si>
  <si>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</si>
  <si>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</si>
  <si>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</si>
  <si>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</si>
  <si>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</si>
  <si>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</si>
  <si>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 xml:space="preserve">  cannot be accurately computed, leave lines 35, 36</t>
  </si>
  <si>
    <t>sources which individually provide less than 10 percent of</t>
  </si>
  <si>
    <t xml:space="preserve">  3.  If net peak demand for 60 minutes is not available, give that</t>
  </si>
  <si>
    <t>of Accounts.  Production Expenses do not include Purchased</t>
  </si>
  <si>
    <t xml:space="preserve">  and 37 blank and describe at the bottom of the</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</si>
  <si>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</si>
  <si>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</si>
  <si>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</si>
  <si>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</si>
  <si>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</si>
  <si>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</si>
  <si>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</si>
  <si>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</si>
  <si>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</si>
  <si>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</si>
  <si>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</si>
  <si>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FERC FORM NO.  (ED. 12- 95)</t>
  </si>
  <si>
    <t>Page  228</t>
  </si>
  <si>
    <t>Page 229</t>
  </si>
  <si>
    <t>FERC FORM NO.1 (ED. 12-87)</t>
  </si>
  <si>
    <t>Page 101</t>
  </si>
  <si>
    <t>Pg 115, L 24 (i); Pg 116, L 24 (k), (m), (o)</t>
  </si>
  <si>
    <t xml:space="preserve">     Total Utility Operating Income</t>
  </si>
  <si>
    <t>Formula should = Pg 114, L 24 (c)</t>
  </si>
  <si>
    <t>OTHER INCOME AND EXPENSES; INTEREST EXPENSE</t>
  </si>
  <si>
    <t>OTHER INCOME</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</si>
  <si>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</si>
  <si>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from settlement of any rate proceeding affecting revenues received or costs incurred for power or gas purrevenues received or costs incurred for power or gas purchases, and a summary of the adjustments made to balance sheet, income, and expense accounts.</t>
  </si>
  <si>
    <t>9.  Explain in a footnote if the previous year's figures are different from that reported in prior reports.</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</si>
  <si>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</si>
  <si>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</si>
  <si>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</si>
  <si>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</si>
  <si>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</si>
  <si>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</si>
  <si>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</si>
  <si>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10.  If the columns are insufficient for reporting additional utility departments, supply the appropriate account titles, lines 2 to 23, and report the information in the blank space on page 122-123 or in a footnote.</t>
  </si>
  <si>
    <t>Net Utility Operating Income (Carried forward from page 114)</t>
  </si>
  <si>
    <t>7.  If any notes appearing in the report to stockholders are applicable to this Statement of Income, such notes may be included on page 122-123.</t>
  </si>
  <si>
    <t>OTHER INCOME AND DEDUCTIONS</t>
  </si>
  <si>
    <t>Departments</t>
  </si>
  <si>
    <t>Which Use Material</t>
  </si>
  <si>
    <t>5.  In those instances when costs are composites of</t>
  </si>
  <si>
    <t xml:space="preserve">     A.  Air pollution control facilities:</t>
  </si>
  <si>
    <t>both actual supportable costs and estimates of costs,</t>
  </si>
  <si>
    <t xml:space="preserve">          (1)  Scrubbers, precipitators, tall smokestacks, etc.</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</si>
  <si>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</si>
  <si>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</si>
  <si>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</si>
  <si>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</si>
  <si>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</si>
  <si>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</si>
  <si>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</si>
  <si>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</si>
  <si>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          (4)  Monitoring equipment</t>
  </si>
  <si>
    <t xml:space="preserve">  January 1, 1969, so long as it is readily determinable that such</t>
  </si>
  <si>
    <t xml:space="preserve">          (5)  Other.</t>
  </si>
  <si>
    <t xml:space="preserve">  facilities were constructed or modified for environmental rather</t>
  </si>
  <si>
    <t xml:space="preserve">     E.  Esthetic costs:</t>
  </si>
  <si>
    <t xml:space="preserve">  than operational purposes.  Also report similar expenditures for</t>
  </si>
  <si>
    <t>Unrecovered Plant and Regulatory Study Costs</t>
  </si>
  <si>
    <t>Other Regulatory Assets</t>
  </si>
  <si>
    <t>of the origin and purpose of each donation.</t>
  </si>
  <si>
    <t xml:space="preserve">explanation of the capital change which gave rise to amounts reported under this caption including </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</si>
  <si>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</si>
  <si>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</si>
  <si>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</si>
  <si>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</si>
  <si>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 xml:space="preserve">     For line 1(5), column (d) below, enter the rate granted in the last rate proceeding.  If such is not available, use the average</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</si>
  <si>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</si>
  <si>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</si>
  <si>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</si>
  <si>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</si>
  <si>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</si>
  <si>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</si>
  <si>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</si>
  <si>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</si>
  <si>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Contra</t>
  </si>
  <si>
    <t>Primary</t>
  </si>
  <si>
    <t>Amount</t>
  </si>
  <si>
    <t>Affected</t>
  </si>
  <si>
    <t>UNAPPROPRIATED RETAINED EARNINGS (Account 216)</t>
  </si>
  <si>
    <t>Dividends Declared -- Common Stock (Account 438)</t>
  </si>
  <si>
    <t xml:space="preserve">         TOTAL Dividends Declared -- Common Stock (Acct. 438) (Total of lines 31 thru 35)</t>
  </si>
  <si>
    <t>Deferred Gains from Dispostion of Utility Plant</t>
  </si>
  <si>
    <t>Pg 113, L 49 (d)</t>
  </si>
  <si>
    <t>Pg 113, L 53 (d)</t>
  </si>
  <si>
    <t xml:space="preserve">   TOTAL (Enter Total of lines 18 thru 25)</t>
  </si>
  <si>
    <t>Next Page is 221</t>
  </si>
  <si>
    <t>FOOTNOTES</t>
  </si>
  <si>
    <t xml:space="preserve">LF - for long-term firm transmission service.  "Long-term" means one year or longer and "firm" means that service cannot be </t>
  </si>
  <si>
    <r>
      <t xml:space="preserve">FERC FORM NO. 1 (ED. 12-87) </t>
    </r>
    <r>
      <rPr>
        <b/>
        <sz val="12"/>
        <rFont val="Arial"/>
        <family val="2"/>
      </rPr>
      <t>NYPSC MODIFIED - 97</t>
    </r>
  </si>
  <si>
    <t xml:space="preserve">       Nonoperating Rental Income (418)</t>
  </si>
  <si>
    <t xml:space="preserve">       Equity in Earnings of Subsidiary Companies (418.1)</t>
  </si>
  <si>
    <t>(Ref.)</t>
  </si>
  <si>
    <t>Other  Utility</t>
  </si>
  <si>
    <t xml:space="preserve">    Interest and Dividend Income (419)</t>
  </si>
  <si>
    <t xml:space="preserve">    Previous Year</t>
  </si>
  <si>
    <t xml:space="preserve"> Current Year</t>
  </si>
  <si>
    <t xml:space="preserve">    Allowance for Other Funds Used During Construction (419.1)</t>
  </si>
  <si>
    <t xml:space="preserve">    Miscellaneous Nonoperating Income (421)</t>
  </si>
  <si>
    <t xml:space="preserve">    Gain in Disposition of Property (421.1)</t>
  </si>
  <si>
    <t>UTILITY OPERATING INCOME</t>
  </si>
  <si>
    <t>Operating Revenues (400)</t>
  </si>
  <si>
    <t>Other Income Deductions</t>
  </si>
  <si>
    <t>Operating Expenses</t>
  </si>
  <si>
    <t xml:space="preserve">       Operation Expenses (401)</t>
  </si>
  <si>
    <t xml:space="preserve">       Maintenance Expenses (402)</t>
  </si>
  <si>
    <t xml:space="preserve">       Depreciation Expense (403)</t>
  </si>
  <si>
    <t xml:space="preserve">       Amort. &amp; Depl. of Utility Plant (404-405)</t>
  </si>
  <si>
    <t>Taxes Applic. to Other Income and Deductions</t>
  </si>
  <si>
    <t xml:space="preserve">       Amort. of Utility Plant Acq. Adj. (406)</t>
  </si>
  <si>
    <t xml:space="preserve">    Taxes Other Than Income Taxes (408.2)</t>
  </si>
  <si>
    <t>CAPITAL STOCK SUBSCRIBED, CAPITAL STOCK LIABILITY FOR CONVERSION,</t>
  </si>
  <si>
    <t>PREMIUM ON CAPITAL STOCK, AND INSTALLMENTS RECEIVED ON CAPITAL STOCK</t>
  </si>
  <si>
    <t>(Accounts 202 and 205, 203 and 206, 207, 212)</t>
  </si>
  <si>
    <t xml:space="preserve">applying to each class and series of capital stock.                     </t>
  </si>
  <si>
    <t xml:space="preserve">                      Name of Account and Description of Item</t>
  </si>
  <si>
    <t>Number of Shares</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</si>
  <si>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</si>
  <si>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</si>
  <si>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</si>
  <si>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</si>
  <si>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</si>
  <si>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</si>
  <si>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Installments Received on Capital Stock (Account 212)</t>
  </si>
  <si>
    <t xml:space="preserve">   TOTAL</t>
  </si>
  <si>
    <t>FERC  FORM   NO. 1  (ED. 12-95) NYPSC Modified-96</t>
  </si>
  <si>
    <t>Page 252</t>
  </si>
  <si>
    <t>OTHER PAID-IN CAPITAL (Accounts 208-211, inc.)</t>
  </si>
  <si>
    <t>Plant Materials and Operating Supplies (154)</t>
  </si>
  <si>
    <t xml:space="preserve">Report all sales for resale (i.e. sales to purchasers other than ultimate consumers) transacted on a settlement basis </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</si>
  <si>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</si>
  <si>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</si>
  <si>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</si>
  <si>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</si>
  <si>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</si>
  <si>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</si>
  <si>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</si>
  <si>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</si>
  <si>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</si>
  <si>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</si>
  <si>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</si>
  <si>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</si>
  <si>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</si>
  <si>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</si>
  <si>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</si>
  <si>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</si>
  <si>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</si>
  <si>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</si>
  <si>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</si>
  <si>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</si>
  <si>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</si>
  <si>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</si>
  <si>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</si>
  <si>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</si>
  <si>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</si>
  <si>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</si>
  <si>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</si>
  <si>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</si>
  <si>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  Additional Plant Capacity</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</si>
  <si>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</si>
  <si>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</si>
  <si>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</si>
  <si>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</si>
  <si>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</si>
  <si>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</si>
  <si>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</si>
  <si>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</si>
  <si>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</si>
  <si>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(Including power exchanges)</t>
  </si>
  <si>
    <t>Report all power purchases made during the year.  Also report exchanges of electricity (i.e., transactions involving a</t>
  </si>
  <si>
    <t>defined categories, such as all nonfirm service regardless of the length of the contract and service from</t>
  </si>
  <si>
    <t>balancing of debits and credits for energy, capacity, etc.) and any settlements for imbalanced exchanges.</t>
  </si>
  <si>
    <t>designated units of less than one year.  Describe the nature of the service in a footnote for each adjustment.</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</si>
  <si>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</si>
  <si>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</si>
  <si>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</si>
  <si>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</si>
  <si>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</si>
  <si>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</si>
  <si>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(1)  [X]  An Original</t>
  </si>
  <si>
    <t>(403) Depreciation Expense</t>
  </si>
  <si>
    <t xml:space="preserve">(403.1) Depreciation Expense for </t>
  </si>
  <si>
    <t>Retirement Costs</t>
  </si>
  <si>
    <t xml:space="preserve">  Other Accounts (Specify, details in</t>
  </si>
  <si>
    <t xml:space="preserve">      footnote):                       Note (A)</t>
  </si>
  <si>
    <t xml:space="preserve">       (Total of lines 3 thru 9)</t>
  </si>
  <si>
    <t xml:space="preserve">  Other Dr. or Cr. Items        Note (B)</t>
  </si>
  <si>
    <t>Book Cost of Asset Retirement Costs</t>
  </si>
  <si>
    <t>FERC FORM NO. 1   (ED. 12-02)                                                      Page 219</t>
  </si>
  <si>
    <t>Next Page is 219-A</t>
  </si>
  <si>
    <t>(403.5) Amortization of Unallocated Reserve</t>
  </si>
  <si>
    <t>Unallocated reserve-Elec Case 07-E-0949</t>
  </si>
  <si>
    <t>(404) Amortization of Limited Term Electric Plant</t>
  </si>
  <si>
    <t>Amortization expense on Palisades Mall Metering</t>
  </si>
  <si>
    <t>(405) Amortization of Other Plant - Capitialized Software</t>
  </si>
  <si>
    <t>Capitalized Software</t>
  </si>
  <si>
    <t>(421) Miscellaneous Non-Operating Income</t>
  </si>
  <si>
    <t>Depreciation Expense on Plant-Held-for-Future-Use</t>
  </si>
  <si>
    <t>Net reserve related to transfers from affiliated companies</t>
  </si>
  <si>
    <t>and between categories of plant.</t>
  </si>
  <si>
    <t xml:space="preserve">  5.  The items under Cost of Plant represent accounts or</t>
  </si>
  <si>
    <t>6.  Report as a separate plant any plant equipped with</t>
  </si>
  <si>
    <t xml:space="preserve">  equipment for increasing capacity.</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</si>
  <si>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</si>
  <si>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</si>
  <si>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</si>
  <si>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</si>
  <si>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</si>
  <si>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</si>
  <si>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</si>
  <si>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</si>
  <si>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</si>
  <si>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</si>
  <si>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</si>
  <si>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</si>
  <si>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</si>
  <si>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</si>
  <si>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</si>
  <si>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</si>
  <si>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and Other Credits)</t>
  </si>
  <si>
    <t>Capital Stock</t>
  </si>
  <si>
    <t>250-251</t>
  </si>
  <si>
    <t>12-91</t>
  </si>
  <si>
    <t>Capital Stock Subscribed, Capital Stock Liability for</t>
  </si>
  <si>
    <t>Adjustment to Book Value</t>
  </si>
  <si>
    <t>Adjustment to Equity</t>
  </si>
  <si>
    <t>Clove Development Corporation</t>
  </si>
  <si>
    <t>O&amp;R Energy Development, Inc</t>
  </si>
  <si>
    <t>O&amp;R Development Corporation</t>
  </si>
  <si>
    <t>Equity Contribution</t>
  </si>
  <si>
    <t>Equity in Prior years' Earnings</t>
  </si>
  <si>
    <t>Equity in Current years' Earnings</t>
  </si>
  <si>
    <t>Instructions for this sheet:</t>
  </si>
  <si>
    <t>Fill in your name, address and appropriate dates in the designated area below so that this</t>
  </si>
  <si>
    <t>information will carry to other sheets in the file.</t>
  </si>
  <si>
    <t>Balance Sheet Supporting Schedules (Liabilities</t>
  </si>
  <si>
    <t>the court and date of court order under which such certificates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</si>
  <si>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</si>
  <si>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</si>
  <si>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</si>
  <si>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</si>
  <si>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</si>
  <si>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1/1/1998</t>
  </si>
  <si>
    <t>12/31/1998</t>
  </si>
  <si>
    <t>3/15/1999</t>
  </si>
  <si>
    <t xml:space="preserve">     TOTAL Sales to Ultimate Consumers</t>
  </si>
  <si>
    <t>(447) Sales for Resale</t>
  </si>
  <si>
    <t xml:space="preserve">     TOTAL Sales of Electricity</t>
  </si>
  <si>
    <t>(Less) (449.1) Provision for Rate Refunds</t>
  </si>
  <si>
    <t>Miscellaneous Transmission Expenses</t>
  </si>
  <si>
    <t>( NYSERDA) New York State Energy</t>
  </si>
  <si>
    <t>Research &amp; Development Authority</t>
  </si>
  <si>
    <t>C. Gas R&amp;D Performed Internally</t>
  </si>
  <si>
    <t>D. Gas R&amp;D Performed Externally</t>
  </si>
  <si>
    <t xml:space="preserve">2. For Common Utility Plant in Service show the percentage allocated at the end of the year to the </t>
  </si>
  <si>
    <t xml:space="preserve">    respective departments benefitted.</t>
  </si>
  <si>
    <t>Allocated to Electric - 70.75%</t>
  </si>
  <si>
    <t>Allocated to Gas - 29.25%</t>
  </si>
  <si>
    <t>Allocated to Steam - %</t>
  </si>
  <si>
    <t>Allocated to Other - %</t>
  </si>
  <si>
    <t xml:space="preserve">  EDP Equipment - Clearing Account</t>
  </si>
  <si>
    <t xml:space="preserve">Net Reserve Related to transfers from affliated companies </t>
  </si>
  <si>
    <t>and between catergories of plant.</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</si>
  <si>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</si>
  <si>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15.  If interest expense was incurred during the year on</t>
  </si>
  <si>
    <t xml:space="preserve">   14.  If the respondent has any long-term debt securities</t>
  </si>
  <si>
    <t xml:space="preserve">     Expenses per Net KWh</t>
  </si>
  <si>
    <t>FERC FORM NO. 1 (ED. 12-89)</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</si>
  <si>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</si>
  <si>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</si>
  <si>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</si>
  <si>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</si>
  <si>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</si>
  <si>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</si>
  <si>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</si>
  <si>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</si>
  <si>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TOTAL Other Operating Revenues</t>
  </si>
  <si>
    <t xml:space="preserve">     TOTAL Electric Operating Revenues</t>
  </si>
  <si>
    <t>Next Page is 304</t>
  </si>
  <si>
    <t>Page 300</t>
  </si>
  <si>
    <t>Page 301</t>
  </si>
  <si>
    <t xml:space="preserve">  (2)  [   ]  A Resubmission</t>
  </si>
  <si>
    <t>Type of Plant Included in Subaccounts Used (Listed in the Order Presented in Col. (a), Above)</t>
  </si>
  <si>
    <t xml:space="preserve">Electric Plant in Service - General Plant - Office Furn/Equip - Furniture </t>
  </si>
  <si>
    <t xml:space="preserve">Electric Plant in Service - General Plant - Office Furn/Equip - Office Machines </t>
  </si>
  <si>
    <t>Electric Plant in Service - General Plant - Office Furn/Equip - E.D.P.</t>
  </si>
  <si>
    <t xml:space="preserve">Electric Plant in Service - General Plant - Office Furn/Equip - Energy Control Center Computer </t>
  </si>
  <si>
    <t>Common Utility Plant - General Plant - Structures and Improvements</t>
  </si>
  <si>
    <t>Common Utility Plant - General Plant - Office Furn/Equip - Furniture</t>
  </si>
  <si>
    <t>Common Utility Plant - General Plant - Office Furn/Equip - Machines</t>
  </si>
  <si>
    <t>Common Utility Plant - General Plant - Office Furn/Equip - Cash equipment</t>
  </si>
  <si>
    <t>Common Utility Plant - General Plant - Tools, Shop and Work Equipment</t>
  </si>
  <si>
    <t>Common Utility Plant - General Plant - Garage equipment</t>
  </si>
  <si>
    <t>Next Page is 337C</t>
  </si>
  <si>
    <t xml:space="preserve">                                                                                                                                                                                                         Page 337B</t>
  </si>
  <si>
    <t>(Cont.)</t>
  </si>
  <si>
    <t>Common Utility Plant - General Plant - Communication Equipment</t>
  </si>
  <si>
    <t>Common Utility Plant - General Plant - Communication Equipment - Tele sys computer</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</si>
  <si>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</si>
  <si>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</si>
  <si>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</si>
  <si>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  Average remaining life (Col. (g) shown above for Common Utility Plant (Accounts 389-398, </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</si>
  <si>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</si>
  <si>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</si>
  <si>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</si>
  <si>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</si>
  <si>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</si>
  <si>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</si>
  <si>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</si>
  <si>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</si>
  <si>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</si>
  <si>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</si>
  <si>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</si>
  <si>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</si>
  <si>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Plant Hours Connected to Load While Generating</t>
  </si>
  <si>
    <t>Generation, Exclusive of Plant Use - KWh</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</si>
  <si>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</si>
  <si>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</si>
  <si>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</si>
  <si>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</si>
  <si>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</si>
  <si>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</si>
  <si>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</si>
  <si>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</si>
  <si>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</si>
  <si>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</si>
  <si>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</si>
  <si>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</si>
  <si>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</si>
  <si>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</si>
  <si>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</si>
  <si>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</si>
  <si>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</si>
  <si>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</si>
  <si>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</si>
  <si>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</si>
  <si>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</si>
  <si>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</si>
  <si>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</si>
  <si>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 xml:space="preserve">  body, or cases in which such a body was a party.  Identify this   </t>
  </si>
  <si>
    <t>1.  Report the balance at end of the year of discount on capital stock for each class and series of capital stock.</t>
  </si>
  <si>
    <t xml:space="preserve">  Amortization - Gas</t>
  </si>
  <si>
    <t xml:space="preserve">  Transportation - Clearing Account</t>
  </si>
  <si>
    <t>Total Depreciation and Amortization Provisions</t>
  </si>
  <si>
    <t>Net Charges for Plant Retired</t>
  </si>
  <si>
    <t>Other Debit or Credit Items:</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</si>
  <si>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</si>
  <si>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</si>
  <si>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</si>
  <si>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</si>
  <si>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</si>
  <si>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</si>
  <si>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</si>
  <si>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</si>
  <si>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</si>
  <si>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</si>
  <si>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</si>
  <si>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</si>
  <si>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</si>
  <si>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</si>
  <si>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</si>
  <si>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Rockland Electric Company</t>
  </si>
  <si>
    <t>Pike County Light &amp; Power</t>
  </si>
  <si>
    <t>NYiSO</t>
  </si>
  <si>
    <t>New York State Gas &amp; Electric</t>
  </si>
  <si>
    <t>RQ</t>
  </si>
  <si>
    <t>(902) Meter Reading Expenses</t>
  </si>
  <si>
    <t>period ending 60 days before or after October 31.</t>
  </si>
  <si>
    <t>(520) Steam Expenses</t>
  </si>
  <si>
    <t>(557)</t>
  </si>
  <si>
    <t>(398) Miscellaneous Equipment</t>
  </si>
  <si>
    <t>02204020</t>
  </si>
  <si>
    <t>(399) Other Tangible Property</t>
  </si>
  <si>
    <t>02204030</t>
  </si>
  <si>
    <t xml:space="preserve">   Total General Plant</t>
  </si>
  <si>
    <t>02204070</t>
  </si>
  <si>
    <t>(102) Plant Purchased or Sold</t>
  </si>
  <si>
    <t>02204090</t>
  </si>
  <si>
    <t>Total Common Utility Plant in Service</t>
  </si>
  <si>
    <t>(389) Land and Land Rights</t>
  </si>
  <si>
    <t>02203140</t>
  </si>
  <si>
    <t>(390) Structures and Improvements</t>
  </si>
  <si>
    <t>02203150</t>
  </si>
  <si>
    <t>(391) Office Furniture &amp; Equipment</t>
  </si>
  <si>
    <t>02203160</t>
  </si>
  <si>
    <t>(392) Transportation Equipment</t>
  </si>
  <si>
    <t>02203170</t>
  </si>
  <si>
    <t>(393) Stores Equipment</t>
  </si>
  <si>
    <t>02203180</t>
  </si>
  <si>
    <t>(394) Tools, Shop &amp; Garage Equip.</t>
  </si>
  <si>
    <t>02203190</t>
  </si>
  <si>
    <t>(395) Laboratory Equipment</t>
  </si>
  <si>
    <t>02203200</t>
  </si>
  <si>
    <t>(396) Power Operated Equipment</t>
  </si>
  <si>
    <t>02203220</t>
  </si>
  <si>
    <t>(397) Communication Equipment</t>
  </si>
  <si>
    <t>02204010</t>
  </si>
  <si>
    <t>Page 266-A</t>
  </si>
  <si>
    <t>Page 267-A</t>
  </si>
  <si>
    <t>OTHER DEFERRED CREDITS (Account 253)</t>
  </si>
  <si>
    <t xml:space="preserve"> Year of Report</t>
  </si>
  <si>
    <t>02202010</t>
  </si>
  <si>
    <t>02202060</t>
  </si>
  <si>
    <t xml:space="preserve">                                                      COMMON UTILITY PLANT IN SERVICE</t>
  </si>
  <si>
    <t>02202070</t>
  </si>
  <si>
    <t>02202080</t>
  </si>
  <si>
    <t xml:space="preserve">    (In addition to Account 118.1, Common Utility Plant in Service, this schedule includes Account 102, </t>
  </si>
  <si>
    <t>02202090</t>
  </si>
  <si>
    <t xml:space="preserve">            Plant Purchased or Sold and Account 106, Completed Construction Not Classified.)</t>
  </si>
  <si>
    <t>Next Page is  272</t>
  </si>
  <si>
    <t>Page 269</t>
  </si>
  <si>
    <t>Page 269-A</t>
  </si>
  <si>
    <t xml:space="preserve">Name of Respondent </t>
  </si>
  <si>
    <t>reporting years.  Provide an explanation in a footnote for each adjustment.</t>
  </si>
  <si>
    <t>Stores Equipment</t>
  </si>
  <si>
    <t>Do not include on this statement the dollar amount of leases capitalized per USOA General Instruction 20; instead provide a reconciliation of the dollar amount of leases capitalized with the plant cost on pages 122-123.</t>
  </si>
  <si>
    <t>Totals</t>
  </si>
  <si>
    <t>Total Common Stock</t>
  </si>
  <si>
    <t>224 Other Long Term Debt</t>
  </si>
  <si>
    <t>Debenture F , 6.50%</t>
  </si>
  <si>
    <t>h3.0</t>
  </si>
  <si>
    <t>h2.0</t>
  </si>
  <si>
    <t>h1.5</t>
  </si>
  <si>
    <t>h1.0</t>
  </si>
  <si>
    <t>h2.5</t>
  </si>
  <si>
    <t xml:space="preserve">  an estimated portion of the cost of plant that is or will be used</t>
  </si>
  <si>
    <t xml:space="preserve">          (1)  Preparation of environmental reports</t>
  </si>
  <si>
    <t>2.    Show below the computation of allowance for funds</t>
  </si>
  <si>
    <t>3.    Where a net-of-tax rate for borrowed funds is used,</t>
  </si>
  <si>
    <t xml:space="preserve">  (Mo, Day, Yr)</t>
  </si>
  <si>
    <t xml:space="preserve">      $50,000, whichever is less) may be grouped by classes.</t>
  </si>
  <si>
    <t>SUMMARY OF UTILITY PLANT AND ACCUMULATED PROVISIONS</t>
  </si>
  <si>
    <t>used by the respondent if such basis of classification</t>
  </si>
  <si>
    <t>6.  For lines 2, 4, 5, and 6, see page 304 for amounts</t>
  </si>
  <si>
    <t>where separate meter readings are added for billing purposes, one</t>
  </si>
  <si>
    <t>explain any inconsistencies in a footnote.</t>
  </si>
  <si>
    <t>is not generally greater than 1000 Kw of demand.  (See</t>
  </si>
  <si>
    <t>relating to unbilled revenue by accounts.</t>
  </si>
  <si>
    <t xml:space="preserve">customer should be counted for each group of meters added.  The </t>
  </si>
  <si>
    <t>Account 442 of the Uniform System of Accounts.  Explain</t>
  </si>
  <si>
    <t>7.  Include unmetered sales.  Provide details of such sales</t>
  </si>
  <si>
    <t>average number of customers means the average</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</si>
  <si>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</si>
  <si>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</si>
  <si>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</si>
  <si>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</si>
  <si>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</si>
  <si>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</si>
  <si>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</si>
  <si>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</si>
  <si>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</si>
  <si>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</si>
  <si>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</si>
  <si>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</si>
  <si>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</si>
  <si>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</si>
  <si>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 xml:space="preserve">  Small (or Commercial) (See Instr. 4)</t>
  </si>
  <si>
    <t xml:space="preserve">  Large (or Industrial) (See Instr. 4)</t>
  </si>
  <si>
    <t>(444) Public Street and Highway Lighting</t>
  </si>
  <si>
    <t>(445) Other Sales to Public Authorities</t>
  </si>
  <si>
    <t>APPROPRIATED RETAINED EARNINGS (Account 215)</t>
  </si>
  <si>
    <t>(Less) Accum. Prov. for Uncollectible Acct.-Credit (144)</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</si>
  <si>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</si>
  <si>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</si>
  <si>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</si>
  <si>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</si>
  <si>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</si>
  <si>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</si>
  <si>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</si>
  <si>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</si>
  <si>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</si>
  <si>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</si>
  <si>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</si>
  <si>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</si>
  <si>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available or facilities are jointly owned with another utility,</t>
  </si>
  <si>
    <t xml:space="preserve">          (4)  Landscaping</t>
  </si>
  <si>
    <t xml:space="preserve">  provided the respondent explains the basis of such estimations.</t>
  </si>
  <si>
    <t xml:space="preserve">     Examples of these costs would include a portion of the costs</t>
  </si>
  <si>
    <t xml:space="preserve">     F.  Additional plant capacity necessary due to</t>
  </si>
  <si>
    <t xml:space="preserve">  of tall smokestacks, underground lines, and landscaped</t>
  </si>
  <si>
    <t xml:space="preserve">          restricted output from existing facilities, or</t>
  </si>
  <si>
    <t xml:space="preserve">  substations.  Explain such costs in a footnote.</t>
  </si>
  <si>
    <t xml:space="preserve">designation for the substation, or other appropriate identification for where energy was received as specified in the contract.  In </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</si>
  <si>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</si>
  <si>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 xml:space="preserve">     Amort of Conversion Expenses</t>
  </si>
  <si>
    <t>the type mortality curve selected as most appropriate for the account and in column (g), if available, the weighted average</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</si>
  <si>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</si>
  <si>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</si>
  <si>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</si>
  <si>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</si>
  <si>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</si>
  <si>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</si>
  <si>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</si>
  <si>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</si>
  <si>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</si>
  <si>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</si>
  <si>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</si>
  <si>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</si>
  <si>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</si>
  <si>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</si>
  <si>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</si>
  <si>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</si>
  <si>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</si>
  <si>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</si>
  <si>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 xml:space="preserve">  Other Clearing Accounts</t>
  </si>
  <si>
    <t xml:space="preserve">   TOTAL Deprec. Prov. for Year </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</si>
  <si>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</si>
  <si>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</si>
  <si>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</si>
  <si>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</si>
  <si>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</si>
  <si>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</si>
  <si>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</si>
  <si>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</si>
  <si>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</si>
  <si>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</si>
  <si>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</si>
  <si>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</si>
  <si>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</si>
  <si>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</si>
  <si>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</si>
  <si>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</si>
  <si>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</si>
  <si>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</si>
  <si>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</si>
  <si>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</si>
  <si>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</si>
  <si>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</si>
  <si>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</si>
  <si>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</si>
  <si>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</si>
  <si>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</si>
  <si>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</si>
  <si>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</si>
  <si>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</si>
  <si>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</si>
  <si>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</si>
  <si>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</si>
  <si>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Pg 120, L 14. 15 (b)</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</si>
  <si>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</si>
  <si>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</si>
  <si>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</si>
  <si>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</si>
  <si>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</si>
  <si>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</si>
  <si>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</si>
  <si>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</si>
  <si>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</si>
  <si>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</si>
  <si>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</si>
  <si>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</si>
  <si>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</si>
  <si>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 xml:space="preserve">of officers and directors included in such list of 10 security </t>
  </si>
  <si>
    <t>securities or to any securities substantially all of which are out-</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</si>
  <si>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</si>
  <si>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</si>
  <si>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</si>
  <si>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</si>
  <si>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</si>
  <si>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</si>
  <si>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</si>
  <si>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</si>
  <si>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</si>
  <si>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</si>
  <si>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</si>
  <si>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</si>
  <si>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</si>
  <si>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FERC FORM NO.1 (ED. 12-89)</t>
  </si>
  <si>
    <t>Page 112</t>
  </si>
  <si>
    <t>COMPARATIVE BALANCE SHEET (LIABILITIES AND OTHER CREDITS) (Continued)</t>
  </si>
  <si>
    <t>DEFERRED CREDITS</t>
  </si>
  <si>
    <t>Customer Advances for Construction (252)</t>
  </si>
  <si>
    <t>Accumulated Deferred Investment Tax Credits (255)</t>
  </si>
  <si>
    <t>Other Deferred Credits (253)</t>
  </si>
  <si>
    <t>Other Regulatory Liabilities (254)</t>
  </si>
  <si>
    <t xml:space="preserve">  TOTAL (Total of lines 1 thru 7)</t>
  </si>
  <si>
    <t xml:space="preserve">  Construction Work in Progress</t>
  </si>
  <si>
    <t>Page 430</t>
  </si>
  <si>
    <t>ENVIRONMENTAL PROTECTION EXPENSES</t>
  </si>
  <si>
    <t xml:space="preserve">  1.  Show below expenses incurred in connection with</t>
  </si>
  <si>
    <t>addition of pollution control equipment, use of alternate</t>
  </si>
  <si>
    <t xml:space="preserve">  the use of environmental protection facilities, the cost of</t>
  </si>
  <si>
    <t>environmentally preferable fuels or environmental</t>
  </si>
  <si>
    <t xml:space="preserve">  which are reported on page 430.  Where it is necessary</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</si>
  <si>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</si>
  <si>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</si>
  <si>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</si>
  <si>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</si>
  <si>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</si>
  <si>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         (b) Bonds, debentures and other long-term debt.</t>
  </si>
  <si>
    <t xml:space="preserve">         (c) Include commercial paper.</t>
  </si>
  <si>
    <t xml:space="preserve">         (d) Identify separately such items as investments,</t>
  </si>
  <si>
    <t>Total Electric Plant In Service</t>
  </si>
  <si>
    <t xml:space="preserve">          Net Other Income and Deductions</t>
  </si>
  <si>
    <t>INTEREST CHARGES</t>
  </si>
  <si>
    <t>Interest on Long-term Debt</t>
  </si>
  <si>
    <t>Pg 117, L 56 (c)</t>
  </si>
  <si>
    <t>Amortization of Debt Discount and Expense</t>
  </si>
  <si>
    <t>Pg 117, L 57+58-60 (c)</t>
  </si>
  <si>
    <t>Amortization of Premium on Debt-Credit</t>
  </si>
  <si>
    <t>Pg 117, L 59 (c)</t>
  </si>
  <si>
    <t>Interest on Debt to Associated Company</t>
  </si>
  <si>
    <t>Pg 117, L 61 (c)</t>
  </si>
  <si>
    <t>Other Interest Expense</t>
  </si>
  <si>
    <t>Pg 117, L 62-63 (c)</t>
  </si>
  <si>
    <t xml:space="preserve">          Total Interest Charges</t>
  </si>
  <si>
    <t xml:space="preserve">               Income Before Extraordinary Items</t>
  </si>
  <si>
    <t>Rock Tavern (CHG&amp;E)</t>
  </si>
  <si>
    <t>Ramapo 345 KV (W72)</t>
  </si>
  <si>
    <t>Pg 117, L 67 (c)</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</si>
  <si>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</si>
  <si>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</si>
  <si>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</si>
  <si>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</si>
  <si>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</si>
  <si>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</si>
  <si>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</si>
  <si>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</si>
  <si>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</si>
  <si>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</si>
  <si>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</si>
  <si>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</si>
  <si>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</si>
  <si>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</si>
  <si>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</si>
  <si>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</si>
  <si>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</si>
  <si>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</si>
  <si>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</si>
  <si>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</si>
  <si>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</si>
  <si>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</si>
  <si>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</si>
  <si>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</si>
  <si>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</si>
  <si>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Pg 321, L 79 (b)</t>
  </si>
  <si>
    <t xml:space="preserve">     Total Power Production Expense</t>
  </si>
  <si>
    <t>Transmission Expense</t>
  </si>
  <si>
    <t>Pg 321, L 100 (b)</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</si>
  <si>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</si>
  <si>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</si>
  <si>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</si>
  <si>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</si>
  <si>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</si>
  <si>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</si>
  <si>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</si>
  <si>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</si>
  <si>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Amort. and Depletion of Utility Plant</t>
  </si>
  <si>
    <t>Pg 115, L 7 (e)</t>
  </si>
  <si>
    <t xml:space="preserve">     Amort. of Utility Plant Acq. Adj.</t>
  </si>
  <si>
    <t>Pg 115, L 10+11-12  (e)</t>
  </si>
  <si>
    <t xml:space="preserve">     Amort of Property Losses</t>
  </si>
  <si>
    <t>Pg 115, L 9 (e)</t>
  </si>
  <si>
    <t xml:space="preserve">     Amort of Conversion/Regulatory Expenses</t>
  </si>
  <si>
    <t>Pg 115, L 8 (e)</t>
  </si>
  <si>
    <t xml:space="preserve">     Taxes Other than Income Taxes</t>
  </si>
  <si>
    <t>Pg 115, L 13 (e)</t>
  </si>
  <si>
    <t xml:space="preserve">      Income Taxes</t>
  </si>
  <si>
    <t>Pg 115, L 14=&gt;16-17+18 (e)</t>
  </si>
  <si>
    <t xml:space="preserve">      Gains from Disposition of Util. Plant</t>
  </si>
  <si>
    <t>Pg 115, L 19, 21 (e)</t>
  </si>
  <si>
    <t xml:space="preserve">      Losses from Disposition of Util. Plant</t>
  </si>
  <si>
    <t>Pg 115, L 20, 22 (e)</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</si>
  <si>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</si>
  <si>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</si>
  <si>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</si>
  <si>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</si>
  <si>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</si>
  <si>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</si>
  <si>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</si>
  <si>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</si>
  <si>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</si>
  <si>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</si>
  <si>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</si>
  <si>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Pg 115, L 10+11-12  (g)</t>
  </si>
  <si>
    <t>Pg 115, L 9 (g)</t>
  </si>
  <si>
    <t>Extraordinary Deductions</t>
  </si>
  <si>
    <t>Pg 117, L 68 (c)</t>
  </si>
  <si>
    <t>Income Taxes, Extraordinary Items</t>
  </si>
  <si>
    <t>Pg 117, L 70 (c)</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</si>
  <si>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</si>
  <si>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</si>
  <si>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</si>
  <si>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</si>
  <si>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</si>
  <si>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</si>
  <si>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</si>
  <si>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</si>
  <si>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</si>
  <si>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</si>
  <si>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</si>
  <si>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</si>
  <si>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</si>
  <si>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</si>
  <si>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</si>
  <si>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</si>
  <si>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</si>
  <si>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</si>
  <si>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</si>
  <si>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</si>
  <si>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</si>
  <si>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</si>
  <si>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</si>
  <si>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</si>
  <si>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</si>
  <si>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</si>
  <si>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</si>
  <si>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</si>
  <si>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 xml:space="preserve">     3.    Where the same customers are served under more than</t>
  </si>
  <si>
    <t xml:space="preserve">       6.   Report amount of unbilled revenue as of end of year</t>
  </si>
  <si>
    <t>one rate schedule in the same revenue account classifica-</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</si>
  <si>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</si>
  <si>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</si>
  <si>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</si>
  <si>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</si>
  <si>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</si>
  <si>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</si>
  <si>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</si>
  <si>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</si>
  <si>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</si>
  <si>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</si>
  <si>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</si>
  <si>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</si>
  <si>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FERC FORM NO. 1 (ED. 12-95)</t>
  </si>
  <si>
    <t>Next Page is 310</t>
  </si>
  <si>
    <t>Page 304</t>
  </si>
  <si>
    <t>Page 304-A</t>
  </si>
  <si>
    <t>SALES FOR RESALE (Account 447)</t>
  </si>
  <si>
    <t>Bowline Point (L67)</t>
  </si>
  <si>
    <t>West Haverstraw Transition</t>
  </si>
  <si>
    <t>Underground</t>
  </si>
  <si>
    <t>2000 kCM Cu.</t>
  </si>
  <si>
    <t>Bowline Point (L68)</t>
  </si>
  <si>
    <t>West Haverstraw     (L67, 68)</t>
  </si>
  <si>
    <t>Ladentown</t>
  </si>
  <si>
    <t>Steel Pole</t>
  </si>
  <si>
    <t>Tap Line 67</t>
  </si>
  <si>
    <t>Frame</t>
  </si>
  <si>
    <t>Ramapo 345 KV (L69, 70)</t>
  </si>
  <si>
    <t>NY/NJ Stateline</t>
  </si>
  <si>
    <t>Steel Tower</t>
  </si>
  <si>
    <t>Ramapo 345 KV (L77)</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</si>
  <si>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</si>
  <si>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</si>
  <si>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</si>
  <si>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</si>
  <si>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12.  If a nuclear power generating plant, briefly explain by footnote (a)</t>
  </si>
  <si>
    <t xml:space="preserve">  internal combustion plants of 10,000 Kw or more, and nuclear plants.</t>
  </si>
  <si>
    <t>7.  Quantities of fuel burned (line 37) and average cost per</t>
  </si>
  <si>
    <t>New Square So. Transition Str.(L541)</t>
  </si>
  <si>
    <t>Stony Point 138 KV (L542)</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</si>
  <si>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</si>
  <si>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</si>
  <si>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</si>
  <si>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</si>
  <si>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</si>
  <si>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</si>
  <si>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</si>
  <si>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</si>
  <si>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</si>
  <si>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</si>
  <si>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</si>
  <si>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</si>
  <si>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</si>
  <si>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</si>
  <si>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</si>
  <si>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</si>
  <si>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</si>
  <si>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</si>
  <si>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</si>
  <si>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</si>
  <si>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 xml:space="preserve">Enter the name of the seller or other party in an exchange transaction in column (a).  Do not abbreviate or truncate </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</si>
  <si>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</si>
  <si>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</si>
  <si>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</si>
  <si>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</si>
  <si>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</si>
  <si>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</si>
  <si>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</si>
  <si>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</si>
  <si>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</si>
  <si>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</si>
  <si>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</si>
  <si>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</si>
  <si>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</si>
  <si>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</si>
  <si>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Insert Pages</t>
  </si>
  <si>
    <t>Printing Individual Schedules on the File</t>
  </si>
  <si>
    <t>Saving the File</t>
  </si>
  <si>
    <t xml:space="preserve">Print the Entire Report </t>
  </si>
  <si>
    <t>Organizing the Paper Copy of the Annual Report</t>
  </si>
  <si>
    <t>Originals vs Resubmission</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</si>
  <si>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</si>
  <si>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</si>
  <si>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</si>
  <si>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</si>
  <si>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</si>
  <si>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</si>
  <si>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</si>
  <si>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</si>
  <si>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</si>
  <si>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</si>
  <si>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</si>
  <si>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</si>
  <si>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</si>
  <si>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</si>
  <si>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</si>
  <si>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charges on bills or vouchers rendered to the respondent, including any out of period adjustments.  Explain in a footnote all components</t>
  </si>
  <si>
    <t>TOTAL Gas  (Enter Total of lines 10  thru 15)</t>
  </si>
  <si>
    <t>TOTAL (Acct 190)(Total of lines 8,16 and 17)</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</si>
  <si>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</si>
  <si>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</si>
  <si>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</si>
  <si>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</si>
  <si>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</si>
  <si>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</si>
  <si>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</si>
  <si>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</si>
  <si>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3.  State the purpose and amount of each reservation or appropriation of retained earnings.</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</si>
  <si>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</si>
  <si>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</si>
  <si>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</si>
  <si>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</si>
  <si>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</si>
  <si>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</si>
  <si>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</si>
  <si>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</si>
  <si>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</si>
  <si>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</si>
  <si>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</si>
  <si>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</si>
  <si>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</si>
  <si>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</si>
  <si>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</si>
  <si>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</si>
  <si>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</si>
  <si>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</si>
  <si>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Reactor Plant Equipment</t>
  </si>
  <si>
    <t xml:space="preserve">(324) </t>
  </si>
  <si>
    <t xml:space="preserve">    TOTAL Nuclear Production Plant (Enter Total of lines 17 thru 22)</t>
  </si>
  <si>
    <t>C. Hydraulic Production Plant</t>
  </si>
  <si>
    <t xml:space="preserve">(330) </t>
  </si>
  <si>
    <t xml:space="preserve">(331) </t>
  </si>
  <si>
    <t xml:space="preserve">(332) </t>
  </si>
  <si>
    <t>Reservoirs, Dams, and Waterways</t>
  </si>
  <si>
    <t xml:space="preserve">(333) </t>
  </si>
  <si>
    <t>Water Wheels, Turbines, and Generators</t>
  </si>
  <si>
    <t xml:space="preserve">(334) </t>
  </si>
  <si>
    <t xml:space="preserve">(335) </t>
  </si>
  <si>
    <t xml:space="preserve">(336) </t>
  </si>
  <si>
    <t>Roads, Railroads, and Bridges</t>
  </si>
  <si>
    <t>D. Other Production Plant</t>
  </si>
  <si>
    <t xml:space="preserve">(340) </t>
  </si>
  <si>
    <t xml:space="preserve">(341) </t>
  </si>
  <si>
    <t xml:space="preserve">(342) </t>
  </si>
  <si>
    <t>Fuel Holders, Products, and Accessories</t>
  </si>
  <si>
    <t xml:space="preserve">(343) </t>
  </si>
  <si>
    <t>Prime Movers</t>
  </si>
  <si>
    <t xml:space="preserve">(344) </t>
  </si>
  <si>
    <t>Generators</t>
  </si>
  <si>
    <t xml:space="preserve">(345) </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</si>
  <si>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</si>
  <si>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</si>
  <si>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</si>
  <si>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</si>
  <si>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</si>
  <si>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</si>
  <si>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</si>
  <si>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</si>
  <si>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</si>
  <si>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Life Insurance</t>
  </si>
  <si>
    <t>Other</t>
  </si>
  <si>
    <t>FERC FORM NO. 1 (ED. 12-87)</t>
  </si>
  <si>
    <t>Page 352</t>
  </si>
  <si>
    <t>Page 353</t>
  </si>
  <si>
    <t>122(a)(b)</t>
  </si>
  <si>
    <t>(Less)Acumulated other Comprehensive Income (219)</t>
  </si>
  <si>
    <t xml:space="preserve">     (Less) Provision  for Deferred Income Taxes -- Cr. (411.2)</t>
  </si>
  <si>
    <t>(Address of principal business office at end of year)</t>
  </si>
  <si>
    <t>FOR THE</t>
  </si>
  <si>
    <t>TO THE</t>
  </si>
  <si>
    <t>Name, title, address and telephone number (including area code), of</t>
  </si>
  <si>
    <t>the person to contact concerning this report:</t>
  </si>
  <si>
    <t>Form 182-96</t>
  </si>
  <si>
    <t>Comment Sheet</t>
  </si>
  <si>
    <t>4.  If any person reported in this schedule received remuneration directly or indirectly other than salary shown in column (e) list the amount in column (f) through (k) with the footnotes necessary to explain the essentials of the plan, the basis of deter</t>
  </si>
  <si>
    <t>Executive officers include a company's president, secretary, treasurer and vice president in charge of a principal business unit, division or function (such as sales, administration, or finance), and any other person who performs similar policy making fun</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</si>
  <si>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</si>
  <si>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</si>
  <si>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</si>
  <si>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</si>
  <si>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</si>
  <si>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</si>
  <si>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</si>
  <si>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</si>
  <si>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</si>
  <si>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</si>
  <si>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</si>
  <si>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</si>
  <si>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</si>
  <si>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</si>
  <si>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</si>
  <si>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Cost per KW of Installed Capacity (Line 5)</t>
  </si>
  <si>
    <t>Furnish the indicated data with respect to each executive officer and director, whether or not they received any compensation from the respondent.</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</si>
  <si>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</si>
  <si>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</si>
  <si>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</si>
  <si>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</si>
  <si>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</si>
  <si>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</si>
  <si>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</si>
  <si>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</si>
  <si>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</si>
  <si>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</si>
  <si>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</si>
  <si>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</si>
  <si>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</si>
  <si>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</si>
  <si>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</si>
  <si>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</si>
  <si>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</si>
  <si>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</si>
  <si>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</si>
  <si>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Extraordinary Property Losses (182.1)</t>
  </si>
  <si>
    <t>Unrecovered Plant and Regulatory Study Costs (182.2)</t>
  </si>
  <si>
    <t>Other Regulatory Assets (182.3)</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</si>
  <si>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</si>
  <si>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</si>
  <si>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</si>
  <si>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</si>
  <si>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</si>
  <si>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</si>
  <si>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</si>
  <si>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</si>
  <si>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FERC FORM NO.1 (ED. 12-94)</t>
  </si>
  <si>
    <t>Page 110</t>
  </si>
  <si>
    <t>COMPARATIVE BALANCE SHEET (ASSETS AND OTHER DEBITS) (Continued)</t>
  </si>
  <si>
    <t xml:space="preserve">   53</t>
  </si>
  <si>
    <t>DEFERRED DEBITS</t>
  </si>
  <si>
    <t>Unamortized Debt Expense (181)</t>
  </si>
  <si>
    <t>-</t>
  </si>
  <si>
    <t>(1)  [ X ]  An Original</t>
  </si>
  <si>
    <t>(1)  [ X  ]  An Original</t>
  </si>
  <si>
    <t>Fuel Stock Expenses Undistributed (152)</t>
  </si>
  <si>
    <t>Residuals (Elec) and Extracted Products (153)</t>
  </si>
  <si>
    <t>3.  Minor items (5% of the Balance at End of Year for Account 254 or amounts less than</t>
  </si>
  <si>
    <t xml:space="preserve">outstanding at end of year, describe such securities in </t>
  </si>
  <si>
    <t>numbers and dates.</t>
  </si>
  <si>
    <t xml:space="preserve">       (Enter Total of lines 11 thru 13)</t>
  </si>
  <si>
    <t xml:space="preserve">   Balance End of Year (Enter Total of</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</si>
  <si>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</si>
  <si>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</si>
  <si>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</si>
  <si>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</si>
  <si>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</si>
  <si>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</si>
  <si>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</si>
  <si>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</si>
  <si>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</si>
  <si>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</si>
  <si>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 xml:space="preserve">     Income Taxes -- Other (409.2)</t>
  </si>
  <si>
    <t xml:space="preserve">       Amort. of Conversion Expenses (407)</t>
  </si>
  <si>
    <t xml:space="preserve">     Provision for Deferred Inc. Taxes (410.2)</t>
  </si>
  <si>
    <t xml:space="preserve">       Regulatory Debits (407.3)</t>
  </si>
  <si>
    <t>This Report is:</t>
  </si>
  <si>
    <t>(1)</t>
  </si>
  <si>
    <t>[  ]</t>
  </si>
  <si>
    <t>An Original</t>
  </si>
  <si>
    <t>(2)</t>
  </si>
  <si>
    <t>A Resubmission</t>
  </si>
  <si>
    <t>GENERAL INFORMATION</t>
  </si>
  <si>
    <t>and 224, Other Long-Term Debt.</t>
  </si>
  <si>
    <t>respect to the amount of bonds or other long-term debt</t>
  </si>
  <si>
    <t xml:space="preserve">  $5,000 by classifications and indicate the number of</t>
  </si>
  <si>
    <t>7.  Report separately research and related testing</t>
  </si>
  <si>
    <t xml:space="preserve">                (1)  Generation</t>
  </si>
  <si>
    <t xml:space="preserve">               (7) Total Cost Incurred</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</si>
  <si>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</si>
  <si>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</si>
  <si>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</si>
  <si>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</si>
  <si>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</si>
  <si>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</si>
  <si>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</si>
  <si>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</si>
  <si>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</si>
  <si>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</si>
  <si>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</si>
  <si>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place of such  meeting:</t>
  </si>
  <si>
    <t>end of year for election of directors of</t>
  </si>
  <si>
    <t>the respondent and number of such</t>
  </si>
  <si>
    <t xml:space="preserve">  2.  Provide a subheading for each company and list thereunder the information called for below.  Subtotal by company and give a total in columns (e), (f), (g) and (h).</t>
  </si>
  <si>
    <t>Accum Provisions</t>
  </si>
  <si>
    <t>Depreciation Charge to Clearing</t>
  </si>
  <si>
    <t xml:space="preserve">Retirement of Original Cost </t>
  </si>
  <si>
    <t>Misc Deferred Debits</t>
  </si>
  <si>
    <t>Research &amp; Development</t>
  </si>
  <si>
    <t>Other Comprehensive Income</t>
  </si>
  <si>
    <t>Accum Provision Injuries</t>
  </si>
  <si>
    <t>Accum Provision Pensions</t>
  </si>
  <si>
    <t>Accum Provision Rate Refunds</t>
  </si>
  <si>
    <t>5.  Minor items (less than $25,000) may be grouped.</t>
  </si>
  <si>
    <t xml:space="preserve">  expense as Electric, Gas or  Common.</t>
  </si>
  <si>
    <t>Expenses Incurred During Year</t>
  </si>
  <si>
    <t>Amortized During Year</t>
  </si>
  <si>
    <t>(Furnish name of regulatory commission or body</t>
  </si>
  <si>
    <t>Assessed by</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</si>
  <si>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</si>
  <si>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</si>
  <si>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</si>
  <si>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show the appropriate tax effect adjustment to the computa-</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</si>
  <si>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</si>
  <si>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</si>
  <si>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</si>
  <si>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</si>
  <si>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</si>
  <si>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</si>
  <si>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</si>
  <si>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</si>
  <si>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</si>
  <si>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Pg 112, L 16 (d)</t>
  </si>
  <si>
    <t>Reaquired Bonds</t>
  </si>
  <si>
    <t>Pg 112, L 17 (d)  (-)</t>
  </si>
  <si>
    <t>Advances from Associated Companies</t>
  </si>
  <si>
    <t>Pg 112, L 18 (d)</t>
  </si>
  <si>
    <t>Other Long-Term Debt</t>
  </si>
  <si>
    <t>Pg 112, L 19 (d)</t>
  </si>
  <si>
    <t>Unamortized Premium on Long-Term Debt</t>
  </si>
  <si>
    <t>Pg 112, L 20 (d)</t>
  </si>
  <si>
    <t>Unamortized Discount on Long-Term Debt-Debit</t>
  </si>
  <si>
    <t>Pg 112, L 21 (d)  (-)</t>
  </si>
  <si>
    <t xml:space="preserve">          Total Long-Term Debt</t>
  </si>
  <si>
    <t>Notes Payable</t>
  </si>
  <si>
    <t>Pg 112, L 32 (d)</t>
  </si>
  <si>
    <t>Accounts Payable</t>
  </si>
  <si>
    <t>Pg 112, L 33 (d)</t>
  </si>
  <si>
    <t>Notes Payable to Associated Companies</t>
  </si>
  <si>
    <t>Pg 112, L 34 (d)</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</si>
  <si>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</si>
  <si>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3.  List plants appropriately under subheadings for steam,</t>
  </si>
  <si>
    <t>5.  If any plant is equipped with combinations of steam, hydro,</t>
  </si>
  <si>
    <t xml:space="preserve">  25,000 Kw; internal combustion and gas-turbine plants,</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</si>
  <si>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</si>
  <si>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</si>
  <si>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</si>
  <si>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</si>
  <si>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</si>
  <si>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(3)  Sanitary waste disposal equipment</t>
  </si>
  <si>
    <t>1.  Report the balance at end of year of capital stock expenses for each class and series of capital stock.</t>
  </si>
  <si>
    <t xml:space="preserve">                                             Class and Series of Stock</t>
  </si>
  <si>
    <t>(k)</t>
  </si>
  <si>
    <t>(l)</t>
  </si>
  <si>
    <t>NOTES:</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</si>
  <si>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</si>
  <si>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</si>
  <si>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</si>
  <si>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</si>
  <si>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</si>
  <si>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</si>
  <si>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</si>
  <si>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  facilities which would otherwise be used without environmental</t>
  </si>
  <si>
    <t xml:space="preserve">          (6)  Monitoring equipment</t>
  </si>
  <si>
    <t xml:space="preserve">  considerations.  Use the best engineering design achievable</t>
  </si>
  <si>
    <t xml:space="preserve">          (7)  Other.</t>
  </si>
  <si>
    <t xml:space="preserve">  to provide power to operate associated environmental protection</t>
  </si>
  <si>
    <t xml:space="preserve">          (2)  Fish and wildlife plants included in</t>
  </si>
  <si>
    <t xml:space="preserve">  facilities.  These costs may be estimations on a percentage of</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</si>
  <si>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</si>
  <si>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</si>
  <si>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</si>
  <si>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 xml:space="preserve">  (2)  [  ] A Resubmission</t>
  </si>
  <si>
    <t>NONUTILITY PROPERTY (Account 121)</t>
  </si>
  <si>
    <t>commitment for service is less than one year.</t>
  </si>
  <si>
    <t>Demandreported in column (h) must be in megawatts.  Footnote any demand not stated on a megawatts basis and explain.</t>
  </si>
  <si>
    <t>Payment By</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</si>
  <si>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</si>
  <si>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</si>
  <si>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</si>
  <si>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</si>
  <si>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</si>
  <si>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</si>
  <si>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</si>
  <si>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</si>
  <si>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</si>
  <si>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</si>
  <si>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</si>
  <si>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In column (a) report each company or public authority that provided transmission service.  Provide the full name of the company; abbreviate</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</si>
  <si>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</si>
  <si>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</si>
  <si>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</si>
  <si>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</si>
  <si>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</si>
  <si>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</si>
  <si>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</si>
  <si>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</si>
  <si>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</si>
  <si>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</si>
  <si>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</si>
  <si>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</si>
  <si>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</si>
  <si>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</si>
  <si>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</si>
  <si>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</si>
  <si>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</si>
  <si>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</si>
  <si>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</si>
  <si>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</si>
  <si>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</si>
  <si>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</si>
  <si>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</si>
  <si>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</si>
  <si>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</si>
  <si>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</si>
  <si>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</si>
  <si>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</si>
  <si>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</si>
  <si>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</si>
  <si>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Other Tangible Property</t>
  </si>
  <si>
    <t>COMMON UTILITY PLANT AND EXPENSES (CONTINUED)</t>
  </si>
  <si>
    <t>12/31/2009</t>
  </si>
  <si>
    <t>4/15/2010</t>
  </si>
  <si>
    <t>SALES FOR RESALE (Account 447) (Continued)</t>
  </si>
  <si>
    <t>#2 Secondary</t>
  </si>
  <si>
    <t>#3 Primary</t>
  </si>
  <si>
    <t>Total Commercial</t>
  </si>
  <si>
    <t>Total Industrial</t>
  </si>
  <si>
    <t>Subtotal RQ</t>
  </si>
  <si>
    <t>Subtotal non-RQ</t>
  </si>
  <si>
    <t xml:space="preserve">   12.  In a footnote, give explanatory </t>
  </si>
  <si>
    <t>Income Account Supporting Schedules</t>
  </si>
  <si>
    <t>Electric Operating Revenues</t>
  </si>
  <si>
    <t>300-301</t>
  </si>
  <si>
    <t>Pg 121, L 66, 78 (b)</t>
  </si>
  <si>
    <t>Dividends Paid</t>
  </si>
  <si>
    <t>Cedar Switch</t>
  </si>
  <si>
    <t>Cedar Switch (L551)</t>
  </si>
  <si>
    <t>Hillburn (L65)</t>
  </si>
  <si>
    <t>West Nyack (L701)</t>
  </si>
  <si>
    <t>Pg 321, L 59 (b)</t>
  </si>
  <si>
    <t>Other Power Generation Expense</t>
  </si>
  <si>
    <t>Pg 321, L 74 (b)</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</si>
  <si>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</si>
  <si>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</si>
  <si>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</si>
  <si>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</si>
  <si>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Hydraulic Power Expense</t>
  </si>
  <si>
    <t>-Fuel and PP related to Sales for Resale (Not Used)</t>
  </si>
  <si>
    <t xml:space="preserve">     Fuel and PP - Ultimate Customers</t>
  </si>
  <si>
    <t>Salaries</t>
  </si>
  <si>
    <t>Pg 354, L 25 (d)</t>
  </si>
  <si>
    <t>Pensions and Benefits</t>
  </si>
  <si>
    <t>Pg 323, L 158 (b)</t>
  </si>
  <si>
    <t>Expenses</t>
  </si>
  <si>
    <t xml:space="preserve">  joint facility, indicate such facts in a footnote.  If licensed</t>
  </si>
  <si>
    <t xml:space="preserve">          Total Customers</t>
  </si>
  <si>
    <t>Formula should = Pg 301, L 14 (f)</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</si>
  <si>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</si>
  <si>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</si>
  <si>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</si>
  <si>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</si>
  <si>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</si>
  <si>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</si>
  <si>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</si>
  <si>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</si>
  <si>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</si>
  <si>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</si>
  <si>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</si>
  <si>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 xml:space="preserve">3.  The number of employees assignable to the electric department from joint functions of combination utilities may be </t>
  </si>
  <si>
    <t>each applicable revenue account subheading.</t>
  </si>
  <si>
    <t>billed pursuant thereto.</t>
  </si>
  <si>
    <t xml:space="preserve"> United Way Activities</t>
  </si>
  <si>
    <t xml:space="preserve"> Misc. Donations</t>
  </si>
  <si>
    <t>Life Insurance Cash Value</t>
  </si>
  <si>
    <t>Misc Deductions - Other</t>
  </si>
  <si>
    <t>Short Term Debt</t>
  </si>
  <si>
    <t>Gas Pipeline Refunds</t>
  </si>
  <si>
    <t>(Less) (922) Administrative Expenses Transferred-Credit</t>
  </si>
  <si>
    <t xml:space="preserve">  TOTAL Operation (Enter Total of lines 44 thru 49)</t>
  </si>
  <si>
    <t>3. DISTRIBUTION EXPENSES</t>
  </si>
  <si>
    <t>FERC FORM NO.1 (REVISED. 12-93)</t>
  </si>
  <si>
    <t>Next Page is 326</t>
  </si>
  <si>
    <t>(580)</t>
  </si>
  <si>
    <t>Page 322</t>
  </si>
  <si>
    <t>Page 323</t>
  </si>
  <si>
    <t>Page 320</t>
  </si>
  <si>
    <t>FERC FORM NO. 1 (REVISED 12-93)</t>
  </si>
  <si>
    <t>the system defined as the difference between columns (b) and (c).</t>
  </si>
  <si>
    <t xml:space="preserve">  Requirements Sales for Resale reported on line 24.  Include in</t>
  </si>
  <si>
    <t>5.  Report in columns (e) and (f) the specified information for each</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</si>
  <si>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</si>
  <si>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</si>
  <si>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</si>
  <si>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</si>
  <si>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</si>
  <si>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</si>
  <si>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</si>
  <si>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</si>
  <si>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</si>
  <si>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</si>
  <si>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</si>
  <si>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</si>
  <si>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</si>
  <si>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</si>
  <si>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Common Utility Plant - General Plant - Communication Equipment - Tele sys eqpt.</t>
  </si>
  <si>
    <t>Method Used to Compute the Depreciable Plant Base (Col. (b)):</t>
  </si>
  <si>
    <t xml:space="preserve">Average balances indicated for Common Utility Plant (Accounts 389-398, inclusive) are only the   </t>
  </si>
  <si>
    <t xml:space="preserve">portion applicable to Electric Plant  </t>
  </si>
  <si>
    <t>Provisions for Depreciation in Addition to Depreciation Provided by Application of Reported Rates:</t>
  </si>
  <si>
    <t>None</t>
  </si>
  <si>
    <t>Note(s):</t>
  </si>
  <si>
    <t>AD - for out-of-period adjustment.  Use this code for any accounting adjustment or "true-ups" for service</t>
  </si>
  <si>
    <t>the name or use acronyms.  Explain in a footnote any ownership interest or affiliation the respondent has with the</t>
  </si>
  <si>
    <t>Other Long Term Debt-Series-2005A</t>
  </si>
  <si>
    <t>Other Long Term Debt-Series-2006A</t>
  </si>
  <si>
    <t>Other Long Term Debt-Series-2009A</t>
  </si>
  <si>
    <t>Other Long Term Debt-Series-2009B</t>
  </si>
  <si>
    <t xml:space="preserve"> inclusive) is the estimated remaining life of the total account.</t>
  </si>
  <si>
    <t xml:space="preserve">Name of Company Controlled </t>
  </si>
  <si>
    <t>Kind of Business</t>
  </si>
  <si>
    <t>Stock Owned</t>
  </si>
  <si>
    <t>Ref.</t>
  </si>
  <si>
    <t>1</t>
  </si>
  <si>
    <t>2</t>
  </si>
  <si>
    <t>3</t>
  </si>
  <si>
    <t>4</t>
  </si>
  <si>
    <t>5</t>
  </si>
  <si>
    <t>6</t>
  </si>
  <si>
    <t>7</t>
  </si>
  <si>
    <t>8</t>
  </si>
  <si>
    <t>9</t>
  </si>
  <si>
    <t>10</t>
  </si>
  <si>
    <t>11</t>
  </si>
  <si>
    <t>12</t>
  </si>
  <si>
    <t>13</t>
  </si>
  <si>
    <t>14</t>
  </si>
  <si>
    <t>20</t>
  </si>
  <si>
    <t>Other Paid-in Capital (208-211)</t>
  </si>
  <si>
    <t xml:space="preserve">1. Components of Formula (Derived from actual book balances and actual cost rates):                                                                                                                                   </t>
  </si>
  <si>
    <t>Capitalization</t>
  </si>
  <si>
    <t>Cost Rate</t>
  </si>
  <si>
    <t>Title</t>
  </si>
  <si>
    <t>Ratio (Percent)</t>
  </si>
  <si>
    <t>Percentage</t>
  </si>
  <si>
    <t xml:space="preserve">(a) </t>
  </si>
  <si>
    <t>Average Short-Term Debt</t>
  </si>
  <si>
    <t>Short-Term Interest</t>
  </si>
  <si>
    <t>Preferred Stock</t>
  </si>
  <si>
    <t>Common Equity</t>
  </si>
  <si>
    <t>15</t>
  </si>
  <si>
    <t>16</t>
  </si>
  <si>
    <t>17</t>
  </si>
  <si>
    <t>18</t>
  </si>
  <si>
    <t>19</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</si>
  <si>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</si>
  <si>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</si>
  <si>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</si>
  <si>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</si>
  <si>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</si>
  <si>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</si>
  <si>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</si>
  <si>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</si>
  <si>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</si>
  <si>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</si>
  <si>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</si>
  <si>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</si>
  <si>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</si>
  <si>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</si>
  <si>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</si>
  <si>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</si>
  <si>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</si>
  <si>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</si>
  <si>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</si>
  <si>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Energy Used for Plumbing - KWh</t>
  </si>
  <si>
    <t xml:space="preserve">     (b)  Investment Advances - Report separately the amounts of loans or investment advances which are subject to repayment, but which are not subject to current settlement.  With respect to each advance show whether the advance is a note or open account</t>
  </si>
  <si>
    <t xml:space="preserve">  7.  In column (h) report for each investment disposed of during the year, the gain or loss represented by the difference between cost of the investment (or the other amount at which carried in the books of account if difference from cost) and the sellin</t>
  </si>
  <si>
    <t>Per comshare</t>
  </si>
  <si>
    <t>Topside</t>
  </si>
  <si>
    <t>1.  Report all changes in appropriated retained earnings, unappropriated retained earnings, and unappropriated undistributed subsidiary earnings for the year.</t>
  </si>
  <si>
    <t>FERC FORM NO. 1 (ED. 12-87) NYPSC Modified-96</t>
  </si>
  <si>
    <t>Page 340</t>
  </si>
  <si>
    <t>Life Insurance (Account 426.2)</t>
  </si>
  <si>
    <t>Expenditures for Certain Civic, Political, and Related Activities (Account 426.4)</t>
  </si>
  <si>
    <t>Page 340-A</t>
  </si>
  <si>
    <t>Other Deductions (Account 426.5)</t>
  </si>
  <si>
    <t xml:space="preserve">    Life Insurance (426.2)</t>
  </si>
  <si>
    <t>Penalities (426.3)</t>
  </si>
  <si>
    <t>Exp for Certain Civic Poltical &amp; Related Activities (426.4)</t>
  </si>
  <si>
    <t>Other Deductions(426.5)</t>
  </si>
  <si>
    <t>charges.  In column (e), provide energy charges related to the amount of energy transferred.  In column (f), provide the total of all other</t>
  </si>
  <si>
    <t>a footnote.</t>
  </si>
  <si>
    <t>for each issuance, then the amount of premium (in parentheses)</t>
  </si>
  <si>
    <t>Other Accounts Receivable (143)</t>
  </si>
  <si>
    <t xml:space="preserve">               Account</t>
  </si>
  <si>
    <t>Electric Plant Held for Future Use</t>
  </si>
  <si>
    <t>214</t>
  </si>
  <si>
    <t>Construction Work in Progress</t>
  </si>
  <si>
    <t>216</t>
  </si>
  <si>
    <t>Construction Overheads</t>
  </si>
  <si>
    <t>217</t>
  </si>
  <si>
    <t>General Description of Construction Overheads Procedures</t>
  </si>
  <si>
    <t>218</t>
  </si>
  <si>
    <t>12-88</t>
  </si>
  <si>
    <t>Accumulated Provision for Depreciation of Electric Plant</t>
  </si>
  <si>
    <t>219</t>
  </si>
  <si>
    <t>Non-Utility Property</t>
  </si>
  <si>
    <t>221</t>
  </si>
  <si>
    <t>(1) [ X  ] An Original</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</si>
  <si>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</si>
  <si>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</si>
  <si>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</si>
  <si>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</si>
  <si>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</si>
  <si>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</si>
  <si>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</si>
  <si>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</si>
  <si>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</si>
  <si>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</si>
  <si>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</si>
  <si>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6.  Report construction work in progress relating to</t>
  </si>
  <si>
    <t>environmental facilities at line 9.</t>
  </si>
  <si>
    <t>Classification of Cost</t>
  </si>
  <si>
    <t>at End</t>
  </si>
  <si>
    <t>Actual</t>
  </si>
  <si>
    <t xml:space="preserve">  Air Pollution Control Facilities</t>
  </si>
  <si>
    <t xml:space="preserve">  Water Pollution Control Facilities</t>
  </si>
  <si>
    <t xml:space="preserve">  Solid Waste Disposal Costs</t>
  </si>
  <si>
    <t xml:space="preserve">  Noise Abatement Equipment</t>
  </si>
  <si>
    <t xml:space="preserve">  Esthetic Costs</t>
  </si>
  <si>
    <t>Notes Receivable from Associated Companies (145)</t>
  </si>
  <si>
    <t>Accounts Receivable from Assoc. Companies (146)</t>
  </si>
  <si>
    <t>Fuel Stock (151)</t>
  </si>
  <si>
    <t>No annual report to stockholders is submitted</t>
  </si>
  <si>
    <t>PSC Supplemental Filing</t>
  </si>
  <si>
    <t>1-94</t>
  </si>
  <si>
    <t>Page 4</t>
  </si>
  <si>
    <t>Extraordinary Property Losses</t>
  </si>
  <si>
    <t>230</t>
  </si>
  <si>
    <t>12-93</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</si>
  <si>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</si>
  <si>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</si>
  <si>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</si>
  <si>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</si>
  <si>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</si>
  <si>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</si>
  <si>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</si>
  <si>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</si>
  <si>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</si>
  <si>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</si>
  <si>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</si>
  <si>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204-207</t>
  </si>
  <si>
    <t>12-95</t>
  </si>
  <si>
    <t>Electric Plant Leased to Others</t>
  </si>
  <si>
    <t>213</t>
  </si>
  <si>
    <t xml:space="preserve">           double asterisk)</t>
  </si>
  <si>
    <t>Property Leased</t>
  </si>
  <si>
    <t>Authorization</t>
  </si>
  <si>
    <t>Lease</t>
  </si>
  <si>
    <t xml:space="preserve">  on line 24 "Electric Expenses," and Maintenance Account Nos. 553 and 554 on line</t>
  </si>
  <si>
    <t xml:space="preserve">   Net Increase in Short-Term Debt - Intercompany</t>
  </si>
  <si>
    <t>02204110</t>
  </si>
  <si>
    <t>02204130</t>
  </si>
  <si>
    <t>02204140</t>
  </si>
  <si>
    <t>02204150</t>
  </si>
  <si>
    <t>02204160</t>
  </si>
  <si>
    <t>02204170</t>
  </si>
  <si>
    <t>02204180</t>
  </si>
  <si>
    <t>02204190</t>
  </si>
  <si>
    <t>02205010</t>
  </si>
  <si>
    <t>02205020</t>
  </si>
  <si>
    <t>02205030</t>
  </si>
  <si>
    <t>02205060</t>
  </si>
  <si>
    <t>02205070</t>
  </si>
  <si>
    <t>02205190</t>
  </si>
  <si>
    <t>02205200</t>
  </si>
  <si>
    <t>02205220</t>
  </si>
  <si>
    <t>02201240</t>
  </si>
  <si>
    <t>02201250</t>
  </si>
  <si>
    <t>02201260</t>
  </si>
  <si>
    <t>02201270</t>
  </si>
  <si>
    <t>ACCUMULATED DEFERRED INCOME TAXES-ACCELERATED AMORTIZATION PROPERTY (Account 281)</t>
  </si>
  <si>
    <t>ACCUMULATED DEFERRED INCOME TAXES-ACCELERATED AMORTIZATION PROPERTY (Account 281) (Continued)</t>
  </si>
  <si>
    <t xml:space="preserve"> 3.  Use footnotes as required.</t>
  </si>
  <si>
    <t>to the amount of energy transferred.  In column (m), provide the total revenues from all other charges on bills or vouchers rendered,</t>
  </si>
  <si>
    <t>to.  Provide the full name of each company or public authority.  Do not abbreviate or truncate name or use acronyms.  Explain</t>
  </si>
  <si>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</si>
  <si>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</si>
  <si>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</si>
  <si>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</si>
  <si>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</si>
  <si>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</si>
  <si>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</si>
  <si>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</si>
  <si>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</si>
  <si>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(413) Exp. of Elec. Plt. Leas. to Others</t>
  </si>
  <si>
    <t xml:space="preserve">  Transportation Expenses-Clearing</t>
  </si>
  <si>
    <t xml:space="preserve">  This Report Is:</t>
  </si>
  <si>
    <t xml:space="preserve">  Date of Report</t>
  </si>
  <si>
    <t xml:space="preserve">  Estimate the cost of facilities when the original cost is not</t>
  </si>
  <si>
    <t xml:space="preserve">          (3)  Underground lines</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</si>
  <si>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</si>
  <si>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</si>
  <si>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</si>
  <si>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</si>
  <si>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</si>
  <si>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</si>
  <si>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</si>
  <si>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</si>
  <si>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</si>
  <si>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</si>
  <si>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(2) [   ] A Resubmission</t>
  </si>
  <si>
    <t>Total Installed Capacity (Generator Name Plate Ratings in MW)</t>
  </si>
  <si>
    <t xml:space="preserve">         Cash Outflows for Plant (Total of lines 26 thru 33)</t>
  </si>
  <si>
    <t xml:space="preserve">    Acquisition of Other Noncurrent Assets (d)</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</si>
  <si>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</si>
  <si>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</si>
  <si>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</si>
  <si>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</si>
  <si>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</si>
  <si>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</si>
  <si>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</si>
  <si>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</si>
  <si>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</si>
  <si>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</si>
  <si>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</si>
  <si>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</si>
  <si>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</si>
  <si>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</si>
  <si>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</si>
  <si>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</si>
  <si>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</si>
  <si>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</si>
  <si>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</si>
  <si>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</si>
  <si>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</si>
  <si>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 xml:space="preserve">  items grouped.  Under Other, (A.(6) and B.(4)) classify</t>
  </si>
  <si>
    <t>facilities operated by the respondent.</t>
  </si>
  <si>
    <t xml:space="preserve">                    a.  Hydroelectric</t>
  </si>
  <si>
    <t xml:space="preserve">          B.  Electric and Gas R, D &amp; D Performed Externally</t>
  </si>
  <si>
    <t xml:space="preserve">   Year of Report</t>
  </si>
  <si>
    <t>ELECTRIC OPERATION AND MAINTENANCE EXPENSES (Continued)</t>
  </si>
  <si>
    <t>If the amount for previous year is not derived from previously reported figures, explain in footnotes.</t>
  </si>
  <si>
    <t>C. Hydraulic Power Generation (Continued)</t>
  </si>
  <si>
    <t>3. DISTRIBUTION EXPENSES (Continued)</t>
  </si>
  <si>
    <t xml:space="preserve">   7. ADMINISTRATIVE AND GENERAL EXPENSES (Continued)</t>
  </si>
  <si>
    <t>(903) Customer Records and Collection Expenses</t>
  </si>
  <si>
    <t>2.  If the respondent's payroll for the reporting period includes any special construction personnel, include such employees</t>
  </si>
  <si>
    <t>(521) Steam from Other Sources</t>
  </si>
  <si>
    <t>TOTAL Other Power Supply Expenses  (Enter Total of Lines 76 thru 78)</t>
  </si>
  <si>
    <t>(904) Uncollectible Accounts</t>
  </si>
  <si>
    <t>Page 397</t>
  </si>
  <si>
    <t xml:space="preserve">FERC FORM NO. 1 </t>
  </si>
  <si>
    <t>The respondent shall report below the details called for concerning amounts it recorded in Account 555, Purchase Power, and Account 447, Sale s for Resale, for items shown on ISO/RTO settlements statements.  Transactions should be separately netted for each ISO/RTO administered energy market for purposes of determining whether an entity is a net seller of purchaser in a given hour.  Net megawatt hours are to be used as the basic for determining whether a net purchase or sale has occurred.  In each monthly reporting period, the hourly sale  and purchase net amounts are to be aggregated and separately reported in account 447, sale for resale, or account 555, purchase power, respectively</t>
  </si>
  <si>
    <t>Balance at end</t>
  </si>
  <si>
    <t>1Q</t>
  </si>
  <si>
    <t>2Q</t>
  </si>
  <si>
    <t>3Q</t>
  </si>
  <si>
    <t>4Q</t>
  </si>
  <si>
    <t xml:space="preserve">            Net Purchases ( account 555)</t>
  </si>
  <si>
    <t xml:space="preserve">            Net Sales ( acount 447)</t>
  </si>
  <si>
    <t>Transmission Rights</t>
  </si>
  <si>
    <t>Ancillary Services</t>
  </si>
  <si>
    <t>NYISO Capacity</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</si>
  <si>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</si>
  <si>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 xml:space="preserve">  without environmental restrictions as the basis for determining</t>
  </si>
  <si>
    <t xml:space="preserve">     C.  Solid waste disposal costs:</t>
  </si>
  <si>
    <t xml:space="preserve">  costs without environmental considerations.  It is not intended</t>
  </si>
  <si>
    <t xml:space="preserve">          (1)  Ash handling and disposal equipment</t>
  </si>
  <si>
    <t xml:space="preserve">  that special design studies be made for purposes of this</t>
  </si>
  <si>
    <t xml:space="preserve">          (2)  Land</t>
  </si>
  <si>
    <t xml:space="preserve">  response.  Base the response on the best engineering</t>
  </si>
  <si>
    <t xml:space="preserve">          (3)  Settling ponds</t>
  </si>
  <si>
    <t xml:space="preserve">  judgment where direct comparisons are not available.</t>
  </si>
  <si>
    <t xml:space="preserve">    Include in these differences in costs the costs or estimated</t>
  </si>
  <si>
    <t xml:space="preserve">     D.  Noise abatement equipment:</t>
  </si>
  <si>
    <t xml:space="preserve">  costs of environmental protection facilities in service, constructed</t>
  </si>
  <si>
    <t xml:space="preserve">          (1)  Structures</t>
  </si>
  <si>
    <t xml:space="preserve">          Total Deferred Credits</t>
  </si>
  <si>
    <t>Accounts Payable to Associated Companies</t>
  </si>
  <si>
    <t>Pg 112, L 35 (d)</t>
  </si>
  <si>
    <t>Customer Deposits</t>
  </si>
  <si>
    <t>Pg 112, L 36 (d)</t>
  </si>
  <si>
    <t>Pg 112, L 37 (d)</t>
  </si>
  <si>
    <t>Interest Accrued</t>
  </si>
  <si>
    <t>Pg 112, L 38 (d)</t>
  </si>
  <si>
    <t>Dividends Declared</t>
  </si>
  <si>
    <t>Pg 112, L 39 (d)</t>
  </si>
  <si>
    <t>Matured Long-Term Debt</t>
  </si>
  <si>
    <t>Pg 112, L 40 (d)</t>
  </si>
  <si>
    <t>Matured Interest</t>
  </si>
  <si>
    <t>Pg 112, L 41 (d)</t>
  </si>
  <si>
    <t>Tax Collections Payable</t>
  </si>
  <si>
    <t>Pg 112, L 42 (d)</t>
  </si>
  <si>
    <t>Robert Muccilo</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</si>
  <si>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</si>
  <si>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</si>
  <si>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</si>
  <si>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</si>
  <si>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</si>
  <si>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Labor, Maintenance, Materials, and Supplies Cost Related to Env.</t>
  </si>
  <si>
    <t xml:space="preserve">     Facilities and Programs</t>
  </si>
  <si>
    <t xml:space="preserve">  Fuel Related Costs</t>
  </si>
  <si>
    <t xml:space="preserve">     Operation of Facilities</t>
  </si>
  <si>
    <t xml:space="preserve">     Fly Ash and Sulfur Sludge Removal</t>
  </si>
  <si>
    <t xml:space="preserve">     Difference in Cost of Environmentally Clean Fuels</t>
  </si>
  <si>
    <t xml:space="preserve">  Replacement Power Costs</t>
  </si>
  <si>
    <t xml:space="preserve">  Taxes and Fees</t>
  </si>
  <si>
    <t xml:space="preserve">  Administrative and General</t>
  </si>
  <si>
    <t>Pg 117, L 47=&gt;49-50+51-52 (c)</t>
  </si>
  <si>
    <t xml:space="preserve">          Total Taxes-Other Income &amp; Deductions</t>
  </si>
  <si>
    <t xml:space="preserve">  2.  Report the differences in cost of facilities installed for</t>
  </si>
  <si>
    <t xml:space="preserve">          (4)  Oil interceptors</t>
  </si>
  <si>
    <t xml:space="preserve">  environmental considerations over the cost of alternative</t>
  </si>
  <si>
    <t xml:space="preserve">          (5)  Sediment control facilities</t>
  </si>
  <si>
    <t xml:space="preserve">  Other (Identify significant)</t>
  </si>
  <si>
    <t>Next Page is 450</t>
  </si>
  <si>
    <t>Page 431</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</si>
  <si>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</si>
  <si>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</si>
  <si>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</si>
  <si>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</si>
  <si>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</si>
  <si>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</si>
  <si>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</si>
  <si>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</si>
  <si>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</si>
  <si>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</si>
  <si>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</si>
  <si>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</si>
  <si>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</si>
  <si>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</si>
  <si>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</si>
  <si>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</si>
  <si>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</si>
  <si>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</si>
  <si>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</si>
  <si>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</si>
  <si>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</si>
  <si>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</si>
  <si>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Deferred in</t>
  </si>
  <si>
    <t>Charged Currently to</t>
  </si>
  <si>
    <t>the docket or case number, and a description</t>
  </si>
  <si>
    <t>Regulatory</t>
  </si>
  <si>
    <t>Expenses for</t>
  </si>
  <si>
    <t>Account 182.3</t>
  </si>
  <si>
    <t>Deferred to</t>
  </si>
  <si>
    <t>of the case.)</t>
  </si>
  <si>
    <t>Utility</t>
  </si>
  <si>
    <t>Department</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</si>
  <si>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</si>
  <si>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</si>
  <si>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</si>
  <si>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</si>
  <si>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</si>
  <si>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</si>
  <si>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</si>
  <si>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4. Total Employees</t>
  </si>
  <si>
    <t>6. SALES EXPENSES</t>
  </si>
  <si>
    <t>(532) Maintenance of Miscellaneous Nuclear Plant</t>
  </si>
  <si>
    <t>(567)</t>
  </si>
  <si>
    <t xml:space="preserve">  TOTAL Maintenance (Enter Total of lines 35 thru 39)</t>
  </si>
  <si>
    <t>TOTAL Operation (Enter total of lines 83 thru 90)</t>
  </si>
  <si>
    <t>(911) Supervision</t>
  </si>
  <si>
    <t xml:space="preserve">  TOTAL Power Production Expenses-Nuclear Power (Enter Total of lines 33 and 40)</t>
  </si>
  <si>
    <t>(912) Demonstrating and Selling Expenses</t>
  </si>
  <si>
    <t xml:space="preserve">     If licensed project, give project number in footnote.</t>
  </si>
  <si>
    <t xml:space="preserve">  4.  If net peak demand for 60 minutes is not available, give</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</si>
  <si>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</si>
  <si>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</si>
  <si>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</si>
  <si>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Net(Increase)Decrease in Prepaid assets</t>
  </si>
  <si>
    <t xml:space="preserve">          Net Increase in Deferred Fuel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</si>
  <si>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</si>
  <si>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</si>
  <si>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</si>
  <si>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AMORTIZATION PERIOD</t>
  </si>
  <si>
    <t>Outstanding</t>
  </si>
  <si>
    <t xml:space="preserve">                                     Class and Series of Obligation, Coupon Rate</t>
  </si>
  <si>
    <t>Principal</t>
  </si>
  <si>
    <t xml:space="preserve">    Total Expense,</t>
  </si>
  <si>
    <t>Nominal Date</t>
  </si>
  <si>
    <t>(Total amount</t>
  </si>
  <si>
    <t>Interest for Year</t>
  </si>
  <si>
    <t>Orange and Rockland Utilities, Inc.</t>
  </si>
  <si>
    <t>Life (Yrs)</t>
  </si>
  <si>
    <t>Next Page is 337B</t>
  </si>
  <si>
    <t>Page 337A</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</si>
  <si>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</si>
  <si>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</si>
  <si>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</si>
  <si>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</si>
  <si>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</si>
  <si>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</si>
  <si>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</si>
  <si>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</si>
  <si>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</si>
  <si>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</si>
  <si>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</si>
  <si>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 xml:space="preserve">    3.  For bonds assumed by the respondent, include in column(a)</t>
  </si>
  <si>
    <t xml:space="preserve">    4.  For advances from Associated Companies, report </t>
  </si>
  <si>
    <t>[X]  An Original</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</si>
  <si>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development, purchase contract or otherwise, giving location and approximate total gas volumes available, period of contracts, and other parties to any such arrangements etc.</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</si>
  <si>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</si>
  <si>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2. Show items relating to "research, development, and demonstration" projects last, under a caption Research,</t>
  </si>
  <si>
    <t xml:space="preserve">     Development, and  Demonstration (see Account 107 of the Uniform System of Accounts).</t>
  </si>
  <si>
    <t>RECONCILIATION OF REPORTED NET INCOME WITH TAXABLE INCOME FOR FEDERAL INCOME TAXES</t>
  </si>
  <si>
    <t xml:space="preserve">1. </t>
  </si>
  <si>
    <t xml:space="preserve">Report the reconciliation of reported net income for the year with taxable income used in computing Federal income </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</si>
  <si>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</si>
  <si>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</si>
  <si>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</si>
  <si>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</si>
  <si>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</si>
  <si>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</si>
  <si>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</si>
  <si>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</si>
  <si>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</si>
  <si>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</si>
  <si>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</si>
  <si>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</si>
  <si>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</si>
  <si>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</si>
  <si>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</si>
  <si>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</si>
  <si>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</si>
  <si>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</si>
  <si>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</si>
  <si>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</si>
  <si>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</si>
  <si>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</si>
  <si>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(1) [ X] An Original</t>
  </si>
  <si>
    <t>(2) [] A Resubmission</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</si>
  <si>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</si>
  <si>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</si>
  <si>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</si>
  <si>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</si>
  <si>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</si>
  <si>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</si>
  <si>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</si>
  <si>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</si>
  <si>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</si>
  <si>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</si>
  <si>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</si>
  <si>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</si>
  <si>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</si>
  <si>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</si>
  <si>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</si>
  <si>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</si>
  <si>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</si>
  <si>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</si>
  <si>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</si>
  <si>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110-113</t>
  </si>
  <si>
    <t>12-94</t>
  </si>
  <si>
    <t>Statement of Income for the Year</t>
  </si>
  <si>
    <t>114-117</t>
  </si>
  <si>
    <t>Statement of Retained Earnings for the Year</t>
  </si>
  <si>
    <t>118-119</t>
  </si>
  <si>
    <t>Statement of Cash Flows</t>
  </si>
  <si>
    <t>120-121</t>
  </si>
  <si>
    <t>Notes to the Financial Statements</t>
  </si>
  <si>
    <t>122-123</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</si>
  <si>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</si>
  <si>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</si>
  <si>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</si>
  <si>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</si>
  <si>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</si>
  <si>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</si>
  <si>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</si>
  <si>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Report below the particulars (details) called for concerning other deferred credits.</t>
  </si>
  <si>
    <t>For any deferred credit being amortized, show the period of amortization.</t>
  </si>
  <si>
    <t>Description of Other</t>
  </si>
  <si>
    <t>Deferred Credits</t>
  </si>
  <si>
    <t xml:space="preserve">  FERC FORM NO. 1 (ED.  12-88)</t>
  </si>
  <si>
    <t xml:space="preserve">          addition of pollution control facilities.</t>
  </si>
  <si>
    <t xml:space="preserve">  3.  In the cost of facilities reported on this page, include</t>
  </si>
  <si>
    <t xml:space="preserve">     G.  Miscellaneous:</t>
  </si>
  <si>
    <t>If applicable, see  insert page below</t>
  </si>
  <si>
    <t>Pine Island, Warwick</t>
  </si>
  <si>
    <t>Sparkill, Orangeburg</t>
  </si>
  <si>
    <t>Swinging Bridge, Lumberland</t>
  </si>
  <si>
    <t>Nuclear Fuel in Process of Ref., Conv., (120.1)</t>
  </si>
  <si>
    <t>Nuclear Fuel Materials and Assemblies-Stock Account (120.2)</t>
  </si>
  <si>
    <t>Nuclear Fuel Assemblies in Reactor (120.3)</t>
  </si>
  <si>
    <t>Nuclear Fuel Under Capital Lease (120.6)</t>
  </si>
  <si>
    <t>Sinking Funds (125)</t>
  </si>
  <si>
    <t>Depreciation Fund (126)</t>
  </si>
  <si>
    <t>Amortization Fund- Federal (127)</t>
  </si>
  <si>
    <t>Other Special Funds (128)</t>
  </si>
  <si>
    <t>Special Funds ( Non major Only) (129)</t>
  </si>
  <si>
    <t>Long- Term Portion of Derivative Assets (175)</t>
  </si>
  <si>
    <t>Long- Term Portion of Derivative Assets- Hedges (176)</t>
  </si>
  <si>
    <t>Cash and Working Funds ( Non-major Only )(130)</t>
  </si>
  <si>
    <t>Derivative Instrument Assets ( 175)</t>
  </si>
  <si>
    <t>(Less) Long-Term Portion of Derivative Instrument Assets ( 175)</t>
  </si>
  <si>
    <t>Derivative Instrument Assets - Hedges( 176)</t>
  </si>
  <si>
    <t>(Less) Long-Term Portion of Derivative Instrument Assets - Hedges ( 176)</t>
  </si>
  <si>
    <t>Preliminary Natural Gas Survey and Investigation Charges (183.1)</t>
  </si>
  <si>
    <t>Preliminary Survey and Investigation Charges (Electric) (183)</t>
  </si>
  <si>
    <t>Other Preliminary Survey and Investigation Charges (183.2)</t>
  </si>
  <si>
    <t>Net Utility Plant (Enter Total of lines 6 and 13)</t>
  </si>
  <si>
    <t>TOTAL Other Property and Investments (Total of lines 18-21, 23-31)</t>
  </si>
  <si>
    <t>TOTAL Current and Accrued Assets (Enter Total of lines 34 thru 66)</t>
  </si>
  <si>
    <t>TOTAL Deferred Debits (Enter Total of lines 69 thru 83)</t>
  </si>
  <si>
    <t>TOTAL Assets(lines 14-16,32,67 and 84)</t>
  </si>
  <si>
    <t>Noncorporate Proprietorship ( non- Major only) ( 218)</t>
  </si>
  <si>
    <t>(Less) Reacquired Capital Stock Expense (217)</t>
  </si>
  <si>
    <t>TOTAL Proprietary Capital (Enter Total of lines 2 thru 15)</t>
  </si>
  <si>
    <t>TOTAL Long-Term Debt (Enter Total of Lines 18 thru 23)</t>
  </si>
  <si>
    <t>Long- Term Portion of Derivative Instrument Liabilities</t>
  </si>
  <si>
    <t>Long- Term Portion of Derivative Instrument Liabilities- Hedges</t>
  </si>
  <si>
    <t>Asset Retirement Obligations (230)</t>
  </si>
  <si>
    <t>TOTAL Other Noncurrent Liabilities (Total of lines 26 thru 34)</t>
  </si>
  <si>
    <t>Obligations Under Capital Leases - current (243)</t>
  </si>
  <si>
    <t>Derivative Instrument Liabilities ( 244)</t>
  </si>
  <si>
    <t>(Less) Long- Term Portion of Derivative Instrument Liabilities</t>
  </si>
  <si>
    <t>Derivative Instrument Liabilities- Hedges (245)</t>
  </si>
  <si>
    <t>(Less) Long- Term Portion of Derivative Instrument Liabilities- Hedges</t>
  </si>
  <si>
    <t>TOTAL Current and Accrued Liabilities (Enter Total of lines 37 - 53)</t>
  </si>
  <si>
    <t>Deferred Gains  from Disposition of Utilities Plant (256)</t>
  </si>
  <si>
    <t>Unamortized Gain on Reacquired Debt ( 257)</t>
  </si>
  <si>
    <t>Accumulated Deferred Income Taxes-Accel Amort.(281)</t>
  </si>
  <si>
    <t>TOTAL Deferred Credits (Enter Total of lines 56 thru 64)</t>
  </si>
  <si>
    <t>TOTAL LIABILITIES AND STOCKHOLDER EQUITY(lines 16,24,35,54 and 65)</t>
  </si>
  <si>
    <t xml:space="preserve">       Depreciation Expense for Asset Retirement Costs (403.1)</t>
  </si>
  <si>
    <t xml:space="preserve">       Amort. of Property Losses, Unrecovered Plant and study cost (407)</t>
  </si>
  <si>
    <t xml:space="preserve">       (Less) Gain from Disposition of Utility Plant (411.6)</t>
  </si>
  <si>
    <t xml:space="preserve">       Accretion Expenses (411.10)</t>
  </si>
  <si>
    <t>Loss on Disposition of Property (421.2)</t>
  </si>
  <si>
    <t>Miscellaneous Amortization (425)</t>
  </si>
  <si>
    <t xml:space="preserve">           TOTAL Utility Operating Expenses (Enter Total of lines 4 thru 24)</t>
  </si>
  <si>
    <t xml:space="preserve">                line 2 less 25)  (Carry forward to page 117, line 25)</t>
  </si>
  <si>
    <t xml:space="preserve">          TOTAL Other Income (Enter Total of lines 31 thru 40)</t>
  </si>
  <si>
    <t xml:space="preserve">          TOTAL Other Income  Deductions (Total of lines 43 thru 49)</t>
  </si>
  <si>
    <t xml:space="preserve">          TOTAL Taxes on Other Income  and Deduct. (Total of  52 thru 58)</t>
  </si>
  <si>
    <t xml:space="preserve">     Net Other Income and Deductions (Enter Total of lines 41,50,59)</t>
  </si>
  <si>
    <t xml:space="preserve">       Net Interest Charges (Enter Total of lines 62 thru 69)</t>
  </si>
  <si>
    <t>Income Before Extraordinary Items (Total of lines 27, 60 and 60)</t>
  </si>
  <si>
    <t xml:space="preserve">       Net Extraordinary Items (Enter Total of line 73 less line 74)</t>
  </si>
  <si>
    <t>Extraordinary Items After Taxes (Enter Total of line 75 less line 76)</t>
  </si>
  <si>
    <t>Net Income (Enter Total of lines 71 and 77)</t>
  </si>
  <si>
    <t>Balance of Account 219 at Beginning of Current Year</t>
  </si>
  <si>
    <t xml:space="preserve">TOTAL </t>
  </si>
  <si>
    <t xml:space="preserve">    EXPENSES </t>
  </si>
  <si>
    <t>Other Long Term Debt-Series-2010A</t>
  </si>
  <si>
    <t>Other Long Term Debt-Series-2010B</t>
  </si>
  <si>
    <t>Other Long Term Debt-1995 Pcb#5</t>
  </si>
  <si>
    <t>Other Long Term Debt-Series-2008</t>
  </si>
  <si>
    <t>Markerter Deposits / Interest</t>
  </si>
  <si>
    <t>SBC Programs Interest (Electric &amp; Gas)</t>
  </si>
  <si>
    <t>Costs Defered to Account 188</t>
  </si>
  <si>
    <r>
      <t xml:space="preserve">         Other: See </t>
    </r>
    <r>
      <rPr>
        <i/>
        <sz val="12"/>
        <rFont val="Arial"/>
        <family val="2"/>
      </rPr>
      <t>detail in page 450</t>
    </r>
  </si>
  <si>
    <t>MTA Mobility Tax</t>
  </si>
  <si>
    <t>Subtotal Local Taxes</t>
  </si>
  <si>
    <t>ADD: TAXABLE INCOME NOT REPORTED ON BOOKS:</t>
  </si>
  <si>
    <t>ADD: DEDUCTIONS PER BOOKS NOT DEDUCTED FOR RETURN:</t>
  </si>
  <si>
    <t>DEDUCT: INCOME PER BOOKS NOT INCLUDED ON RETURN:</t>
  </si>
  <si>
    <t>DEDUCT: EXPENSE PER RETURN NOT CHARGED TO BOOKS:</t>
  </si>
  <si>
    <t>FICA &amp; FED Withholding</t>
  </si>
  <si>
    <t>FIN 48 current</t>
  </si>
  <si>
    <t>Subtotal Federal Taxes</t>
  </si>
  <si>
    <t>Research  and Development Cost Reconciliation</t>
  </si>
  <si>
    <t>Should be zero</t>
  </si>
  <si>
    <t>TRANSACTIONS WITH ASSOCIATED( AFFILIATED) COMPANIES</t>
  </si>
  <si>
    <t>Desciption of the Non-Power Good or Service</t>
  </si>
  <si>
    <t>Name of</t>
  </si>
  <si>
    <t xml:space="preserve"> Associated/Affiliated Company</t>
  </si>
  <si>
    <t xml:space="preserve">Account </t>
  </si>
  <si>
    <t>Charged or Credited</t>
  </si>
  <si>
    <t>Non-power Goods or Service Provided by Affiliated</t>
  </si>
  <si>
    <t>Administration Services</t>
  </si>
  <si>
    <t>CECONY</t>
  </si>
  <si>
    <t>CEI</t>
  </si>
  <si>
    <t>Non-power Goods or Service Provided for Affiliate</t>
  </si>
  <si>
    <t>to associated ( affiliated ) companies.</t>
  </si>
  <si>
    <t xml:space="preserve">  1.  Report below the information called for concerning all non-power goods or services received from or provided </t>
  </si>
  <si>
    <t xml:space="preserve">  2.  The reporting threshold for reporting purposes is $250,000.  The threshold applied to the annual amount billed to the responsdent </t>
  </si>
  <si>
    <t xml:space="preserve">or billed to a associated/affiliated companies for non-power goods and services.  The good and service must be specific in nature.  </t>
  </si>
  <si>
    <t>Respondents should not attempt to include or aggregate amounts in a nonspecific category such as " general".</t>
  </si>
  <si>
    <t xml:space="preserve">  3.  Where amounts billed to or received from the associated( affiliated) company are based on an allocation process, </t>
  </si>
  <si>
    <t>explain in a footnote.</t>
  </si>
  <si>
    <t>LITTLE TOR SUBSTATION - CONSTRUCTIO</t>
  </si>
  <si>
    <t>Total O&amp;R</t>
  </si>
  <si>
    <t xml:space="preserve">          Amortization of debt discount</t>
  </si>
  <si>
    <t xml:space="preserve">          Gain/(Loss) on Hedging Activities</t>
  </si>
  <si>
    <t>1958</t>
  </si>
  <si>
    <t>Account 403 - Distribution Plant - Cable cure injection cost - 5 Year Amortization.</t>
  </si>
  <si>
    <t>Account 404 - Common Plant - Electric - Land &amp; Land Rights Mombasha - Amortized at a rate of 2.00% a year.</t>
  </si>
  <si>
    <t xml:space="preserve">                     - Common Plant - Electric - Leasehold Improvements Blue Hill - Amortized at a rate of 6.67% a year.</t>
  </si>
  <si>
    <t>Account 405 - Intangible Plant - Electric - Distribution Management System -  5 Year Amortization.</t>
  </si>
  <si>
    <t>Account 405 - Common Plant - Electric - Various Intangible Software - Amortized at a rate of 6.67% &amp; 20.00% a year.</t>
  </si>
  <si>
    <t>(1) [ x ] An Original</t>
  </si>
  <si>
    <t>Electric Plant in Service - Transmission Plant - Overhead Conductors &amp; Devices</t>
  </si>
  <si>
    <t>Electric Plant in Service - Transmission Plant - Overhead Conductors &amp; Devices - Clearing</t>
  </si>
  <si>
    <t>Electric Plant in Service - Distribution Plant - O/H Conductors &amp; Devices</t>
  </si>
  <si>
    <t>Electric Plant in Service - Distribution Plant - O/H Conductors &amp; Devices - Capacitors</t>
  </si>
  <si>
    <t>Electric Plant in Service - Distribution Plant - Services - Overhead</t>
  </si>
  <si>
    <t>Electric Plant in Service - Distribution Plant - Services - Underground</t>
  </si>
  <si>
    <t>Common Utility Plant - Intangible - EZ VMS System</t>
  </si>
  <si>
    <t>Common Utility Plant - Intangible - Peoplesoft HR/PR System</t>
  </si>
  <si>
    <t>Common Utility Plant - Intangible - CIMS System Software</t>
  </si>
  <si>
    <t>Common Utility Plant - Intangible - Customer Billing System</t>
  </si>
  <si>
    <t>Common Utility Plant - Intangible - PowerPlan Software</t>
  </si>
  <si>
    <t>Common Utility Plant - Intangible - New Construction Services</t>
  </si>
  <si>
    <t>Common Utility Plant - General Plant - Garage Equipment</t>
  </si>
  <si>
    <t xml:space="preserve">A 13-month average based on the book cost that the monthly provision for </t>
  </si>
  <si>
    <t xml:space="preserve">depreciation was computed. </t>
  </si>
  <si>
    <t>Next Page is 338</t>
  </si>
  <si>
    <t>New York Independent system operator</t>
  </si>
  <si>
    <t>Bowline, Haverstraw-Genon</t>
  </si>
  <si>
    <t>Transm. Unattended (out of service)</t>
  </si>
  <si>
    <t>Corporate Drive</t>
  </si>
  <si>
    <t>Shoemaker, Prop. Of Eagle Creek</t>
  </si>
  <si>
    <t>Swinging Br. Prop. Of Eagle Creek</t>
  </si>
  <si>
    <t>Corporte Drive</t>
  </si>
  <si>
    <t>Capial stock common expense</t>
  </si>
  <si>
    <t>NA</t>
  </si>
  <si>
    <t>CATV Order Deferred Billing</t>
  </si>
  <si>
    <t>Divested Plant Asbestos Claims</t>
  </si>
  <si>
    <t>Environmental Reserve</t>
  </si>
  <si>
    <t>Gas Stranded Cost Recoveries</t>
  </si>
  <si>
    <t>General Liability Insurance</t>
  </si>
  <si>
    <t>Merchant Function Charge</t>
  </si>
  <si>
    <t>MGA Balancing Charges</t>
  </si>
  <si>
    <t>POR Discount</t>
  </si>
  <si>
    <t>Rate Case Cost</t>
  </si>
  <si>
    <t>RDM</t>
  </si>
  <si>
    <t>SSCM Gas Inventory</t>
  </si>
  <si>
    <t>State Income Tax</t>
  </si>
  <si>
    <t>Supplemental Pension</t>
  </si>
  <si>
    <t>System Benefit Charges</t>
  </si>
  <si>
    <t>Unallowable Book Pension Expense</t>
  </si>
  <si>
    <t>Debt Interest Deferral</t>
  </si>
  <si>
    <t>Deferred Fuel Cost</t>
  </si>
  <si>
    <t>Stock Plans</t>
  </si>
  <si>
    <t>Vacation Pay Accrual - Current</t>
  </si>
  <si>
    <t>Other Breakdown</t>
  </si>
  <si>
    <t>Derivative Instruments Liab.-LT-ST</t>
  </si>
  <si>
    <t xml:space="preserve">     Credit: rounding</t>
  </si>
  <si>
    <t>*</t>
  </si>
  <si>
    <t>January 1, 2012</t>
  </si>
  <si>
    <t>Dec. 31, 2012</t>
  </si>
  <si>
    <t>Electric &amp; Gas</t>
  </si>
  <si>
    <t>06- None</t>
  </si>
  <si>
    <t>03- None</t>
  </si>
  <si>
    <t>14- None</t>
  </si>
  <si>
    <t>LV2-E-T127BA-O&amp;R-INSTALL NEW T</t>
  </si>
  <si>
    <t>LV2-E-D258CA-O&amp;R-New Hempstead</t>
  </si>
  <si>
    <t>LV2-E-D167BA-O&amp;R-INSTALL 2 25M</t>
  </si>
  <si>
    <t>LV2-E-D253BA-O&amp;R-HARTLEY RD SU</t>
  </si>
  <si>
    <t>LV2-E-D474BB-O&amp;R-TAPPAN AREA S</t>
  </si>
  <si>
    <t>LV2-E-D360WX-O&amp;R-Municipal Str</t>
  </si>
  <si>
    <t>LV2-E-T508BX-O&amp;R-INSTALL FIBER</t>
  </si>
  <si>
    <t>LV2-E-D258BA-O&amp;R-NEW HEMPSTEAD</t>
  </si>
  <si>
    <t>Grouped Minor projects</t>
  </si>
  <si>
    <t>LV2-G-G187EA-O&amp;R-GMD / GIMS Me</t>
  </si>
  <si>
    <t>GAS SERVICES BLANKET - REPLACEMENTS</t>
  </si>
  <si>
    <t>LV2-G-G881EG-O&amp;R-DOT Route  17</t>
  </si>
  <si>
    <t>LV2-G-G139EX-O&amp;R-REPLACE SOUTH</t>
  </si>
  <si>
    <t>LV2-G-G117EB-O&amp;R-Gas Control C</t>
  </si>
  <si>
    <t>L2.2013 Truck Replacement Bl-G</t>
  </si>
  <si>
    <t>LV2-G-G024EX-O&amp;R-G-G024EX-O&amp;R</t>
  </si>
  <si>
    <t>L2.Telephone System Replacemen</t>
  </si>
  <si>
    <t>LV2-C-P099ME-O&amp;R-2011 Corporat</t>
  </si>
  <si>
    <t>LV2-C-P476MX-O&amp;R-INSTALL COMMU</t>
  </si>
  <si>
    <t>LV2-C-D360MA-O&amp;R-Call Center T</t>
  </si>
  <si>
    <t>LV2-C-P164MP-O&amp;R-Radio System</t>
  </si>
  <si>
    <t>Construction Work In Progress - Electric (Account 107)  @ Dec.31, 2012</t>
  </si>
  <si>
    <t>ORU</t>
  </si>
  <si>
    <t>Add Jul -</t>
  </si>
  <si>
    <t>Dec</t>
  </si>
  <si>
    <t>TRANSMISSION LINES</t>
  </si>
  <si>
    <t>New York Area</t>
  </si>
  <si>
    <t>LINE</t>
  </si>
  <si>
    <t>DESTINATION</t>
  </si>
  <si>
    <t xml:space="preserve">   Voltage (KV)                    (Indicate where other than 60 cycle, 3 phase)</t>
  </si>
  <si>
    <t>Type of Supporting</t>
  </si>
  <si>
    <t xml:space="preserve">    Length    (Pole miles)                      (In the case of underground lines, report circuit miles)</t>
  </si>
  <si>
    <t>Size of Conductor</t>
  </si>
  <si>
    <t>CIRCUIT</t>
  </si>
  <si>
    <t>YEAR</t>
  </si>
  <si>
    <t>CONSTRUCTION</t>
  </si>
  <si>
    <t>CAPACITY SUMMER</t>
  </si>
  <si>
    <t>CAPACITY - WINTER</t>
  </si>
  <si>
    <t>NO.</t>
  </si>
  <si>
    <t>FROM</t>
  </si>
  <si>
    <t>TO</t>
  </si>
  <si>
    <t>On Structure of Line Designated</t>
  </si>
  <si>
    <t>On structures of another line</t>
  </si>
  <si>
    <t>OWNER(S)</t>
  </si>
  <si>
    <t>BUILT</t>
  </si>
  <si>
    <t>CONTRACTOR</t>
  </si>
  <si>
    <t>(LTE)</t>
  </si>
  <si>
    <t>(EST)</t>
  </si>
  <si>
    <t>L67</t>
  </si>
  <si>
    <t>Bowline Point</t>
  </si>
  <si>
    <t>GenOn</t>
  </si>
  <si>
    <t>Okonite/Jerome</t>
  </si>
  <si>
    <t>L68</t>
  </si>
  <si>
    <t>"</t>
  </si>
  <si>
    <t>2-2493 kCM ACAR,</t>
  </si>
  <si>
    <t>L67, 68</t>
  </si>
  <si>
    <t>West Haverstraw</t>
  </si>
  <si>
    <t>CEI, ORU</t>
  </si>
  <si>
    <t>Bross/Savin</t>
  </si>
  <si>
    <t>Transition Structure</t>
  </si>
  <si>
    <t>bundled ea. ckt.</t>
  </si>
  <si>
    <t>West Haverstraw 345 KV (L671)</t>
  </si>
  <si>
    <t>L671</t>
  </si>
  <si>
    <t>West Haverstraw 345 KV</t>
  </si>
  <si>
    <t>bundled</t>
  </si>
  <si>
    <t>2-1590 kCM ACSR,</t>
  </si>
  <si>
    <t>L69, 70</t>
  </si>
  <si>
    <t>Ramapo 345 KV</t>
  </si>
  <si>
    <t>Northstar</t>
  </si>
  <si>
    <t>L77</t>
  </si>
  <si>
    <t>Unknown</t>
  </si>
  <si>
    <t>W72</t>
  </si>
  <si>
    <t>Y88</t>
  </si>
  <si>
    <t>L94</t>
  </si>
  <si>
    <t>345 KV TOTAL</t>
  </si>
  <si>
    <t>L26</t>
  </si>
  <si>
    <t>Ramapo 138 KV</t>
  </si>
  <si>
    <t>L27</t>
  </si>
  <si>
    <t>BVCI/Fischbach&amp;Moore</t>
  </si>
  <si>
    <t>Company Forces</t>
  </si>
  <si>
    <t>L271</t>
  </si>
  <si>
    <t>L29</t>
  </si>
  <si>
    <t>Middletown Tap</t>
  </si>
  <si>
    <t xml:space="preserve"> bundled</t>
  </si>
  <si>
    <t>L51</t>
  </si>
  <si>
    <t>Empire</t>
  </si>
  <si>
    <t>L52</t>
  </si>
  <si>
    <t>L53</t>
  </si>
  <si>
    <t>Lovett 138 KV</t>
  </si>
  <si>
    <t>CAPACITY WINTER</t>
  </si>
  <si>
    <t>L530</t>
  </si>
  <si>
    <t>L531</t>
  </si>
  <si>
    <t>2006?</t>
  </si>
  <si>
    <t>(Who?)</t>
  </si>
  <si>
    <t>L54</t>
  </si>
  <si>
    <t>West Haverstraw 138 KV(L541)</t>
  </si>
  <si>
    <t>L541</t>
  </si>
  <si>
    <t>?</t>
  </si>
  <si>
    <t>L542</t>
  </si>
  <si>
    <t>L56</t>
  </si>
  <si>
    <t>L561</t>
  </si>
  <si>
    <t>L562</t>
  </si>
  <si>
    <t>L60</t>
  </si>
  <si>
    <t>Par Electric</t>
  </si>
  <si>
    <t>L602</t>
  </si>
  <si>
    <t>L601</t>
  </si>
  <si>
    <t>194E</t>
  </si>
  <si>
    <t>West Haverstraw 345KV</t>
  </si>
  <si>
    <t>194W</t>
  </si>
  <si>
    <t>L702</t>
  </si>
  <si>
    <t xml:space="preserve">3500 KCM XLPE </t>
  </si>
  <si>
    <t>New River Elect.</t>
  </si>
  <si>
    <t>L703</t>
  </si>
  <si>
    <t>138 KV TOTAL</t>
  </si>
  <si>
    <t>SL</t>
  </si>
  <si>
    <t>Sugarloaf (CHG&amp;E)</t>
  </si>
  <si>
    <t>CHG&amp;E</t>
  </si>
  <si>
    <t>De-energized</t>
  </si>
  <si>
    <t>SL94, SL95</t>
  </si>
  <si>
    <t>Vic. of Monroe</t>
  </si>
  <si>
    <t>Late 50's</t>
  </si>
  <si>
    <t>115 KV TOTAL</t>
  </si>
  <si>
    <t>L9</t>
  </si>
  <si>
    <t>Swinging Bridge</t>
  </si>
  <si>
    <t>L11</t>
  </si>
  <si>
    <t>Shoemaker 69 KV</t>
  </si>
  <si>
    <t>Hawkeye</t>
  </si>
  <si>
    <t>L111</t>
  </si>
  <si>
    <t>L12</t>
  </si>
  <si>
    <t>L13</t>
  </si>
  <si>
    <t>L131</t>
  </si>
  <si>
    <t>L14</t>
  </si>
  <si>
    <t>L15</t>
  </si>
  <si>
    <t>L24, 25</t>
  </si>
  <si>
    <t>L31</t>
  </si>
  <si>
    <t>L311</t>
  </si>
  <si>
    <t>L312</t>
  </si>
  <si>
    <t>795 kCM ACSR &amp; 1272 kCM ACSS at ends</t>
  </si>
  <si>
    <t>L313</t>
  </si>
  <si>
    <t>L43</t>
  </si>
  <si>
    <t>NJ/NY Stateline</t>
  </si>
  <si>
    <t>W. A. Chester</t>
  </si>
  <si>
    <t>L44</t>
  </si>
  <si>
    <t>L46</t>
  </si>
  <si>
    <t>L49</t>
  </si>
  <si>
    <t>Modifications to upgrade to 69kV done by Empire in 1969</t>
  </si>
  <si>
    <t>L491</t>
  </si>
  <si>
    <t>Tap</t>
  </si>
  <si>
    <t>L55</t>
  </si>
  <si>
    <t>Lovett 69KV</t>
  </si>
  <si>
    <t>L551</t>
  </si>
  <si>
    <t>L65</t>
  </si>
  <si>
    <t>Early 70's</t>
  </si>
  <si>
    <t>L701</t>
  </si>
  <si>
    <t>L71</t>
  </si>
  <si>
    <t>L748</t>
  </si>
  <si>
    <t>L749</t>
  </si>
  <si>
    <t>L75</t>
  </si>
  <si>
    <t>L750</t>
  </si>
  <si>
    <t>Rockland Co. Sewer Dist.</t>
  </si>
  <si>
    <t>L751</t>
  </si>
  <si>
    <t>L89</t>
  </si>
  <si>
    <t>Late 60's</t>
  </si>
  <si>
    <t>Donovan/Empire</t>
  </si>
  <si>
    <t>L96</t>
  </si>
  <si>
    <t>Late 70's</t>
  </si>
  <si>
    <t>L98</t>
  </si>
  <si>
    <t>Sterling Forest</t>
  </si>
  <si>
    <t>Early 60's</t>
  </si>
  <si>
    <t>L981</t>
  </si>
  <si>
    <t>L982</t>
  </si>
  <si>
    <t>L99</t>
  </si>
  <si>
    <t>L991</t>
  </si>
  <si>
    <t>L993</t>
  </si>
  <si>
    <t>L119</t>
  </si>
  <si>
    <t>L120</t>
  </si>
  <si>
    <t>L121</t>
  </si>
  <si>
    <t>L122</t>
  </si>
  <si>
    <t>WM</t>
  </si>
  <si>
    <t>Early 50's</t>
  </si>
  <si>
    <t>69 KV TOTAL</t>
  </si>
  <si>
    <t>L40</t>
  </si>
  <si>
    <t>Lovett 69kV</t>
  </si>
  <si>
    <t>L45</t>
  </si>
  <si>
    <t>L50</t>
  </si>
  <si>
    <t>Modifications to upgrade L49 to 69kV done by Empire in 1969</t>
  </si>
  <si>
    <t>L73</t>
  </si>
  <si>
    <t>L731</t>
  </si>
  <si>
    <t>L74</t>
  </si>
  <si>
    <t>L741</t>
  </si>
  <si>
    <t>L841</t>
  </si>
  <si>
    <t>L851</t>
  </si>
  <si>
    <t>L853</t>
  </si>
  <si>
    <t>L92</t>
  </si>
  <si>
    <t>Long Pond</t>
  </si>
  <si>
    <t>L93</t>
  </si>
  <si>
    <t xml:space="preserve">               34.5 KV TRANSMISSION TOTAL</t>
  </si>
  <si>
    <r>
      <t>L3</t>
    </r>
    <r>
      <rPr>
        <sz val="10"/>
        <rFont val="Arial"/>
        <family val="2"/>
      </rPr>
      <t>(DX5-3-34)</t>
    </r>
  </si>
  <si>
    <r>
      <t>L3(</t>
    </r>
    <r>
      <rPr>
        <sz val="10"/>
        <rFont val="Arial"/>
        <family val="2"/>
      </rPr>
      <t>DX5-3-34</t>
    </r>
    <r>
      <rPr>
        <sz val="12"/>
        <rFont val="Arial"/>
        <family val="2"/>
      </rPr>
      <t>)</t>
    </r>
  </si>
  <si>
    <r>
      <t>L4(</t>
    </r>
    <r>
      <rPr>
        <sz val="10"/>
        <rFont val="Arial"/>
        <family val="2"/>
      </rPr>
      <t>DX5-4-34</t>
    </r>
    <r>
      <rPr>
        <sz val="12"/>
        <rFont val="Arial"/>
        <family val="2"/>
      </rPr>
      <t>)</t>
    </r>
  </si>
  <si>
    <t>L4 (DX)</t>
  </si>
  <si>
    <t>L6 (DX)</t>
  </si>
  <si>
    <r>
      <t>L7(</t>
    </r>
    <r>
      <rPr>
        <sz val="10"/>
        <rFont val="Arial"/>
        <family val="2"/>
      </rPr>
      <t>DX5-10-34</t>
    </r>
    <r>
      <rPr>
        <sz val="12"/>
        <rFont val="Arial"/>
        <family val="2"/>
      </rPr>
      <t>)</t>
    </r>
  </si>
  <si>
    <t>L18 (DX)</t>
  </si>
  <si>
    <t>Par Electrical Contr.</t>
  </si>
  <si>
    <t>L19, 20 (DX)</t>
  </si>
  <si>
    <t>L39 (DX)</t>
  </si>
  <si>
    <t>Vic. of West Haverstraw,</t>
  </si>
  <si>
    <t>(DX27-2-13/34.5)</t>
  </si>
  <si>
    <t>Vic. of West Haverstraw</t>
  </si>
  <si>
    <t>L82 (DX)</t>
  </si>
  <si>
    <t>Monroe (DX L82-74/46-34)</t>
  </si>
  <si>
    <t>Vic. of Chester</t>
  </si>
  <si>
    <t>(DX L82-74/46-34)</t>
  </si>
  <si>
    <t>L822 (DX)</t>
  </si>
  <si>
    <t>Goshen (DX89-11-34)</t>
  </si>
  <si>
    <t>L823 (DX)</t>
  </si>
  <si>
    <t>Florida (DX89-11-34)</t>
  </si>
  <si>
    <t>L83 (DX)</t>
  </si>
  <si>
    <t>L90</t>
  </si>
  <si>
    <t>Late 30's</t>
  </si>
  <si>
    <t>(L90) (DX89-11-34)</t>
  </si>
  <si>
    <t>(DX89-11-34)</t>
  </si>
  <si>
    <t>L91</t>
  </si>
  <si>
    <t>Chester Tap (DX89-10-34)</t>
  </si>
  <si>
    <t>L100 (DX)</t>
  </si>
  <si>
    <t>Decker Switch Tap L6</t>
  </si>
  <si>
    <t>L101 (DX)</t>
  </si>
  <si>
    <t xml:space="preserve">              34.5 KV DISTRIBUTION TOTAL</t>
  </si>
  <si>
    <t>Bloomingburg, Wallkill</t>
  </si>
  <si>
    <t>Chester 138, Chester</t>
  </si>
  <si>
    <t>Middletown Tap, Waywayanda</t>
  </si>
  <si>
    <t>Mongaup Prop. Of Eagle Creek</t>
  </si>
  <si>
    <t>Mongaup, Forestburgh</t>
  </si>
  <si>
    <t>Snake Hill, West Nyack</t>
  </si>
  <si>
    <t>Stony Point, Stony Point</t>
  </si>
  <si>
    <t>(i) (3)</t>
  </si>
  <si>
    <t>See attached file in word document for the Financial footnotes</t>
  </si>
  <si>
    <t>Page 122 -123 are in word document</t>
  </si>
  <si>
    <t>GAC UNDERCOLLECTION CURRENT PERIOD DEFERRAL</t>
  </si>
  <si>
    <t>RECOVER ENERGY COST DEFERRAL - MSC1</t>
  </si>
  <si>
    <t>CLEARING COST POOL COLLECTED</t>
  </si>
  <si>
    <t>UNCLASS AND UNDISTRIBUTED CHARGES</t>
  </si>
  <si>
    <t>CASH OVERAGE SHORTAGES</t>
  </si>
  <si>
    <t>CASH OVERAGE SHORTAGES CUST SERV CENTERS</t>
  </si>
  <si>
    <t>DEPOSIT REC FROM ISO</t>
  </si>
  <si>
    <t>MISC DEFER DR VACATION PAY</t>
  </si>
  <si>
    <t>MISC DEF DR NET METERING CREDITS</t>
  </si>
  <si>
    <t>OTHER</t>
  </si>
  <si>
    <t xml:space="preserve">Reconciliation Of Book Income To Taxable Income </t>
  </si>
  <si>
    <t>Net Income For The Year Per Page 117</t>
  </si>
  <si>
    <t>CIAC</t>
  </si>
  <si>
    <t>Avoided Interest Capitalized</t>
  </si>
  <si>
    <t>Additional 18a Assessment</t>
  </si>
  <si>
    <t>Computer Software Costs</t>
  </si>
  <si>
    <t>DSM Program</t>
  </si>
  <si>
    <t>Federal NOL</t>
  </si>
  <si>
    <t>Interest On Repair Allowance And Bonus Depreciation</t>
  </si>
  <si>
    <t>Loss On Disposition Of Property</t>
  </si>
  <si>
    <t>Loss On Reacquired Debt</t>
  </si>
  <si>
    <t>OPEB Funding</t>
  </si>
  <si>
    <t>Property Tax Reconciliation</t>
  </si>
  <si>
    <t>R&amp;D Reconciliation</t>
  </si>
  <si>
    <t>Workmens Compensation</t>
  </si>
  <si>
    <t>Allowance For Funds Used During Construction</t>
  </si>
  <si>
    <t>Equity In Earnings Of Subsidiaries</t>
  </si>
  <si>
    <t>Increase In Rabbi Trust - SERP</t>
  </si>
  <si>
    <t>Revenue Subject to Refund</t>
  </si>
  <si>
    <t>Bad Debts</t>
  </si>
  <si>
    <t>Cost Of Removal</t>
  </si>
  <si>
    <t>Excess Tax Over Book Depreciation</t>
  </si>
  <si>
    <t>Gas In Storage Carrying Charge</t>
  </si>
  <si>
    <t>Interest On Net Plant</t>
  </si>
  <si>
    <t>Lien Date Property Taxes</t>
  </si>
  <si>
    <t>Low Income/Customer Outreach</t>
  </si>
  <si>
    <t>Pension Funding</t>
  </si>
  <si>
    <t>Property Tax Reductions, Cost To Achive</t>
  </si>
  <si>
    <t>Repair Allowance</t>
  </si>
  <si>
    <t>Storm Damage Deferred On Books</t>
  </si>
  <si>
    <t>Superfund Liability</t>
  </si>
  <si>
    <t>Taxable Income/(Loss)</t>
  </si>
  <si>
    <t>Federal Income Taxes</t>
  </si>
  <si>
    <t>State Income Taxes</t>
  </si>
  <si>
    <t>Sales Tax</t>
  </si>
  <si>
    <t>Gross Income Tax</t>
  </si>
  <si>
    <t>NYS Income Tax</t>
  </si>
  <si>
    <t>Unemployment</t>
  </si>
  <si>
    <t>Mobility Taxes</t>
  </si>
  <si>
    <t>Subtotal State Taxes</t>
  </si>
  <si>
    <t>Property</t>
  </si>
  <si>
    <t>Property Other</t>
  </si>
  <si>
    <t>1% Relief</t>
  </si>
  <si>
    <t>Misc Taxes</t>
  </si>
  <si>
    <t>(457) Miscellaneous Revenues</t>
  </si>
  <si>
    <t xml:space="preserve">Ameresco LFG    </t>
  </si>
  <si>
    <t xml:space="preserve">Lederle Co Gen     </t>
  </si>
  <si>
    <t>Central Hudson - Blooming Grove Emergy</t>
  </si>
  <si>
    <t>NTD-Morgan Stanley Capital Group, Inc.</t>
  </si>
  <si>
    <t>NTD-Shell Energy N. America (Formerly)</t>
  </si>
  <si>
    <t xml:space="preserve">Merrill Lynch </t>
  </si>
  <si>
    <t xml:space="preserve">Trans Canada   </t>
  </si>
  <si>
    <t xml:space="preserve">JP Morgan    </t>
  </si>
  <si>
    <t xml:space="preserve">Macquarie Futures     </t>
  </si>
  <si>
    <t xml:space="preserve">Borderline-Central Hudson   </t>
  </si>
  <si>
    <t xml:space="preserve">Borderline-NYSE&amp;G     </t>
  </si>
  <si>
    <t xml:space="preserve">Deferral, other    </t>
  </si>
  <si>
    <t>LOAD FOLLOWING CHARGES UNDER COLLECTION DEFERRAL</t>
  </si>
  <si>
    <t>HEDGE BROKER COMMISSION ELEC FINANCIAL</t>
  </si>
  <si>
    <t>HEDGE REALIZED LOSS AND OPTION PREMIUM ELEC FINANCIAL</t>
  </si>
  <si>
    <t>ST HEDGE UNREALIZED LOSS ELEC FINANCIAL</t>
  </si>
  <si>
    <t>SERP OPEB</t>
  </si>
  <si>
    <t>SERP PENSION</t>
  </si>
  <si>
    <t>SFAS 87 PENSION COST</t>
  </si>
  <si>
    <t>SFAS 106 POST EMPL BENEFIT</t>
  </si>
  <si>
    <t>SFAS 112 OTHER EMPL BENEFIT</t>
  </si>
  <si>
    <t>MEDICARE PART D PRESCRIPTION DRUG DEFERRAL</t>
  </si>
  <si>
    <t>SFAS 109 FLOWTHRU DEPRECIATION PLANT</t>
  </si>
  <si>
    <t>SFAS 109 FLOWTHRU NONDEPRECIATION</t>
  </si>
  <si>
    <t>SFAS 109 INVESTMENT TAX CREDIT</t>
  </si>
  <si>
    <t>SFAS 109 OTHER LIABILITIES</t>
  </si>
  <si>
    <t>ENVIRON COST</t>
  </si>
  <si>
    <t>SUPERFUND MANUFACTURE GAS PLANT SITES</t>
  </si>
  <si>
    <t>WKRS COMP RESERVE</t>
  </si>
  <si>
    <t>MTA GRT CURRENT YEAR</t>
  </si>
  <si>
    <t>MTA SURCHARGE INCOME TAX CURRENT</t>
  </si>
  <si>
    <t>MTA SIT PRIOR</t>
  </si>
  <si>
    <t>MTA DEFERRED SIT ALL YEARS</t>
  </si>
  <si>
    <t>MTA GRT PRIOR</t>
  </si>
  <si>
    <t>PROPERTY TAX REDUCTION COST TO ACHIEVE</t>
  </si>
  <si>
    <t>PROP TAX RECONCILE</t>
  </si>
  <si>
    <t>LT HEDGE UNREALIZED LOSS ELEC FINANCIAL</t>
  </si>
  <si>
    <t>AIG INTEREST RATE SWAP</t>
  </si>
  <si>
    <t>ADDITIONAL 18A ASSESSMENT</t>
  </si>
  <si>
    <t>WKRS COMP ASBESTOS</t>
  </si>
  <si>
    <t>CREDIT AND COLLECTION</t>
  </si>
  <si>
    <t>DEFER OF REVENUE CHANGE</t>
  </si>
  <si>
    <t>EXPANSION PROG</t>
  </si>
  <si>
    <t>INTEREST EXP TRUE UP</t>
  </si>
  <si>
    <t>MFC COMMODITY PROC</t>
  </si>
  <si>
    <t>MFC CREDIT COLLECT</t>
  </si>
  <si>
    <t>MTA MOBILITY TAX</t>
  </si>
  <si>
    <t>DEFER RATE CASE COST</t>
  </si>
  <si>
    <t>STORAGE CARRY CHG</t>
  </si>
  <si>
    <t>STORM RESERVE EXCESS</t>
  </si>
  <si>
    <t>SMART GRID MAINTENANCE DEFERRED COSTS</t>
  </si>
  <si>
    <t>REACTIVE POWER</t>
  </si>
  <si>
    <t>INTEREST ON RPC AND RDM</t>
  </si>
  <si>
    <t>ROUNDING</t>
  </si>
  <si>
    <t>See next page</t>
  </si>
  <si>
    <t>NATURAL GAS REFUND</t>
  </si>
  <si>
    <t>GAC OVER COLLECTION PRIOR PERIOD DEFERRAL</t>
  </si>
  <si>
    <t>CRUDE OIL REFUND DISTRIBUTION</t>
  </si>
  <si>
    <t>DEFER MSC BGS OVERRECOVERY BILLED</t>
  </si>
  <si>
    <t>DEFER MSC BGS OVERRECOVERY UNBILLED</t>
  </si>
  <si>
    <t>DEFER PIPELINE REFUND 12_01_97</t>
  </si>
  <si>
    <t>DEFER PIPELINE REFUND PRIOR</t>
  </si>
  <si>
    <t>DEFER PIPELINE RFD INTEREST PRIOR</t>
  </si>
  <si>
    <t>DEFER SC3 REFUND UNBLD</t>
  </si>
  <si>
    <t>ECA OVERRECOVERY BILLED</t>
  </si>
  <si>
    <t>GAC GCR INTEREST OVERCOLLECTION</t>
  </si>
  <si>
    <t>GAC GCR OVERRECOVERY BILLED</t>
  </si>
  <si>
    <t>GAC GCR OVERRECOVERY UNBILLED</t>
  </si>
  <si>
    <t>INTEREST ON PIPELINE REFUND</t>
  </si>
  <si>
    <t>OTHER DEFER INTERRUPT BENEFIT BILLED</t>
  </si>
  <si>
    <t>NEIGHBOR FUND</t>
  </si>
  <si>
    <t>NYISO WORKING CAPITAL FUND OWED TO CUSTOMER</t>
  </si>
  <si>
    <t>UNPOST CASH RECEIPT</t>
  </si>
  <si>
    <t>ST HEDGE UNREALIZED GAIN ELEC FINANCIAL</t>
  </si>
  <si>
    <t>LOAD FOLLOWING CHARGES</t>
  </si>
  <si>
    <t>LT HEDGE UNREALIZE GAIN ELEC FINANCIAL</t>
  </si>
  <si>
    <t>RDM RECONCILIATION</t>
  </si>
  <si>
    <t>COMPETITIVE UNBUNDLE CUSTOMER INFO</t>
  </si>
  <si>
    <t>CUSTOMER OUTREACH PRGM CASE</t>
  </si>
  <si>
    <t>DC SERVICE INCENTIVE</t>
  </si>
  <si>
    <t>DEFER DSM OVERRECOVERY</t>
  </si>
  <si>
    <t>LOW INCOME AGGREGATION PROG</t>
  </si>
  <si>
    <t>MEDICARE PART D PRESCRIPTION DRUG</t>
  </si>
  <si>
    <t>MERCH FUNCT CHARGE COLLECT</t>
  </si>
  <si>
    <t>MERCH FUNCT CHARGE PROCURE</t>
  </si>
  <si>
    <t>NYSIT RATE CHANGE</t>
  </si>
  <si>
    <t>PLANT RECONCILE</t>
  </si>
  <si>
    <t>PROP TAX REFUND INT PERSONAL</t>
  </si>
  <si>
    <t>PROP TAX REFUND TOWN</t>
  </si>
  <si>
    <t>RPS TRUE UP ACCOUNT</t>
  </si>
  <si>
    <t>SALE OF PROPERTY LIABILITY</t>
  </si>
  <si>
    <t>SURCHARGE R AND D PROJECT</t>
  </si>
  <si>
    <t>SYS BENEFIT CHGE TRUE UP ACCOUNT</t>
  </si>
  <si>
    <t>SYS BENEFIT CHGE INTEREST ACCRUE</t>
  </si>
  <si>
    <t>DEFER TAX LIABILITY TRUE UP</t>
  </si>
  <si>
    <t>CATV POLE ATTACHMENT REV</t>
  </si>
  <si>
    <t>INT REPAIR ALLOW BONUS DEPR</t>
  </si>
  <si>
    <t>DEFERRED SERP EXPENSE</t>
  </si>
  <si>
    <t>TREE TRIMMING DEFERRAL</t>
  </si>
  <si>
    <t>ENVIRON COST CARRYING CHARGE</t>
  </si>
  <si>
    <t>ORANGE AND ROCKLAND UTILITIES, INC.</t>
  </si>
  <si>
    <t>For the "Stock Options" (column (i)) see Note J - Stock-Based Compensation in this PSC Annual Report.</t>
  </si>
  <si>
    <t>Interest Repair Allowance/Bonus Depreciation</t>
  </si>
  <si>
    <t>Tax-Related Interest Adjustments</t>
  </si>
  <si>
    <t xml:space="preserve">Andy Wu , Accounting Supervisor </t>
  </si>
  <si>
    <t>(Includes RWIP)</t>
  </si>
  <si>
    <t>4 Irving Place, New York, NY 10003                                                              Telephone #  (212) 460-3412</t>
  </si>
  <si>
    <t>Balance December 31, 2012</t>
  </si>
  <si>
    <t xml:space="preserve">                       Page 200-201</t>
  </si>
  <si>
    <t>Shares Outstanding</t>
  </si>
  <si>
    <t>Page 422</t>
  </si>
  <si>
    <t>Page 422A</t>
  </si>
  <si>
    <t>Page 422B</t>
  </si>
  <si>
    <t>Page 422C</t>
  </si>
  <si>
    <t>Page 422D</t>
  </si>
  <si>
    <t>Page 422E</t>
  </si>
  <si>
    <t>Page 423</t>
  </si>
  <si>
    <t>Page 423A</t>
  </si>
  <si>
    <t>Page 423B</t>
  </si>
  <si>
    <t>Page 423C</t>
  </si>
  <si>
    <t>Page 423D</t>
  </si>
  <si>
    <t>Page 423E</t>
  </si>
  <si>
    <t>1/1/2013</t>
  </si>
  <si>
    <t>12/31/2013</t>
  </si>
  <si>
    <t xml:space="preserve">                      -  </t>
  </si>
  <si>
    <t xml:space="preserve">                   -  </t>
  </si>
  <si>
    <t>Associated Companies</t>
  </si>
  <si>
    <t>Billing Projects</t>
  </si>
  <si>
    <t>Shared Services Billing to CECONY</t>
  </si>
  <si>
    <t>12- None</t>
  </si>
  <si>
    <t>January 1, 2013</t>
  </si>
  <si>
    <t xml:space="preserve">                     -  </t>
  </si>
  <si>
    <t xml:space="preserve">                       -</t>
  </si>
  <si>
    <t xml:space="preserve"> $                     -</t>
  </si>
  <si>
    <t>MANAGE REGULATORY AMORTIZATIONS</t>
  </si>
  <si>
    <t>MANAGE REGULATORY EXPENSES</t>
  </si>
  <si>
    <t>MANAGE STOCK PURCHASE PLAN</t>
  </si>
  <si>
    <t>PROVIDE BOD EXPENSES</t>
  </si>
  <si>
    <t>PROVIDE CASH MANAGEMENT FEES CHASE</t>
  </si>
  <si>
    <t>PROVIDE CASH MANAGEMENT FEES MELLON</t>
  </si>
  <si>
    <t>PROVIDE CREDIT RATING FEES FOR COMMERCIAL PAPER</t>
  </si>
  <si>
    <t>PROVIDE CREDIT RATING FEES FOR TAXABLE BONDS</t>
  </si>
  <si>
    <t>PROVIDE EDISON ELECTRIC INSTITUTE MEMBERSHIP FEE</t>
  </si>
  <si>
    <t>PROVIDE EMERGENCY SUPPORT</t>
  </si>
  <si>
    <t>PROVIDE EMPLOYEE INCENTIVE AWARD</t>
  </si>
  <si>
    <t>PROVIDE ENVIRON FACIL MTCE</t>
  </si>
  <si>
    <t>PROVIDE INDEX AGENT FEES</t>
  </si>
  <si>
    <t>PROVIDE LEGAL COSTS</t>
  </si>
  <si>
    <t>PROVIDE OPERATIONAL AND ADMIN SUPPORT OTHER</t>
  </si>
  <si>
    <t>PROVIDE RESEARCH AND DEVELOPMENT</t>
  </si>
  <si>
    <t>PROVIDE REVOLVING CREDIT FACILITY FEES</t>
  </si>
  <si>
    <t>PROVIDE SATISFACTION SURVEY</t>
  </si>
  <si>
    <t>PROVIDE SHARED SVCS EXPENSE</t>
  </si>
  <si>
    <t>PROVIDE TAX EXEMPT DEBT REMARKETING FEES</t>
  </si>
  <si>
    <t>PROVIDE STRIKE PREPARATION</t>
  </si>
  <si>
    <t>INTEREST RATE SWAP</t>
  </si>
  <si>
    <t>RET RENEW PORTF STAND REV ACCR</t>
  </si>
  <si>
    <t>SBC CHARGE UNDER COLLECTION DEFERRAL</t>
  </si>
  <si>
    <t>OTHER UDG NON REFUNDABLE DEPOSITS</t>
  </si>
  <si>
    <t>UDG CONTRIBUTION SUBDIVISION</t>
  </si>
  <si>
    <t>ACCRUE SYS BENEFIT CHGE 2012 TO 2015</t>
  </si>
  <si>
    <t>CUSTOMER PORTFOLIO SHARED EARNGS</t>
  </si>
  <si>
    <t>RDM INTERST ACCRUAL</t>
  </si>
  <si>
    <t>REGULATORY LIAB OTHER EMPL BENEFITS</t>
  </si>
  <si>
    <t>STRAY VOLTAGE SAVINGS DEFERRAL</t>
  </si>
  <si>
    <t>LV2-E-T504BX-O&amp;R-PE - T/L 311</t>
  </si>
  <si>
    <t>LV2-E-D253CA-O&amp;R-New Hartley S</t>
  </si>
  <si>
    <t>LV2-E-T133AR-O&amp;R-ELECTRONIC MA</t>
  </si>
  <si>
    <t>LV2-E-D317CD-O&amp;R-2011 OMS DEVE</t>
  </si>
  <si>
    <t>L2.Route 284 Phase III Westtow</t>
  </si>
  <si>
    <t>L2.Middletown Rte 49 Distr-PH1</t>
  </si>
  <si>
    <t>L2.Main Repl Surrey Road Chest</t>
  </si>
  <si>
    <t>L2.Route 284 Phase IV Westtow</t>
  </si>
  <si>
    <t>L2.Alydl Repl - Erie St (1304</t>
  </si>
  <si>
    <t>LV2-G-G022EX-O&amp;R-G-G022EX-O&amp;R</t>
  </si>
  <si>
    <t>L2.Muni - Call Hollow Road</t>
  </si>
  <si>
    <t>LV2-G-G192EB-O&amp;R-Repl-West Mai</t>
  </si>
  <si>
    <t>L2.Route 303 - Municipal</t>
  </si>
  <si>
    <t>L2.Central Nyack Drainage Pro</t>
  </si>
  <si>
    <t>LV2-G-G179EG-O&amp;R-GAS LOAD RESE</t>
  </si>
  <si>
    <t>L2.AA Repl Paikin Dr, Charlott</t>
  </si>
  <si>
    <t>L2.Excess Spoil Removal from S</t>
  </si>
  <si>
    <t>L2.Storm Hardening - BS Repl -</t>
  </si>
  <si>
    <t>L2.CI Repl - Nyack Main Replac</t>
  </si>
  <si>
    <t>Minor projects under $100k</t>
  </si>
  <si>
    <t>L2.Storm Communications Upgrad</t>
  </si>
  <si>
    <t>L2.Cap Op and EPMS</t>
  </si>
  <si>
    <t>LV2-C-P108ME-O&amp;R-2011 Super Se</t>
  </si>
  <si>
    <t>L2.BG Office Renovation</t>
  </si>
  <si>
    <t>L2.ORU.Xtralis Bulk Security E</t>
  </si>
  <si>
    <t>L2.NUCON Enhancement Project</t>
  </si>
  <si>
    <t>L2.New Telephone Sytem Norther</t>
  </si>
  <si>
    <t>LV2-C-P313VX-O&amp;R-FINANCIAL GEN</t>
  </si>
  <si>
    <t>L2.C.2014 Passenger Vehicle Re</t>
  </si>
  <si>
    <t>L2.Software for Power Plan pro</t>
  </si>
  <si>
    <t>L2.O&amp;R's Electronic Road Openi</t>
  </si>
  <si>
    <t>L2.Blooming Grove File Room</t>
  </si>
  <si>
    <t>L2.Data Systems Enhancements</t>
  </si>
  <si>
    <t>L2.Enhanced E911 System</t>
  </si>
  <si>
    <t>L2.Middletown Roof Replacement</t>
  </si>
  <si>
    <t>L2.Middletown Renovations</t>
  </si>
  <si>
    <t>Balance January 1, 2013</t>
  </si>
  <si>
    <t>13- Effective December 1, 2013, Timothy P Cawley replaced John McAvoy as President and CEO of Orange and Rockland Utilities.</t>
  </si>
  <si>
    <t>Rounding</t>
  </si>
  <si>
    <t>Cash and Working Funds (Non-major Only) (1300)</t>
  </si>
  <si>
    <t>Cash (1310)</t>
  </si>
  <si>
    <t>Working Fund (1350)</t>
  </si>
  <si>
    <t>Temporary Cash Investments (1360)</t>
  </si>
  <si>
    <t>Ending Cash</t>
  </si>
  <si>
    <t>10- See attached Notes to Financial Statement "Note N- Related Party Transaction"</t>
  </si>
  <si>
    <t xml:space="preserve">   Line 12, Column (b) includes -$2,665,834 of unbilled revenues.</t>
  </si>
  <si>
    <t xml:space="preserve">   Line 12 Column (d) includes -36,081  MWH relating to unbilled revenues.</t>
  </si>
  <si>
    <t>Warwick Substation</t>
  </si>
  <si>
    <t>From Warwick Substation to Brady Road</t>
  </si>
  <si>
    <t>Henry Wood &amp; Ken Johnston, Trustee;  Co.# 427</t>
  </si>
  <si>
    <t>(6 parcels)  ; Co. #'s 363,73,385,386,388,391</t>
  </si>
  <si>
    <t>From Sugarloaf Interchange to Oxford T/L</t>
  </si>
  <si>
    <t>Next Page is 224</t>
  </si>
  <si>
    <t xml:space="preserve">Kakiat Farms, Inc  </t>
  </si>
  <si>
    <t>Roe and Tether</t>
  </si>
  <si>
    <t>J.&amp; H. Carter &amp; First Natl. BNY</t>
  </si>
  <si>
    <t>James V. Schraig</t>
  </si>
  <si>
    <t>Co. #'s 336-451</t>
  </si>
  <si>
    <t>Blooming Grove to Washingtonville Transmission Line</t>
  </si>
  <si>
    <t>Co.# 437,440,441,443</t>
  </si>
  <si>
    <t>Shiells/McGarry House; located on Conference Center lot</t>
  </si>
  <si>
    <t>Snake Hill</t>
  </si>
  <si>
    <t>Steel</t>
  </si>
  <si>
    <t>Validated Current by Electric Engineering 2/24/2014</t>
  </si>
  <si>
    <t>Current 2/24/14</t>
  </si>
  <si>
    <t>Congers (L563)</t>
  </si>
  <si>
    <t>L563</t>
  </si>
  <si>
    <t>Welsbach</t>
  </si>
  <si>
    <t>Snake Hill (652)</t>
  </si>
  <si>
    <t>Various</t>
  </si>
  <si>
    <t>`</t>
  </si>
  <si>
    <t>SUMMARY OF DEFERRED FIT ACCOUNT #190</t>
  </si>
  <si>
    <t>2013</t>
  </si>
  <si>
    <t>BALANCE</t>
  </si>
  <si>
    <t>@ END</t>
  </si>
  <si>
    <t>OF YEAR</t>
  </si>
  <si>
    <t>ELECTRIC</t>
  </si>
  <si>
    <t>GAS</t>
  </si>
  <si>
    <t>COMMON</t>
  </si>
  <si>
    <t>Amort. Deferred Cost</t>
  </si>
  <si>
    <t>Auto Liability Insurance</t>
  </si>
  <si>
    <t>CIAC Pyramid</t>
  </si>
  <si>
    <t>CIAC Refundable</t>
  </si>
  <si>
    <t>Customers' Portion of Shared Earnings</t>
  </si>
  <si>
    <t xml:space="preserve">General Liability Insurance </t>
  </si>
  <si>
    <t>Low Income / Customer Outreach</t>
  </si>
  <si>
    <t>MTA Surcharge</t>
  </si>
  <si>
    <t xml:space="preserve">OPEB Cost Retiree  - Funding v. Expense </t>
  </si>
  <si>
    <t xml:space="preserve">Property Tax Reconciliation </t>
  </si>
  <si>
    <t xml:space="preserve">R&amp;D Reconciliation </t>
  </si>
  <si>
    <t xml:space="preserve">Storm Damage Deferred On Books </t>
  </si>
  <si>
    <t xml:space="preserve">Revenue Subject to Refund </t>
  </si>
  <si>
    <t>Stray Voltage</t>
  </si>
  <si>
    <t xml:space="preserve">Supplemental Pension </t>
  </si>
  <si>
    <t xml:space="preserve">Unallowable Book Pension Expense </t>
  </si>
  <si>
    <t xml:space="preserve">Workmens Compensation </t>
  </si>
  <si>
    <t>State NOL</t>
  </si>
  <si>
    <t>OCI Pension Related</t>
  </si>
  <si>
    <t>(1)  [  X] An Original</t>
  </si>
  <si>
    <t>Amortization of Rate Case Costs</t>
  </si>
  <si>
    <t>(1)  [X  ] An Original</t>
  </si>
  <si>
    <t>(1)  [X  ]  An Original</t>
  </si>
  <si>
    <t>Cawley,Timothy P</t>
  </si>
  <si>
    <t>(2, 4)</t>
  </si>
  <si>
    <t>Chief Financial Officer and Controller(b)</t>
  </si>
  <si>
    <t>McAvoy,John J</t>
  </si>
  <si>
    <t>(1, 4)</t>
  </si>
  <si>
    <t>Treasurer (b)</t>
  </si>
  <si>
    <t>Francis Peverly</t>
  </si>
  <si>
    <t>Vice President - Operations (a)</t>
  </si>
  <si>
    <t>Edwin J. Ortiz</t>
  </si>
  <si>
    <t>Vice-President - Customer Service (a)</t>
  </si>
  <si>
    <t>George Strayton</t>
  </si>
  <si>
    <t>Director</t>
  </si>
  <si>
    <t>Kevin Burke</t>
  </si>
  <si>
    <t>Marisa Joss-Waronker</t>
  </si>
  <si>
    <t>Secretary (b)</t>
  </si>
  <si>
    <t xml:space="preserve">            </t>
  </si>
  <si>
    <t>(a) Orange and Rockland Employee</t>
  </si>
  <si>
    <t>(b) Consolidated Edison Company of N.Y. Employee</t>
  </si>
  <si>
    <t xml:space="preserve">    -  </t>
  </si>
  <si>
    <t xml:space="preserve">               -  </t>
  </si>
  <si>
    <t xml:space="preserve">    </t>
  </si>
  <si>
    <t>Constellation Energy</t>
  </si>
  <si>
    <t>Credit Suisse Energy</t>
  </si>
  <si>
    <t>Interest on Credit Support &amp; Margin Requirement</t>
  </si>
  <si>
    <t>LOC Fees/Mandatory Hourly Pricing</t>
  </si>
  <si>
    <t>NYMEX-BNP</t>
  </si>
  <si>
    <t>Citigroup Energy</t>
  </si>
  <si>
    <t>NYISO-Letter of Credit</t>
  </si>
  <si>
    <t>09- Reference is made to Item 3 - Legal Proceedings, 2013 Annual Report</t>
  </si>
  <si>
    <t>Kevin Burke, Chairman of the Board, retired effective December 26, 2013.</t>
  </si>
  <si>
    <t>Saegusa, Yukari</t>
  </si>
  <si>
    <t>Chairman (c )</t>
  </si>
  <si>
    <t xml:space="preserve">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2013 Consolidated Edison, Inc. Proxy Statement). Certain officer’s compensation is allocated to affiliate entities in accordance with PSC approved affiliate allocation rules. Certain compensation amounts may be deferred. </t>
  </si>
  <si>
    <t>The "Other" compensation (column (k)) represents amounts for the aggregate change in the actuarial present value of the accumulated pension benefit, personal use of Company provided vehicle, driver costs (where applicable), supplemental health insurance and Company matching contributions to the Saving Plan and Supplemental Saving Plan (see 2013 Consolidated Edison, Inc. Proxy Statement). Certain officer’s compensation is allocated to affiliate entities in accordance with PSC approved affiliate allocation rules. Certain compensation amounts may be deferred.</t>
  </si>
  <si>
    <t xml:space="preserve">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 </t>
  </si>
  <si>
    <t>The "Other" compensation (column (k)) represents amounts for Supplemental Saving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t>
  </si>
  <si>
    <t>The total compensation paid during year for John McAvoy and Timothy Cawley represents all of their 2013 earnings attributed to their time in CECONY and Orange &amp; Rockland. John McAvoy worked for Orange &amp; Rockland for 11 months (01/01 - 11/30) and then at CECONY for 1 month (12/01 - 12/31) as President and CEO. Timothy Cawley worked for CECONY for 11 months (01/01 - 11/30) and as President and CEO of Orange &amp; Rockland Utilities for 1 month (12/01 - 12/31).</t>
  </si>
  <si>
    <t>President &amp; Chief Executive Officer, Director (a)</t>
  </si>
  <si>
    <t>Chairman, Former President and CEO (b)</t>
  </si>
  <si>
    <t>440 Residential</t>
  </si>
  <si>
    <t>#1 Residential</t>
  </si>
  <si>
    <t>PowerPick</t>
  </si>
  <si>
    <t>Other (Including Billed RDM)</t>
  </si>
  <si>
    <t>Unbilled</t>
  </si>
  <si>
    <t>Total Residential</t>
  </si>
  <si>
    <t>442 Commercial and Industrial</t>
  </si>
  <si>
    <t>#9 Time of day</t>
  </si>
  <si>
    <t>444 Public Street and</t>
  </si>
  <si>
    <t>Highway Lighting</t>
  </si>
  <si>
    <t>#5 Municipal</t>
  </si>
  <si>
    <t>Powerpick</t>
  </si>
  <si>
    <t>Total Public Street Lighting</t>
  </si>
  <si>
    <t>445 Public Authorities</t>
  </si>
  <si>
    <t>Robert Muccilo, CFO &amp; Controller</t>
  </si>
  <si>
    <t xml:space="preserve">  (1)  [ X ] An Original</t>
  </si>
  <si>
    <t>Federal Statutory Tax Rate @ 35%</t>
  </si>
  <si>
    <t>Total Current Tax Before Adjustments</t>
  </si>
  <si>
    <t>Prior Period Adjustments</t>
  </si>
  <si>
    <t>Federal Income Tax</t>
  </si>
  <si>
    <t>For The Year Ended December 31, 2013</t>
  </si>
  <si>
    <t>Contribution in Aid of Construction</t>
  </si>
  <si>
    <t>Capitalized Sandy Costs</t>
  </si>
  <si>
    <t>Customer's Portion of Shared Earnings</t>
  </si>
  <si>
    <t>Federal  &amp; State Income Tax Expense</t>
  </si>
  <si>
    <t>Interest in Pipeline Refund</t>
  </si>
  <si>
    <t>Officers' Compensation in Excess of $1M</t>
  </si>
  <si>
    <t>Reactive Power</t>
  </si>
  <si>
    <t>Change Of Accounting - IRC 263A</t>
  </si>
  <si>
    <t>Miscellaneous Temporary Adjustment</t>
  </si>
  <si>
    <t>MTA Surcharge on Taxes, Other Than Income</t>
  </si>
  <si>
    <t>State Tax Deduction - Prior Period</t>
  </si>
  <si>
    <t>Federal Statutory Tax Rate</t>
  </si>
  <si>
    <t>Orange &amp; Rockland Utilities, Inc.</t>
  </si>
  <si>
    <t>Estimated  ESCO Energy Revenues</t>
  </si>
  <si>
    <t>Electric Estimated ESCO Energy Revenues</t>
  </si>
  <si>
    <t>Gas Estimated ESCO Energy Revenues</t>
  </si>
  <si>
    <t>Total Estimated ESCO Energy Revenues</t>
  </si>
  <si>
    <t xml:space="preserve"> Year Ended December 31, 2013</t>
  </si>
  <si>
    <t>4/30/2014</t>
  </si>
  <si>
    <t>795 kCM</t>
  </si>
  <si>
    <t>ACSR</t>
  </si>
  <si>
    <t>ACSS</t>
  </si>
  <si>
    <t>ACAR</t>
  </si>
  <si>
    <t>XLPE</t>
  </si>
  <si>
    <t xml:space="preserve">1272 kCM </t>
  </si>
  <si>
    <t xml:space="preserve">1033.5 kCM </t>
  </si>
  <si>
    <t xml:space="preserve">2-2493 kCM </t>
  </si>
  <si>
    <t>1590 kCM</t>
  </si>
  <si>
    <t>3500 KCM</t>
  </si>
  <si>
    <t>336.4 kCM</t>
  </si>
  <si>
    <t>2-2493 kCM</t>
  </si>
  <si>
    <t xml:space="preserve">795 kCM </t>
  </si>
  <si>
    <t xml:space="preserve">556.5 kCM </t>
  </si>
  <si>
    <t>1272 kCM</t>
  </si>
  <si>
    <t>Page 234A</t>
  </si>
  <si>
    <t>(c ) Retired effective December 26,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</si>
</sst>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29">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_(&quot;$&quot;* #,##0_);_(&quot;$&quot;* \(#,##0\);_(&quot;$&quot;* &quot;-&quot;??_);_(@_)"/>
    <numFmt numFmtId="177" formatCode="_(* #,##0_);_(* \(#,##0\);_(* &quot;-&quot;??_);_(@_)"/>
    <numFmt numFmtId="178" formatCode="0.0"/>
    <numFmt numFmtId="179" formatCode="m/d/yy;@"/>
    <numFmt numFmtId="180" formatCode="m/d/yyyy;@"/>
    <numFmt numFmtId="181" formatCode="_([$€-2]* #,##0.00_);_([$€-2]* \(#,##0.00\);_([$€-2]* &quot;-&quot;??_)"/>
    <numFmt numFmtId="182" formatCode="0.0000"/>
    <numFmt numFmtId="183" formatCode="#,##0.0000"/>
    <numFmt numFmtId="184" formatCode="_ * #,##0.00_ ;_ * \-#,##0.00_ ;_ * &quot;-&quot;??_ ;_ @_ "/>
    <numFmt numFmtId="185" formatCode="_ * #,##0_ ;_ * \-#,##0_ ;_ * &quot;-&quot;_ ;_ @_ "/>
    <numFmt numFmtId="186" formatCode="_-* #,##0_-;\-* #,##0_-;_-* &quot;-&quot;_-;_-@_-"/>
    <numFmt numFmtId="187" formatCode="_-* #,##0.00_-;\-* #,##0.00_-;_-* &quot;-&quot;??_-;_-@_-"/>
    <numFmt numFmtId="188" formatCode="_-&quot;$&quot;* #,##0_-;\-&quot;$&quot;* #,##0_-;_-&quot;$&quot;* &quot;-&quot;_-;_-@_-"/>
    <numFmt numFmtId="189" formatCode="_-&quot;$&quot;* #,##0.00_-;\-&quot;$&quot;* #,##0.00_-;_-&quot;$&quot;* &quot;-&quot;??_-;_-@_-"/>
    <numFmt numFmtId="190" formatCode="&quot;+&quot;#,##0&quot; &quot;;&quot;–&quot;#,##0&quot; &quot;;&quot; –  &quot;"/>
    <numFmt numFmtId="191" formatCode="#,##0.000"/>
    <numFmt numFmtId="192" formatCode="_(* #,##0.0_);_(* \(#,##0.0\);_(* &quot;-&quot;?_);@_)"/>
    <numFmt numFmtId="193" formatCode="0.000000"/>
    <numFmt numFmtId="194" formatCode="_(* #,##0.000000_);_(* \(#,##0.000000\);_(* &quot;-&quot;??_);_(@_)"/>
    <numFmt numFmtId="195" formatCode="_(* #,##0.0_);_(* \(#,##0.0\);_(* &quot;-&quot;??_);_(@_)"/>
    <numFmt numFmtId="196" formatCode="0;[Red]0"/>
    <numFmt numFmtId="197" formatCode="0.00_);[Red]\(0.00\)"/>
    <numFmt numFmtId="198" formatCode="0.00_);\(0.00\)"/>
    <numFmt numFmtId="199" formatCode="0.00;[Red]0.00"/>
    <numFmt numFmtId="200" formatCode="0.0_);\(0.0\)"/>
    <numFmt numFmtId="201" formatCode="_(* ###0_);[Red]_(* \(###0\);_(* &quot;-&quot;_0_0_);_(@_)"/>
    <numFmt numFmtId="202" formatCode="ddmmmmyy"/>
    <numFmt numFmtId="203" formatCode="_(* #,##0.0_);[Red]_(* \(#,##0.0\);_(* &quot;-&quot;_0_0_._0_);_(@_)"/>
    <numFmt numFmtId="204" formatCode="_(* #,##0.000_);_(* \(#,##0.000\);_(* &quot;-&quot;??_);_(@_)"/>
    <numFmt numFmtId="205" formatCode="&quot;SFr.&quot;#,##0;[Red]&quot;SFr.&quot;\-#,##0"/>
    <numFmt numFmtId="206" formatCode="_(&quot;$&quot;* #,##0.0_);[Red]_(&quot;$&quot;* \(#,##0.0\);_(&quot;$&quot;* &quot;-&quot;_0_0_._0_);_(@_)"/>
    <numFmt numFmtId="207" formatCode="0.0000%"/>
    <numFmt numFmtId="208" formatCode="########.00"/>
    <numFmt numFmtId="209" formatCode="\ \ \ \ \ @"/>
    <numFmt numFmtId="210" formatCode="mmmm\ d\,\ yyyy"/>
    <numFmt numFmtId="211" formatCode="m\o\n\th\ d\,\ \y\y\y\y"/>
    <numFmt numFmtId="212" formatCode="* #,##0_);* \(#,##0\);&quot;-&quot;??_);@"/>
    <numFmt numFmtId="213" formatCode="_-* #,##0\ _D_M_-;\-* #,##0\ _D_M_-;_-* &quot;-&quot;\ _D_M_-;_-@_-"/>
    <numFmt numFmtId="214" formatCode="_-* #,##0.00\ _D_M_-;\-* #,##0.00\ _D_M_-;_-* &quot;-&quot;??\ _D_M_-;_-@_-"/>
    <numFmt numFmtId="215" formatCode="_(* #,##0_);_(* \(#,##0\);_(* &quot;-   &quot;_);_(@_)"/>
    <numFmt numFmtId="216" formatCode="#,"/>
    <numFmt numFmtId="217" formatCode="_([$€]\ * #,##0.00_);_([$€]\ * \(#,##0.00\);_([$€]\ * &quot;-&quot;??_);_(@_)"/>
    <numFmt numFmtId="218" formatCode="_-* #,##0.00\ &quot;€&quot;_-;\-* #,##0.00\ &quot;€&quot;_-;_-* &quot;-&quot;??\ &quot;€&quot;_-;_-@_-"/>
    <numFmt numFmtId="219" formatCode="&quot;FY &quot;00"/>
    <numFmt numFmtId="220" formatCode="&quot;FY '&quot;00"/>
    <numFmt numFmtId="221" formatCode="&quot;FY &quot;0"/>
    <numFmt numFmtId="222" formatCode="#.##000"/>
    <numFmt numFmtId="223" formatCode="#,##0.000_);[Red]\(#,##0.000\)"/>
    <numFmt numFmtId="224" formatCode="0000"/>
    <numFmt numFmtId="225" formatCode=";;;"/>
    <numFmt numFmtId="226" formatCode="&quot;    &quot;@"/>
    <numFmt numFmtId="227" formatCode="#,##0.00&quot; $&quot;;\-#,##0.00&quot; $&quot;"/>
    <numFmt numFmtId="228" formatCode="&quot;N$&quot;#,##0_);\(&quot;N$&quot;#,##0\)"/>
    <numFmt numFmtId="229" formatCode="0.00000000"/>
    <numFmt numFmtId="230" formatCode="#,##0_);\(#,##0\);&quot;–&quot;_);@_)"/>
    <numFmt numFmtId="231" formatCode="_-* #,##0.00_-;&quot;\&quot;&quot;\&quot;&quot;\&quot;&quot;\&quot;&quot;\&quot;\-* #,##0.00_-;_-* &quot;-&quot;??_-;_-@_-"/>
    <numFmt numFmtId="232" formatCode="&quot;BasktGrp &quot;###"/>
    <numFmt numFmtId="233" formatCode="&quot;BlankTemplates: &quot;###0"/>
    <numFmt numFmtId="234" formatCode="&quot;ColCompKeyTyp &quot;###"/>
    <numFmt numFmtId="235" formatCode="&quot;CompKeyCol &quot;###"/>
    <numFmt numFmtId="236" formatCode="&quot;DynKeyColumn: &quot;###"/>
    <numFmt numFmtId="237" formatCode="&quot;DynKeyRows: &quot;###"/>
    <numFmt numFmtId="238" formatCode="&quot;DynKeyStrtRow: &quot;###"/>
    <numFmt numFmtId="239" formatCode="&quot;EmptySpaces: &quot;###0"/>
    <numFmt numFmtId="240" formatCode="&quot;KeyGrp &quot;@"/>
    <numFmt numFmtId="241" formatCode="&quot;NumDynQrys: &quot;###"/>
    <numFmt numFmtId="242" formatCode="&quot;RowCompKeyTyp &quot;###"/>
    <numFmt numFmtId="243" formatCode="&quot;TargetRowOffset: &quot;###"/>
    <numFmt numFmtId="244" formatCode="&quot;TemplateRowOffset: &quot;###"/>
    <numFmt numFmtId="245" formatCode="&quot;TemplateRows: &quot;###"/>
    <numFmt numFmtId="246" formatCode="_(\ #,##0\ _);_(\ \(\ #,##0\ \);_(* &quot;-&quot;_);_(@_)"/>
    <numFmt numFmtId="247" formatCode="mmm/d\,/yyyy"/>
    <numFmt numFmtId="248" formatCode="#,##0;[Red]&quot;-&quot;#,##0"/>
    <numFmt numFmtId="249" formatCode="_-* #,##0\ _F_-;\-* #,##0\ _F_-;_-* &quot;-&quot;\ _F_-;_-@_-"/>
    <numFmt numFmtId="250" formatCode="_-* #,##0.00\ _F_-;\-* #,##0.00\ _F_-;_-* &quot;-&quot;??\ _F_-;_-@_-"/>
    <numFmt numFmtId="251" formatCode="_(&quot;Cr$&quot;\ * #,##0_);_(&quot;Cr$&quot;\ * \(#,##0\);_(&quot;Cr$&quot;\ * &quot;-&quot;_);_(@_)"/>
    <numFmt numFmtId="252" formatCode="_(&quot;Cr$&quot;\ * #,##0.00_);_(&quot;Cr$&quot;\ * \(#,##0.00\);_(&quot;Cr$&quot;\ * &quot;-&quot;??_);_(@_)"/>
    <numFmt numFmtId="253" formatCode="#,##0&quot; Esc&quot;;[Red]&quot;-&quot;#,##0&quot; Esc&quot;"/>
    <numFmt numFmtId="254" formatCode="_-* #,##0\ &quot;F&quot;_-;\-* #,##0\ &quot;F&quot;_-;_-* &quot;-&quot;\ &quot;F&quot;_-;_-@_-"/>
    <numFmt numFmtId="255" formatCode="_-* #,##0.00\ &quot;F&quot;_-;\-* #,##0.00\ &quot;F&quot;_-;_-* &quot;-&quot;??\ &quot;F&quot;_-;_-@_-"/>
    <numFmt numFmtId="256" formatCode="\$#,#00"/>
    <numFmt numFmtId="257" formatCode="&quot;$&quot;#,##0\ ;\(&quot;$&quot;#,##0\)"/>
    <numFmt numFmtId="258" formatCode="mmm/\'yy"/>
    <numFmt numFmtId="259" formatCode="#,##0\ &quot;F&quot;;[Red]\-#,##0\ &quot;F&quot;"/>
    <numFmt numFmtId="260" formatCode="#,##0.00\ &quot;F&quot;;[Red]\-#,##0.00\ &quot;F&quot;"/>
    <numFmt numFmtId="261" formatCode="#,##0.0&quot;x &quot;;&quot;(&quot;#,##0.0&quot;x)&quot;;&quot; –  &quot;"/>
    <numFmt numFmtId="262" formatCode="###0.0_);[Red]\(###0.0\)"/>
    <numFmt numFmtId="263" formatCode="General_)"/>
    <numFmt numFmtId="264" formatCode="#,##0_);[Red]\ \ \(#,##0\);0_);\ \ @"/>
    <numFmt numFmtId="265" formatCode="_(&quot;$&quot;* #,##0_);_(&quot;$&quot;* \(#,##0\);_(&quot;$&quot;* &quot;-   &quot;_);_(@_)"/>
    <numFmt numFmtId="266" formatCode="#,##0&quot; &quot;;\(#,##0\);&quot; –  &quot;"/>
    <numFmt numFmtId="267" formatCode="0%_);\(0%\)"/>
    <numFmt numFmtId="268" formatCode="0%;\(0%\)"/>
    <numFmt numFmtId="269" formatCode="_(* #,##0.0%_);[Red]_(* \(#,##0.0%\);_(* &quot;-&quot;_._0\%_);_(@_)"/>
    <numFmt numFmtId="270" formatCode="&quot;+&quot;#,##0%&quot; &quot;;&quot;–&quot;#,##0%&quot; &quot;;&quot; –  &quot;"/>
    <numFmt numFmtId="271" formatCode="%#,#00"/>
    <numFmt numFmtId="272" formatCode="#,##0.0"/>
    <numFmt numFmtId="273" formatCode="#,##0.0_)\ \x;\(#,##0.0\)\ \x"/>
    <numFmt numFmtId="274" formatCode="__#,###,__;__\(#,###,\)__;&quot;-&quot;;"/>
    <numFmt numFmtId="275" formatCode="mmm/d\,/\'yy"/>
    <numFmt numFmtId="276" formatCode="#,##0\ ;[Red]\(#,##0\)"/>
    <numFmt numFmtId="277" formatCode="0_);\(0\)"/>
    <numFmt numFmtId="278" formatCode="0.0_);[Red]\(0.0\)"/>
    <numFmt numFmtId="279" formatCode="_(* #,##0_);[Red]_(* \(#,##0\);_(* &quot;-&quot;_0_0_);_(@_)"/>
    <numFmt numFmtId="280" formatCode="&quot;R$&quot;#,##0.00_);\(&quot;R$&quot;#,##0.00\)"/>
    <numFmt numFmtId="281" formatCode="#,##0.0000000_);\(#,##0.0000000\)"/>
    <numFmt numFmtId="282" formatCode="_-* #,##0\ &quot;DM&quot;_-;\-* #,##0\ &quot;DM&quot;_-;_-* &quot;-&quot;\ &quot;DM&quot;_-;_-@_-"/>
    <numFmt numFmtId="283" formatCode="&quot;(&quot;0%&quot;)   &quot;;[Red]\-&quot;(&quot;0%&quot;)   &quot;;&quot;－    &quot;"/>
    <numFmt numFmtId="284" formatCode="&quot;(&quot;0.00%&quot;)   &quot;;[Red]\-&quot;(&quot;0.00%&quot;)   &quot;;&quot;－    &quot;"/>
    <numFmt numFmtId="285" formatCode="0.00%;[Red]\-0.00%;&quot;－&quot;"/>
  </numFmts>
  <fonts count="335">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color indexed="8"/>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u/>
      <sz val="12"/>
      <color indexed="8"/>
      <name val="Arial"/>
      <family val="2"/>
    </font>
    <font>
      <sz val="11"/>
      <name val="Arial"/>
      <family val="2"/>
    </font>
    <font>
      <i/>
      <sz val="12"/>
      <name val="Arial"/>
      <family val="2"/>
    </font>
    <font>
      <b/>
      <i/>
      <sz val="14"/>
      <name val="Arial"/>
      <family val="2"/>
    </font>
    <font>
      <sz val="7"/>
      <name val="Arial"/>
      <family val="2"/>
    </font>
    <font>
      <b/>
      <sz val="10"/>
      <name val="Arial"/>
      <family val="2"/>
    </font>
    <font>
      <b/>
      <sz val="16"/>
      <name val="Arial"/>
      <family val="2"/>
    </font>
    <font>
      <b/>
      <sz val="9"/>
      <name val="Arial"/>
      <family val="2"/>
    </font>
    <font>
      <sz val="6"/>
      <name val="Arial"/>
      <family val="2"/>
    </font>
    <font>
      <b/>
      <sz val="24"/>
      <name val="Arial"/>
      <family val="2"/>
    </font>
    <font>
      <b/>
      <sz val="32"/>
      <name val="Arial"/>
      <family val="2"/>
    </font>
    <font>
      <sz val="8"/>
      <name val="Arial"/>
      <family val="2"/>
    </font>
    <font>
      <b/>
      <sz val="18"/>
      <name val="Arial"/>
      <family val="2"/>
    </font>
    <font>
      <u/>
      <sz val="14"/>
      <name val="Arial"/>
      <family val="2"/>
    </font>
    <font>
      <sz val="12"/>
      <name val="Times New Roman"/>
      <family val="1"/>
    </font>
    <font>
      <sz val="12"/>
      <name val="Arial MT"/>
      <family val="2"/>
    </font>
    <font>
      <sz val="12"/>
      <name val="Helv"/>
    </font>
    <font>
      <sz val="12"/>
      <name val="Arial"/>
      <family val="2"/>
    </font>
    <font>
      <sz val="10"/>
      <name val="Courier"/>
      <family val="3"/>
    </font>
    <font>
      <sz val="8"/>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name val="Arial"/>
      <family val="2"/>
    </font>
    <font>
      <b/>
      <sz val="12"/>
      <name val="Helv"/>
    </font>
    <font>
      <sz val="28"/>
      <name val="Arial"/>
      <family val="2"/>
    </font>
    <font>
      <sz val="24"/>
      <name val="Arial"/>
      <family val="2"/>
    </font>
    <font>
      <u/>
      <sz val="18"/>
      <name val="Arial"/>
      <family val="2"/>
    </font>
    <font>
      <sz val="16"/>
      <name val="Arial"/>
      <family val="2"/>
    </font>
    <font>
      <sz val="8"/>
      <name val="Arial Narrow"/>
      <family val="2"/>
    </font>
    <font>
      <b/>
      <sz val="8"/>
      <name val="Arial Narrow"/>
      <family val="2"/>
    </font>
    <font>
      <sz val="12"/>
      <color theme="1"/>
      <name val="Arial"/>
      <family val="2"/>
    </font>
    <font>
      <sz val="11"/>
      <color theme="1"/>
      <name val="Arial"/>
      <family val="2"/>
    </font>
    <font>
      <sz val="12"/>
      <color theme="1"/>
      <name val="Arial MT"/>
      <family val="2"/>
    </font>
    <font>
      <u/>
      <sz val="12"/>
      <color theme="1"/>
      <name val="Arial"/>
      <family val="2"/>
    </font>
    <font>
      <sz val="12"/>
      <color rgb="FFFF0000"/>
      <name val="Arial"/>
      <family val="2"/>
    </font>
    <font>
      <b/>
      <sz val="11"/>
      <color theme="1"/>
      <name val="Calibri"/>
      <family val="2"/>
      <scheme val="minor"/>
    </font>
    <font>
      <u/>
      <sz val="10"/>
      <color indexed="12"/>
      <name val="Arial"/>
      <family val="2"/>
    </font>
    <font>
      <b/>
      <i/>
      <sz val="16"/>
      <name val="Helv"/>
    </font>
    <font>
      <b/>
      <sz val="11"/>
      <name val="Times New Roman"/>
      <family val="1"/>
    </font>
    <font>
      <b/>
      <i/>
      <sz val="12"/>
      <color rgb="FFFF0000"/>
      <name val="Arial"/>
      <family val="2"/>
    </font>
    <font>
      <b/>
      <u/>
      <sz val="18"/>
      <name val="Arial"/>
      <family val="2"/>
    </font>
    <font>
      <sz val="10"/>
      <name val="Times New Roman"/>
      <family val="1"/>
    </font>
    <font>
      <b/>
      <sz val="11"/>
      <color rgb="FFFF0000"/>
      <name val="Arial"/>
      <family val="2"/>
    </font>
    <font>
      <b/>
      <u/>
      <sz val="11"/>
      <name val="Arial"/>
      <family val="2"/>
    </font>
    <font>
      <sz val="10"/>
      <color rgb="FFFF0000"/>
      <name val="Times New Roman"/>
      <family val="1"/>
    </font>
    <font>
      <sz val="10"/>
      <color rgb="FFFF0000"/>
      <name val="Arial"/>
      <family val="2"/>
    </font>
    <font>
      <sz val="12"/>
      <color indexed="10"/>
      <name val="Arial"/>
      <family val="2"/>
    </font>
    <font>
      <sz val="10"/>
      <color indexed="10"/>
      <name val="Times New Roman"/>
      <family val="1"/>
    </font>
    <font>
      <sz val="8"/>
      <color rgb="FF000000"/>
      <name val="Tahoma"/>
      <family val="2"/>
    </font>
    <font>
      <b/>
      <sz val="8"/>
      <color rgb="FF000000"/>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2"/>
      <color rgb="FFFF0000"/>
      <name val="Arial"/>
      <family val="2"/>
    </font>
    <font>
      <b/>
      <sz val="10"/>
      <color rgb="FFFF0000"/>
      <name val="Arial"/>
      <family val="2"/>
    </font>
    <font>
      <b/>
      <sz val="14"/>
      <color rgb="FFFF0000"/>
      <name val="Arial"/>
      <family val="2"/>
    </font>
    <font>
      <b/>
      <sz val="12"/>
      <color rgb="FF000000"/>
      <name val="Arial"/>
      <family val="2"/>
    </font>
    <font>
      <sz val="12"/>
      <color theme="1"/>
      <name val="Calibri"/>
      <family val="2"/>
      <scheme val="minor"/>
    </font>
    <font>
      <sz val="12"/>
      <color indexed="12"/>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2"/>
      <color theme="10"/>
      <name val="Helv"/>
    </font>
    <font>
      <sz val="10"/>
      <color rgb="FF3F3F76"/>
      <name val="Arial"/>
      <family val="2"/>
    </font>
    <font>
      <sz val="10"/>
      <color rgb="FFFA7D00"/>
      <name val="Arial"/>
      <family val="2"/>
    </font>
    <font>
      <sz val="10"/>
      <color rgb="FF9C6500"/>
      <name val="Arial"/>
      <family val="2"/>
    </font>
    <font>
      <sz val="10"/>
      <color theme="1"/>
      <name val="Times New Roman"/>
      <family val="2"/>
    </font>
    <font>
      <b/>
      <sz val="10"/>
      <color rgb="FF3F3F3F"/>
      <name val="Arial"/>
      <family val="2"/>
    </font>
    <font>
      <b/>
      <sz val="10"/>
      <color theme="1"/>
      <name val="Arial"/>
      <family val="2"/>
    </font>
    <font>
      <b/>
      <sz val="10"/>
      <name val="Arial Unicode MS"/>
      <family val="2"/>
    </font>
    <font>
      <sz val="10"/>
      <name val="MS Sans Serif"/>
      <family val="2"/>
    </font>
    <font>
      <b/>
      <sz val="11"/>
      <color indexed="10"/>
      <name val="Calibri"/>
      <family val="2"/>
    </font>
    <font>
      <sz val="12"/>
      <name val="Sans Serif 12cpi"/>
    </font>
    <font>
      <u/>
      <sz val="10"/>
      <color rgb="FF800080"/>
      <name val="Arial"/>
      <family val="2"/>
    </font>
    <font>
      <sz val="11"/>
      <color rgb="FF006100"/>
      <name val="Arial"/>
      <family val="2"/>
    </font>
    <font>
      <b/>
      <sz val="15"/>
      <color indexed="62"/>
      <name val="Calibri"/>
      <family val="2"/>
    </font>
    <font>
      <b/>
      <sz val="13"/>
      <color indexed="62"/>
      <name val="Calibri"/>
      <family val="2"/>
    </font>
    <font>
      <b/>
      <sz val="11"/>
      <color indexed="62"/>
      <name val="Calibri"/>
      <family val="2"/>
    </font>
    <font>
      <u/>
      <sz val="10"/>
      <color rgb="FF0000FF"/>
      <name val="Arial"/>
      <family val="2"/>
    </font>
    <font>
      <u/>
      <sz val="10"/>
      <color theme="10"/>
      <name val="Arial"/>
      <family val="2"/>
    </font>
    <font>
      <sz val="11"/>
      <color indexed="19"/>
      <name val="Calibri"/>
      <family val="2"/>
    </font>
    <font>
      <sz val="12"/>
      <name val="Arial MT"/>
    </font>
    <font>
      <sz val="12"/>
      <name val="Courier New"/>
      <family val="3"/>
    </font>
    <font>
      <sz val="11"/>
      <name val="Helv"/>
    </font>
    <font>
      <sz val="8"/>
      <name val="Tms Rmn"/>
    </font>
    <font>
      <sz val="11"/>
      <name val="Times New Roman"/>
      <family val="1"/>
    </font>
    <font>
      <sz val="10"/>
      <color indexed="9"/>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18"/>
      <color indexed="62"/>
      <name val="Cambria"/>
      <family val="2"/>
    </font>
    <font>
      <u/>
      <sz val="8"/>
      <color rgb="FF0000FF"/>
      <name val="Calibri"/>
      <family val="2"/>
      <scheme val="minor"/>
    </font>
    <font>
      <u/>
      <sz val="8"/>
      <color rgb="FF800080"/>
      <name val="Calibri"/>
      <family val="2"/>
      <scheme val="minor"/>
    </font>
    <font>
      <b/>
      <sz val="8"/>
      <color indexed="81"/>
      <name val="Tahoma"/>
      <family val="2"/>
    </font>
    <font>
      <sz val="8"/>
      <color indexed="81"/>
      <name val="Tahoma"/>
      <family val="2"/>
    </font>
    <font>
      <sz val="14"/>
      <color indexed="8"/>
      <name val="Arial"/>
      <family val="2"/>
    </font>
    <font>
      <b/>
      <sz val="9"/>
      <color indexed="81"/>
      <name val="Tahoma"/>
      <family val="2"/>
    </font>
    <font>
      <sz val="9"/>
      <color indexed="81"/>
      <name val="Tahoma"/>
      <family val="2"/>
    </font>
    <font>
      <sz val="8"/>
      <name val="Helv"/>
    </font>
    <font>
      <sz val="10"/>
      <name val="Geneva"/>
      <family val="2"/>
    </font>
    <font>
      <sz val="12"/>
      <name val="???"/>
      <family val="1"/>
      <charset val="129"/>
    </font>
    <font>
      <sz val="10"/>
      <color indexed="8"/>
      <name val="MS Sans Serif"/>
      <family val="2"/>
    </font>
    <font>
      <i/>
      <sz val="10"/>
      <color indexed="13"/>
      <name val="Arial"/>
      <family val="2"/>
    </font>
    <font>
      <sz val="10"/>
      <color indexed="13"/>
      <name val="Arial"/>
      <family val="2"/>
    </font>
    <font>
      <b/>
      <i/>
      <sz val="9"/>
      <name val="Arial"/>
      <family val="2"/>
    </font>
    <font>
      <i/>
      <sz val="10"/>
      <name val="Arial"/>
      <family val="2"/>
    </font>
    <font>
      <sz val="11"/>
      <name val="‚l‚r ƒSƒVƒbƒN"/>
      <family val="3"/>
      <charset val="128"/>
    </font>
    <font>
      <sz val="11"/>
      <color theme="0"/>
      <name val="Arial"/>
      <family val="2"/>
    </font>
    <font>
      <b/>
      <sz val="9"/>
      <color indexed="12"/>
      <name val="Arial"/>
      <family val="2"/>
    </font>
    <font>
      <sz val="14"/>
      <color indexed="12"/>
      <name val="Arial Narrow"/>
      <family val="2"/>
    </font>
    <font>
      <sz val="8"/>
      <name val="Times New Roman"/>
      <family val="1"/>
    </font>
    <font>
      <sz val="8"/>
      <color indexed="12"/>
      <name val="Helv"/>
    </font>
    <font>
      <sz val="10"/>
      <name val="Geneva"/>
    </font>
    <font>
      <sz val="11"/>
      <color rgb="FF9C0006"/>
      <name val="Arial"/>
      <family val="2"/>
    </font>
    <font>
      <u/>
      <sz val="7.5"/>
      <color indexed="36"/>
      <name val="Arial"/>
      <family val="2"/>
    </font>
    <font>
      <b/>
      <sz val="9"/>
      <color indexed="9"/>
      <name val="Arial"/>
      <family val="2"/>
    </font>
    <font>
      <sz val="11"/>
      <name val="Helvetica"/>
      <family val="2"/>
    </font>
    <font>
      <sz val="12"/>
      <name val="Tms Rmn"/>
    </font>
    <font>
      <b/>
      <sz val="8"/>
      <color indexed="24"/>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rgb="FFFA7D00"/>
      <name val="Arial"/>
      <family val="2"/>
    </font>
    <font>
      <b/>
      <sz val="10"/>
      <name val="helv"/>
    </font>
    <font>
      <sz val="12"/>
      <name val="Humanst521 BT"/>
      <family val="2"/>
    </font>
    <font>
      <b/>
      <sz val="11"/>
      <color theme="0"/>
      <name val="Arial"/>
      <family val="2"/>
    </font>
    <font>
      <sz val="8"/>
      <name val="Helvetica"/>
      <family val="2"/>
    </font>
    <font>
      <u val="singleAccounting"/>
      <sz val="12"/>
      <name val="Humanst521 BT"/>
      <family val="2"/>
    </font>
    <font>
      <b/>
      <sz val="8"/>
      <color indexed="9"/>
      <name val="Arial"/>
      <family val="2"/>
    </font>
    <font>
      <b/>
      <sz val="8"/>
      <color indexed="8"/>
      <name val="Arial"/>
      <family val="2"/>
    </font>
    <font>
      <b/>
      <sz val="8"/>
      <color indexed="8"/>
      <name val="Courier New"/>
      <family val="3"/>
    </font>
    <font>
      <b/>
      <sz val="10"/>
      <name val="Times New Roman"/>
      <family val="1"/>
    </font>
    <font>
      <sz val="10"/>
      <name val="Helv"/>
    </font>
    <font>
      <sz val="10"/>
      <name val="Tahoma"/>
      <family val="2"/>
    </font>
    <font>
      <sz val="7"/>
      <name val="Small Fonts"/>
      <family val="2"/>
    </font>
    <font>
      <sz val="10"/>
      <name val="MS Serif"/>
      <family val="1"/>
    </font>
    <font>
      <sz val="10"/>
      <color indexed="18"/>
      <name val="Arial"/>
      <family val="2"/>
    </font>
    <font>
      <sz val="8"/>
      <color indexed="12"/>
      <name val="Arial"/>
      <family val="2"/>
    </font>
    <font>
      <sz val="1"/>
      <color indexed="8"/>
      <name val="Courier"/>
      <family val="3"/>
    </font>
    <font>
      <u val="doubleAccounting"/>
      <sz val="12"/>
      <name val="Humanst521 BT"/>
      <family val="2"/>
    </font>
    <font>
      <b/>
      <sz val="8"/>
      <name val="MS Sans Serif"/>
      <family val="2"/>
    </font>
    <font>
      <b/>
      <sz val="1"/>
      <color indexed="8"/>
      <name val="Courier"/>
      <family val="3"/>
    </font>
    <font>
      <sz val="10"/>
      <color indexed="16"/>
      <name val="MS Serif"/>
      <family val="1"/>
    </font>
    <font>
      <i/>
      <sz val="11"/>
      <color rgb="FF7F7F7F"/>
      <name val="Arial"/>
      <family val="2"/>
    </font>
    <font>
      <i/>
      <sz val="1"/>
      <color indexed="8"/>
      <name val="Courier"/>
      <family val="3"/>
    </font>
    <font>
      <sz val="10"/>
      <color indexed="22"/>
      <name val="Arial"/>
      <family val="2"/>
    </font>
    <font>
      <sz val="11"/>
      <color indexed="39"/>
      <name val="Arial"/>
      <family val="2"/>
    </font>
    <font>
      <sz val="12"/>
      <color indexed="14"/>
      <name val="Arial"/>
      <family val="2"/>
    </font>
    <font>
      <b/>
      <sz val="10"/>
      <color indexed="8"/>
      <name val="Arial"/>
      <family val="2"/>
    </font>
    <font>
      <b/>
      <sz val="9"/>
      <color indexed="26"/>
      <name val="Arial"/>
      <family val="2"/>
    </font>
    <font>
      <sz val="9"/>
      <color indexed="26"/>
      <name val="Arial"/>
      <family val="2"/>
    </font>
    <font>
      <sz val="10"/>
      <color indexed="26"/>
      <name val="Arial"/>
      <family val="2"/>
    </font>
    <font>
      <sz val="9"/>
      <color indexed="8"/>
      <name val="Arial"/>
      <family val="2"/>
    </font>
    <font>
      <b/>
      <sz val="8"/>
      <color indexed="26"/>
      <name val="Arial"/>
      <family val="2"/>
    </font>
    <font>
      <sz val="4"/>
      <name val="Arial"/>
      <family val="2"/>
    </font>
    <font>
      <sz val="5"/>
      <name val="Arial"/>
      <family val="2"/>
    </font>
    <font>
      <b/>
      <sz val="6"/>
      <name val="Arial"/>
      <family val="2"/>
    </font>
    <font>
      <b/>
      <sz val="7"/>
      <name val="Arial"/>
      <family val="2"/>
    </font>
    <font>
      <sz val="6"/>
      <name val="Small Fonts"/>
      <family val="2"/>
    </font>
    <font>
      <b/>
      <sz val="5"/>
      <name val="Small Fonts"/>
      <family val="2"/>
    </font>
    <font>
      <b/>
      <sz val="5"/>
      <color indexed="8"/>
      <name val="Small Fonts"/>
      <family val="2"/>
    </font>
    <font>
      <sz val="10"/>
      <name val="Helvetica"/>
      <family val="2"/>
    </font>
    <font>
      <b/>
      <sz val="9"/>
      <color indexed="53"/>
      <name val="Tahoma"/>
      <family val="2"/>
    </font>
    <font>
      <b/>
      <u/>
      <sz val="1"/>
      <color indexed="8"/>
      <name val="Courier"/>
      <family val="3"/>
    </font>
    <font>
      <b/>
      <u/>
      <sz val="11"/>
      <color indexed="37"/>
      <name val="Arial"/>
      <family val="2"/>
    </font>
    <font>
      <sz val="9"/>
      <name val="Times New Roman"/>
      <family val="1"/>
    </font>
    <font>
      <b/>
      <sz val="8"/>
      <color indexed="12"/>
      <name val="Arial"/>
      <family val="2"/>
    </font>
    <font>
      <sz val="10"/>
      <color indexed="9"/>
      <name val="MS Sans Serif"/>
      <family val="2"/>
    </font>
    <font>
      <sz val="10"/>
      <color indexed="9"/>
      <name val="Univers (WN)"/>
    </font>
    <font>
      <sz val="10"/>
      <color indexed="12"/>
      <name val="Arial"/>
      <family val="2"/>
    </font>
    <font>
      <u/>
      <sz val="12"/>
      <color indexed="12"/>
      <name val="Times New Roman"/>
      <family val="1"/>
    </font>
    <font>
      <u/>
      <sz val="10"/>
      <color indexed="36"/>
      <name val="Arial"/>
      <family val="2"/>
    </font>
    <font>
      <u/>
      <sz val="11"/>
      <color theme="10"/>
      <name val="Calibri"/>
      <family val="2"/>
    </font>
    <font>
      <sz val="11"/>
      <color rgb="FF3F3F76"/>
      <name val="Arial"/>
      <family val="2"/>
    </font>
    <font>
      <i/>
      <sz val="12"/>
      <color indexed="12"/>
      <name val="Arial"/>
      <family val="2"/>
    </font>
    <font>
      <i/>
      <sz val="10"/>
      <color indexed="12"/>
      <name val="Arial"/>
      <family val="2"/>
    </font>
    <font>
      <sz val="11"/>
      <color rgb="FF0070C0"/>
      <name val="Calibri"/>
      <family val="2"/>
      <scheme val="minor"/>
    </font>
    <font>
      <sz val="10"/>
      <color indexed="10"/>
      <name val="Arial"/>
      <family val="2"/>
    </font>
    <font>
      <sz val="11"/>
      <color rgb="FFFA7D00"/>
      <name val="Arial"/>
      <family val="2"/>
    </font>
    <font>
      <sz val="8"/>
      <color indexed="8"/>
      <name val="Helv"/>
    </font>
    <font>
      <sz val="10"/>
      <name val="Futura"/>
    </font>
    <font>
      <b/>
      <sz val="11"/>
      <name val="Helv"/>
    </font>
    <font>
      <sz val="12"/>
      <name val="Osaka"/>
      <family val="3"/>
      <charset val="128"/>
    </font>
    <font>
      <sz val="11"/>
      <color rgb="FF9C6500"/>
      <name val="Arial"/>
      <family val="2"/>
    </font>
    <font>
      <sz val="10"/>
      <color indexed="8"/>
      <name val="Palatino Linotype"/>
      <family val="2"/>
    </font>
    <font>
      <sz val="8"/>
      <name val="Palatino Linotype"/>
      <family val="1"/>
    </font>
    <font>
      <sz val="11"/>
      <color indexed="8"/>
      <name val="Palatino Linotype"/>
      <family val="2"/>
    </font>
    <font>
      <sz val="10"/>
      <color rgb="FF000000"/>
      <name val="Arial"/>
      <family val="2"/>
    </font>
    <font>
      <i/>
      <sz val="9"/>
      <name val="Arial"/>
      <family val="2"/>
    </font>
    <font>
      <sz val="10"/>
      <name val="Terminal"/>
      <family val="3"/>
      <charset val="255"/>
    </font>
    <font>
      <b/>
      <u val="doubleAccounting"/>
      <sz val="12"/>
      <name val="Humanst521 BT"/>
      <family val="2"/>
    </font>
    <font>
      <i/>
      <sz val="9"/>
      <name val="Times New Roman"/>
      <family val="1"/>
    </font>
    <font>
      <sz val="11"/>
      <name val="‚l‚r –¾’©"/>
      <charset val="128"/>
    </font>
    <font>
      <sz val="12"/>
      <color indexed="14"/>
      <name val="Times New Roman"/>
      <family val="1"/>
    </font>
    <font>
      <i/>
      <sz val="11"/>
      <color indexed="39"/>
      <name val="Arial"/>
      <family val="2"/>
    </font>
    <font>
      <sz val="10"/>
      <color indexed="14"/>
      <name val="Arial"/>
      <family val="2"/>
    </font>
    <font>
      <sz val="8"/>
      <color indexed="14"/>
      <name val="Arial"/>
      <family val="2"/>
    </font>
    <font>
      <b/>
      <sz val="11"/>
      <color rgb="FF3F3F3F"/>
      <name val="Arial"/>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sz val="10"/>
      <color indexed="12"/>
      <name val="Times New Roman"/>
      <family val="1"/>
    </font>
    <font>
      <b/>
      <sz val="10"/>
      <color indexed="10"/>
      <name val="Arial"/>
      <family val="2"/>
    </font>
    <font>
      <b/>
      <sz val="10"/>
      <color indexed="26"/>
      <name val="Arial"/>
      <family val="2"/>
    </font>
    <font>
      <b/>
      <sz val="10"/>
      <color indexed="41"/>
      <name val="Arial"/>
      <family val="2"/>
    </font>
    <font>
      <b/>
      <sz val="10"/>
      <color indexed="11"/>
      <name val="Arial"/>
      <family val="2"/>
    </font>
    <font>
      <b/>
      <sz val="10"/>
      <color indexed="45"/>
      <name val="Arial"/>
      <family val="2"/>
    </font>
    <font>
      <sz val="12"/>
      <name val="Tahoma"/>
      <family val="2"/>
    </font>
    <font>
      <sz val="10"/>
      <name val="Univers (W1)"/>
    </font>
    <font>
      <b/>
      <sz val="10"/>
      <name val="MS Sans Serif"/>
      <family val="2"/>
    </font>
    <font>
      <sz val="10"/>
      <color indexed="32"/>
      <name val="Arial"/>
      <family val="2"/>
    </font>
    <font>
      <sz val="8"/>
      <color indexed="8"/>
      <name val="Arial"/>
      <family val="2"/>
    </font>
    <font>
      <sz val="10"/>
      <color indexed="10"/>
      <name val="MS Sans Serif"/>
      <family val="2"/>
    </font>
    <font>
      <sz val="8"/>
      <color indexed="10"/>
      <name val="Arial"/>
      <family val="2"/>
    </font>
    <font>
      <sz val="8"/>
      <name val="Wingdings"/>
      <charset val="2"/>
    </font>
    <font>
      <b/>
      <sz val="12"/>
      <color indexed="8"/>
      <name val="Arial"/>
      <family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sz val="8"/>
      <name val="MS Sans Serif"/>
      <family val="2"/>
    </font>
    <font>
      <u val="singleAccounting"/>
      <sz val="11"/>
      <color indexed="39"/>
      <name val="Arial"/>
      <family val="2"/>
    </font>
    <font>
      <sz val="10"/>
      <color indexed="0"/>
      <name val="Helv"/>
    </font>
    <font>
      <b/>
      <sz val="10"/>
      <name val="Tahoma"/>
      <family val="2"/>
    </font>
    <font>
      <b/>
      <sz val="8"/>
      <color indexed="8"/>
      <name val="Helv"/>
    </font>
    <font>
      <b/>
      <sz val="10"/>
      <color indexed="12"/>
      <name val="Dutch"/>
    </font>
    <font>
      <sz val="12"/>
      <name val="Humanst521 XBd BT"/>
      <family val="2"/>
    </font>
    <font>
      <b/>
      <sz val="11"/>
      <color theme="1"/>
      <name val="Arial"/>
      <family val="2"/>
    </font>
    <font>
      <u val="doubleAccounting"/>
      <sz val="10"/>
      <name val="Arial"/>
      <family val="2"/>
    </font>
    <font>
      <sz val="8"/>
      <color indexed="10"/>
      <name val="Arial Narrow"/>
      <family val="2"/>
    </font>
    <font>
      <sz val="8"/>
      <color indexed="8"/>
      <name val="Wingdings"/>
      <charset val="2"/>
    </font>
    <font>
      <sz val="5.5"/>
      <name val="Small Fonts"/>
      <family val="2"/>
    </font>
    <font>
      <sz val="5.5"/>
      <color indexed="8"/>
      <name val="Small Fonts"/>
      <family val="2"/>
    </font>
    <font>
      <sz val="11"/>
      <color rgb="FFFF0000"/>
      <name val="Arial"/>
      <family val="2"/>
    </font>
    <font>
      <b/>
      <sz val="14"/>
      <color indexed="53"/>
      <name val="Arial"/>
      <family val="2"/>
    </font>
    <font>
      <sz val="8"/>
      <name val="Arial"/>
      <family val="2"/>
      <charset val="204"/>
    </font>
    <font>
      <sz val="11"/>
      <name val="ＭＳ ゴシック"/>
      <family val="3"/>
      <charset val="128"/>
    </font>
    <font>
      <sz val="11"/>
      <name val="ＭＳ Ｐゴシック"/>
      <family val="3"/>
      <charset val="128"/>
    </font>
    <font>
      <sz val="12"/>
      <name val="新細明體"/>
      <family val="1"/>
    </font>
    <font>
      <sz val="10"/>
      <name val="Arial"/>
      <family val="2"/>
      <charset val="177"/>
    </font>
    <font>
      <sz val="11"/>
      <name val="ＭＳ 明朝"/>
      <family val="1"/>
      <charset val="128"/>
    </font>
    <font>
      <b/>
      <sz val="14"/>
      <name val="ＭＳ Ｐゴシック"/>
      <family val="3"/>
      <charset val="128"/>
    </font>
    <font>
      <sz val="8"/>
      <color rgb="FF0070C0"/>
      <name val="Arial Narrow"/>
      <family val="2"/>
    </font>
    <font>
      <sz val="10"/>
      <color rgb="FF0070C0"/>
      <name val="Arial"/>
      <family val="2"/>
    </font>
    <font>
      <sz val="10"/>
      <name val="Courier New"/>
      <family val="3"/>
    </font>
    <font>
      <sz val="36"/>
      <name val="Arial"/>
      <family val="2"/>
    </font>
    <font>
      <sz val="72"/>
      <name val="Arial"/>
      <family val="2"/>
    </font>
    <font>
      <b/>
      <sz val="48"/>
      <name val="Arial"/>
      <family val="2"/>
    </font>
  </fonts>
  <fills count="1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indexed="8"/>
        <bgColor indexed="64"/>
      </patternFill>
    </fill>
    <fill>
      <patternFill patternType="lightGray">
        <fgColor indexed="8"/>
        <bgColor indexed="8"/>
      </patternFill>
    </fill>
    <fill>
      <patternFill patternType="solid">
        <fgColor indexed="42"/>
        <bgColor indexed="64"/>
      </patternFill>
    </fill>
    <fill>
      <patternFill patternType="solid">
        <fgColor indexed="13"/>
        <bgColor indexed="64"/>
      </patternFill>
    </fill>
    <fill>
      <patternFill patternType="darkHorizontal">
        <fgColor indexed="8"/>
        <bgColor indexed="26"/>
      </patternFill>
    </fill>
    <fill>
      <patternFill patternType="solid">
        <fgColor indexed="22"/>
        <bgColor indexed="64"/>
      </patternFill>
    </fill>
    <fill>
      <patternFill patternType="solid">
        <fgColor indexed="9"/>
        <bgColor indexed="64"/>
      </patternFill>
    </fill>
    <fill>
      <patternFill patternType="solid">
        <fgColor indexed="8"/>
      </patternFill>
    </fill>
    <fill>
      <patternFill patternType="solid">
        <fgColor indexed="26"/>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6"/>
      </patternFill>
    </fill>
    <fill>
      <patternFill patternType="solid">
        <fgColor indexed="54"/>
      </patternFill>
    </fill>
    <fill>
      <patternFill patternType="solid">
        <fgColor indexed="9"/>
      </patternFill>
    </fill>
    <fill>
      <patternFill patternType="lightHorizontal">
        <fgColor indexed="31"/>
        <bgColor indexed="48"/>
      </patternFill>
    </fill>
    <fill>
      <patternFill patternType="solid">
        <fgColor indexed="63"/>
        <bgColor indexed="64"/>
      </patternFill>
    </fill>
    <fill>
      <patternFill patternType="solid">
        <fgColor indexed="62"/>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27"/>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1"/>
        <bgColor indexed="41"/>
      </patternFill>
    </fill>
    <fill>
      <patternFill patternType="solid">
        <fgColor indexed="40"/>
        <bgColor indexed="40"/>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16"/>
        <bgColor indexed="64"/>
      </patternFill>
    </fill>
    <fill>
      <patternFill patternType="solid">
        <fgColor indexed="29"/>
        <bgColor indexed="64"/>
      </patternFill>
    </fill>
    <fill>
      <patternFill patternType="solid">
        <fgColor indexed="14"/>
        <bgColor indexed="64"/>
      </patternFill>
    </fill>
    <fill>
      <patternFill patternType="solid">
        <fgColor indexed="33"/>
        <bgColor indexed="64"/>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6"/>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18"/>
        <bgColor indexed="17"/>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solid">
        <fgColor indexed="47"/>
        <bgColor indexed="64"/>
      </patternFill>
    </fill>
    <fill>
      <patternFill patternType="solid">
        <fgColor indexed="38"/>
        <bgColor indexed="64"/>
      </patternFill>
    </fill>
    <fill>
      <patternFill patternType="solid">
        <fgColor indexed="21"/>
        <bgColor indexed="64"/>
      </patternFill>
    </fill>
    <fill>
      <patternFill patternType="solid">
        <fgColor indexed="17"/>
      </patternFill>
    </fill>
    <fill>
      <patternFill patternType="solid">
        <fgColor indexed="45"/>
        <bgColor indexed="64"/>
      </patternFill>
    </fill>
    <fill>
      <patternFill patternType="solid">
        <fgColor indexed="22"/>
        <bgColor indexed="8"/>
      </patternFill>
    </fill>
    <fill>
      <patternFill patternType="mediumGray">
        <fgColor indexed="22"/>
      </patternFill>
    </fill>
    <fill>
      <patternFill patternType="solid">
        <fgColor indexed="11"/>
        <bgColor indexed="64"/>
      </patternFill>
    </fill>
    <fill>
      <patternFill patternType="darkVertica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19"/>
        <bgColor indexed="64"/>
      </patternFill>
    </fill>
    <fill>
      <patternFill patternType="solid">
        <fgColor indexed="9"/>
        <bgColor indexed="8"/>
      </patternFill>
    </fill>
  </fills>
  <borders count="2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8"/>
      </bottom>
      <diagonal/>
    </border>
    <border>
      <left/>
      <right/>
      <top/>
      <bottom style="double">
        <color indexed="8"/>
      </bottom>
      <diagonal/>
    </border>
    <border>
      <left style="thin">
        <color indexed="64"/>
      </left>
      <right/>
      <top style="thin">
        <color indexed="8"/>
      </top>
      <bottom style="thin">
        <color indexed="8"/>
      </bottom>
      <diagonal/>
    </border>
    <border>
      <left style="thin">
        <color indexed="8"/>
      </left>
      <right style="thin">
        <color indexed="8"/>
      </right>
      <top/>
      <bottom style="double">
        <color indexed="8"/>
      </bottom>
      <diagonal/>
    </border>
    <border>
      <left style="thin">
        <color indexed="64"/>
      </left>
      <right style="thin">
        <color indexed="8"/>
      </right>
      <top/>
      <bottom/>
      <diagonal/>
    </border>
    <border>
      <left/>
      <right style="medium">
        <color indexed="64"/>
      </right>
      <top/>
      <bottom/>
      <diagonal/>
    </border>
    <border>
      <left style="medium">
        <color indexed="64"/>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style="thin">
        <color indexed="8"/>
      </right>
      <top/>
      <bottom/>
      <diagonal/>
    </border>
    <border>
      <left style="thin">
        <color indexed="64"/>
      </left>
      <right style="thin">
        <color indexed="64"/>
      </right>
      <top/>
      <bottom/>
      <diagonal/>
    </border>
    <border>
      <left style="medium">
        <color indexed="64"/>
      </left>
      <right/>
      <top/>
      <bottom style="thin">
        <color indexed="8"/>
      </bottom>
      <diagonal/>
    </border>
    <border>
      <left style="thin">
        <color indexed="64"/>
      </left>
      <right style="thin">
        <color indexed="64"/>
      </right>
      <top/>
      <bottom style="thin">
        <color indexed="8"/>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64"/>
      </bottom>
      <diagonal/>
    </border>
    <border>
      <left style="medium">
        <color indexed="64"/>
      </left>
      <right style="thin">
        <color indexed="8"/>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8"/>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8"/>
      </right>
      <top/>
      <bottom style="thin">
        <color indexed="8"/>
      </bottom>
      <diagonal/>
    </border>
    <border>
      <left/>
      <right style="thin">
        <color indexed="64"/>
      </right>
      <top/>
      <bottom style="thin">
        <color indexed="8"/>
      </bottom>
      <diagonal/>
    </border>
    <border>
      <left style="thin">
        <color indexed="64"/>
      </left>
      <right style="medium">
        <color indexed="64"/>
      </right>
      <top/>
      <bottom style="thin">
        <color indexed="8"/>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style="thin">
        <color indexed="8"/>
      </bottom>
      <diagonal/>
    </border>
    <border>
      <left/>
      <right/>
      <top style="thin">
        <color indexed="8"/>
      </top>
      <bottom style="double">
        <color indexed="8"/>
      </bottom>
      <diagonal/>
    </border>
    <border>
      <left style="thin">
        <color indexed="64"/>
      </left>
      <right style="thin">
        <color indexed="64"/>
      </right>
      <top style="thin">
        <color indexed="8"/>
      </top>
      <bottom style="double">
        <color indexed="8"/>
      </bottom>
      <diagonal/>
    </border>
    <border>
      <left/>
      <right style="thin">
        <color indexed="64"/>
      </right>
      <top style="thin">
        <color indexed="64"/>
      </top>
      <bottom style="thin">
        <color indexed="64"/>
      </bottom>
      <diagonal/>
    </border>
    <border>
      <left style="medium">
        <color indexed="8"/>
      </left>
      <right style="medium">
        <color indexed="8"/>
      </right>
      <top style="thin">
        <color indexed="8"/>
      </top>
      <bottom style="thin">
        <color indexed="8"/>
      </bottom>
      <diagonal/>
    </border>
    <border>
      <left/>
      <right style="medium">
        <color indexed="64"/>
      </right>
      <top style="thin">
        <color indexed="64"/>
      </top>
      <bottom style="thin">
        <color indexed="64"/>
      </bottom>
      <diagonal/>
    </border>
    <border>
      <left style="thin">
        <color theme="1"/>
      </left>
      <right style="thin">
        <color indexed="8"/>
      </right>
      <top/>
      <bottom/>
      <diagonal/>
    </border>
    <border>
      <left/>
      <right/>
      <top style="thin">
        <color indexed="64"/>
      </top>
      <bottom style="double">
        <color indexed="64"/>
      </bottom>
      <diagonal/>
    </border>
    <border>
      <left style="medium">
        <color theme="1"/>
      </left>
      <right/>
      <top style="medium">
        <color theme="1"/>
      </top>
      <bottom/>
      <diagonal/>
    </border>
    <border>
      <left/>
      <right/>
      <top style="medium">
        <color theme="1"/>
      </top>
      <bottom/>
      <diagonal/>
    </border>
    <border>
      <left style="thin">
        <color indexed="8"/>
      </left>
      <right/>
      <top style="medium">
        <color theme="1"/>
      </top>
      <bottom/>
      <diagonal/>
    </border>
    <border>
      <left style="thin">
        <color indexed="8"/>
      </left>
      <right style="medium">
        <color theme="1"/>
      </right>
      <top style="medium">
        <color theme="1"/>
      </top>
      <bottom/>
      <diagonal/>
    </border>
    <border>
      <left style="medium">
        <color theme="1"/>
      </left>
      <right/>
      <top/>
      <bottom/>
      <diagonal/>
    </border>
    <border>
      <left style="thin">
        <color indexed="8"/>
      </left>
      <right style="medium">
        <color theme="1"/>
      </right>
      <top/>
      <bottom/>
      <diagonal/>
    </border>
    <border>
      <left style="thin">
        <color indexed="8"/>
      </left>
      <right style="medium">
        <color theme="1"/>
      </right>
      <top/>
      <bottom style="thin">
        <color indexed="8"/>
      </bottom>
      <diagonal/>
    </border>
    <border>
      <left style="medium">
        <color theme="1"/>
      </left>
      <right/>
      <top style="thin">
        <color indexed="8"/>
      </top>
      <bottom style="thin">
        <color indexed="8"/>
      </bottom>
      <diagonal/>
    </border>
    <border>
      <left style="thin">
        <color indexed="8"/>
      </left>
      <right style="medium">
        <color theme="1"/>
      </right>
      <top style="thin">
        <color indexed="8"/>
      </top>
      <bottom style="thin">
        <color indexed="8"/>
      </bottom>
      <diagonal/>
    </border>
    <border>
      <left/>
      <right style="medium">
        <color theme="1"/>
      </right>
      <top/>
      <bottom/>
      <diagonal/>
    </border>
    <border>
      <left style="medium">
        <color theme="1"/>
      </left>
      <right/>
      <top style="thin">
        <color indexed="8"/>
      </top>
      <bottom/>
      <diagonal/>
    </border>
    <border>
      <left style="thin">
        <color indexed="8"/>
      </left>
      <right style="medium">
        <color theme="1"/>
      </right>
      <top style="thin">
        <color indexed="8"/>
      </top>
      <bottom/>
      <diagonal/>
    </border>
    <border>
      <left style="medium">
        <color theme="1"/>
      </left>
      <right style="thin">
        <color indexed="8"/>
      </right>
      <top style="thin">
        <color indexed="8"/>
      </top>
      <bottom/>
      <diagonal/>
    </border>
    <border>
      <left style="medium">
        <color theme="1"/>
      </left>
      <right style="thin">
        <color indexed="8"/>
      </right>
      <top/>
      <bottom/>
      <diagonal/>
    </border>
    <border>
      <left style="medium">
        <color theme="1"/>
      </left>
      <right/>
      <top style="thin">
        <color indexed="8"/>
      </top>
      <bottom style="medium">
        <color theme="1"/>
      </bottom>
      <diagonal/>
    </border>
    <border>
      <left style="thin">
        <color indexed="8"/>
      </left>
      <right/>
      <top style="thin">
        <color indexed="8"/>
      </top>
      <bottom style="medium">
        <color theme="1"/>
      </bottom>
      <diagonal/>
    </border>
    <border>
      <left style="thin">
        <color indexed="8"/>
      </left>
      <right style="medium">
        <color theme="1"/>
      </right>
      <top style="thin">
        <color indexed="8"/>
      </top>
      <bottom style="medium">
        <color theme="1"/>
      </bottom>
      <diagonal/>
    </border>
    <border>
      <left style="thick">
        <color theme="1"/>
      </left>
      <right/>
      <top style="thick">
        <color theme="1"/>
      </top>
      <bottom/>
      <diagonal/>
    </border>
    <border>
      <left/>
      <right/>
      <top style="thick">
        <color theme="1"/>
      </top>
      <bottom/>
      <diagonal/>
    </border>
    <border>
      <left/>
      <right style="thin">
        <color indexed="8"/>
      </right>
      <top style="thick">
        <color theme="1"/>
      </top>
      <bottom/>
      <diagonal/>
    </border>
    <border>
      <left style="medium">
        <color indexed="8"/>
      </left>
      <right/>
      <top style="thick">
        <color theme="1"/>
      </top>
      <bottom/>
      <diagonal/>
    </border>
    <border>
      <left/>
      <right style="medium">
        <color indexed="8"/>
      </right>
      <top style="thick">
        <color theme="1"/>
      </top>
      <bottom/>
      <diagonal/>
    </border>
    <border>
      <left style="medium">
        <color indexed="8"/>
      </left>
      <right style="medium">
        <color indexed="8"/>
      </right>
      <top style="thick">
        <color theme="1"/>
      </top>
      <bottom/>
      <diagonal/>
    </border>
    <border>
      <left/>
      <right style="thick">
        <color theme="1"/>
      </right>
      <top style="thick">
        <color theme="1"/>
      </top>
      <bottom/>
      <diagonal/>
    </border>
    <border>
      <left style="thick">
        <color theme="1"/>
      </left>
      <right/>
      <top/>
      <bottom/>
      <diagonal/>
    </border>
    <border>
      <left/>
      <right style="thick">
        <color theme="1"/>
      </right>
      <top/>
      <bottom/>
      <diagonal/>
    </border>
    <border>
      <left style="thick">
        <color theme="1"/>
      </left>
      <right/>
      <top/>
      <bottom style="medium">
        <color indexed="8"/>
      </bottom>
      <diagonal/>
    </border>
    <border>
      <left/>
      <right style="thick">
        <color theme="1"/>
      </right>
      <top/>
      <bottom style="thin">
        <color indexed="8"/>
      </bottom>
      <diagonal/>
    </border>
    <border>
      <left style="thick">
        <color theme="1"/>
      </left>
      <right/>
      <top style="thin">
        <color indexed="8"/>
      </top>
      <bottom/>
      <diagonal/>
    </border>
    <border>
      <left style="thin">
        <color indexed="8"/>
      </left>
      <right style="thick">
        <color theme="1"/>
      </right>
      <top style="thin">
        <color indexed="8"/>
      </top>
      <bottom/>
      <diagonal/>
    </border>
    <border>
      <left style="thin">
        <color indexed="8"/>
      </left>
      <right style="thick">
        <color theme="1"/>
      </right>
      <top/>
      <bottom/>
      <diagonal/>
    </border>
    <border>
      <left style="thick">
        <color theme="1"/>
      </left>
      <right/>
      <top/>
      <bottom style="thin">
        <color indexed="8"/>
      </bottom>
      <diagonal/>
    </border>
    <border>
      <left style="thin">
        <color indexed="8"/>
      </left>
      <right style="thick">
        <color theme="1"/>
      </right>
      <top/>
      <bottom style="thin">
        <color indexed="8"/>
      </bottom>
      <diagonal/>
    </border>
    <border>
      <left style="thin">
        <color indexed="8"/>
      </left>
      <right style="thick">
        <color theme="1"/>
      </right>
      <top style="thin">
        <color indexed="8"/>
      </top>
      <bottom style="thin">
        <color indexed="8"/>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n">
        <color indexed="8"/>
      </left>
      <right/>
      <top style="thick">
        <color theme="1"/>
      </top>
      <bottom/>
      <diagonal/>
    </border>
    <border>
      <left/>
      <right style="thick">
        <color theme="1"/>
      </right>
      <top style="thin">
        <color indexed="8"/>
      </top>
      <bottom/>
      <diagonal/>
    </border>
    <border>
      <left style="thick">
        <color theme="1"/>
      </left>
      <right style="thin">
        <color indexed="8"/>
      </right>
      <top/>
      <bottom/>
      <diagonal/>
    </border>
    <border>
      <left style="thick">
        <color theme="1"/>
      </left>
      <right style="thin">
        <color indexed="8"/>
      </right>
      <top/>
      <bottom style="thin">
        <color indexed="8"/>
      </bottom>
      <diagonal/>
    </border>
    <border>
      <left style="medium">
        <color indexed="8"/>
      </left>
      <right style="thick">
        <color theme="1"/>
      </right>
      <top/>
      <bottom style="thin">
        <color indexed="8"/>
      </bottom>
      <diagonal/>
    </border>
    <border>
      <left style="thin">
        <color indexed="8"/>
      </left>
      <right style="thick">
        <color theme="1"/>
      </right>
      <top style="thick">
        <color theme="1"/>
      </top>
      <bottom/>
      <diagonal/>
    </border>
    <border>
      <left style="thick">
        <color theme="1"/>
      </left>
      <right style="thin">
        <color indexed="8"/>
      </right>
      <top style="thin">
        <color indexed="8"/>
      </top>
      <bottom/>
      <diagonal/>
    </border>
    <border>
      <left/>
      <right style="thick">
        <color theme="1"/>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medium">
        <color theme="1"/>
      </right>
      <top style="medium">
        <color theme="1"/>
      </top>
      <bottom/>
      <diagonal/>
    </border>
    <border>
      <left style="medium">
        <color theme="1"/>
      </left>
      <right/>
      <top/>
      <bottom style="thin">
        <color indexed="8"/>
      </bottom>
      <diagonal/>
    </border>
    <border>
      <left/>
      <right style="medium">
        <color theme="1"/>
      </right>
      <top/>
      <bottom style="thin">
        <color indexed="8"/>
      </bottom>
      <diagonal/>
    </border>
    <border>
      <left/>
      <right style="medium">
        <color theme="1"/>
      </right>
      <top style="thin">
        <color indexed="8"/>
      </top>
      <bottom/>
      <diagonal/>
    </border>
    <border>
      <left style="medium">
        <color theme="1"/>
      </left>
      <right style="thin">
        <color indexed="8"/>
      </right>
      <top/>
      <bottom style="medium">
        <color theme="1"/>
      </bottom>
      <diagonal/>
    </border>
    <border>
      <left/>
      <right/>
      <top/>
      <bottom style="medium">
        <color theme="1"/>
      </bottom>
      <diagonal/>
    </border>
    <border>
      <left style="thin">
        <color indexed="8"/>
      </left>
      <right style="thin">
        <color indexed="8"/>
      </right>
      <top/>
      <bottom style="medium">
        <color theme="1"/>
      </bottom>
      <diagonal/>
    </border>
    <border>
      <left/>
      <right style="medium">
        <color theme="1"/>
      </right>
      <top/>
      <bottom style="medium">
        <color theme="1"/>
      </bottom>
      <diagonal/>
    </border>
    <border>
      <left/>
      <right style="thin">
        <color indexed="8"/>
      </right>
      <top/>
      <bottom style="medium">
        <color theme="1"/>
      </bottom>
      <diagonal/>
    </border>
    <border>
      <left style="thin">
        <color indexed="8"/>
      </left>
      <right style="medium">
        <color theme="1"/>
      </right>
      <top/>
      <bottom style="medium">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1"/>
      </left>
      <right/>
      <top/>
      <bottom style="medium">
        <color theme="1"/>
      </bottom>
      <diagonal/>
    </border>
    <border>
      <left/>
      <right style="thin">
        <color indexed="8"/>
      </right>
      <top style="medium">
        <color theme="1"/>
      </top>
      <bottom/>
      <diagonal/>
    </border>
    <border>
      <left style="medium">
        <color theme="1"/>
      </left>
      <right/>
      <top/>
      <bottom style="thin">
        <color theme="1"/>
      </bottom>
      <diagonal/>
    </border>
    <border>
      <left style="thin">
        <color theme="1"/>
      </left>
      <right style="medium">
        <color indexed="8"/>
      </right>
      <top style="thin">
        <color theme="1"/>
      </top>
      <bottom/>
      <diagonal/>
    </border>
    <border>
      <left style="thin">
        <color theme="1"/>
      </left>
      <right style="medium">
        <color indexed="8"/>
      </right>
      <top/>
      <bottom/>
      <diagonal/>
    </border>
    <border>
      <left style="thin">
        <color theme="1"/>
      </left>
      <right style="medium">
        <color indexed="8"/>
      </right>
      <top/>
      <bottom style="thin">
        <color theme="1"/>
      </bottom>
      <diagonal/>
    </border>
    <border>
      <left style="thin">
        <color indexed="64"/>
      </left>
      <right style="medium">
        <color indexed="8"/>
      </right>
      <top style="thin">
        <color indexed="64"/>
      </top>
      <bottom style="thin">
        <color indexed="64"/>
      </bottom>
      <diagonal/>
    </border>
    <border>
      <left/>
      <right/>
      <top/>
      <bottom style="thin">
        <color theme="1"/>
      </bottom>
      <diagonal/>
    </border>
    <border>
      <left style="thin">
        <color indexed="8"/>
      </left>
      <right style="thin">
        <color indexed="8"/>
      </right>
      <top style="medium">
        <color theme="1"/>
      </top>
      <bottom/>
      <diagonal/>
    </border>
    <border>
      <left style="medium">
        <color indexed="8"/>
      </left>
      <right style="medium">
        <color theme="1"/>
      </right>
      <top style="medium">
        <color theme="1"/>
      </top>
      <bottom/>
      <diagonal/>
    </border>
    <border>
      <left style="medium">
        <color indexed="8"/>
      </left>
      <right style="medium">
        <color theme="1"/>
      </right>
      <top/>
      <bottom/>
      <diagonal/>
    </border>
    <border>
      <left style="medium">
        <color indexed="8"/>
      </left>
      <right style="medium">
        <color theme="1"/>
      </right>
      <top/>
      <bottom style="medium">
        <color theme="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6"/>
      </top>
      <bottom style="double">
        <color indexed="56"/>
      </bottom>
      <diagonal/>
    </border>
    <border>
      <left style="thin">
        <color theme="1"/>
      </left>
      <right/>
      <top style="thin">
        <color theme="1"/>
      </top>
      <bottom/>
      <diagonal/>
    </border>
    <border>
      <left style="thin">
        <color theme="1"/>
      </left>
      <right/>
      <top/>
      <bottom/>
      <diagonal/>
    </border>
    <border>
      <left/>
      <right/>
      <top style="thin">
        <color theme="1"/>
      </top>
      <bottom/>
      <diagonal/>
    </border>
    <border>
      <left style="thin">
        <color theme="1"/>
      </left>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double">
        <color indexed="64"/>
      </left>
      <right/>
      <top/>
      <bottom style="hair">
        <color indexed="64"/>
      </bottom>
      <diagonal/>
    </border>
    <border>
      <left style="medium">
        <color indexed="12"/>
      </left>
      <right style="medium">
        <color indexed="12"/>
      </right>
      <top style="medium">
        <color indexed="12"/>
      </top>
      <bottom style="medium">
        <color indexed="12"/>
      </bottom>
      <diagonal/>
    </border>
    <border>
      <left/>
      <right style="thick">
        <color indexed="9"/>
      </right>
      <top/>
      <bottom/>
      <diagonal/>
    </border>
    <border>
      <left style="hair">
        <color indexed="64"/>
      </left>
      <right style="hair">
        <color indexed="64"/>
      </right>
      <top style="hair">
        <color indexed="64"/>
      </top>
      <bottom style="hair">
        <color indexed="6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8"/>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bottom/>
      <diagonal/>
    </border>
    <border>
      <left style="thin">
        <color indexed="64"/>
      </left>
      <right/>
      <top style="dotted">
        <color indexed="64"/>
      </top>
      <bottom/>
      <diagonal/>
    </border>
    <border>
      <left style="thin">
        <color indexed="64"/>
      </left>
      <right/>
      <top/>
      <bottom style="dotted">
        <color indexed="64"/>
      </bottom>
      <diagonal/>
    </border>
    <border>
      <left style="thin">
        <color indexed="15"/>
      </left>
      <right style="thin">
        <color indexed="15"/>
      </right>
      <top style="thin">
        <color indexed="15"/>
      </top>
      <bottom style="thin">
        <color indexed="15"/>
      </bottom>
      <diagonal/>
    </border>
    <border>
      <left/>
      <right/>
      <top style="dotted">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39"/>
      </bottom>
      <diagonal/>
    </border>
    <border>
      <left/>
      <right/>
      <top style="hair">
        <color indexed="39"/>
      </top>
      <bottom/>
      <diagonal/>
    </border>
    <border>
      <left style="thin">
        <color indexed="64"/>
      </left>
      <right/>
      <top style="thin">
        <color indexed="64"/>
      </top>
      <bottom/>
      <diagonal/>
    </border>
    <border>
      <left/>
      <right/>
      <top style="double">
        <color indexed="64"/>
      </top>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medium">
        <color theme="1"/>
      </right>
      <top style="thin">
        <color indexed="8"/>
      </top>
      <bottom style="thin">
        <color indexed="8"/>
      </bottom>
      <diagonal/>
    </border>
    <border>
      <left style="medium">
        <color theme="1"/>
      </left>
      <right/>
      <top style="thin">
        <color indexed="64"/>
      </top>
      <bottom/>
      <diagonal/>
    </border>
    <border>
      <left style="thin">
        <color indexed="8"/>
      </left>
      <right style="medium">
        <color theme="1"/>
      </right>
      <top style="thin">
        <color indexed="64"/>
      </top>
      <bottom/>
      <diagonal/>
    </border>
    <border>
      <left style="thin">
        <color indexed="8"/>
      </left>
      <right style="medium">
        <color theme="1"/>
      </right>
      <top/>
      <bottom style="medium">
        <color indexed="8"/>
      </bottom>
      <diagonal/>
    </border>
    <border>
      <left style="thin">
        <color indexed="8"/>
      </left>
      <right/>
      <top/>
      <bottom style="medium">
        <color theme="1"/>
      </bottom>
      <diagonal/>
    </border>
  </borders>
  <cellStyleXfs count="47695">
    <xf numFmtId="0" fontId="0"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3" fillId="3" borderId="0" applyNumberFormat="0" applyBorder="0" applyAlignment="0" applyProtection="0"/>
    <xf numFmtId="0" fontId="64" fillId="20" borderId="1" applyNumberFormat="0" applyAlignment="0" applyProtection="0"/>
    <xf numFmtId="0" fontId="65" fillId="21" borderId="2" applyNumberFormat="0" applyAlignment="0" applyProtection="0"/>
    <xf numFmtId="43" fontId="28" fillId="0" borderId="0" applyFont="0" applyFill="0" applyBorder="0" applyAlignment="0" applyProtection="0"/>
    <xf numFmtId="43" fontId="37" fillId="0" borderId="0" applyFont="0" applyFill="0" applyBorder="0" applyAlignment="0" applyProtection="0"/>
    <xf numFmtId="44" fontId="28" fillId="0" borderId="0" applyFont="0" applyFill="0" applyBorder="0" applyAlignment="0" applyProtection="0"/>
    <xf numFmtId="0" fontId="66" fillId="0" borderId="0" applyNumberFormat="0" applyFill="0" applyBorder="0" applyAlignment="0" applyProtection="0"/>
    <xf numFmtId="0" fontId="67" fillId="4" borderId="0" applyNumberFormat="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1" fillId="7" borderId="1" applyNumberFormat="0" applyAlignment="0" applyProtection="0"/>
    <xf numFmtId="0" fontId="72" fillId="0" borderId="6" applyNumberFormat="0" applyFill="0" applyAlignment="0" applyProtection="0"/>
    <xf numFmtId="0" fontId="73" fillId="22" borderId="0" applyNumberFormat="0" applyBorder="0" applyAlignment="0" applyProtection="0"/>
    <xf numFmtId="0" fontId="31" fillId="0" borderId="0"/>
    <xf numFmtId="0" fontId="56" fillId="0" borderId="0"/>
    <xf numFmtId="37" fontId="56" fillId="0" borderId="0"/>
    <xf numFmtId="0" fontId="27" fillId="0" borderId="0"/>
    <xf numFmtId="0" fontId="56" fillId="0" borderId="0"/>
    <xf numFmtId="0" fontId="27" fillId="0" borderId="0"/>
    <xf numFmtId="0" fontId="57" fillId="0" borderId="0"/>
    <xf numFmtId="0" fontId="31" fillId="0" borderId="0"/>
    <xf numFmtId="0" fontId="57" fillId="0" borderId="0"/>
    <xf numFmtId="0" fontId="27" fillId="0" borderId="0"/>
    <xf numFmtId="0" fontId="57" fillId="0" borderId="0"/>
    <xf numFmtId="37" fontId="58" fillId="0" borderId="0"/>
    <xf numFmtId="0" fontId="57" fillId="0" borderId="0"/>
    <xf numFmtId="0" fontId="27" fillId="0" borderId="0"/>
    <xf numFmtId="37" fontId="58" fillId="0" borderId="0"/>
    <xf numFmtId="0" fontId="57" fillId="0" borderId="0"/>
    <xf numFmtId="0" fontId="57" fillId="0" borderId="0"/>
    <xf numFmtId="0" fontId="61" fillId="23" borderId="7" applyNumberFormat="0" applyFont="0" applyAlignment="0" applyProtection="0"/>
    <xf numFmtId="0" fontId="74" fillId="20" borderId="8" applyNumberFormat="0" applyAlignment="0" applyProtection="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0" fontId="58" fillId="0" borderId="0"/>
    <xf numFmtId="43" fontId="27" fillId="0" borderId="0" applyFont="0" applyFill="0" applyBorder="0" applyAlignment="0" applyProtection="0"/>
    <xf numFmtId="0" fontId="27" fillId="0" borderId="0"/>
    <xf numFmtId="43" fontId="27" fillId="0" borderId="0" applyNumberFormat="0" applyFill="0" applyBorder="0" applyAlignment="0" applyProtection="0"/>
    <xf numFmtId="39" fontId="58" fillId="0" borderId="0"/>
    <xf numFmtId="43" fontId="26"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58" fillId="0" borderId="0"/>
    <xf numFmtId="0" fontId="27" fillId="0" borderId="0"/>
    <xf numFmtId="0" fontId="27" fillId="0" borderId="0"/>
    <xf numFmtId="0" fontId="26" fillId="0" borderId="0"/>
    <xf numFmtId="0" fontId="26" fillId="0" borderId="0"/>
    <xf numFmtId="0" fontId="26" fillId="0" borderId="0"/>
    <xf numFmtId="0" fontId="26" fillId="0" borderId="0"/>
    <xf numFmtId="0" fontId="25" fillId="0" borderId="0"/>
    <xf numFmtId="43" fontId="27" fillId="0" borderId="0" applyFont="0" applyFill="0" applyBorder="0" applyAlignment="0" applyProtection="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38" fontId="51" fillId="47" borderId="0" applyNumberFormat="0" applyBorder="0" applyAlignment="0" applyProtection="0"/>
    <xf numFmtId="0" fontId="93" fillId="0" borderId="0" applyNumberFormat="0" applyFill="0" applyBorder="0" applyAlignment="0" applyProtection="0">
      <alignment vertical="top"/>
      <protection locked="0"/>
    </xf>
    <xf numFmtId="10" fontId="51" fillId="50" borderId="82" applyNumberFormat="0" applyBorder="0" applyAlignment="0" applyProtection="0"/>
    <xf numFmtId="173" fontId="94" fillId="0" borderId="0"/>
    <xf numFmtId="0" fontId="27" fillId="0" borderId="0"/>
    <xf numFmtId="10" fontId="27" fillId="0" borderId="0" applyFont="0" applyFill="0" applyBorder="0" applyAlignment="0" applyProtection="0"/>
    <xf numFmtId="9" fontId="2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0" fontId="95" fillId="0" borderId="0"/>
    <xf numFmtId="0" fontId="27" fillId="0" borderId="0"/>
    <xf numFmtId="0" fontId="27" fillId="0" borderId="0"/>
    <xf numFmtId="0" fontId="24" fillId="0" borderId="0"/>
    <xf numFmtId="43" fontId="24" fillId="0" borderId="0" applyFont="0" applyFill="0" applyBorder="0" applyAlignment="0" applyProtection="0"/>
    <xf numFmtId="0" fontId="107" fillId="0" borderId="0" applyNumberFormat="0" applyFill="0" applyBorder="0" applyAlignment="0" applyProtection="0"/>
    <xf numFmtId="0" fontId="108" fillId="0" borderId="205" applyNumberFormat="0" applyFill="0" applyAlignment="0" applyProtection="0"/>
    <xf numFmtId="0" fontId="109" fillId="0" borderId="206" applyNumberFormat="0" applyFill="0" applyAlignment="0" applyProtection="0"/>
    <xf numFmtId="0" fontId="110" fillId="0" borderId="207" applyNumberFormat="0" applyFill="0" applyAlignment="0" applyProtection="0"/>
    <xf numFmtId="0" fontId="110" fillId="0" borderId="0" applyNumberFormat="0" applyFill="0" applyBorder="0" applyAlignment="0" applyProtection="0"/>
    <xf numFmtId="0" fontId="111" fillId="54" borderId="0" applyNumberFormat="0" applyBorder="0" applyAlignment="0" applyProtection="0"/>
    <xf numFmtId="0" fontId="112" fillId="55" borderId="0" applyNumberFormat="0" applyBorder="0" applyAlignment="0" applyProtection="0"/>
    <xf numFmtId="0" fontId="113" fillId="56" borderId="0" applyNumberFormat="0" applyBorder="0" applyAlignment="0" applyProtection="0"/>
    <xf numFmtId="0" fontId="114" fillId="57" borderId="208" applyNumberFormat="0" applyAlignment="0" applyProtection="0"/>
    <xf numFmtId="0" fontId="115" fillId="58" borderId="209" applyNumberFormat="0" applyAlignment="0" applyProtection="0"/>
    <xf numFmtId="0" fontId="116" fillId="58" borderId="208" applyNumberFormat="0" applyAlignment="0" applyProtection="0"/>
    <xf numFmtId="0" fontId="117" fillId="0" borderId="210" applyNumberFormat="0" applyFill="0" applyAlignment="0" applyProtection="0"/>
    <xf numFmtId="0" fontId="118" fillId="59" borderId="211" applyNumberFormat="0" applyAlignment="0" applyProtection="0"/>
    <xf numFmtId="0" fontId="119" fillId="0" borderId="0" applyNumberFormat="0" applyFill="0" applyBorder="0" applyAlignment="0" applyProtection="0"/>
    <xf numFmtId="0" fontId="24" fillId="60" borderId="212" applyNumberFormat="0" applyFont="0" applyAlignment="0" applyProtection="0"/>
    <xf numFmtId="0" fontId="120" fillId="0" borderId="0" applyNumberFormat="0" applyFill="0" applyBorder="0" applyAlignment="0" applyProtection="0"/>
    <xf numFmtId="0" fontId="92" fillId="0" borderId="213" applyNumberFormat="0" applyFill="0" applyAlignment="0" applyProtection="0"/>
    <xf numFmtId="0" fontId="121"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121" fillId="64" borderId="0" applyNumberFormat="0" applyBorder="0" applyAlignment="0" applyProtection="0"/>
    <xf numFmtId="0" fontId="121" fillId="65"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121" fillId="68" borderId="0" applyNumberFormat="0" applyBorder="0" applyAlignment="0" applyProtection="0"/>
    <xf numFmtId="0" fontId="121" fillId="69" borderId="0" applyNumberFormat="0" applyBorder="0" applyAlignment="0" applyProtection="0"/>
    <xf numFmtId="0" fontId="24" fillId="70" borderId="0" applyNumberFormat="0" applyBorder="0" applyAlignment="0" applyProtection="0"/>
    <xf numFmtId="0" fontId="24" fillId="71" borderId="0" applyNumberFormat="0" applyBorder="0" applyAlignment="0" applyProtection="0"/>
    <xf numFmtId="0" fontId="121" fillId="72" borderId="0" applyNumberFormat="0" applyBorder="0" applyAlignment="0" applyProtection="0"/>
    <xf numFmtId="0" fontId="121" fillId="73" borderId="0" applyNumberFormat="0" applyBorder="0" applyAlignment="0" applyProtection="0"/>
    <xf numFmtId="0" fontId="24" fillId="74" borderId="0" applyNumberFormat="0" applyBorder="0" applyAlignment="0" applyProtection="0"/>
    <xf numFmtId="0" fontId="24" fillId="75" borderId="0" applyNumberFormat="0" applyBorder="0" applyAlignment="0" applyProtection="0"/>
    <xf numFmtId="0" fontId="121" fillId="76" borderId="0" applyNumberFormat="0" applyBorder="0" applyAlignment="0" applyProtection="0"/>
    <xf numFmtId="0" fontId="121" fillId="77" borderId="0" applyNumberFormat="0" applyBorder="0" applyAlignment="0" applyProtection="0"/>
    <xf numFmtId="0" fontId="24" fillId="78" borderId="0" applyNumberFormat="0" applyBorder="0" applyAlignment="0" applyProtection="0"/>
    <xf numFmtId="0" fontId="24" fillId="79" borderId="0" applyNumberFormat="0" applyBorder="0" applyAlignment="0" applyProtection="0"/>
    <xf numFmtId="0" fontId="121" fillId="80" borderId="0" applyNumberFormat="0" applyBorder="0" applyAlignment="0" applyProtection="0"/>
    <xf numFmtId="0" fontId="121" fillId="81"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121" fillId="84" borderId="0" applyNumberFormat="0" applyBorder="0" applyAlignment="0" applyProtection="0"/>
    <xf numFmtId="0" fontId="24" fillId="0" borderId="0"/>
    <xf numFmtId="0" fontId="114" fillId="57" borderId="208" applyNumberFormat="0" applyAlignment="0" applyProtection="0"/>
    <xf numFmtId="0" fontId="31" fillId="0" borderId="0"/>
    <xf numFmtId="0" fontId="23" fillId="0" borderId="0"/>
    <xf numFmtId="0" fontId="126" fillId="0" borderId="0"/>
    <xf numFmtId="43" fontId="126"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9" fontId="27"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126" fillId="0" borderId="0"/>
    <xf numFmtId="0" fontId="23" fillId="0" borderId="0"/>
    <xf numFmtId="0" fontId="126" fillId="0" borderId="0"/>
    <xf numFmtId="0" fontId="22" fillId="0" borderId="0"/>
    <xf numFmtId="0" fontId="31" fillId="0" borderId="0"/>
    <xf numFmtId="0" fontId="22" fillId="62" borderId="0" applyNumberFormat="0" applyBorder="0" applyAlignment="0" applyProtection="0"/>
    <xf numFmtId="0" fontId="128"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6" borderId="0" applyNumberFormat="0" applyBorder="0" applyAlignment="0" applyProtection="0"/>
    <xf numFmtId="0" fontId="128"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70" borderId="0" applyNumberFormat="0" applyBorder="0" applyAlignment="0" applyProtection="0"/>
    <xf numFmtId="0" fontId="128"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4" borderId="0" applyNumberFormat="0" applyBorder="0" applyAlignment="0" applyProtection="0"/>
    <xf numFmtId="0" fontId="128"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4" borderId="0" applyNumberFormat="0" applyBorder="0" applyAlignment="0" applyProtection="0"/>
    <xf numFmtId="0" fontId="22" fillId="78" borderId="0" applyNumberFormat="0" applyBorder="0" applyAlignment="0" applyProtection="0"/>
    <xf numFmtId="0" fontId="128"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82" borderId="0" applyNumberFormat="0" applyBorder="0" applyAlignment="0" applyProtection="0"/>
    <xf numFmtId="0" fontId="128"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82" borderId="0" applyNumberFormat="0" applyBorder="0" applyAlignment="0" applyProtection="0"/>
    <xf numFmtId="0" fontId="22" fillId="63" borderId="0" applyNumberFormat="0" applyBorder="0" applyAlignment="0" applyProtection="0"/>
    <xf numFmtId="0" fontId="128"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7" borderId="0" applyNumberFormat="0" applyBorder="0" applyAlignment="0" applyProtection="0"/>
    <xf numFmtId="0" fontId="128"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71" borderId="0" applyNumberFormat="0" applyBorder="0" applyAlignment="0" applyProtection="0"/>
    <xf numFmtId="0" fontId="128"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5" borderId="0" applyNumberFormat="0" applyBorder="0" applyAlignment="0" applyProtection="0"/>
    <xf numFmtId="0" fontId="128"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5" borderId="0" applyNumberFormat="0" applyBorder="0" applyAlignment="0" applyProtection="0"/>
    <xf numFmtId="0" fontId="22" fillId="79" borderId="0" applyNumberFormat="0" applyBorder="0" applyAlignment="0" applyProtection="0"/>
    <xf numFmtId="0" fontId="128" fillId="79" borderId="0" applyNumberFormat="0" applyBorder="0" applyAlignment="0" applyProtection="0"/>
    <xf numFmtId="0" fontId="22" fillId="79" borderId="0" applyNumberFormat="0" applyBorder="0" applyAlignment="0" applyProtection="0"/>
    <xf numFmtId="0" fontId="22" fillId="79" borderId="0" applyNumberFormat="0" applyBorder="0" applyAlignment="0" applyProtection="0"/>
    <xf numFmtId="0" fontId="22" fillId="79" borderId="0" applyNumberFormat="0" applyBorder="0" applyAlignment="0" applyProtection="0"/>
    <xf numFmtId="0" fontId="22" fillId="79" borderId="0" applyNumberFormat="0" applyBorder="0" applyAlignment="0" applyProtection="0"/>
    <xf numFmtId="0" fontId="22" fillId="79" borderId="0" applyNumberFormat="0" applyBorder="0" applyAlignment="0" applyProtection="0"/>
    <xf numFmtId="0" fontId="22" fillId="83" borderId="0" applyNumberFormat="0" applyBorder="0" applyAlignment="0" applyProtection="0"/>
    <xf numFmtId="0" fontId="128" fillId="83" borderId="0" applyNumberFormat="0" applyBorder="0" applyAlignment="0" applyProtection="0"/>
    <xf numFmtId="0" fontId="22" fillId="83" borderId="0" applyNumberFormat="0" applyBorder="0" applyAlignment="0" applyProtection="0"/>
    <xf numFmtId="0" fontId="22" fillId="83" borderId="0" applyNumberFormat="0" applyBorder="0" applyAlignment="0" applyProtection="0"/>
    <xf numFmtId="0" fontId="22" fillId="83" borderId="0" applyNumberFormat="0" applyBorder="0" applyAlignment="0" applyProtection="0"/>
    <xf numFmtId="0" fontId="22" fillId="83" borderId="0" applyNumberFormat="0" applyBorder="0" applyAlignment="0" applyProtection="0"/>
    <xf numFmtId="0" fontId="22" fillId="83" borderId="0" applyNumberFormat="0" applyBorder="0" applyAlignment="0" applyProtection="0"/>
    <xf numFmtId="0" fontId="129" fillId="64" borderId="0" applyNumberFormat="0" applyBorder="0" applyAlignment="0" applyProtection="0"/>
    <xf numFmtId="0" fontId="129" fillId="68" borderId="0" applyNumberFormat="0" applyBorder="0" applyAlignment="0" applyProtection="0"/>
    <xf numFmtId="0" fontId="129" fillId="72" borderId="0" applyNumberFormat="0" applyBorder="0" applyAlignment="0" applyProtection="0"/>
    <xf numFmtId="0" fontId="129" fillId="76" borderId="0" applyNumberFormat="0" applyBorder="0" applyAlignment="0" applyProtection="0"/>
    <xf numFmtId="0" fontId="129" fillId="80" borderId="0" applyNumberFormat="0" applyBorder="0" applyAlignment="0" applyProtection="0"/>
    <xf numFmtId="0" fontId="129" fillId="84" borderId="0" applyNumberFormat="0" applyBorder="0" applyAlignment="0" applyProtection="0"/>
    <xf numFmtId="0" fontId="129" fillId="61" borderId="0" applyNumberFormat="0" applyBorder="0" applyAlignment="0" applyProtection="0"/>
    <xf numFmtId="0" fontId="129" fillId="65" borderId="0" applyNumberFormat="0" applyBorder="0" applyAlignment="0" applyProtection="0"/>
    <xf numFmtId="0" fontId="129" fillId="69" borderId="0" applyNumberFormat="0" applyBorder="0" applyAlignment="0" applyProtection="0"/>
    <xf numFmtId="0" fontId="129" fillId="73" borderId="0" applyNumberFormat="0" applyBorder="0" applyAlignment="0" applyProtection="0"/>
    <xf numFmtId="0" fontId="129" fillId="77" borderId="0" applyNumberFormat="0" applyBorder="0" applyAlignment="0" applyProtection="0"/>
    <xf numFmtId="0" fontId="129" fillId="81" borderId="0" applyNumberFormat="0" applyBorder="0" applyAlignment="0" applyProtection="0"/>
    <xf numFmtId="0" fontId="130" fillId="55" borderId="0" applyNumberFormat="0" applyBorder="0" applyAlignment="0" applyProtection="0"/>
    <xf numFmtId="0" fontId="131" fillId="58" borderId="208" applyNumberFormat="0" applyAlignment="0" applyProtection="0"/>
    <xf numFmtId="0" fontId="132" fillId="59" borderId="211" applyNumberFormat="0" applyAlignment="0" applyProtection="0"/>
    <xf numFmtId="43" fontId="27" fillId="0" borderId="0" applyFont="0" applyFill="0" applyBorder="0" applyAlignment="0" applyProtection="0"/>
    <xf numFmtId="0" fontId="133" fillId="0" borderId="0" applyNumberFormat="0" applyFill="0" applyBorder="0" applyAlignment="0" applyProtection="0"/>
    <xf numFmtId="0" fontId="134" fillId="54" borderId="0" applyNumberFormat="0" applyBorder="0" applyAlignment="0" applyProtection="0"/>
    <xf numFmtId="0" fontId="135" fillId="0" borderId="205" applyNumberFormat="0" applyFill="0" applyAlignment="0" applyProtection="0"/>
    <xf numFmtId="0" fontId="136" fillId="0" borderId="206" applyNumberFormat="0" applyFill="0" applyAlignment="0" applyProtection="0"/>
    <xf numFmtId="0" fontId="137" fillId="0" borderId="207"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alignment vertical="top"/>
      <protection locked="0"/>
    </xf>
    <xf numFmtId="0" fontId="139" fillId="57" borderId="208" applyNumberFormat="0" applyAlignment="0" applyProtection="0"/>
    <xf numFmtId="0" fontId="140" fillId="0" borderId="210" applyNumberFormat="0" applyFill="0" applyAlignment="0" applyProtection="0"/>
    <xf numFmtId="0" fontId="141" fillId="56" borderId="0" applyNumberFormat="0" applyBorder="0" applyAlignment="0" applyProtection="0"/>
    <xf numFmtId="0" fontId="27" fillId="0" borderId="0"/>
    <xf numFmtId="0" fontId="27" fillId="0" borderId="0"/>
    <xf numFmtId="0" fontId="56" fillId="0" borderId="0"/>
    <xf numFmtId="0" fontId="98" fillId="0" borderId="0"/>
    <xf numFmtId="0" fontId="98" fillId="0" borderId="0"/>
    <xf numFmtId="0" fontId="142" fillId="0" borderId="0"/>
    <xf numFmtId="0" fontId="128" fillId="0" borderId="0"/>
    <xf numFmtId="0" fontId="22" fillId="0" borderId="0"/>
    <xf numFmtId="0" fontId="27" fillId="0" borderId="0"/>
    <xf numFmtId="0" fontId="88" fillId="0" borderId="0"/>
    <xf numFmtId="0" fontId="22" fillId="0" borderId="0"/>
    <xf numFmtId="0" fontId="22" fillId="0" borderId="0"/>
    <xf numFmtId="0" fontId="22" fillId="0" borderId="0"/>
    <xf numFmtId="0" fontId="22" fillId="0" borderId="0"/>
    <xf numFmtId="0" fontId="31" fillId="0" borderId="0"/>
    <xf numFmtId="0" fontId="22" fillId="60" borderId="212" applyNumberFormat="0" applyFont="0" applyAlignment="0" applyProtection="0"/>
    <xf numFmtId="0" fontId="128" fillId="60" borderId="212" applyNumberFormat="0" applyFont="0" applyAlignment="0" applyProtection="0"/>
    <xf numFmtId="0" fontId="22" fillId="60" borderId="212" applyNumberFormat="0" applyFont="0" applyAlignment="0" applyProtection="0"/>
    <xf numFmtId="0" fontId="22" fillId="60" borderId="212" applyNumberFormat="0" applyFont="0" applyAlignment="0" applyProtection="0"/>
    <xf numFmtId="0" fontId="22" fillId="60" borderId="212" applyNumberFormat="0" applyFont="0" applyAlignment="0" applyProtection="0"/>
    <xf numFmtId="0" fontId="22" fillId="60" borderId="212" applyNumberFormat="0" applyFont="0" applyAlignment="0" applyProtection="0"/>
    <xf numFmtId="0" fontId="22" fillId="60" borderId="212" applyNumberFormat="0" applyFont="0" applyAlignment="0" applyProtection="0"/>
    <xf numFmtId="0" fontId="22" fillId="60" borderId="212" applyNumberFormat="0" applyFont="0" applyAlignment="0" applyProtection="0"/>
    <xf numFmtId="0" fontId="143" fillId="58" borderId="209" applyNumberFormat="0" applyAlignment="0" applyProtection="0"/>
    <xf numFmtId="9" fontId="3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88" fillId="0" borderId="0" applyFont="0" applyFill="0" applyBorder="0" applyAlignment="0" applyProtection="0"/>
    <xf numFmtId="0" fontId="144" fillId="0" borderId="213" applyNumberFormat="0" applyFill="0" applyAlignment="0" applyProtection="0"/>
    <xf numFmtId="0" fontId="102" fillId="0" borderId="0" applyNumberFormat="0" applyFill="0" applyBorder="0" applyAlignment="0" applyProtection="0"/>
    <xf numFmtId="0" fontId="31" fillId="0" borderId="0"/>
    <xf numFmtId="0" fontId="31" fillId="0" borderId="0"/>
    <xf numFmtId="0" fontId="21" fillId="0" borderId="0"/>
    <xf numFmtId="0" fontId="114" fillId="57" borderId="208" applyNumberFormat="0" applyAlignment="0" applyProtection="0"/>
    <xf numFmtId="0" fontId="21" fillId="60" borderId="212" applyNumberFormat="0" applyFont="0" applyAlignment="0" applyProtection="0"/>
    <xf numFmtId="0" fontId="21" fillId="62" borderId="0" applyNumberFormat="0" applyBorder="0" applyAlignment="0" applyProtection="0"/>
    <xf numFmtId="0" fontId="21" fillId="63"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21" fillId="70" borderId="0" applyNumberFormat="0" applyBorder="0" applyAlignment="0" applyProtection="0"/>
    <xf numFmtId="0" fontId="21" fillId="71" borderId="0" applyNumberFormat="0" applyBorder="0" applyAlignment="0" applyProtection="0"/>
    <xf numFmtId="0" fontId="21" fillId="74" borderId="0" applyNumberFormat="0" applyBorder="0" applyAlignment="0" applyProtection="0"/>
    <xf numFmtId="0" fontId="21" fillId="75" borderId="0" applyNumberFormat="0" applyBorder="0" applyAlignment="0" applyProtection="0"/>
    <xf numFmtId="0" fontId="21" fillId="78" borderId="0" applyNumberFormat="0" applyBorder="0" applyAlignment="0" applyProtection="0"/>
    <xf numFmtId="0" fontId="21" fillId="79" borderId="0" applyNumberFormat="0" applyBorder="0" applyAlignment="0" applyProtection="0"/>
    <xf numFmtId="0" fontId="21" fillId="82" borderId="0" applyNumberFormat="0" applyBorder="0" applyAlignment="0" applyProtection="0"/>
    <xf numFmtId="0" fontId="21" fillId="83" borderId="0" applyNumberFormat="0" applyBorder="0" applyAlignment="0" applyProtection="0"/>
    <xf numFmtId="0" fontId="31"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3" fillId="3" borderId="0" applyNumberFormat="0" applyBorder="0" applyAlignment="0" applyProtection="0"/>
    <xf numFmtId="0" fontId="64" fillId="20" borderId="1" applyNumberFormat="0" applyAlignment="0" applyProtection="0"/>
    <xf numFmtId="0" fontId="65" fillId="21" borderId="2" applyNumberFormat="0" applyAlignment="0" applyProtection="0"/>
    <xf numFmtId="43" fontId="27" fillId="0" borderId="0" applyFont="0" applyFill="0" applyBorder="0" applyAlignment="0" applyProtection="0"/>
    <xf numFmtId="44" fontId="27" fillId="0" borderId="0" applyFont="0" applyFill="0" applyBorder="0" applyAlignment="0" applyProtection="0"/>
    <xf numFmtId="0" fontId="66" fillId="0" borderId="0" applyNumberFormat="0" applyFill="0" applyBorder="0" applyAlignment="0" applyProtection="0"/>
    <xf numFmtId="0" fontId="67" fillId="4" borderId="0" applyNumberFormat="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1" fillId="7" borderId="1" applyNumberFormat="0" applyAlignment="0" applyProtection="0"/>
    <xf numFmtId="0" fontId="72" fillId="0" borderId="6" applyNumberFormat="0" applyFill="0" applyAlignment="0" applyProtection="0"/>
    <xf numFmtId="0" fontId="73" fillId="22" borderId="0" applyNumberFormat="0" applyBorder="0" applyAlignment="0" applyProtection="0"/>
    <xf numFmtId="0" fontId="61" fillId="23" borderId="7" applyNumberFormat="0" applyFont="0" applyAlignment="0" applyProtection="0"/>
    <xf numFmtId="0" fontId="74" fillId="20" borderId="8" applyNumberFormat="0" applyAlignment="0" applyProtection="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9" fontId="21" fillId="0" borderId="0" applyFont="0" applyFill="0" applyBorder="0" applyAlignment="0" applyProtection="0"/>
    <xf numFmtId="0" fontId="114" fillId="57" borderId="208" applyNumberFormat="0" applyAlignment="0" applyProtection="0"/>
    <xf numFmtId="0" fontId="21" fillId="0" borderId="0"/>
    <xf numFmtId="43" fontId="21" fillId="0" borderId="0" applyFont="0" applyFill="0" applyBorder="0" applyAlignment="0" applyProtection="0"/>
    <xf numFmtId="0" fontId="21" fillId="60" borderId="212" applyNumberFormat="0" applyFont="0" applyAlignment="0" applyProtection="0"/>
    <xf numFmtId="0" fontId="21" fillId="62" borderId="0" applyNumberFormat="0" applyBorder="0" applyAlignment="0" applyProtection="0"/>
    <xf numFmtId="0" fontId="21" fillId="63"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21" fillId="70" borderId="0" applyNumberFormat="0" applyBorder="0" applyAlignment="0" applyProtection="0"/>
    <xf numFmtId="0" fontId="21" fillId="71" borderId="0" applyNumberFormat="0" applyBorder="0" applyAlignment="0" applyProtection="0"/>
    <xf numFmtId="0" fontId="21" fillId="74" borderId="0" applyNumberFormat="0" applyBorder="0" applyAlignment="0" applyProtection="0"/>
    <xf numFmtId="0" fontId="21" fillId="75" borderId="0" applyNumberFormat="0" applyBorder="0" applyAlignment="0" applyProtection="0"/>
    <xf numFmtId="0" fontId="21" fillId="78" borderId="0" applyNumberFormat="0" applyBorder="0" applyAlignment="0" applyProtection="0"/>
    <xf numFmtId="0" fontId="21" fillId="79" borderId="0" applyNumberFormat="0" applyBorder="0" applyAlignment="0" applyProtection="0"/>
    <xf numFmtId="0" fontId="21" fillId="82" borderId="0" applyNumberFormat="0" applyBorder="0" applyAlignment="0" applyProtection="0"/>
    <xf numFmtId="0" fontId="21" fillId="83" borderId="0" applyNumberFormat="0" applyBorder="0" applyAlignment="0" applyProtection="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78"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8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21" fillId="79" borderId="0" applyNumberFormat="0" applyBorder="0" applyAlignment="0" applyProtection="0"/>
    <xf numFmtId="0" fontId="21" fillId="79" borderId="0" applyNumberFormat="0" applyBorder="0" applyAlignment="0" applyProtection="0"/>
    <xf numFmtId="0" fontId="21" fillId="79" borderId="0" applyNumberFormat="0" applyBorder="0" applyAlignment="0" applyProtection="0"/>
    <xf numFmtId="0" fontId="21" fillId="79" borderId="0" applyNumberFormat="0" applyBorder="0" applyAlignment="0" applyProtection="0"/>
    <xf numFmtId="0" fontId="21" fillId="79" borderId="0" applyNumberFormat="0" applyBorder="0" applyAlignment="0" applyProtection="0"/>
    <xf numFmtId="0" fontId="21" fillId="79" borderId="0" applyNumberFormat="0" applyBorder="0" applyAlignment="0" applyProtection="0"/>
    <xf numFmtId="0" fontId="21" fillId="83" borderId="0" applyNumberFormat="0" applyBorder="0" applyAlignment="0" applyProtection="0"/>
    <xf numFmtId="0" fontId="21" fillId="83" borderId="0" applyNumberFormat="0" applyBorder="0" applyAlignment="0" applyProtection="0"/>
    <xf numFmtId="0" fontId="21" fillId="83" borderId="0" applyNumberFormat="0" applyBorder="0" applyAlignment="0" applyProtection="0"/>
    <xf numFmtId="0" fontId="21" fillId="83" borderId="0" applyNumberFormat="0" applyBorder="0" applyAlignment="0" applyProtection="0"/>
    <xf numFmtId="0" fontId="21" fillId="83" borderId="0" applyNumberFormat="0" applyBorder="0" applyAlignment="0" applyProtection="0"/>
    <xf numFmtId="0" fontId="21" fillId="83"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60" borderId="212" applyNumberFormat="0" applyFont="0" applyAlignment="0" applyProtection="0"/>
    <xf numFmtId="0" fontId="21" fillId="60" borderId="212" applyNumberFormat="0" applyFont="0" applyAlignment="0" applyProtection="0"/>
    <xf numFmtId="0" fontId="21" fillId="60" borderId="212" applyNumberFormat="0" applyFont="0" applyAlignment="0" applyProtection="0"/>
    <xf numFmtId="0" fontId="21" fillId="60" borderId="212" applyNumberFormat="0" applyFont="0" applyAlignment="0" applyProtection="0"/>
    <xf numFmtId="0" fontId="21" fillId="60" borderId="212" applyNumberFormat="0" applyFont="0" applyAlignment="0" applyProtection="0"/>
    <xf numFmtId="0" fontId="21" fillId="60" borderId="212" applyNumberFormat="0" applyFont="0" applyAlignment="0" applyProtection="0"/>
    <xf numFmtId="0" fontId="21" fillId="60" borderId="212" applyNumberFormat="0" applyFont="0" applyAlignment="0" applyProtection="0"/>
    <xf numFmtId="0" fontId="21" fillId="0" borderId="0"/>
    <xf numFmtId="43" fontId="27" fillId="0" borderId="0" applyFont="0" applyFill="0" applyBorder="0" applyAlignment="0" applyProtection="0"/>
    <xf numFmtId="0" fontId="31" fillId="0" borderId="0"/>
    <xf numFmtId="0" fontId="20" fillId="0" borderId="0"/>
    <xf numFmtId="0" fontId="20" fillId="62" borderId="0" applyNumberFormat="0" applyBorder="0" applyAlignment="0" applyProtection="0"/>
    <xf numFmtId="0" fontId="20" fillId="66" borderId="0" applyNumberFormat="0" applyBorder="0" applyAlignment="0" applyProtection="0"/>
    <xf numFmtId="0" fontId="20" fillId="70" borderId="0" applyNumberFormat="0" applyBorder="0" applyAlignment="0" applyProtection="0"/>
    <xf numFmtId="0" fontId="20" fillId="74" borderId="0" applyNumberFormat="0" applyBorder="0" applyAlignment="0" applyProtection="0"/>
    <xf numFmtId="0" fontId="20" fillId="78" borderId="0" applyNumberFormat="0" applyBorder="0" applyAlignment="0" applyProtection="0"/>
    <xf numFmtId="0" fontId="20" fillId="82" borderId="0" applyNumberFormat="0" applyBorder="0" applyAlignment="0" applyProtection="0"/>
    <xf numFmtId="0" fontId="20" fillId="63" borderId="0" applyNumberFormat="0" applyBorder="0" applyAlignment="0" applyProtection="0"/>
    <xf numFmtId="0" fontId="20" fillId="67" borderId="0" applyNumberFormat="0" applyBorder="0" applyAlignment="0" applyProtection="0"/>
    <xf numFmtId="0" fontId="20" fillId="71" borderId="0" applyNumberFormat="0" applyBorder="0" applyAlignment="0" applyProtection="0"/>
    <xf numFmtId="0" fontId="20" fillId="75" borderId="0" applyNumberFormat="0" applyBorder="0" applyAlignment="0" applyProtection="0"/>
    <xf numFmtId="0" fontId="20" fillId="79" borderId="0" applyNumberFormat="0" applyBorder="0" applyAlignment="0" applyProtection="0"/>
    <xf numFmtId="0" fontId="20" fillId="83"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60" borderId="212" applyNumberFormat="0" applyFont="0" applyAlignment="0" applyProtection="0"/>
    <xf numFmtId="9" fontId="20" fillId="0" borderId="0" applyFont="0" applyFill="0" applyBorder="0" applyAlignment="0" applyProtection="0"/>
    <xf numFmtId="0" fontId="20" fillId="0" borderId="0"/>
    <xf numFmtId="0" fontId="20" fillId="0" borderId="0"/>
    <xf numFmtId="0" fontId="19" fillId="0" borderId="0"/>
    <xf numFmtId="0" fontId="31" fillId="0" borderId="0"/>
    <xf numFmtId="0" fontId="19" fillId="62" borderId="0" applyNumberFormat="0" applyBorder="0" applyAlignment="0" applyProtection="0"/>
    <xf numFmtId="0" fontId="19" fillId="66" borderId="0" applyNumberFormat="0" applyBorder="0" applyAlignment="0" applyProtection="0"/>
    <xf numFmtId="0" fontId="19" fillId="70" borderId="0" applyNumberFormat="0" applyBorder="0" applyAlignment="0" applyProtection="0"/>
    <xf numFmtId="0" fontId="19" fillId="74" borderId="0" applyNumberFormat="0" applyBorder="0" applyAlignment="0" applyProtection="0"/>
    <xf numFmtId="0" fontId="19" fillId="78" borderId="0" applyNumberFormat="0" applyBorder="0" applyAlignment="0" applyProtection="0"/>
    <xf numFmtId="0" fontId="19" fillId="82" borderId="0" applyNumberFormat="0" applyBorder="0" applyAlignment="0" applyProtection="0"/>
    <xf numFmtId="0" fontId="19" fillId="63" borderId="0" applyNumberFormat="0" applyBorder="0" applyAlignment="0" applyProtection="0"/>
    <xf numFmtId="0" fontId="19" fillId="67" borderId="0" applyNumberFormat="0" applyBorder="0" applyAlignment="0" applyProtection="0"/>
    <xf numFmtId="0" fontId="19" fillId="71" borderId="0" applyNumberFormat="0" applyBorder="0" applyAlignment="0" applyProtection="0"/>
    <xf numFmtId="0" fontId="19" fillId="75" borderId="0" applyNumberFormat="0" applyBorder="0" applyAlignment="0" applyProtection="0"/>
    <xf numFmtId="0" fontId="19" fillId="79" borderId="0" applyNumberFormat="0" applyBorder="0" applyAlignment="0" applyProtection="0"/>
    <xf numFmtId="0" fontId="19" fillId="83"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60" borderId="212" applyNumberFormat="0" applyFont="0" applyAlignment="0" applyProtection="0"/>
    <xf numFmtId="9" fontId="19" fillId="0" borderId="0" applyFont="0" applyFill="0" applyBorder="0" applyAlignment="0" applyProtection="0"/>
    <xf numFmtId="0" fontId="31" fillId="0" borderId="0"/>
    <xf numFmtId="0" fontId="19" fillId="0" borderId="0"/>
    <xf numFmtId="0" fontId="19" fillId="0" borderId="0"/>
    <xf numFmtId="0" fontId="31" fillId="0" borderId="0"/>
    <xf numFmtId="0" fontId="18" fillId="0" borderId="0"/>
    <xf numFmtId="0" fontId="18" fillId="0" borderId="0"/>
    <xf numFmtId="0" fontId="112" fillId="3" borderId="0" applyNumberFormat="0" applyBorder="0" applyAlignment="0" applyProtection="0"/>
    <xf numFmtId="43" fontId="126" fillId="0" borderId="0" applyFont="0" applyFill="0" applyBorder="0" applyAlignment="0" applyProtection="0"/>
    <xf numFmtId="43" fontId="27" fillId="0" borderId="0" applyFont="0" applyFill="0" applyBorder="0" applyAlignment="0" applyProtection="0"/>
    <xf numFmtId="43" fontId="14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27" fillId="0" borderId="0" applyFont="0" applyFill="0" applyBorder="0" applyAlignment="0" applyProtection="0"/>
    <xf numFmtId="0" fontId="111" fillId="4" borderId="0" applyNumberFormat="0" applyBorder="0" applyAlignment="0" applyProtection="0"/>
    <xf numFmtId="0" fontId="18" fillId="0" borderId="0"/>
    <xf numFmtId="0" fontId="88" fillId="0" borderId="0"/>
    <xf numFmtId="0" fontId="126" fillId="0" borderId="0"/>
    <xf numFmtId="0" fontId="58" fillId="0" borderId="0"/>
    <xf numFmtId="0" fontId="27" fillId="0" borderId="0"/>
    <xf numFmtId="0" fontId="27" fillId="0" borderId="0"/>
    <xf numFmtId="0" fontId="27" fillId="0" borderId="0"/>
    <xf numFmtId="0" fontId="18" fillId="0" borderId="0"/>
    <xf numFmtId="0" fontId="18" fillId="0" borderId="0"/>
    <xf numFmtId="0" fontId="18" fillId="0" borderId="0"/>
    <xf numFmtId="0" fontId="27" fillId="0" borderId="0"/>
    <xf numFmtId="0" fontId="18" fillId="0" borderId="0"/>
    <xf numFmtId="0" fontId="18" fillId="0" borderId="0"/>
    <xf numFmtId="0" fontId="27" fillId="0" borderId="0"/>
    <xf numFmtId="0" fontId="128" fillId="0" borderId="0"/>
    <xf numFmtId="0" fontId="18" fillId="0" borderId="0"/>
    <xf numFmtId="0" fontId="18" fillId="0" borderId="0"/>
    <xf numFmtId="9" fontId="128" fillId="0" borderId="0" applyFont="0" applyFill="0" applyBorder="0" applyAlignment="0" applyProtection="0"/>
    <xf numFmtId="0" fontId="146" fillId="0" borderId="0" applyNumberFormat="0" applyFont="0" applyFill="0" applyBorder="0" applyAlignment="0" applyProtection="0">
      <alignment horizontal="left"/>
    </xf>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2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43" fontId="142" fillId="0" borderId="0" applyFont="0" applyFill="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4"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78"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8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5" borderId="0" applyNumberFormat="0" applyBorder="0" applyAlignment="0" applyProtection="0"/>
    <xf numFmtId="0" fontId="15" fillId="75" borderId="0" applyNumberFormat="0" applyBorder="0" applyAlignment="0" applyProtection="0"/>
    <xf numFmtId="0" fontId="15" fillId="75" borderId="0" applyNumberFormat="0" applyBorder="0" applyAlignment="0" applyProtection="0"/>
    <xf numFmtId="0" fontId="15" fillId="75" borderId="0" applyNumberFormat="0" applyBorder="0" applyAlignment="0" applyProtection="0"/>
    <xf numFmtId="0" fontId="15" fillId="75" borderId="0" applyNumberFormat="0" applyBorder="0" applyAlignment="0" applyProtection="0"/>
    <xf numFmtId="0" fontId="15" fillId="75" borderId="0" applyNumberFormat="0" applyBorder="0" applyAlignment="0" applyProtection="0"/>
    <xf numFmtId="0" fontId="15" fillId="79" borderId="0" applyNumberFormat="0" applyBorder="0" applyAlignment="0" applyProtection="0"/>
    <xf numFmtId="0" fontId="15" fillId="79" borderId="0" applyNumberFormat="0" applyBorder="0" applyAlignment="0" applyProtection="0"/>
    <xf numFmtId="0" fontId="15" fillId="79" borderId="0" applyNumberFormat="0" applyBorder="0" applyAlignment="0" applyProtection="0"/>
    <xf numFmtId="0" fontId="15" fillId="79" borderId="0" applyNumberFormat="0" applyBorder="0" applyAlignment="0" applyProtection="0"/>
    <xf numFmtId="0" fontId="15" fillId="79" borderId="0" applyNumberFormat="0" applyBorder="0" applyAlignment="0" applyProtection="0"/>
    <xf numFmtId="0" fontId="15" fillId="79" borderId="0" applyNumberFormat="0" applyBorder="0" applyAlignment="0" applyProtection="0"/>
    <xf numFmtId="0" fontId="15" fillId="83" borderId="0" applyNumberFormat="0" applyBorder="0" applyAlignment="0" applyProtection="0"/>
    <xf numFmtId="0" fontId="15" fillId="83" borderId="0" applyNumberFormat="0" applyBorder="0" applyAlignment="0" applyProtection="0"/>
    <xf numFmtId="0" fontId="15" fillId="83" borderId="0" applyNumberFormat="0" applyBorder="0" applyAlignment="0" applyProtection="0"/>
    <xf numFmtId="0" fontId="15" fillId="83" borderId="0" applyNumberFormat="0" applyBorder="0" applyAlignment="0" applyProtection="0"/>
    <xf numFmtId="0" fontId="15" fillId="83" borderId="0" applyNumberFormat="0" applyBorder="0" applyAlignment="0" applyProtection="0"/>
    <xf numFmtId="0" fontId="15" fillId="8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60" borderId="212" applyNumberFormat="0" applyFont="0" applyAlignment="0" applyProtection="0"/>
    <xf numFmtId="0" fontId="15" fillId="60" borderId="212" applyNumberFormat="0" applyFont="0" applyAlignment="0" applyProtection="0"/>
    <xf numFmtId="0" fontId="15" fillId="60" borderId="212" applyNumberFormat="0" applyFont="0" applyAlignment="0" applyProtection="0"/>
    <xf numFmtId="0" fontId="15" fillId="60" borderId="212" applyNumberFormat="0" applyFont="0" applyAlignment="0" applyProtection="0"/>
    <xf numFmtId="0" fontId="15" fillId="60" borderId="212" applyNumberFormat="0" applyFont="0" applyAlignment="0" applyProtection="0"/>
    <xf numFmtId="0" fontId="15" fillId="60" borderId="212" applyNumberFormat="0" applyFont="0" applyAlignment="0" applyProtection="0"/>
    <xf numFmtId="0" fontId="15" fillId="60" borderId="212" applyNumberFormat="0" applyFont="0" applyAlignment="0" applyProtection="0"/>
    <xf numFmtId="0" fontId="14" fillId="0" borderId="0"/>
    <xf numFmtId="0" fontId="14" fillId="0" borderId="0"/>
    <xf numFmtId="0" fontId="14" fillId="66" borderId="0" applyNumberFormat="0" applyBorder="0" applyAlignment="0" applyProtection="0"/>
    <xf numFmtId="0" fontId="14" fillId="66"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78"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5" borderId="0" applyNumberFormat="0" applyBorder="0" applyAlignment="0" applyProtection="0"/>
    <xf numFmtId="0" fontId="14" fillId="79" borderId="0" applyNumberFormat="0" applyBorder="0" applyAlignment="0" applyProtection="0"/>
    <xf numFmtId="0" fontId="14" fillId="79" borderId="0" applyNumberFormat="0" applyBorder="0" applyAlignment="0" applyProtection="0"/>
    <xf numFmtId="0" fontId="14" fillId="79" borderId="0" applyNumberFormat="0" applyBorder="0" applyAlignment="0" applyProtection="0"/>
    <xf numFmtId="0" fontId="14" fillId="79" borderId="0" applyNumberFormat="0" applyBorder="0" applyAlignment="0" applyProtection="0"/>
    <xf numFmtId="0" fontId="14" fillId="79" borderId="0" applyNumberFormat="0" applyBorder="0" applyAlignment="0" applyProtection="0"/>
    <xf numFmtId="0" fontId="14" fillId="79"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2" fillId="0" borderId="0"/>
    <xf numFmtId="0" fontId="14" fillId="0" borderId="0"/>
    <xf numFmtId="0" fontId="14" fillId="0" borderId="0"/>
    <xf numFmtId="0" fontId="14" fillId="0" borderId="0"/>
    <xf numFmtId="0" fontId="14" fillId="0" borderId="0"/>
    <xf numFmtId="0" fontId="14" fillId="60" borderId="212" applyNumberFormat="0" applyFont="0" applyAlignment="0" applyProtection="0"/>
    <xf numFmtId="0" fontId="14" fillId="60" borderId="212" applyNumberFormat="0" applyFont="0" applyAlignment="0" applyProtection="0"/>
    <xf numFmtId="0" fontId="14" fillId="60" borderId="212" applyNumberFormat="0" applyFont="0" applyAlignment="0" applyProtection="0"/>
    <xf numFmtId="0" fontId="14" fillId="60" borderId="212" applyNumberFormat="0" applyFont="0" applyAlignment="0" applyProtection="0"/>
    <xf numFmtId="0" fontId="14" fillId="60" borderId="212" applyNumberFormat="0" applyFont="0" applyAlignment="0" applyProtection="0"/>
    <xf numFmtId="0" fontId="14" fillId="60" borderId="212" applyNumberFormat="0" applyFont="0" applyAlignment="0" applyProtection="0"/>
    <xf numFmtId="0" fontId="14" fillId="60" borderId="212"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27" fillId="0" borderId="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1" fillId="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1" fillId="7"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61" fillId="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1" fillId="3"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1" fillId="9"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61" fillId="3"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1" fillId="4"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1" fillId="23"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61" fillId="4"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1" fillId="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1" fillId="7"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61" fillId="5"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4"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61" fillId="6"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78"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1" fillId="7"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1" fillId="23"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61" fillId="7"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82"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61" fillId="8"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61" fillId="20"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61" fillId="8"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61" fillId="9"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61" fillId="1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61" fillId="22"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61" fillId="1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61" fillId="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61" fillId="20"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61" fillId="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5"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61" fillId="8"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79"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61" fillId="11"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61" fillId="22"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61" fillId="11"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12" fillId="83" borderId="0" applyNumberFormat="0" applyBorder="0" applyAlignment="0" applyProtection="0"/>
    <xf numFmtId="0" fontId="62" fillId="6" borderId="0" applyNumberFormat="0" applyBorder="0" applyAlignment="0" applyProtection="0"/>
    <xf numFmtId="0" fontId="62" fillId="12" borderId="0" applyNumberFormat="0" applyBorder="0" applyAlignment="0" applyProtection="0"/>
    <xf numFmtId="0" fontId="62" fillId="19" borderId="0" applyNumberFormat="0" applyBorder="0" applyAlignment="0" applyProtection="0"/>
    <xf numFmtId="0" fontId="62" fillId="9"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3" borderId="0" applyNumberFormat="0" applyBorder="0" applyAlignment="0" applyProtection="0"/>
    <xf numFmtId="0" fontId="62" fillId="13" borderId="0" applyNumberFormat="0" applyBorder="0" applyAlignment="0" applyProtection="0"/>
    <xf numFmtId="0" fontId="62" fillId="6" borderId="0" applyNumberFormat="0" applyBorder="0" applyAlignment="0" applyProtection="0"/>
    <xf numFmtId="0" fontId="62" fillId="14" borderId="0" applyNumberFormat="0" applyBorder="0" applyAlignment="0" applyProtection="0"/>
    <xf numFmtId="0" fontId="62" fillId="9" borderId="0" applyNumberFormat="0" applyBorder="0" applyAlignment="0" applyProtection="0"/>
    <xf numFmtId="0" fontId="62" fillId="15"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1" borderId="0" applyNumberFormat="0" applyBorder="0" applyAlignment="0" applyProtection="0"/>
    <xf numFmtId="0" fontId="62" fillId="18" borderId="0" applyNumberFormat="0" applyBorder="0" applyAlignment="0" applyProtection="0"/>
    <xf numFmtId="0" fontId="62" fillId="86"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3" fillId="5" borderId="0" applyNumberFormat="0" applyBorder="0" applyAlignment="0" applyProtection="0"/>
    <xf numFmtId="0" fontId="63" fillId="3" borderId="0" applyNumberFormat="0" applyBorder="0" applyAlignment="0" applyProtection="0"/>
    <xf numFmtId="0" fontId="147" fillId="87" borderId="1" applyNumberFormat="0" applyAlignment="0" applyProtection="0"/>
    <xf numFmtId="0" fontId="64" fillId="20" borderId="1" applyNumberFormat="0" applyAlignment="0" applyProtection="0"/>
    <xf numFmtId="0" fontId="65" fillId="21" borderId="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8"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61" fillId="0" borderId="0" applyFont="0" applyFill="0" applyBorder="0" applyAlignment="0" applyProtection="0"/>
    <xf numFmtId="44" fontId="27" fillId="0" borderId="0" applyFont="0" applyFill="0" applyBorder="0" applyAlignment="0" applyProtection="0"/>
    <xf numFmtId="44" fontId="61"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81" fontId="27" fillId="0" borderId="0" applyFont="0" applyFill="0" applyBorder="0" applyAlignment="0" applyProtection="0"/>
    <xf numFmtId="181" fontId="27" fillId="0" borderId="0" applyFont="0" applyFill="0" applyBorder="0" applyAlignment="0" applyProtection="0"/>
    <xf numFmtId="0" fontId="66"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50" fillId="54" borderId="0" applyNumberFormat="0" applyBorder="0" applyAlignment="0" applyProtection="0"/>
    <xf numFmtId="38" fontId="51" fillId="47" borderId="0" applyNumberFormat="0" applyBorder="0" applyAlignment="0" applyProtection="0"/>
    <xf numFmtId="38" fontId="51" fillId="47" borderId="0" applyNumberFormat="0" applyBorder="0" applyAlignment="0" applyProtection="0"/>
    <xf numFmtId="38" fontId="51" fillId="47" borderId="0" applyNumberFormat="0" applyBorder="0" applyAlignment="0" applyProtection="0"/>
    <xf numFmtId="38" fontId="51" fillId="47" borderId="0" applyNumberFormat="0" applyBorder="0" applyAlignment="0" applyProtection="0"/>
    <xf numFmtId="0" fontId="151" fillId="0" borderId="226" applyNumberFormat="0" applyFill="0" applyAlignment="0" applyProtection="0"/>
    <xf numFmtId="0" fontId="68" fillId="0" borderId="3" applyNumberFormat="0" applyFill="0" applyAlignment="0" applyProtection="0"/>
    <xf numFmtId="0" fontId="152" fillId="0" borderId="227" applyNumberFormat="0" applyFill="0" applyAlignment="0" applyProtection="0"/>
    <xf numFmtId="0" fontId="69" fillId="0" borderId="4" applyNumberFormat="0" applyFill="0" applyAlignment="0" applyProtection="0"/>
    <xf numFmtId="0" fontId="153" fillId="0" borderId="228" applyNumberFormat="0" applyFill="0" applyAlignment="0" applyProtection="0"/>
    <xf numFmtId="0" fontId="70" fillId="0" borderId="5" applyNumberFormat="0" applyFill="0" applyAlignment="0" applyProtection="0"/>
    <xf numFmtId="0" fontId="153" fillId="0" borderId="0" applyNumberFormat="0" applyFill="0" applyBorder="0" applyAlignment="0" applyProtection="0"/>
    <xf numFmtId="0" fontId="70" fillId="0" borderId="0" applyNumberFormat="0" applyFill="0" applyBorder="0" applyAlignment="0" applyProtection="0"/>
    <xf numFmtId="0" fontId="27" fillId="0" borderId="0" applyNumberFormat="0" applyFill="0" applyBorder="0" applyProtection="0">
      <alignment wrapText="1"/>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27" fillId="0" borderId="0" applyNumberFormat="0" applyFill="0" applyBorder="0" applyProtection="0">
      <alignment horizontal="justify" vertical="top" wrapText="1"/>
    </xf>
    <xf numFmtId="0" fontId="154" fillId="0" borderId="0" applyNumberForma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alignment vertical="top"/>
      <protection locked="0"/>
    </xf>
    <xf numFmtId="0" fontId="154" fillId="0" borderId="0" applyNumberFormat="0" applyFill="0" applyBorder="0" applyAlignment="0" applyProtection="0"/>
    <xf numFmtId="0" fontId="93" fillId="0" borderId="0" applyNumberFormat="0" applyFill="0" applyBorder="0" applyAlignment="0" applyProtection="0">
      <alignment vertical="top"/>
      <protection locked="0"/>
    </xf>
    <xf numFmtId="0" fontId="154" fillId="0" borderId="0" applyNumberFormat="0" applyFill="0" applyBorder="0" applyAlignment="0" applyProtection="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0" fontId="71" fillId="22" borderId="1" applyNumberFormat="0" applyAlignment="0" applyProtection="0"/>
    <xf numFmtId="0" fontId="71" fillId="7" borderId="1" applyNumberFormat="0" applyAlignment="0" applyProtection="0"/>
    <xf numFmtId="0" fontId="71" fillId="7" borderId="1" applyNumberFormat="0" applyAlignment="0" applyProtection="0"/>
    <xf numFmtId="0" fontId="77" fillId="0" borderId="229" applyNumberFormat="0" applyFill="0" applyAlignment="0" applyProtection="0"/>
    <xf numFmtId="0" fontId="72" fillId="0" borderId="6" applyNumberFormat="0" applyFill="0" applyAlignment="0" applyProtection="0"/>
    <xf numFmtId="0" fontId="156" fillId="22" borderId="0" applyNumberFormat="0" applyBorder="0" applyAlignment="0" applyProtection="0"/>
    <xf numFmtId="0" fontId="73" fillId="2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12" fillId="0" borderId="0"/>
    <xf numFmtId="0" fontId="12" fillId="0" borderId="0"/>
    <xf numFmtId="0" fontId="12" fillId="0" borderId="0"/>
    <xf numFmtId="0" fontId="12" fillId="0" borderId="0"/>
    <xf numFmtId="37"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3" fontId="157" fillId="0" borderId="0"/>
    <xf numFmtId="37" fontId="58" fillId="0" borderId="0"/>
    <xf numFmtId="0" fontId="128" fillId="0" borderId="0"/>
    <xf numFmtId="37"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8"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28" fillId="0" borderId="0"/>
    <xf numFmtId="0" fontId="128" fillId="0" borderId="0"/>
    <xf numFmtId="0" fontId="27" fillId="0" borderId="0"/>
    <xf numFmtId="0" fontId="128" fillId="0" borderId="0"/>
    <xf numFmtId="0" fontId="128" fillId="0" borderId="0"/>
    <xf numFmtId="0" fontId="128" fillId="0" borderId="0"/>
    <xf numFmtId="0" fontId="1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31" fillId="87"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157" fillId="0" borderId="0"/>
    <xf numFmtId="0" fontId="12" fillId="0" borderId="0"/>
    <xf numFmtId="0" fontId="12" fillId="0" borderId="0"/>
    <xf numFmtId="3" fontId="157" fillId="0" borderId="0"/>
    <xf numFmtId="0" fontId="12" fillId="0" borderId="0"/>
    <xf numFmtId="0" fontId="12" fillId="0" borderId="0"/>
    <xf numFmtId="0" fontId="12" fillId="0" borderId="0"/>
    <xf numFmtId="0" fontId="12" fillId="0" borderId="0"/>
    <xf numFmtId="0" fontId="27" fillId="0" borderId="0"/>
    <xf numFmtId="0" fontId="27" fillId="0" borderId="0"/>
    <xf numFmtId="0" fontId="39"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1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12" fillId="0" borderId="0"/>
    <xf numFmtId="0" fontId="12" fillId="0" borderId="0"/>
    <xf numFmtId="0" fontId="9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1"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7" fillId="0" borderId="0"/>
    <xf numFmtId="0" fontId="12" fillId="0" borderId="0"/>
    <xf numFmtId="0" fontId="12" fillId="0" borderId="0"/>
    <xf numFmtId="0" fontId="12" fillId="0" borderId="0"/>
    <xf numFmtId="0" fontId="27" fillId="0" borderId="0"/>
    <xf numFmtId="0" fontId="27" fillId="0" borderId="0"/>
    <xf numFmtId="0" fontId="160"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xf numFmtId="0" fontId="160" fillId="0" borderId="0"/>
    <xf numFmtId="0" fontId="161" fillId="0" borderId="0"/>
    <xf numFmtId="0" fontId="158" fillId="0" borderId="0"/>
    <xf numFmtId="0" fontId="160" fillId="0" borderId="0"/>
    <xf numFmtId="0" fontId="27" fillId="0" borderId="0"/>
    <xf numFmtId="0" fontId="126" fillId="0" borderId="0"/>
    <xf numFmtId="0" fontId="27" fillId="0" borderId="0"/>
    <xf numFmtId="0" fontId="2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60" borderId="212" applyNumberFormat="0" applyFont="0" applyAlignment="0" applyProtection="0"/>
    <xf numFmtId="0" fontId="98"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98"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27"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27"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27" fillId="23" borderId="7"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12" fillId="60" borderId="212" applyNumberFormat="0" applyFont="0" applyAlignment="0" applyProtection="0"/>
    <xf numFmtId="0" fontId="74" fillId="87" borderId="8" applyNumberFormat="0" applyAlignment="0" applyProtection="0"/>
    <xf numFmtId="0" fontId="74" fillId="20" borderId="8" applyNumberFormat="0" applyAlignment="0" applyProtection="0"/>
    <xf numFmtId="9" fontId="160" fillId="0" borderId="0" applyFont="0" applyFill="0" applyBorder="0" applyAlignment="0" applyProtection="0"/>
    <xf numFmtId="9" fontId="128" fillId="0" borderId="0" applyFont="0" applyFill="0" applyBorder="0" applyAlignment="0" applyProtection="0"/>
    <xf numFmtId="9" fontId="6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62" fillId="88" borderId="0" applyNumberFormat="0" applyAlignment="0">
      <alignment horizontal="left"/>
    </xf>
    <xf numFmtId="0" fontId="163" fillId="89" borderId="0" applyNumberFormat="0" applyBorder="0" applyAlignment="0" applyProtection="0"/>
    <xf numFmtId="0" fontId="30" fillId="0" borderId="0" applyNumberFormat="0" applyFill="0" applyBorder="0" applyAlignment="0" applyProtection="0"/>
    <xf numFmtId="0" fontId="164" fillId="89" borderId="0" applyNumberFormat="0" applyBorder="0" applyAlignment="0" applyProtection="0"/>
    <xf numFmtId="0" fontId="32" fillId="0" borderId="0" applyNumberFormat="0" applyFill="0" applyBorder="0" applyAlignment="0" applyProtection="0"/>
    <xf numFmtId="0" fontId="45" fillId="0" borderId="0" applyNumberFormat="0" applyFill="0" applyBorder="0" applyAlignment="0" applyProtection="0"/>
    <xf numFmtId="0" fontId="165" fillId="42" borderId="0" applyNumberFormat="0" applyBorder="0" applyAlignment="0" applyProtection="0"/>
    <xf numFmtId="0" fontId="165" fillId="42" borderId="0" applyNumberFormat="0" applyBorder="0" applyAlignment="0" applyProtection="0"/>
    <xf numFmtId="0" fontId="165" fillId="42" borderId="0" applyNumberFormat="0" applyBorder="0" applyProtection="0">
      <alignment horizontal="center"/>
    </xf>
    <xf numFmtId="0" fontId="166" fillId="42" borderId="0" applyNumberFormat="0" applyBorder="0" applyAlignment="0" applyProtection="0"/>
    <xf numFmtId="0" fontId="27" fillId="0" borderId="0" applyNumberFormat="0" applyFont="0" applyFill="0" applyBorder="0" applyProtection="0">
      <alignment horizontal="right"/>
    </xf>
    <xf numFmtId="0" fontId="27" fillId="0" borderId="0" applyNumberFormat="0" applyFont="0" applyFill="0" applyBorder="0" applyProtection="0">
      <alignment horizontal="right"/>
    </xf>
    <xf numFmtId="0" fontId="27" fillId="0" borderId="0" applyNumberFormat="0" applyFont="0" applyFill="0" applyBorder="0" applyProtection="0">
      <alignment horizontal="left"/>
    </xf>
    <xf numFmtId="0" fontId="27" fillId="0" borderId="0" applyNumberFormat="0" applyFont="0" applyFill="0" applyBorder="0" applyProtection="0">
      <alignment horizontal="left"/>
    </xf>
    <xf numFmtId="0" fontId="51" fillId="0" borderId="0" applyNumberFormat="0" applyFill="0" applyBorder="0" applyAlignment="0" applyProtection="0"/>
    <xf numFmtId="0" fontId="167" fillId="0" borderId="0" applyNumberFormat="0" applyFill="0" applyBorder="0" applyAlignment="0" applyProtection="0"/>
    <xf numFmtId="0" fontId="27" fillId="90" borderId="0" applyNumberFormat="0" applyFont="0" applyBorder="0" applyAlignment="0" applyProtection="0"/>
    <xf numFmtId="0" fontId="27" fillId="90" borderId="0" applyNumberFormat="0" applyFont="0" applyBorder="0" applyAlignment="0" applyProtection="0"/>
    <xf numFmtId="182" fontId="27" fillId="0" borderId="0" applyFont="0" applyFill="0" applyBorder="0" applyAlignment="0" applyProtection="0"/>
    <xf numFmtId="182" fontId="27" fillId="0" borderId="0" applyFont="0" applyFill="0" applyBorder="0" applyAlignment="0" applyProtection="0"/>
    <xf numFmtId="2" fontId="27" fillId="0" borderId="0" applyFont="0" applyFill="0" applyBorder="0" applyAlignment="0" applyProtection="0"/>
    <xf numFmtId="2" fontId="27" fillId="0" borderId="0" applyFont="0" applyFill="0" applyBorder="0" applyAlignment="0" applyProtection="0"/>
    <xf numFmtId="178" fontId="27" fillId="0" borderId="0" applyFont="0" applyFill="0" applyBorder="0" applyAlignment="0" applyProtection="0"/>
    <xf numFmtId="178" fontId="27" fillId="0" borderId="0" applyFont="0" applyFill="0" applyBorder="0" applyAlignment="0" applyProtection="0"/>
    <xf numFmtId="0" fontId="27" fillId="0" borderId="83" applyNumberFormat="0" applyFont="0" applyFill="0" applyAlignment="0" applyProtection="0"/>
    <xf numFmtId="0" fontId="27" fillId="0" borderId="83" applyNumberFormat="0" applyFont="0" applyFill="0" applyAlignment="0" applyProtection="0"/>
    <xf numFmtId="0" fontId="168" fillId="0" borderId="0" applyNumberFormat="0" applyFill="0" applyBorder="0" applyAlignment="0" applyProtection="0"/>
    <xf numFmtId="0" fontId="75" fillId="0" borderId="0" applyNumberFormat="0" applyFill="0" applyBorder="0" applyAlignment="0" applyProtection="0"/>
    <xf numFmtId="0" fontId="12" fillId="0" borderId="0"/>
    <xf numFmtId="0" fontId="76" fillId="0" borderId="230" applyNumberFormat="0" applyFill="0" applyAlignment="0" applyProtection="0"/>
    <xf numFmtId="0" fontId="76" fillId="0" borderId="9" applyNumberFormat="0" applyFill="0" applyAlignment="0" applyProtection="0"/>
    <xf numFmtId="0" fontId="77" fillId="0" borderId="0" applyNumberFormat="0" applyFill="0" applyBorder="0" applyAlignment="0" applyProtection="0"/>
    <xf numFmtId="0" fontId="12" fillId="62" borderId="0" applyNumberFormat="0" applyBorder="0" applyAlignment="0" applyProtection="0"/>
    <xf numFmtId="0" fontId="12" fillId="66" borderId="0" applyNumberFormat="0" applyBorder="0" applyAlignment="0" applyProtection="0"/>
    <xf numFmtId="0" fontId="12" fillId="70" borderId="0" applyNumberFormat="0" applyBorder="0" applyAlignment="0" applyProtection="0"/>
    <xf numFmtId="0" fontId="12" fillId="74" borderId="0" applyNumberFormat="0" applyBorder="0" applyAlignment="0" applyProtection="0"/>
    <xf numFmtId="0" fontId="12" fillId="78" borderId="0" applyNumberFormat="0" applyBorder="0" applyAlignment="0" applyProtection="0"/>
    <xf numFmtId="0" fontId="12" fillId="82" borderId="0" applyNumberFormat="0" applyBorder="0" applyAlignment="0" applyProtection="0"/>
    <xf numFmtId="0" fontId="12" fillId="63" borderId="0" applyNumberFormat="0" applyBorder="0" applyAlignment="0" applyProtection="0"/>
    <xf numFmtId="0" fontId="12" fillId="67" borderId="0" applyNumberFormat="0" applyBorder="0" applyAlignment="0" applyProtection="0"/>
    <xf numFmtId="0" fontId="12" fillId="71" borderId="0" applyNumberFormat="0" applyBorder="0" applyAlignment="0" applyProtection="0"/>
    <xf numFmtId="0" fontId="12" fillId="75" borderId="0" applyNumberFormat="0" applyBorder="0" applyAlignment="0" applyProtection="0"/>
    <xf numFmtId="0" fontId="12" fillId="79" borderId="0" applyNumberFormat="0" applyBorder="0" applyAlignment="0" applyProtection="0"/>
    <xf numFmtId="0" fontId="12" fillId="83"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60" borderId="212" applyNumberFormat="0" applyFon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58" fillId="0" borderId="0"/>
    <xf numFmtId="44" fontId="27" fillId="0" borderId="0" applyFont="0" applyFill="0" applyBorder="0" applyAlignment="0" applyProtection="0"/>
    <xf numFmtId="0" fontId="12" fillId="0" borderId="0"/>
    <xf numFmtId="0" fontId="27" fillId="0" borderId="0"/>
    <xf numFmtId="0" fontId="27" fillId="0" borderId="0"/>
    <xf numFmtId="0" fontId="27" fillId="0" borderId="0"/>
    <xf numFmtId="0" fontId="11" fillId="0" borderId="0"/>
    <xf numFmtId="0" fontId="31" fillId="0" borderId="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0" fontId="11" fillId="83"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0" fontId="11" fillId="60" borderId="212"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31" fillId="0" borderId="0" applyFont="0" applyFill="0" applyBorder="0" applyAlignment="0" applyProtection="0"/>
    <xf numFmtId="0" fontId="31" fillId="0" borderId="0"/>
    <xf numFmtId="0" fontId="11" fillId="0" borderId="0"/>
    <xf numFmtId="0" fontId="31" fillId="0" borderId="0"/>
    <xf numFmtId="0" fontId="10" fillId="0" borderId="0"/>
    <xf numFmtId="0" fontId="114" fillId="57" borderId="208" applyNumberFormat="0" applyAlignment="0" applyProtection="0"/>
    <xf numFmtId="0" fontId="114" fillId="57" borderId="208" applyNumberFormat="0" applyAlignment="0" applyProtection="0"/>
    <xf numFmtId="0" fontId="10" fillId="0" borderId="0"/>
    <xf numFmtId="0" fontId="10" fillId="60" borderId="212" applyNumberFormat="0" applyFont="0" applyAlignment="0" applyProtection="0"/>
    <xf numFmtId="0" fontId="10" fillId="62" borderId="0" applyNumberFormat="0" applyBorder="0" applyAlignment="0" applyProtection="0"/>
    <xf numFmtId="0" fontId="10" fillId="63" borderId="0" applyNumberFormat="0" applyBorder="0" applyAlignment="0" applyProtection="0"/>
    <xf numFmtId="0" fontId="10" fillId="66" borderId="0" applyNumberFormat="0" applyBorder="0" applyAlignment="0" applyProtection="0"/>
    <xf numFmtId="0" fontId="10" fillId="67"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4" borderId="0" applyNumberFormat="0" applyBorder="0" applyAlignment="0" applyProtection="0"/>
    <xf numFmtId="0" fontId="10" fillId="75" borderId="0" applyNumberFormat="0" applyBorder="0" applyAlignment="0" applyProtection="0"/>
    <xf numFmtId="0" fontId="10" fillId="78" borderId="0" applyNumberFormat="0" applyBorder="0" applyAlignment="0" applyProtection="0"/>
    <xf numFmtId="0" fontId="10" fillId="79" borderId="0" applyNumberFormat="0" applyBorder="0" applyAlignment="0" applyProtection="0"/>
    <xf numFmtId="0" fontId="10" fillId="82" borderId="0" applyNumberFormat="0" applyBorder="0" applyAlignment="0" applyProtection="0"/>
    <xf numFmtId="0" fontId="10" fillId="83" borderId="0" applyNumberFormat="0" applyBorder="0" applyAlignment="0" applyProtection="0"/>
    <xf numFmtId="0" fontId="169" fillId="0" borderId="0" applyNumberFormat="0" applyFill="0" applyBorder="0" applyAlignment="0" applyProtection="0"/>
    <xf numFmtId="0" fontId="170" fillId="0" borderId="0" applyNumberFormat="0" applyFill="0" applyBorder="0" applyAlignment="0" applyProtection="0"/>
    <xf numFmtId="0" fontId="9" fillId="0" borderId="0"/>
    <xf numFmtId="0" fontId="126"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37" fontId="176" fillId="0" borderId="0">
      <alignment horizontal="fill"/>
    </xf>
    <xf numFmtId="0" fontId="98" fillId="0" borderId="0" applyNumberFormat="0" applyFill="0" applyBorder="0" applyAlignment="0" applyProtection="0"/>
    <xf numFmtId="3" fontId="27" fillId="0" borderId="0"/>
    <xf numFmtId="0" fontId="27" fillId="0" borderId="0"/>
    <xf numFmtId="0" fontId="27" fillId="0" borderId="0"/>
    <xf numFmtId="0" fontId="27" fillId="0" borderId="0"/>
    <xf numFmtId="0" fontId="177" fillId="0" borderId="0"/>
    <xf numFmtId="44"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5" fontId="146" fillId="0" borderId="0" applyFont="0" applyFill="0" applyBorder="0" applyAlignment="0" applyProtection="0">
      <alignment vertical="top"/>
    </xf>
    <xf numFmtId="185" fontId="27" fillId="0" borderId="0" applyFont="0" applyFill="0" applyBorder="0" applyAlignment="0" applyProtection="0"/>
    <xf numFmtId="0" fontId="17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79" fillId="0" borderId="0" applyNumberFormat="0" applyFill="0" applyBorder="0" applyAlignment="0" applyProtection="0"/>
    <xf numFmtId="0" fontId="179" fillId="0" borderId="0" applyNumberFormat="0" applyFill="0" applyBorder="0" applyAlignment="0" applyProtection="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162" fillId="91" borderId="0"/>
    <xf numFmtId="0" fontId="180" fillId="92" borderId="0"/>
    <xf numFmtId="0" fontId="181" fillId="93" borderId="0"/>
    <xf numFmtId="0" fontId="182" fillId="0" borderId="0"/>
    <xf numFmtId="0" fontId="47" fillId="0" borderId="0"/>
    <xf numFmtId="0" fontId="51"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4" fontId="27" fillId="50" borderId="0"/>
    <xf numFmtId="0" fontId="27" fillId="0" borderId="0"/>
    <xf numFmtId="0" fontId="179" fillId="0" borderId="0" applyNumberFormat="0" applyFill="0" applyBorder="0" applyAlignment="0" applyProtection="0"/>
    <xf numFmtId="0" fontId="179" fillId="0" borderId="0" applyNumberFormat="0" applyFill="0" applyBorder="0" applyAlignment="0" applyProtection="0"/>
    <xf numFmtId="0" fontId="183" fillId="94" borderId="0"/>
    <xf numFmtId="0" fontId="177" fillId="0" borderId="0"/>
    <xf numFmtId="0" fontId="177" fillId="0"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162" fillId="91" borderId="0"/>
    <xf numFmtId="0" fontId="180" fillId="92" borderId="0"/>
    <xf numFmtId="0" fontId="181" fillId="93" borderId="0"/>
    <xf numFmtId="0" fontId="182" fillId="0" borderId="0"/>
    <xf numFmtId="0" fontId="47" fillId="0" borderId="0"/>
    <xf numFmtId="0" fontId="51" fillId="0" borderId="0"/>
    <xf numFmtId="0" fontId="51"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186" fontId="27" fillId="0" borderId="0" applyFont="0" applyFill="0" applyBorder="0" applyAlignment="0" applyProtection="0"/>
    <xf numFmtId="187" fontId="27" fillId="0" borderId="0" applyFont="0" applyFill="0" applyBorder="0" applyAlignment="0" applyProtection="0"/>
    <xf numFmtId="0" fontId="54" fillId="0" borderId="0" applyNumberForma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84" fillId="0" borderId="0"/>
    <xf numFmtId="1" fontId="146" fillId="0" borderId="0"/>
    <xf numFmtId="1" fontId="146" fillId="0" borderId="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7" fillId="6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7" fillId="8"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7" fillId="6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2"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 fillId="66"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 fillId="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7" fillId="66"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7" fillId="70"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7" fillId="2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7" fillId="70"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4"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4"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7" fillId="7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7" fillId="7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7" fillId="82"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7" fillId="23"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7" fillId="82"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7" borderId="0" applyNumberFormat="0" applyBorder="0" applyAlignment="0" applyProtection="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0" fontId="61" fillId="2" borderId="0" applyNumberFormat="0" applyBorder="0" applyAlignment="0" applyProtection="0"/>
    <xf numFmtId="0" fontId="61" fillId="3" borderId="0" applyNumberFormat="0" applyBorder="0" applyAlignment="0" applyProtection="0"/>
    <xf numFmtId="0" fontId="61" fillId="4" borderId="0" applyNumberFormat="0" applyBorder="0" applyAlignment="0" applyProtection="0"/>
    <xf numFmtId="0" fontId="61" fillId="5" borderId="0" applyNumberFormat="0" applyBorder="0" applyAlignment="0" applyProtection="0"/>
    <xf numFmtId="0" fontId="61" fillId="6" borderId="0" applyNumberFormat="0" applyBorder="0" applyAlignment="0" applyProtection="0"/>
    <xf numFmtId="0" fontId="61" fillId="7" borderId="0" applyNumberFormat="0" applyBorder="0" applyAlignment="0" applyProtection="0"/>
    <xf numFmtId="188" fontId="27" fillId="0" borderId="0" applyFont="0" applyFill="0" applyBorder="0" applyAlignment="0" applyProtection="0"/>
    <xf numFmtId="189" fontId="27" fillId="0" borderId="0" applyFont="0" applyFill="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3"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3"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7" fillId="67"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7" fillId="67"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7" fillId="71"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7" fillId="2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7" fillId="71"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7" fillId="7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3" borderId="0" applyNumberFormat="0" applyBorder="0" applyAlignment="0" applyProtection="0"/>
    <xf numFmtId="0" fontId="61" fillId="3"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79"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7" fillId="79"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6" borderId="0" applyNumberFormat="0" applyBorder="0" applyAlignment="0" applyProtection="0"/>
    <xf numFmtId="0" fontId="61" fillId="6"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7" fillId="8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7" fillId="2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7" fillId="8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1" fillId="8" borderId="0" applyNumberFormat="0" applyBorder="0" applyAlignment="0" applyProtection="0"/>
    <xf numFmtId="0" fontId="61" fillId="9" borderId="0" applyNumberFormat="0" applyBorder="0" applyAlignment="0" applyProtection="0"/>
    <xf numFmtId="0" fontId="61" fillId="10" borderId="0" applyNumberFormat="0" applyBorder="0" applyAlignment="0" applyProtection="0"/>
    <xf numFmtId="0" fontId="61" fillId="5" borderId="0" applyNumberFormat="0" applyBorder="0" applyAlignment="0" applyProtection="0"/>
    <xf numFmtId="0" fontId="61" fillId="8" borderId="0" applyNumberFormat="0" applyBorder="0" applyAlignment="0" applyProtection="0"/>
    <xf numFmtId="0" fontId="61" fillId="11"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185" fillId="64"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185" fillId="68"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185" fillId="72"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185" fillId="76"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3" borderId="0" applyNumberFormat="0" applyBorder="0" applyAlignment="0" applyProtection="0"/>
    <xf numFmtId="0" fontId="62" fillId="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185" fillId="80"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6" borderId="0" applyNumberFormat="0" applyBorder="0" applyAlignment="0" applyProtection="0"/>
    <xf numFmtId="0" fontId="62" fillId="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185" fillId="84"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9" borderId="0" applyNumberFormat="0" applyBorder="0" applyAlignment="0" applyProtection="0"/>
    <xf numFmtId="0" fontId="62" fillId="9"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2" borderId="0" applyNumberFormat="0" applyBorder="0" applyAlignment="0" applyProtection="0"/>
    <xf numFmtId="0" fontId="62" fillId="9" borderId="0" applyNumberFormat="0" applyBorder="0" applyAlignment="0" applyProtection="0"/>
    <xf numFmtId="0" fontId="62" fillId="10"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186" fillId="0" borderId="78" applyNumberFormat="0" applyAlignment="0">
      <alignment horizontal="left"/>
    </xf>
    <xf numFmtId="0" fontId="186" fillId="0" borderId="78" applyNumberFormat="0" applyAlignment="0">
      <alignment horizontal="left"/>
    </xf>
    <xf numFmtId="0" fontId="51" fillId="0" borderId="0"/>
    <xf numFmtId="0" fontId="58" fillId="0" borderId="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190" fontId="27" fillId="0" borderId="0" applyFont="0" applyFill="0" applyBorder="0" applyAlignment="0" applyProtection="0"/>
    <xf numFmtId="0" fontId="61" fillId="95" borderId="0" applyNumberFormat="0" applyBorder="0" applyAlignment="0" applyProtection="0"/>
    <xf numFmtId="0" fontId="61" fillId="96" borderId="0" applyNumberFormat="0" applyBorder="0" applyAlignment="0" applyProtection="0"/>
    <xf numFmtId="0" fontId="62" fillId="97"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185" fillId="61"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85" borderId="0" applyNumberFormat="0" applyBorder="0" applyAlignment="0" applyProtection="0"/>
    <xf numFmtId="0" fontId="62" fillId="8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1" fillId="37" borderId="0" applyNumberFormat="0" applyBorder="0" applyAlignment="0" applyProtection="0"/>
    <xf numFmtId="0" fontId="61" fillId="34" borderId="0" applyNumberFormat="0" applyBorder="0" applyAlignment="0" applyProtection="0"/>
    <xf numFmtId="0" fontId="62" fillId="28"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185" fillId="65"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1" fillId="98" borderId="0" applyNumberFormat="0" applyBorder="0" applyAlignment="0" applyProtection="0"/>
    <xf numFmtId="0" fontId="61" fillId="99" borderId="0" applyNumberFormat="0" applyBorder="0" applyAlignment="0" applyProtection="0"/>
    <xf numFmtId="0" fontId="62" fillId="30"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185" fillId="69"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1" fillId="99" borderId="0" applyNumberFormat="0" applyBorder="0" applyAlignment="0" applyProtection="0"/>
    <xf numFmtId="0" fontId="61" fillId="30" borderId="0" applyNumberFormat="0" applyBorder="0" applyAlignment="0" applyProtection="0"/>
    <xf numFmtId="0" fontId="62" fillId="30"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86" borderId="0" applyNumberFormat="0" applyBorder="0" applyAlignment="0" applyProtection="0"/>
    <xf numFmtId="0" fontId="62" fillId="86"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185" fillId="7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86" borderId="0" applyNumberFormat="0" applyBorder="0" applyAlignment="0" applyProtection="0"/>
    <xf numFmtId="0" fontId="62" fillId="86"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1" fillId="95" borderId="0" applyNumberFormat="0" applyBorder="0" applyAlignment="0" applyProtection="0"/>
    <xf numFmtId="0" fontId="61" fillId="96" borderId="0" applyNumberFormat="0" applyBorder="0" applyAlignment="0" applyProtection="0"/>
    <xf numFmtId="0" fontId="62" fillId="96"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185" fillId="77"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1" fillId="100" borderId="0" applyNumberFormat="0" applyBorder="0" applyAlignment="0" applyProtection="0"/>
    <xf numFmtId="0" fontId="61" fillId="34" borderId="0" applyNumberFormat="0" applyBorder="0" applyAlignment="0" applyProtection="0"/>
    <xf numFmtId="0" fontId="62" fillId="101"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185" fillId="81"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187" fillId="0" borderId="0" applyBorder="0"/>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191" fontId="27" fillId="102" borderId="238">
      <alignment horizontal="center" vertical="center"/>
    </xf>
    <xf numFmtId="0" fontId="188" fillId="0" borderId="0">
      <alignment horizontal="center" wrapText="1"/>
      <protection locked="0"/>
    </xf>
    <xf numFmtId="0" fontId="189" fillId="0" borderId="101">
      <protection hidden="1"/>
    </xf>
    <xf numFmtId="0" fontId="190" fillId="20" borderId="101" applyNumberFormat="0" applyFont="0" applyBorder="0" applyAlignment="0" applyProtection="0">
      <protection hidden="1"/>
    </xf>
    <xf numFmtId="0" fontId="27" fillId="0" borderId="0"/>
    <xf numFmtId="0" fontId="77" fillId="0" borderId="0" applyNumberFormat="0" applyFill="0" applyBorder="0" applyAlignment="0" applyProtection="0"/>
    <xf numFmtId="0" fontId="27" fillId="20" borderId="0" applyNumberFormat="0" applyFont="0" applyAlignment="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191" fillId="55"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5" borderId="0" applyNumberFormat="0" applyBorder="0" applyAlignment="0" applyProtection="0"/>
    <xf numFmtId="0" fontId="63" fillId="5"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63" fillId="3" borderId="0" applyNumberFormat="0" applyBorder="0" applyAlignment="0" applyProtection="0"/>
    <xf numFmtId="0" fontId="192" fillId="0" borderId="0" applyNumberFormat="0" applyFill="0" applyBorder="0" applyAlignment="0" applyProtection="0">
      <alignment vertical="top"/>
      <protection locked="0"/>
    </xf>
    <xf numFmtId="3" fontId="54" fillId="0" borderId="0"/>
    <xf numFmtId="177" fontId="39" fillId="0" borderId="239" applyNumberFormat="0" applyFont="0" applyFill="0" applyAlignment="0" applyProtection="0"/>
    <xf numFmtId="0" fontId="193" fillId="103" borderId="240">
      <alignment horizontal="centerContinuous"/>
    </xf>
    <xf numFmtId="41" fontId="194" fillId="104" borderId="101" applyNumberFormat="0" applyFont="0" applyBorder="0" applyAlignment="0"/>
    <xf numFmtId="0" fontId="195" fillId="0" borderId="0" applyNumberFormat="0" applyFill="0" applyBorder="0" applyAlignment="0" applyProtection="0"/>
    <xf numFmtId="0" fontId="67" fillId="4" borderId="0" applyNumberFormat="0" applyBorder="0" applyAlignment="0" applyProtection="0"/>
    <xf numFmtId="37" fontId="51" fillId="0" borderId="241">
      <alignment horizontal="center" vertical="center" wrapText="1"/>
    </xf>
    <xf numFmtId="49" fontId="196" fillId="0" borderId="0" applyFont="0" applyFill="0" applyBorder="0" applyAlignment="0" applyProtection="0">
      <alignment horizontal="left"/>
    </xf>
    <xf numFmtId="192" fontId="60" fillId="0" borderId="0" applyAlignment="0" applyProtection="0"/>
    <xf numFmtId="174" fontId="51" fillId="0" borderId="0" applyFill="0" applyBorder="0" applyAlignment="0" applyProtection="0"/>
    <xf numFmtId="49" fontId="51" fillId="0" borderId="0" applyNumberFormat="0" applyAlignment="0" applyProtection="0">
      <alignment horizontal="left"/>
    </xf>
    <xf numFmtId="49" fontId="197" fillId="0" borderId="242" applyNumberFormat="0" applyAlignment="0" applyProtection="0">
      <alignment horizontal="left" wrapText="1"/>
    </xf>
    <xf numFmtId="49" fontId="197" fillId="0" borderId="0" applyNumberFormat="0" applyAlignment="0" applyProtection="0">
      <alignment horizontal="left" wrapText="1"/>
    </xf>
    <xf numFmtId="49" fontId="198" fillId="0" borderId="0" applyAlignment="0" applyProtection="0">
      <alignment horizontal="left"/>
    </xf>
    <xf numFmtId="15" fontId="27" fillId="0" borderId="135" applyNumberFormat="0" applyFont="0" applyFill="0" applyAlignment="0"/>
    <xf numFmtId="15" fontId="27" fillId="0" borderId="135" applyNumberFormat="0" applyFont="0" applyFill="0" applyAlignment="0"/>
    <xf numFmtId="0" fontId="67" fillId="4" borderId="0" applyNumberFormat="0" applyBorder="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193" fontId="27" fillId="94" borderId="243" applyAlignment="0"/>
    <xf numFmtId="193" fontId="27" fillId="105" borderId="243" applyAlignment="0"/>
    <xf numFmtId="193" fontId="27" fillId="44" borderId="243" applyAlignment="0"/>
    <xf numFmtId="193" fontId="27" fillId="44" borderId="243" applyBorder="0">
      <alignment horizontal="right"/>
    </xf>
    <xf numFmtId="193" fontId="27" fillId="106" borderId="0" applyBorder="0">
      <alignment horizontal="right"/>
    </xf>
    <xf numFmtId="37" fontId="27" fillId="94" borderId="243" applyNumberFormat="0" applyAlignment="0"/>
    <xf numFmtId="37" fontId="27" fillId="105" borderId="0" applyNumberFormat="0" applyBorder="0" applyAlignment="0"/>
    <xf numFmtId="0" fontId="201" fillId="87" borderId="243" applyNumberFormat="0" applyFont="0" applyBorder="0" applyAlignment="0">
      <alignment horizontal="centerContinuous"/>
    </xf>
    <xf numFmtId="0" fontId="27" fillId="105" borderId="0"/>
    <xf numFmtId="0" fontId="201" fillId="87" borderId="243" applyNumberFormat="0" applyFont="0" applyAlignment="0">
      <alignment horizontal="centerContinuous"/>
    </xf>
    <xf numFmtId="37" fontId="27" fillId="44" borderId="243" applyBorder="0" applyAlignment="0"/>
    <xf numFmtId="37" fontId="51" fillId="44" borderId="244" applyNumberFormat="0" applyBorder="0" applyAlignment="0"/>
    <xf numFmtId="37" fontId="51" fillId="44" borderId="244" applyNumberFormat="0" applyBorder="0" applyAlignment="0"/>
    <xf numFmtId="37" fontId="51" fillId="44" borderId="244" applyNumberFormat="0" applyBorder="0" applyAlignment="0"/>
    <xf numFmtId="37" fontId="51" fillId="44" borderId="244" applyNumberFormat="0" applyBorder="0" applyAlignment="0"/>
    <xf numFmtId="193" fontId="27" fillId="47" borderId="79" applyBorder="0">
      <alignment horizontal="right"/>
    </xf>
    <xf numFmtId="193" fontId="27" fillId="47" borderId="79" applyBorder="0">
      <alignment horizontal="right"/>
    </xf>
    <xf numFmtId="193" fontId="27" fillId="105" borderId="0" applyBorder="0">
      <alignment horizontal="right"/>
    </xf>
    <xf numFmtId="37" fontId="27" fillId="47" borderId="0" applyBorder="0" applyAlignment="0">
      <alignment wrapText="1"/>
    </xf>
    <xf numFmtId="37" fontId="27" fillId="105" borderId="0" applyBorder="0">
      <alignment wrapText="1"/>
    </xf>
    <xf numFmtId="5" fontId="51" fillId="0" borderId="245" applyNumberFormat="0" applyFont="0" applyFill="0" applyBorder="0" applyAlignment="0" applyProtection="0"/>
    <xf numFmtId="5" fontId="51" fillId="0" borderId="245" applyNumberFormat="0" applyFont="0" applyFill="0" applyBorder="0" applyAlignment="0" applyProtection="0"/>
    <xf numFmtId="5" fontId="51" fillId="0" borderId="245" applyNumberFormat="0" applyFont="0" applyFill="0" applyBorder="0" applyAlignment="0" applyProtection="0"/>
    <xf numFmtId="194" fontId="27" fillId="0" borderId="0" applyFill="0" applyBorder="0" applyAlignment="0"/>
    <xf numFmtId="0" fontId="39" fillId="0" borderId="0" applyFill="0" applyBorder="0" applyAlignment="0"/>
    <xf numFmtId="0" fontId="39" fillId="0" borderId="0" applyFill="0" applyBorder="0" applyAlignment="0"/>
    <xf numFmtId="0" fontId="39" fillId="0" borderId="0" applyFill="0" applyBorder="0" applyAlignment="0"/>
    <xf numFmtId="0" fontId="39"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6"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7"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8"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147" fillId="87" borderId="1" applyNumberFormat="0" applyAlignment="0" applyProtection="0"/>
    <xf numFmtId="0" fontId="147" fillId="87" borderId="1" applyNumberFormat="0" applyAlignment="0" applyProtection="0"/>
    <xf numFmtId="0" fontId="147" fillId="87" borderId="1" applyNumberFormat="0" applyAlignment="0" applyProtection="0"/>
    <xf numFmtId="0" fontId="147" fillId="87"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202" fillId="58" borderId="208"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147" fillId="87" borderId="1" applyNumberFormat="0" applyAlignment="0" applyProtection="0"/>
    <xf numFmtId="0" fontId="147" fillId="87" borderId="1" applyNumberFormat="0" applyAlignment="0" applyProtection="0"/>
    <xf numFmtId="0" fontId="147" fillId="87" borderId="1" applyNumberFormat="0" applyAlignment="0" applyProtection="0"/>
    <xf numFmtId="0" fontId="147" fillId="87"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64" fillId="20" borderId="1" applyNumberFormat="0" applyAlignment="0" applyProtection="0"/>
    <xf numFmtId="0" fontId="203" fillId="0" borderId="0"/>
    <xf numFmtId="0" fontId="65" fillId="21" borderId="2" applyNumberFormat="0" applyAlignment="0" applyProtection="0"/>
    <xf numFmtId="0" fontId="72" fillId="0" borderId="6" applyNumberFormat="0" applyFill="0" applyAlignment="0" applyProtection="0"/>
    <xf numFmtId="0" fontId="72" fillId="0" borderId="6" applyNumberFormat="0" applyFill="0" applyAlignment="0" applyProtection="0"/>
    <xf numFmtId="0" fontId="65" fillId="21" borderId="2" applyNumberFormat="0" applyAlignment="0" applyProtection="0"/>
    <xf numFmtId="0" fontId="72" fillId="0" borderId="6" applyNumberFormat="0" applyFill="0" applyAlignment="0" applyProtection="0"/>
    <xf numFmtId="49" fontId="204" fillId="0" borderId="0" applyFont="0">
      <alignment horizontal="centerContinuous" wrapText="1"/>
    </xf>
    <xf numFmtId="49" fontId="161" fillId="0" borderId="0">
      <alignment horizontal="centerContinuous" wrapText="1"/>
    </xf>
    <xf numFmtId="37" fontId="51" fillId="0" borderId="241">
      <alignment horizontal="centerContinuous"/>
    </xf>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205" fillId="59" borderId="211"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0" fontId="65" fillId="21" borderId="2" applyNumberFormat="0" applyAlignment="0" applyProtection="0"/>
    <xf numFmtId="41" fontId="206" fillId="0" borderId="0" applyFont="0" applyFill="0" applyBorder="0" applyAlignment="0" applyProtection="0"/>
    <xf numFmtId="49" fontId="207" fillId="0" borderId="0">
      <alignment horizontal="center" wrapText="1"/>
    </xf>
    <xf numFmtId="49" fontId="207" fillId="0" borderId="0">
      <alignment horizontal="centerContinuous" wrapText="1"/>
    </xf>
    <xf numFmtId="0" fontId="167" fillId="0" borderId="113">
      <alignment horizontal="center"/>
    </xf>
    <xf numFmtId="0" fontId="165" fillId="107" borderId="0">
      <alignment horizontal="left"/>
    </xf>
    <xf numFmtId="0" fontId="208" fillId="107" borderId="0">
      <alignment horizontal="right"/>
    </xf>
    <xf numFmtId="0" fontId="209" fillId="87" borderId="0">
      <alignment horizontal="center"/>
    </xf>
    <xf numFmtId="37" fontId="45" fillId="0" borderId="241">
      <alignment horizontal="center" wrapText="1"/>
    </xf>
    <xf numFmtId="0" fontId="208" fillId="107" borderId="0">
      <alignment horizontal="right"/>
    </xf>
    <xf numFmtId="0" fontId="210" fillId="87" borderId="0">
      <alignment horizontal="left"/>
    </xf>
    <xf numFmtId="201" fontId="27" fillId="0" borderId="0" applyFill="0" applyBorder="0">
      <alignment horizontal="center" wrapText="1"/>
    </xf>
    <xf numFmtId="37" fontId="211" fillId="108" borderId="0" applyNumberFormat="0" applyFont="0" applyBorder="0" applyAlignment="0"/>
    <xf numFmtId="0" fontId="201" fillId="87" borderId="243" applyNumberFormat="0" applyFont="0" applyBorder="0" applyAlignment="0">
      <alignment horizontal="centerContinuous"/>
    </xf>
    <xf numFmtId="0" fontId="212" fillId="0" borderId="34"/>
    <xf numFmtId="202" fontId="213" fillId="0" borderId="0"/>
    <xf numFmtId="202" fontId="213" fillId="0" borderId="0"/>
    <xf numFmtId="202" fontId="213" fillId="0" borderId="0"/>
    <xf numFmtId="202" fontId="213" fillId="0" borderId="0"/>
    <xf numFmtId="202" fontId="213" fillId="0" borderId="0"/>
    <xf numFmtId="202" fontId="213" fillId="0" borderId="0"/>
    <xf numFmtId="202" fontId="213" fillId="0" borderId="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01" fillId="87" borderId="243" applyFont="0" applyFill="0" applyBorder="0" applyAlignment="0" applyProtection="0">
      <alignment horizontal="centerContinuous"/>
    </xf>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199" fontId="27" fillId="0" borderId="0" applyFont="0" applyFill="0" applyBorder="0" applyAlignment="0" applyProtection="0"/>
    <xf numFmtId="203"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20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51"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1"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128" fillId="0" borderId="0" applyFont="0" applyFill="0" applyBorder="0" applyAlignment="0" applyProtection="0"/>
    <xf numFmtId="184"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184" fontId="2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128" fillId="0" borderId="0" applyFont="0" applyFill="0" applyBorder="0" applyAlignment="0" applyProtection="0"/>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128"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61" fillId="0" borderId="0" applyFont="0" applyFill="0" applyBorder="0" applyAlignment="0" applyProtection="0"/>
    <xf numFmtId="43" fontId="6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1" fillId="0" borderId="0" applyFont="0" applyFill="0" applyBorder="0" applyAlignment="0" applyProtection="0"/>
    <xf numFmtId="43" fontId="2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184"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128"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1" fillId="0" borderId="0" applyFont="0" applyFill="0" applyBorder="0" applyAlignment="0" applyProtection="0"/>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3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98" fillId="0" borderId="0"/>
    <xf numFmtId="43" fontId="201" fillId="87" borderId="243" applyFont="0" applyFill="0" applyBorder="0" applyAlignment="0" applyProtection="0">
      <alignment horizontal="centerContinuous"/>
    </xf>
    <xf numFmtId="40" fontId="146" fillId="0" borderId="0" applyFont="0" applyFill="0" applyBorder="0" applyAlignment="0" applyProtection="0"/>
    <xf numFmtId="37" fontId="27" fillId="0" borderId="0" applyFill="0" applyBorder="0" applyAlignment="0" applyProtection="0"/>
    <xf numFmtId="0" fontId="212" fillId="0" borderId="0"/>
    <xf numFmtId="0" fontId="212" fillId="0" borderId="0"/>
    <xf numFmtId="0" fontId="212" fillId="0" borderId="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7" fontId="27" fillId="0" borderId="0" applyFill="0" applyBorder="0" applyAlignment="0" applyProtection="0"/>
    <xf numFmtId="3" fontId="31" fillId="0" borderId="0" applyFill="0" applyBorder="0" applyAlignment="0" applyProtection="0"/>
    <xf numFmtId="0" fontId="212" fillId="0" borderId="0"/>
    <xf numFmtId="0" fontId="212"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174" fontId="214" fillId="0" borderId="0" applyNumberFormat="0" applyFill="0" applyAlignment="0" applyProtection="0"/>
    <xf numFmtId="0" fontId="215" fillId="0" borderId="0" applyNumberFormat="0" applyAlignment="0">
      <alignment horizontal="left"/>
    </xf>
    <xf numFmtId="0" fontId="58" fillId="0" borderId="0" applyNumberFormat="0" applyAlignment="0"/>
    <xf numFmtId="0" fontId="212" fillId="0" borderId="34"/>
    <xf numFmtId="0" fontId="212" fillId="0" borderId="0"/>
    <xf numFmtId="205" fontId="27" fillId="0" borderId="0">
      <alignment horizontal="center"/>
    </xf>
    <xf numFmtId="42" fontId="201" fillId="87" borderId="243" applyFont="0" applyFill="0" applyBorder="0" applyAlignment="0" applyProtection="0">
      <alignment horizontal="centerContinuous"/>
      <protection hidden="1"/>
    </xf>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195" fontId="27" fillId="0" borderId="0" applyFont="0" applyFill="0" applyBorder="0" applyAlignment="0" applyProtection="0"/>
    <xf numFmtId="206" fontId="27" fillId="0" borderId="0" applyFont="0" applyFill="0" applyBorder="0" applyAlignment="0" applyProtection="0"/>
    <xf numFmtId="44" fontId="27" fillId="0" borderId="0" applyFont="0" applyFill="0" applyBorder="0" applyAlignment="0" applyProtection="0"/>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7" fillId="0" borderId="0" applyFont="0" applyFill="0" applyBorder="0" applyAlignment="0" applyProtection="0"/>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39" fillId="0" borderId="0" applyFont="0" applyFill="0" applyBorder="0" applyAlignment="0" applyProtection="0">
      <alignment vertical="top"/>
    </xf>
    <xf numFmtId="44" fontId="7" fillId="0" borderId="0" applyFont="0" applyFill="0" applyBorder="0" applyAlignment="0" applyProtection="0"/>
    <xf numFmtId="44" fontId="27" fillId="0" borderId="0" applyFont="0" applyFill="0" applyBorder="0" applyAlignment="0" applyProtection="0"/>
    <xf numFmtId="44" fontId="61" fillId="0" borderId="0" applyFont="0" applyFill="0" applyBorder="0" applyAlignment="0" applyProtection="0"/>
    <xf numFmtId="44" fontId="31" fillId="0" borderId="0" applyFont="0" applyFill="0" applyBorder="0" applyAlignment="0" applyProtection="0"/>
    <xf numFmtId="44" fontId="9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60" fillId="0" borderId="0" applyFont="0" applyFill="0" applyBorder="0" applyAlignment="0" applyProtection="0"/>
    <xf numFmtId="44" fontId="201" fillId="87" borderId="243" applyFont="0" applyFill="0" applyBorder="0" applyAlignment="0" applyProtection="0">
      <alignment horizontal="centerContinuous"/>
      <protection hidden="1"/>
    </xf>
    <xf numFmtId="207" fontId="27" fillId="0" borderId="0" applyFont="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5" fontId="27" fillId="0" borderId="0" applyFill="0" applyBorder="0" applyAlignment="0" applyProtection="0"/>
    <xf numFmtId="0" fontId="98" fillId="0" borderId="0"/>
    <xf numFmtId="208" fontId="27" fillId="47" borderId="0" applyFont="0" applyBorder="0"/>
    <xf numFmtId="0" fontId="45" fillId="47" borderId="0" applyNumberFormat="0" applyFont="0" applyFill="0" applyBorder="0" applyProtection="0">
      <alignment horizontal="left"/>
    </xf>
    <xf numFmtId="209" fontId="216" fillId="47" borderId="0"/>
    <xf numFmtId="193" fontId="27" fillId="47" borderId="243"/>
    <xf numFmtId="37" fontId="27" fillId="47" borderId="0" applyNumberFormat="0" applyAlignment="0"/>
    <xf numFmtId="37" fontId="27" fillId="109" borderId="0" applyNumberFormat="0" applyBorder="0" applyAlignment="0"/>
    <xf numFmtId="42" fontId="201" fillId="87" borderId="0" applyNumberFormat="0" applyFont="0" applyBorder="0" applyAlignment="0">
      <alignment horizontal="centerContinuous"/>
    </xf>
    <xf numFmtId="37" fontId="27" fillId="109" borderId="0" applyNumberFormat="0" applyFont="0" applyBorder="0" applyAlignment="0"/>
    <xf numFmtId="42" fontId="201" fillId="87" borderId="0" applyNumberFormat="0" applyFont="0" applyAlignment="0">
      <alignment horizontal="centerContinuous"/>
    </xf>
    <xf numFmtId="37" fontId="27" fillId="47" borderId="243" applyNumberFormat="0" applyBorder="0"/>
    <xf numFmtId="37" fontId="27" fillId="47" borderId="243">
      <alignment wrapText="1"/>
    </xf>
    <xf numFmtId="10" fontId="27" fillId="47" borderId="241"/>
    <xf numFmtId="5" fontId="27" fillId="47" borderId="0" applyAlignment="0"/>
    <xf numFmtId="5" fontId="27" fillId="109" borderId="0" applyBorder="0" applyAlignment="0"/>
    <xf numFmtId="5" fontId="201" fillId="87" borderId="0" applyFont="0" applyBorder="0" applyAlignment="0">
      <alignment horizontal="centerContinuous"/>
    </xf>
    <xf numFmtId="5" fontId="27" fillId="109" borderId="0" applyFont="0" applyBorder="0" applyAlignment="0"/>
    <xf numFmtId="5" fontId="39" fillId="87" borderId="0" applyAlignment="0"/>
    <xf numFmtId="5" fontId="39" fillId="87" borderId="0" applyAlignment="0"/>
    <xf numFmtId="5" fontId="39" fillId="87" borderId="0" applyAlignment="0"/>
    <xf numFmtId="5" fontId="39" fillId="87" borderId="0" applyAlignment="0"/>
    <xf numFmtId="5" fontId="39" fillId="87" borderId="0" applyAlignment="0"/>
    <xf numFmtId="5" fontId="27" fillId="47" borderId="0" applyFont="0" applyAlignment="0"/>
    <xf numFmtId="14" fontId="217" fillId="0" borderId="0" applyFont="0" applyFill="0" applyBorder="0" applyAlignment="0" applyProtection="0">
      <alignment horizontal="center"/>
    </xf>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14" fontId="27" fillId="0" borderId="0" applyFont="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210" fontId="27" fillId="0" borderId="0" applyFill="0" applyBorder="0" applyAlignment="0" applyProtection="0"/>
    <xf numFmtId="14" fontId="39" fillId="0" borderId="0" applyFill="0" applyBorder="0" applyAlignment="0"/>
    <xf numFmtId="14" fontId="39" fillId="0" borderId="0" applyFill="0" applyBorder="0" applyAlignment="0"/>
    <xf numFmtId="14" fontId="39" fillId="0" borderId="0" applyFill="0" applyBorder="0" applyAlignment="0"/>
    <xf numFmtId="14" fontId="39" fillId="0" borderId="0" applyFill="0" applyBorder="0" applyAlignment="0"/>
    <xf numFmtId="14" fontId="39" fillId="0" borderId="0" applyFill="0" applyBorder="0" applyAlignment="0"/>
    <xf numFmtId="211" fontId="218" fillId="0" borderId="0">
      <protection locked="0"/>
    </xf>
    <xf numFmtId="0" fontId="146" fillId="0" borderId="0"/>
    <xf numFmtId="0" fontId="157" fillId="0" borderId="0"/>
    <xf numFmtId="212" fontId="98" fillId="0" borderId="0" applyFill="0" applyBorder="0" applyProtection="0"/>
    <xf numFmtId="38" fontId="146" fillId="0" borderId="246">
      <alignment vertical="center"/>
    </xf>
    <xf numFmtId="213" fontId="27" fillId="0" borderId="0" applyFont="0" applyFill="0" applyBorder="0" applyAlignment="0" applyProtection="0"/>
    <xf numFmtId="214" fontId="27" fillId="0" borderId="0" applyFont="0" applyFill="0" applyBorder="0" applyAlignment="0" applyProtection="0"/>
    <xf numFmtId="0" fontId="218" fillId="0" borderId="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215" fontId="219" fillId="0" borderId="0">
      <alignment horizontal="left"/>
    </xf>
    <xf numFmtId="43" fontId="220" fillId="0" borderId="0">
      <alignment horizontal="right" vertical="top" wrapText="1"/>
    </xf>
    <xf numFmtId="43" fontId="220" fillId="0" borderId="0">
      <alignment horizontal="right" vertical="top" wrapText="1"/>
    </xf>
    <xf numFmtId="43" fontId="220" fillId="0" borderId="0">
      <alignment horizontal="right" vertical="top" wrapText="1"/>
    </xf>
    <xf numFmtId="43" fontId="220" fillId="0" borderId="0">
      <alignment horizontal="right" vertical="top" wrapText="1"/>
    </xf>
    <xf numFmtId="43" fontId="220" fillId="0" borderId="0">
      <alignment horizontal="right" vertical="top" wrapText="1"/>
    </xf>
    <xf numFmtId="43" fontId="220" fillId="0" borderId="0">
      <alignment horizontal="right" vertical="top" wrapText="1"/>
    </xf>
    <xf numFmtId="0" fontId="56" fillId="0" borderId="0"/>
    <xf numFmtId="0" fontId="56" fillId="0" borderId="0"/>
    <xf numFmtId="0" fontId="76" fillId="110" borderId="0" applyNumberFormat="0" applyBorder="0" applyAlignment="0" applyProtection="0"/>
    <xf numFmtId="0" fontId="76" fillId="111" borderId="0" applyNumberFormat="0" applyBorder="0" applyAlignment="0" applyProtection="0"/>
    <xf numFmtId="0" fontId="76" fillId="112" borderId="0" applyNumberFormat="0" applyBorder="0" applyAlignment="0" applyProtection="0"/>
    <xf numFmtId="216" fontId="221" fillId="0" borderId="0">
      <protection locked="0"/>
    </xf>
    <xf numFmtId="216" fontId="221" fillId="0" borderId="0">
      <protection locked="0"/>
    </xf>
    <xf numFmtId="0" fontId="5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70" fillId="0" borderId="0" applyNumberFormat="0" applyFill="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9" borderId="0" applyNumberFormat="0" applyBorder="0" applyAlignment="0" applyProtection="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222" fillId="0" borderId="0" applyNumberFormat="0" applyAlignment="0">
      <alignment horizontal="left"/>
    </xf>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0" fontId="71" fillId="7" borderId="1" applyNumberFormat="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181"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7" fontId="27" fillId="0" borderId="0" applyFont="0" applyFill="0" applyBorder="0" applyAlignment="0" applyProtection="0"/>
    <xf numFmtId="218" fontId="27" fillId="0" borderId="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23"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4" fontId="27" fillId="113" borderId="247" applyFont="0" applyAlignment="0"/>
    <xf numFmtId="0" fontId="218" fillId="0" borderId="0">
      <protection locked="0"/>
    </xf>
    <xf numFmtId="0" fontId="218" fillId="0" borderId="0">
      <protection locked="0"/>
    </xf>
    <xf numFmtId="0" fontId="224" fillId="0" borderId="0">
      <protection locked="0"/>
    </xf>
    <xf numFmtId="0" fontId="218" fillId="0" borderId="0">
      <protection locked="0"/>
    </xf>
    <xf numFmtId="0" fontId="218" fillId="0" borderId="0">
      <protection locked="0"/>
    </xf>
    <xf numFmtId="0" fontId="218" fillId="0" borderId="0">
      <protection locked="0"/>
    </xf>
    <xf numFmtId="0" fontId="224" fillId="0" borderId="0">
      <protection locked="0"/>
    </xf>
    <xf numFmtId="0" fontId="225" fillId="0" borderId="0" applyFont="0" applyFill="0" applyBorder="0" applyAlignment="0" applyProtection="0"/>
    <xf numFmtId="2" fontId="225" fillId="0" borderId="0" applyFont="0" applyFill="0" applyBorder="0" applyAlignment="0" applyProtection="0"/>
    <xf numFmtId="219" fontId="27" fillId="0" borderId="0" applyFont="0" applyFill="0" applyBorder="0" applyAlignment="0" applyProtection="0"/>
    <xf numFmtId="220" fontId="226"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19" fontId="27" fillId="0" borderId="0" applyFont="0" applyFill="0" applyBorder="0" applyAlignment="0" applyProtection="0"/>
    <xf numFmtId="221" fontId="27" fillId="0" borderId="0" applyFont="0" applyFill="0" applyBorder="0" applyAlignment="0" applyProtection="0"/>
    <xf numFmtId="222" fontId="218" fillId="0" borderId="0">
      <protection locked="0"/>
    </xf>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 fontId="27" fillId="0" borderId="0" applyFill="0" applyBorder="0" applyAlignment="0" applyProtection="0"/>
    <xf numFmtId="223" fontId="227" fillId="0" borderId="0" applyFont="0" applyFill="0" applyBorder="0" applyAlignment="0" applyProtection="0"/>
    <xf numFmtId="0" fontId="165" fillId="89" borderId="0"/>
    <xf numFmtId="209" fontId="216" fillId="47" borderId="0"/>
    <xf numFmtId="209" fontId="39" fillId="87" borderId="0"/>
    <xf numFmtId="209" fontId="39" fillId="87" borderId="0"/>
    <xf numFmtId="209" fontId="39" fillId="87" borderId="0"/>
    <xf numFmtId="209" fontId="39" fillId="87" borderId="0"/>
    <xf numFmtId="209" fontId="39" fillId="87" borderId="0"/>
    <xf numFmtId="209" fontId="216" fillId="47" borderId="0" applyBorder="0">
      <alignment wrapText="1"/>
    </xf>
    <xf numFmtId="224" fontId="27" fillId="47" borderId="92" applyNumberFormat="0" applyFill="0" applyBorder="0" applyAlignment="0" applyProtection="0"/>
    <xf numFmtId="209" fontId="39" fillId="87" borderId="0" applyNumberFormat="0" applyFont="0" applyFill="0" applyBorder="0" applyAlignment="0" applyProtection="0"/>
    <xf numFmtId="209" fontId="39" fillId="87" borderId="0" applyNumberFormat="0" applyFont="0" applyFill="0" applyBorder="0" applyAlignment="0" applyProtection="0"/>
    <xf numFmtId="209" fontId="39" fillId="87" borderId="0" applyNumberFormat="0" applyFont="0" applyFill="0" applyBorder="0" applyAlignment="0" applyProtection="0"/>
    <xf numFmtId="209" fontId="39" fillId="87" borderId="0" applyNumberFormat="0" applyFont="0" applyFill="0" applyBorder="0" applyAlignment="0" applyProtection="0"/>
    <xf numFmtId="224" fontId="27" fillId="47" borderId="92" applyNumberFormat="0" applyFont="0" applyFill="0" applyBorder="0" applyAlignment="0" applyProtection="0"/>
    <xf numFmtId="0" fontId="39" fillId="114" borderId="241" applyNumberFormat="0" applyAlignment="0">
      <alignment horizontal="left"/>
    </xf>
    <xf numFmtId="0" fontId="39" fillId="114" borderId="241" applyNumberFormat="0" applyAlignment="0">
      <alignment horizontal="left"/>
    </xf>
    <xf numFmtId="0" fontId="39" fillId="114" borderId="241" applyNumberFormat="0" applyAlignment="0">
      <alignment horizontal="left"/>
    </xf>
    <xf numFmtId="0" fontId="39" fillId="114" borderId="241" applyNumberFormat="0" applyAlignment="0">
      <alignment horizontal="left"/>
    </xf>
    <xf numFmtId="209" fontId="39" fillId="87" borderId="241" applyNumberFormat="0" applyFont="0" applyAlignment="0"/>
    <xf numFmtId="209" fontId="39" fillId="87" borderId="241" applyNumberFormat="0" applyFont="0" applyAlignment="0"/>
    <xf numFmtId="209" fontId="39" fillId="87" borderId="241" applyNumberFormat="0" applyFont="0" applyAlignment="0"/>
    <xf numFmtId="209" fontId="39" fillId="87" borderId="241" applyNumberFormat="0" applyFont="0" applyAlignment="0"/>
    <xf numFmtId="0" fontId="39" fillId="114" borderId="241" applyNumberFormat="0" applyAlignment="0">
      <alignment horizontal="left"/>
    </xf>
    <xf numFmtId="0" fontId="228" fillId="87" borderId="0"/>
    <xf numFmtId="37" fontId="216" fillId="47" borderId="0" applyNumberFormat="0">
      <alignment wrapText="1"/>
    </xf>
    <xf numFmtId="209" fontId="39" fillId="87" borderId="0" applyNumberFormat="0">
      <alignment wrapText="1"/>
    </xf>
    <xf numFmtId="209" fontId="39" fillId="87" borderId="0" applyNumberFormat="0">
      <alignment wrapText="1"/>
    </xf>
    <xf numFmtId="209" fontId="39" fillId="87" borderId="0" applyNumberFormat="0">
      <alignment wrapText="1"/>
    </xf>
    <xf numFmtId="209" fontId="39" fillId="87" borderId="0" applyNumberFormat="0">
      <alignment wrapText="1"/>
    </xf>
    <xf numFmtId="209" fontId="39" fillId="87" borderId="0" applyNumberFormat="0">
      <alignment wrapText="1"/>
    </xf>
    <xf numFmtId="0" fontId="216" fillId="47" borderId="0" applyBorder="0">
      <alignment wrapText="1"/>
    </xf>
    <xf numFmtId="0" fontId="216" fillId="47" borderId="0" applyNumberFormat="0">
      <alignment wrapText="1"/>
    </xf>
    <xf numFmtId="37" fontId="27" fillId="115" borderId="0"/>
    <xf numFmtId="37" fontId="39" fillId="87" borderId="0"/>
    <xf numFmtId="37" fontId="39" fillId="87" borderId="0"/>
    <xf numFmtId="37" fontId="39" fillId="87" borderId="0"/>
    <xf numFmtId="37" fontId="39" fillId="87" borderId="0"/>
    <xf numFmtId="37" fontId="39" fillId="87" borderId="0"/>
    <xf numFmtId="37" fontId="27" fillId="116" borderId="0"/>
    <xf numFmtId="37" fontId="39" fillId="87" borderId="0"/>
    <xf numFmtId="37" fontId="39" fillId="87" borderId="0"/>
    <xf numFmtId="37" fontId="39" fillId="87" borderId="0"/>
    <xf numFmtId="37" fontId="39" fillId="87" borderId="0"/>
    <xf numFmtId="37" fontId="39" fillId="87" borderId="0"/>
    <xf numFmtId="37" fontId="27" fillId="117" borderId="0"/>
    <xf numFmtId="37" fontId="39" fillId="87" borderId="0"/>
    <xf numFmtId="37" fontId="39" fillId="87" borderId="0"/>
    <xf numFmtId="37" fontId="39" fillId="87" borderId="0"/>
    <xf numFmtId="37" fontId="39" fillId="87" borderId="0"/>
    <xf numFmtId="37" fontId="39" fillId="87" borderId="0"/>
    <xf numFmtId="0" fontId="165" fillId="118" borderId="0">
      <alignment horizontal="centerContinuous" wrapText="1"/>
    </xf>
    <xf numFmtId="0" fontId="208" fillId="118" borderId="128" applyBorder="0" applyAlignment="0">
      <alignment horizontal="center"/>
    </xf>
    <xf numFmtId="0" fontId="209" fillId="87" borderId="0" applyBorder="0" applyAlignment="0"/>
    <xf numFmtId="224" fontId="165" fillId="119" borderId="0">
      <alignment horizontal="left" wrapText="1"/>
    </xf>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27" fillId="120" borderId="0"/>
    <xf numFmtId="3" fontId="39" fillId="87" borderId="0"/>
    <xf numFmtId="3" fontId="39" fillId="87" borderId="0"/>
    <xf numFmtId="3" fontId="39" fillId="87" borderId="0"/>
    <xf numFmtId="3" fontId="39" fillId="87" borderId="0"/>
    <xf numFmtId="3" fontId="39" fillId="87" borderId="0"/>
    <xf numFmtId="225" fontId="39" fillId="121" borderId="241"/>
    <xf numFmtId="37" fontId="27" fillId="122" borderId="0"/>
    <xf numFmtId="37" fontId="39" fillId="87" borderId="0"/>
    <xf numFmtId="37" fontId="39" fillId="87" borderId="0"/>
    <xf numFmtId="37" fontId="39" fillId="87" borderId="0"/>
    <xf numFmtId="37" fontId="39" fillId="87" borderId="0"/>
    <xf numFmtId="37" fontId="39" fillId="87" borderId="0"/>
    <xf numFmtId="37" fontId="27" fillId="47" borderId="0"/>
    <xf numFmtId="0" fontId="216" fillId="47" borderId="0">
      <alignment horizontal="center"/>
    </xf>
    <xf numFmtId="37" fontId="27" fillId="47" borderId="0" applyNumberFormat="0">
      <alignment wrapText="1"/>
    </xf>
    <xf numFmtId="37" fontId="27" fillId="47" borderId="130" applyAlignment="0">
      <alignment wrapText="1"/>
    </xf>
    <xf numFmtId="5" fontId="27" fillId="47" borderId="130" applyAlignment="0">
      <alignment wrapText="1"/>
    </xf>
    <xf numFmtId="10" fontId="27" fillId="47" borderId="130" applyAlignment="0"/>
    <xf numFmtId="10" fontId="27" fillId="47" borderId="130" applyAlignment="0"/>
    <xf numFmtId="207" fontId="27" fillId="47" borderId="130" applyAlignment="0"/>
    <xf numFmtId="38" fontId="47" fillId="47" borderId="248" applyNumberFormat="0" applyFont="0" applyAlignment="0"/>
    <xf numFmtId="38" fontId="47" fillId="47" borderId="248" applyNumberFormat="0" applyFont="0" applyAlignment="0"/>
    <xf numFmtId="37" fontId="39" fillId="87" borderId="248" applyNumberFormat="0" applyFont="0" applyAlignment="0"/>
    <xf numFmtId="37" fontId="39" fillId="87" borderId="248" applyNumberFormat="0" applyFont="0" applyAlignment="0"/>
    <xf numFmtId="37" fontId="39" fillId="87" borderId="248" applyNumberFormat="0" applyFont="0" applyAlignment="0"/>
    <xf numFmtId="37" fontId="39" fillId="87" borderId="248" applyNumberFormat="0" applyFont="0" applyAlignment="0"/>
    <xf numFmtId="37" fontId="39" fillId="87" borderId="248" applyNumberFormat="0" applyFont="0" applyAlignment="0"/>
    <xf numFmtId="37" fontId="39" fillId="87" borderId="248" applyNumberFormat="0" applyFont="0" applyAlignment="0"/>
    <xf numFmtId="37" fontId="39" fillId="87" borderId="248" applyNumberFormat="0" applyFont="0" applyAlignment="0"/>
    <xf numFmtId="37" fontId="39" fillId="87" borderId="248" applyNumberFormat="0" applyFont="0" applyAlignment="0"/>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27" fillId="47" borderId="243"/>
    <xf numFmtId="226" fontId="39" fillId="87" borderId="243"/>
    <xf numFmtId="226" fontId="39" fillId="87" borderId="243"/>
    <xf numFmtId="226" fontId="39" fillId="87" borderId="243"/>
    <xf numFmtId="226" fontId="39" fillId="87" borderId="243"/>
    <xf numFmtId="226" fontId="39" fillId="87" borderId="243"/>
    <xf numFmtId="37" fontId="27" fillId="47" borderId="0" applyNumberFormat="0" applyBorder="0" applyAlignment="0"/>
    <xf numFmtId="226" fontId="39" fillId="87" borderId="243" applyNumberFormat="0" applyFont="0" applyBorder="0" applyAlignment="0"/>
    <xf numFmtId="226" fontId="39" fillId="87" borderId="243" applyNumberFormat="0" applyFont="0" applyBorder="0" applyAlignment="0"/>
    <xf numFmtId="226" fontId="39" fillId="87" borderId="243" applyNumberFormat="0" applyFont="0" applyBorder="0" applyAlignment="0"/>
    <xf numFmtId="226" fontId="39" fillId="87" borderId="243" applyNumberFormat="0" applyFont="0" applyBorder="0" applyAlignment="0"/>
    <xf numFmtId="37" fontId="27" fillId="47" borderId="0" applyNumberFormat="0" applyFont="0" applyBorder="0" applyAlignment="0"/>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27" fillId="47" borderId="243"/>
    <xf numFmtId="0" fontId="39" fillId="87" borderId="243"/>
    <xf numFmtId="0" fontId="39" fillId="87" borderId="243"/>
    <xf numFmtId="0" fontId="39" fillId="87" borderId="243"/>
    <xf numFmtId="0" fontId="39" fillId="87" borderId="243"/>
    <xf numFmtId="0" fontId="39" fillId="87" borderId="243"/>
    <xf numFmtId="37" fontId="165" fillId="119" borderId="0" applyNumberFormat="0">
      <alignment horizontal="center"/>
    </xf>
    <xf numFmtId="0" fontId="228" fillId="87" borderId="0" applyNumberFormat="0">
      <alignment horizontal="center" wrapText="1"/>
    </xf>
    <xf numFmtId="37" fontId="165" fillId="119" borderId="0" applyNumberFormat="0">
      <alignment horizontal="center" wrapText="1"/>
    </xf>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27" fillId="50" borderId="83"/>
    <xf numFmtId="0" fontId="39" fillId="87" borderId="83"/>
    <xf numFmtId="0" fontId="39" fillId="87" borderId="83"/>
    <xf numFmtId="0" fontId="39" fillId="87" borderId="83"/>
    <xf numFmtId="0" fontId="39" fillId="87" borderId="83"/>
    <xf numFmtId="0" fontId="39" fillId="87" borderId="83"/>
    <xf numFmtId="224" fontId="27" fillId="47" borderId="0"/>
    <xf numFmtId="224" fontId="39" fillId="87" borderId="0"/>
    <xf numFmtId="224" fontId="39" fillId="87" borderId="0"/>
    <xf numFmtId="224" fontId="39" fillId="87" borderId="0"/>
    <xf numFmtId="224" fontId="39" fillId="87" borderId="0"/>
    <xf numFmtId="224" fontId="39" fillId="87" borderId="0"/>
    <xf numFmtId="224" fontId="193" fillId="119" borderId="0" applyNumberFormat="0">
      <alignment wrapText="1"/>
    </xf>
    <xf numFmtId="224" fontId="201" fillId="87" borderId="0" applyNumberFormat="0">
      <alignment wrapText="1"/>
    </xf>
    <xf numFmtId="224" fontId="193" fillId="119" borderId="0">
      <alignment wrapText="1"/>
    </xf>
    <xf numFmtId="224" fontId="201" fillId="87" borderId="0">
      <alignment wrapText="1"/>
    </xf>
    <xf numFmtId="37" fontId="193" fillId="119" borderId="0">
      <alignment wrapText="1"/>
    </xf>
    <xf numFmtId="37" fontId="201" fillId="87" borderId="0">
      <alignment wrapText="1"/>
    </xf>
    <xf numFmtId="37" fontId="27" fillId="47" borderId="185"/>
    <xf numFmtId="37" fontId="39" fillId="87" borderId="185"/>
    <xf numFmtId="37" fontId="39" fillId="87" borderId="185"/>
    <xf numFmtId="37" fontId="39" fillId="87" borderId="185"/>
    <xf numFmtId="37" fontId="39" fillId="87" borderId="185"/>
    <xf numFmtId="37" fontId="39" fillId="87" borderId="185"/>
    <xf numFmtId="37" fontId="165" fillId="119" borderId="0">
      <alignment wrapText="1"/>
    </xf>
    <xf numFmtId="37" fontId="228" fillId="87" borderId="0">
      <alignment wrapText="1"/>
    </xf>
    <xf numFmtId="10" fontId="27" fillId="47" borderId="241"/>
    <xf numFmtId="10" fontId="27" fillId="47" borderId="0"/>
    <xf numFmtId="10" fontId="39" fillId="87" borderId="0"/>
    <xf numFmtId="10" fontId="39" fillId="87" borderId="0"/>
    <xf numFmtId="10" fontId="39" fillId="87" borderId="0"/>
    <xf numFmtId="10" fontId="39" fillId="87" borderId="0"/>
    <xf numFmtId="10" fontId="39" fillId="87" borderId="0"/>
    <xf numFmtId="207" fontId="27" fillId="47" borderId="0"/>
    <xf numFmtId="207" fontId="39" fillId="87" borderId="0"/>
    <xf numFmtId="207" fontId="39" fillId="87" borderId="0"/>
    <xf numFmtId="207" fontId="39" fillId="87" borderId="0"/>
    <xf numFmtId="207" fontId="39" fillId="87" borderId="0"/>
    <xf numFmtId="207" fontId="39" fillId="87" borderId="0"/>
    <xf numFmtId="37" fontId="27" fillId="47" borderId="0" applyNumberFormat="0">
      <alignment wrapText="1"/>
    </xf>
    <xf numFmtId="207" fontId="39" fillId="87" borderId="0" applyNumberFormat="0" applyFont="0">
      <alignment wrapText="1"/>
    </xf>
    <xf numFmtId="207" fontId="39" fillId="87" borderId="0" applyNumberFormat="0" applyFont="0">
      <alignment wrapText="1"/>
    </xf>
    <xf numFmtId="207" fontId="39" fillId="87" borderId="0" applyNumberFormat="0" applyFont="0">
      <alignment wrapText="1"/>
    </xf>
    <xf numFmtId="207" fontId="39" fillId="87" borderId="0" applyNumberFormat="0" applyFont="0">
      <alignment wrapText="1"/>
    </xf>
    <xf numFmtId="37" fontId="27" fillId="47" borderId="0" applyNumberFormat="0" applyFont="0">
      <alignment wrapText="1"/>
    </xf>
    <xf numFmtId="182" fontId="27" fillId="47" borderId="0"/>
    <xf numFmtId="182" fontId="39" fillId="87" borderId="0"/>
    <xf numFmtId="182" fontId="39" fillId="87" borderId="0"/>
    <xf numFmtId="182" fontId="39" fillId="87" borderId="0"/>
    <xf numFmtId="182" fontId="39" fillId="87" borderId="0"/>
    <xf numFmtId="182" fontId="39" fillId="87" borderId="0"/>
    <xf numFmtId="37" fontId="193" fillId="119" borderId="0" applyNumberFormat="0">
      <alignment wrapText="1"/>
    </xf>
    <xf numFmtId="182" fontId="201" fillId="87" borderId="0" applyNumberFormat="0">
      <alignment wrapText="1"/>
    </xf>
    <xf numFmtId="37" fontId="193" fillId="119" borderId="0" applyNumberFormat="0">
      <alignment wrapText="1"/>
    </xf>
    <xf numFmtId="37" fontId="165" fillId="123" borderId="0" applyNumberFormat="0">
      <alignment wrapText="1"/>
    </xf>
    <xf numFmtId="182" fontId="228" fillId="87" borderId="0" applyNumberFormat="0">
      <alignment wrapText="1"/>
    </xf>
    <xf numFmtId="37" fontId="229" fillId="123" borderId="0">
      <alignment wrapText="1"/>
    </xf>
    <xf numFmtId="37" fontId="201" fillId="87" borderId="0">
      <alignment wrapText="1"/>
    </xf>
    <xf numFmtId="37" fontId="162" fillId="116" borderId="0"/>
    <xf numFmtId="37" fontId="162" fillId="116" borderId="0"/>
    <xf numFmtId="37" fontId="162" fillId="116" borderId="0"/>
    <xf numFmtId="37" fontId="39" fillId="87" borderId="0"/>
    <xf numFmtId="37" fontId="39" fillId="87" borderId="0"/>
    <xf numFmtId="37" fontId="39" fillId="87" borderId="0"/>
    <xf numFmtId="37" fontId="39" fillId="87" borderId="0"/>
    <xf numFmtId="37" fontId="39" fillId="87" borderId="0"/>
    <xf numFmtId="37" fontId="162" fillId="116" borderId="0"/>
    <xf numFmtId="37" fontId="230" fillId="117" borderId="0"/>
    <xf numFmtId="5" fontId="231" fillId="117" borderId="0">
      <alignment wrapText="1"/>
    </xf>
    <xf numFmtId="5" fontId="39" fillId="87" borderId="0">
      <alignment wrapText="1"/>
    </xf>
    <xf numFmtId="5" fontId="39" fillId="87" borderId="0">
      <alignment wrapText="1"/>
    </xf>
    <xf numFmtId="5" fontId="39" fillId="87" borderId="0">
      <alignment wrapText="1"/>
    </xf>
    <xf numFmtId="5" fontId="39" fillId="87" borderId="0">
      <alignment wrapText="1"/>
    </xf>
    <xf numFmtId="5" fontId="39" fillId="87" borderId="0">
      <alignment wrapText="1"/>
    </xf>
    <xf numFmtId="37" fontId="232" fillId="87" borderId="0"/>
    <xf numFmtId="37" fontId="229" fillId="89" borderId="249"/>
    <xf numFmtId="5" fontId="229" fillId="89" borderId="249"/>
    <xf numFmtId="5" fontId="201" fillId="87" borderId="249"/>
    <xf numFmtId="37" fontId="201" fillId="87" borderId="249"/>
    <xf numFmtId="5" fontId="27" fillId="47" borderId="0"/>
    <xf numFmtId="5" fontId="39" fillId="87" borderId="0"/>
    <xf numFmtId="5" fontId="39" fillId="87" borderId="0"/>
    <xf numFmtId="5" fontId="39" fillId="87" borderId="0"/>
    <xf numFmtId="5" fontId="39" fillId="87" borderId="0"/>
    <xf numFmtId="5" fontId="39" fillId="87" borderId="0"/>
    <xf numFmtId="224" fontId="228" fillId="47" borderId="0">
      <alignment wrapText="1"/>
    </xf>
    <xf numFmtId="0" fontId="233" fillId="91" borderId="250" applyNumberFormat="0" applyBorder="0" applyAlignment="0"/>
    <xf numFmtId="5" fontId="209" fillId="87" borderId="0" applyNumberFormat="0" applyBorder="0" applyAlignment="0"/>
    <xf numFmtId="224" fontId="27" fillId="47" borderId="0"/>
    <xf numFmtId="224" fontId="39" fillId="87" borderId="0"/>
    <xf numFmtId="224" fontId="39" fillId="87" borderId="0"/>
    <xf numFmtId="224" fontId="39" fillId="87" borderId="0"/>
    <xf numFmtId="224" fontId="39" fillId="87" borderId="0"/>
    <xf numFmtId="224" fontId="39" fillId="87" borderId="0"/>
    <xf numFmtId="37" fontId="27" fillId="47" borderId="79" applyAlignment="0">
      <alignment wrapText="1"/>
    </xf>
    <xf numFmtId="37" fontId="27" fillId="47" borderId="79" applyAlignment="0">
      <alignment wrapText="1"/>
    </xf>
    <xf numFmtId="5" fontId="27" fillId="47" borderId="79" applyAlignment="0">
      <alignment wrapText="1"/>
    </xf>
    <xf numFmtId="5" fontId="27" fillId="47" borderId="79" applyAlignment="0">
      <alignment wrapText="1"/>
    </xf>
    <xf numFmtId="10" fontId="27" fillId="47" borderId="79" applyAlignment="0">
      <alignment wrapText="1"/>
    </xf>
    <xf numFmtId="10" fontId="27" fillId="47" borderId="79" applyAlignment="0">
      <alignment wrapText="1"/>
    </xf>
    <xf numFmtId="9" fontId="27" fillId="47" borderId="79" applyAlignment="0">
      <alignment wrapText="1"/>
    </xf>
    <xf numFmtId="9" fontId="27" fillId="47" borderId="79" applyAlignment="0">
      <alignment wrapText="1"/>
    </xf>
    <xf numFmtId="207" fontId="27" fillId="47" borderId="79" applyAlignment="0"/>
    <xf numFmtId="207" fontId="27" fillId="47" borderId="79" applyAlignment="0"/>
    <xf numFmtId="37" fontId="27" fillId="47" borderId="79" applyAlignment="0">
      <alignment wrapText="1"/>
    </xf>
    <xf numFmtId="37" fontId="27" fillId="47" borderId="79" applyAlignment="0">
      <alignment wrapText="1"/>
    </xf>
    <xf numFmtId="168" fontId="27" fillId="47" borderId="79" applyAlignment="0">
      <alignment wrapText="1"/>
    </xf>
    <xf numFmtId="168" fontId="27" fillId="47" borderId="79" applyAlignment="0">
      <alignment wrapText="1"/>
    </xf>
    <xf numFmtId="0" fontId="170" fillId="0" borderId="0" applyNumberFormat="0" applyFill="0" applyBorder="0" applyAlignment="0" applyProtection="0"/>
    <xf numFmtId="0" fontId="27" fillId="0" borderId="0" applyFill="0" applyBorder="0" applyAlignment="0" applyProtection="0"/>
    <xf numFmtId="0" fontId="27" fillId="0" borderId="0" applyFill="0" applyBorder="0" applyAlignment="0" applyProtection="0"/>
    <xf numFmtId="0" fontId="45" fillId="0" borderId="0" applyFill="0" applyBorder="0" applyAlignment="0" applyProtection="0"/>
    <xf numFmtId="0" fontId="31" fillId="0" borderId="0" applyFill="0" applyBorder="0" applyAlignment="0" applyProtection="0"/>
    <xf numFmtId="0" fontId="32" fillId="0" borderId="0" applyFill="0" applyBorder="0" applyAlignment="0" applyProtection="0"/>
    <xf numFmtId="0" fontId="36" fillId="0" borderId="0" applyFill="0" applyBorder="0" applyAlignment="0" applyProtection="0"/>
    <xf numFmtId="0" fontId="30" fillId="0" borderId="0" applyFill="0" applyBorder="0" applyAlignment="0" applyProtection="0"/>
    <xf numFmtId="0" fontId="52" fillId="0" borderId="0" applyFill="0" applyBorder="0" applyAlignment="0" applyProtection="0"/>
    <xf numFmtId="0" fontId="234" fillId="0" borderId="0" applyFill="0" applyBorder="0" applyAlignment="0" applyProtection="0"/>
    <xf numFmtId="0" fontId="235" fillId="0" borderId="0" applyFill="0" applyBorder="0" applyAlignment="0" applyProtection="0"/>
    <xf numFmtId="0" fontId="48" fillId="0" borderId="0" applyFill="0" applyBorder="0" applyAlignment="0" applyProtection="0"/>
    <xf numFmtId="0" fontId="236" fillId="0" borderId="0" applyFill="0" applyBorder="0" applyAlignment="0" applyProtection="0"/>
    <xf numFmtId="0" fontId="44" fillId="0" borderId="0" applyFill="0" applyBorder="0" applyAlignment="0" applyProtection="0"/>
    <xf numFmtId="0" fontId="237" fillId="0" borderId="0" applyFill="0" applyBorder="0" applyAlignment="0" applyProtection="0"/>
    <xf numFmtId="0" fontId="167" fillId="0" borderId="0" applyFill="0" applyBorder="0" applyAlignment="0" applyProtection="0"/>
    <xf numFmtId="0" fontId="60" fillId="0" borderId="0" applyFill="0" applyBorder="0" applyAlignment="0" applyProtection="0"/>
    <xf numFmtId="0" fontId="47" fillId="0" borderId="251" applyFill="0" applyBorder="0" applyAlignment="0" applyProtection="0">
      <alignment horizontal="center"/>
      <protection locked="0"/>
    </xf>
    <xf numFmtId="0" fontId="238" fillId="0" borderId="0"/>
    <xf numFmtId="0" fontId="239" fillId="0" borderId="0" applyNumberFormat="0" applyFill="0" applyBorder="0" applyAlignment="0" applyProtection="0">
      <alignment horizontal="right"/>
    </xf>
    <xf numFmtId="0" fontId="240" fillId="87" borderId="0" applyNumberFormat="0" applyFill="0" applyBorder="0" applyAlignment="0" applyProtection="0"/>
    <xf numFmtId="37" fontId="51" fillId="48" borderId="0"/>
    <xf numFmtId="37" fontId="51" fillId="48" borderId="0"/>
    <xf numFmtId="37" fontId="51" fillId="48" borderId="0"/>
    <xf numFmtId="37" fontId="51" fillId="48" borderId="0"/>
    <xf numFmtId="37" fontId="60" fillId="0" borderId="0" applyNumberFormat="0" applyFill="0" applyBorder="0" applyAlignment="0" applyProtection="0"/>
    <xf numFmtId="37" fontId="60" fillId="0" borderId="0" applyNumberFormat="0" applyFill="0" applyBorder="0" applyAlignment="0" applyProtection="0"/>
    <xf numFmtId="37" fontId="60" fillId="0" borderId="0" applyNumberFormat="0" applyFill="0" applyBorder="0" applyAlignment="0" applyProtection="0"/>
    <xf numFmtId="37" fontId="60" fillId="0" borderId="0" applyNumberFormat="0" applyFill="0" applyBorder="0" applyAlignment="0" applyProtection="0"/>
    <xf numFmtId="41" fontId="241" fillId="22" borderId="0" applyNumberFormat="0" applyFont="0">
      <protection locked="0"/>
    </xf>
    <xf numFmtId="0" fontId="27" fillId="0" borderId="0" applyFont="0" applyFill="0" applyBorder="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150" fillId="5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150" fillId="5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6" borderId="0" applyNumberFormat="0" applyBorder="0" applyAlignment="0" applyProtection="0"/>
    <xf numFmtId="0" fontId="67" fillId="6"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0" fontId="67" fillId="4" borderId="0" applyNumberFormat="0" applyBorder="0" applyAlignment="0" applyProtection="0"/>
    <xf numFmtId="3" fontId="242" fillId="0" borderId="0"/>
    <xf numFmtId="38" fontId="51" fillId="47" borderId="0" applyNumberFormat="0" applyBorder="0" applyAlignment="0" applyProtection="0"/>
    <xf numFmtId="0" fontId="243" fillId="0" borderId="0">
      <protection locked="0"/>
    </xf>
    <xf numFmtId="0" fontId="243" fillId="0" borderId="0">
      <protection locked="0"/>
    </xf>
    <xf numFmtId="0" fontId="244" fillId="0" borderId="0" applyNumberFormat="0" applyFill="0" applyBorder="0" applyAlignment="0" applyProtection="0"/>
    <xf numFmtId="0" fontId="32" fillId="0" borderId="191" applyNumberFormat="0" applyAlignment="0" applyProtection="0">
      <alignment horizontal="left" vertical="center"/>
    </xf>
    <xf numFmtId="0" fontId="32" fillId="0" borderId="78">
      <alignment horizontal="left" vertical="center"/>
    </xf>
    <xf numFmtId="0" fontId="32" fillId="0" borderId="78">
      <alignment horizontal="left" vertical="center"/>
    </xf>
    <xf numFmtId="14" fontId="45" fillId="94" borderId="83">
      <alignment horizontal="center" vertical="center" wrapText="1"/>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51" fillId="0" borderId="226" applyNumberFormat="0" applyFill="0" applyAlignment="0" applyProtection="0"/>
    <xf numFmtId="0" fontId="151" fillId="0" borderId="226" applyNumberFormat="0" applyFill="0" applyAlignment="0" applyProtection="0"/>
    <xf numFmtId="0" fontId="68" fillId="0" borderId="3"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35" fillId="0" borderId="205"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51" fillId="0" borderId="226" applyNumberFormat="0" applyFill="0" applyAlignment="0" applyProtection="0"/>
    <xf numFmtId="0" fontId="151" fillId="0" borderId="226"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69" fillId="0" borderId="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36" fillId="0" borderId="206"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52" fillId="0" borderId="227" applyNumberFormat="0" applyFill="0" applyAlignment="0" applyProtection="0"/>
    <xf numFmtId="0" fontId="152" fillId="0" borderId="227"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153" fillId="0" borderId="228" applyNumberFormat="0" applyFill="0" applyAlignment="0" applyProtection="0"/>
    <xf numFmtId="0" fontId="153" fillId="0" borderId="228"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137" fillId="0" borderId="207"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153" fillId="0" borderId="228" applyNumberFormat="0" applyFill="0" applyAlignment="0" applyProtection="0"/>
    <xf numFmtId="0" fontId="153" fillId="0" borderId="228"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37"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227" fontId="27" fillId="0" borderId="0">
      <protection locked="0"/>
    </xf>
    <xf numFmtId="0" fontId="245" fillId="0" borderId="0"/>
    <xf numFmtId="49" fontId="246" fillId="50" borderId="82">
      <alignment horizontal="centerContinuous" vertical="center"/>
    </xf>
    <xf numFmtId="49" fontId="246" fillId="50" borderId="82">
      <alignment horizontal="centerContinuous" vertical="center"/>
    </xf>
    <xf numFmtId="38" fontId="186" fillId="50" borderId="0"/>
    <xf numFmtId="0" fontId="220" fillId="0" borderId="83">
      <alignment horizontal="center"/>
    </xf>
    <xf numFmtId="0" fontId="220" fillId="0" borderId="0">
      <alignment horizontal="center"/>
    </xf>
    <xf numFmtId="37" fontId="98" fillId="47" borderId="0" applyNumberFormat="0" applyFont="0" applyBorder="0" applyAlignment="0" applyProtection="0"/>
    <xf numFmtId="225" fontId="27" fillId="0" borderId="0"/>
    <xf numFmtId="225" fontId="27" fillId="0" borderId="0"/>
    <xf numFmtId="225" fontId="27" fillId="0" borderId="0"/>
    <xf numFmtId="0" fontId="240" fillId="87" borderId="0" applyNumberFormat="0" applyFont="0" applyBorder="0" applyAlignment="0" applyProtection="0"/>
    <xf numFmtId="225" fontId="27" fillId="0" borderId="0"/>
    <xf numFmtId="0" fontId="247" fillId="0" borderId="0" applyNumberFormat="0" applyFill="0" applyBorder="0" applyAlignment="0" applyProtection="0"/>
    <xf numFmtId="0" fontId="179" fillId="87" borderId="0" applyNumberFormat="0" applyFill="0" applyBorder="0" applyAlignment="0" applyProtection="0"/>
    <xf numFmtId="0" fontId="179" fillId="87" borderId="0" applyNumberFormat="0" applyFill="0" applyBorder="0" applyAlignment="0" applyProtection="0"/>
    <xf numFmtId="0" fontId="179" fillId="87" borderId="0" applyNumberFormat="0" applyFill="0" applyBorder="0" applyAlignment="0" applyProtection="0"/>
    <xf numFmtId="0" fontId="179" fillId="87" borderId="0" applyNumberFormat="0" applyFill="0" applyBorder="0" applyAlignment="0" applyProtection="0"/>
    <xf numFmtId="175" fontId="248" fillId="0" borderId="0" applyNumberFormat="0" applyFill="0" applyBorder="0" applyAlignment="0">
      <protection locked="0" hidden="1"/>
    </xf>
    <xf numFmtId="0" fontId="249" fillId="0" borderId="252" applyNumberFormat="0" applyFill="0" applyAlignment="0" applyProtection="0"/>
    <xf numFmtId="0" fontId="250" fillId="0" borderId="0" applyNumberFormat="0" applyFill="0" applyBorder="0" applyAlignment="0" applyProtection="0">
      <alignment vertical="top"/>
      <protection locked="0"/>
    </xf>
    <xf numFmtId="0" fontId="251"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252" fillId="0" borderId="0" applyNumberFormat="0" applyFill="0" applyBorder="0" applyAlignment="0" applyProtection="0">
      <alignment vertical="top"/>
      <protection locked="0"/>
    </xf>
    <xf numFmtId="0" fontId="252" fillId="0" borderId="0" applyNumberFormat="0" applyFill="0" applyBorder="0" applyAlignment="0" applyProtection="0">
      <alignment vertical="top"/>
      <protection locked="0"/>
    </xf>
    <xf numFmtId="0" fontId="169" fillId="0" borderId="0" applyNumberFormat="0" applyFill="0" applyBorder="0" applyAlignment="0" applyProtection="0"/>
    <xf numFmtId="228" fontId="27" fillId="0" borderId="0" applyBorder="0" applyAlignment="0" applyProtection="0"/>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27" fillId="47" borderId="82" applyAlignment="0">
      <alignment horizontal="center"/>
    </xf>
    <xf numFmtId="0" fontId="63" fillId="3" borderId="0" applyNumberFormat="0" applyBorder="0" applyAlignment="0" applyProtection="0"/>
    <xf numFmtId="0" fontId="63" fillId="3" borderId="0" applyNumberFormat="0" applyBorder="0" applyAlignment="0" applyProtection="0"/>
    <xf numFmtId="0" fontId="213" fillId="50" borderId="0">
      <alignment horizontal="left" wrapText="1"/>
    </xf>
    <xf numFmtId="37" fontId="216" fillId="50" borderId="243" applyNumberFormat="0" applyAlignment="0"/>
    <xf numFmtId="0" fontId="39" fillId="87" borderId="243" applyNumberFormat="0" applyAlignment="0"/>
    <xf numFmtId="0" fontId="39" fillId="87" borderId="243" applyNumberFormat="0" applyAlignment="0"/>
    <xf numFmtId="0" fontId="39" fillId="87" borderId="243" applyNumberFormat="0" applyAlignment="0"/>
    <xf numFmtId="0" fontId="39" fillId="87" borderId="243" applyNumberFormat="0" applyAlignment="0"/>
    <xf numFmtId="0" fontId="39" fillId="87" borderId="243" applyNumberFormat="0" applyAlignment="0"/>
    <xf numFmtId="193" fontId="27" fillId="115" borderId="243" applyAlignment="0">
      <protection locked="0"/>
    </xf>
    <xf numFmtId="182" fontId="27" fillId="50" borderId="243" applyAlignment="0">
      <protection locked="0"/>
    </xf>
    <xf numFmtId="229" fontId="39" fillId="87" borderId="243" applyFont="0" applyAlignment="0">
      <protection locked="0"/>
    </xf>
    <xf numFmtId="229" fontId="39" fillId="87" borderId="243" applyFont="0" applyAlignment="0">
      <protection locked="0"/>
    </xf>
    <xf numFmtId="229" fontId="39" fillId="87" borderId="243" applyFont="0" applyAlignment="0">
      <protection locked="0"/>
    </xf>
    <xf numFmtId="229" fontId="39" fillId="87" borderId="243" applyFont="0" applyAlignment="0">
      <protection locked="0"/>
    </xf>
    <xf numFmtId="193" fontId="27" fillId="50" borderId="243" applyAlignment="0">
      <protection locked="0"/>
    </xf>
    <xf numFmtId="37" fontId="27" fillId="115" borderId="243">
      <alignment horizontal="center"/>
      <protection locked="0"/>
    </xf>
    <xf numFmtId="229" fontId="39" fillId="87" borderId="243" applyNumberFormat="0" applyFont="0" applyAlignment="0">
      <protection locked="0"/>
    </xf>
    <xf numFmtId="229" fontId="39" fillId="87" borderId="243" applyNumberFormat="0" applyFont="0" applyAlignment="0">
      <protection locked="0"/>
    </xf>
    <xf numFmtId="229" fontId="39" fillId="87" borderId="243" applyNumberFormat="0" applyFont="0" applyAlignment="0">
      <protection locked="0"/>
    </xf>
    <xf numFmtId="229" fontId="39" fillId="87" borderId="243" applyNumberFormat="0" applyFont="0" applyAlignment="0">
      <protection locked="0"/>
    </xf>
    <xf numFmtId="0" fontId="27" fillId="50" borderId="243" applyAlignment="0">
      <protection locked="0"/>
    </xf>
    <xf numFmtId="37" fontId="27" fillId="47" borderId="0" applyBorder="0"/>
    <xf numFmtId="37" fontId="231" fillId="124" borderId="241">
      <alignment wrapText="1"/>
    </xf>
    <xf numFmtId="37" fontId="27" fillId="47" borderId="253" applyBorder="0"/>
    <xf numFmtId="225" fontId="27" fillId="47" borderId="0">
      <alignment wrapText="1"/>
    </xf>
    <xf numFmtId="37" fontId="27" fillId="115" borderId="243" applyNumberFormat="0" applyAlignment="0">
      <protection locked="0"/>
    </xf>
    <xf numFmtId="229" fontId="39" fillId="87" borderId="243" applyNumberFormat="0" applyFont="0" applyAlignment="0">
      <protection locked="0"/>
    </xf>
    <xf numFmtId="229" fontId="39" fillId="87" borderId="243" applyNumberFormat="0" applyFont="0" applyAlignment="0">
      <protection locked="0"/>
    </xf>
    <xf numFmtId="229" fontId="39" fillId="87" borderId="243" applyNumberFormat="0" applyFont="0" applyAlignment="0">
      <protection locked="0"/>
    </xf>
    <xf numFmtId="229" fontId="39" fillId="87" borderId="243" applyNumberFormat="0" applyFont="0" applyAlignment="0">
      <protection locked="0"/>
    </xf>
    <xf numFmtId="37" fontId="27" fillId="50" borderId="243" applyNumberFormat="0" applyAlignment="0">
      <protection locked="0"/>
    </xf>
    <xf numFmtId="10" fontId="27" fillId="125" borderId="0" applyBorder="0" applyAlignment="0">
      <protection locked="0"/>
    </xf>
    <xf numFmtId="10" fontId="39" fillId="87" borderId="243" applyFont="0" applyBorder="0" applyAlignment="0">
      <protection locked="0"/>
    </xf>
    <xf numFmtId="10" fontId="39" fillId="87" borderId="243" applyFont="0" applyBorder="0" applyAlignment="0">
      <protection locked="0"/>
    </xf>
    <xf numFmtId="10" fontId="39" fillId="87" borderId="243" applyFont="0" applyBorder="0" applyAlignment="0">
      <protection locked="0"/>
    </xf>
    <xf numFmtId="10" fontId="39" fillId="87" borderId="243" applyFont="0" applyBorder="0" applyAlignment="0">
      <protection locked="0"/>
    </xf>
    <xf numFmtId="10" fontId="27" fillId="50" borderId="0" applyBorder="0" applyAlignment="0">
      <protection locked="0"/>
    </xf>
    <xf numFmtId="37" fontId="27" fillId="47" borderId="79" applyNumberFormat="0" applyBorder="0" applyAlignment="0"/>
    <xf numFmtId="37" fontId="27" fillId="47" borderId="79" applyNumberFormat="0" applyBorder="0" applyAlignment="0"/>
    <xf numFmtId="5" fontId="27" fillId="50" borderId="243" applyAlignment="0">
      <protection locked="0"/>
    </xf>
    <xf numFmtId="5" fontId="39" fillId="87" borderId="243" applyFont="0" applyAlignment="0">
      <protection locked="0"/>
    </xf>
    <xf numFmtId="5" fontId="39" fillId="87" borderId="243" applyFont="0" applyAlignment="0">
      <protection locked="0"/>
    </xf>
    <xf numFmtId="5" fontId="39" fillId="87" borderId="243" applyFont="0" applyAlignment="0">
      <protection locked="0"/>
    </xf>
    <xf numFmtId="5" fontId="39" fillId="87" borderId="243" applyFont="0" applyAlignment="0">
      <protection locked="0"/>
    </xf>
    <xf numFmtId="5" fontId="27" fillId="50" borderId="243" applyFont="0" applyAlignment="0">
      <protection locked="0"/>
    </xf>
    <xf numFmtId="37" fontId="27" fillId="50" borderId="243" applyNumberFormat="0" applyAlignment="0">
      <protection locked="0"/>
    </xf>
    <xf numFmtId="5" fontId="39" fillId="87" borderId="243" applyNumberFormat="0" applyFont="0" applyAlignment="0">
      <protection locked="0"/>
    </xf>
    <xf numFmtId="5" fontId="39" fillId="87" borderId="243" applyNumberFormat="0" applyFont="0" applyAlignment="0">
      <protection locked="0"/>
    </xf>
    <xf numFmtId="5" fontId="39" fillId="87" borderId="243" applyNumberFormat="0" applyFont="0" applyAlignment="0">
      <protection locked="0"/>
    </xf>
    <xf numFmtId="5" fontId="39" fillId="87" borderId="243" applyNumberFormat="0" applyFont="0" applyAlignment="0">
      <protection locked="0"/>
    </xf>
    <xf numFmtId="37" fontId="27" fillId="50" borderId="243" applyNumberFormat="0">
      <alignment horizontal="right"/>
      <protection locked="0"/>
    </xf>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10" fontId="51" fillId="50" borderId="82" applyNumberFormat="0" applyBorder="0" applyAlignment="0" applyProtection="0"/>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7" borderId="1" applyNumberFormat="0" applyAlignment="0" applyProtection="0"/>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0" fontId="253" fillId="57" borderId="208" applyNumberFormat="0" applyAlignment="0" applyProtection="0"/>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22" borderId="1" applyNumberFormat="0" applyAlignment="0" applyProtection="0"/>
    <xf numFmtId="0" fontId="71" fillId="7" borderId="1" applyNumberFormat="0" applyAlignment="0" applyProtection="0"/>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0" fontId="226" fillId="126" borderId="254" applyNumberFormat="0" applyAlignment="0" applyProtection="0">
      <alignment vertical="center"/>
    </xf>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231" fontId="27" fillId="127" borderId="0"/>
    <xf numFmtId="37" fontId="254" fillId="0" borderId="34" applyNumberFormat="0" applyBorder="0"/>
    <xf numFmtId="0" fontId="255" fillId="0" borderId="0" applyNumberFormat="0" applyFill="0" applyBorder="0" applyAlignment="0" applyProtection="0"/>
    <xf numFmtId="0" fontId="256" fillId="0" borderId="0" applyNumberFormat="0" applyAlignment="0"/>
    <xf numFmtId="0" fontId="63" fillId="3" borderId="0" applyNumberFormat="0" applyBorder="0" applyAlignment="0" applyProtection="0"/>
    <xf numFmtId="232" fontId="257" fillId="0" borderId="255"/>
    <xf numFmtId="232" fontId="257" fillId="0" borderId="255"/>
    <xf numFmtId="232" fontId="257" fillId="0" borderId="255"/>
    <xf numFmtId="232" fontId="257" fillId="0" borderId="255"/>
    <xf numFmtId="233" fontId="257" fillId="0" borderId="255"/>
    <xf numFmtId="233" fontId="257" fillId="0" borderId="255"/>
    <xf numFmtId="233" fontId="257" fillId="0" borderId="255"/>
    <xf numFmtId="233" fontId="257" fillId="0" borderId="255"/>
    <xf numFmtId="234" fontId="257" fillId="0" borderId="255" applyFill="0" applyBorder="0"/>
    <xf numFmtId="234" fontId="257" fillId="0" borderId="255" applyFill="0" applyBorder="0"/>
    <xf numFmtId="234" fontId="257" fillId="0" borderId="255" applyFill="0" applyBorder="0"/>
    <xf numFmtId="234" fontId="257" fillId="0" borderId="255" applyFill="0" applyBorder="0"/>
    <xf numFmtId="235" fontId="257" fillId="0" borderId="255"/>
    <xf numFmtId="235" fontId="257" fillId="0" borderId="255"/>
    <xf numFmtId="235" fontId="257" fillId="0" borderId="255"/>
    <xf numFmtId="235" fontId="257" fillId="0" borderId="255"/>
    <xf numFmtId="236" fontId="257" fillId="0" borderId="255"/>
    <xf numFmtId="236" fontId="257" fillId="0" borderId="255"/>
    <xf numFmtId="236" fontId="257" fillId="0" borderId="255"/>
    <xf numFmtId="236" fontId="257" fillId="0" borderId="255"/>
    <xf numFmtId="237" fontId="257" fillId="0" borderId="255"/>
    <xf numFmtId="237" fontId="257" fillId="0" borderId="255"/>
    <xf numFmtId="237" fontId="257" fillId="0" borderId="255"/>
    <xf numFmtId="237" fontId="257" fillId="0" borderId="255"/>
    <xf numFmtId="238" fontId="257" fillId="0" borderId="256"/>
    <xf numFmtId="238" fontId="257" fillId="0" borderId="256"/>
    <xf numFmtId="238" fontId="257" fillId="0" borderId="256"/>
    <xf numFmtId="238" fontId="257" fillId="0" borderId="256"/>
    <xf numFmtId="239" fontId="257" fillId="0" borderId="255"/>
    <xf numFmtId="239" fontId="257" fillId="0" borderId="255"/>
    <xf numFmtId="239" fontId="257" fillId="0" borderId="255"/>
    <xf numFmtId="239" fontId="257" fillId="0" borderId="255"/>
    <xf numFmtId="240" fontId="257" fillId="0" borderId="255">
      <alignment horizontal="right"/>
    </xf>
    <xf numFmtId="240" fontId="257" fillId="0" borderId="255">
      <alignment horizontal="right"/>
    </xf>
    <xf numFmtId="240" fontId="257" fillId="0" borderId="255">
      <alignment horizontal="right"/>
    </xf>
    <xf numFmtId="240" fontId="257" fillId="0" borderId="255">
      <alignment horizontal="right"/>
    </xf>
    <xf numFmtId="241" fontId="257" fillId="0" borderId="255">
      <alignment horizontal="right"/>
    </xf>
    <xf numFmtId="241" fontId="257" fillId="0" borderId="255">
      <alignment horizontal="right"/>
    </xf>
    <xf numFmtId="241" fontId="257" fillId="0" borderId="255">
      <alignment horizontal="right"/>
    </xf>
    <xf numFmtId="241" fontId="257" fillId="0" borderId="255">
      <alignment horizontal="right"/>
    </xf>
    <xf numFmtId="242" fontId="257" fillId="0" borderId="255"/>
    <xf numFmtId="242" fontId="257" fillId="0" borderId="255"/>
    <xf numFmtId="242" fontId="257" fillId="0" borderId="255"/>
    <xf numFmtId="242" fontId="257" fillId="0" borderId="255"/>
    <xf numFmtId="0" fontId="27" fillId="42" borderId="0"/>
    <xf numFmtId="0" fontId="27" fillId="0" borderId="255">
      <alignment horizontal="left"/>
    </xf>
    <xf numFmtId="243" fontId="257" fillId="0" borderId="255"/>
    <xf numFmtId="243" fontId="257" fillId="0" borderId="255"/>
    <xf numFmtId="243" fontId="257" fillId="0" borderId="255"/>
    <xf numFmtId="243" fontId="257" fillId="0" borderId="255"/>
    <xf numFmtId="244" fontId="257" fillId="0" borderId="255"/>
    <xf numFmtId="244" fontId="257" fillId="0" borderId="255"/>
    <xf numFmtId="244" fontId="257" fillId="0" borderId="255"/>
    <xf numFmtId="244" fontId="257" fillId="0" borderId="255"/>
    <xf numFmtId="245" fontId="257" fillId="0" borderId="255"/>
    <xf numFmtId="245" fontId="257" fillId="0" borderId="255"/>
    <xf numFmtId="245" fontId="257" fillId="0" borderId="255"/>
    <xf numFmtId="245" fontId="257" fillId="0" borderId="255"/>
    <xf numFmtId="0" fontId="45" fillId="0" borderId="257"/>
    <xf numFmtId="0" fontId="45" fillId="0" borderId="257"/>
    <xf numFmtId="0" fontId="45" fillId="0" borderId="257"/>
    <xf numFmtId="0" fontId="45" fillId="0" borderId="257"/>
    <xf numFmtId="213" fontId="27" fillId="0" borderId="0" applyFont="0" applyFill="0" applyBorder="0" applyAlignment="0" applyProtection="0"/>
    <xf numFmtId="214" fontId="27" fillId="0" borderId="0" applyFont="0" applyFill="0" applyBorder="0" applyAlignment="0" applyProtection="0"/>
    <xf numFmtId="0" fontId="211" fillId="0" borderId="0" applyFill="0" applyBorder="0" applyAlignment="0"/>
    <xf numFmtId="246" fontId="161" fillId="0" borderId="0">
      <alignment vertical="center"/>
    </xf>
    <xf numFmtId="49" fontId="204" fillId="0" borderId="0"/>
    <xf numFmtId="0" fontId="165" fillId="107" borderId="0">
      <alignment horizontal="left"/>
    </xf>
    <xf numFmtId="0" fontId="228" fillId="87" borderId="0">
      <alignment horizontal="left"/>
    </xf>
    <xf numFmtId="0" fontId="51" fillId="47"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7" fillId="0" borderId="229" applyNumberFormat="0" applyFill="0" applyAlignment="0" applyProtection="0"/>
    <xf numFmtId="0" fontId="77" fillId="0" borderId="229"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258" fillId="0" borderId="210"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7" fillId="0" borderId="229" applyNumberFormat="0" applyFill="0" applyAlignment="0" applyProtection="0"/>
    <xf numFmtId="0" fontId="77" fillId="0" borderId="229"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0" fontId="72" fillId="0" borderId="6" applyNumberFormat="0" applyFill="0" applyAlignment="0" applyProtection="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31" fontId="27" fillId="107" borderId="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247" fontId="27" fillId="0" borderId="0" applyFont="0" applyFill="0" applyBorder="0" applyAlignment="0" applyProtection="0"/>
    <xf numFmtId="0" fontId="39" fillId="0" borderId="101">
      <alignment horizontal="left"/>
      <protection locked="0"/>
    </xf>
    <xf numFmtId="0" fontId="39" fillId="0" borderId="101">
      <alignment horizontal="left"/>
      <protection locked="0"/>
    </xf>
    <xf numFmtId="0" fontId="39" fillId="0" borderId="101">
      <alignment horizontal="left"/>
      <protection locked="0"/>
    </xf>
    <xf numFmtId="0" fontId="39" fillId="0" borderId="101">
      <alignment horizontal="left"/>
      <protection locked="0"/>
    </xf>
    <xf numFmtId="0" fontId="259" fillId="87" borderId="101">
      <alignment horizontal="left"/>
      <protection locked="0"/>
    </xf>
    <xf numFmtId="0" fontId="39" fillId="0" borderId="101">
      <alignment horizontal="left"/>
      <protection locked="0"/>
    </xf>
    <xf numFmtId="177" fontId="95" fillId="128" borderId="82"/>
    <xf numFmtId="177" fontId="95" fillId="128" borderId="82"/>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0" fontId="27" fillId="47" borderId="0" applyNumberFormat="0" applyFont="0" applyBorder="0" applyAlignment="0" applyProtection="0"/>
    <xf numFmtId="38" fontId="146" fillId="0" borderId="0" applyFont="0" applyFill="0" applyBorder="0" applyAlignment="0" applyProtection="0"/>
    <xf numFmtId="186" fontId="27" fillId="0" borderId="0" applyFont="0" applyFill="0" applyBorder="0" applyAlignment="0" applyProtection="0"/>
    <xf numFmtId="43" fontId="27" fillId="0" borderId="0" applyFont="0" applyFill="0" applyBorder="0" applyAlignment="0" applyProtection="0"/>
    <xf numFmtId="248" fontId="146" fillId="0" borderId="0" applyFont="0" applyFill="0" applyBorder="0" applyAlignment="0" applyProtection="0"/>
    <xf numFmtId="43" fontId="260" fillId="0" borderId="0" applyFont="0" applyFill="0" applyBorder="0" applyAlignment="0" applyProtection="0"/>
    <xf numFmtId="249" fontId="27" fillId="0" borderId="0" applyFont="0" applyFill="0" applyBorder="0" applyAlignment="0" applyProtection="0"/>
    <xf numFmtId="250" fontId="27" fillId="0" borderId="0" applyFont="0" applyFill="0" applyBorder="0" applyAlignment="0" applyProtection="0"/>
    <xf numFmtId="0" fontId="261" fillId="0" borderId="83"/>
    <xf numFmtId="251" fontId="27" fillId="0" borderId="0" applyFont="0" applyFill="0" applyBorder="0" applyAlignment="0" applyProtection="0"/>
    <xf numFmtId="252" fontId="27" fillId="0" borderId="0" applyFont="0" applyFill="0" applyBorder="0" applyAlignment="0" applyProtection="0"/>
    <xf numFmtId="0" fontId="262" fillId="0" borderId="0" applyFont="0" applyFill="0" applyBorder="0" applyAlignment="0" applyProtection="0"/>
    <xf numFmtId="0" fontId="262" fillId="0" borderId="0" applyFont="0" applyFill="0" applyBorder="0" applyAlignment="0" applyProtection="0"/>
    <xf numFmtId="253" fontId="146" fillId="0" borderId="0" applyFont="0" applyFill="0" applyBorder="0" applyAlignment="0" applyProtection="0"/>
    <xf numFmtId="44"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28" fontId="27" fillId="0" borderId="0" applyFont="0" applyFill="0" applyBorder="0" applyAlignment="0" applyProtection="0"/>
    <xf numFmtId="254" fontId="27" fillId="0" borderId="0" applyFont="0" applyFill="0" applyBorder="0" applyAlignment="0" applyProtection="0"/>
    <xf numFmtId="255" fontId="27" fillId="0" borderId="0" applyFont="0" applyFill="0" applyBorder="0" applyAlignment="0" applyProtection="0"/>
    <xf numFmtId="256" fontId="218" fillId="0" borderId="0">
      <protection locked="0"/>
    </xf>
    <xf numFmtId="257" fontId="225"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8" fontId="27" fillId="0" borderId="0" applyFont="0" applyFill="0" applyBorder="0" applyAlignment="0" applyProtection="0"/>
    <xf numFmtId="259" fontId="146" fillId="0" borderId="0" applyFont="0" applyFill="0" applyBorder="0" applyAlignment="0" applyProtection="0"/>
    <xf numFmtId="260" fontId="146"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261" fontId="27" fillId="0" borderId="0" applyFont="0" applyFill="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156" fillId="22" borderId="0" applyNumberFormat="0" applyBorder="0" applyAlignment="0" applyProtection="0"/>
    <xf numFmtId="0" fontId="156"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263" fillId="56"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156" fillId="22" borderId="0" applyNumberFormat="0" applyBorder="0" applyAlignment="0" applyProtection="0"/>
    <xf numFmtId="0" fontId="156"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73" fillId="22" borderId="0" applyNumberFormat="0" applyBorder="0" applyAlignment="0" applyProtection="0"/>
    <xf numFmtId="0" fontId="98" fillId="0" borderId="0"/>
    <xf numFmtId="37" fontId="214" fillId="0" borderId="0"/>
    <xf numFmtId="37" fontId="214" fillId="0" borderId="0"/>
    <xf numFmtId="37" fontId="214" fillId="0" borderId="0"/>
    <xf numFmtId="37" fontId="214" fillId="0" borderId="0"/>
    <xf numFmtId="37" fontId="214" fillId="0" borderId="0"/>
    <xf numFmtId="0" fontId="58" fillId="0" borderId="0"/>
    <xf numFmtId="0" fontId="58" fillId="0" borderId="0"/>
    <xf numFmtId="0" fontId="58" fillId="0" borderId="0"/>
    <xf numFmtId="0" fontId="58" fillId="0" borderId="0"/>
    <xf numFmtId="37" fontId="51" fillId="0" borderId="79" applyNumberFormat="0" applyFont="0" applyFill="0" applyBorder="0" applyAlignment="0" applyProtection="0"/>
    <xf numFmtId="37" fontId="51" fillId="0" borderId="79" applyNumberFormat="0" applyFont="0" applyFill="0" applyBorder="0" applyAlignment="0" applyProtection="0"/>
    <xf numFmtId="37" fontId="51" fillId="0" borderId="79" applyNumberFormat="0" applyFont="0" applyFill="0" applyBorder="0" applyAlignment="0" applyProtection="0"/>
    <xf numFmtId="37" fontId="51" fillId="0" borderId="79" applyNumberFormat="0" applyFont="0" applyFill="0" applyBorder="0" applyAlignment="0" applyProtection="0"/>
    <xf numFmtId="0" fontId="58" fillId="0" borderId="0"/>
    <xf numFmtId="0" fontId="27" fillId="0" borderId="0"/>
    <xf numFmtId="262"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263" fontId="27" fillId="0" borderId="0"/>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27" fillId="0" borderId="0"/>
    <xf numFmtId="0" fontId="7" fillId="0" borderId="0"/>
    <xf numFmtId="0" fontId="27" fillId="0" borderId="0"/>
    <xf numFmtId="0" fontId="7" fillId="0" borderId="0"/>
    <xf numFmtId="0" fontId="27" fillId="0" borderId="0"/>
    <xf numFmtId="0" fontId="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7" fillId="0" borderId="0"/>
    <xf numFmtId="0" fontId="27" fillId="0" borderId="0"/>
    <xf numFmtId="0" fontId="7" fillId="0" borderId="0"/>
    <xf numFmtId="0" fontId="7" fillId="0" borderId="0"/>
    <xf numFmtId="0" fontId="7" fillId="0" borderId="0"/>
    <xf numFmtId="0" fontId="27" fillId="0" borderId="0" applyFont="0" applyAlignment="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37" fontId="5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37" fontId="5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3" fontId="157" fillId="0" borderId="0"/>
    <xf numFmtId="0" fontId="39" fillId="0" borderId="0">
      <alignment vertical="top"/>
    </xf>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37" fontId="5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27" fillId="0" borderId="0"/>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58"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4" fillId="0" borderId="0"/>
    <xf numFmtId="0" fontId="27" fillId="0" borderId="0"/>
    <xf numFmtId="0" fontId="27" fillId="0" borderId="0"/>
    <xf numFmtId="0" fontId="27" fillId="0" borderId="0"/>
    <xf numFmtId="0" fontId="2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4"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98"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27" fillId="0" borderId="0"/>
    <xf numFmtId="0" fontId="2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265"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65" fillId="0" borderId="0"/>
    <xf numFmtId="0" fontId="265" fillId="0" borderId="0"/>
    <xf numFmtId="0" fontId="39" fillId="0" borderId="0">
      <alignment vertical="top"/>
    </xf>
    <xf numFmtId="0" fontId="27" fillId="0" borderId="0"/>
    <xf numFmtId="0" fontId="39" fillId="0" borderId="0">
      <alignment vertical="top"/>
    </xf>
    <xf numFmtId="0" fontId="266" fillId="0" borderId="0"/>
    <xf numFmtId="0" fontId="266" fillId="0" borderId="0"/>
    <xf numFmtId="0" fontId="266" fillId="0" borderId="0"/>
    <xf numFmtId="0" fontId="27"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7" fillId="0" borderId="0"/>
    <xf numFmtId="0" fontId="266" fillId="0" borderId="0"/>
    <xf numFmtId="41" fontId="51" fillId="0" borderId="0"/>
    <xf numFmtId="0" fontId="266" fillId="0" borderId="0"/>
    <xf numFmtId="0" fontId="266" fillId="0" borderId="0"/>
    <xf numFmtId="41" fontId="51" fillId="0" borderId="0"/>
    <xf numFmtId="0" fontId="3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6" fillId="0" borderId="0"/>
    <xf numFmtId="41" fontId="51" fillId="0" borderId="0"/>
    <xf numFmtId="0" fontId="266" fillId="0" borderId="0"/>
    <xf numFmtId="0" fontId="266" fillId="0" borderId="0"/>
    <xf numFmtId="41" fontId="51" fillId="0" borderId="0"/>
    <xf numFmtId="0" fontId="27" fillId="0" borderId="0"/>
    <xf numFmtId="0" fontId="27" fillId="0" borderId="0"/>
    <xf numFmtId="0" fontId="27" fillId="0" borderId="0"/>
    <xf numFmtId="0" fontId="266" fillId="0" borderId="0"/>
    <xf numFmtId="0" fontId="266" fillId="0" borderId="0"/>
    <xf numFmtId="0" fontId="27" fillId="0" borderId="0"/>
    <xf numFmtId="0" fontId="58" fillId="0" borderId="0"/>
    <xf numFmtId="0" fontId="128" fillId="0" borderId="0"/>
    <xf numFmtId="0" fontId="128" fillId="0" borderId="0"/>
    <xf numFmtId="0" fontId="7" fillId="0" borderId="0"/>
    <xf numFmtId="0" fontId="7" fillId="0" borderId="0"/>
    <xf numFmtId="0" fontId="266" fillId="0" borderId="0"/>
    <xf numFmtId="41" fontId="51" fillId="0" borderId="0"/>
    <xf numFmtId="0" fontId="266" fillId="0" borderId="0"/>
    <xf numFmtId="0" fontId="266" fillId="0" borderId="0"/>
    <xf numFmtId="41" fontId="51" fillId="0" borderId="0"/>
    <xf numFmtId="0" fontId="27" fillId="0" borderId="0"/>
    <xf numFmtId="0" fontId="7" fillId="0" borderId="0"/>
    <xf numFmtId="0" fontId="266" fillId="0" borderId="0"/>
    <xf numFmtId="41" fontId="51" fillId="0" borderId="0"/>
    <xf numFmtId="0" fontId="266" fillId="0" borderId="0"/>
    <xf numFmtId="0" fontId="266" fillId="0" borderId="0"/>
    <xf numFmtId="41" fontId="51" fillId="0" borderId="0"/>
    <xf numFmtId="0" fontId="266" fillId="0" borderId="0"/>
    <xf numFmtId="0" fontId="7" fillId="0" borderId="0"/>
    <xf numFmtId="0" fontId="266" fillId="0" borderId="0"/>
    <xf numFmtId="0" fontId="27" fillId="0" borderId="0"/>
    <xf numFmtId="0" fontId="266" fillId="0" borderId="0"/>
    <xf numFmtId="0" fontId="266" fillId="0" borderId="0"/>
    <xf numFmtId="0" fontId="27" fillId="0" borderId="0"/>
    <xf numFmtId="0" fontId="266" fillId="0" borderId="0"/>
    <xf numFmtId="0" fontId="266" fillId="0" borderId="0"/>
    <xf numFmtId="0" fontId="266"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8" fillId="0" borderId="0"/>
    <xf numFmtId="0" fontId="39" fillId="0" borderId="0">
      <alignment vertical="top"/>
    </xf>
    <xf numFmtId="0" fontId="2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159"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7" fillId="0" borderId="0"/>
    <xf numFmtId="0" fontId="27" fillId="0" borderId="0"/>
    <xf numFmtId="0" fontId="58"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27" fillId="0" borderId="0"/>
    <xf numFmtId="0" fontId="39" fillId="0" borderId="0">
      <alignment vertical="top"/>
    </xf>
    <xf numFmtId="0" fontId="31"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98" fillId="0" borderId="0"/>
    <xf numFmtId="0" fontId="39" fillId="0" borderId="0">
      <alignment vertical="top"/>
    </xf>
    <xf numFmtId="41" fontId="51" fillId="0" borderId="0"/>
    <xf numFmtId="0" fontId="39" fillId="0" borderId="0">
      <alignment vertical="top"/>
    </xf>
    <xf numFmtId="0" fontId="39" fillId="0" borderId="0">
      <alignment vertical="top"/>
    </xf>
    <xf numFmtId="41" fontId="51" fillId="0" borderId="0"/>
    <xf numFmtId="41" fontId="51" fillId="0" borderId="0"/>
    <xf numFmtId="41" fontId="51" fillId="0" borderId="0"/>
    <xf numFmtId="41" fontId="51" fillId="0" borderId="0"/>
    <xf numFmtId="0" fontId="27" fillId="0" borderId="0"/>
    <xf numFmtId="0" fontId="27" fillId="0" borderId="0"/>
    <xf numFmtId="0" fontId="39" fillId="0" borderId="0">
      <alignment vertical="top"/>
    </xf>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27" fillId="0" borderId="0"/>
    <xf numFmtId="0" fontId="39" fillId="0" borderId="0">
      <alignment vertical="top"/>
    </xf>
    <xf numFmtId="0" fontId="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160" fillId="0" borderId="0"/>
    <xf numFmtId="0" fontId="267" fillId="0" borderId="0"/>
    <xf numFmtId="37" fontId="58" fillId="0" borderId="0"/>
    <xf numFmtId="0" fontId="267" fillId="0" borderId="0"/>
    <xf numFmtId="0" fontId="27" fillId="0" borderId="0"/>
    <xf numFmtId="0" fontId="7" fillId="0" borderId="0"/>
    <xf numFmtId="0" fontId="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128"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160"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7" fillId="0" borderId="0"/>
    <xf numFmtId="0" fontId="2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39" fillId="0" borderId="0">
      <alignment vertical="top"/>
    </xf>
    <xf numFmtId="0" fontId="7" fillId="0" borderId="0"/>
    <xf numFmtId="0" fontId="7"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128" fillId="0" borderId="0"/>
    <xf numFmtId="0" fontId="128" fillId="0" borderId="0"/>
    <xf numFmtId="0" fontId="7" fillId="0" borderId="0"/>
    <xf numFmtId="0" fontId="128" fillId="0" borderId="0"/>
    <xf numFmtId="0" fontId="128" fillId="0" borderId="0"/>
    <xf numFmtId="0" fontId="27" fillId="0" borderId="0"/>
    <xf numFmtId="0" fontId="27" fillId="0" borderId="0"/>
    <xf numFmtId="0" fontId="27" fillId="0" borderId="0"/>
    <xf numFmtId="0" fontId="1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8" fillId="0" borderId="0"/>
    <xf numFmtId="0" fontId="27" fillId="0" borderId="0"/>
    <xf numFmtId="0" fontId="27" fillId="0" borderId="0"/>
    <xf numFmtId="0" fontId="27" fillId="0" borderId="0"/>
    <xf numFmtId="0" fontId="27" fillId="0" borderId="0"/>
    <xf numFmtId="0" fontId="27" fillId="0" borderId="0"/>
    <xf numFmtId="0" fontId="179" fillId="0" borderId="0"/>
    <xf numFmtId="0" fontId="179"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27" fillId="0" borderId="0"/>
    <xf numFmtId="0" fontId="7" fillId="0" borderId="0"/>
    <xf numFmtId="0" fontId="27" fillId="0" borderId="0"/>
    <xf numFmtId="0" fontId="27" fillId="0" borderId="0"/>
    <xf numFmtId="0" fontId="27" fillId="0" borderId="0"/>
    <xf numFmtId="0" fontId="27" fillId="0" borderId="0"/>
    <xf numFmtId="0" fontId="2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9" fillId="0" borderId="0">
      <alignment vertical="top"/>
    </xf>
    <xf numFmtId="0" fontId="7" fillId="0" borderId="0"/>
    <xf numFmtId="0" fontId="39" fillId="0" borderId="0">
      <alignment vertical="top"/>
    </xf>
    <xf numFmtId="0" fontId="31" fillId="0" borderId="0"/>
    <xf numFmtId="0" fontId="39" fillId="0" borderId="0">
      <alignment vertical="top"/>
    </xf>
    <xf numFmtId="0" fontId="7" fillId="0"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7" fillId="47" borderId="0"/>
    <xf numFmtId="0" fontId="259" fillId="87" borderId="101" applyNumberFormat="0" applyFont="0" applyBorder="0" applyAlignment="0">
      <alignment horizontal="left"/>
    </xf>
    <xf numFmtId="0" fontId="268" fillId="0" borderId="0"/>
    <xf numFmtId="0" fontId="27" fillId="0" borderId="0"/>
    <xf numFmtId="264" fontId="167" fillId="50" borderId="0"/>
    <xf numFmtId="264" fontId="167" fillId="50" borderId="0"/>
    <xf numFmtId="0" fontId="27"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128" fillId="0" borderId="0"/>
    <xf numFmtId="0" fontId="128" fillId="0" borderId="0"/>
    <xf numFmtId="0" fontId="98"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61" fillId="60" borderId="212" applyNumberFormat="0" applyFont="0" applyAlignment="0" applyProtection="0"/>
    <xf numFmtId="0" fontId="61" fillId="60" borderId="212" applyNumberFormat="0" applyFont="0" applyAlignment="0" applyProtection="0"/>
    <xf numFmtId="0" fontId="61" fillId="60" borderId="212" applyNumberFormat="0" applyFont="0" applyAlignment="0" applyProtection="0"/>
    <xf numFmtId="0" fontId="61" fillId="60" borderId="212" applyNumberFormat="0" applyFont="0" applyAlignment="0" applyProtection="0"/>
    <xf numFmtId="0" fontId="61" fillId="60" borderId="212" applyNumberFormat="0" applyFont="0" applyAlignment="0" applyProtection="0"/>
    <xf numFmtId="0" fontId="61" fillId="60" borderId="212" applyNumberFormat="0" applyFont="0" applyAlignment="0" applyProtection="0"/>
    <xf numFmtId="0" fontId="61" fillId="60" borderId="212" applyNumberFormat="0" applyFont="0" applyAlignment="0" applyProtection="0"/>
    <xf numFmtId="0" fontId="128" fillId="0" borderId="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128" fillId="0" borderId="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27" fillId="23" borderId="7" applyNumberFormat="0" applyFont="0" applyAlignment="0" applyProtection="0"/>
    <xf numFmtId="0" fontId="128" fillId="0" borderId="0"/>
    <xf numFmtId="0" fontId="128" fillId="0" borderId="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0" fontId="27" fillId="23" borderId="7" applyNumberFormat="0" applyFont="0" applyAlignment="0" applyProtection="0"/>
    <xf numFmtId="265" fontId="219" fillId="0" borderId="0"/>
    <xf numFmtId="0" fontId="269" fillId="0" borderId="0"/>
    <xf numFmtId="265" fontId="204" fillId="0" borderId="0"/>
    <xf numFmtId="265" fontId="270" fillId="0" borderId="0"/>
    <xf numFmtId="215" fontId="204" fillId="0" borderId="0"/>
    <xf numFmtId="215" fontId="207" fillId="0" borderId="0"/>
    <xf numFmtId="3" fontId="268" fillId="50" borderId="0" applyBorder="0" applyProtection="0">
      <alignment vertical="center"/>
    </xf>
    <xf numFmtId="3" fontId="271" fillId="50" borderId="0" applyNumberFormat="0" applyFont="0" applyFill="0" applyBorder="0" applyAlignment="0" applyProtection="0">
      <alignment horizontal="left"/>
    </xf>
    <xf numFmtId="3" fontId="271" fillId="50" borderId="0" applyNumberFormat="0" applyFont="0" applyFill="0" applyBorder="0" applyAlignment="0" applyProtection="0">
      <alignment horizontal="left"/>
    </xf>
    <xf numFmtId="0" fontId="56" fillId="0" borderId="0"/>
    <xf numFmtId="0" fontId="158" fillId="0" borderId="251" applyFill="0" applyBorder="0" applyAlignment="0" applyProtection="0">
      <alignment horizontal="center"/>
      <protection locked="0"/>
    </xf>
    <xf numFmtId="187" fontId="27" fillId="0" borderId="0" applyFont="0" applyFill="0" applyBorder="0" applyAlignment="0" applyProtection="0"/>
    <xf numFmtId="186" fontId="27" fillId="0" borderId="0" applyFont="0" applyFill="0" applyBorder="0" applyAlignment="0" applyProtection="0"/>
    <xf numFmtId="40" fontId="272" fillId="0" borderId="0" applyFont="0" applyFill="0" applyBorder="0" applyAlignment="0" applyProtection="0"/>
    <xf numFmtId="38" fontId="272" fillId="0" borderId="0" applyFont="0" applyFill="0" applyBorder="0" applyAlignment="0" applyProtection="0"/>
    <xf numFmtId="177" fontId="273" fillId="0" borderId="0" applyNumberFormat="0" applyFill="0" applyBorder="0" applyAlignment="0" applyProtection="0"/>
    <xf numFmtId="266" fontId="274" fillId="129" borderId="0" applyNumberFormat="0" applyFont="0" applyBorder="0" applyAlignment="0" applyProtection="0"/>
    <xf numFmtId="0" fontId="275" fillId="0" borderId="0"/>
    <xf numFmtId="198" fontId="276" fillId="0" borderId="80" applyNumberFormat="0" applyFill="0" applyBorder="0" applyAlignment="0" applyProtection="0"/>
    <xf numFmtId="0" fontId="275" fillId="0" borderId="0"/>
    <xf numFmtId="9" fontId="275" fillId="0" borderId="0" applyNumberFormat="0" applyFill="0" applyBorder="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128" fillId="0" borderId="0"/>
    <xf numFmtId="0" fontId="128" fillId="0" borderId="0"/>
    <xf numFmtId="0" fontId="128" fillId="0" borderId="0"/>
    <xf numFmtId="0" fontId="128" fillId="0" borderId="0"/>
    <xf numFmtId="0" fontId="74" fillId="87" borderId="8" applyNumberFormat="0" applyAlignment="0" applyProtection="0"/>
    <xf numFmtId="0" fontId="74" fillId="87" borderId="8" applyNumberFormat="0" applyAlignment="0" applyProtection="0"/>
    <xf numFmtId="0" fontId="74" fillId="87" borderId="8" applyNumberFormat="0" applyAlignment="0" applyProtection="0"/>
    <xf numFmtId="0" fontId="74" fillId="87" borderId="8" applyNumberFormat="0" applyAlignment="0" applyProtection="0"/>
    <xf numFmtId="0" fontId="74" fillId="20" borderId="8" applyNumberForma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7" fillId="58" borderId="209" applyNumberFormat="0" applyAlignment="0" applyProtection="0"/>
    <xf numFmtId="0" fontId="128" fillId="0" borderId="0"/>
    <xf numFmtId="0" fontId="128" fillId="0" borderId="0"/>
    <xf numFmtId="0" fontId="128" fillId="0" borderId="0"/>
    <xf numFmtId="0" fontId="128" fillId="0" borderId="0"/>
    <xf numFmtId="0" fontId="74" fillId="87" borderId="8" applyNumberFormat="0" applyAlignment="0" applyProtection="0"/>
    <xf numFmtId="0" fontId="74" fillId="87" borderId="8" applyNumberFormat="0" applyAlignment="0" applyProtection="0"/>
    <xf numFmtId="0" fontId="74" fillId="87" borderId="8" applyNumberFormat="0" applyAlignment="0" applyProtection="0"/>
    <xf numFmtId="0" fontId="74" fillId="87" borderId="8" applyNumberFormat="0" applyAlignment="0" applyProtection="0"/>
    <xf numFmtId="0" fontId="74" fillId="20" borderId="8" applyNumberFormat="0" applyAlignment="0" applyProtection="0"/>
    <xf numFmtId="0" fontId="74" fillId="20" borderId="8" applyNumberFormat="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40" fontId="278"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0" fontId="128" fillId="0" borderId="0"/>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8" fillId="48" borderId="0">
      <alignment horizontal="right"/>
    </xf>
    <xf numFmtId="40" fontId="278"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278"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0" fontId="128" fillId="0" borderId="0"/>
    <xf numFmtId="0" fontId="128" fillId="0" borderId="0"/>
    <xf numFmtId="40" fontId="39" fillId="48" borderId="0">
      <alignment horizontal="right"/>
    </xf>
    <xf numFmtId="40" fontId="39" fillId="48"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27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39" fillId="48" borderId="0">
      <alignment horizontal="right"/>
    </xf>
    <xf numFmtId="40" fontId="278" fillId="48" borderId="0">
      <alignment horizontal="right"/>
    </xf>
    <xf numFmtId="0" fontId="280" fillId="50" borderId="0">
      <alignment horizontal="center"/>
    </xf>
    <xf numFmtId="0" fontId="281" fillId="48" borderId="0">
      <alignment horizontal="right"/>
    </xf>
    <xf numFmtId="0" fontId="281" fillId="48" borderId="0">
      <alignment horizontal="right"/>
    </xf>
    <xf numFmtId="0" fontId="165" fillId="130" borderId="80"/>
    <xf numFmtId="0" fontId="282" fillId="48" borderId="80"/>
    <xf numFmtId="0" fontId="282" fillId="48" borderId="80"/>
    <xf numFmtId="0" fontId="282" fillId="48" borderId="80"/>
    <xf numFmtId="0" fontId="283" fillId="0" borderId="0" applyBorder="0">
      <alignment horizontal="centerContinuous"/>
    </xf>
    <xf numFmtId="0" fontId="282" fillId="0" borderId="0" applyBorder="0">
      <alignment horizontal="centerContinuous"/>
    </xf>
    <xf numFmtId="0" fontId="282" fillId="0" borderId="0" applyBorder="0">
      <alignment horizontal="centerContinuous"/>
    </xf>
    <xf numFmtId="0" fontId="284" fillId="0" borderId="0" applyBorder="0">
      <alignment horizontal="centerContinuous"/>
    </xf>
    <xf numFmtId="0" fontId="285" fillId="0" borderId="0" applyBorder="0">
      <alignment horizontal="centerContinuous"/>
    </xf>
    <xf numFmtId="0" fontId="285" fillId="0" borderId="0" applyBorder="0">
      <alignment horizontal="centerContinuous"/>
    </xf>
    <xf numFmtId="0" fontId="286" fillId="131" borderId="0"/>
    <xf numFmtId="37" fontId="287" fillId="109" borderId="258" applyNumberFormat="0" applyFont="0" applyBorder="0" applyAlignment="0"/>
    <xf numFmtId="37" fontId="288" fillId="0" borderId="0" applyNumberFormat="0" applyFill="0" applyBorder="0" applyAlignment="0" applyProtection="0"/>
    <xf numFmtId="37" fontId="288" fillId="0" borderId="0" applyNumberFormat="0" applyFill="0" applyBorder="0" applyAlignment="0" applyProtection="0"/>
    <xf numFmtId="37" fontId="288" fillId="0" borderId="0" applyNumberFormat="0" applyFill="0" applyBorder="0" applyAlignment="0" applyProtection="0"/>
    <xf numFmtId="37" fontId="287" fillId="109" borderId="258" applyNumberFormat="0" applyFont="0" applyBorder="0" applyAlignment="0"/>
    <xf numFmtId="0" fontId="39" fillId="87" borderId="0" applyNumberFormat="0" applyFont="0" applyBorder="0" applyAlignment="0"/>
    <xf numFmtId="0" fontId="39" fillId="87" borderId="0" applyNumberFormat="0" applyFont="0" applyBorder="0" applyAlignment="0"/>
    <xf numFmtId="0" fontId="128" fillId="0" borderId="0"/>
    <xf numFmtId="0" fontId="128" fillId="0" borderId="0"/>
    <xf numFmtId="0" fontId="39" fillId="87" borderId="0" applyNumberFormat="0" applyFont="0" applyBorder="0" applyAlignment="0"/>
    <xf numFmtId="0" fontId="128" fillId="0" borderId="0"/>
    <xf numFmtId="0" fontId="128" fillId="0" borderId="0"/>
    <xf numFmtId="0" fontId="39" fillId="87" borderId="0" applyNumberFormat="0" applyFont="0" applyBorder="0" applyAlignment="0"/>
    <xf numFmtId="37" fontId="288" fillId="0" borderId="0" applyNumberFormat="0" applyFill="0" applyBorder="0" applyAlignment="0" applyProtection="0"/>
    <xf numFmtId="6" fontId="146" fillId="0" borderId="0" applyFont="0" applyFill="0" applyBorder="0" applyAlignment="0" applyProtection="0"/>
    <xf numFmtId="37" fontId="27" fillId="94" borderId="0" applyNumberFormat="0" applyBorder="0"/>
    <xf numFmtId="0" fontId="27" fillId="132" borderId="0"/>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128" fillId="0" borderId="0"/>
    <xf numFmtId="0" fontId="128" fillId="0" borderId="0"/>
    <xf numFmtId="0" fontId="128" fillId="0" borderId="0"/>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27" fillId="50" borderId="0" applyNumberFormat="0">
      <alignment horizontal="right"/>
    </xf>
    <xf numFmtId="0" fontId="39" fillId="87" borderId="0" applyNumberFormat="0" applyFont="0" applyBorder="0" applyAlignment="0"/>
    <xf numFmtId="0" fontId="39" fillId="87" borderId="0" applyNumberFormat="0" applyFont="0" applyBorder="0" applyAlignment="0"/>
    <xf numFmtId="0" fontId="128" fillId="0" borderId="0"/>
    <xf numFmtId="0" fontId="128" fillId="0" borderId="0"/>
    <xf numFmtId="0" fontId="39" fillId="87" borderId="0" applyNumberFormat="0" applyFont="0" applyBorder="0" applyAlignment="0"/>
    <xf numFmtId="0" fontId="128" fillId="0" borderId="0"/>
    <xf numFmtId="0" fontId="128" fillId="0" borderId="0"/>
    <xf numFmtId="0" fontId="39" fillId="87" borderId="0" applyNumberFormat="0" applyFont="0" applyBorder="0" applyAlignment="0"/>
    <xf numFmtId="37" fontId="27" fillId="50" borderId="0" applyNumberFormat="0" applyBorder="0"/>
    <xf numFmtId="37" fontId="27" fillId="125" borderId="0" applyNumberFormat="0">
      <alignment horizontal="left"/>
      <protection locked="0"/>
    </xf>
    <xf numFmtId="0" fontId="289" fillId="117" borderId="0"/>
    <xf numFmtId="37" fontId="27" fillId="125" borderId="101">
      <protection locked="0"/>
    </xf>
    <xf numFmtId="0" fontId="290" fillId="116" borderId="255" applyBorder="0"/>
    <xf numFmtId="0" fontId="291" fillId="116" borderId="0"/>
    <xf numFmtId="0" fontId="292" fillId="116" borderId="259"/>
    <xf numFmtId="0" fontId="45" fillId="126" borderId="0">
      <alignment horizontal="center" vertical="center"/>
    </xf>
    <xf numFmtId="14" fontId="188" fillId="0" borderId="0">
      <alignment horizontal="center" wrapText="1"/>
      <protection locked="0"/>
    </xf>
    <xf numFmtId="0" fontId="212"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0" fontId="128" fillId="0" borderId="0"/>
    <xf numFmtId="0" fontId="128" fillId="0" borderId="0"/>
    <xf numFmtId="0" fontId="128"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267"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0" fontId="128" fillId="0" borderId="0"/>
    <xf numFmtId="0" fontId="128" fillId="0" borderId="0"/>
    <xf numFmtId="0" fontId="128" fillId="0" borderId="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198" fontId="27" fillId="0" borderId="0" applyFont="0" applyFill="0" applyBorder="0" applyAlignment="0" applyProtection="0"/>
    <xf numFmtId="268" fontId="27" fillId="0" borderId="0" applyFont="0" applyFill="0" applyBorder="0" applyAlignment="0" applyProtection="0"/>
    <xf numFmtId="269"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0" fontId="128" fillId="0" borderId="0"/>
    <xf numFmtId="0" fontId="128" fillId="0" borderId="0"/>
    <xf numFmtId="0" fontId="128"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27" fillId="0" borderId="0" applyFont="0" applyFill="0" applyBorder="0" applyAlignment="0" applyProtection="0"/>
    <xf numFmtId="9" fontId="16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28"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93"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0" fontId="128" fillId="0" borderId="0"/>
    <xf numFmtId="0" fontId="128" fillId="0" borderId="0"/>
    <xf numFmtId="0" fontId="128"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46" fillId="0" borderId="0" applyFont="0" applyFill="0" applyBorder="0" applyAlignment="0" applyProtection="0"/>
    <xf numFmtId="10" fontId="146"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10" fontId="27" fillId="0" borderId="0" applyFont="0" applyFill="0" applyBorder="0" applyAlignment="0" applyProtection="0"/>
    <xf numFmtId="9" fontId="146" fillId="0" borderId="95" applyNumberFormat="0" applyBorder="0"/>
    <xf numFmtId="9" fontId="146" fillId="0" borderId="95" applyNumberFormat="0" applyBorder="0"/>
    <xf numFmtId="9" fontId="146" fillId="0" borderId="95" applyNumberFormat="0" applyBorder="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0" fontId="128" fillId="0" borderId="0"/>
    <xf numFmtId="0" fontId="128" fillId="0" borderId="0"/>
    <xf numFmtId="0" fontId="128" fillId="0" borderId="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270" fontId="27" fillId="0" borderId="0" applyFont="0" applyFill="0" applyBorder="0" applyAlignment="0" applyProtection="0"/>
    <xf numFmtId="9" fontId="146" fillId="0" borderId="95" applyNumberFormat="0" applyBorder="0"/>
    <xf numFmtId="174" fontId="294" fillId="0" borderId="0" applyFont="0" applyFill="0" applyBorder="0" applyAlignment="0" applyProtection="0"/>
    <xf numFmtId="271" fontId="218" fillId="0" borderId="0">
      <protection locked="0"/>
    </xf>
    <xf numFmtId="9" fontId="27" fillId="0" borderId="0" applyFont="0" applyFill="0" applyBorder="0" applyAlignment="0" applyProtection="0"/>
    <xf numFmtId="174" fontId="294" fillId="0" borderId="0" applyFont="0" applyFill="0" applyBorder="0" applyAlignment="0" applyProtection="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8" fillId="0" borderId="0"/>
    <xf numFmtId="0" fontId="128" fillId="0" borderId="0"/>
    <xf numFmtId="0" fontId="128"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8" fillId="0" borderId="0"/>
    <xf numFmtId="0" fontId="128" fillId="0" borderId="0"/>
    <xf numFmtId="0" fontId="128"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8" fillId="0" borderId="0"/>
    <xf numFmtId="0" fontId="128" fillId="0" borderId="0"/>
    <xf numFmtId="0" fontId="128"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199"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0" fontId="128" fillId="0" borderId="0"/>
    <xf numFmtId="0" fontId="128" fillId="0" borderId="0"/>
    <xf numFmtId="0" fontId="128" fillId="0" borderId="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200"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8" fillId="0" borderId="0"/>
    <xf numFmtId="0" fontId="128" fillId="0" borderId="0"/>
    <xf numFmtId="0" fontId="128"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195" fontId="27" fillId="0" borderId="0" applyFill="0" applyBorder="0" applyAlignment="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0" fontId="128" fillId="0" borderId="0"/>
    <xf numFmtId="0" fontId="128" fillId="0" borderId="0"/>
    <xf numFmtId="0" fontId="128" fillId="0" borderId="0"/>
    <xf numFmtId="213" fontId="27" fillId="0" borderId="0"/>
    <xf numFmtId="213" fontId="27" fillId="0" borderId="0"/>
    <xf numFmtId="213" fontId="27" fillId="0" borderId="0"/>
    <xf numFmtId="213" fontId="27"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213" fontId="27" fillId="0" borderId="0"/>
    <xf numFmtId="0" fontId="51" fillId="133" borderId="0" applyNumberFormat="0" applyFont="0" applyBorder="0" applyAlignment="0">
      <protection locked="0"/>
    </xf>
    <xf numFmtId="0" fontId="146" fillId="0" borderId="0" applyNumberFormat="0" applyFont="0" applyFill="0" applyBorder="0" applyAlignment="0" applyProtection="0">
      <alignment horizontal="left"/>
    </xf>
    <xf numFmtId="0" fontId="146" fillId="0" borderId="0" applyNumberFormat="0" applyFont="0" applyFill="0" applyBorder="0" applyAlignment="0" applyProtection="0">
      <alignment horizontal="left"/>
    </xf>
    <xf numFmtId="0" fontId="146" fillId="0" borderId="0" applyNumberFormat="0" applyFont="0" applyFill="0" applyBorder="0" applyAlignment="0" applyProtection="0">
      <alignment horizontal="left"/>
    </xf>
    <xf numFmtId="0" fontId="146" fillId="0" borderId="0" applyNumberFormat="0" applyFont="0" applyFill="0" applyBorder="0" applyAlignment="0" applyProtection="0">
      <alignment horizontal="left"/>
    </xf>
    <xf numFmtId="15" fontId="146" fillId="0" borderId="0" applyFont="0" applyFill="0" applyBorder="0" applyAlignment="0" applyProtection="0"/>
    <xf numFmtId="4" fontId="146" fillId="0" borderId="0" applyFont="0" applyFill="0" applyBorder="0" applyAlignment="0" applyProtection="0"/>
    <xf numFmtId="0" fontId="295" fillId="0" borderId="83">
      <alignment horizontal="center"/>
    </xf>
    <xf numFmtId="0" fontId="295" fillId="0" borderId="83">
      <alignment horizontal="center"/>
    </xf>
    <xf numFmtId="0" fontId="295" fillId="0" borderId="83">
      <alignment horizontal="center"/>
    </xf>
    <xf numFmtId="0" fontId="295" fillId="0" borderId="83">
      <alignment horizontal="center"/>
    </xf>
    <xf numFmtId="3" fontId="146" fillId="0" borderId="0" applyFont="0" applyFill="0" applyBorder="0" applyAlignment="0" applyProtection="0"/>
    <xf numFmtId="0" fontId="146" fillId="134" borderId="0" applyNumberFormat="0" applyFont="0" applyBorder="0" applyAlignment="0" applyProtection="0"/>
    <xf numFmtId="0" fontId="146" fillId="134" borderId="0" applyNumberFormat="0" applyFont="0" applyBorder="0" applyAlignment="0" applyProtection="0"/>
    <xf numFmtId="0" fontId="146" fillId="134" borderId="0" applyNumberFormat="0" applyFont="0" applyBorder="0" applyAlignment="0" applyProtection="0"/>
    <xf numFmtId="0" fontId="146" fillId="134" borderId="0" applyNumberFormat="0" applyFont="0" applyBorder="0" applyAlignment="0" applyProtection="0"/>
    <xf numFmtId="0" fontId="146" fillId="134" borderId="0" applyNumberFormat="0" applyFont="0" applyBorder="0" applyAlignment="0" applyProtection="0"/>
    <xf numFmtId="2" fontId="296" fillId="135" borderId="0" applyAlignment="0"/>
    <xf numFmtId="2" fontId="39" fillId="87" borderId="0" applyBorder="0" applyAlignment="0"/>
    <xf numFmtId="2" fontId="39" fillId="87" borderId="0" applyBorder="0" applyAlignment="0"/>
    <xf numFmtId="0" fontId="128" fillId="0" borderId="0"/>
    <xf numFmtId="0" fontId="128" fillId="0" borderId="0"/>
    <xf numFmtId="2" fontId="39" fillId="87" borderId="0" applyBorder="0" applyAlignment="0"/>
    <xf numFmtId="0" fontId="128" fillId="0" borderId="0"/>
    <xf numFmtId="0" fontId="128" fillId="0" borderId="0"/>
    <xf numFmtId="2" fontId="39" fillId="87" borderId="0" applyBorder="0" applyAlignment="0"/>
    <xf numFmtId="2" fontId="39" fillId="87" borderId="0" applyBorder="0" applyAlignment="0"/>
    <xf numFmtId="2" fontId="296" fillId="135" borderId="0" applyBorder="0">
      <alignment horizontal="left"/>
    </xf>
    <xf numFmtId="2" fontId="288" fillId="135" borderId="0">
      <alignment horizontal="left"/>
    </xf>
    <xf numFmtId="2" fontId="288" fillId="135" borderId="0">
      <alignment horizontal="left"/>
    </xf>
    <xf numFmtId="2" fontId="288" fillId="135" borderId="0">
      <alignment horizontal="left"/>
    </xf>
    <xf numFmtId="2" fontId="288" fillId="135" borderId="0">
      <alignment horizontal="left"/>
    </xf>
    <xf numFmtId="272" fontId="27" fillId="0" borderId="0" applyFill="0" applyBorder="0" applyAlignment="0" applyProtection="0"/>
    <xf numFmtId="3" fontId="225" fillId="0" borderId="0" applyFont="0" applyFill="0" applyBorder="0" applyAlignment="0" applyProtection="0"/>
    <xf numFmtId="37" fontId="54" fillId="0" borderId="0"/>
    <xf numFmtId="273" fontId="51" fillId="0" borderId="0">
      <alignment horizontal="right"/>
    </xf>
    <xf numFmtId="273" fontId="51" fillId="0" borderId="0">
      <alignment horizontal="right"/>
    </xf>
    <xf numFmtId="273" fontId="51" fillId="0" borderId="0">
      <alignment horizontal="right"/>
    </xf>
    <xf numFmtId="273" fontId="297" fillId="87" borderId="0">
      <alignment horizontal="right"/>
    </xf>
    <xf numFmtId="273" fontId="51" fillId="0" borderId="0">
      <alignment horizontal="right"/>
    </xf>
    <xf numFmtId="0" fontId="298" fillId="0" borderId="101" applyNumberFormat="0" applyFill="0" applyBorder="0" applyAlignment="0" applyProtection="0">
      <protection hidden="1"/>
    </xf>
    <xf numFmtId="273" fontId="179" fillId="87" borderId="0" applyNumberFormat="0" applyFill="0" applyBorder="0" applyAlignment="0" applyProtection="0">
      <alignment horizontal="right"/>
    </xf>
    <xf numFmtId="273" fontId="179" fillId="87" borderId="0" applyNumberFormat="0" applyFill="0" applyBorder="0" applyAlignment="0" applyProtection="0">
      <alignment horizontal="right"/>
    </xf>
    <xf numFmtId="273" fontId="179" fillId="87" borderId="0" applyNumberFormat="0" applyFill="0" applyBorder="0" applyAlignment="0" applyProtection="0">
      <alignment horizontal="right"/>
    </xf>
    <xf numFmtId="273" fontId="179" fillId="87" borderId="0" applyNumberFormat="0" applyFill="0" applyBorder="0" applyAlignment="0" applyProtection="0">
      <alignment horizontal="right"/>
    </xf>
    <xf numFmtId="0" fontId="298" fillId="0" borderId="101" applyNumberFormat="0" applyFill="0" applyBorder="0" applyAlignment="0" applyProtection="0">
      <protection hidden="1"/>
    </xf>
    <xf numFmtId="37" fontId="299" fillId="0" borderId="0">
      <alignment horizontal="left"/>
    </xf>
    <xf numFmtId="0" fontId="300" fillId="136" borderId="0" applyNumberFormat="0" applyFont="0" applyBorder="0" applyAlignment="0">
      <alignment horizontal="center"/>
    </xf>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128" fillId="0" borderId="0"/>
    <xf numFmtId="0" fontId="128" fillId="0" borderId="0"/>
    <xf numFmtId="0" fontId="128" fillId="0" borderId="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0" fontId="27" fillId="137" borderId="0" applyNumberFormat="0" applyFont="0" applyBorder="0" applyAlignment="0"/>
    <xf numFmtId="273" fontId="179" fillId="87" borderId="0" applyNumberFormat="0" applyFont="0" applyBorder="0" applyAlignment="0">
      <alignment horizontal="right"/>
    </xf>
    <xf numFmtId="273" fontId="179" fillId="87" borderId="0" applyNumberFormat="0" applyFont="0" applyBorder="0" applyAlignment="0">
      <alignment horizontal="right"/>
    </xf>
    <xf numFmtId="273" fontId="179" fillId="87" borderId="0" applyNumberFormat="0" applyFont="0" applyBorder="0" applyAlignment="0">
      <alignment horizontal="right"/>
    </xf>
    <xf numFmtId="0" fontId="228" fillId="22" borderId="0">
      <alignment horizontal="center"/>
    </xf>
    <xf numFmtId="49" fontId="301" fillId="87" borderId="0">
      <alignment horizontal="center"/>
    </xf>
    <xf numFmtId="49" fontId="301" fillId="87" borderId="0">
      <alignment horizontal="center"/>
    </xf>
    <xf numFmtId="14" fontId="27" fillId="85" borderId="247" applyFont="0" applyAlignment="0">
      <protection locked="0"/>
    </xf>
    <xf numFmtId="37" fontId="302" fillId="0" borderId="0" applyNumberFormat="0" applyFill="0" applyBorder="0" applyAlignment="0" applyProtection="0"/>
    <xf numFmtId="0" fontId="176" fillId="0" borderId="0" applyNumberFormat="0" applyFill="0" applyBorder="0" applyAlignment="0" applyProtection="0">
      <alignment horizontal="left"/>
    </xf>
    <xf numFmtId="14" fontId="176" fillId="0" borderId="0" applyNumberFormat="0" applyFill="0" applyBorder="0" applyAlignment="0" applyProtection="0">
      <alignment horizontal="lef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0" fontId="128" fillId="0" borderId="0"/>
    <xf numFmtId="0" fontId="128" fillId="0" borderId="0"/>
    <xf numFmtId="0" fontId="128" fillId="0" borderId="0"/>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37" fontId="27" fillId="0" borderId="0">
      <alignment horizontal="right"/>
    </xf>
    <xf numFmtId="14" fontId="27" fillId="138" borderId="247" applyFont="0" applyAlignment="0"/>
    <xf numFmtId="274" fontId="161" fillId="0" borderId="0"/>
    <xf numFmtId="0" fontId="27" fillId="0" borderId="0"/>
    <xf numFmtId="0" fontId="208" fillId="107" borderId="0">
      <alignment horizontal="center"/>
    </xf>
    <xf numFmtId="0" fontId="208" fillId="107" borderId="0">
      <alignment horizontal="centerContinuous"/>
    </xf>
    <xf numFmtId="0" fontId="297" fillId="87" borderId="0">
      <alignment horizontal="left"/>
    </xf>
    <xf numFmtId="49" fontId="297" fillId="87" borderId="0">
      <alignment horizontal="center"/>
    </xf>
    <xf numFmtId="0" fontId="165" fillId="107" borderId="0">
      <alignment horizontal="left"/>
    </xf>
    <xf numFmtId="49" fontId="297" fillId="87" borderId="0">
      <alignment horizontal="left"/>
    </xf>
    <xf numFmtId="0" fontId="165" fillId="107" borderId="0">
      <alignment horizontal="centerContinuous"/>
    </xf>
    <xf numFmtId="0" fontId="165" fillId="107" borderId="0">
      <alignment horizontal="right"/>
    </xf>
    <xf numFmtId="49" fontId="228" fillId="87" borderId="0">
      <alignment horizontal="left"/>
    </xf>
    <xf numFmtId="0" fontId="208" fillId="107" borderId="0">
      <alignment horizontal="right"/>
    </xf>
    <xf numFmtId="0" fontId="45" fillId="0" borderId="0" applyNumberFormat="0" applyFill="0" applyBorder="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74" fillId="20" borderId="8" applyNumberFormat="0" applyAlignment="0" applyProtection="0"/>
    <xf numFmtId="0" fontId="297" fillId="7" borderId="0">
      <alignment horizontal="center"/>
    </xf>
    <xf numFmtId="0" fontId="217" fillId="7" borderId="0">
      <alignment horizontal="center"/>
    </xf>
    <xf numFmtId="4" fontId="228" fillId="22" borderId="260" applyNumberFormat="0" applyProtection="0">
      <alignment vertical="center"/>
    </xf>
    <xf numFmtId="4" fontId="228" fillId="22" borderId="260" applyNumberFormat="0" applyProtection="0">
      <alignment vertical="center"/>
    </xf>
    <xf numFmtId="4" fontId="303" fillId="22" borderId="260" applyNumberFormat="0" applyProtection="0">
      <alignment vertical="center"/>
    </xf>
    <xf numFmtId="4" fontId="303" fillId="22" borderId="260" applyNumberFormat="0" applyProtection="0">
      <alignment vertical="center"/>
    </xf>
    <xf numFmtId="4" fontId="228" fillId="22" borderId="260" applyNumberFormat="0" applyProtection="0">
      <alignment horizontal="left" vertical="center" indent="1"/>
    </xf>
    <xf numFmtId="4" fontId="228" fillId="22" borderId="260" applyNumberFormat="0" applyProtection="0">
      <alignment horizontal="left" vertical="center" indent="1"/>
    </xf>
    <xf numFmtId="0" fontId="228" fillId="22" borderId="260" applyNumberFormat="0" applyProtection="0">
      <alignment horizontal="left" vertical="top" indent="1"/>
    </xf>
    <xf numFmtId="0" fontId="228" fillId="22" borderId="260" applyNumberFormat="0" applyProtection="0">
      <alignment horizontal="left" vertical="top" indent="1"/>
    </xf>
    <xf numFmtId="4" fontId="228" fillId="139" borderId="0" applyNumberFormat="0" applyProtection="0">
      <alignment horizontal="left" vertical="center" indent="1"/>
    </xf>
    <xf numFmtId="4" fontId="39" fillId="3" borderId="260" applyNumberFormat="0" applyProtection="0">
      <alignment horizontal="right" vertical="center"/>
    </xf>
    <xf numFmtId="4" fontId="39" fillId="3" borderId="260" applyNumberFormat="0" applyProtection="0">
      <alignment horizontal="right" vertical="center"/>
    </xf>
    <xf numFmtId="0" fontId="128" fillId="0" borderId="0"/>
    <xf numFmtId="4" fontId="39" fillId="3" borderId="260" applyNumberFormat="0" applyProtection="0">
      <alignment horizontal="right" vertical="center"/>
    </xf>
    <xf numFmtId="0" fontId="128" fillId="0" borderId="0"/>
    <xf numFmtId="4" fontId="39" fillId="3" borderId="260" applyNumberFormat="0" applyProtection="0">
      <alignment horizontal="right" vertical="center"/>
    </xf>
    <xf numFmtId="0" fontId="128" fillId="0" borderId="0"/>
    <xf numFmtId="0" fontId="128" fillId="0" borderId="0"/>
    <xf numFmtId="4" fontId="39" fillId="3" borderId="260" applyNumberFormat="0" applyProtection="0">
      <alignment horizontal="right" vertical="center"/>
    </xf>
    <xf numFmtId="4" fontId="39" fillId="3" borderId="260" applyNumberFormat="0" applyProtection="0">
      <alignment horizontal="right" vertical="center"/>
    </xf>
    <xf numFmtId="4" fontId="39" fillId="3" borderId="260" applyNumberFormat="0" applyProtection="0">
      <alignment horizontal="right" vertical="center"/>
    </xf>
    <xf numFmtId="4" fontId="39" fillId="3" borderId="260" applyNumberFormat="0" applyProtection="0">
      <alignment horizontal="right" vertical="center"/>
    </xf>
    <xf numFmtId="4" fontId="39" fillId="3" borderId="260" applyNumberFormat="0" applyProtection="0">
      <alignment horizontal="right" vertical="center"/>
    </xf>
    <xf numFmtId="4" fontId="39" fillId="9" borderId="260" applyNumberFormat="0" applyProtection="0">
      <alignment horizontal="right" vertical="center"/>
    </xf>
    <xf numFmtId="4" fontId="39" fillId="9" borderId="260" applyNumberFormat="0" applyProtection="0">
      <alignment horizontal="right" vertical="center"/>
    </xf>
    <xf numFmtId="0" fontId="128" fillId="0" borderId="0"/>
    <xf numFmtId="4" fontId="39" fillId="9" borderId="260" applyNumberFormat="0" applyProtection="0">
      <alignment horizontal="right" vertical="center"/>
    </xf>
    <xf numFmtId="0" fontId="128" fillId="0" borderId="0"/>
    <xf numFmtId="4" fontId="39" fillId="9" borderId="260" applyNumberFormat="0" applyProtection="0">
      <alignment horizontal="right" vertical="center"/>
    </xf>
    <xf numFmtId="0" fontId="128" fillId="0" borderId="0"/>
    <xf numFmtId="0" fontId="128" fillId="0" borderId="0"/>
    <xf numFmtId="4" fontId="39" fillId="9" borderId="260" applyNumberFormat="0" applyProtection="0">
      <alignment horizontal="right" vertical="center"/>
    </xf>
    <xf numFmtId="4" fontId="39" fillId="9" borderId="260" applyNumberFormat="0" applyProtection="0">
      <alignment horizontal="right" vertical="center"/>
    </xf>
    <xf numFmtId="4" fontId="39" fillId="9" borderId="260" applyNumberFormat="0" applyProtection="0">
      <alignment horizontal="right" vertical="center"/>
    </xf>
    <xf numFmtId="4" fontId="39" fillId="9" borderId="260" applyNumberFormat="0" applyProtection="0">
      <alignment horizontal="right" vertical="center"/>
    </xf>
    <xf numFmtId="4" fontId="39" fillId="9" borderId="260" applyNumberFormat="0" applyProtection="0">
      <alignment horizontal="right" vertical="center"/>
    </xf>
    <xf numFmtId="4" fontId="39" fillId="17" borderId="260" applyNumberFormat="0" applyProtection="0">
      <alignment horizontal="right" vertical="center"/>
    </xf>
    <xf numFmtId="4" fontId="39" fillId="17" borderId="260" applyNumberFormat="0" applyProtection="0">
      <alignment horizontal="right" vertical="center"/>
    </xf>
    <xf numFmtId="0" fontId="128" fillId="0" borderId="0"/>
    <xf numFmtId="4" fontId="39" fillId="17" borderId="260" applyNumberFormat="0" applyProtection="0">
      <alignment horizontal="right" vertical="center"/>
    </xf>
    <xf numFmtId="0" fontId="128" fillId="0" borderId="0"/>
    <xf numFmtId="4" fontId="39" fillId="17" borderId="260" applyNumberFormat="0" applyProtection="0">
      <alignment horizontal="right" vertical="center"/>
    </xf>
    <xf numFmtId="0" fontId="128" fillId="0" borderId="0"/>
    <xf numFmtId="0" fontId="128" fillId="0" borderId="0"/>
    <xf numFmtId="4" fontId="39" fillId="17" borderId="260" applyNumberFormat="0" applyProtection="0">
      <alignment horizontal="right" vertical="center"/>
    </xf>
    <xf numFmtId="4" fontId="39" fillId="17" borderId="260" applyNumberFormat="0" applyProtection="0">
      <alignment horizontal="right" vertical="center"/>
    </xf>
    <xf numFmtId="4" fontId="39" fillId="17" borderId="260" applyNumberFormat="0" applyProtection="0">
      <alignment horizontal="right" vertical="center"/>
    </xf>
    <xf numFmtId="4" fontId="39" fillId="17" borderId="260" applyNumberFormat="0" applyProtection="0">
      <alignment horizontal="right" vertical="center"/>
    </xf>
    <xf numFmtId="4" fontId="39" fillId="17" borderId="260" applyNumberFormat="0" applyProtection="0">
      <alignment horizontal="right" vertical="center"/>
    </xf>
    <xf numFmtId="4" fontId="39" fillId="11" borderId="260" applyNumberFormat="0" applyProtection="0">
      <alignment horizontal="right" vertical="center"/>
    </xf>
    <xf numFmtId="4" fontId="39" fillId="11" borderId="260" applyNumberFormat="0" applyProtection="0">
      <alignment horizontal="right" vertical="center"/>
    </xf>
    <xf numFmtId="0" fontId="128" fillId="0" borderId="0"/>
    <xf numFmtId="4" fontId="39" fillId="11" borderId="260" applyNumberFormat="0" applyProtection="0">
      <alignment horizontal="right" vertical="center"/>
    </xf>
    <xf numFmtId="0" fontId="128" fillId="0" borderId="0"/>
    <xf numFmtId="4" fontId="39" fillId="11" borderId="260" applyNumberFormat="0" applyProtection="0">
      <alignment horizontal="right" vertical="center"/>
    </xf>
    <xf numFmtId="0" fontId="128" fillId="0" borderId="0"/>
    <xf numFmtId="0" fontId="128" fillId="0" borderId="0"/>
    <xf numFmtId="4" fontId="39" fillId="11" borderId="260" applyNumberFormat="0" applyProtection="0">
      <alignment horizontal="right" vertical="center"/>
    </xf>
    <xf numFmtId="4" fontId="39" fillId="11" borderId="260" applyNumberFormat="0" applyProtection="0">
      <alignment horizontal="right" vertical="center"/>
    </xf>
    <xf numFmtId="4" fontId="39" fillId="11" borderId="260" applyNumberFormat="0" applyProtection="0">
      <alignment horizontal="right" vertical="center"/>
    </xf>
    <xf numFmtId="4" fontId="39" fillId="11" borderId="260" applyNumberFormat="0" applyProtection="0">
      <alignment horizontal="right" vertical="center"/>
    </xf>
    <xf numFmtId="4" fontId="39" fillId="11" borderId="260" applyNumberFormat="0" applyProtection="0">
      <alignment horizontal="right" vertical="center"/>
    </xf>
    <xf numFmtId="4" fontId="39" fillId="15" borderId="260" applyNumberFormat="0" applyProtection="0">
      <alignment horizontal="right" vertical="center"/>
    </xf>
    <xf numFmtId="4" fontId="39" fillId="15" borderId="260" applyNumberFormat="0" applyProtection="0">
      <alignment horizontal="right" vertical="center"/>
    </xf>
    <xf numFmtId="0" fontId="128" fillId="0" borderId="0"/>
    <xf numFmtId="4" fontId="39" fillId="15" borderId="260" applyNumberFormat="0" applyProtection="0">
      <alignment horizontal="right" vertical="center"/>
    </xf>
    <xf numFmtId="0" fontId="128" fillId="0" borderId="0"/>
    <xf numFmtId="4" fontId="39" fillId="15" borderId="260" applyNumberFormat="0" applyProtection="0">
      <alignment horizontal="right" vertical="center"/>
    </xf>
    <xf numFmtId="0" fontId="128" fillId="0" borderId="0"/>
    <xf numFmtId="0" fontId="128" fillId="0" borderId="0"/>
    <xf numFmtId="4" fontId="39" fillId="15" borderId="260" applyNumberFormat="0" applyProtection="0">
      <alignment horizontal="right" vertical="center"/>
    </xf>
    <xf numFmtId="4" fontId="39" fillId="15" borderId="260" applyNumberFormat="0" applyProtection="0">
      <alignment horizontal="right" vertical="center"/>
    </xf>
    <xf numFmtId="4" fontId="39" fillId="15" borderId="260" applyNumberFormat="0" applyProtection="0">
      <alignment horizontal="right" vertical="center"/>
    </xf>
    <xf numFmtId="4" fontId="39" fillId="15" borderId="260" applyNumberFormat="0" applyProtection="0">
      <alignment horizontal="right" vertical="center"/>
    </xf>
    <xf numFmtId="4" fontId="39" fillId="15" borderId="260" applyNumberFormat="0" applyProtection="0">
      <alignment horizontal="right" vertical="center"/>
    </xf>
    <xf numFmtId="4" fontId="39" fillId="19" borderId="260" applyNumberFormat="0" applyProtection="0">
      <alignment horizontal="right" vertical="center"/>
    </xf>
    <xf numFmtId="4" fontId="39" fillId="19" borderId="260" applyNumberFormat="0" applyProtection="0">
      <alignment horizontal="right" vertical="center"/>
    </xf>
    <xf numFmtId="0" fontId="128" fillId="0" borderId="0"/>
    <xf numFmtId="4" fontId="39" fillId="19" borderId="260" applyNumberFormat="0" applyProtection="0">
      <alignment horizontal="right" vertical="center"/>
    </xf>
    <xf numFmtId="0" fontId="128" fillId="0" borderId="0"/>
    <xf numFmtId="4" fontId="39" fillId="19" borderId="260" applyNumberFormat="0" applyProtection="0">
      <alignment horizontal="right" vertical="center"/>
    </xf>
    <xf numFmtId="0" fontId="128" fillId="0" borderId="0"/>
    <xf numFmtId="0" fontId="128" fillId="0" borderId="0"/>
    <xf numFmtId="4" fontId="39" fillId="19" borderId="260" applyNumberFormat="0" applyProtection="0">
      <alignment horizontal="right" vertical="center"/>
    </xf>
    <xf numFmtId="4" fontId="39" fillId="19" borderId="260" applyNumberFormat="0" applyProtection="0">
      <alignment horizontal="right" vertical="center"/>
    </xf>
    <xf numFmtId="4" fontId="39" fillId="19" borderId="260" applyNumberFormat="0" applyProtection="0">
      <alignment horizontal="right" vertical="center"/>
    </xf>
    <xf numFmtId="4" fontId="39" fillId="19" borderId="260" applyNumberFormat="0" applyProtection="0">
      <alignment horizontal="right" vertical="center"/>
    </xf>
    <xf numFmtId="4" fontId="39" fillId="19" borderId="260" applyNumberFormat="0" applyProtection="0">
      <alignment horizontal="right" vertical="center"/>
    </xf>
    <xf numFmtId="4" fontId="39" fillId="18" borderId="260" applyNumberFormat="0" applyProtection="0">
      <alignment horizontal="right" vertical="center"/>
    </xf>
    <xf numFmtId="4" fontId="39" fillId="18" borderId="260" applyNumberFormat="0" applyProtection="0">
      <alignment horizontal="right" vertical="center"/>
    </xf>
    <xf numFmtId="0" fontId="128" fillId="0" borderId="0"/>
    <xf numFmtId="4" fontId="39" fillId="18" borderId="260" applyNumberFormat="0" applyProtection="0">
      <alignment horizontal="right" vertical="center"/>
    </xf>
    <xf numFmtId="0" fontId="128" fillId="0" borderId="0"/>
    <xf numFmtId="4" fontId="39" fillId="18" borderId="260" applyNumberFormat="0" applyProtection="0">
      <alignment horizontal="right" vertical="center"/>
    </xf>
    <xf numFmtId="0" fontId="128" fillId="0" borderId="0"/>
    <xf numFmtId="0" fontId="128" fillId="0" borderId="0"/>
    <xf numFmtId="4" fontId="39" fillId="18" borderId="260" applyNumberFormat="0" applyProtection="0">
      <alignment horizontal="right" vertical="center"/>
    </xf>
    <xf numFmtId="4" fontId="39" fillId="18" borderId="260" applyNumberFormat="0" applyProtection="0">
      <alignment horizontal="right" vertical="center"/>
    </xf>
    <xf numFmtId="4" fontId="39" fillId="18" borderId="260" applyNumberFormat="0" applyProtection="0">
      <alignment horizontal="right" vertical="center"/>
    </xf>
    <xf numFmtId="4" fontId="39" fillId="18" borderId="260" applyNumberFormat="0" applyProtection="0">
      <alignment horizontal="right" vertical="center"/>
    </xf>
    <xf numFmtId="4" fontId="39" fillId="18" borderId="260" applyNumberFormat="0" applyProtection="0">
      <alignment horizontal="right" vertical="center"/>
    </xf>
    <xf numFmtId="4" fontId="39" fillId="140" borderId="260" applyNumberFormat="0" applyProtection="0">
      <alignment horizontal="right" vertical="center"/>
    </xf>
    <xf numFmtId="4" fontId="39" fillId="140" borderId="260" applyNumberFormat="0" applyProtection="0">
      <alignment horizontal="right" vertical="center"/>
    </xf>
    <xf numFmtId="0" fontId="128" fillId="0" borderId="0"/>
    <xf numFmtId="4" fontId="39" fillId="140" borderId="260" applyNumberFormat="0" applyProtection="0">
      <alignment horizontal="right" vertical="center"/>
    </xf>
    <xf numFmtId="0" fontId="128" fillId="0" borderId="0"/>
    <xf numFmtId="4" fontId="39" fillId="140" borderId="260" applyNumberFormat="0" applyProtection="0">
      <alignment horizontal="right" vertical="center"/>
    </xf>
    <xf numFmtId="0" fontId="128" fillId="0" borderId="0"/>
    <xf numFmtId="0" fontId="128" fillId="0" borderId="0"/>
    <xf numFmtId="4" fontId="39" fillId="140" borderId="260" applyNumberFormat="0" applyProtection="0">
      <alignment horizontal="right" vertical="center"/>
    </xf>
    <xf numFmtId="4" fontId="39" fillId="140" borderId="260" applyNumberFormat="0" applyProtection="0">
      <alignment horizontal="right" vertical="center"/>
    </xf>
    <xf numFmtId="4" fontId="39" fillId="140" borderId="260" applyNumberFormat="0" applyProtection="0">
      <alignment horizontal="right" vertical="center"/>
    </xf>
    <xf numFmtId="4" fontId="39" fillId="140" borderId="260" applyNumberFormat="0" applyProtection="0">
      <alignment horizontal="right" vertical="center"/>
    </xf>
    <xf numFmtId="4" fontId="39" fillId="140" borderId="260" applyNumberFormat="0" applyProtection="0">
      <alignment horizontal="right" vertical="center"/>
    </xf>
    <xf numFmtId="4" fontId="39" fillId="10" borderId="260" applyNumberFormat="0" applyProtection="0">
      <alignment horizontal="right" vertical="center"/>
    </xf>
    <xf numFmtId="4" fontId="39" fillId="10" borderId="260" applyNumberFormat="0" applyProtection="0">
      <alignment horizontal="right" vertical="center"/>
    </xf>
    <xf numFmtId="0" fontId="128" fillId="0" borderId="0"/>
    <xf numFmtId="4" fontId="39" fillId="10" borderId="260" applyNumberFormat="0" applyProtection="0">
      <alignment horizontal="right" vertical="center"/>
    </xf>
    <xf numFmtId="0" fontId="128" fillId="0" borderId="0"/>
    <xf numFmtId="4" fontId="39" fillId="10" borderId="260" applyNumberFormat="0" applyProtection="0">
      <alignment horizontal="right" vertical="center"/>
    </xf>
    <xf numFmtId="0" fontId="128" fillId="0" borderId="0"/>
    <xf numFmtId="0" fontId="128" fillId="0" borderId="0"/>
    <xf numFmtId="4" fontId="39" fillId="10" borderId="260" applyNumberFormat="0" applyProtection="0">
      <alignment horizontal="right" vertical="center"/>
    </xf>
    <xf numFmtId="4" fontId="39" fillId="10" borderId="260" applyNumberFormat="0" applyProtection="0">
      <alignment horizontal="right" vertical="center"/>
    </xf>
    <xf numFmtId="4" fontId="39" fillId="10" borderId="260" applyNumberFormat="0" applyProtection="0">
      <alignment horizontal="right" vertical="center"/>
    </xf>
    <xf numFmtId="4" fontId="39" fillId="10" borderId="260" applyNumberFormat="0" applyProtection="0">
      <alignment horizontal="right" vertical="center"/>
    </xf>
    <xf numFmtId="4" fontId="39" fillId="10" borderId="260" applyNumberFormat="0" applyProtection="0">
      <alignment horizontal="right" vertical="center"/>
    </xf>
    <xf numFmtId="4" fontId="228" fillId="141" borderId="261" applyNumberFormat="0" applyProtection="0">
      <alignment horizontal="left" vertical="center" indent="1"/>
    </xf>
    <xf numFmtId="4" fontId="39" fillId="142" borderId="0" applyNumberFormat="0" applyProtection="0">
      <alignment horizontal="left" vertical="center" indent="1"/>
    </xf>
    <xf numFmtId="4" fontId="39" fillId="142" borderId="0" applyNumberFormat="0" applyProtection="0">
      <alignment horizontal="left" vertical="center" indent="1"/>
    </xf>
    <xf numFmtId="0" fontId="128" fillId="0" borderId="0"/>
    <xf numFmtId="0" fontId="128" fillId="0" borderId="0"/>
    <xf numFmtId="4" fontId="39" fillId="142" borderId="0" applyNumberFormat="0" applyProtection="0">
      <alignment horizontal="left" vertical="center" indent="1"/>
    </xf>
    <xf numFmtId="0" fontId="128" fillId="0" borderId="0"/>
    <xf numFmtId="0" fontId="128" fillId="0" borderId="0"/>
    <xf numFmtId="4" fontId="39" fillId="142" borderId="0" applyNumberFormat="0" applyProtection="0">
      <alignment horizontal="left" vertical="center" indent="1"/>
    </xf>
    <xf numFmtId="4" fontId="39" fillId="142" borderId="0" applyNumberFormat="0" applyProtection="0">
      <alignment horizontal="left" vertical="center" indent="1"/>
    </xf>
    <xf numFmtId="4" fontId="301" fillId="86" borderId="0" applyNumberFormat="0" applyProtection="0">
      <alignment horizontal="left" vertical="center" indent="1"/>
    </xf>
    <xf numFmtId="4" fontId="39" fillId="139" borderId="260" applyNumberFormat="0" applyProtection="0">
      <alignment horizontal="right" vertical="center"/>
    </xf>
    <xf numFmtId="4" fontId="39" fillId="139" borderId="260" applyNumberFormat="0" applyProtection="0">
      <alignment horizontal="right" vertical="center"/>
    </xf>
    <xf numFmtId="0" fontId="128" fillId="0" borderId="0"/>
    <xf numFmtId="4" fontId="39" fillId="139" borderId="260" applyNumberFormat="0" applyProtection="0">
      <alignment horizontal="right" vertical="center"/>
    </xf>
    <xf numFmtId="0" fontId="128" fillId="0" borderId="0"/>
    <xf numFmtId="4" fontId="39" fillId="139" borderId="260" applyNumberFormat="0" applyProtection="0">
      <alignment horizontal="right" vertical="center"/>
    </xf>
    <xf numFmtId="0" fontId="128" fillId="0" borderId="0"/>
    <xf numFmtId="0" fontId="128" fillId="0" borderId="0"/>
    <xf numFmtId="4" fontId="39" fillId="139" borderId="260" applyNumberFormat="0" applyProtection="0">
      <alignment horizontal="right" vertical="center"/>
    </xf>
    <xf numFmtId="4" fontId="39" fillId="139" borderId="260" applyNumberFormat="0" applyProtection="0">
      <alignment horizontal="right" vertical="center"/>
    </xf>
    <xf numFmtId="4" fontId="39" fillId="139" borderId="260" applyNumberFormat="0" applyProtection="0">
      <alignment horizontal="right" vertical="center"/>
    </xf>
    <xf numFmtId="4" fontId="39" fillId="139" borderId="260" applyNumberFormat="0" applyProtection="0">
      <alignment horizontal="right" vertical="center"/>
    </xf>
    <xf numFmtId="4" fontId="39" fillId="139" borderId="260" applyNumberFormat="0" applyProtection="0">
      <alignment horizontal="right" vertical="center"/>
    </xf>
    <xf numFmtId="4" fontId="39" fillId="142" borderId="0" applyNumberFormat="0" applyProtection="0">
      <alignment horizontal="left" vertical="center" indent="1"/>
    </xf>
    <xf numFmtId="4" fontId="39" fillId="142" borderId="0" applyNumberFormat="0" applyProtection="0">
      <alignment horizontal="left" vertical="center" indent="1"/>
    </xf>
    <xf numFmtId="0" fontId="128" fillId="0" borderId="0"/>
    <xf numFmtId="0" fontId="128" fillId="0" borderId="0"/>
    <xf numFmtId="4" fontId="39" fillId="142" borderId="0" applyNumberFormat="0" applyProtection="0">
      <alignment horizontal="left" vertical="center" indent="1"/>
    </xf>
    <xf numFmtId="0" fontId="128" fillId="0" borderId="0"/>
    <xf numFmtId="0" fontId="128" fillId="0" borderId="0"/>
    <xf numFmtId="4" fontId="39" fillId="142" borderId="0" applyNumberFormat="0" applyProtection="0">
      <alignment horizontal="left" vertical="center" indent="1"/>
    </xf>
    <xf numFmtId="4" fontId="39" fillId="142" borderId="0" applyNumberFormat="0" applyProtection="0">
      <alignment horizontal="left" vertical="center" indent="1"/>
    </xf>
    <xf numFmtId="4" fontId="39" fillId="139" borderId="0" applyNumberFormat="0" applyProtection="0">
      <alignment horizontal="left" vertical="center" indent="1"/>
    </xf>
    <xf numFmtId="4" fontId="39" fillId="139" borderId="0" applyNumberFormat="0" applyProtection="0">
      <alignment horizontal="left" vertical="center" indent="1"/>
    </xf>
    <xf numFmtId="0" fontId="128" fillId="0" borderId="0"/>
    <xf numFmtId="0" fontId="128" fillId="0" borderId="0"/>
    <xf numFmtId="4" fontId="39" fillId="139" borderId="0" applyNumberFormat="0" applyProtection="0">
      <alignment horizontal="left" vertical="center" indent="1"/>
    </xf>
    <xf numFmtId="0" fontId="128" fillId="0" borderId="0"/>
    <xf numFmtId="0" fontId="128" fillId="0" borderId="0"/>
    <xf numFmtId="4" fontId="39" fillId="139" borderId="0" applyNumberFormat="0" applyProtection="0">
      <alignment horizontal="left" vertical="center" indent="1"/>
    </xf>
    <xf numFmtId="4" fontId="39" fillId="139" borderId="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128" fillId="0" borderId="0"/>
    <xf numFmtId="0" fontId="128" fillId="0" borderId="0"/>
    <xf numFmtId="0" fontId="128" fillId="0" borderId="0"/>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center"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128" fillId="0" borderId="0"/>
    <xf numFmtId="0" fontId="128" fillId="0" borderId="0"/>
    <xf numFmtId="0" fontId="128" fillId="0" borderId="0"/>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86" borderId="260" applyNumberFormat="0" applyProtection="0">
      <alignment horizontal="left" vertical="top"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128" fillId="0" borderId="0"/>
    <xf numFmtId="0" fontId="128" fillId="0" borderId="0"/>
    <xf numFmtId="0" fontId="128" fillId="0" borderId="0"/>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center"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128" fillId="0" borderId="0"/>
    <xf numFmtId="0" fontId="128" fillId="0" borderId="0"/>
    <xf numFmtId="0" fontId="128" fillId="0" borderId="0"/>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139" borderId="260" applyNumberFormat="0" applyProtection="0">
      <alignment horizontal="left" vertical="top"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128" fillId="0" borderId="0"/>
    <xf numFmtId="0" fontId="128" fillId="0" borderId="0"/>
    <xf numFmtId="0" fontId="128" fillId="0" borderId="0"/>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center"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128" fillId="0" borderId="0"/>
    <xf numFmtId="0" fontId="128" fillId="0" borderId="0"/>
    <xf numFmtId="0" fontId="128" fillId="0" borderId="0"/>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8" borderId="260" applyNumberFormat="0" applyProtection="0">
      <alignment horizontal="left" vertical="top"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128" fillId="0" borderId="0"/>
    <xf numFmtId="0" fontId="128" fillId="0" borderId="0"/>
    <xf numFmtId="0" fontId="128" fillId="0" borderId="0"/>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center"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128" fillId="0" borderId="0"/>
    <xf numFmtId="0" fontId="128" fillId="0" borderId="0"/>
    <xf numFmtId="0" fontId="128" fillId="0" borderId="0"/>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142" borderId="260" applyNumberFormat="0" applyProtection="0">
      <alignment horizontal="left" vertical="top" indent="1"/>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128" fillId="0" borderId="0"/>
    <xf numFmtId="0" fontId="128" fillId="0" borderId="0"/>
    <xf numFmtId="0" fontId="128" fillId="0" borderId="0"/>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0" fontId="27" fillId="87" borderId="82" applyNumberFormat="0">
      <protection locked="0"/>
    </xf>
    <xf numFmtId="4" fontId="39" fillId="23" borderId="260" applyNumberFormat="0" applyProtection="0">
      <alignment vertical="center"/>
    </xf>
    <xf numFmtId="4" fontId="39" fillId="23" borderId="260" applyNumberFormat="0" applyProtection="0">
      <alignment vertical="center"/>
    </xf>
    <xf numFmtId="0" fontId="128" fillId="0" borderId="0"/>
    <xf numFmtId="4" fontId="39" fillId="23" borderId="260" applyNumberFormat="0" applyProtection="0">
      <alignment vertical="center"/>
    </xf>
    <xf numFmtId="0" fontId="128" fillId="0" borderId="0"/>
    <xf numFmtId="4" fontId="39" fillId="23" borderId="260" applyNumberFormat="0" applyProtection="0">
      <alignment vertical="center"/>
    </xf>
    <xf numFmtId="0" fontId="128" fillId="0" borderId="0"/>
    <xf numFmtId="0" fontId="128" fillId="0" borderId="0"/>
    <xf numFmtId="4" fontId="39" fillId="23" borderId="260" applyNumberFormat="0" applyProtection="0">
      <alignment vertical="center"/>
    </xf>
    <xf numFmtId="4" fontId="39" fillId="23" borderId="260" applyNumberFormat="0" applyProtection="0">
      <alignment vertical="center"/>
    </xf>
    <xf numFmtId="4" fontId="39" fillId="23" borderId="260" applyNumberFormat="0" applyProtection="0">
      <alignment vertical="center"/>
    </xf>
    <xf numFmtId="4" fontId="39" fillId="23" borderId="260" applyNumberFormat="0" applyProtection="0">
      <alignment vertical="center"/>
    </xf>
    <xf numFmtId="4" fontId="39" fillId="23" borderId="260" applyNumberFormat="0" applyProtection="0">
      <alignment vertical="center"/>
    </xf>
    <xf numFmtId="4" fontId="304" fillId="23" borderId="260" applyNumberFormat="0" applyProtection="0">
      <alignment vertical="center"/>
    </xf>
    <xf numFmtId="4" fontId="304" fillId="23" borderId="260" applyNumberFormat="0" applyProtection="0">
      <alignment vertical="center"/>
    </xf>
    <xf numFmtId="4" fontId="39" fillId="23" borderId="260" applyNumberFormat="0" applyProtection="0">
      <alignment horizontal="left" vertical="center" indent="1"/>
    </xf>
    <xf numFmtId="4" fontId="39" fillId="23" borderId="260" applyNumberFormat="0" applyProtection="0">
      <alignment horizontal="left" vertical="center" indent="1"/>
    </xf>
    <xf numFmtId="0" fontId="128" fillId="0" borderId="0"/>
    <xf numFmtId="4" fontId="39" fillId="23" borderId="260" applyNumberFormat="0" applyProtection="0">
      <alignment horizontal="left" vertical="center" indent="1"/>
    </xf>
    <xf numFmtId="0" fontId="128" fillId="0" borderId="0"/>
    <xf numFmtId="4" fontId="39" fillId="23" borderId="260" applyNumberFormat="0" applyProtection="0">
      <alignment horizontal="left" vertical="center" indent="1"/>
    </xf>
    <xf numFmtId="0" fontId="128" fillId="0" borderId="0"/>
    <xf numFmtId="0" fontId="128" fillId="0" borderId="0"/>
    <xf numFmtId="4" fontId="39" fillId="23" borderId="260" applyNumberFormat="0" applyProtection="0">
      <alignment horizontal="left" vertical="center" indent="1"/>
    </xf>
    <xf numFmtId="4" fontId="39" fillId="23" borderId="260" applyNumberFormat="0" applyProtection="0">
      <alignment horizontal="left" vertical="center" indent="1"/>
    </xf>
    <xf numFmtId="4" fontId="39" fillId="23" borderId="260" applyNumberFormat="0" applyProtection="0">
      <alignment horizontal="left" vertical="center" indent="1"/>
    </xf>
    <xf numFmtId="4" fontId="39" fillId="23" borderId="260" applyNumberFormat="0" applyProtection="0">
      <alignment horizontal="left" vertical="center" indent="1"/>
    </xf>
    <xf numFmtId="4" fontId="39" fillId="23" borderId="260" applyNumberFormat="0" applyProtection="0">
      <alignment horizontal="left" vertical="center" indent="1"/>
    </xf>
    <xf numFmtId="0" fontId="39" fillId="23" borderId="260" applyNumberFormat="0" applyProtection="0">
      <alignment horizontal="left" vertical="top" indent="1"/>
    </xf>
    <xf numFmtId="0" fontId="39" fillId="23" borderId="260" applyNumberFormat="0" applyProtection="0">
      <alignment horizontal="left" vertical="top" indent="1"/>
    </xf>
    <xf numFmtId="0" fontId="128" fillId="0" borderId="0"/>
    <xf numFmtId="0" fontId="39" fillId="23" borderId="260" applyNumberFormat="0" applyProtection="0">
      <alignment horizontal="left" vertical="top" indent="1"/>
    </xf>
    <xf numFmtId="0" fontId="128" fillId="0" borderId="0"/>
    <xf numFmtId="0" fontId="39" fillId="23" borderId="260" applyNumberFormat="0" applyProtection="0">
      <alignment horizontal="left" vertical="top" indent="1"/>
    </xf>
    <xf numFmtId="0" fontId="128" fillId="0" borderId="0"/>
    <xf numFmtId="0" fontId="128" fillId="0" borderId="0"/>
    <xf numFmtId="0" fontId="39" fillId="23" borderId="260" applyNumberFormat="0" applyProtection="0">
      <alignment horizontal="left" vertical="top" indent="1"/>
    </xf>
    <xf numFmtId="0" fontId="39" fillId="23" borderId="260" applyNumberFormat="0" applyProtection="0">
      <alignment horizontal="left" vertical="top" indent="1"/>
    </xf>
    <xf numFmtId="0" fontId="39" fillId="23" borderId="260" applyNumberFormat="0" applyProtection="0">
      <alignment horizontal="left" vertical="top" indent="1"/>
    </xf>
    <xf numFmtId="0" fontId="39" fillId="23" borderId="260" applyNumberFormat="0" applyProtection="0">
      <alignment horizontal="left" vertical="top" indent="1"/>
    </xf>
    <xf numFmtId="0" fontId="39" fillId="23" borderId="260" applyNumberFormat="0" applyProtection="0">
      <alignment horizontal="left" vertical="top" indent="1"/>
    </xf>
    <xf numFmtId="4" fontId="39" fillId="142" borderId="260" applyNumberFormat="0" applyProtection="0">
      <alignment horizontal="right" vertical="center"/>
    </xf>
    <xf numFmtId="4" fontId="39" fillId="142" borderId="260" applyNumberFormat="0" applyProtection="0">
      <alignment horizontal="right" vertical="center"/>
    </xf>
    <xf numFmtId="0" fontId="128" fillId="0" borderId="0"/>
    <xf numFmtId="4" fontId="39" fillId="142" borderId="260" applyNumberFormat="0" applyProtection="0">
      <alignment horizontal="right" vertical="center"/>
    </xf>
    <xf numFmtId="0" fontId="128" fillId="0" borderId="0"/>
    <xf numFmtId="4" fontId="39" fillId="142" borderId="260" applyNumberFormat="0" applyProtection="0">
      <alignment horizontal="right" vertical="center"/>
    </xf>
    <xf numFmtId="0" fontId="128" fillId="0" borderId="0"/>
    <xf numFmtId="0" fontId="128" fillId="0" borderId="0"/>
    <xf numFmtId="4" fontId="39" fillId="142" borderId="260" applyNumberFormat="0" applyProtection="0">
      <alignment horizontal="right" vertical="center"/>
    </xf>
    <xf numFmtId="4" fontId="39" fillId="142" borderId="260" applyNumberFormat="0" applyProtection="0">
      <alignment horizontal="right" vertical="center"/>
    </xf>
    <xf numFmtId="4" fontId="39" fillId="142" borderId="260" applyNumberFormat="0" applyProtection="0">
      <alignment horizontal="right" vertical="center"/>
    </xf>
    <xf numFmtId="4" fontId="39" fillId="142" borderId="260" applyNumberFormat="0" applyProtection="0">
      <alignment horizontal="right" vertical="center"/>
    </xf>
    <xf numFmtId="4" fontId="39" fillId="142" borderId="260" applyNumberFormat="0" applyProtection="0">
      <alignment horizontal="right" vertical="center"/>
    </xf>
    <xf numFmtId="4" fontId="304" fillId="142" borderId="260" applyNumberFormat="0" applyProtection="0">
      <alignment horizontal="right" vertical="center"/>
    </xf>
    <xf numFmtId="4" fontId="304" fillId="142" borderId="260" applyNumberFormat="0" applyProtection="0">
      <alignment horizontal="right" vertical="center"/>
    </xf>
    <xf numFmtId="4" fontId="39" fillId="139" borderId="260" applyNumberFormat="0" applyProtection="0">
      <alignment horizontal="left" vertical="center" indent="1"/>
    </xf>
    <xf numFmtId="4" fontId="39" fillId="139" borderId="260" applyNumberFormat="0" applyProtection="0">
      <alignment horizontal="left" vertical="center" indent="1"/>
    </xf>
    <xf numFmtId="0" fontId="128" fillId="0" borderId="0"/>
    <xf numFmtId="4" fontId="39" fillId="139" borderId="260" applyNumberFormat="0" applyProtection="0">
      <alignment horizontal="left" vertical="center" indent="1"/>
    </xf>
    <xf numFmtId="0" fontId="128" fillId="0" borderId="0"/>
    <xf numFmtId="4" fontId="39" fillId="139" borderId="260" applyNumberFormat="0" applyProtection="0">
      <alignment horizontal="left" vertical="center" indent="1"/>
    </xf>
    <xf numFmtId="0" fontId="128" fillId="0" borderId="0"/>
    <xf numFmtId="0" fontId="128" fillId="0" borderId="0"/>
    <xf numFmtId="4" fontId="39" fillId="139" borderId="260" applyNumberFormat="0" applyProtection="0">
      <alignment horizontal="left" vertical="center" indent="1"/>
    </xf>
    <xf numFmtId="4" fontId="39" fillId="139" borderId="260" applyNumberFormat="0" applyProtection="0">
      <alignment horizontal="left" vertical="center" indent="1"/>
    </xf>
    <xf numFmtId="4" fontId="39" fillId="139" borderId="260" applyNumberFormat="0" applyProtection="0">
      <alignment horizontal="left" vertical="center" indent="1"/>
    </xf>
    <xf numFmtId="4" fontId="39" fillId="139" borderId="260" applyNumberFormat="0" applyProtection="0">
      <alignment horizontal="left" vertical="center" indent="1"/>
    </xf>
    <xf numFmtId="4" fontId="39" fillId="139" borderId="260" applyNumberFormat="0" applyProtection="0">
      <alignment horizontal="left" vertical="center" indent="1"/>
    </xf>
    <xf numFmtId="0" fontId="39" fillId="139" borderId="260" applyNumberFormat="0" applyProtection="0">
      <alignment horizontal="left" vertical="top" indent="1"/>
    </xf>
    <xf numFmtId="0" fontId="39" fillId="139" borderId="260" applyNumberFormat="0" applyProtection="0">
      <alignment horizontal="left" vertical="top" indent="1"/>
    </xf>
    <xf numFmtId="0" fontId="128" fillId="0" borderId="0"/>
    <xf numFmtId="0" fontId="39" fillId="139" borderId="260" applyNumberFormat="0" applyProtection="0">
      <alignment horizontal="left" vertical="top" indent="1"/>
    </xf>
    <xf numFmtId="0" fontId="128" fillId="0" borderId="0"/>
    <xf numFmtId="0" fontId="39" fillId="139" borderId="260" applyNumberFormat="0" applyProtection="0">
      <alignment horizontal="left" vertical="top" indent="1"/>
    </xf>
    <xf numFmtId="0" fontId="128" fillId="0" borderId="0"/>
    <xf numFmtId="0" fontId="128" fillId="0" borderId="0"/>
    <xf numFmtId="0" fontId="39" fillId="139" borderId="260" applyNumberFormat="0" applyProtection="0">
      <alignment horizontal="left" vertical="top" indent="1"/>
    </xf>
    <xf numFmtId="0" fontId="39" fillId="139" borderId="260" applyNumberFormat="0" applyProtection="0">
      <alignment horizontal="left" vertical="top" indent="1"/>
    </xf>
    <xf numFmtId="0" fontId="39" fillId="139" borderId="260" applyNumberFormat="0" applyProtection="0">
      <alignment horizontal="left" vertical="top" indent="1"/>
    </xf>
    <xf numFmtId="0" fontId="39" fillId="139" borderId="260" applyNumberFormat="0" applyProtection="0">
      <alignment horizontal="left" vertical="top" indent="1"/>
    </xf>
    <xf numFmtId="0" fontId="39" fillId="139" borderId="260" applyNumberFormat="0" applyProtection="0">
      <alignment horizontal="left" vertical="top" indent="1"/>
    </xf>
    <xf numFmtId="4" fontId="305" fillId="127" borderId="0" applyNumberFormat="0" applyProtection="0">
      <alignment horizontal="left" vertical="center" indent="1"/>
    </xf>
    <xf numFmtId="4" fontId="257" fillId="142" borderId="260" applyNumberFormat="0" applyProtection="0">
      <alignment horizontal="right" vertical="center"/>
    </xf>
    <xf numFmtId="4" fontId="257" fillId="142" borderId="260" applyNumberFormat="0" applyProtection="0">
      <alignment horizontal="right" vertical="center"/>
    </xf>
    <xf numFmtId="4" fontId="257" fillId="142" borderId="260" applyNumberFormat="0" applyProtection="0">
      <alignment horizontal="right" vertical="center"/>
    </xf>
    <xf numFmtId="4" fontId="257" fillId="142" borderId="260" applyNumberFormat="0" applyProtection="0">
      <alignment horizontal="right" vertical="center"/>
    </xf>
    <xf numFmtId="4" fontId="257" fillId="142" borderId="260" applyNumberFormat="0" applyProtection="0">
      <alignment horizontal="right" vertical="center"/>
    </xf>
    <xf numFmtId="4" fontId="257" fillId="142" borderId="260" applyNumberFormat="0" applyProtection="0">
      <alignment horizontal="right" vertical="center"/>
    </xf>
    <xf numFmtId="4" fontId="257" fillId="142" borderId="260" applyNumberFormat="0" applyProtection="0">
      <alignment horizontal="right" vertical="center"/>
    </xf>
    <xf numFmtId="0" fontId="67" fillId="4" borderId="0" applyNumberFormat="0" applyBorder="0" applyAlignment="0" applyProtection="0"/>
    <xf numFmtId="38" fontId="98" fillId="0" borderId="0" applyNumberFormat="0" applyFont="0" applyFill="0" applyBorder="0" applyAlignment="0"/>
    <xf numFmtId="37" fontId="211" fillId="105" borderId="0" applyNumberFormat="0" applyBorder="0" applyAlignment="0">
      <alignment horizontal="left"/>
    </xf>
    <xf numFmtId="273" fontId="306" fillId="87" borderId="0" applyNumberFormat="0" applyBorder="0" applyAlignment="0">
      <alignment horizontal="right"/>
    </xf>
    <xf numFmtId="37" fontId="211" fillId="105" borderId="0" applyNumberFormat="0" applyBorder="0" applyAlignment="0">
      <alignment horizontal="left"/>
    </xf>
    <xf numFmtId="38" fontId="146" fillId="0" borderId="0" applyFont="0" applyFill="0" applyBorder="0" applyAlignment="0" applyProtection="0"/>
    <xf numFmtId="40" fontId="146" fillId="0" borderId="0" applyFont="0" applyFill="0" applyBorder="0" applyAlignment="0" applyProtection="0"/>
    <xf numFmtId="0" fontId="157" fillId="0" borderId="0"/>
    <xf numFmtId="0" fontId="300" fillId="1" borderId="78" applyNumberFormat="0" applyFont="0" applyAlignment="0">
      <alignment horizontal="center"/>
    </xf>
    <xf numFmtId="0" fontId="300" fillId="1" borderId="78" applyNumberFormat="0" applyFont="0" applyAlignment="0">
      <alignment horizontal="center"/>
    </xf>
    <xf numFmtId="0" fontId="168" fillId="0" borderId="0" applyNumberForma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128" fillId="0" borderId="0"/>
    <xf numFmtId="0" fontId="128" fillId="0" borderId="0"/>
    <xf numFmtId="0" fontId="128" fillId="0" borderId="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275" fontId="27" fillId="0" borderId="0" applyFont="0" applyFill="0" applyBorder="0" applyAlignment="0" applyProtection="0"/>
    <xf numFmtId="0" fontId="74" fillId="20" borderId="8" applyNumberFormat="0" applyAlignment="0" applyProtection="0"/>
    <xf numFmtId="0" fontId="74" fillId="20" borderId="8" applyNumberFormat="0" applyAlignment="0" applyProtection="0"/>
    <xf numFmtId="0" fontId="307" fillId="0" borderId="0" applyNumberFormat="0" applyFill="0" applyBorder="0" applyAlignment="0">
      <alignment horizontal="center"/>
    </xf>
    <xf numFmtId="0" fontId="179" fillId="0" borderId="0"/>
    <xf numFmtId="260" fontId="146" fillId="0" borderId="0">
      <alignment horizontal="center"/>
    </xf>
    <xf numFmtId="266" fontId="308" fillId="143" borderId="95" applyNumberFormat="0" applyFill="0" applyBorder="0" applyProtection="0">
      <alignment horizontal="centerContinuous"/>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applyNumberFormat="0" applyFill="0" applyBorder="0" applyAlignment="0" applyProtection="0"/>
    <xf numFmtId="0" fontId="27" fillId="0" borderId="0" applyNumberFormat="0" applyFill="0" applyBorder="0" applyAlignment="0" applyProtection="0"/>
    <xf numFmtId="0" fontId="309" fillId="0" borderId="0"/>
    <xf numFmtId="0" fontId="56" fillId="0" borderId="0"/>
    <xf numFmtId="0" fontId="56" fillId="0" borderId="0"/>
    <xf numFmtId="0" fontId="56" fillId="0" borderId="0"/>
    <xf numFmtId="0" fontId="56" fillId="0" borderId="0"/>
    <xf numFmtId="0" fontId="56" fillId="0" borderId="0"/>
    <xf numFmtId="0" fontId="261" fillId="0" borderId="0"/>
    <xf numFmtId="0" fontId="310" fillId="50" borderId="0">
      <alignment wrapText="1"/>
    </xf>
    <xf numFmtId="185" fontId="45" fillId="0" borderId="0" applyFill="0" applyBorder="0" applyProtection="0">
      <alignment horizontal="center"/>
    </xf>
    <xf numFmtId="40" fontId="311" fillId="0" borderId="0" applyBorder="0">
      <alignment horizontal="right"/>
    </xf>
    <xf numFmtId="40" fontId="312" fillId="0" borderId="40" applyFont="0"/>
    <xf numFmtId="40" fontId="312" fillId="0" borderId="40" applyFont="0"/>
    <xf numFmtId="40" fontId="312" fillId="0" borderId="40" applyFont="0"/>
    <xf numFmtId="40" fontId="312" fillId="0" borderId="40" applyFont="0"/>
    <xf numFmtId="40" fontId="312" fillId="0" borderId="40" applyFont="0"/>
    <xf numFmtId="40" fontId="312" fillId="0" borderId="40" applyFont="0"/>
    <xf numFmtId="37" fontId="27" fillId="144" borderId="0" applyAlignment="0">
      <alignment wrapText="1"/>
    </xf>
    <xf numFmtId="266" fontId="226" fillId="143" borderId="262" applyNumberFormat="0" applyFont="0" applyFill="0" applyAlignment="0" applyProtection="0"/>
    <xf numFmtId="266" fontId="226" fillId="143" borderId="0" applyNumberFormat="0" applyFont="0" applyBorder="0" applyAlignment="0" applyProtection="0"/>
    <xf numFmtId="266" fontId="226" fillId="0" borderId="263" applyNumberFormat="0" applyFont="0" applyFill="0" applyAlignment="0" applyProtection="0"/>
    <xf numFmtId="266" fontId="226" fillId="143" borderId="95" applyNumberFormat="0" applyFont="0" applyFill="0" applyAlignment="0" applyProtection="0"/>
    <xf numFmtId="274" fontId="161" fillId="0" borderId="0"/>
    <xf numFmtId="276" fontId="31" fillId="0" borderId="0" applyFill="0" applyBorder="0" applyAlignment="0" applyProtection="0"/>
    <xf numFmtId="276" fontId="31" fillId="0" borderId="0" applyFill="0" applyBorder="0" applyAlignment="0" applyProtection="0"/>
    <xf numFmtId="276" fontId="31" fillId="0" borderId="0" applyFill="0" applyBorder="0" applyAlignment="0" applyProtection="0"/>
    <xf numFmtId="276" fontId="31" fillId="0" borderId="0" applyFill="0" applyBorder="0" applyAlignment="0" applyProtection="0"/>
    <xf numFmtId="49" fontId="27" fillId="0" borderId="0" applyFont="0" applyAlignment="0"/>
    <xf numFmtId="49" fontId="27" fillId="0" borderId="0" applyFont="0" applyAlignment="0"/>
    <xf numFmtId="49" fontId="204" fillId="0" borderId="0">
      <alignment horizontal="left" indent="2"/>
    </xf>
    <xf numFmtId="49" fontId="204" fillId="0" borderId="0">
      <alignment horizontal="left" indent="4"/>
    </xf>
    <xf numFmtId="49" fontId="204" fillId="0" borderId="0">
      <alignment horizontal="left" indent="6"/>
    </xf>
    <xf numFmtId="49" fontId="204" fillId="0" borderId="0">
      <alignment horizontal="left" indent="8"/>
    </xf>
    <xf numFmtId="49" fontId="204" fillId="0" borderId="0">
      <alignment horizontal="left"/>
    </xf>
    <xf numFmtId="49" fontId="313" fillId="0" borderId="0">
      <alignment horizontal="left" indent="4"/>
    </xf>
    <xf numFmtId="49" fontId="161" fillId="0" borderId="0" applyFont="0">
      <alignment horizontal="left" indent="10"/>
    </xf>
    <xf numFmtId="49" fontId="39" fillId="0" borderId="0" applyFill="0" applyBorder="0" applyAlignment="0"/>
    <xf numFmtId="49" fontId="39" fillId="0" borderId="0" applyFill="0" applyBorder="0" applyAlignment="0"/>
    <xf numFmtId="0" fontId="128" fillId="0" borderId="0"/>
    <xf numFmtId="0" fontId="128" fillId="0" borderId="0"/>
    <xf numFmtId="49" fontId="39" fillId="0" borderId="0" applyFill="0" applyBorder="0" applyAlignment="0"/>
    <xf numFmtId="0" fontId="128" fillId="0" borderId="0"/>
    <xf numFmtId="0" fontId="128" fillId="0" borderId="0"/>
    <xf numFmtId="49" fontId="39" fillId="0" borderId="0" applyFill="0" applyBorder="0" applyAlignment="0"/>
    <xf numFmtId="49" fontId="39"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0" fontId="128" fillId="0" borderId="0"/>
    <xf numFmtId="0" fontId="128" fillId="0" borderId="0"/>
    <xf numFmtId="0" fontId="128" fillId="0" borderId="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7"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0" fontId="128" fillId="0" borderId="0"/>
    <xf numFmtId="0" fontId="128" fillId="0" borderId="0"/>
    <xf numFmtId="0" fontId="128" fillId="0" borderId="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278" fontId="27" fillId="0" borderId="0" applyFill="0" applyBorder="0" applyAlignment="0"/>
    <xf numFmtId="49" fontId="27" fillId="0" borderId="0" applyFont="0" applyAlignment="0"/>
    <xf numFmtId="177" fontId="27" fillId="0" borderId="264" applyBorder="0">
      <alignment wrapText="1"/>
    </xf>
    <xf numFmtId="177" fontId="27" fillId="0" borderId="264" applyBorder="0">
      <alignment wrapText="1"/>
    </xf>
    <xf numFmtId="0" fontId="66"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66" fillId="0" borderId="0" applyNumberFormat="0" applyFill="0" applyBorder="0" applyAlignment="0" applyProtection="0"/>
    <xf numFmtId="0" fontId="288" fillId="0" borderId="0" applyFill="0" applyBorder="0" applyProtection="0">
      <alignment horizontal="left" vertical="top"/>
    </xf>
    <xf numFmtId="20" fontId="146" fillId="0" borderId="0"/>
    <xf numFmtId="20" fontId="146"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128" fillId="0" borderId="0"/>
    <xf numFmtId="0" fontId="128" fillId="0" borderId="0"/>
    <xf numFmtId="0" fontId="128" fillId="0" borderId="0"/>
    <xf numFmtId="0" fontId="128" fillId="0" borderId="0"/>
    <xf numFmtId="0" fontId="168" fillId="0" borderId="0" applyNumberFormat="0" applyFill="0" applyBorder="0" applyAlignment="0" applyProtection="0"/>
    <xf numFmtId="0" fontId="168" fillId="0" borderId="0" applyNumberForma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68" fillId="0" borderId="0" applyNumberFormat="0" applyFill="0" applyBorder="0" applyAlignment="0" applyProtection="0"/>
    <xf numFmtId="0" fontId="168" fillId="0" borderId="0" applyNumberFormat="0" applyFill="0" applyBorder="0" applyAlignment="0" applyProtection="0"/>
    <xf numFmtId="0" fontId="75" fillId="0" borderId="0" applyNumberForma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75" fillId="0" borderId="0" applyNumberFormat="0" applyFill="0" applyBorder="0" applyAlignment="0" applyProtection="0"/>
    <xf numFmtId="0" fontId="68" fillId="0" borderId="3" applyNumberFormat="0" applyFill="0" applyAlignment="0" applyProtection="0"/>
    <xf numFmtId="0" fontId="69" fillId="0" borderId="4" applyNumberFormat="0" applyFill="0" applyAlignment="0" applyProtection="0"/>
    <xf numFmtId="0" fontId="70" fillId="0" borderId="5" applyNumberFormat="0" applyFill="0" applyAlignment="0" applyProtection="0"/>
    <xf numFmtId="0" fontId="70" fillId="0" borderId="0" applyNumberFormat="0" applyFill="0" applyBorder="0" applyAlignment="0" applyProtection="0"/>
    <xf numFmtId="0" fontId="176" fillId="20" borderId="101"/>
    <xf numFmtId="0" fontId="259" fillId="87" borderId="101"/>
    <xf numFmtId="166" fontId="203" fillId="0" borderId="133"/>
    <xf numFmtId="166" fontId="203" fillId="0" borderId="133"/>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0" borderId="265" applyNumberFormat="0" applyFill="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76" fillId="0" borderId="9"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314" fillId="0" borderId="213" applyNumberFormat="0" applyFill="0" applyAlignment="0" applyProtection="0"/>
    <xf numFmtId="0" fontId="27" fillId="0" borderId="265" applyNumberFormat="0" applyFill="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0" borderId="265" applyNumberFormat="0" applyFill="0" applyAlignment="0" applyProtection="0"/>
    <xf numFmtId="0" fontId="27" fillId="0" borderId="265" applyNumberFormat="0" applyFill="0" applyAlignment="0" applyProtection="0"/>
    <xf numFmtId="0" fontId="76" fillId="0" borderId="230" applyNumberFormat="0" applyFill="0" applyAlignment="0" applyProtection="0"/>
    <xf numFmtId="0" fontId="76" fillId="0" borderId="230" applyNumberFormat="0" applyFill="0" applyAlignment="0" applyProtection="0"/>
    <xf numFmtId="0" fontId="76" fillId="0" borderId="230" applyNumberFormat="0" applyFill="0" applyAlignment="0" applyProtection="0"/>
    <xf numFmtId="0" fontId="76" fillId="0" borderId="230"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76" fillId="0" borderId="230" applyNumberFormat="0" applyFill="0" applyAlignment="0" applyProtection="0"/>
    <xf numFmtId="0" fontId="76" fillId="0" borderId="230" applyNumberFormat="0" applyFill="0" applyAlignment="0" applyProtection="0"/>
    <xf numFmtId="0" fontId="27" fillId="0" borderId="265" applyNumberFormat="0" applyFill="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0" fontId="27" fillId="0" borderId="265" applyNumberFormat="0" applyFill="0" applyAlignment="0" applyProtection="0"/>
    <xf numFmtId="186" fontId="27" fillId="0" borderId="0" applyFont="0" applyFill="0" applyBorder="0" applyAlignment="0" applyProtection="0"/>
    <xf numFmtId="187" fontId="27" fillId="0" borderId="0" applyFont="0" applyFill="0" applyBorder="0" applyAlignment="0" applyProtection="0"/>
    <xf numFmtId="279" fontId="315" fillId="0" borderId="0" applyNumberFormat="0" applyFill="0" applyBorder="0" applyAlignment="0"/>
    <xf numFmtId="3" fontId="60" fillId="0" borderId="0" applyBorder="0" applyAlignment="0">
      <protection locked="0"/>
    </xf>
    <xf numFmtId="3" fontId="45" fillId="0" borderId="0" applyBorder="0" applyAlignment="0">
      <protection locked="0"/>
    </xf>
    <xf numFmtId="37" fontId="51" fillId="115" borderId="0" applyNumberFormat="0" applyBorder="0" applyAlignment="0" applyProtection="0"/>
    <xf numFmtId="37" fontId="51" fillId="115" borderId="0" applyNumberFormat="0" applyBorder="0" applyAlignment="0" applyProtection="0"/>
    <xf numFmtId="37" fontId="51" fillId="115" borderId="0" applyNumberFormat="0" applyBorder="0" applyAlignment="0" applyProtection="0"/>
    <xf numFmtId="37" fontId="51" fillId="0" borderId="0"/>
    <xf numFmtId="37" fontId="51" fillId="115" borderId="0" applyNumberFormat="0" applyBorder="0" applyAlignment="0" applyProtection="0"/>
    <xf numFmtId="3" fontId="217" fillId="0" borderId="252" applyProtection="0"/>
    <xf numFmtId="0" fontId="316" fillId="0" borderId="0">
      <alignment vertical="top"/>
    </xf>
    <xf numFmtId="0" fontId="317" fillId="87" borderId="0">
      <alignment horizontal="center"/>
    </xf>
    <xf numFmtId="0" fontId="41" fillId="42" borderId="266"/>
    <xf numFmtId="0" fontId="41" fillId="42" borderId="266"/>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0" fontId="128" fillId="0" borderId="0"/>
    <xf numFmtId="0" fontId="128" fillId="0" borderId="0"/>
    <xf numFmtId="0" fontId="128" fillId="0" borderId="0"/>
    <xf numFmtId="280" fontId="27" fillId="0" borderId="0"/>
    <xf numFmtId="280" fontId="27" fillId="0" borderId="0"/>
    <xf numFmtId="280" fontId="27" fillId="0" borderId="0"/>
    <xf numFmtId="280" fontId="27"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0" fontId="27" fillId="0" borderId="0"/>
    <xf numFmtId="281" fontId="176" fillId="0" borderId="0"/>
    <xf numFmtId="6" fontId="146" fillId="0" borderId="0" applyFont="0" applyFill="0" applyBorder="0" applyAlignment="0" applyProtection="0"/>
    <xf numFmtId="282" fontId="27" fillId="0" borderId="0" applyFont="0" applyFill="0" applyBorder="0" applyAlignment="0" applyProtection="0"/>
    <xf numFmtId="44" fontId="27" fillId="0" borderId="0" applyFont="0" applyFill="0" applyBorder="0" applyAlignment="0" applyProtection="0"/>
    <xf numFmtId="263" fontId="167" fillId="0" borderId="0">
      <alignment horizontal="center"/>
    </xf>
    <xf numFmtId="0" fontId="65" fillId="21" borderId="2" applyNumberFormat="0" applyAlignment="0" applyProtection="0"/>
    <xf numFmtId="0" fontId="318" fillId="0" borderId="0" applyFill="0" applyBorder="0" applyProtection="0"/>
    <xf numFmtId="0" fontId="319" fillId="87" borderId="101" applyFill="0" applyBorder="0" applyProtection="0"/>
    <xf numFmtId="42" fontId="27" fillId="0" borderId="0" applyFont="0" applyFill="0" applyBorder="0" applyAlignment="0" applyProtection="0"/>
    <xf numFmtId="44" fontId="27" fillId="0" borderId="0" applyFon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320" fillId="0" borderId="0" applyNumberFormat="0" applyFill="0" applyBorder="0" applyAlignment="0" applyProtection="0"/>
    <xf numFmtId="0" fontId="128" fillId="0" borderId="0"/>
    <xf numFmtId="0" fontId="128" fillId="0" borderId="0"/>
    <xf numFmtId="0" fontId="128" fillId="0" borderId="0"/>
    <xf numFmtId="0" fontId="128" fillId="0" borderId="0"/>
    <xf numFmtId="0" fontId="77" fillId="0" borderId="0" applyNumberFormat="0" applyFill="0" applyBorder="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45" fillId="0" borderId="0">
      <alignment horizontal="left"/>
    </xf>
    <xf numFmtId="49" fontId="321" fillId="0" borderId="0" applyFill="0" applyBorder="0" applyAlignment="0" applyProtection="0"/>
    <xf numFmtId="37" fontId="79" fillId="44" borderId="267">
      <alignment horizontal="centerContinuous"/>
    </xf>
    <xf numFmtId="3" fontId="60" fillId="0" borderId="0" applyBorder="0" applyAlignment="0"/>
    <xf numFmtId="3" fontId="45" fillId="0" borderId="0" applyBorder="0" applyAlignment="0"/>
    <xf numFmtId="0" fontId="60" fillId="0" borderId="0" applyNumberFormat="0" applyFill="0" applyBorder="0" applyAlignment="0"/>
    <xf numFmtId="277" fontId="254" fillId="145" borderId="268" applyFont="0" applyFill="0" applyBorder="0" applyAlignment="0" applyProtection="0"/>
    <xf numFmtId="0" fontId="322" fillId="0" borderId="0">
      <alignment horizontal="left"/>
    </xf>
    <xf numFmtId="283" fontId="323" fillId="0" borderId="0" applyFont="0" applyFill="0" applyBorder="0" applyAlignment="0" applyProtection="0"/>
    <xf numFmtId="284" fontId="323" fillId="0" borderId="0" applyFont="0" applyFill="0" applyBorder="0" applyAlignment="0" applyProtection="0">
      <alignment vertical="top"/>
    </xf>
    <xf numFmtId="285" fontId="323" fillId="0" borderId="0" applyFont="0" applyFill="0" applyBorder="0" applyAlignment="0" applyProtection="0"/>
    <xf numFmtId="9" fontId="324" fillId="0" borderId="0" applyFont="0" applyFill="0" applyBorder="0" applyAlignment="0" applyProtection="0"/>
    <xf numFmtId="0" fontId="325" fillId="0" borderId="0"/>
    <xf numFmtId="186" fontId="325" fillId="0" borderId="0" applyFont="0" applyFill="0" applyBorder="0" applyAlignment="0" applyProtection="0"/>
    <xf numFmtId="187" fontId="325" fillId="0" borderId="0" applyFont="0" applyFill="0" applyBorder="0" applyAlignment="0" applyProtection="0"/>
    <xf numFmtId="0" fontId="326" fillId="0" borderId="0"/>
    <xf numFmtId="0" fontId="327" fillId="0" borderId="0" applyNumberFormat="0" applyFont="0" applyFill="0" applyBorder="0">
      <alignment horizontal="left" vertical="top" wrapText="1"/>
    </xf>
    <xf numFmtId="43" fontId="27" fillId="0" borderId="0" applyFont="0" applyFill="0" applyBorder="0" applyAlignment="0" applyProtection="0"/>
    <xf numFmtId="38" fontId="324" fillId="0" borderId="0" applyFont="0" applyFill="0" applyBorder="0" applyAlignment="0" applyProtection="0"/>
    <xf numFmtId="0" fontId="27" fillId="0" borderId="0"/>
    <xf numFmtId="0" fontId="328" fillId="0" borderId="0" applyFill="0" applyBorder="0" applyProtection="0"/>
    <xf numFmtId="188" fontId="325" fillId="0" borderId="0" applyFont="0" applyFill="0" applyBorder="0" applyAlignment="0" applyProtection="0"/>
    <xf numFmtId="189" fontId="325" fillId="0" borderId="0" applyFont="0" applyFill="0" applyBorder="0" applyAlignment="0" applyProtection="0"/>
    <xf numFmtId="189" fontId="325" fillId="0" borderId="0" applyFont="0" applyFill="0" applyBorder="0" applyAlignment="0" applyProtection="0"/>
    <xf numFmtId="188" fontId="325" fillId="0" borderId="0" applyFont="0" applyFill="0" applyBorder="0" applyAlignment="0" applyProtection="0"/>
    <xf numFmtId="0" fontId="58" fillId="0" borderId="0"/>
    <xf numFmtId="0" fontId="27" fillId="0" borderId="0"/>
    <xf numFmtId="0" fontId="7" fillId="62" borderId="0" applyNumberFormat="0" applyBorder="0" applyAlignment="0" applyProtection="0"/>
    <xf numFmtId="0" fontId="7" fillId="66" borderId="0" applyNumberFormat="0" applyBorder="0" applyAlignment="0" applyProtection="0"/>
    <xf numFmtId="0" fontId="7" fillId="70" borderId="0" applyNumberFormat="0" applyBorder="0" applyAlignment="0" applyProtection="0"/>
    <xf numFmtId="0" fontId="7" fillId="74" borderId="0" applyNumberFormat="0" applyBorder="0" applyAlignment="0" applyProtection="0"/>
    <xf numFmtId="0" fontId="7" fillId="82" borderId="0" applyNumberFormat="0" applyBorder="0" applyAlignment="0" applyProtection="0"/>
    <xf numFmtId="0" fontId="7" fillId="63" borderId="0" applyNumberFormat="0" applyBorder="0" applyAlignment="0" applyProtection="0"/>
    <xf numFmtId="0" fontId="7" fillId="71" borderId="0" applyNumberFormat="0" applyBorder="0" applyAlignment="0" applyProtection="0"/>
    <xf numFmtId="0" fontId="7" fillId="75" borderId="0" applyNumberFormat="0" applyBorder="0" applyAlignment="0" applyProtection="0"/>
    <xf numFmtId="0" fontId="7" fillId="79" borderId="0" applyNumberFormat="0" applyBorder="0" applyAlignment="0" applyProtection="0"/>
    <xf numFmtId="0" fontId="7" fillId="83" borderId="0" applyNumberFormat="0" applyBorder="0" applyAlignment="0" applyProtection="0"/>
    <xf numFmtId="43" fontId="126" fillId="0" borderId="0" applyFont="0" applyFill="0" applyBorder="0" applyAlignment="0" applyProtection="0"/>
    <xf numFmtId="43" fontId="7" fillId="0" borderId="0" applyFont="0" applyFill="0" applyBorder="0" applyAlignment="0" applyProtection="0"/>
    <xf numFmtId="43" fontId="27" fillId="0" borderId="0" applyFont="0" applyFill="0" applyBorder="0" applyAlignment="0" applyProtection="0"/>
    <xf numFmtId="0" fontId="58" fillId="0" borderId="0"/>
    <xf numFmtId="0" fontId="58" fillId="0" borderId="0"/>
    <xf numFmtId="0" fontId="58" fillId="0" borderId="0"/>
    <xf numFmtId="0" fontId="7" fillId="0" borderId="0"/>
    <xf numFmtId="0" fontId="114" fillId="57" borderId="208" applyNumberFormat="0" applyAlignment="0" applyProtection="0"/>
    <xf numFmtId="0" fontId="7" fillId="60" borderId="212" applyNumberFormat="0" applyFont="0" applyAlignment="0" applyProtection="0"/>
    <xf numFmtId="0" fontId="7" fillId="62" borderId="0" applyNumberFormat="0" applyBorder="0" applyAlignment="0" applyProtection="0"/>
    <xf numFmtId="0" fontId="7" fillId="63" borderId="0" applyNumberFormat="0" applyBorder="0" applyAlignment="0" applyProtection="0"/>
    <xf numFmtId="0" fontId="7" fillId="66" borderId="0" applyNumberFormat="0" applyBorder="0" applyAlignment="0" applyProtection="0"/>
    <xf numFmtId="0" fontId="7" fillId="67" borderId="0" applyNumberFormat="0" applyBorder="0" applyAlignment="0" applyProtection="0"/>
    <xf numFmtId="0" fontId="7" fillId="70" borderId="0" applyNumberFormat="0" applyBorder="0" applyAlignment="0" applyProtection="0"/>
    <xf numFmtId="0" fontId="7" fillId="71" borderId="0" applyNumberFormat="0" applyBorder="0" applyAlignment="0" applyProtection="0"/>
    <xf numFmtId="0" fontId="7" fillId="74" borderId="0" applyNumberFormat="0" applyBorder="0" applyAlignment="0" applyProtection="0"/>
    <xf numFmtId="0" fontId="7" fillId="75" borderId="0" applyNumberFormat="0" applyBorder="0" applyAlignment="0" applyProtection="0"/>
    <xf numFmtId="0" fontId="7" fillId="78" borderId="0" applyNumberFormat="0" applyBorder="0" applyAlignment="0" applyProtection="0"/>
    <xf numFmtId="0" fontId="7" fillId="79" borderId="0" applyNumberFormat="0" applyBorder="0" applyAlignment="0" applyProtection="0"/>
    <xf numFmtId="0" fontId="7" fillId="82" borderId="0" applyNumberFormat="0" applyBorder="0" applyAlignment="0" applyProtection="0"/>
    <xf numFmtId="0" fontId="7" fillId="83" borderId="0" applyNumberFormat="0" applyBorder="0" applyAlignment="0" applyProtection="0"/>
    <xf numFmtId="0" fontId="27" fillId="0" borderId="0" applyNumberFormat="0" applyFill="0" applyBorder="0" applyAlignment="0" applyProtection="0"/>
    <xf numFmtId="184"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 fillId="0" borderId="0"/>
    <xf numFmtId="0" fontId="58" fillId="0" borderId="0"/>
    <xf numFmtId="0" fontId="7" fillId="0" borderId="0"/>
    <xf numFmtId="0" fontId="7" fillId="0" borderId="0"/>
    <xf numFmtId="0" fontId="7" fillId="0" borderId="0"/>
    <xf numFmtId="0" fontId="7" fillId="0" borderId="0"/>
    <xf numFmtId="263" fontId="157" fillId="0" borderId="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61" fillId="23" borderId="7"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27" fillId="0" borderId="0"/>
    <xf numFmtId="0" fontId="7" fillId="0" borderId="0"/>
    <xf numFmtId="0" fontId="7" fillId="0" borderId="0"/>
    <xf numFmtId="0" fontId="7" fillId="0" borderId="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43" fontId="7" fillId="0" borderId="0" applyFont="0" applyFill="0" applyBorder="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0" fontId="7" fillId="60" borderId="212"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6" fillId="0" borderId="0"/>
    <xf numFmtId="0" fontId="27" fillId="0" borderId="0"/>
    <xf numFmtId="0" fontId="5" fillId="0" borderId="0"/>
    <xf numFmtId="0" fontId="4" fillId="0" borderId="0"/>
    <xf numFmtId="0" fontId="27" fillId="0" borderId="0"/>
    <xf numFmtId="43" fontId="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31" fillId="0" borderId="0" applyFont="0" applyFill="0" applyBorder="0" applyAlignment="0" applyProtection="0"/>
    <xf numFmtId="43" fontId="331" fillId="0" borderId="0" applyFont="0" applyFill="0" applyBorder="0" applyAlignment="0" applyProtection="0"/>
    <xf numFmtId="43" fontId="4" fillId="0" borderId="0" applyFont="0" applyFill="0" applyBorder="0" applyAlignment="0" applyProtection="0"/>
    <xf numFmtId="44" fontId="5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7" fillId="0" borderId="0"/>
    <xf numFmtId="0" fontId="4" fillId="0" borderId="0"/>
    <xf numFmtId="0" fontId="4" fillId="0" borderId="0"/>
    <xf numFmtId="0" fontId="4" fillId="0" borderId="0"/>
    <xf numFmtId="0" fontId="4" fillId="0" borderId="0"/>
    <xf numFmtId="0" fontId="212" fillId="0" borderId="0"/>
    <xf numFmtId="0" fontId="212" fillId="0" borderId="0"/>
    <xf numFmtId="0" fontId="212" fillId="0" borderId="0"/>
    <xf numFmtId="0" fontId="212" fillId="0" borderId="0"/>
    <xf numFmtId="0" fontId="212" fillId="0" borderId="0"/>
    <xf numFmtId="0" fontId="27" fillId="0" borderId="0" applyNumberFormat="0" applyFont="0" applyFill="0" applyBorder="0" applyAlignment="0" applyProtection="0"/>
    <xf numFmtId="0" fontId="4" fillId="0" borderId="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27" fillId="0" borderId="0" applyNumberFormat="0" applyFont="0" applyFill="0" applyBorder="0" applyAlignment="0" applyProtection="0"/>
    <xf numFmtId="0" fontId="4" fillId="0" borderId="0"/>
    <xf numFmtId="0" fontId="160" fillId="0" borderId="0"/>
    <xf numFmtId="0" fontId="160" fillId="0" borderId="0"/>
    <xf numFmtId="0" fontId="331" fillId="0" borderId="0"/>
    <xf numFmtId="0" fontId="128" fillId="0" borderId="0"/>
    <xf numFmtId="0" fontId="128" fillId="0" borderId="0"/>
    <xf numFmtId="0" fontId="331" fillId="0" borderId="0"/>
    <xf numFmtId="0" fontId="4" fillId="0" borderId="0"/>
    <xf numFmtId="44" fontId="27" fillId="0" borderId="0" applyFont="0" applyFill="0" applyBorder="0" applyAlignment="0" applyProtection="0"/>
    <xf numFmtId="0" fontId="4" fillId="0" borderId="0"/>
    <xf numFmtId="0" fontId="27" fillId="0" borderId="0"/>
    <xf numFmtId="0" fontId="31" fillId="0" borderId="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4"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82"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0" fontId="4" fillId="83"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0" fontId="4" fillId="60" borderId="212"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2" fillId="0" borderId="0"/>
    <xf numFmtId="0" fontId="2" fillId="62"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8" borderId="0" applyNumberFormat="0" applyBorder="0" applyAlignment="0" applyProtection="0"/>
    <xf numFmtId="0" fontId="2" fillId="82" borderId="0" applyNumberFormat="0" applyBorder="0" applyAlignment="0" applyProtection="0"/>
    <xf numFmtId="0" fontId="2" fillId="63" borderId="0" applyNumberFormat="0" applyBorder="0" applyAlignment="0" applyProtection="0"/>
    <xf numFmtId="0" fontId="2" fillId="67" borderId="0" applyNumberFormat="0" applyBorder="0" applyAlignment="0" applyProtection="0"/>
    <xf numFmtId="0" fontId="2" fillId="71" borderId="0" applyNumberFormat="0" applyBorder="0" applyAlignment="0" applyProtection="0"/>
    <xf numFmtId="0" fontId="2" fillId="75" borderId="0" applyNumberFormat="0" applyBorder="0" applyAlignment="0" applyProtection="0"/>
    <xf numFmtId="0" fontId="2" fillId="79" borderId="0" applyNumberFormat="0" applyBorder="0" applyAlignment="0" applyProtection="0"/>
    <xf numFmtId="0" fontId="2" fillId="8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212" applyNumberFormat="0" applyFont="0" applyAlignment="0" applyProtection="0"/>
    <xf numFmtId="9" fontId="2" fillId="0" borderId="0" applyFont="0" applyFill="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4"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78"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82"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5"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79"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0" fontId="2" fillId="8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0" fontId="2" fillId="60" borderId="21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31" fillId="0" borderId="0"/>
    <xf numFmtId="0" fontId="2" fillId="0" borderId="0"/>
    <xf numFmtId="0" fontId="31" fillId="0" borderId="0"/>
    <xf numFmtId="0" fontId="31" fillId="0" borderId="0"/>
    <xf numFmtId="0" fontId="1" fillId="0" borderId="0"/>
  </cellStyleXfs>
  <cellXfs count="3472">
    <xf numFmtId="0" fontId="0" fillId="0" borderId="0" xfId="0"/>
    <xf numFmtId="0" fontId="30" fillId="0" borderId="0" xfId="0" applyFont="1" applyAlignment="1">
      <alignment horizontal="centerContinuous"/>
    </xf>
    <xf numFmtId="0" fontId="31" fillId="0" borderId="0" xfId="0" applyFont="1" applyAlignment="1">
      <alignment horizontal="centerContinuous" wrapText="1"/>
    </xf>
    <xf numFmtId="0" fontId="32" fillId="0" borderId="0" xfId="0" applyFont="1" applyAlignment="1">
      <alignment horizontal="centerContinuous" wrapText="1"/>
    </xf>
    <xf numFmtId="0" fontId="31" fillId="0" borderId="0" xfId="0" applyFont="1"/>
    <xf numFmtId="0" fontId="34" fillId="0" borderId="0" xfId="0" applyFont="1" applyAlignment="1">
      <alignment horizontal="left"/>
    </xf>
    <xf numFmtId="0" fontId="34" fillId="0" borderId="0" xfId="0" applyFont="1" applyAlignment="1">
      <alignment horizontal="centerContinuous"/>
    </xf>
    <xf numFmtId="0" fontId="31" fillId="0" borderId="0" xfId="0" applyFont="1" applyAlignment="1">
      <alignment horizontal="centerContinuous"/>
    </xf>
    <xf numFmtId="0" fontId="35" fillId="24" borderId="0" xfId="0" applyFont="1" applyFill="1" applyAlignment="1" applyProtection="1">
      <alignment horizontal="centerContinuous"/>
    </xf>
    <xf numFmtId="0" fontId="36" fillId="24" borderId="10" xfId="0" applyFont="1" applyFill="1" applyBorder="1" applyAlignment="1" applyProtection="1">
      <alignment horizontal="centerContinuous"/>
    </xf>
    <xf numFmtId="0" fontId="31" fillId="0" borderId="0" xfId="0" applyFont="1" applyAlignment="1" applyProtection="1">
      <alignment horizontal="centerContinuous" wrapText="1"/>
    </xf>
    <xf numFmtId="0" fontId="31" fillId="0" borderId="0" xfId="0" applyFont="1" applyProtection="1"/>
    <xf numFmtId="0" fontId="38" fillId="0" borderId="13" xfId="0" applyFont="1" applyBorder="1" applyAlignment="1" applyProtection="1">
      <alignment horizontal="centerContinuous"/>
    </xf>
    <xf numFmtId="0" fontId="31" fillId="0" borderId="17" xfId="0" applyFont="1" applyBorder="1" applyProtection="1"/>
    <xf numFmtId="0" fontId="29" fillId="0" borderId="0" xfId="0" applyFont="1" applyProtection="1"/>
    <xf numFmtId="0" fontId="29" fillId="0" borderId="18" xfId="0" applyFont="1" applyBorder="1" applyAlignment="1" applyProtection="1">
      <alignment horizontal="centerContinuous"/>
    </xf>
    <xf numFmtId="0" fontId="29" fillId="0" borderId="19" xfId="0" applyFont="1" applyBorder="1" applyAlignment="1" applyProtection="1">
      <alignment horizontal="centerContinuous"/>
    </xf>
    <xf numFmtId="0" fontId="29" fillId="0" borderId="20" xfId="0" applyFont="1" applyBorder="1" applyAlignment="1" applyProtection="1">
      <alignment horizontal="centerContinuous"/>
    </xf>
    <xf numFmtId="0" fontId="29" fillId="0" borderId="13" xfId="0" applyFont="1" applyBorder="1" applyProtection="1"/>
    <xf numFmtId="0" fontId="29" fillId="0" borderId="0" xfId="0" applyFont="1" applyAlignment="1" applyProtection="1">
      <alignment horizontal="centerContinuous"/>
    </xf>
    <xf numFmtId="0" fontId="29" fillId="0" borderId="18" xfId="0" applyFont="1" applyBorder="1" applyProtection="1"/>
    <xf numFmtId="0" fontId="29" fillId="0" borderId="19" xfId="0" applyFont="1" applyBorder="1" applyProtection="1"/>
    <xf numFmtId="0" fontId="29" fillId="0" borderId="14" xfId="0" applyFont="1" applyBorder="1" applyProtection="1"/>
    <xf numFmtId="0" fontId="29" fillId="0" borderId="15" xfId="0" applyFont="1" applyBorder="1" applyProtection="1"/>
    <xf numFmtId="0" fontId="29" fillId="0" borderId="10" xfId="0" applyFont="1" applyBorder="1" applyProtection="1"/>
    <xf numFmtId="0" fontId="29" fillId="0" borderId="10" xfId="0" applyFont="1" applyBorder="1" applyAlignment="1" applyProtection="1">
      <alignment horizontal="centerContinuous"/>
    </xf>
    <xf numFmtId="0" fontId="29" fillId="0" borderId="17" xfId="0" applyFont="1" applyBorder="1" applyProtection="1"/>
    <xf numFmtId="0" fontId="29" fillId="0" borderId="21" xfId="0" applyFont="1" applyBorder="1" applyProtection="1"/>
    <xf numFmtId="0" fontId="29" fillId="0" borderId="22" xfId="0" applyFont="1" applyBorder="1" applyProtection="1"/>
    <xf numFmtId="0" fontId="29" fillId="0" borderId="24" xfId="0" applyFont="1" applyBorder="1" applyProtection="1"/>
    <xf numFmtId="0" fontId="29" fillId="0" borderId="25" xfId="0" applyFont="1" applyBorder="1" applyProtection="1"/>
    <xf numFmtId="0" fontId="29" fillId="0" borderId="27" xfId="0" applyFont="1" applyBorder="1" applyProtection="1"/>
    <xf numFmtId="0" fontId="29" fillId="0" borderId="28" xfId="0" applyFont="1" applyBorder="1" applyAlignment="1" applyProtection="1">
      <alignment horizontal="centerContinuous"/>
    </xf>
    <xf numFmtId="0" fontId="29" fillId="0" borderId="29" xfId="0" applyFont="1" applyBorder="1" applyProtection="1"/>
    <xf numFmtId="0" fontId="29" fillId="0" borderId="30" xfId="0" applyFont="1" applyBorder="1" applyAlignment="1" applyProtection="1">
      <alignment horizontal="centerContinuous"/>
    </xf>
    <xf numFmtId="0" fontId="29" fillId="0" borderId="28" xfId="0" applyFont="1" applyBorder="1" applyProtection="1"/>
    <xf numFmtId="0" fontId="29" fillId="0" borderId="33" xfId="0" applyFont="1" applyBorder="1" applyProtection="1"/>
    <xf numFmtId="0" fontId="29" fillId="0" borderId="12" xfId="0" applyFont="1" applyBorder="1" applyProtection="1"/>
    <xf numFmtId="0" fontId="29" fillId="0" borderId="24" xfId="0" applyFont="1" applyBorder="1" applyAlignment="1" applyProtection="1">
      <alignment horizontal="centerContinuous"/>
    </xf>
    <xf numFmtId="0" fontId="29" fillId="0" borderId="35" xfId="0" applyFont="1" applyBorder="1" applyAlignment="1" applyProtection="1">
      <alignment horizontal="centerContinuous"/>
    </xf>
    <xf numFmtId="0" fontId="29" fillId="0" borderId="34" xfId="0" applyFont="1" applyBorder="1" applyProtection="1"/>
    <xf numFmtId="0" fontId="31" fillId="0" borderId="11" xfId="0" applyFont="1" applyBorder="1" applyProtection="1"/>
    <xf numFmtId="0" fontId="31" fillId="0" borderId="12" xfId="0" applyFont="1" applyBorder="1" applyProtection="1"/>
    <xf numFmtId="0" fontId="32" fillId="0" borderId="13" xfId="0" applyFont="1" applyBorder="1" applyAlignment="1" applyProtection="1">
      <alignment horizontal="centerContinuous"/>
    </xf>
    <xf numFmtId="0" fontId="31" fillId="0" borderId="0" xfId="0" applyFont="1" applyAlignment="1" applyProtection="1">
      <alignment horizontal="centerContinuous"/>
    </xf>
    <xf numFmtId="0" fontId="31" fillId="0" borderId="14" xfId="0" applyFont="1" applyBorder="1" applyAlignment="1" applyProtection="1">
      <alignment horizontal="centerContinuous"/>
    </xf>
    <xf numFmtId="0" fontId="32" fillId="0" borderId="0" xfId="0" applyFont="1" applyAlignment="1" applyProtection="1">
      <alignment horizontal="centerContinuous"/>
    </xf>
    <xf numFmtId="0" fontId="31" fillId="0" borderId="13" xfId="0" applyFont="1" applyBorder="1" applyProtection="1"/>
    <xf numFmtId="0" fontId="31" fillId="0" borderId="14" xfId="0" applyFont="1" applyBorder="1" applyProtection="1"/>
    <xf numFmtId="0" fontId="31" fillId="0" borderId="18" xfId="0" applyFont="1" applyBorder="1" applyProtection="1"/>
    <xf numFmtId="0" fontId="31" fillId="0" borderId="19" xfId="0" applyFont="1" applyBorder="1" applyAlignment="1" applyProtection="1">
      <alignment horizontal="centerContinuous"/>
    </xf>
    <xf numFmtId="0" fontId="31" fillId="0" borderId="20" xfId="0" applyFont="1" applyBorder="1" applyProtection="1"/>
    <xf numFmtId="0" fontId="31" fillId="0" borderId="19" xfId="0" applyFont="1" applyBorder="1" applyProtection="1"/>
    <xf numFmtId="0" fontId="31" fillId="0" borderId="24" xfId="0" applyFont="1" applyBorder="1" applyProtection="1"/>
    <xf numFmtId="0" fontId="31" fillId="0" borderId="28" xfId="0" applyFont="1" applyBorder="1" applyAlignment="1" applyProtection="1">
      <alignment horizontal="centerContinuous"/>
    </xf>
    <xf numFmtId="0" fontId="31" fillId="0" borderId="27" xfId="0" applyFont="1" applyBorder="1" applyProtection="1"/>
    <xf numFmtId="0" fontId="31" fillId="0" borderId="34" xfId="0" applyFont="1" applyBorder="1" applyProtection="1"/>
    <xf numFmtId="0" fontId="31" fillId="0" borderId="36" xfId="0" applyFont="1" applyBorder="1" applyProtection="1"/>
    <xf numFmtId="0" fontId="31" fillId="0" borderId="25" xfId="0" applyFont="1" applyBorder="1" applyProtection="1"/>
    <xf numFmtId="0" fontId="31" fillId="0" borderId="37" xfId="0" applyFont="1" applyBorder="1" applyProtection="1"/>
    <xf numFmtId="0" fontId="31" fillId="0" borderId="38" xfId="0" applyFont="1" applyBorder="1" applyProtection="1"/>
    <xf numFmtId="0" fontId="31" fillId="0" borderId="26" xfId="0" applyFont="1" applyBorder="1" applyProtection="1"/>
    <xf numFmtId="0" fontId="31" fillId="0" borderId="39" xfId="0" applyFont="1" applyBorder="1" applyProtection="1"/>
    <xf numFmtId="0" fontId="31" fillId="0" borderId="40" xfId="0" applyFont="1" applyBorder="1" applyProtection="1"/>
    <xf numFmtId="0" fontId="31" fillId="0" borderId="41" xfId="0" applyFont="1" applyBorder="1" applyProtection="1"/>
    <xf numFmtId="0" fontId="31" fillId="0" borderId="42" xfId="0" applyFont="1" applyBorder="1" applyProtection="1"/>
    <xf numFmtId="0" fontId="31" fillId="0" borderId="28" xfId="0" applyFont="1" applyBorder="1" applyProtection="1"/>
    <xf numFmtId="37" fontId="31" fillId="0" borderId="27" xfId="0" applyNumberFormat="1" applyFont="1" applyBorder="1" applyProtection="1"/>
    <xf numFmtId="37" fontId="31" fillId="25" borderId="0" xfId="0" applyNumberFormat="1" applyFont="1" applyFill="1" applyProtection="1"/>
    <xf numFmtId="0" fontId="31" fillId="0" borderId="30" xfId="0" applyFont="1" applyBorder="1" applyProtection="1"/>
    <xf numFmtId="37" fontId="31" fillId="0" borderId="29" xfId="0" applyNumberFormat="1" applyFont="1" applyBorder="1" applyProtection="1"/>
    <xf numFmtId="0" fontId="31" fillId="0" borderId="31" xfId="0" applyFont="1" applyBorder="1" applyProtection="1"/>
    <xf numFmtId="0" fontId="31" fillId="0" borderId="15" xfId="0" applyFont="1" applyBorder="1" applyProtection="1"/>
    <xf numFmtId="0" fontId="31" fillId="0" borderId="10" xfId="0" applyFont="1" applyBorder="1" applyProtection="1"/>
    <xf numFmtId="0" fontId="31" fillId="0" borderId="16" xfId="0" applyFont="1" applyBorder="1" applyProtection="1"/>
    <xf numFmtId="0" fontId="32" fillId="0" borderId="0" xfId="0" applyFont="1" applyProtection="1"/>
    <xf numFmtId="0" fontId="29" fillId="0" borderId="30" xfId="0" applyFont="1" applyBorder="1" applyProtection="1"/>
    <xf numFmtId="0" fontId="31" fillId="0" borderId="35" xfId="0" applyFont="1" applyBorder="1" applyProtection="1"/>
    <xf numFmtId="0" fontId="29" fillId="0" borderId="13" xfId="0" applyFont="1" applyBorder="1" applyAlignment="1" applyProtection="1">
      <alignment horizontal="centerContinuous"/>
    </xf>
    <xf numFmtId="0" fontId="39" fillId="0" borderId="0" xfId="0" applyFont="1" applyAlignment="1" applyProtection="1">
      <alignment horizontal="left"/>
    </xf>
    <xf numFmtId="0" fontId="39" fillId="0" borderId="0" xfId="0" applyFont="1" applyAlignment="1" applyProtection="1">
      <alignment horizontal="centerContinuous"/>
    </xf>
    <xf numFmtId="0" fontId="39" fillId="0" borderId="19" xfId="0" applyFont="1" applyBorder="1" applyAlignment="1" applyProtection="1">
      <alignment horizontal="left"/>
    </xf>
    <xf numFmtId="0" fontId="39" fillId="0" borderId="14" xfId="0" applyFont="1" applyBorder="1" applyProtection="1"/>
    <xf numFmtId="0" fontId="39" fillId="0" borderId="20" xfId="0" applyFont="1" applyBorder="1" applyProtection="1"/>
    <xf numFmtId="0" fontId="29" fillId="0" borderId="20" xfId="0" applyFont="1" applyBorder="1" applyProtection="1"/>
    <xf numFmtId="0" fontId="29" fillId="0" borderId="31" xfId="0" applyFont="1" applyBorder="1" applyProtection="1"/>
    <xf numFmtId="0" fontId="31" fillId="0" borderId="29" xfId="0" applyFont="1" applyBorder="1" applyProtection="1"/>
    <xf numFmtId="37" fontId="29" fillId="0" borderId="0" xfId="0" applyNumberFormat="1" applyFont="1" applyProtection="1"/>
    <xf numFmtId="37" fontId="29" fillId="0" borderId="10" xfId="0" applyNumberFormat="1" applyFont="1" applyBorder="1" applyProtection="1"/>
    <xf numFmtId="37" fontId="29" fillId="0" borderId="0" xfId="0" applyNumberFormat="1" applyFont="1" applyAlignment="1" applyProtection="1">
      <alignment horizontal="centerContinuous"/>
    </xf>
    <xf numFmtId="0" fontId="31" fillId="0" borderId="18" xfId="0" applyFont="1" applyBorder="1" applyAlignment="1" applyProtection="1">
      <alignment horizontal="centerContinuous"/>
    </xf>
    <xf numFmtId="0" fontId="29" fillId="0" borderId="27" xfId="0" applyFont="1" applyBorder="1" applyAlignment="1" applyProtection="1">
      <alignment horizontal="center"/>
    </xf>
    <xf numFmtId="37" fontId="29" fillId="0" borderId="26" xfId="0" applyNumberFormat="1" applyFont="1" applyBorder="1" applyProtection="1"/>
    <xf numFmtId="0" fontId="29" fillId="0" borderId="16" xfId="0" applyFont="1" applyBorder="1" applyProtection="1"/>
    <xf numFmtId="0" fontId="29" fillId="0" borderId="25" xfId="0" applyFont="1" applyBorder="1" applyAlignment="1" applyProtection="1">
      <alignment horizontal="center"/>
    </xf>
    <xf numFmtId="0" fontId="29" fillId="29" borderId="13" xfId="0" applyFont="1" applyFill="1" applyBorder="1" applyProtection="1"/>
    <xf numFmtId="0" fontId="29" fillId="29" borderId="18" xfId="0" applyFont="1" applyFill="1" applyBorder="1" applyAlignment="1" applyProtection="1">
      <alignment horizontal="centerContinuous"/>
    </xf>
    <xf numFmtId="0" fontId="29" fillId="29" borderId="35" xfId="0" applyFont="1" applyFill="1" applyBorder="1" applyAlignment="1" applyProtection="1">
      <alignment horizontal="centerContinuous"/>
    </xf>
    <xf numFmtId="37" fontId="29" fillId="0" borderId="26" xfId="0" applyNumberFormat="1" applyFont="1" applyBorder="1" applyAlignment="1" applyProtection="1">
      <alignment horizontal="centerContinuous"/>
    </xf>
    <xf numFmtId="0" fontId="29" fillId="0" borderId="47" xfId="0" applyFont="1" applyBorder="1" applyProtection="1"/>
    <xf numFmtId="0" fontId="29" fillId="0" borderId="24" xfId="0" applyFont="1" applyBorder="1" applyProtection="1">
      <protection locked="0"/>
    </xf>
    <xf numFmtId="0" fontId="29" fillId="0" borderId="14" xfId="0" applyFont="1" applyBorder="1" applyProtection="1">
      <protection locked="0"/>
    </xf>
    <xf numFmtId="0" fontId="29" fillId="0" borderId="25" xfId="0" applyFont="1" applyBorder="1" applyAlignment="1" applyProtection="1">
      <alignment horizontal="right"/>
    </xf>
    <xf numFmtId="0" fontId="29" fillId="0" borderId="19" xfId="0" applyFont="1" applyBorder="1" applyProtection="1">
      <protection locked="0"/>
    </xf>
    <xf numFmtId="0" fontId="29" fillId="0" borderId="26" xfId="0" applyFont="1" applyBorder="1" applyProtection="1">
      <protection locked="0"/>
    </xf>
    <xf numFmtId="0" fontId="39" fillId="0" borderId="13" xfId="0" applyFont="1" applyBorder="1" applyProtection="1"/>
    <xf numFmtId="0" fontId="39" fillId="0" borderId="18" xfId="0" applyFont="1" applyBorder="1" applyProtection="1"/>
    <xf numFmtId="39" fontId="39" fillId="0" borderId="19" xfId="0" applyNumberFormat="1" applyFont="1" applyBorder="1" applyAlignment="1" applyProtection="1">
      <alignment horizontal="centerContinuous"/>
    </xf>
    <xf numFmtId="39" fontId="29" fillId="0" borderId="19" xfId="0" applyNumberFormat="1" applyFont="1" applyBorder="1" applyAlignment="1" applyProtection="1">
      <alignment horizontal="centerContinuous"/>
    </xf>
    <xf numFmtId="0" fontId="40" fillId="0" borderId="34" xfId="0" applyFont="1" applyBorder="1" applyProtection="1"/>
    <xf numFmtId="0" fontId="29" fillId="0" borderId="42" xfId="0" applyFont="1" applyBorder="1" applyProtection="1"/>
    <xf numFmtId="37" fontId="29" fillId="0" borderId="24" xfId="0" applyNumberFormat="1" applyFont="1" applyBorder="1" applyAlignment="1" applyProtection="1">
      <alignment horizontal="centerContinuous"/>
    </xf>
    <xf numFmtId="5" fontId="29" fillId="0" borderId="26" xfId="0" applyNumberFormat="1" applyFont="1" applyBorder="1" applyAlignment="1" applyProtection="1">
      <alignment horizontal="centerContinuous"/>
      <protection locked="0"/>
    </xf>
    <xf numFmtId="5" fontId="29" fillId="0" borderId="20" xfId="0" applyNumberFormat="1" applyFont="1" applyBorder="1" applyProtection="1">
      <protection locked="0"/>
    </xf>
    <xf numFmtId="5" fontId="29" fillId="29" borderId="13" xfId="0" applyNumberFormat="1" applyFont="1" applyFill="1" applyBorder="1" applyProtection="1"/>
    <xf numFmtId="37" fontId="29" fillId="0" borderId="26" xfId="0" applyNumberFormat="1" applyFont="1" applyBorder="1" applyProtection="1">
      <protection locked="0"/>
    </xf>
    <xf numFmtId="0" fontId="29" fillId="29" borderId="13" xfId="0" applyFont="1" applyFill="1" applyBorder="1" applyAlignment="1" applyProtection="1">
      <alignment horizontal="centerContinuous"/>
    </xf>
    <xf numFmtId="0" fontId="29" fillId="29" borderId="25" xfId="0" applyFont="1" applyFill="1" applyBorder="1" applyProtection="1"/>
    <xf numFmtId="37" fontId="29" fillId="29" borderId="34" xfId="0" applyNumberFormat="1" applyFont="1" applyFill="1" applyBorder="1" applyProtection="1"/>
    <xf numFmtId="37" fontId="29" fillId="29" borderId="30" xfId="0" applyNumberFormat="1" applyFont="1" applyFill="1" applyBorder="1" applyProtection="1"/>
    <xf numFmtId="0" fontId="29" fillId="29" borderId="20" xfId="0" applyFont="1" applyFill="1" applyBorder="1" applyProtection="1"/>
    <xf numFmtId="37" fontId="29" fillId="29" borderId="19" xfId="0" applyNumberFormat="1" applyFont="1" applyFill="1" applyBorder="1" applyProtection="1"/>
    <xf numFmtId="0" fontId="29" fillId="29" borderId="18" xfId="0" applyFont="1" applyFill="1" applyBorder="1" applyProtection="1"/>
    <xf numFmtId="37" fontId="29" fillId="29" borderId="35" xfId="0" applyNumberFormat="1" applyFont="1" applyFill="1" applyBorder="1" applyProtection="1"/>
    <xf numFmtId="37" fontId="29" fillId="0" borderId="20" xfId="0" applyNumberFormat="1" applyFont="1" applyBorder="1" applyProtection="1">
      <protection locked="0"/>
    </xf>
    <xf numFmtId="5" fontId="29" fillId="0" borderId="24" xfId="0" applyNumberFormat="1" applyFont="1" applyBorder="1" applyProtection="1"/>
    <xf numFmtId="5" fontId="29" fillId="29" borderId="13" xfId="0" applyNumberFormat="1" applyFont="1" applyFill="1" applyBorder="1" applyAlignment="1" applyProtection="1">
      <alignment horizontal="centerContinuous"/>
    </xf>
    <xf numFmtId="5" fontId="29" fillId="29" borderId="34" xfId="0" applyNumberFormat="1" applyFont="1" applyFill="1" applyBorder="1" applyProtection="1"/>
    <xf numFmtId="0" fontId="31" fillId="0" borderId="21" xfId="0" applyFont="1" applyBorder="1" applyProtection="1"/>
    <xf numFmtId="0" fontId="31" fillId="0" borderId="22" xfId="0" applyFont="1" applyBorder="1" applyProtection="1"/>
    <xf numFmtId="0" fontId="31" fillId="0" borderId="33" xfId="0" applyFont="1" applyBorder="1" applyProtection="1"/>
    <xf numFmtId="0" fontId="31" fillId="0" borderId="48" xfId="0" applyFont="1" applyBorder="1" applyAlignment="1" applyProtection="1">
      <alignment horizontal="centerContinuous"/>
    </xf>
    <xf numFmtId="0" fontId="31" fillId="0" borderId="49" xfId="0" applyFont="1" applyBorder="1" applyAlignment="1" applyProtection="1">
      <alignment horizontal="centerContinuous"/>
    </xf>
    <xf numFmtId="0" fontId="31" fillId="0" borderId="50" xfId="0" applyFont="1" applyBorder="1" applyAlignment="1" applyProtection="1">
      <alignment horizontal="centerContinuous"/>
    </xf>
    <xf numFmtId="0" fontId="41" fillId="0" borderId="13" xfId="0" applyFont="1" applyBorder="1" applyProtection="1"/>
    <xf numFmtId="0" fontId="41" fillId="0" borderId="0" xfId="0" applyFont="1" applyProtection="1"/>
    <xf numFmtId="0" fontId="41" fillId="0" borderId="14" xfId="0" applyFont="1" applyBorder="1" applyProtection="1"/>
    <xf numFmtId="0" fontId="31" fillId="0" borderId="25" xfId="0" applyFont="1" applyBorder="1" applyAlignment="1" applyProtection="1">
      <alignment horizontal="center"/>
    </xf>
    <xf numFmtId="0" fontId="31" fillId="0" borderId="31" xfId="0" applyFont="1" applyBorder="1" applyAlignment="1" applyProtection="1">
      <alignment horizontal="center"/>
    </xf>
    <xf numFmtId="0" fontId="31" fillId="0" borderId="51" xfId="0" applyFont="1" applyBorder="1" applyAlignment="1" applyProtection="1">
      <alignment horizontal="center"/>
    </xf>
    <xf numFmtId="0" fontId="31" fillId="0" borderId="52" xfId="0" applyFont="1" applyBorder="1" applyProtection="1"/>
    <xf numFmtId="0" fontId="31" fillId="29" borderId="52" xfId="0" applyFont="1" applyFill="1" applyBorder="1" applyProtection="1"/>
    <xf numFmtId="0" fontId="31" fillId="29" borderId="50" xfId="0" applyFont="1" applyFill="1" applyBorder="1" applyProtection="1"/>
    <xf numFmtId="5" fontId="31" fillId="0" borderId="53" xfId="0" applyNumberFormat="1" applyFont="1" applyBorder="1" applyProtection="1"/>
    <xf numFmtId="5" fontId="31" fillId="0" borderId="50" xfId="0" applyNumberFormat="1" applyFont="1" applyBorder="1" applyProtection="1"/>
    <xf numFmtId="5" fontId="31" fillId="0" borderId="51" xfId="0" applyNumberFormat="1" applyFont="1" applyBorder="1" applyProtection="1"/>
    <xf numFmtId="5" fontId="31" fillId="0" borderId="54" xfId="0" applyNumberFormat="1" applyFont="1" applyBorder="1" applyProtection="1"/>
    <xf numFmtId="37" fontId="31" fillId="0" borderId="51" xfId="0" applyNumberFormat="1" applyFont="1" applyBorder="1" applyProtection="1"/>
    <xf numFmtId="37" fontId="31" fillId="0" borderId="54" xfId="0" applyNumberFormat="1" applyFont="1" applyBorder="1" applyProtection="1"/>
    <xf numFmtId="37" fontId="31" fillId="0" borderId="53" xfId="0" applyNumberFormat="1" applyFont="1" applyBorder="1" applyProtection="1"/>
    <xf numFmtId="37" fontId="31" fillId="29" borderId="50" xfId="0" applyNumberFormat="1" applyFont="1" applyFill="1" applyBorder="1" applyProtection="1"/>
    <xf numFmtId="0" fontId="31" fillId="0" borderId="55" xfId="0" applyFont="1" applyBorder="1" applyAlignment="1" applyProtection="1">
      <alignment horizontal="center"/>
    </xf>
    <xf numFmtId="0" fontId="31" fillId="0" borderId="56" xfId="0" applyFont="1" applyBorder="1" applyProtection="1"/>
    <xf numFmtId="0" fontId="31" fillId="0" borderId="57" xfId="0" applyFont="1" applyBorder="1" applyProtection="1"/>
    <xf numFmtId="5" fontId="31" fillId="0" borderId="58" xfId="0" applyNumberFormat="1" applyFont="1" applyBorder="1" applyProtection="1"/>
    <xf numFmtId="0" fontId="31" fillId="0" borderId="44" xfId="0" applyFont="1" applyBorder="1" applyProtection="1"/>
    <xf numFmtId="0" fontId="31" fillId="0" borderId="45" xfId="0" applyFont="1" applyBorder="1" applyAlignment="1" applyProtection="1">
      <alignment horizontal="center"/>
    </xf>
    <xf numFmtId="37" fontId="31" fillId="0" borderId="40" xfId="0" applyNumberFormat="1" applyFont="1" applyBorder="1" applyProtection="1"/>
    <xf numFmtId="0" fontId="31" fillId="0" borderId="23" xfId="0" applyFont="1" applyBorder="1" applyProtection="1"/>
    <xf numFmtId="0" fontId="31" fillId="0" borderId="48" xfId="0" applyFont="1" applyBorder="1" applyProtection="1"/>
    <xf numFmtId="0" fontId="31" fillId="0" borderId="49" xfId="0" applyFont="1" applyBorder="1" applyProtection="1"/>
    <xf numFmtId="0" fontId="31" fillId="0" borderId="50" xfId="0" applyFont="1" applyBorder="1" applyProtection="1"/>
    <xf numFmtId="5" fontId="31" fillId="0" borderId="59" xfId="0" applyNumberFormat="1" applyFont="1" applyBorder="1" applyProtection="1"/>
    <xf numFmtId="5" fontId="31" fillId="0" borderId="52" xfId="0" applyNumberFormat="1" applyFont="1" applyBorder="1" applyProtection="1"/>
    <xf numFmtId="0" fontId="31" fillId="0" borderId="59" xfId="0" applyFont="1" applyBorder="1" applyAlignment="1" applyProtection="1">
      <alignment horizontal="center"/>
    </xf>
    <xf numFmtId="37" fontId="31" fillId="0" borderId="59" xfId="0" applyNumberFormat="1" applyFont="1" applyBorder="1" applyProtection="1"/>
    <xf numFmtId="37" fontId="31" fillId="0" borderId="52" xfId="0" applyNumberFormat="1" applyFont="1" applyBorder="1" applyProtection="1"/>
    <xf numFmtId="37" fontId="31" fillId="0" borderId="49" xfId="0" applyNumberFormat="1" applyFont="1" applyBorder="1" applyProtection="1"/>
    <xf numFmtId="0" fontId="31" fillId="0" borderId="53" xfId="0" applyFont="1" applyBorder="1" applyProtection="1"/>
    <xf numFmtId="5" fontId="31" fillId="0" borderId="60" xfId="0" applyNumberFormat="1" applyFont="1" applyBorder="1" applyProtection="1"/>
    <xf numFmtId="5" fontId="31" fillId="0" borderId="61" xfId="0" applyNumberFormat="1" applyFont="1" applyBorder="1" applyProtection="1"/>
    <xf numFmtId="5" fontId="31" fillId="0" borderId="56" xfId="0" applyNumberFormat="1" applyFont="1" applyBorder="1" applyProtection="1"/>
    <xf numFmtId="0" fontId="31" fillId="0" borderId="61" xfId="0" applyFont="1" applyBorder="1" applyProtection="1"/>
    <xf numFmtId="0" fontId="31" fillId="0" borderId="60" xfId="0" applyFont="1" applyBorder="1" applyAlignment="1" applyProtection="1">
      <alignment horizontal="center"/>
    </xf>
    <xf numFmtId="0" fontId="31" fillId="0" borderId="0" xfId="0" applyFont="1" applyAlignment="1" applyProtection="1">
      <alignment horizontal="right"/>
    </xf>
    <xf numFmtId="0" fontId="31" fillId="0" borderId="27" xfId="0" applyFont="1" applyBorder="1" applyAlignment="1" applyProtection="1">
      <alignment horizontal="center"/>
    </xf>
    <xf numFmtId="0" fontId="31" fillId="0" borderId="29" xfId="0" applyFont="1" applyBorder="1" applyAlignment="1" applyProtection="1">
      <alignment horizontal="center"/>
    </xf>
    <xf numFmtId="5" fontId="31" fillId="0" borderId="25" xfId="0" applyNumberFormat="1" applyFont="1" applyBorder="1" applyProtection="1"/>
    <xf numFmtId="37" fontId="31" fillId="0" borderId="25" xfId="0" applyNumberFormat="1" applyFont="1" applyBorder="1" applyProtection="1"/>
    <xf numFmtId="37" fontId="31" fillId="0" borderId="31" xfId="0" applyNumberFormat="1" applyFont="1" applyBorder="1" applyProtection="1"/>
    <xf numFmtId="0" fontId="31" fillId="0" borderId="32" xfId="0" applyFont="1" applyBorder="1" applyAlignment="1" applyProtection="1">
      <alignment horizontal="center"/>
    </xf>
    <xf numFmtId="0" fontId="31" fillId="29" borderId="46" xfId="0" applyFont="1" applyFill="1" applyBorder="1" applyProtection="1"/>
    <xf numFmtId="0" fontId="31" fillId="29" borderId="10" xfId="0" applyFont="1" applyFill="1" applyBorder="1" applyProtection="1"/>
    <xf numFmtId="5" fontId="31" fillId="0" borderId="45" xfId="0" applyNumberFormat="1" applyFont="1" applyBorder="1" applyProtection="1"/>
    <xf numFmtId="0" fontId="34" fillId="0" borderId="0" xfId="0" applyFont="1" applyProtection="1"/>
    <xf numFmtId="0" fontId="32" fillId="0" borderId="0" xfId="0" applyFont="1" applyAlignment="1" applyProtection="1">
      <alignment horizontal="right"/>
    </xf>
    <xf numFmtId="0" fontId="32" fillId="0" borderId="13" xfId="0" applyFont="1" applyBorder="1" applyProtection="1"/>
    <xf numFmtId="37" fontId="31" fillId="0" borderId="42" xfId="0" applyNumberFormat="1" applyFont="1" applyBorder="1" applyProtection="1"/>
    <xf numFmtId="37" fontId="31" fillId="0" borderId="45" xfId="0" applyNumberFormat="1" applyFont="1" applyBorder="1" applyProtection="1"/>
    <xf numFmtId="0" fontId="34" fillId="0" borderId="28" xfId="0" applyFont="1" applyBorder="1" applyProtection="1"/>
    <xf numFmtId="0" fontId="31" fillId="0" borderId="62" xfId="0" applyFont="1" applyBorder="1" applyProtection="1"/>
    <xf numFmtId="0" fontId="41" fillId="0" borderId="19" xfId="0" applyFont="1" applyBorder="1" applyProtection="1"/>
    <xf numFmtId="0" fontId="41" fillId="0" borderId="20" xfId="0" applyFont="1" applyBorder="1" applyProtection="1"/>
    <xf numFmtId="0" fontId="31" fillId="29" borderId="42" xfId="0" applyFont="1" applyFill="1" applyBorder="1" applyProtection="1"/>
    <xf numFmtId="0" fontId="31" fillId="29" borderId="31" xfId="0" applyFont="1" applyFill="1" applyBorder="1" applyProtection="1"/>
    <xf numFmtId="0" fontId="31" fillId="29" borderId="59" xfId="0" applyFont="1" applyFill="1" applyBorder="1" applyProtection="1"/>
    <xf numFmtId="37" fontId="31" fillId="0" borderId="41" xfId="0" applyNumberFormat="1" applyFont="1" applyBorder="1" applyProtection="1"/>
    <xf numFmtId="37" fontId="31" fillId="0" borderId="30" xfId="0" applyNumberFormat="1" applyFont="1" applyBorder="1" applyProtection="1"/>
    <xf numFmtId="5" fontId="31" fillId="0" borderId="42" xfId="0" applyNumberFormat="1" applyFont="1" applyBorder="1" applyProtection="1"/>
    <xf numFmtId="37" fontId="31" fillId="0" borderId="0" xfId="0" applyNumberFormat="1" applyFont="1" applyProtection="1"/>
    <xf numFmtId="37" fontId="31" fillId="0" borderId="28" xfId="0" applyNumberFormat="1" applyFont="1" applyBorder="1" applyProtection="1"/>
    <xf numFmtId="5" fontId="31" fillId="0" borderId="46" xfId="0" applyNumberFormat="1" applyFont="1" applyBorder="1" applyProtection="1"/>
    <xf numFmtId="0" fontId="31" fillId="0" borderId="13" xfId="0" applyFont="1" applyBorder="1" applyAlignment="1" applyProtection="1">
      <alignment horizontal="centerContinuous"/>
    </xf>
    <xf numFmtId="0" fontId="32" fillId="0" borderId="14" xfId="0" applyFont="1" applyBorder="1" applyAlignment="1" applyProtection="1">
      <alignment horizontal="centerContinuous"/>
    </xf>
    <xf numFmtId="37" fontId="31" fillId="0" borderId="14" xfId="0" applyNumberFormat="1" applyFont="1" applyBorder="1" applyProtection="1"/>
    <xf numFmtId="5" fontId="31" fillId="0" borderId="28" xfId="0" applyNumberFormat="1" applyFont="1" applyBorder="1" applyProtection="1"/>
    <xf numFmtId="0" fontId="31" fillId="0" borderId="30" xfId="0" applyFont="1" applyBorder="1" applyAlignment="1" applyProtection="1">
      <alignment horizontal="centerContinuous"/>
    </xf>
    <xf numFmtId="0" fontId="31" fillId="0" borderId="35" xfId="0" applyFont="1" applyBorder="1" applyAlignment="1" applyProtection="1">
      <alignment horizontal="centerContinuous"/>
    </xf>
    <xf numFmtId="5" fontId="31" fillId="0" borderId="24" xfId="0" applyNumberFormat="1" applyFont="1" applyBorder="1" applyProtection="1"/>
    <xf numFmtId="5" fontId="31" fillId="0" borderId="14" xfId="0" applyNumberFormat="1" applyFont="1" applyBorder="1" applyProtection="1"/>
    <xf numFmtId="37" fontId="31" fillId="0" borderId="24" xfId="0" applyNumberFormat="1" applyFont="1" applyBorder="1" applyProtection="1"/>
    <xf numFmtId="37" fontId="31" fillId="0" borderId="26" xfId="0" applyNumberFormat="1" applyFont="1" applyBorder="1" applyProtection="1"/>
    <xf numFmtId="37" fontId="31" fillId="0" borderId="20" xfId="0" applyNumberFormat="1" applyFont="1" applyBorder="1" applyProtection="1"/>
    <xf numFmtId="5" fontId="31" fillId="0" borderId="30" xfId="0" applyNumberFormat="1" applyFont="1" applyBorder="1" applyProtection="1"/>
    <xf numFmtId="0" fontId="31" fillId="29" borderId="26" xfId="0" applyFont="1" applyFill="1" applyBorder="1" applyProtection="1"/>
    <xf numFmtId="5" fontId="31" fillId="0" borderId="35" xfId="0" applyNumberFormat="1" applyFont="1" applyBorder="1" applyProtection="1"/>
    <xf numFmtId="5" fontId="31" fillId="0" borderId="20" xfId="0" applyNumberFormat="1" applyFont="1" applyBorder="1" applyProtection="1"/>
    <xf numFmtId="0" fontId="31" fillId="0" borderId="46" xfId="0" applyFont="1" applyBorder="1" applyProtection="1"/>
    <xf numFmtId="5" fontId="31" fillId="0" borderId="43" xfId="0" applyNumberFormat="1" applyFont="1" applyBorder="1" applyProtection="1"/>
    <xf numFmtId="5" fontId="31" fillId="0" borderId="16" xfId="0" applyNumberFormat="1" applyFont="1" applyBorder="1" applyProtection="1"/>
    <xf numFmtId="0" fontId="31" fillId="0" borderId="30" xfId="0" applyFont="1" applyBorder="1" applyAlignment="1" applyProtection="1">
      <alignment horizontal="center"/>
    </xf>
    <xf numFmtId="0" fontId="31" fillId="0" borderId="62" xfId="0" applyFont="1" applyBorder="1" applyAlignment="1" applyProtection="1">
      <alignment horizontal="center"/>
    </xf>
    <xf numFmtId="0" fontId="31" fillId="0" borderId="52" xfId="0" applyFont="1" applyBorder="1" applyAlignment="1" applyProtection="1">
      <alignment horizontal="centerContinuous"/>
    </xf>
    <xf numFmtId="0" fontId="31" fillId="0" borderId="42" xfId="0" applyFont="1" applyBorder="1" applyAlignment="1" applyProtection="1">
      <alignment horizontal="center"/>
    </xf>
    <xf numFmtId="0" fontId="31" fillId="29" borderId="53" xfId="0" applyFont="1" applyFill="1" applyBorder="1" applyProtection="1"/>
    <xf numFmtId="0" fontId="31" fillId="0" borderId="15" xfId="0" applyFont="1" applyBorder="1" applyAlignment="1" applyProtection="1">
      <alignment horizontal="center"/>
    </xf>
    <xf numFmtId="0" fontId="31" fillId="0" borderId="58" xfId="0" applyFont="1" applyBorder="1" applyProtection="1"/>
    <xf numFmtId="0" fontId="31" fillId="29" borderId="61" xfId="0" applyFont="1" applyFill="1" applyBorder="1" applyProtection="1"/>
    <xf numFmtId="37" fontId="31" fillId="0" borderId="0" xfId="0" applyNumberFormat="1" applyFont="1" applyAlignment="1" applyProtection="1">
      <alignment horizontal="center"/>
    </xf>
    <xf numFmtId="37" fontId="31" fillId="0" borderId="24" xfId="0" applyNumberFormat="1" applyFont="1" applyBorder="1" applyAlignment="1" applyProtection="1">
      <alignment horizontal="center"/>
    </xf>
    <xf numFmtId="0" fontId="31" fillId="0" borderId="63" xfId="0" applyFont="1" applyBorder="1" applyAlignment="1" applyProtection="1">
      <alignment horizontal="center"/>
    </xf>
    <xf numFmtId="0" fontId="31" fillId="0" borderId="39" xfId="0" applyFont="1" applyBorder="1" applyAlignment="1" applyProtection="1">
      <alignment horizontal="centerContinuous"/>
    </xf>
    <xf numFmtId="0" fontId="31" fillId="0" borderId="40" xfId="0" applyFont="1" applyBorder="1" applyAlignment="1" applyProtection="1">
      <alignment horizontal="centerContinuous"/>
    </xf>
    <xf numFmtId="0" fontId="31" fillId="0" borderId="38" xfId="0" applyFont="1" applyBorder="1" applyAlignment="1" applyProtection="1">
      <alignment horizontal="centerContinuous"/>
    </xf>
    <xf numFmtId="37" fontId="31" fillId="0" borderId="16" xfId="0" applyNumberFormat="1" applyFont="1" applyBorder="1" applyProtection="1"/>
    <xf numFmtId="37" fontId="31" fillId="0" borderId="25" xfId="0" applyNumberFormat="1" applyFont="1" applyBorder="1" applyAlignment="1" applyProtection="1">
      <alignment horizontal="center"/>
    </xf>
    <xf numFmtId="7" fontId="31" fillId="0" borderId="24" xfId="0" applyNumberFormat="1" applyFont="1" applyBorder="1" applyProtection="1"/>
    <xf numFmtId="7" fontId="31" fillId="0" borderId="14" xfId="0" applyNumberFormat="1" applyFont="1" applyBorder="1" applyProtection="1"/>
    <xf numFmtId="37" fontId="31" fillId="0" borderId="13" xfId="0" applyNumberFormat="1" applyFont="1" applyBorder="1" applyProtection="1"/>
    <xf numFmtId="39" fontId="31" fillId="0" borderId="24" xfId="0" applyNumberFormat="1" applyFont="1" applyBorder="1" applyProtection="1"/>
    <xf numFmtId="39" fontId="31" fillId="0" borderId="14" xfId="0" applyNumberFormat="1" applyFont="1" applyBorder="1" applyProtection="1"/>
    <xf numFmtId="37" fontId="31" fillId="0" borderId="34" xfId="0" applyNumberFormat="1" applyFont="1" applyBorder="1" applyProtection="1"/>
    <xf numFmtId="37" fontId="31" fillId="0" borderId="48" xfId="0" applyNumberFormat="1" applyFont="1" applyBorder="1" applyProtection="1"/>
    <xf numFmtId="0" fontId="31" fillId="29" borderId="28" xfId="0" applyFont="1" applyFill="1" applyBorder="1" applyProtection="1"/>
    <xf numFmtId="37" fontId="31" fillId="29" borderId="28" xfId="0" applyNumberFormat="1" applyFont="1" applyFill="1" applyBorder="1" applyProtection="1"/>
    <xf numFmtId="37" fontId="31" fillId="29" borderId="24" xfId="0" applyNumberFormat="1" applyFont="1" applyFill="1" applyBorder="1" applyProtection="1"/>
    <xf numFmtId="39" fontId="31" fillId="29" borderId="14" xfId="0" applyNumberFormat="1" applyFont="1" applyFill="1" applyBorder="1" applyProtection="1"/>
    <xf numFmtId="37" fontId="31" fillId="29" borderId="13" xfId="0" applyNumberFormat="1" applyFont="1" applyFill="1" applyBorder="1" applyProtection="1"/>
    <xf numFmtId="37" fontId="31" fillId="29" borderId="0" xfId="0" applyNumberFormat="1" applyFont="1" applyFill="1" applyProtection="1"/>
    <xf numFmtId="39" fontId="31" fillId="29" borderId="43" xfId="0" applyNumberFormat="1" applyFont="1" applyFill="1" applyBorder="1" applyProtection="1"/>
    <xf numFmtId="39" fontId="31" fillId="29" borderId="16" xfId="0" applyNumberFormat="1" applyFont="1" applyFill="1" applyBorder="1" applyProtection="1"/>
    <xf numFmtId="0" fontId="31" fillId="29" borderId="15" xfId="0" applyFont="1" applyFill="1" applyBorder="1" applyProtection="1"/>
    <xf numFmtId="0" fontId="31" fillId="0" borderId="63" xfId="0" applyFont="1" applyBorder="1" applyProtection="1"/>
    <xf numFmtId="0" fontId="31" fillId="0" borderId="32" xfId="0" applyFont="1" applyBorder="1" applyProtection="1"/>
    <xf numFmtId="5" fontId="31" fillId="0" borderId="0" xfId="0" applyNumberFormat="1" applyFont="1" applyAlignment="1" applyProtection="1">
      <alignment horizontal="centerContinuous"/>
    </xf>
    <xf numFmtId="0" fontId="31" fillId="0" borderId="36" xfId="0" applyFont="1" applyBorder="1" applyAlignment="1" applyProtection="1">
      <alignment horizontal="centerContinuous"/>
    </xf>
    <xf numFmtId="0" fontId="34" fillId="0" borderId="40" xfId="0" applyFont="1" applyBorder="1" applyProtection="1"/>
    <xf numFmtId="5" fontId="31" fillId="0" borderId="34" xfId="0" applyNumberFormat="1" applyFont="1" applyBorder="1" applyProtection="1"/>
    <xf numFmtId="0" fontId="31" fillId="29" borderId="62" xfId="0" applyFont="1" applyFill="1" applyBorder="1" applyProtection="1"/>
    <xf numFmtId="5" fontId="31" fillId="29" borderId="61" xfId="0" applyNumberFormat="1" applyFont="1" applyFill="1" applyBorder="1" applyProtection="1"/>
    <xf numFmtId="0" fontId="31" fillId="0" borderId="45" xfId="0" applyFont="1" applyBorder="1" applyProtection="1"/>
    <xf numFmtId="0" fontId="31" fillId="0" borderId="17" xfId="0" applyFont="1" applyBorder="1" applyAlignment="1" applyProtection="1">
      <alignment horizontal="centerContinuous"/>
    </xf>
    <xf numFmtId="0" fontId="31" fillId="0" borderId="11" xfId="0" applyFont="1" applyBorder="1" applyAlignment="1" applyProtection="1">
      <alignment horizontal="centerContinuous"/>
    </xf>
    <xf numFmtId="0" fontId="31" fillId="0" borderId="12" xfId="0" applyFont="1" applyBorder="1" applyAlignment="1" applyProtection="1">
      <alignment horizontal="centerContinuous"/>
    </xf>
    <xf numFmtId="0" fontId="42" fillId="0" borderId="14" xfId="0" applyFont="1" applyBorder="1" applyProtection="1"/>
    <xf numFmtId="0" fontId="31" fillId="0" borderId="64" xfId="0" applyFont="1" applyBorder="1" applyAlignment="1" applyProtection="1">
      <alignment horizontal="center"/>
    </xf>
    <xf numFmtId="0" fontId="31" fillId="0" borderId="65" xfId="0" applyFont="1" applyBorder="1" applyAlignment="1" applyProtection="1">
      <alignment horizontal="center"/>
    </xf>
    <xf numFmtId="0" fontId="31" fillId="30" borderId="36" xfId="0" applyFont="1" applyFill="1" applyBorder="1" applyProtection="1"/>
    <xf numFmtId="0" fontId="31" fillId="30" borderId="38" xfId="0" applyFont="1" applyFill="1" applyBorder="1" applyProtection="1"/>
    <xf numFmtId="0" fontId="31" fillId="30" borderId="63" xfId="0" applyFont="1" applyFill="1" applyBorder="1" applyProtection="1"/>
    <xf numFmtId="0" fontId="31" fillId="30" borderId="40" xfId="0" applyFont="1" applyFill="1" applyBorder="1" applyProtection="1"/>
    <xf numFmtId="0" fontId="31" fillId="30" borderId="37" xfId="0" applyFont="1" applyFill="1" applyBorder="1" applyProtection="1"/>
    <xf numFmtId="0" fontId="31" fillId="30" borderId="34" xfId="0" applyFont="1" applyFill="1" applyBorder="1" applyProtection="1"/>
    <xf numFmtId="0" fontId="31" fillId="30" borderId="14" xfId="0" applyFont="1" applyFill="1" applyBorder="1" applyProtection="1"/>
    <xf numFmtId="0" fontId="31" fillId="30" borderId="27" xfId="0" applyFont="1" applyFill="1" applyBorder="1" applyProtection="1"/>
    <xf numFmtId="0" fontId="31" fillId="30" borderId="24" xfId="0" applyFont="1" applyFill="1" applyBorder="1" applyProtection="1"/>
    <xf numFmtId="0" fontId="31" fillId="0" borderId="25" xfId="0" applyFont="1" applyBorder="1" applyAlignment="1" applyProtection="1">
      <alignment horizontal="centerContinuous"/>
    </xf>
    <xf numFmtId="5" fontId="31" fillId="0" borderId="31" xfId="0" applyNumberFormat="1" applyFont="1" applyBorder="1" applyProtection="1"/>
    <xf numFmtId="0" fontId="31" fillId="0" borderId="10" xfId="0" applyFont="1" applyBorder="1" applyAlignment="1" applyProtection="1">
      <alignment horizontal="left"/>
    </xf>
    <xf numFmtId="0" fontId="42" fillId="0" borderId="13" xfId="0" applyFont="1" applyBorder="1" applyProtection="1"/>
    <xf numFmtId="5" fontId="31" fillId="0" borderId="13" xfId="0" applyNumberFormat="1" applyFont="1" applyBorder="1" applyProtection="1"/>
    <xf numFmtId="0" fontId="30" fillId="0" borderId="0" xfId="0" applyFont="1" applyAlignment="1" applyProtection="1">
      <alignment horizontal="left"/>
    </xf>
    <xf numFmtId="0" fontId="30" fillId="0" borderId="0" xfId="0" applyFont="1" applyAlignment="1" applyProtection="1">
      <alignment horizontal="centerContinuous"/>
    </xf>
    <xf numFmtId="5" fontId="31" fillId="0" borderId="0" xfId="0" applyNumberFormat="1" applyFont="1" applyProtection="1"/>
    <xf numFmtId="37" fontId="31" fillId="0" borderId="0" xfId="0" applyNumberFormat="1" applyFont="1" applyAlignment="1" applyProtection="1">
      <alignment horizontal="centerContinuous"/>
    </xf>
    <xf numFmtId="5" fontId="31" fillId="0" borderId="10" xfId="0" applyNumberFormat="1" applyFont="1" applyBorder="1" applyProtection="1"/>
    <xf numFmtId="0" fontId="31" fillId="0" borderId="16" xfId="0" applyFont="1" applyBorder="1" applyAlignment="1" applyProtection="1">
      <alignment horizontal="center"/>
    </xf>
    <xf numFmtId="0" fontId="31" fillId="0" borderId="23" xfId="0" applyFont="1" applyBorder="1" applyAlignment="1" applyProtection="1">
      <alignment horizontal="center"/>
    </xf>
    <xf numFmtId="0" fontId="31" fillId="0" borderId="34" xfId="0" applyFont="1" applyBorder="1" applyAlignment="1" applyProtection="1">
      <alignment horizontal="centerContinuous"/>
    </xf>
    <xf numFmtId="0" fontId="31" fillId="0" borderId="24" xfId="0" applyFont="1" applyBorder="1" applyAlignment="1" applyProtection="1">
      <alignment horizontal="centerContinuous"/>
    </xf>
    <xf numFmtId="0" fontId="31" fillId="0" borderId="35" xfId="0" applyFont="1" applyBorder="1" applyAlignment="1" applyProtection="1">
      <alignment horizontal="center"/>
    </xf>
    <xf numFmtId="37" fontId="31" fillId="31" borderId="19" xfId="0" applyNumberFormat="1" applyFont="1" applyFill="1" applyBorder="1" applyProtection="1"/>
    <xf numFmtId="0" fontId="31" fillId="31" borderId="19" xfId="0" applyFont="1" applyFill="1" applyBorder="1" applyProtection="1"/>
    <xf numFmtId="37" fontId="31" fillId="31" borderId="20" xfId="0" applyNumberFormat="1" applyFont="1" applyFill="1" applyBorder="1" applyProtection="1"/>
    <xf numFmtId="37" fontId="31" fillId="31" borderId="18" xfId="0" applyNumberFormat="1" applyFont="1" applyFill="1" applyBorder="1" applyProtection="1"/>
    <xf numFmtId="0" fontId="31" fillId="31" borderId="30" xfId="0" applyFont="1" applyFill="1" applyBorder="1" applyProtection="1"/>
    <xf numFmtId="0" fontId="31" fillId="25" borderId="28" xfId="0" applyFont="1" applyFill="1" applyBorder="1" applyProtection="1"/>
    <xf numFmtId="0" fontId="31" fillId="25" borderId="0" xfId="0" applyFont="1" applyFill="1" applyProtection="1"/>
    <xf numFmtId="0" fontId="31" fillId="0" borderId="34" xfId="0" applyFont="1" applyBorder="1" applyAlignment="1" applyProtection="1">
      <alignment horizontal="left"/>
    </xf>
    <xf numFmtId="5" fontId="31" fillId="0" borderId="48" xfId="0" applyNumberFormat="1" applyFont="1" applyBorder="1" applyProtection="1"/>
    <xf numFmtId="0" fontId="31" fillId="0" borderId="52" xfId="0" applyFont="1" applyBorder="1"/>
    <xf numFmtId="37" fontId="31" fillId="31" borderId="0" xfId="0" applyNumberFormat="1" applyFont="1" applyFill="1" applyProtection="1"/>
    <xf numFmtId="0" fontId="31" fillId="31" borderId="0" xfId="0" applyFont="1" applyFill="1" applyProtection="1"/>
    <xf numFmtId="37" fontId="31" fillId="31" borderId="14" xfId="0" applyNumberFormat="1" applyFont="1" applyFill="1" applyBorder="1" applyProtection="1"/>
    <xf numFmtId="37" fontId="31" fillId="31" borderId="13" xfId="0" applyNumberFormat="1" applyFont="1" applyFill="1" applyBorder="1" applyProtection="1"/>
    <xf numFmtId="0" fontId="31" fillId="31" borderId="28" xfId="0" applyFont="1" applyFill="1" applyBorder="1" applyProtection="1"/>
    <xf numFmtId="0" fontId="31" fillId="0" borderId="28" xfId="0" applyFont="1" applyBorder="1"/>
    <xf numFmtId="5" fontId="31" fillId="0" borderId="44" xfId="0" applyNumberFormat="1" applyFont="1" applyBorder="1" applyProtection="1"/>
    <xf numFmtId="0" fontId="31" fillId="0" borderId="43" xfId="0" applyFont="1" applyBorder="1" applyProtection="1"/>
    <xf numFmtId="5" fontId="31" fillId="0" borderId="62" xfId="0" applyNumberFormat="1" applyFont="1" applyBorder="1" applyProtection="1"/>
    <xf numFmtId="5" fontId="31" fillId="25" borderId="28" xfId="0" applyNumberFormat="1" applyFont="1" applyFill="1" applyBorder="1" applyProtection="1"/>
    <xf numFmtId="0" fontId="31" fillId="25" borderId="28" xfId="0" applyFont="1" applyFill="1" applyBorder="1"/>
    <xf numFmtId="5" fontId="31" fillId="25" borderId="25" xfId="0" applyNumberFormat="1" applyFont="1" applyFill="1" applyBorder="1" applyProtection="1"/>
    <xf numFmtId="37" fontId="31" fillId="25" borderId="28" xfId="0" applyNumberFormat="1" applyFont="1" applyFill="1" applyBorder="1" applyProtection="1"/>
    <xf numFmtId="37" fontId="31" fillId="25" borderId="25" xfId="0" applyNumberFormat="1" applyFont="1" applyFill="1" applyBorder="1" applyProtection="1"/>
    <xf numFmtId="37" fontId="31" fillId="31" borderId="30" xfId="0" applyNumberFormat="1" applyFont="1" applyFill="1" applyBorder="1" applyProtection="1"/>
    <xf numFmtId="37" fontId="31" fillId="31" borderId="35" xfId="0" applyNumberFormat="1" applyFont="1" applyFill="1" applyBorder="1" applyProtection="1"/>
    <xf numFmtId="0" fontId="31" fillId="0" borderId="53" xfId="0" applyFont="1" applyBorder="1"/>
    <xf numFmtId="37" fontId="31" fillId="31" borderId="52" xfId="0" applyNumberFormat="1" applyFont="1" applyFill="1" applyBorder="1" applyProtection="1"/>
    <xf numFmtId="37" fontId="31" fillId="31" borderId="49" xfId="0" applyNumberFormat="1" applyFont="1" applyFill="1" applyBorder="1" applyProtection="1"/>
    <xf numFmtId="37" fontId="31" fillId="31" borderId="50" xfId="0" applyNumberFormat="1" applyFont="1" applyFill="1" applyBorder="1" applyProtection="1"/>
    <xf numFmtId="37" fontId="31" fillId="31" borderId="48" xfId="0" applyNumberFormat="1" applyFont="1" applyFill="1" applyBorder="1" applyProtection="1"/>
    <xf numFmtId="0" fontId="31" fillId="31" borderId="49" xfId="0" applyFont="1" applyFill="1" applyBorder="1"/>
    <xf numFmtId="37" fontId="31" fillId="31" borderId="41" xfId="0" applyNumberFormat="1" applyFont="1" applyFill="1" applyBorder="1" applyProtection="1"/>
    <xf numFmtId="37" fontId="31" fillId="31" borderId="40" xfId="0" applyNumberFormat="1" applyFont="1" applyFill="1" applyBorder="1" applyProtection="1"/>
    <xf numFmtId="37" fontId="31" fillId="31" borderId="38" xfId="0" applyNumberFormat="1" applyFont="1" applyFill="1" applyBorder="1" applyProtection="1"/>
    <xf numFmtId="37" fontId="31" fillId="31" borderId="39" xfId="0" applyNumberFormat="1" applyFont="1" applyFill="1" applyBorder="1" applyProtection="1"/>
    <xf numFmtId="0" fontId="31" fillId="31" borderId="40" xfId="0" applyFont="1" applyFill="1" applyBorder="1"/>
    <xf numFmtId="37" fontId="31" fillId="31" borderId="36" xfId="0" applyNumberFormat="1" applyFont="1" applyFill="1" applyBorder="1" applyProtection="1"/>
    <xf numFmtId="0" fontId="31" fillId="31" borderId="19" xfId="0" applyFont="1" applyFill="1" applyBorder="1"/>
    <xf numFmtId="0" fontId="31" fillId="0" borderId="20" xfId="0" applyFont="1" applyBorder="1" applyAlignment="1" applyProtection="1">
      <alignment horizontal="centerContinuous"/>
    </xf>
    <xf numFmtId="37" fontId="31" fillId="25" borderId="13" xfId="0" applyNumberFormat="1" applyFont="1" applyFill="1" applyBorder="1" applyAlignment="1" applyProtection="1">
      <alignment horizontal="center"/>
    </xf>
    <xf numFmtId="37" fontId="31" fillId="25" borderId="0" xfId="0" applyNumberFormat="1" applyFont="1" applyFill="1" applyAlignment="1" applyProtection="1">
      <alignment horizontal="centerContinuous"/>
    </xf>
    <xf numFmtId="37" fontId="31" fillId="25" borderId="14" xfId="0" applyNumberFormat="1" applyFont="1" applyFill="1" applyBorder="1" applyAlignment="1" applyProtection="1">
      <alignment horizontal="centerContinuous"/>
    </xf>
    <xf numFmtId="37" fontId="31" fillId="25" borderId="13" xfId="0" applyNumberFormat="1" applyFont="1" applyFill="1" applyBorder="1" applyAlignment="1" applyProtection="1">
      <alignment horizontal="centerContinuous"/>
    </xf>
    <xf numFmtId="37" fontId="31" fillId="25" borderId="14" xfId="0" applyNumberFormat="1" applyFont="1" applyFill="1" applyBorder="1" applyAlignment="1" applyProtection="1">
      <alignment horizontal="center"/>
    </xf>
    <xf numFmtId="37" fontId="31" fillId="25" borderId="14" xfId="0" applyNumberFormat="1" applyFont="1" applyFill="1" applyBorder="1" applyProtection="1"/>
    <xf numFmtId="37" fontId="31" fillId="25" borderId="13" xfId="0" applyNumberFormat="1" applyFont="1" applyFill="1" applyBorder="1" applyProtection="1"/>
    <xf numFmtId="37" fontId="31" fillId="25" borderId="0" xfId="0" applyNumberFormat="1" applyFont="1" applyFill="1" applyAlignment="1" applyProtection="1">
      <alignment horizontal="center"/>
    </xf>
    <xf numFmtId="37" fontId="31" fillId="25" borderId="15" xfId="0" applyNumberFormat="1" applyFont="1" applyFill="1" applyBorder="1" applyProtection="1"/>
    <xf numFmtId="37" fontId="31" fillId="25" borderId="10" xfId="0" applyNumberFormat="1" applyFont="1" applyFill="1" applyBorder="1" applyProtection="1"/>
    <xf numFmtId="37" fontId="31" fillId="25" borderId="16" xfId="0" applyNumberFormat="1" applyFont="1" applyFill="1" applyBorder="1" applyProtection="1"/>
    <xf numFmtId="5" fontId="31" fillId="0" borderId="29" xfId="0" applyNumberFormat="1" applyFont="1" applyBorder="1" applyProtection="1"/>
    <xf numFmtId="0" fontId="31" fillId="0" borderId="26" xfId="0" applyFont="1" applyBorder="1"/>
    <xf numFmtId="5" fontId="31" fillId="0" borderId="19" xfId="0" applyNumberFormat="1" applyFont="1" applyBorder="1" applyProtection="1"/>
    <xf numFmtId="5" fontId="31" fillId="0" borderId="26" xfId="0" applyNumberFormat="1" applyFont="1" applyBorder="1" applyProtection="1"/>
    <xf numFmtId="37" fontId="31" fillId="0" borderId="35" xfId="0" applyNumberFormat="1" applyFont="1" applyBorder="1" applyProtection="1"/>
    <xf numFmtId="37" fontId="31" fillId="0" borderId="19" xfId="0" applyNumberFormat="1" applyFont="1" applyBorder="1" applyProtection="1"/>
    <xf numFmtId="5" fontId="31" fillId="31" borderId="41" xfId="0" applyNumberFormat="1" applyFont="1" applyFill="1" applyBorder="1" applyProtection="1"/>
    <xf numFmtId="5" fontId="31" fillId="31" borderId="40" xfId="0" applyNumberFormat="1" applyFont="1" applyFill="1" applyBorder="1" applyProtection="1"/>
    <xf numFmtId="5" fontId="31" fillId="31" borderId="38" xfId="0" applyNumberFormat="1" applyFont="1" applyFill="1" applyBorder="1" applyProtection="1"/>
    <xf numFmtId="5" fontId="31" fillId="31" borderId="39" xfId="0" applyNumberFormat="1" applyFont="1" applyFill="1" applyBorder="1" applyProtection="1"/>
    <xf numFmtId="5" fontId="31" fillId="31" borderId="36" xfId="0" applyNumberFormat="1" applyFont="1" applyFill="1" applyBorder="1" applyProtection="1"/>
    <xf numFmtId="37" fontId="31" fillId="0" borderId="14" xfId="0" applyNumberFormat="1" applyFont="1" applyBorder="1" applyAlignment="1" applyProtection="1">
      <alignment horizontal="centerContinuous"/>
    </xf>
    <xf numFmtId="37" fontId="31" fillId="0" borderId="13" xfId="0" applyNumberFormat="1" applyFont="1" applyBorder="1" applyAlignment="1" applyProtection="1">
      <alignment horizontal="centerContinuous"/>
    </xf>
    <xf numFmtId="37" fontId="31" fillId="0" borderId="15" xfId="0" applyNumberFormat="1" applyFont="1" applyBorder="1" applyProtection="1"/>
    <xf numFmtId="37" fontId="31" fillId="0" borderId="10" xfId="0" applyNumberFormat="1" applyFont="1" applyBorder="1" applyProtection="1"/>
    <xf numFmtId="5" fontId="31" fillId="0" borderId="18" xfId="0" applyNumberFormat="1" applyFont="1" applyBorder="1" applyProtection="1"/>
    <xf numFmtId="37" fontId="31" fillId="0" borderId="18" xfId="0" applyNumberFormat="1" applyFont="1" applyBorder="1" applyProtection="1"/>
    <xf numFmtId="5" fontId="31" fillId="31" borderId="54" xfId="0" applyNumberFormat="1" applyFont="1" applyFill="1" applyBorder="1" applyProtection="1"/>
    <xf numFmtId="0" fontId="31" fillId="0" borderId="30" xfId="0" applyFont="1" applyBorder="1"/>
    <xf numFmtId="0" fontId="44" fillId="0" borderId="0" xfId="0" applyFont="1" applyProtection="1"/>
    <xf numFmtId="0" fontId="31" fillId="0" borderId="56" xfId="0" applyFont="1" applyBorder="1"/>
    <xf numFmtId="37" fontId="31" fillId="0" borderId="56" xfId="0" applyNumberFormat="1" applyFont="1" applyBorder="1" applyProtection="1"/>
    <xf numFmtId="37" fontId="31" fillId="0" borderId="60" xfId="0" applyNumberFormat="1" applyFont="1" applyBorder="1" applyProtection="1"/>
    <xf numFmtId="37" fontId="31" fillId="0" borderId="62" xfId="0" applyNumberFormat="1" applyFont="1" applyBorder="1" applyProtection="1"/>
    <xf numFmtId="37" fontId="31" fillId="0" borderId="58" xfId="0" applyNumberFormat="1" applyFont="1" applyBorder="1" applyProtection="1"/>
    <xf numFmtId="0" fontId="30" fillId="0" borderId="0" xfId="0" applyFont="1" applyProtection="1"/>
    <xf numFmtId="0" fontId="36" fillId="0" borderId="0" xfId="0" applyFont="1" applyProtection="1"/>
    <xf numFmtId="0" fontId="36" fillId="0" borderId="0" xfId="0" applyFont="1" applyAlignment="1" applyProtection="1">
      <alignment horizontal="centerContinuous"/>
    </xf>
    <xf numFmtId="0" fontId="31" fillId="0" borderId="41" xfId="0" applyFont="1" applyBorder="1" applyAlignment="1" applyProtection="1">
      <alignment horizontal="centerContinuous"/>
    </xf>
    <xf numFmtId="0" fontId="31" fillId="30" borderId="35" xfId="0" applyFont="1" applyFill="1" applyBorder="1" applyProtection="1"/>
    <xf numFmtId="0" fontId="31" fillId="0" borderId="46" xfId="0" applyFont="1" applyBorder="1" applyAlignment="1" applyProtection="1">
      <alignment horizontal="centerContinuous"/>
    </xf>
    <xf numFmtId="0" fontId="31" fillId="0" borderId="44" xfId="0" applyFont="1" applyBorder="1" applyAlignment="1" applyProtection="1">
      <alignment horizontal="centerContinuous"/>
    </xf>
    <xf numFmtId="0" fontId="31" fillId="30" borderId="44" xfId="0" applyFont="1" applyFill="1" applyBorder="1" applyProtection="1"/>
    <xf numFmtId="37" fontId="31" fillId="0" borderId="32" xfId="0" applyNumberFormat="1" applyFont="1" applyBorder="1" applyProtection="1"/>
    <xf numFmtId="0" fontId="31" fillId="0" borderId="54" xfId="0" applyFont="1" applyBorder="1" applyAlignment="1" applyProtection="1">
      <alignment horizontal="centerContinuous"/>
    </xf>
    <xf numFmtId="37" fontId="31" fillId="0" borderId="44" xfId="0" applyNumberFormat="1" applyFont="1" applyBorder="1" applyProtection="1"/>
    <xf numFmtId="0" fontId="31" fillId="30" borderId="16" xfId="0" applyFont="1" applyFill="1" applyBorder="1" applyProtection="1"/>
    <xf numFmtId="0" fontId="41" fillId="0" borderId="63" xfId="0" applyFont="1" applyBorder="1" applyProtection="1"/>
    <xf numFmtId="0" fontId="41" fillId="0" borderId="36" xfId="0" applyFont="1" applyBorder="1" applyAlignment="1" applyProtection="1">
      <alignment horizontal="center"/>
    </xf>
    <xf numFmtId="0" fontId="41" fillId="0" borderId="36" xfId="0" applyFont="1" applyBorder="1" applyAlignment="1" applyProtection="1">
      <alignment horizontal="centerContinuous"/>
    </xf>
    <xf numFmtId="0" fontId="41" fillId="0" borderId="38" xfId="0" applyFont="1" applyBorder="1" applyProtection="1"/>
    <xf numFmtId="0" fontId="41" fillId="0" borderId="39" xfId="0" applyFont="1" applyBorder="1" applyAlignment="1" applyProtection="1">
      <alignment horizontal="centerContinuous"/>
    </xf>
    <xf numFmtId="0" fontId="41" fillId="0" borderId="40" xfId="0" applyFont="1" applyBorder="1" applyAlignment="1" applyProtection="1">
      <alignment horizontal="centerContinuous"/>
    </xf>
    <xf numFmtId="0" fontId="41" fillId="0" borderId="34" xfId="0" applyFont="1" applyBorder="1" applyAlignment="1" applyProtection="1">
      <alignment horizontal="centerContinuous"/>
    </xf>
    <xf numFmtId="0" fontId="41" fillId="0" borderId="48" xfId="0" applyFont="1" applyBorder="1" applyAlignment="1" applyProtection="1">
      <alignment horizontal="centerContinuous"/>
    </xf>
    <xf numFmtId="0" fontId="41" fillId="0" borderId="49" xfId="0" applyFont="1" applyBorder="1" applyAlignment="1" applyProtection="1">
      <alignment horizontal="centerContinuous"/>
    </xf>
    <xf numFmtId="0" fontId="41" fillId="0" borderId="20" xfId="0" applyFont="1" applyBorder="1" applyAlignment="1" applyProtection="1">
      <alignment horizontal="centerContinuous"/>
    </xf>
    <xf numFmtId="0" fontId="41" fillId="0" borderId="27" xfId="0" applyFont="1" applyBorder="1" applyProtection="1"/>
    <xf numFmtId="0" fontId="41" fillId="0" borderId="34" xfId="0" applyFont="1" applyBorder="1" applyAlignment="1" applyProtection="1">
      <alignment horizontal="center"/>
    </xf>
    <xf numFmtId="0" fontId="41" fillId="0" borderId="13" xfId="0" applyFont="1" applyBorder="1" applyAlignment="1" applyProtection="1">
      <alignment horizontal="centerContinuous"/>
    </xf>
    <xf numFmtId="0" fontId="41" fillId="0" borderId="14" xfId="0" applyFont="1" applyBorder="1" applyAlignment="1" applyProtection="1">
      <alignment horizontal="center"/>
    </xf>
    <xf numFmtId="0" fontId="41" fillId="0" borderId="35" xfId="0" applyFont="1" applyBorder="1" applyAlignment="1" applyProtection="1">
      <alignment horizontal="center"/>
    </xf>
    <xf numFmtId="0" fontId="41" fillId="0" borderId="35" xfId="0" applyFont="1" applyBorder="1" applyProtection="1"/>
    <xf numFmtId="0" fontId="41" fillId="0" borderId="18" xfId="0" applyFont="1" applyBorder="1" applyAlignment="1" applyProtection="1">
      <alignment horizontal="centerContinuous"/>
    </xf>
    <xf numFmtId="0" fontId="41" fillId="0" borderId="35" xfId="0" applyFont="1" applyBorder="1" applyAlignment="1" applyProtection="1">
      <alignment horizontal="centerContinuous"/>
    </xf>
    <xf numFmtId="0" fontId="41" fillId="0" borderId="20" xfId="0" applyFont="1" applyBorder="1" applyAlignment="1" applyProtection="1">
      <alignment horizontal="center"/>
    </xf>
    <xf numFmtId="0" fontId="31" fillId="30" borderId="20" xfId="0" applyFont="1" applyFill="1" applyBorder="1" applyProtection="1"/>
    <xf numFmtId="0" fontId="31" fillId="30" borderId="18" xfId="0" applyFont="1" applyFill="1" applyBorder="1" applyProtection="1"/>
    <xf numFmtId="0" fontId="31" fillId="0" borderId="15" xfId="0" applyFont="1" applyBorder="1" applyAlignment="1" applyProtection="1">
      <alignment horizontal="centerContinuous"/>
    </xf>
    <xf numFmtId="0" fontId="31" fillId="0" borderId="10" xfId="0" applyFont="1" applyBorder="1" applyAlignment="1" applyProtection="1">
      <alignment horizontal="centerContinuous"/>
    </xf>
    <xf numFmtId="0" fontId="31" fillId="0" borderId="16" xfId="0" applyFont="1" applyBorder="1" applyAlignment="1" applyProtection="1">
      <alignment horizontal="centerContinuous"/>
    </xf>
    <xf numFmtId="37" fontId="31" fillId="0" borderId="11" xfId="0" applyNumberFormat="1" applyFont="1" applyBorder="1" applyProtection="1"/>
    <xf numFmtId="37" fontId="31" fillId="0" borderId="17" xfId="0" applyNumberFormat="1" applyFont="1" applyBorder="1" applyProtection="1"/>
    <xf numFmtId="0" fontId="31" fillId="30" borderId="15" xfId="0" applyFont="1" applyFill="1" applyBorder="1" applyProtection="1"/>
    <xf numFmtId="0" fontId="41" fillId="0" borderId="36" xfId="0" applyFont="1" applyBorder="1" applyProtection="1"/>
    <xf numFmtId="0" fontId="41" fillId="0" borderId="40" xfId="0" applyFont="1" applyBorder="1" applyProtection="1"/>
    <xf numFmtId="0" fontId="41" fillId="0" borderId="34" xfId="0" applyFont="1" applyBorder="1" applyProtection="1"/>
    <xf numFmtId="0" fontId="41" fillId="0" borderId="0" xfId="0" applyFont="1" applyAlignment="1" applyProtection="1">
      <alignment horizontal="centerContinuous"/>
    </xf>
    <xf numFmtId="0" fontId="41" fillId="0" borderId="14" xfId="0" applyFont="1" applyBorder="1" applyAlignment="1" applyProtection="1">
      <alignment horizontal="centerContinuous"/>
    </xf>
    <xf numFmtId="0" fontId="41" fillId="0" borderId="27" xfId="0" applyFont="1" applyBorder="1" applyAlignment="1" applyProtection="1">
      <alignment horizontal="center"/>
    </xf>
    <xf numFmtId="0" fontId="41" fillId="0" borderId="25" xfId="0" applyFont="1" applyBorder="1" applyAlignment="1" applyProtection="1">
      <alignment horizontal="centerContinuous"/>
    </xf>
    <xf numFmtId="0" fontId="41" fillId="0" borderId="29" xfId="0" applyFont="1" applyBorder="1" applyAlignment="1" applyProtection="1">
      <alignment horizontal="center"/>
    </xf>
    <xf numFmtId="5" fontId="31" fillId="0" borderId="31" xfId="0" applyNumberFormat="1" applyFont="1" applyBorder="1" applyAlignment="1" applyProtection="1">
      <alignment horizontal="centerContinuous"/>
    </xf>
    <xf numFmtId="0" fontId="34" fillId="0" borderId="35" xfId="0" applyFont="1" applyBorder="1" applyProtection="1"/>
    <xf numFmtId="37" fontId="31" fillId="0" borderId="31" xfId="0" applyNumberFormat="1" applyFont="1" applyBorder="1" applyAlignment="1" applyProtection="1">
      <alignment horizontal="centerContinuous"/>
    </xf>
    <xf numFmtId="0" fontId="31" fillId="0" borderId="61" xfId="0" applyFont="1" applyBorder="1" applyAlignment="1" applyProtection="1">
      <alignment horizontal="center"/>
    </xf>
    <xf numFmtId="0" fontId="41" fillId="0" borderId="13" xfId="0" applyFont="1" applyBorder="1" applyAlignment="1" applyProtection="1">
      <alignment horizontal="center"/>
    </xf>
    <xf numFmtId="5" fontId="31" fillId="0" borderId="67" xfId="0" applyNumberFormat="1" applyFont="1" applyBorder="1" applyProtection="1"/>
    <xf numFmtId="0" fontId="32" fillId="0" borderId="48" xfId="0" applyFont="1" applyBorder="1" applyAlignment="1" applyProtection="1">
      <alignment horizontal="centerContinuous"/>
    </xf>
    <xf numFmtId="0" fontId="32" fillId="0" borderId="49" xfId="0" applyFont="1" applyBorder="1" applyAlignment="1" applyProtection="1">
      <alignment horizontal="centerContinuous"/>
    </xf>
    <xf numFmtId="0" fontId="42" fillId="0" borderId="24" xfId="0" applyFont="1" applyBorder="1" applyAlignment="1" applyProtection="1">
      <alignment horizontal="center"/>
    </xf>
    <xf numFmtId="0" fontId="42" fillId="0" borderId="35" xfId="0" applyFont="1" applyBorder="1" applyAlignment="1" applyProtection="1">
      <alignment horizontal="centerContinuous"/>
    </xf>
    <xf numFmtId="0" fontId="32" fillId="0" borderId="15" xfId="0" applyFont="1" applyBorder="1" applyAlignment="1" applyProtection="1">
      <alignment horizontal="centerContinuous"/>
    </xf>
    <xf numFmtId="0" fontId="32" fillId="0" borderId="10" xfId="0" applyFont="1" applyBorder="1" applyAlignment="1" applyProtection="1">
      <alignment horizontal="centerContinuous"/>
    </xf>
    <xf numFmtId="0" fontId="32" fillId="0" borderId="11" xfId="0" applyFont="1" applyBorder="1" applyAlignment="1" applyProtection="1">
      <alignment horizontal="centerContinuous"/>
    </xf>
    <xf numFmtId="0" fontId="42" fillId="0" borderId="0" xfId="0" applyFont="1" applyAlignment="1" applyProtection="1">
      <alignment horizontal="center"/>
    </xf>
    <xf numFmtId="0" fontId="31" fillId="0" borderId="33" xfId="0" applyFont="1" applyBorder="1" applyAlignment="1" applyProtection="1">
      <alignment horizontal="left"/>
    </xf>
    <xf numFmtId="0" fontId="31" fillId="0" borderId="11" xfId="0" applyFont="1" applyBorder="1" applyAlignment="1" applyProtection="1">
      <alignment horizontal="left"/>
    </xf>
    <xf numFmtId="0" fontId="31" fillId="0" borderId="11" xfId="0" applyFont="1" applyBorder="1" applyAlignment="1" applyProtection="1">
      <alignment horizontal="center"/>
    </xf>
    <xf numFmtId="0" fontId="41" fillId="0" borderId="10" xfId="0" applyFont="1" applyBorder="1" applyProtection="1"/>
    <xf numFmtId="0" fontId="42" fillId="0" borderId="14" xfId="0" applyFont="1" applyBorder="1" applyAlignment="1" applyProtection="1">
      <alignment horizontal="center"/>
    </xf>
    <xf numFmtId="0" fontId="32" fillId="0" borderId="0" xfId="0" applyFont="1" applyAlignment="1" applyProtection="1">
      <alignment horizontal="center"/>
    </xf>
    <xf numFmtId="0" fontId="31" fillId="0" borderId="37" xfId="0" applyFont="1" applyBorder="1" applyAlignment="1" applyProtection="1">
      <alignment horizontal="center"/>
    </xf>
    <xf numFmtId="0" fontId="31" fillId="0" borderId="24" xfId="0" applyFont="1" applyBorder="1" applyAlignment="1" applyProtection="1">
      <alignment horizontal="center"/>
    </xf>
    <xf numFmtId="0" fontId="29" fillId="0" borderId="34" xfId="0" applyFont="1" applyBorder="1" applyAlignment="1" applyProtection="1">
      <alignment horizontal="center"/>
    </xf>
    <xf numFmtId="0" fontId="29" fillId="0" borderId="35" xfId="0" applyFont="1" applyBorder="1" applyAlignment="1" applyProtection="1">
      <alignment horizontal="center"/>
    </xf>
    <xf numFmtId="0" fontId="29" fillId="0" borderId="20" xfId="0" applyFont="1" applyBorder="1" applyAlignment="1" applyProtection="1">
      <alignment horizontal="center"/>
    </xf>
    <xf numFmtId="0" fontId="29" fillId="0" borderId="13" xfId="0" applyFont="1" applyBorder="1" applyAlignment="1" applyProtection="1">
      <alignment horizontal="center"/>
    </xf>
    <xf numFmtId="0" fontId="29" fillId="0" borderId="14" xfId="0" applyFont="1" applyBorder="1" applyAlignment="1" applyProtection="1">
      <alignment horizontal="center"/>
    </xf>
    <xf numFmtId="0" fontId="31" fillId="0" borderId="26" xfId="0" applyFont="1" applyBorder="1" applyAlignment="1" applyProtection="1">
      <alignment horizontal="center"/>
    </xf>
    <xf numFmtId="0" fontId="31" fillId="0" borderId="44" xfId="0" applyFont="1" applyBorder="1" applyAlignment="1" applyProtection="1">
      <alignment horizontal="center"/>
    </xf>
    <xf numFmtId="0" fontId="31" fillId="0" borderId="41" xfId="0" applyFont="1" applyBorder="1" applyAlignment="1" applyProtection="1">
      <alignment horizontal="center"/>
    </xf>
    <xf numFmtId="0" fontId="31" fillId="0" borderId="71" xfId="0" applyFont="1" applyBorder="1" applyAlignment="1" applyProtection="1">
      <alignment horizontal="center"/>
    </xf>
    <xf numFmtId="0" fontId="31" fillId="0" borderId="54" xfId="0" applyFont="1" applyBorder="1" applyAlignment="1" applyProtection="1">
      <alignment horizontal="right"/>
    </xf>
    <xf numFmtId="0" fontId="31" fillId="0" borderId="57" xfId="0" applyFont="1" applyBorder="1" applyAlignment="1" applyProtection="1">
      <alignment horizontal="right"/>
    </xf>
    <xf numFmtId="0" fontId="41" fillId="0" borderId="0" xfId="0" applyFont="1" applyAlignment="1" applyProtection="1">
      <alignment horizontal="center"/>
    </xf>
    <xf numFmtId="0" fontId="41" fillId="0" borderId="25" xfId="0" applyFont="1" applyBorder="1" applyAlignment="1" applyProtection="1">
      <alignment horizontal="center"/>
    </xf>
    <xf numFmtId="0" fontId="41" fillId="0" borderId="19" xfId="0" applyFont="1" applyBorder="1" applyAlignment="1" applyProtection="1">
      <alignment horizontal="center"/>
    </xf>
    <xf numFmtId="0" fontId="41" fillId="0" borderId="31" xfId="0" applyFont="1" applyBorder="1" applyAlignment="1" applyProtection="1">
      <alignment horizontal="center"/>
    </xf>
    <xf numFmtId="0" fontId="36" fillId="0" borderId="0" xfId="0" applyFont="1"/>
    <xf numFmtId="0" fontId="35" fillId="0" borderId="0" xfId="0" applyFont="1"/>
    <xf numFmtId="0" fontId="31" fillId="34" borderId="0" xfId="0" applyFont="1" applyFill="1"/>
    <xf numFmtId="0" fontId="33" fillId="0" borderId="0" xfId="0" applyFont="1" applyProtection="1"/>
    <xf numFmtId="10" fontId="31" fillId="0" borderId="0" xfId="0" applyNumberFormat="1" applyFont="1" applyProtection="1"/>
    <xf numFmtId="164" fontId="31" fillId="0" borderId="19" xfId="0" applyNumberFormat="1" applyFont="1" applyBorder="1" applyAlignment="1" applyProtection="1">
      <alignment horizontal="center"/>
    </xf>
    <xf numFmtId="0" fontId="31" fillId="0" borderId="12" xfId="0" applyFont="1" applyBorder="1" applyAlignment="1" applyProtection="1">
      <alignment horizontal="center"/>
    </xf>
    <xf numFmtId="164" fontId="31" fillId="0" borderId="0" xfId="0" applyNumberFormat="1" applyFont="1" applyAlignment="1" applyProtection="1">
      <alignment horizontal="center"/>
    </xf>
    <xf numFmtId="165" fontId="31" fillId="0" borderId="0" xfId="0" applyNumberFormat="1" applyFont="1" applyProtection="1"/>
    <xf numFmtId="164" fontId="31" fillId="0" borderId="30" xfId="0" applyNumberFormat="1" applyFont="1" applyBorder="1" applyAlignment="1" applyProtection="1">
      <alignment horizontal="center"/>
    </xf>
    <xf numFmtId="0" fontId="31" fillId="0" borderId="28" xfId="0" applyFont="1" applyBorder="1" applyAlignment="1" applyProtection="1">
      <alignment horizontal="left"/>
    </xf>
    <xf numFmtId="164" fontId="31" fillId="0" borderId="26" xfId="0" applyNumberFormat="1" applyFont="1" applyBorder="1" applyAlignment="1" applyProtection="1">
      <alignment horizontal="center"/>
    </xf>
    <xf numFmtId="164" fontId="31" fillId="0" borderId="35" xfId="0" applyNumberFormat="1" applyFont="1" applyBorder="1" applyAlignment="1" applyProtection="1">
      <alignment horizontal="center"/>
    </xf>
    <xf numFmtId="37" fontId="31" fillId="0" borderId="37" xfId="0" applyNumberFormat="1" applyFont="1" applyBorder="1" applyProtection="1"/>
    <xf numFmtId="164" fontId="31" fillId="0" borderId="11" xfId="0" applyNumberFormat="1" applyFont="1" applyBorder="1" applyAlignment="1" applyProtection="1">
      <alignment horizontal="center"/>
    </xf>
    <xf numFmtId="37" fontId="31" fillId="0" borderId="36" xfId="0" applyNumberFormat="1" applyFont="1" applyBorder="1" applyProtection="1"/>
    <xf numFmtId="7" fontId="31" fillId="0" borderId="46" xfId="0" applyNumberFormat="1" applyFont="1" applyBorder="1" applyProtection="1"/>
    <xf numFmtId="0" fontId="31" fillId="0" borderId="53" xfId="0" applyFont="1" applyBorder="1" applyAlignment="1" applyProtection="1">
      <alignment horizontal="center"/>
    </xf>
    <xf numFmtId="37" fontId="31" fillId="29" borderId="53" xfId="0" applyNumberFormat="1" applyFont="1" applyFill="1" applyBorder="1" applyProtection="1"/>
    <xf numFmtId="0" fontId="31" fillId="29" borderId="37" xfId="0" applyFont="1" applyFill="1" applyBorder="1" applyProtection="1"/>
    <xf numFmtId="10" fontId="31" fillId="0" borderId="10" xfId="0" applyNumberFormat="1" applyFont="1" applyBorder="1" applyProtection="1"/>
    <xf numFmtId="0" fontId="32" fillId="0" borderId="18" xfId="0" applyFont="1" applyBorder="1" applyAlignment="1" applyProtection="1">
      <alignment horizontal="centerContinuous"/>
    </xf>
    <xf numFmtId="0" fontId="32" fillId="0" borderId="19" xfId="0" applyFont="1" applyBorder="1" applyAlignment="1" applyProtection="1">
      <alignment horizontal="centerContinuous"/>
    </xf>
    <xf numFmtId="0" fontId="32" fillId="0" borderId="20" xfId="0" applyFont="1" applyBorder="1" applyAlignment="1" applyProtection="1">
      <alignment horizontal="centerContinuous"/>
    </xf>
    <xf numFmtId="0" fontId="32" fillId="0" borderId="34" xfId="0" applyFont="1" applyBorder="1" applyAlignment="1" applyProtection="1">
      <alignment horizontal="center"/>
    </xf>
    <xf numFmtId="165" fontId="31" fillId="0" borderId="24" xfId="0" applyNumberFormat="1" applyFont="1" applyBorder="1" applyAlignment="1" applyProtection="1">
      <alignment horizontal="center"/>
    </xf>
    <xf numFmtId="165" fontId="31" fillId="0" borderId="13" xfId="0" applyNumberFormat="1" applyFont="1" applyBorder="1" applyAlignment="1" applyProtection="1">
      <alignment horizontal="center"/>
    </xf>
    <xf numFmtId="165" fontId="31" fillId="0" borderId="0" xfId="0" applyNumberFormat="1" applyFont="1" applyAlignment="1" applyProtection="1">
      <alignment horizontal="center"/>
    </xf>
    <xf numFmtId="0" fontId="33" fillId="0" borderId="14" xfId="0" applyFont="1" applyBorder="1" applyProtection="1"/>
    <xf numFmtId="165" fontId="31" fillId="0" borderId="15" xfId="0" applyNumberFormat="1" applyFont="1" applyBorder="1" applyAlignment="1" applyProtection="1">
      <alignment horizontal="center"/>
    </xf>
    <xf numFmtId="0" fontId="33" fillId="0" borderId="16" xfId="0" applyFont="1" applyBorder="1" applyProtection="1"/>
    <xf numFmtId="0" fontId="32" fillId="0" borderId="34" xfId="0" applyFont="1" applyBorder="1" applyProtection="1"/>
    <xf numFmtId="0" fontId="31" fillId="24" borderId="17" xfId="0" applyFont="1" applyFill="1" applyBorder="1" applyProtection="1"/>
    <xf numFmtId="0" fontId="31" fillId="24" borderId="11" xfId="0" applyFont="1" applyFill="1" applyBorder="1" applyProtection="1"/>
    <xf numFmtId="0" fontId="47" fillId="24" borderId="11" xfId="0" applyFont="1" applyFill="1" applyBorder="1" applyAlignment="1" applyProtection="1">
      <alignment horizontal="left"/>
    </xf>
    <xf numFmtId="0" fontId="48" fillId="24" borderId="11" xfId="0" applyFont="1" applyFill="1" applyBorder="1" applyProtection="1"/>
    <xf numFmtId="0" fontId="31" fillId="24" borderId="12" xfId="0" applyFont="1" applyFill="1" applyBorder="1" applyProtection="1"/>
    <xf numFmtId="0" fontId="31" fillId="24" borderId="13" xfId="0" applyFont="1" applyFill="1" applyBorder="1" applyProtection="1"/>
    <xf numFmtId="0" fontId="31" fillId="24" borderId="0" xfId="0" applyFont="1" applyFill="1" applyProtection="1"/>
    <xf numFmtId="0" fontId="31" fillId="24" borderId="14" xfId="0" applyFont="1" applyFill="1" applyBorder="1" applyProtection="1"/>
    <xf numFmtId="0" fontId="49" fillId="24" borderId="13" xfId="0" applyFont="1" applyFill="1" applyBorder="1" applyAlignment="1" applyProtection="1">
      <alignment horizontal="centerContinuous" vertical="center"/>
    </xf>
    <xf numFmtId="0" fontId="31" fillId="24" borderId="0" xfId="0" applyFont="1" applyFill="1" applyAlignment="1" applyProtection="1">
      <alignment horizontal="centerContinuous"/>
    </xf>
    <xf numFmtId="0" fontId="31" fillId="24" borderId="14" xfId="0" applyFont="1" applyFill="1" applyBorder="1" applyAlignment="1" applyProtection="1">
      <alignment horizontal="centerContinuous"/>
    </xf>
    <xf numFmtId="0" fontId="50" fillId="24" borderId="13" xfId="0" applyFont="1" applyFill="1" applyBorder="1" applyAlignment="1" applyProtection="1">
      <alignment horizontal="centerContinuous" vertical="center"/>
    </xf>
    <xf numFmtId="0" fontId="49" fillId="24" borderId="0" xfId="0" applyFont="1" applyFill="1" applyAlignment="1" applyProtection="1">
      <alignment horizontal="centerContinuous"/>
    </xf>
    <xf numFmtId="0" fontId="49" fillId="24" borderId="14" xfId="0" applyFont="1" applyFill="1" applyBorder="1" applyAlignment="1" applyProtection="1">
      <alignment horizontal="centerContinuous"/>
    </xf>
    <xf numFmtId="0" fontId="30" fillId="24" borderId="13" xfId="0" applyFont="1" applyFill="1" applyBorder="1" applyAlignment="1" applyProtection="1">
      <alignment horizontal="centerContinuous"/>
    </xf>
    <xf numFmtId="0" fontId="45" fillId="24" borderId="11" xfId="0" applyFont="1" applyFill="1" applyBorder="1" applyAlignment="1" applyProtection="1">
      <alignment horizontal="centerContinuous"/>
    </xf>
    <xf numFmtId="0" fontId="45" fillId="24" borderId="13" xfId="0" applyFont="1" applyFill="1" applyBorder="1" applyAlignment="1" applyProtection="1">
      <alignment horizontal="centerContinuous"/>
    </xf>
    <xf numFmtId="0" fontId="51" fillId="24" borderId="0" xfId="0" applyFont="1" applyFill="1" applyAlignment="1" applyProtection="1">
      <alignment horizontal="centerContinuous"/>
    </xf>
    <xf numFmtId="0" fontId="51" fillId="24" borderId="14" xfId="0" applyFont="1" applyFill="1" applyBorder="1" applyAlignment="1" applyProtection="1">
      <alignment horizontal="centerContinuous"/>
    </xf>
    <xf numFmtId="0" fontId="31" fillId="24" borderId="10" xfId="0" applyFont="1" applyFill="1" applyBorder="1" applyAlignment="1" applyProtection="1">
      <alignment horizontal="centerContinuous"/>
    </xf>
    <xf numFmtId="0" fontId="31" fillId="24" borderId="0" xfId="0" applyFont="1" applyFill="1" applyAlignment="1" applyProtection="1">
      <alignment horizontal="right"/>
    </xf>
    <xf numFmtId="0" fontId="30" fillId="24" borderId="0" xfId="0" applyFont="1" applyFill="1" applyAlignment="1" applyProtection="1">
      <alignment horizontal="centerContinuous"/>
    </xf>
    <xf numFmtId="0" fontId="52" fillId="24" borderId="0" xfId="0" applyFont="1" applyFill="1" applyAlignment="1" applyProtection="1">
      <alignment horizontal="centerContinuous"/>
    </xf>
    <xf numFmtId="0" fontId="34" fillId="24" borderId="0" xfId="0" applyFont="1" applyFill="1" applyAlignment="1" applyProtection="1">
      <alignment horizontal="centerContinuous"/>
    </xf>
    <xf numFmtId="0" fontId="45" fillId="24" borderId="74" xfId="0" applyFont="1" applyFill="1" applyBorder="1" applyAlignment="1" applyProtection="1">
      <alignment horizontal="centerContinuous"/>
    </xf>
    <xf numFmtId="0" fontId="31" fillId="24" borderId="74" xfId="0" applyFont="1" applyFill="1" applyBorder="1" applyAlignment="1" applyProtection="1">
      <alignment horizontal="centerContinuous"/>
    </xf>
    <xf numFmtId="0" fontId="31" fillId="24" borderId="15" xfId="0" applyFont="1" applyFill="1" applyBorder="1" applyProtection="1"/>
    <xf numFmtId="0" fontId="31" fillId="24" borderId="10" xfId="0" applyFont="1" applyFill="1" applyBorder="1" applyProtection="1"/>
    <xf numFmtId="0" fontId="31" fillId="24" borderId="16" xfId="0" applyFont="1" applyFill="1" applyBorder="1" applyProtection="1"/>
    <xf numFmtId="0" fontId="33" fillId="0" borderId="0" xfId="0" applyFont="1" applyAlignment="1">
      <alignment horizontal="left" wrapText="1"/>
    </xf>
    <xf numFmtId="0" fontId="33"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6" fillId="0" borderId="17" xfId="0" applyFont="1" applyBorder="1" applyProtection="1"/>
    <xf numFmtId="0" fontId="36" fillId="0" borderId="11" xfId="0" applyFont="1" applyBorder="1" applyProtection="1"/>
    <xf numFmtId="0" fontId="36" fillId="0" borderId="12" xfId="0" applyFont="1" applyBorder="1" applyProtection="1"/>
    <xf numFmtId="0" fontId="36" fillId="0" borderId="13" xfId="0" applyFont="1" applyBorder="1" applyProtection="1"/>
    <xf numFmtId="0" fontId="36" fillId="0" borderId="14" xfId="0" applyFont="1" applyBorder="1" applyProtection="1"/>
    <xf numFmtId="0" fontId="36" fillId="0" borderId="75" xfId="0" applyFont="1" applyBorder="1" applyProtection="1"/>
    <xf numFmtId="0" fontId="36" fillId="0" borderId="64" xfId="0" applyFont="1" applyBorder="1" applyAlignment="1" applyProtection="1">
      <alignment horizontal="center"/>
    </xf>
    <xf numFmtId="0" fontId="53" fillId="0" borderId="0" xfId="0" applyFont="1" applyAlignment="1" applyProtection="1">
      <alignment horizontal="centerContinuous"/>
    </xf>
    <xf numFmtId="0" fontId="36" fillId="0" borderId="14" xfId="0" applyFont="1" applyBorder="1" applyAlignment="1" applyProtection="1">
      <alignment horizontal="center"/>
    </xf>
    <xf numFmtId="0" fontId="53" fillId="0" borderId="64" xfId="0" applyFont="1" applyBorder="1" applyAlignment="1" applyProtection="1">
      <alignment horizontal="center"/>
    </xf>
    <xf numFmtId="0" fontId="53" fillId="0" borderId="14" xfId="0" applyFont="1" applyBorder="1" applyAlignment="1" applyProtection="1">
      <alignment horizontal="center"/>
    </xf>
    <xf numFmtId="0" fontId="36" fillId="0" borderId="65" xfId="0" applyFont="1" applyBorder="1" applyProtection="1"/>
    <xf numFmtId="0" fontId="36" fillId="0" borderId="10" xfId="0" applyFont="1" applyBorder="1" applyProtection="1"/>
    <xf numFmtId="0" fontId="36" fillId="0" borderId="16" xfId="0" applyFont="1" applyBorder="1" applyProtection="1"/>
    <xf numFmtId="37" fontId="29" fillId="0" borderId="26" xfId="0" applyNumberFormat="1" applyFont="1" applyBorder="1" applyAlignment="1" applyProtection="1">
      <alignment horizontal="right"/>
    </xf>
    <xf numFmtId="5" fontId="29" fillId="0" borderId="26" xfId="0" applyNumberFormat="1" applyFont="1" applyBorder="1" applyAlignment="1" applyProtection="1">
      <alignment horizontal="right"/>
    </xf>
    <xf numFmtId="0" fontId="39" fillId="0" borderId="0" xfId="0" applyFont="1" applyAlignment="1" applyProtection="1"/>
    <xf numFmtId="0" fontId="31" fillId="0" borderId="0" xfId="0" applyFont="1" applyBorder="1" applyProtection="1"/>
    <xf numFmtId="0" fontId="32" fillId="0" borderId="0" xfId="0" applyFont="1" applyBorder="1" applyAlignment="1" applyProtection="1">
      <alignment horizontal="centerContinuous"/>
    </xf>
    <xf numFmtId="0" fontId="31" fillId="0" borderId="17" xfId="0" applyFont="1" applyBorder="1"/>
    <xf numFmtId="0" fontId="31" fillId="0" borderId="21" xfId="0" applyFont="1" applyBorder="1"/>
    <xf numFmtId="0" fontId="31" fillId="0" borderId="33" xfId="0" applyFont="1" applyBorder="1"/>
    <xf numFmtId="0" fontId="31" fillId="0" borderId="11" xfId="0" applyFont="1" applyBorder="1"/>
    <xf numFmtId="0" fontId="31" fillId="0" borderId="23" xfId="0" applyFont="1" applyBorder="1"/>
    <xf numFmtId="0" fontId="31" fillId="0" borderId="34" xfId="0" applyFont="1" applyBorder="1"/>
    <xf numFmtId="0" fontId="31" fillId="0" borderId="25" xfId="0" applyFont="1" applyBorder="1"/>
    <xf numFmtId="0" fontId="31" fillId="0" borderId="35" xfId="0" applyFont="1" applyBorder="1"/>
    <xf numFmtId="0" fontId="31" fillId="0" borderId="18" xfId="0" applyFont="1" applyBorder="1" applyAlignment="1">
      <alignment horizontal="centerContinuous"/>
    </xf>
    <xf numFmtId="0" fontId="31" fillId="0" borderId="19" xfId="0" applyFont="1" applyBorder="1" applyAlignment="1">
      <alignment horizontal="centerContinuous"/>
    </xf>
    <xf numFmtId="0" fontId="31" fillId="0" borderId="20" xfId="0" applyFont="1" applyBorder="1" applyAlignment="1">
      <alignment horizontal="centerContinuous"/>
    </xf>
    <xf numFmtId="0" fontId="31" fillId="0" borderId="14" xfId="0" applyFont="1" applyBorder="1" applyAlignment="1">
      <alignment horizontal="centerContinuous"/>
    </xf>
    <xf numFmtId="0" fontId="31" fillId="0" borderId="15" xfId="0" applyFont="1" applyBorder="1"/>
    <xf numFmtId="0" fontId="31" fillId="0" borderId="10" xfId="0" applyFont="1" applyBorder="1"/>
    <xf numFmtId="0" fontId="31" fillId="0" borderId="10" xfId="0" applyFont="1" applyBorder="1" applyAlignment="1">
      <alignment horizontal="centerContinuous"/>
    </xf>
    <xf numFmtId="0" fontId="31" fillId="0" borderId="16" xfId="0" applyFont="1" applyBorder="1" applyAlignment="1">
      <alignment horizontal="centerContinuous"/>
    </xf>
    <xf numFmtId="0" fontId="31" fillId="0" borderId="24" xfId="0" applyFont="1" applyBorder="1" applyAlignment="1" applyProtection="1">
      <alignment horizontal="left"/>
    </xf>
    <xf numFmtId="0" fontId="31" fillId="0" borderId="34" xfId="0" applyFont="1" applyBorder="1" applyAlignment="1" applyProtection="1">
      <alignment horizontal="right"/>
    </xf>
    <xf numFmtId="0" fontId="31" fillId="0" borderId="0" xfId="0" applyFont="1" applyBorder="1" applyAlignment="1" applyProtection="1">
      <alignment horizontal="centerContinuous" wrapText="1"/>
    </xf>
    <xf numFmtId="0" fontId="31" fillId="0" borderId="14" xfId="0" applyFont="1" applyBorder="1" applyAlignment="1" applyProtection="1">
      <alignment horizontal="centerContinuous" wrapText="1"/>
    </xf>
    <xf numFmtId="0" fontId="31" fillId="0" borderId="46" xfId="0" applyFont="1" applyBorder="1" applyAlignment="1" applyProtection="1">
      <alignment horizontal="left"/>
    </xf>
    <xf numFmtId="0" fontId="31" fillId="0" borderId="43" xfId="0" applyFont="1" applyBorder="1" applyAlignment="1" applyProtection="1">
      <alignment horizontal="left"/>
    </xf>
    <xf numFmtId="0" fontId="31" fillId="0" borderId="44" xfId="0" applyFont="1" applyBorder="1" applyAlignment="1" applyProtection="1">
      <alignment horizontal="right"/>
    </xf>
    <xf numFmtId="0" fontId="31" fillId="0" borderId="10" xfId="0" applyFont="1" applyBorder="1" applyAlignment="1" applyProtection="1">
      <alignment horizontal="centerContinuous" wrapText="1"/>
    </xf>
    <xf numFmtId="0" fontId="31" fillId="0" borderId="16" xfId="0" applyFont="1" applyBorder="1" applyAlignment="1" applyProtection="1">
      <alignment horizontal="centerContinuous" wrapText="1"/>
    </xf>
    <xf numFmtId="0" fontId="54" fillId="0" borderId="0" xfId="0" applyFont="1" applyProtection="1"/>
    <xf numFmtId="0" fontId="31" fillId="0" borderId="0" xfId="0" applyFont="1" applyBorder="1" applyAlignment="1" applyProtection="1">
      <alignment horizontal="centerContinuous"/>
    </xf>
    <xf numFmtId="37" fontId="31" fillId="0" borderId="0" xfId="0" applyNumberFormat="1" applyFont="1" applyBorder="1" applyProtection="1"/>
    <xf numFmtId="5" fontId="31" fillId="0" borderId="0" xfId="0" applyNumberFormat="1" applyFont="1" applyBorder="1" applyProtection="1"/>
    <xf numFmtId="0" fontId="55" fillId="0" borderId="0" xfId="0" applyFont="1" applyProtection="1"/>
    <xf numFmtId="0" fontId="55" fillId="0" borderId="0" xfId="0" applyFont="1" applyAlignment="1" applyProtection="1">
      <alignment horizontal="left"/>
    </xf>
    <xf numFmtId="0" fontId="31" fillId="38" borderId="0" xfId="0" applyFont="1" applyFill="1" applyBorder="1" applyProtection="1"/>
    <xf numFmtId="0" fontId="41" fillId="0" borderId="0" xfId="0" applyFont="1" applyAlignment="1" applyProtection="1">
      <alignment horizontal="centerContinuous" wrapText="1"/>
    </xf>
    <xf numFmtId="0" fontId="41" fillId="0" borderId="0" xfId="0" applyFont="1"/>
    <xf numFmtId="164" fontId="31" fillId="0" borderId="10" xfId="0" applyNumberFormat="1" applyFont="1" applyBorder="1" applyAlignment="1" applyProtection="1">
      <alignment horizontal="center"/>
    </xf>
    <xf numFmtId="0" fontId="31" fillId="0" borderId="0" xfId="0" applyFont="1" applyAlignment="1">
      <alignment horizontal="right"/>
    </xf>
    <xf numFmtId="0" fontId="31" fillId="0" borderId="12" xfId="0" applyFont="1" applyBorder="1"/>
    <xf numFmtId="0" fontId="32" fillId="0" borderId="0" xfId="0" applyFont="1" applyAlignment="1">
      <alignment horizontal="centerContinuous"/>
    </xf>
    <xf numFmtId="0" fontId="31" fillId="0" borderId="14" xfId="0" applyFont="1" applyBorder="1"/>
    <xf numFmtId="0" fontId="31" fillId="0" borderId="20" xfId="0" applyFont="1" applyBorder="1"/>
    <xf numFmtId="0" fontId="31" fillId="0" borderId="24" xfId="0" applyFont="1" applyBorder="1"/>
    <xf numFmtId="0" fontId="31" fillId="0" borderId="28" xfId="0" applyFont="1" applyBorder="1" applyAlignment="1">
      <alignment horizontal="centerContinuous"/>
    </xf>
    <xf numFmtId="0" fontId="31" fillId="0" borderId="27" xfId="0" applyFont="1" applyBorder="1"/>
    <xf numFmtId="0" fontId="31" fillId="0" borderId="36" xfId="0" applyFont="1" applyBorder="1"/>
    <xf numFmtId="0" fontId="31" fillId="0" borderId="37" xfId="0" applyFont="1" applyBorder="1" applyAlignment="1">
      <alignment horizontal="center"/>
    </xf>
    <xf numFmtId="0" fontId="31" fillId="0" borderId="38" xfId="0" applyFont="1" applyBorder="1" applyAlignment="1">
      <alignment horizontal="center"/>
    </xf>
    <xf numFmtId="0" fontId="31" fillId="0" borderId="27" xfId="0" applyFont="1" applyBorder="1" applyAlignment="1">
      <alignment horizontal="center"/>
    </xf>
    <xf numFmtId="0" fontId="31" fillId="0" borderId="25" xfId="0" applyFont="1" applyBorder="1" applyAlignment="1">
      <alignment horizontal="center"/>
    </xf>
    <xf numFmtId="0" fontId="31" fillId="0" borderId="24" xfId="0" applyFont="1" applyBorder="1" applyAlignment="1">
      <alignment horizontal="center"/>
    </xf>
    <xf numFmtId="0" fontId="31" fillId="0" borderId="14" xfId="0" applyFont="1" applyBorder="1" applyAlignment="1">
      <alignment horizontal="center"/>
    </xf>
    <xf numFmtId="0" fontId="31" fillId="0" borderId="40" xfId="0" applyFont="1" applyBorder="1"/>
    <xf numFmtId="0" fontId="31" fillId="0" borderId="41" xfId="0" applyFont="1" applyBorder="1"/>
    <xf numFmtId="0" fontId="31" fillId="0" borderId="42" xfId="0" applyFont="1" applyBorder="1" applyAlignment="1">
      <alignment horizontal="center"/>
    </xf>
    <xf numFmtId="0" fontId="31" fillId="0" borderId="31" xfId="0" applyFont="1" applyBorder="1" applyAlignment="1">
      <alignment horizontal="center"/>
    </xf>
    <xf numFmtId="0" fontId="31" fillId="0" borderId="16" xfId="0" applyFont="1" applyBorder="1"/>
    <xf numFmtId="0" fontId="32" fillId="0" borderId="0" xfId="0" applyFont="1"/>
    <xf numFmtId="0" fontId="32" fillId="0" borderId="0" xfId="0" applyFont="1" applyAlignment="1">
      <alignment horizontal="right"/>
    </xf>
    <xf numFmtId="0" fontId="29" fillId="0" borderId="19" xfId="0" applyFont="1" applyBorder="1" applyAlignment="1" applyProtection="1"/>
    <xf numFmtId="0" fontId="31" fillId="0" borderId="64" xfId="0" applyFont="1" applyBorder="1"/>
    <xf numFmtId="0" fontId="31" fillId="0" borderId="22" xfId="0" applyFont="1" applyBorder="1"/>
    <xf numFmtId="0" fontId="31" fillId="0" borderId="48" xfId="0" applyFont="1" applyBorder="1" applyAlignment="1">
      <alignment horizontal="centerContinuous"/>
    </xf>
    <xf numFmtId="0" fontId="31" fillId="0" borderId="49" xfId="0" applyFont="1" applyBorder="1" applyAlignment="1">
      <alignment horizontal="centerContinuous"/>
    </xf>
    <xf numFmtId="0" fontId="31" fillId="0" borderId="50" xfId="0" applyFont="1" applyBorder="1" applyAlignment="1">
      <alignment horizontal="centerContinuous"/>
    </xf>
    <xf numFmtId="0" fontId="31" fillId="0" borderId="39" xfId="0" applyFont="1" applyBorder="1"/>
    <xf numFmtId="0" fontId="31" fillId="0" borderId="63" xfId="0" applyFont="1" applyBorder="1"/>
    <xf numFmtId="0" fontId="31" fillId="0" borderId="37" xfId="0" applyFont="1" applyBorder="1"/>
    <xf numFmtId="0" fontId="31" fillId="0" borderId="40" xfId="0" applyFont="1" applyBorder="1" applyAlignment="1">
      <alignment horizontal="center"/>
    </xf>
    <xf numFmtId="0" fontId="31" fillId="0" borderId="64" xfId="0" applyFont="1" applyBorder="1" applyAlignment="1">
      <alignment horizontal="center"/>
    </xf>
    <xf numFmtId="0" fontId="31" fillId="0" borderId="41" xfId="0" applyFont="1" applyBorder="1" applyAlignment="1">
      <alignment horizontal="center"/>
    </xf>
    <xf numFmtId="0" fontId="31" fillId="0" borderId="42" xfId="0" applyFont="1" applyBorder="1"/>
    <xf numFmtId="0" fontId="31" fillId="0" borderId="34" xfId="0" applyFont="1" applyBorder="1" applyAlignment="1">
      <alignment horizontal="centerContinuous"/>
    </xf>
    <xf numFmtId="0" fontId="31" fillId="0" borderId="29" xfId="0" applyFont="1" applyBorder="1"/>
    <xf numFmtId="0" fontId="31" fillId="0" borderId="30" xfId="0" applyFont="1" applyBorder="1" applyAlignment="1">
      <alignment horizontal="centerContinuous"/>
    </xf>
    <xf numFmtId="0" fontId="31" fillId="0" borderId="35" xfId="0" applyFont="1" applyBorder="1" applyAlignment="1">
      <alignment horizontal="centerContinuous"/>
    </xf>
    <xf numFmtId="0" fontId="31" fillId="0" borderId="19" xfId="0" applyFont="1" applyBorder="1" applyAlignment="1">
      <alignment horizontal="center"/>
    </xf>
    <xf numFmtId="0" fontId="31" fillId="0" borderId="26" xfId="0" applyFont="1" applyBorder="1" applyAlignment="1">
      <alignment horizontal="center"/>
    </xf>
    <xf numFmtId="0" fontId="31" fillId="0" borderId="31" xfId="0" applyFont="1" applyBorder="1"/>
    <xf numFmtId="0" fontId="31" fillId="0" borderId="46" xfId="0" applyFont="1" applyBorder="1"/>
    <xf numFmtId="0" fontId="31" fillId="0" borderId="10" xfId="0" applyFont="1" applyBorder="1" applyAlignment="1">
      <alignment horizontal="center"/>
    </xf>
    <xf numFmtId="0" fontId="31" fillId="0" borderId="45" xfId="0" applyFont="1" applyBorder="1"/>
    <xf numFmtId="0" fontId="31" fillId="0" borderId="0" xfId="0" applyFont="1" applyBorder="1" applyAlignment="1">
      <alignment horizontal="centerContinuous"/>
    </xf>
    <xf numFmtId="0" fontId="31" fillId="0" borderId="13" xfId="0" applyFont="1" applyBorder="1" applyAlignment="1">
      <alignment horizontal="centerContinuous"/>
    </xf>
    <xf numFmtId="0" fontId="31" fillId="0" borderId="32" xfId="0" applyFont="1" applyBorder="1"/>
    <xf numFmtId="0" fontId="31" fillId="0" borderId="43" xfId="0" applyFont="1" applyBorder="1"/>
    <xf numFmtId="37" fontId="31" fillId="0" borderId="46" xfId="0" applyNumberFormat="1" applyFont="1" applyBorder="1" applyProtection="1"/>
    <xf numFmtId="0" fontId="31" fillId="0" borderId="13" xfId="0" applyFont="1" applyBorder="1" applyAlignment="1"/>
    <xf numFmtId="0" fontId="31" fillId="0" borderId="51" xfId="0" applyFont="1" applyBorder="1"/>
    <xf numFmtId="0" fontId="31" fillId="0" borderId="48" xfId="0" applyFont="1" applyBorder="1"/>
    <xf numFmtId="0" fontId="31" fillId="0" borderId="38" xfId="0" applyFont="1" applyBorder="1"/>
    <xf numFmtId="0" fontId="31" fillId="0" borderId="52" xfId="0" applyFont="1" applyBorder="1" applyAlignment="1">
      <alignment horizontal="centerContinuous"/>
    </xf>
    <xf numFmtId="0" fontId="31" fillId="0" borderId="54" xfId="0" applyFont="1" applyBorder="1" applyAlignment="1">
      <alignment horizontal="centerContinuous"/>
    </xf>
    <xf numFmtId="0" fontId="31" fillId="0" borderId="63" xfId="0" applyFont="1" applyBorder="1" applyAlignment="1">
      <alignment horizontal="center"/>
    </xf>
    <xf numFmtId="0" fontId="31" fillId="0" borderId="29" xfId="0" applyFont="1" applyBorder="1" applyAlignment="1">
      <alignment horizontal="center"/>
    </xf>
    <xf numFmtId="0" fontId="31" fillId="0" borderId="51" xfId="0" applyFont="1" applyBorder="1" applyAlignment="1">
      <alignment horizontal="center"/>
    </xf>
    <xf numFmtId="0" fontId="31" fillId="0" borderId="59" xfId="0" applyFont="1" applyBorder="1" applyAlignment="1">
      <alignment horizontal="center"/>
    </xf>
    <xf numFmtId="0" fontId="31" fillId="0" borderId="55" xfId="0" applyFont="1" applyBorder="1" applyAlignment="1">
      <alignment horizontal="center"/>
    </xf>
    <xf numFmtId="0" fontId="31" fillId="0" borderId="58" xfId="0" applyFont="1" applyBorder="1"/>
    <xf numFmtId="0" fontId="31" fillId="0" borderId="60" xfId="0" applyFont="1" applyBorder="1" applyAlignment="1">
      <alignment horizontal="center"/>
    </xf>
    <xf numFmtId="0" fontId="41" fillId="0" borderId="30" xfId="0" applyFont="1" applyBorder="1" applyAlignment="1">
      <alignment horizontal="center"/>
    </xf>
    <xf numFmtId="0" fontId="31" fillId="0" borderId="20" xfId="0" applyFont="1" applyBorder="1" applyAlignment="1">
      <alignment horizontal="center"/>
    </xf>
    <xf numFmtId="0" fontId="31" fillId="26" borderId="26" xfId="0" applyFont="1" applyFill="1" applyBorder="1"/>
    <xf numFmtId="0" fontId="41" fillId="0" borderId="28" xfId="0" applyFont="1" applyBorder="1" applyAlignment="1">
      <alignment horizontal="center"/>
    </xf>
    <xf numFmtId="0" fontId="31" fillId="0" borderId="46" xfId="0" applyFont="1" applyBorder="1" applyAlignment="1">
      <alignment horizontal="center"/>
    </xf>
    <xf numFmtId="0" fontId="31" fillId="26" borderId="46" xfId="0" applyFont="1" applyFill="1" applyBorder="1"/>
    <xf numFmtId="0" fontId="31" fillId="0" borderId="25" xfId="0" applyFont="1" applyBorder="1" applyAlignment="1">
      <alignment horizontal="centerContinuous"/>
    </xf>
    <xf numFmtId="0" fontId="31" fillId="0" borderId="62" xfId="0" applyFont="1" applyBorder="1" applyAlignment="1">
      <alignment horizontal="center"/>
    </xf>
    <xf numFmtId="0" fontId="31" fillId="39" borderId="56" xfId="0" applyFont="1" applyFill="1" applyBorder="1"/>
    <xf numFmtId="0" fontId="31" fillId="0" borderId="17" xfId="0" applyFont="1" applyBorder="1" applyAlignment="1">
      <alignment horizontal="centerContinuous"/>
    </xf>
    <xf numFmtId="0" fontId="31" fillId="0" borderId="11" xfId="0" applyFont="1" applyBorder="1" applyAlignment="1">
      <alignment horizontal="centerContinuous"/>
    </xf>
    <xf numFmtId="0" fontId="31" fillId="0" borderId="12" xfId="0" applyFont="1" applyBorder="1" applyAlignment="1">
      <alignment horizontal="centerContinuous"/>
    </xf>
    <xf numFmtId="0" fontId="31" fillId="0" borderId="42" xfId="0" applyFont="1" applyBorder="1" applyAlignment="1">
      <alignment horizontal="centerContinuous"/>
    </xf>
    <xf numFmtId="0" fontId="31" fillId="39" borderId="41" xfId="0" applyFont="1" applyFill="1" applyBorder="1"/>
    <xf numFmtId="0" fontId="31" fillId="39" borderId="40" xfId="0" applyFont="1" applyFill="1" applyBorder="1"/>
    <xf numFmtId="0" fontId="31" fillId="39" borderId="38" xfId="0" applyFont="1" applyFill="1" applyBorder="1"/>
    <xf numFmtId="0" fontId="31" fillId="39" borderId="39" xfId="0" applyFont="1" applyFill="1" applyBorder="1"/>
    <xf numFmtId="0" fontId="31" fillId="39" borderId="36" xfId="0" applyFont="1" applyFill="1" applyBorder="1"/>
    <xf numFmtId="37" fontId="31" fillId="39" borderId="30" xfId="0" applyNumberFormat="1" applyFont="1" applyFill="1" applyBorder="1" applyProtection="1"/>
    <xf numFmtId="37" fontId="31" fillId="39" borderId="19" xfId="0" applyNumberFormat="1" applyFont="1" applyFill="1" applyBorder="1" applyProtection="1"/>
    <xf numFmtId="37" fontId="31" fillId="39" borderId="20" xfId="0" applyNumberFormat="1" applyFont="1" applyFill="1" applyBorder="1" applyProtection="1"/>
    <xf numFmtId="37" fontId="31" fillId="39" borderId="18" xfId="0" applyNumberFormat="1" applyFont="1" applyFill="1" applyBorder="1" applyProtection="1"/>
    <xf numFmtId="0" fontId="31" fillId="39" borderId="19" xfId="0" applyFont="1" applyFill="1" applyBorder="1"/>
    <xf numFmtId="37" fontId="31" fillId="39" borderId="35" xfId="0" applyNumberFormat="1" applyFont="1" applyFill="1" applyBorder="1" applyProtection="1"/>
    <xf numFmtId="37" fontId="31" fillId="39" borderId="52" xfId="0" applyNumberFormat="1" applyFont="1" applyFill="1" applyBorder="1" applyProtection="1"/>
    <xf numFmtId="37" fontId="31" fillId="39" borderId="49" xfId="0" applyNumberFormat="1" applyFont="1" applyFill="1" applyBorder="1" applyProtection="1"/>
    <xf numFmtId="37" fontId="31" fillId="39" borderId="50" xfId="0" applyNumberFormat="1" applyFont="1" applyFill="1" applyBorder="1" applyProtection="1"/>
    <xf numFmtId="37" fontId="31" fillId="39" borderId="48" xfId="0" applyNumberFormat="1" applyFont="1" applyFill="1" applyBorder="1" applyProtection="1"/>
    <xf numFmtId="0" fontId="31" fillId="39" borderId="49" xfId="0" applyFont="1" applyFill="1" applyBorder="1" applyProtection="1"/>
    <xf numFmtId="37" fontId="31" fillId="39" borderId="54" xfId="0" applyNumberFormat="1" applyFont="1" applyFill="1" applyBorder="1" applyProtection="1"/>
    <xf numFmtId="37" fontId="31" fillId="39" borderId="41" xfId="0" applyNumberFormat="1" applyFont="1" applyFill="1" applyBorder="1" applyProtection="1"/>
    <xf numFmtId="37" fontId="31" fillId="39" borderId="40" xfId="0" applyNumberFormat="1" applyFont="1" applyFill="1" applyBorder="1" applyProtection="1"/>
    <xf numFmtId="37" fontId="31" fillId="39" borderId="38" xfId="0" applyNumberFormat="1" applyFont="1" applyFill="1" applyBorder="1" applyProtection="1"/>
    <xf numFmtId="37" fontId="31" fillId="39" borderId="39" xfId="0" applyNumberFormat="1" applyFont="1" applyFill="1" applyBorder="1" applyProtection="1"/>
    <xf numFmtId="0" fontId="31" fillId="39" borderId="40" xfId="0" applyFont="1" applyFill="1" applyBorder="1" applyProtection="1"/>
    <xf numFmtId="37" fontId="31" fillId="39" borderId="36" xfId="0" applyNumberFormat="1" applyFont="1" applyFill="1" applyBorder="1" applyProtection="1"/>
    <xf numFmtId="0" fontId="31" fillId="39" borderId="19" xfId="0" applyFont="1" applyFill="1" applyBorder="1" applyProtection="1"/>
    <xf numFmtId="0" fontId="41" fillId="0" borderId="13" xfId="0" applyFont="1" applyBorder="1"/>
    <xf numFmtId="0" fontId="41" fillId="0" borderId="14" xfId="0" applyFont="1" applyBorder="1"/>
    <xf numFmtId="0" fontId="31" fillId="0" borderId="24" xfId="0" applyFont="1" applyBorder="1" applyAlignment="1">
      <alignment horizontal="centerContinuous"/>
    </xf>
    <xf numFmtId="0" fontId="31" fillId="31" borderId="54" xfId="0" applyFont="1" applyFill="1" applyBorder="1"/>
    <xf numFmtId="0" fontId="31" fillId="31" borderId="36" xfId="0" applyFont="1" applyFill="1" applyBorder="1"/>
    <xf numFmtId="0" fontId="31" fillId="31" borderId="30" xfId="0" applyFont="1" applyFill="1" applyBorder="1"/>
    <xf numFmtId="0" fontId="31" fillId="31" borderId="20" xfId="0" applyFont="1" applyFill="1" applyBorder="1"/>
    <xf numFmtId="0" fontId="31" fillId="31" borderId="35" xfId="0" applyFont="1" applyFill="1" applyBorder="1"/>
    <xf numFmtId="0" fontId="44" fillId="0" borderId="13" xfId="0" applyFont="1" applyBorder="1"/>
    <xf numFmtId="0" fontId="44" fillId="0" borderId="0" xfId="0" applyFont="1"/>
    <xf numFmtId="0" fontId="44" fillId="0" borderId="14" xfId="0" applyFont="1" applyBorder="1"/>
    <xf numFmtId="0" fontId="44" fillId="0" borderId="15" xfId="0" applyFont="1" applyBorder="1"/>
    <xf numFmtId="0" fontId="44" fillId="0" borderId="10" xfId="0" applyFont="1" applyBorder="1"/>
    <xf numFmtId="0" fontId="44" fillId="0" borderId="16" xfId="0" applyFont="1" applyBorder="1"/>
    <xf numFmtId="0" fontId="44" fillId="0" borderId="0" xfId="0" applyFont="1" applyAlignment="1">
      <alignment horizontal="centerContinuous"/>
    </xf>
    <xf numFmtId="0" fontId="31" fillId="0" borderId="15" xfId="0" applyFont="1" applyBorder="1" applyAlignment="1">
      <alignment horizontal="center"/>
    </xf>
    <xf numFmtId="0" fontId="31" fillId="0" borderId="45" xfId="0" applyFont="1" applyBorder="1" applyAlignment="1">
      <alignment horizontal="center"/>
    </xf>
    <xf numFmtId="0" fontId="31" fillId="0" borderId="39" xfId="0" applyFont="1" applyBorder="1" applyAlignment="1">
      <alignment horizontal="centerContinuous"/>
    </xf>
    <xf numFmtId="0" fontId="31" fillId="0" borderId="40" xfId="0" applyFont="1" applyBorder="1" applyAlignment="1">
      <alignment horizontal="centerContinuous"/>
    </xf>
    <xf numFmtId="0" fontId="31" fillId="0" borderId="38" xfId="0" applyFont="1" applyBorder="1" applyAlignment="1">
      <alignment horizontal="centerContinuous"/>
    </xf>
    <xf numFmtId="0" fontId="31" fillId="0" borderId="56" xfId="0" applyFont="1" applyBorder="1" applyAlignment="1">
      <alignment horizontal="left"/>
    </xf>
    <xf numFmtId="0" fontId="31" fillId="0" borderId="17" xfId="0" applyFont="1" applyBorder="1" applyAlignment="1">
      <alignment horizontal="left"/>
    </xf>
    <xf numFmtId="0" fontId="31" fillId="0" borderId="75" xfId="0" applyFont="1" applyBorder="1" applyAlignment="1">
      <alignment horizontal="center"/>
    </xf>
    <xf numFmtId="0" fontId="31" fillId="0" borderId="12" xfId="0" applyFont="1" applyBorder="1" applyAlignment="1">
      <alignment horizontal="center"/>
    </xf>
    <xf numFmtId="0" fontId="32" fillId="0" borderId="15" xfId="0" applyFont="1" applyBorder="1" applyAlignment="1">
      <alignment horizontal="centerContinuous"/>
    </xf>
    <xf numFmtId="0" fontId="32" fillId="0" borderId="10" xfId="0" applyFont="1" applyBorder="1" applyAlignment="1">
      <alignment horizontal="centerContinuous"/>
    </xf>
    <xf numFmtId="0" fontId="31" fillId="0" borderId="69" xfId="0" applyFont="1" applyBorder="1" applyAlignment="1">
      <alignment horizontal="centerContinuous"/>
    </xf>
    <xf numFmtId="0" fontId="31" fillId="0" borderId="65" xfId="0" applyFont="1" applyBorder="1" applyAlignment="1">
      <alignment horizontal="center"/>
    </xf>
    <xf numFmtId="0" fontId="31" fillId="0" borderId="16" xfId="0" applyFont="1" applyBorder="1" applyAlignment="1">
      <alignment horizontal="center"/>
    </xf>
    <xf numFmtId="0" fontId="31" fillId="0" borderId="15" xfId="0" applyFont="1" applyBorder="1" applyAlignment="1">
      <alignment horizontal="centerContinuous"/>
    </xf>
    <xf numFmtId="0" fontId="42" fillId="0" borderId="14" xfId="0" applyFont="1" applyBorder="1" applyAlignment="1">
      <alignment horizontal="center"/>
    </xf>
    <xf numFmtId="0" fontId="42" fillId="0" borderId="0" xfId="0" applyFont="1" applyAlignment="1">
      <alignment horizontal="center"/>
    </xf>
    <xf numFmtId="0" fontId="31" fillId="0" borderId="64" xfId="0" applyFont="1" applyBorder="1" applyAlignment="1">
      <alignment horizontal="right"/>
    </xf>
    <xf numFmtId="0" fontId="31" fillId="0" borderId="65" xfId="0" applyFont="1" applyBorder="1"/>
    <xf numFmtId="0" fontId="32" fillId="0" borderId="70" xfId="0" applyFont="1" applyBorder="1" applyAlignment="1">
      <alignment horizontal="centerContinuous"/>
    </xf>
    <xf numFmtId="0" fontId="32" fillId="0" borderId="68" xfId="0" applyFont="1" applyBorder="1" applyAlignment="1">
      <alignment horizontal="centerContinuous"/>
    </xf>
    <xf numFmtId="0" fontId="31" fillId="0" borderId="68" xfId="0" applyFont="1" applyBorder="1" applyAlignment="1">
      <alignment horizontal="centerContinuous"/>
    </xf>
    <xf numFmtId="49" fontId="31" fillId="0" borderId="31" xfId="0" applyNumberFormat="1" applyFont="1" applyBorder="1" applyAlignment="1">
      <alignment horizontal="center"/>
    </xf>
    <xf numFmtId="49" fontId="31" fillId="0" borderId="31" xfId="0" applyNumberFormat="1" applyFont="1" applyBorder="1"/>
    <xf numFmtId="49" fontId="31" fillId="0" borderId="31" xfId="0" applyNumberFormat="1" applyFont="1" applyBorder="1" applyAlignment="1" applyProtection="1">
      <alignment horizontal="centerContinuous"/>
    </xf>
    <xf numFmtId="49" fontId="31" fillId="0" borderId="0" xfId="0" applyNumberFormat="1" applyFont="1" applyAlignment="1">
      <alignment horizontal="right"/>
    </xf>
    <xf numFmtId="49" fontId="31" fillId="0" borderId="31" xfId="0" applyNumberFormat="1" applyFont="1" applyBorder="1" applyAlignment="1" applyProtection="1">
      <alignment horizontal="center"/>
    </xf>
    <xf numFmtId="49" fontId="31" fillId="0" borderId="10" xfId="0" applyNumberFormat="1" applyFont="1" applyBorder="1"/>
    <xf numFmtId="49" fontId="31" fillId="0" borderId="30" xfId="0" applyNumberFormat="1" applyFont="1" applyBorder="1"/>
    <xf numFmtId="164" fontId="31" fillId="0" borderId="30" xfId="0" applyNumberFormat="1" applyFont="1" applyBorder="1" applyAlignment="1" applyProtection="1">
      <alignment horizontal="centerContinuous"/>
    </xf>
    <xf numFmtId="164" fontId="31" fillId="0" borderId="35" xfId="0" applyNumberFormat="1" applyFont="1" applyBorder="1" applyAlignment="1" applyProtection="1">
      <alignment horizontal="centerContinuous"/>
    </xf>
    <xf numFmtId="49" fontId="31" fillId="0" borderId="45" xfId="0" applyNumberFormat="1" applyFont="1" applyBorder="1" applyAlignment="1">
      <alignment horizontal="center"/>
    </xf>
    <xf numFmtId="0" fontId="29" fillId="0" borderId="28" xfId="0" applyFont="1" applyBorder="1" applyAlignment="1" applyProtection="1"/>
    <xf numFmtId="0" fontId="29" fillId="0" borderId="30" xfId="0" applyFont="1" applyBorder="1" applyAlignment="1" applyProtection="1"/>
    <xf numFmtId="0" fontId="29" fillId="0" borderId="0" xfId="0" applyFont="1" applyAlignment="1" applyProtection="1"/>
    <xf numFmtId="5" fontId="29" fillId="0" borderId="26" xfId="0" applyNumberFormat="1" applyFont="1" applyBorder="1" applyAlignment="1" applyProtection="1">
      <protection locked="0"/>
    </xf>
    <xf numFmtId="5" fontId="29" fillId="0" borderId="20" xfId="0" applyNumberFormat="1" applyFont="1" applyBorder="1" applyAlignment="1" applyProtection="1">
      <protection locked="0"/>
    </xf>
    <xf numFmtId="37" fontId="29" fillId="0" borderId="31" xfId="0" applyNumberFormat="1" applyFont="1" applyBorder="1" applyProtection="1">
      <protection locked="0"/>
    </xf>
    <xf numFmtId="37" fontId="29" fillId="29" borderId="31" xfId="0" applyNumberFormat="1" applyFont="1" applyFill="1" applyBorder="1" applyProtection="1"/>
    <xf numFmtId="37" fontId="29" fillId="29" borderId="14" xfId="0" applyNumberFormat="1" applyFont="1" applyFill="1" applyBorder="1" applyProtection="1"/>
    <xf numFmtId="37" fontId="29" fillId="29" borderId="20" xfId="0" applyNumberFormat="1" applyFont="1" applyFill="1" applyBorder="1" applyProtection="1"/>
    <xf numFmtId="37" fontId="29" fillId="0" borderId="24" xfId="0" applyNumberFormat="1" applyFont="1" applyBorder="1" applyAlignment="1" applyProtection="1"/>
    <xf numFmtId="37" fontId="29" fillId="0" borderId="26" xfId="0" applyNumberFormat="1" applyFont="1" applyBorder="1" applyAlignment="1" applyProtection="1">
      <protection locked="0"/>
    </xf>
    <xf numFmtId="0" fontId="29" fillId="0" borderId="18" xfId="0" applyFont="1" applyBorder="1" applyAlignment="1" applyProtection="1">
      <protection locked="0"/>
    </xf>
    <xf numFmtId="37" fontId="29" fillId="0" borderId="18" xfId="0" applyNumberFormat="1" applyFont="1" applyBorder="1" applyAlignment="1" applyProtection="1">
      <protection locked="0"/>
    </xf>
    <xf numFmtId="37" fontId="29" fillId="0" borderId="24" xfId="0" applyNumberFormat="1" applyFont="1" applyBorder="1" applyAlignment="1" applyProtection="1">
      <alignment horizontal="right"/>
    </xf>
    <xf numFmtId="37" fontId="29" fillId="0" borderId="26" xfId="0" applyNumberFormat="1" applyFont="1" applyBorder="1" applyAlignment="1" applyProtection="1"/>
    <xf numFmtId="5" fontId="29" fillId="0" borderId="24" xfId="0" applyNumberFormat="1" applyFont="1" applyBorder="1" applyAlignment="1" applyProtection="1"/>
    <xf numFmtId="37" fontId="31" fillId="0" borderId="55" xfId="0" applyNumberFormat="1" applyFont="1" applyBorder="1" applyProtection="1"/>
    <xf numFmtId="37" fontId="31" fillId="0" borderId="57" xfId="0" applyNumberFormat="1" applyFont="1" applyBorder="1" applyProtection="1"/>
    <xf numFmtId="37" fontId="31" fillId="0" borderId="24" xfId="0" applyNumberFormat="1" applyFont="1" applyBorder="1"/>
    <xf numFmtId="37" fontId="31" fillId="0" borderId="34" xfId="0" applyNumberFormat="1" applyFont="1" applyBorder="1"/>
    <xf numFmtId="37" fontId="31" fillId="0" borderId="25" xfId="0" applyNumberFormat="1" applyFont="1" applyBorder="1"/>
    <xf numFmtId="37" fontId="31" fillId="0" borderId="27" xfId="0" applyNumberFormat="1" applyFont="1" applyBorder="1"/>
    <xf numFmtId="37" fontId="31" fillId="0" borderId="54" xfId="0" applyNumberFormat="1" applyFont="1" applyBorder="1"/>
    <xf numFmtId="37" fontId="31" fillId="0" borderId="59" xfId="0" applyNumberFormat="1" applyFont="1" applyBorder="1"/>
    <xf numFmtId="37" fontId="31" fillId="0" borderId="51" xfId="0" applyNumberFormat="1" applyFont="1" applyBorder="1"/>
    <xf numFmtId="37" fontId="31" fillId="0" borderId="53" xfId="0" applyNumberFormat="1" applyFont="1" applyBorder="1"/>
    <xf numFmtId="37" fontId="31" fillId="0" borderId="37" xfId="0" applyNumberFormat="1" applyFont="1" applyBorder="1"/>
    <xf numFmtId="37" fontId="31" fillId="0" borderId="36" xfId="0" applyNumberFormat="1" applyFont="1" applyBorder="1"/>
    <xf numFmtId="37" fontId="31" fillId="0" borderId="42" xfId="0" applyNumberFormat="1" applyFont="1" applyBorder="1"/>
    <xf numFmtId="37" fontId="31" fillId="0" borderId="63" xfId="0" applyNumberFormat="1" applyFont="1" applyBorder="1"/>
    <xf numFmtId="37" fontId="31" fillId="0" borderId="26" xfId="0" applyNumberFormat="1" applyFont="1" applyBorder="1"/>
    <xf numFmtId="37" fontId="31" fillId="0" borderId="35" xfId="0" applyNumberFormat="1" applyFont="1" applyBorder="1"/>
    <xf numFmtId="37" fontId="31" fillId="0" borderId="31" xfId="0" applyNumberFormat="1" applyFont="1" applyBorder="1"/>
    <xf numFmtId="37" fontId="31" fillId="0" borderId="29" xfId="0" applyNumberFormat="1" applyFont="1" applyBorder="1"/>
    <xf numFmtId="37" fontId="31" fillId="41" borderId="41" xfId="0" applyNumberFormat="1" applyFont="1" applyFill="1" applyBorder="1"/>
    <xf numFmtId="37" fontId="31" fillId="41" borderId="40" xfId="0" applyNumberFormat="1" applyFont="1" applyFill="1" applyBorder="1"/>
    <xf numFmtId="37" fontId="31" fillId="41" borderId="38" xfId="0" applyNumberFormat="1" applyFont="1" applyFill="1" applyBorder="1"/>
    <xf numFmtId="37" fontId="31" fillId="41" borderId="39" xfId="0" applyNumberFormat="1" applyFont="1" applyFill="1" applyBorder="1"/>
    <xf numFmtId="37" fontId="31" fillId="41" borderId="36" xfId="0" applyNumberFormat="1" applyFont="1" applyFill="1" applyBorder="1"/>
    <xf numFmtId="49" fontId="31" fillId="0" borderId="0" xfId="0" applyNumberFormat="1" applyFont="1"/>
    <xf numFmtId="49" fontId="31" fillId="0" borderId="31" xfId="0" applyNumberFormat="1" applyFont="1" applyBorder="1" applyAlignment="1" applyProtection="1">
      <alignment horizontal="centerContinuous" wrapText="1"/>
    </xf>
    <xf numFmtId="49" fontId="41" fillId="0" borderId="31" xfId="0" applyNumberFormat="1" applyFont="1" applyBorder="1" applyProtection="1"/>
    <xf numFmtId="49" fontId="31" fillId="0" borderId="31" xfId="0" applyNumberFormat="1" applyFont="1" applyBorder="1" applyProtection="1"/>
    <xf numFmtId="0" fontId="54" fillId="0" borderId="10" xfId="0" applyFont="1" applyBorder="1" applyProtection="1"/>
    <xf numFmtId="176" fontId="56" fillId="0" borderId="35" xfId="30" applyNumberFormat="1" applyFont="1" applyFill="1" applyBorder="1" applyProtection="1"/>
    <xf numFmtId="0" fontId="31" fillId="0" borderId="0" xfId="0" quotePrefix="1" applyFont="1" applyAlignment="1">
      <alignment horizontal="left"/>
    </xf>
    <xf numFmtId="0" fontId="31" fillId="0" borderId="0" xfId="48" applyFont="1" applyProtection="1"/>
    <xf numFmtId="0" fontId="31" fillId="29" borderId="52" xfId="48" applyFont="1" applyFill="1" applyBorder="1" applyProtection="1"/>
    <xf numFmtId="0" fontId="31" fillId="29" borderId="49" xfId="48" applyFont="1" applyFill="1" applyBorder="1" applyProtection="1"/>
    <xf numFmtId="37" fontId="31" fillId="29" borderId="50" xfId="48" applyNumberFormat="1" applyFont="1" applyFill="1" applyBorder="1" applyProtection="1"/>
    <xf numFmtId="0" fontId="31" fillId="0" borderId="28" xfId="48" applyFont="1" applyBorder="1" applyAlignment="1" applyProtection="1">
      <alignment horizontal="center"/>
    </xf>
    <xf numFmtId="0" fontId="31" fillId="0" borderId="0" xfId="0" applyFont="1" applyFill="1" applyBorder="1" applyProtection="1"/>
    <xf numFmtId="41" fontId="31" fillId="0" borderId="28" xfId="0" applyNumberFormat="1" applyFont="1" applyBorder="1" applyProtection="1"/>
    <xf numFmtId="176" fontId="31" fillId="0" borderId="60" xfId="30" applyNumberFormat="1" applyFont="1" applyBorder="1" applyProtection="1"/>
    <xf numFmtId="176" fontId="31" fillId="0" borderId="19" xfId="30" applyNumberFormat="1" applyFont="1" applyBorder="1" applyProtection="1"/>
    <xf numFmtId="176" fontId="31" fillId="0" borderId="44" xfId="30" applyNumberFormat="1" applyFont="1" applyBorder="1" applyProtection="1"/>
    <xf numFmtId="5" fontId="31" fillId="0" borderId="28" xfId="0" applyNumberFormat="1" applyFont="1" applyBorder="1" applyAlignment="1" applyProtection="1">
      <alignment horizontal="center"/>
    </xf>
    <xf numFmtId="41" fontId="31" fillId="0" borderId="25" xfId="0" applyNumberFormat="1" applyFont="1" applyBorder="1" applyProtection="1"/>
    <xf numFmtId="42" fontId="31" fillId="0" borderId="25" xfId="0" applyNumberFormat="1" applyFont="1" applyBorder="1" applyProtection="1"/>
    <xf numFmtId="0" fontId="31" fillId="0" borderId="28" xfId="0" applyFont="1" applyBorder="1" applyProtection="1">
      <protection locked="0"/>
    </xf>
    <xf numFmtId="176" fontId="31" fillId="0" borderId="28" xfId="30" applyNumberFormat="1" applyFont="1" applyBorder="1" applyProtection="1">
      <protection locked="0"/>
    </xf>
    <xf numFmtId="0" fontId="31" fillId="0" borderId="28" xfId="0" applyFont="1" applyBorder="1" applyAlignment="1" applyProtection="1">
      <alignment horizontal="center"/>
      <protection locked="0"/>
    </xf>
    <xf numFmtId="37" fontId="31" fillId="0" borderId="28" xfId="0" applyNumberFormat="1" applyFont="1" applyBorder="1" applyProtection="1">
      <protection locked="0"/>
    </xf>
    <xf numFmtId="176" fontId="31" fillId="0" borderId="53" xfId="30" applyNumberFormat="1" applyFont="1" applyBorder="1" applyProtection="1"/>
    <xf numFmtId="176" fontId="31" fillId="0" borderId="59" xfId="30" applyNumberFormat="1" applyFont="1" applyBorder="1" applyProtection="1"/>
    <xf numFmtId="176" fontId="31" fillId="0" borderId="58" xfId="30" applyNumberFormat="1" applyFont="1" applyBorder="1" applyProtection="1"/>
    <xf numFmtId="0" fontId="31" fillId="0" borderId="13" xfId="0" applyFont="1" applyBorder="1" applyAlignment="1" applyProtection="1">
      <alignment horizontal="center" wrapText="1"/>
    </xf>
    <xf numFmtId="37" fontId="31" fillId="0" borderId="28" xfId="0" applyNumberFormat="1" applyFont="1" applyBorder="1" applyAlignment="1" applyProtection="1">
      <alignment wrapText="1"/>
    </xf>
    <xf numFmtId="39" fontId="31" fillId="0" borderId="24" xfId="0" applyNumberFormat="1" applyFont="1" applyBorder="1" applyAlignment="1" applyProtection="1">
      <alignment wrapText="1"/>
    </xf>
    <xf numFmtId="39" fontId="31" fillId="0" borderId="14" xfId="0" applyNumberFormat="1" applyFont="1" applyBorder="1" applyAlignment="1" applyProtection="1">
      <alignment wrapText="1"/>
    </xf>
    <xf numFmtId="37" fontId="31" fillId="0" borderId="13" xfId="0" applyNumberFormat="1" applyFont="1" applyBorder="1" applyAlignment="1" applyProtection="1">
      <alignment wrapText="1"/>
    </xf>
    <xf numFmtId="37" fontId="31" fillId="0" borderId="0" xfId="0" applyNumberFormat="1" applyFont="1" applyAlignment="1" applyProtection="1">
      <alignment wrapText="1"/>
    </xf>
    <xf numFmtId="37" fontId="31" fillId="0" borderId="25" xfId="0" applyNumberFormat="1" applyFont="1" applyBorder="1" applyAlignment="1" applyProtection="1">
      <alignment horizontal="center" wrapText="1"/>
    </xf>
    <xf numFmtId="14" fontId="31" fillId="0" borderId="27" xfId="0" applyNumberFormat="1" applyFont="1" applyBorder="1" applyProtection="1"/>
    <xf numFmtId="14" fontId="31" fillId="0" borderId="34" xfId="0" applyNumberFormat="1" applyFont="1" applyBorder="1" applyProtection="1"/>
    <xf numFmtId="0" fontId="43" fillId="0" borderId="14" xfId="45" applyFont="1" applyFill="1" applyBorder="1" applyProtection="1"/>
    <xf numFmtId="39" fontId="60" fillId="0" borderId="64" xfId="45" applyNumberFormat="1" applyFont="1" applyFill="1" applyBorder="1" applyProtection="1"/>
    <xf numFmtId="179" fontId="31" fillId="0" borderId="24" xfId="0" applyNumberFormat="1" applyFont="1" applyBorder="1"/>
    <xf numFmtId="179" fontId="31" fillId="0" borderId="26" xfId="0" applyNumberFormat="1" applyFont="1" applyBorder="1"/>
    <xf numFmtId="37" fontId="31" fillId="0" borderId="80" xfId="0" applyNumberFormat="1" applyFont="1" applyBorder="1" applyProtection="1"/>
    <xf numFmtId="176" fontId="31" fillId="0" borderId="0" xfId="0" applyNumberFormat="1" applyFont="1"/>
    <xf numFmtId="38" fontId="31" fillId="0" borderId="28" xfId="30" applyNumberFormat="1" applyFont="1" applyBorder="1" applyProtection="1">
      <protection locked="0"/>
    </xf>
    <xf numFmtId="0" fontId="31" fillId="0" borderId="17" xfId="48" applyFont="1" applyBorder="1" applyProtection="1"/>
    <xf numFmtId="0" fontId="31" fillId="0" borderId="21" xfId="48" applyFont="1" applyBorder="1" applyProtection="1"/>
    <xf numFmtId="0" fontId="31" fillId="0" borderId="11" xfId="48" applyFont="1" applyBorder="1" applyProtection="1"/>
    <xf numFmtId="0" fontId="31" fillId="0" borderId="22" xfId="48" applyFont="1" applyBorder="1" applyProtection="1"/>
    <xf numFmtId="0" fontId="31" fillId="0" borderId="12" xfId="48" applyFont="1" applyBorder="1" applyProtection="1"/>
    <xf numFmtId="0" fontId="31" fillId="0" borderId="13" xfId="48" applyFont="1" applyBorder="1" applyProtection="1"/>
    <xf numFmtId="0" fontId="31" fillId="0" borderId="34" xfId="48" applyFont="1" applyBorder="1" applyProtection="1"/>
    <xf numFmtId="0" fontId="31" fillId="0" borderId="24" xfId="48" applyFont="1" applyBorder="1" applyProtection="1"/>
    <xf numFmtId="0" fontId="31" fillId="0" borderId="14" xfId="48" applyFont="1" applyBorder="1" applyProtection="1"/>
    <xf numFmtId="0" fontId="31" fillId="0" borderId="18" xfId="48" applyFont="1" applyBorder="1" applyProtection="1"/>
    <xf numFmtId="0" fontId="31" fillId="0" borderId="35" xfId="48" applyFont="1" applyBorder="1" applyProtection="1"/>
    <xf numFmtId="0" fontId="31" fillId="0" borderId="19" xfId="48" applyFont="1" applyBorder="1" applyProtection="1"/>
    <xf numFmtId="0" fontId="31" fillId="0" borderId="48" xfId="48" applyFont="1" applyBorder="1" applyProtection="1"/>
    <xf numFmtId="0" fontId="31" fillId="0" borderId="49" xfId="48" applyFont="1" applyBorder="1" applyProtection="1"/>
    <xf numFmtId="0" fontId="31" fillId="0" borderId="50" xfId="48" applyFont="1" applyBorder="1" applyProtection="1"/>
    <xf numFmtId="0" fontId="31" fillId="0" borderId="20" xfId="48" applyFont="1" applyBorder="1" applyProtection="1"/>
    <xf numFmtId="0" fontId="31" fillId="0" borderId="27" xfId="48" applyFont="1" applyBorder="1" applyProtection="1"/>
    <xf numFmtId="0" fontId="31" fillId="0" borderId="25" xfId="48" applyFont="1" applyBorder="1" applyAlignment="1" applyProtection="1">
      <alignment horizontal="center"/>
    </xf>
    <xf numFmtId="0" fontId="31" fillId="0" borderId="0" xfId="48" applyFont="1" applyAlignment="1" applyProtection="1">
      <alignment horizontal="center"/>
    </xf>
    <xf numFmtId="0" fontId="31" fillId="0" borderId="27" xfId="48" applyFont="1" applyBorder="1" applyAlignment="1" applyProtection="1">
      <alignment horizontal="center"/>
    </xf>
    <xf numFmtId="0" fontId="31" fillId="0" borderId="29" xfId="48" applyFont="1" applyBorder="1" applyAlignment="1" applyProtection="1">
      <alignment horizontal="center"/>
    </xf>
    <xf numFmtId="0" fontId="31" fillId="0" borderId="19" xfId="48" applyFont="1" applyBorder="1" applyAlignment="1" applyProtection="1">
      <alignment horizontal="center"/>
    </xf>
    <xf numFmtId="0" fontId="31" fillId="0" borderId="30" xfId="48" applyFont="1" applyBorder="1" applyAlignment="1" applyProtection="1">
      <alignment horizontal="center"/>
    </xf>
    <xf numFmtId="0" fontId="31" fillId="0" borderId="31" xfId="48" applyFont="1" applyBorder="1" applyAlignment="1" applyProtection="1">
      <alignment horizontal="center"/>
    </xf>
    <xf numFmtId="0" fontId="31" fillId="29" borderId="30" xfId="48" applyFont="1" applyFill="1" applyBorder="1" applyProtection="1"/>
    <xf numFmtId="0" fontId="31" fillId="29" borderId="19" xfId="48" applyFont="1" applyFill="1" applyBorder="1" applyProtection="1"/>
    <xf numFmtId="0" fontId="31" fillId="29" borderId="20" xfId="48" applyFont="1" applyFill="1" applyBorder="1" applyProtection="1"/>
    <xf numFmtId="0" fontId="31" fillId="0" borderId="0" xfId="48" quotePrefix="1" applyFont="1" applyAlignment="1" applyProtection="1">
      <alignment horizontal="left"/>
    </xf>
    <xf numFmtId="0" fontId="31" fillId="0" borderId="10" xfId="48" applyFont="1" applyBorder="1" applyAlignment="1" applyProtection="1">
      <alignment horizontal="center"/>
    </xf>
    <xf numFmtId="0" fontId="31" fillId="29" borderId="46" xfId="48" applyFont="1" applyFill="1" applyBorder="1" applyProtection="1"/>
    <xf numFmtId="0" fontId="31" fillId="29" borderId="10" xfId="48" applyFont="1" applyFill="1" applyBorder="1" applyProtection="1"/>
    <xf numFmtId="176" fontId="31" fillId="0" borderId="45" xfId="48" applyNumberFormat="1" applyFont="1" applyBorder="1" applyProtection="1"/>
    <xf numFmtId="0" fontId="31" fillId="0" borderId="0" xfId="48" applyFont="1" applyAlignment="1" applyProtection="1">
      <alignment horizontal="right"/>
    </xf>
    <xf numFmtId="0" fontId="31" fillId="0" borderId="0" xfId="48" applyFont="1" applyAlignment="1" applyProtection="1">
      <alignment horizontal="centerContinuous"/>
    </xf>
    <xf numFmtId="0" fontId="31" fillId="0" borderId="0" xfId="48" applyFont="1"/>
    <xf numFmtId="0" fontId="31" fillId="0" borderId="79" xfId="0" applyFont="1" applyBorder="1" applyProtection="1"/>
    <xf numFmtId="0" fontId="56" fillId="0" borderId="34" xfId="41" quotePrefix="1" applyFont="1" applyBorder="1" applyAlignment="1">
      <alignment horizontal="center"/>
    </xf>
    <xf numFmtId="37" fontId="56" fillId="0" borderId="34" xfId="41" quotePrefix="1" applyNumberFormat="1" applyFont="1" applyBorder="1" applyAlignment="1" applyProtection="1">
      <alignment horizontal="center"/>
    </xf>
    <xf numFmtId="37" fontId="56" fillId="0" borderId="35" xfId="41" applyNumberFormat="1" applyFont="1" applyBorder="1" applyAlignment="1" applyProtection="1">
      <alignment horizontal="right"/>
    </xf>
    <xf numFmtId="177" fontId="56" fillId="0" borderId="35" xfId="28" applyNumberFormat="1" applyFont="1" applyBorder="1"/>
    <xf numFmtId="0" fontId="31" fillId="0" borderId="82" xfId="0" applyFont="1" applyBorder="1"/>
    <xf numFmtId="0" fontId="31" fillId="0" borderId="82" xfId="0" applyFont="1" applyBorder="1" applyProtection="1"/>
    <xf numFmtId="39" fontId="45" fillId="0" borderId="82" xfId="0" applyNumberFormat="1" applyFont="1" applyFill="1" applyBorder="1" applyAlignment="1" applyProtection="1">
      <alignment vertical="center"/>
    </xf>
    <xf numFmtId="37" fontId="45" fillId="0" borderId="82" xfId="0" applyNumberFormat="1" applyFont="1" applyFill="1" applyBorder="1" applyAlignment="1" applyProtection="1">
      <alignment vertical="center"/>
    </xf>
    <xf numFmtId="39" fontId="45" fillId="0" borderId="82" xfId="0" applyNumberFormat="1" applyFont="1" applyBorder="1" applyAlignment="1" applyProtection="1">
      <alignment vertical="center"/>
    </xf>
    <xf numFmtId="37" fontId="45" fillId="0" borderId="82" xfId="0" applyNumberFormat="1" applyFont="1" applyBorder="1" applyAlignment="1" applyProtection="1">
      <alignment vertical="center"/>
    </xf>
    <xf numFmtId="0" fontId="31" fillId="45" borderId="0" xfId="0" applyFont="1" applyFill="1"/>
    <xf numFmtId="177" fontId="31" fillId="0" borderId="0" xfId="28" applyNumberFormat="1" applyFont="1" applyBorder="1"/>
    <xf numFmtId="177" fontId="31" fillId="0" borderId="0" xfId="0" applyNumberFormat="1" applyFont="1" applyProtection="1"/>
    <xf numFmtId="42" fontId="31" fillId="0" borderId="0" xfId="0" applyNumberFormat="1" applyFont="1"/>
    <xf numFmtId="5" fontId="31" fillId="29" borderId="56" xfId="0" applyNumberFormat="1" applyFont="1" applyFill="1" applyBorder="1" applyAlignment="1" applyProtection="1">
      <alignment horizontal="center"/>
    </xf>
    <xf numFmtId="43" fontId="31" fillId="0" borderId="0" xfId="0" applyNumberFormat="1" applyFont="1"/>
    <xf numFmtId="177" fontId="31" fillId="0" borderId="28" xfId="28" applyNumberFormat="1" applyFont="1" applyBorder="1"/>
    <xf numFmtId="177" fontId="31" fillId="0" borderId="28" xfId="28" applyNumberFormat="1" applyFont="1" applyBorder="1" applyProtection="1"/>
    <xf numFmtId="177" fontId="31" fillId="0" borderId="25" xfId="28" applyNumberFormat="1" applyFont="1" applyBorder="1" applyProtection="1"/>
    <xf numFmtId="0" fontId="31" fillId="0" borderId="0" xfId="0" applyFont="1" applyBorder="1" applyAlignment="1">
      <alignment horizontal="left"/>
    </xf>
    <xf numFmtId="0" fontId="31" fillId="0" borderId="27" xfId="0" applyFont="1" applyFill="1" applyBorder="1"/>
    <xf numFmtId="0" fontId="31" fillId="0" borderId="0" xfId="0" applyFont="1" applyFill="1"/>
    <xf numFmtId="0" fontId="31" fillId="0" borderId="0" xfId="0" applyFont="1" applyFill="1" applyBorder="1"/>
    <xf numFmtId="37" fontId="31" fillId="0" borderId="25" xfId="0" applyNumberFormat="1" applyFont="1" applyFill="1" applyBorder="1" applyProtection="1"/>
    <xf numFmtId="37" fontId="31" fillId="0" borderId="13" xfId="0" applyNumberFormat="1" applyFont="1" applyFill="1" applyBorder="1" applyProtection="1"/>
    <xf numFmtId="37" fontId="31" fillId="0" borderId="34" xfId="0" applyNumberFormat="1" applyFont="1" applyFill="1" applyBorder="1" applyProtection="1"/>
    <xf numFmtId="37" fontId="31" fillId="0" borderId="28" xfId="0" applyNumberFormat="1" applyFont="1" applyFill="1" applyBorder="1" applyProtection="1"/>
    <xf numFmtId="37" fontId="31" fillId="0" borderId="0" xfId="0" applyNumberFormat="1" applyFont="1" applyFill="1" applyBorder="1" applyProtection="1"/>
    <xf numFmtId="0" fontId="31" fillId="0" borderId="25" xfId="0" applyFont="1" applyFill="1" applyBorder="1"/>
    <xf numFmtId="5" fontId="31" fillId="0" borderId="45" xfId="0" applyNumberFormat="1" applyFont="1" applyFill="1" applyBorder="1" applyProtection="1"/>
    <xf numFmtId="0" fontId="31" fillId="0" borderId="24" xfId="0" applyFont="1" applyFill="1" applyBorder="1"/>
    <xf numFmtId="37" fontId="31" fillId="0" borderId="0" xfId="0" applyNumberFormat="1" applyFont="1" applyFill="1" applyProtection="1"/>
    <xf numFmtId="0" fontId="45" fillId="24" borderId="74" xfId="0" applyFont="1" applyFill="1" applyBorder="1" applyProtection="1"/>
    <xf numFmtId="0" fontId="31" fillId="0" borderId="17" xfId="47" applyFont="1" applyBorder="1" applyProtection="1"/>
    <xf numFmtId="0" fontId="31" fillId="0" borderId="11" xfId="47" applyFont="1" applyBorder="1" applyProtection="1"/>
    <xf numFmtId="0" fontId="31" fillId="0" borderId="33" xfId="47" applyFont="1" applyBorder="1" applyProtection="1"/>
    <xf numFmtId="0" fontId="31" fillId="0" borderId="22" xfId="47" applyFont="1" applyBorder="1" applyAlignment="1" applyProtection="1">
      <alignment horizontal="center"/>
    </xf>
    <xf numFmtId="0" fontId="31" fillId="0" borderId="12" xfId="47" applyFont="1" applyBorder="1" applyAlignment="1" applyProtection="1">
      <alignment horizontal="center"/>
    </xf>
    <xf numFmtId="0" fontId="31" fillId="0" borderId="33" xfId="47" applyFont="1" applyBorder="1" applyAlignment="1" applyProtection="1">
      <alignment horizontal="center"/>
    </xf>
    <xf numFmtId="0" fontId="31" fillId="0" borderId="23" xfId="47" applyFont="1" applyBorder="1" applyAlignment="1" applyProtection="1">
      <alignment horizontal="center"/>
    </xf>
    <xf numFmtId="0" fontId="31" fillId="0" borderId="21" xfId="47" applyFont="1" applyBorder="1" applyProtection="1"/>
    <xf numFmtId="0" fontId="31" fillId="0" borderId="21" xfId="47" applyFont="1" applyBorder="1" applyAlignment="1" applyProtection="1">
      <alignment horizontal="center"/>
    </xf>
    <xf numFmtId="0" fontId="31" fillId="0" borderId="0" xfId="47" applyFont="1"/>
    <xf numFmtId="0" fontId="31" fillId="0" borderId="13" xfId="47" applyFont="1" applyBorder="1" applyProtection="1"/>
    <xf numFmtId="0" fontId="31" fillId="0" borderId="24" xfId="47" applyFont="1" applyBorder="1" applyAlignment="1" applyProtection="1">
      <alignment horizontal="center"/>
    </xf>
    <xf numFmtId="0" fontId="31" fillId="0" borderId="28" xfId="47" applyFont="1" applyBorder="1" applyAlignment="1" applyProtection="1">
      <alignment horizontal="center"/>
    </xf>
    <xf numFmtId="0" fontId="31" fillId="0" borderId="34" xfId="47" applyFont="1" applyBorder="1" applyAlignment="1" applyProtection="1">
      <alignment horizontal="center"/>
    </xf>
    <xf numFmtId="0" fontId="31" fillId="0" borderId="25" xfId="47" applyFont="1" applyBorder="1" applyAlignment="1" applyProtection="1">
      <alignment horizontal="center"/>
    </xf>
    <xf numFmtId="164" fontId="31" fillId="0" borderId="26" xfId="47" applyNumberFormat="1" applyFont="1" applyBorder="1" applyAlignment="1" applyProtection="1">
      <alignment horizontal="center"/>
    </xf>
    <xf numFmtId="14" fontId="31" fillId="0" borderId="31" xfId="47" applyNumberFormat="1" applyFont="1" applyBorder="1" applyAlignment="1" applyProtection="1">
      <alignment horizontal="center"/>
    </xf>
    <xf numFmtId="164" fontId="31" fillId="0" borderId="35" xfId="47" applyNumberFormat="1" applyFont="1" applyBorder="1" applyAlignment="1" applyProtection="1">
      <alignment horizontal="center"/>
    </xf>
    <xf numFmtId="164" fontId="31" fillId="0" borderId="31" xfId="47" applyNumberFormat="1" applyFont="1" applyBorder="1" applyAlignment="1" applyProtection="1">
      <alignment horizontal="center"/>
    </xf>
    <xf numFmtId="0" fontId="31" fillId="0" borderId="18" xfId="47" applyFont="1" applyBorder="1" applyAlignment="1" applyProtection="1">
      <alignment horizontal="centerContinuous"/>
    </xf>
    <xf numFmtId="0" fontId="31" fillId="0" borderId="19" xfId="47" applyFont="1" applyBorder="1" applyAlignment="1" applyProtection="1">
      <alignment horizontal="centerContinuous"/>
    </xf>
    <xf numFmtId="0" fontId="31" fillId="0" borderId="20" xfId="47" applyFont="1" applyBorder="1" applyAlignment="1" applyProtection="1">
      <alignment horizontal="centerContinuous"/>
    </xf>
    <xf numFmtId="0" fontId="31" fillId="0" borderId="48" xfId="47" applyFont="1" applyBorder="1" applyAlignment="1" applyProtection="1">
      <alignment horizontal="centerContinuous"/>
    </xf>
    <xf numFmtId="0" fontId="31" fillId="0" borderId="49" xfId="47" applyFont="1" applyBorder="1" applyAlignment="1" applyProtection="1">
      <alignment horizontal="centerContinuous"/>
    </xf>
    <xf numFmtId="0" fontId="31" fillId="0" borderId="50" xfId="47" applyFont="1" applyBorder="1" applyAlignment="1" applyProtection="1">
      <alignment horizontal="centerContinuous"/>
    </xf>
    <xf numFmtId="0" fontId="31" fillId="0" borderId="18" xfId="47" applyFont="1" applyBorder="1" applyProtection="1"/>
    <xf numFmtId="0" fontId="31" fillId="0" borderId="19" xfId="47" applyFont="1" applyBorder="1" applyProtection="1"/>
    <xf numFmtId="0" fontId="31" fillId="0" borderId="20" xfId="47" applyFont="1" applyBorder="1" applyProtection="1"/>
    <xf numFmtId="0" fontId="31" fillId="0" borderId="27" xfId="47" applyFont="1" applyBorder="1" applyAlignment="1" applyProtection="1">
      <alignment horizontal="center"/>
    </xf>
    <xf numFmtId="0" fontId="31" fillId="0" borderId="0" xfId="47" applyFont="1" applyBorder="1" applyProtection="1"/>
    <xf numFmtId="0" fontId="31" fillId="0" borderId="37" xfId="47" applyFont="1" applyBorder="1" applyAlignment="1" applyProtection="1">
      <alignment horizontal="center"/>
    </xf>
    <xf numFmtId="0" fontId="31" fillId="0" borderId="14" xfId="47" applyFont="1" applyBorder="1" applyAlignment="1" applyProtection="1">
      <alignment horizontal="center"/>
    </xf>
    <xf numFmtId="0" fontId="31" fillId="0" borderId="27" xfId="47" applyFont="1" applyBorder="1" applyProtection="1"/>
    <xf numFmtId="0" fontId="31" fillId="0" borderId="0" xfId="47" applyFont="1" applyBorder="1" applyAlignment="1" applyProtection="1">
      <alignment horizontal="centerContinuous"/>
    </xf>
    <xf numFmtId="0" fontId="31" fillId="0" borderId="34" xfId="47" applyFont="1" applyBorder="1" applyAlignment="1" applyProtection="1">
      <alignment horizontal="centerContinuous"/>
    </xf>
    <xf numFmtId="0" fontId="31" fillId="0" borderId="0" xfId="47" applyFont="1" applyBorder="1" applyAlignment="1" applyProtection="1">
      <alignment horizontal="center"/>
    </xf>
    <xf numFmtId="0" fontId="31" fillId="0" borderId="42" xfId="47" applyFont="1" applyBorder="1" applyAlignment="1" applyProtection="1">
      <alignment horizontal="center"/>
    </xf>
    <xf numFmtId="0" fontId="31" fillId="0" borderId="28" xfId="47" applyFont="1" applyBorder="1" applyProtection="1"/>
    <xf numFmtId="0" fontId="31" fillId="0" borderId="0" xfId="47" applyFont="1" applyProtection="1"/>
    <xf numFmtId="0" fontId="31" fillId="0" borderId="0" xfId="47" applyFont="1" applyAlignment="1" applyProtection="1">
      <alignment horizontal="centerContinuous"/>
    </xf>
    <xf numFmtId="0" fontId="31" fillId="0" borderId="13" xfId="47" applyFont="1" applyBorder="1" applyAlignment="1" applyProtection="1">
      <alignment horizontal="center"/>
    </xf>
    <xf numFmtId="0" fontId="31" fillId="0" borderId="29" xfId="47" applyFont="1" applyBorder="1" applyAlignment="1" applyProtection="1">
      <alignment horizontal="center"/>
    </xf>
    <xf numFmtId="0" fontId="31" fillId="0" borderId="26" xfId="47" applyFont="1" applyBorder="1" applyAlignment="1" applyProtection="1">
      <alignment horizontal="center"/>
    </xf>
    <xf numFmtId="0" fontId="31" fillId="0" borderId="20" xfId="47" applyFont="1" applyBorder="1" applyAlignment="1" applyProtection="1">
      <alignment horizontal="center"/>
    </xf>
    <xf numFmtId="0" fontId="31" fillId="0" borderId="35" xfId="47" applyFont="1" applyBorder="1" applyAlignment="1" applyProtection="1">
      <alignment horizontal="centerContinuous"/>
    </xf>
    <xf numFmtId="0" fontId="31" fillId="0" borderId="19" xfId="47" applyFont="1" applyBorder="1" applyAlignment="1" applyProtection="1">
      <alignment horizontal="center"/>
    </xf>
    <xf numFmtId="0" fontId="31" fillId="0" borderId="31" xfId="47" applyFont="1" applyBorder="1" applyAlignment="1" applyProtection="1">
      <alignment horizontal="center"/>
    </xf>
    <xf numFmtId="0" fontId="31" fillId="0" borderId="18" xfId="47" applyFont="1" applyBorder="1" applyAlignment="1" applyProtection="1">
      <alignment horizontal="center"/>
    </xf>
    <xf numFmtId="0" fontId="31" fillId="0" borderId="30" xfId="47" applyFont="1" applyBorder="1" applyProtection="1"/>
    <xf numFmtId="0" fontId="31" fillId="0" borderId="30" xfId="47" applyFont="1" applyBorder="1" applyAlignment="1" applyProtection="1">
      <alignment horizontal="center"/>
    </xf>
    <xf numFmtId="0" fontId="31" fillId="31" borderId="41" xfId="47" applyFont="1" applyFill="1" applyBorder="1" applyProtection="1"/>
    <xf numFmtId="0" fontId="31" fillId="31" borderId="38" xfId="47" applyFont="1" applyFill="1" applyBorder="1" applyProtection="1"/>
    <xf numFmtId="0" fontId="31" fillId="0" borderId="29" xfId="47" applyFont="1" applyBorder="1" applyProtection="1"/>
    <xf numFmtId="0" fontId="31" fillId="31" borderId="52" xfId="47" applyFont="1" applyFill="1" applyBorder="1" applyProtection="1"/>
    <xf numFmtId="0" fontId="31" fillId="31" borderId="59" xfId="47" applyFont="1" applyFill="1" applyBorder="1" applyProtection="1"/>
    <xf numFmtId="0" fontId="31" fillId="31" borderId="53" xfId="47" applyFont="1" applyFill="1" applyBorder="1" applyProtection="1"/>
    <xf numFmtId="0" fontId="31" fillId="31" borderId="50" xfId="47" applyFont="1" applyFill="1" applyBorder="1" applyProtection="1"/>
    <xf numFmtId="0" fontId="31" fillId="31" borderId="30" xfId="47" applyFont="1" applyFill="1" applyBorder="1" applyProtection="1"/>
    <xf numFmtId="0" fontId="31" fillId="31" borderId="20" xfId="47" applyFont="1" applyFill="1" applyBorder="1" applyProtection="1"/>
    <xf numFmtId="0" fontId="31" fillId="0" borderId="35" xfId="47" applyFont="1" applyBorder="1" applyProtection="1"/>
    <xf numFmtId="0" fontId="31" fillId="31" borderId="28" xfId="47" applyFont="1" applyFill="1" applyBorder="1" applyProtection="1"/>
    <xf numFmtId="0" fontId="31" fillId="31" borderId="14" xfId="47" applyFont="1" applyFill="1" applyBorder="1" applyProtection="1"/>
    <xf numFmtId="0" fontId="31" fillId="0" borderId="19" xfId="47" applyFont="1" applyBorder="1" applyAlignment="1" applyProtection="1">
      <alignment horizontal="left"/>
    </xf>
    <xf numFmtId="37" fontId="31" fillId="0" borderId="26" xfId="47" applyNumberFormat="1" applyFont="1" applyBorder="1" applyProtection="1"/>
    <xf numFmtId="37" fontId="31" fillId="0" borderId="20" xfId="47" applyNumberFormat="1" applyFont="1" applyBorder="1" applyProtection="1"/>
    <xf numFmtId="37" fontId="31" fillId="0" borderId="31" xfId="47" applyNumberFormat="1" applyFont="1" applyBorder="1" applyProtection="1"/>
    <xf numFmtId="37" fontId="31" fillId="31" borderId="41" xfId="47" applyNumberFormat="1" applyFont="1" applyFill="1" applyBorder="1" applyProtection="1"/>
    <xf numFmtId="37" fontId="31" fillId="31" borderId="38" xfId="47" applyNumberFormat="1" applyFont="1" applyFill="1" applyBorder="1" applyProtection="1"/>
    <xf numFmtId="37" fontId="31" fillId="31" borderId="30" xfId="47" applyNumberFormat="1" applyFont="1" applyFill="1" applyBorder="1" applyProtection="1"/>
    <xf numFmtId="37" fontId="31" fillId="31" borderId="20" xfId="47" applyNumberFormat="1" applyFont="1" applyFill="1" applyBorder="1" applyProtection="1"/>
    <xf numFmtId="37" fontId="31" fillId="0" borderId="35" xfId="47" applyNumberFormat="1" applyFont="1" applyBorder="1" applyProtection="1"/>
    <xf numFmtId="37" fontId="31" fillId="31" borderId="52" xfId="47" applyNumberFormat="1" applyFont="1" applyFill="1" applyBorder="1" applyProtection="1"/>
    <xf numFmtId="37" fontId="31" fillId="31" borderId="50" xfId="47" applyNumberFormat="1" applyFont="1" applyFill="1" applyBorder="1" applyProtection="1"/>
    <xf numFmtId="37" fontId="31" fillId="0" borderId="30" xfId="47" applyNumberFormat="1" applyFont="1" applyBorder="1" applyProtection="1"/>
    <xf numFmtId="5" fontId="31" fillId="0" borderId="24" xfId="47" applyNumberFormat="1" applyFont="1" applyBorder="1" applyProtection="1"/>
    <xf numFmtId="5" fontId="31" fillId="0" borderId="14" xfId="47" applyNumberFormat="1" applyFont="1" applyBorder="1" applyProtection="1"/>
    <xf numFmtId="5" fontId="31" fillId="0" borderId="30" xfId="47" applyNumberFormat="1" applyFont="1" applyBorder="1" applyProtection="1"/>
    <xf numFmtId="5" fontId="31" fillId="0" borderId="31" xfId="47" applyNumberFormat="1" applyFont="1" applyBorder="1" applyProtection="1"/>
    <xf numFmtId="0" fontId="31" fillId="0" borderId="14" xfId="47" applyFont="1" applyBorder="1" applyProtection="1"/>
    <xf numFmtId="37" fontId="31" fillId="31" borderId="28" xfId="47" applyNumberFormat="1" applyFont="1" applyFill="1" applyBorder="1" applyProtection="1"/>
    <xf numFmtId="37" fontId="31" fillId="31" borderId="14" xfId="47" applyNumberFormat="1" applyFont="1" applyFill="1" applyBorder="1" applyProtection="1"/>
    <xf numFmtId="0" fontId="31" fillId="0" borderId="32" xfId="47" applyFont="1" applyBorder="1" applyProtection="1"/>
    <xf numFmtId="0" fontId="31" fillId="0" borderId="10" xfId="47" applyFont="1" applyBorder="1" applyProtection="1"/>
    <xf numFmtId="0" fontId="31" fillId="0" borderId="44" xfId="47" applyFont="1" applyBorder="1" applyProtection="1"/>
    <xf numFmtId="0" fontId="31" fillId="0" borderId="15" xfId="47" applyFont="1" applyBorder="1" applyProtection="1"/>
    <xf numFmtId="0" fontId="31" fillId="0" borderId="16" xfId="47" applyFont="1" applyBorder="1" applyProtection="1"/>
    <xf numFmtId="0" fontId="31" fillId="0" borderId="32" xfId="47" applyFont="1" applyBorder="1" applyAlignment="1" applyProtection="1">
      <alignment horizontal="center"/>
    </xf>
    <xf numFmtId="5" fontId="31" fillId="0" borderId="46" xfId="47" applyNumberFormat="1" applyFont="1" applyBorder="1" applyProtection="1"/>
    <xf numFmtId="5" fontId="31" fillId="0" borderId="45" xfId="47" applyNumberFormat="1" applyFont="1" applyBorder="1" applyProtection="1"/>
    <xf numFmtId="37" fontId="31" fillId="46" borderId="41" xfId="47" applyNumberFormat="1" applyFont="1" applyFill="1" applyBorder="1" applyProtection="1"/>
    <xf numFmtId="37" fontId="31" fillId="46" borderId="38" xfId="47" applyNumberFormat="1" applyFont="1" applyFill="1" applyBorder="1" applyProtection="1"/>
    <xf numFmtId="37" fontId="31" fillId="46" borderId="30" xfId="47" applyNumberFormat="1" applyFont="1" applyFill="1" applyBorder="1" applyProtection="1"/>
    <xf numFmtId="37" fontId="31" fillId="46" borderId="20" xfId="47" applyNumberFormat="1" applyFont="1" applyFill="1" applyBorder="1" applyProtection="1"/>
    <xf numFmtId="0" fontId="31" fillId="0" borderId="0" xfId="47" applyFont="1" applyAlignment="1" applyProtection="1">
      <alignment horizontal="left"/>
    </xf>
    <xf numFmtId="0" fontId="31" fillId="0" borderId="0" xfId="47" applyFont="1" applyAlignment="1" applyProtection="1">
      <alignment horizontal="center"/>
    </xf>
    <xf numFmtId="0" fontId="31" fillId="0" borderId="0" xfId="47" applyFont="1" applyAlignment="1" applyProtection="1"/>
    <xf numFmtId="180" fontId="31" fillId="0" borderId="26" xfId="48" applyNumberFormat="1" applyFont="1" applyBorder="1" applyAlignment="1" applyProtection="1">
      <alignment horizontal="center"/>
    </xf>
    <xf numFmtId="177" fontId="56" fillId="0" borderId="86" xfId="28" applyNumberFormat="1" applyFont="1" applyBorder="1"/>
    <xf numFmtId="0" fontId="31" fillId="0" borderId="53" xfId="0" quotePrefix="1" applyFont="1" applyBorder="1" applyAlignment="1">
      <alignment horizontal="center"/>
    </xf>
    <xf numFmtId="0" fontId="31" fillId="0" borderId="53" xfId="0" applyFont="1" applyBorder="1" applyAlignment="1">
      <alignment horizontal="center"/>
    </xf>
    <xf numFmtId="37" fontId="31" fillId="0" borderId="59" xfId="48" applyNumberFormat="1" applyFont="1" applyBorder="1" applyProtection="1"/>
    <xf numFmtId="0" fontId="31" fillId="0" borderId="53" xfId="48" applyFont="1" applyBorder="1" applyAlignment="1" applyProtection="1">
      <alignment horizontal="center"/>
    </xf>
    <xf numFmtId="0" fontId="31" fillId="0" borderId="0" xfId="48" applyFont="1" applyBorder="1" applyAlignment="1" applyProtection="1">
      <alignment horizontal="center"/>
    </xf>
    <xf numFmtId="176" fontId="31" fillId="0" borderId="0" xfId="48" applyNumberFormat="1" applyFont="1" applyBorder="1" applyProtection="1"/>
    <xf numFmtId="0" fontId="31" fillId="0" borderId="0" xfId="48" applyFont="1" applyFill="1" applyBorder="1" applyProtection="1"/>
    <xf numFmtId="0" fontId="31" fillId="0" borderId="0" xfId="48" applyFont="1" applyFill="1" applyProtection="1"/>
    <xf numFmtId="49" fontId="31" fillId="0" borderId="26" xfId="0" applyNumberFormat="1" applyFont="1" applyBorder="1"/>
    <xf numFmtId="49" fontId="31" fillId="0" borderId="34" xfId="0" applyNumberFormat="1" applyFont="1" applyBorder="1" applyProtection="1"/>
    <xf numFmtId="49" fontId="31" fillId="0" borderId="14" xfId="0" applyNumberFormat="1" applyFont="1" applyBorder="1" applyProtection="1"/>
    <xf numFmtId="37" fontId="31" fillId="0" borderId="0" xfId="46" applyNumberFormat="1" applyFont="1" applyFill="1" applyProtection="1"/>
    <xf numFmtId="37" fontId="31" fillId="0" borderId="0" xfId="46" applyNumberFormat="1" applyFont="1" applyProtection="1">
      <protection locked="0"/>
    </xf>
    <xf numFmtId="37" fontId="31" fillId="0" borderId="0" xfId="46" applyNumberFormat="1" applyFont="1" applyFill="1" applyProtection="1">
      <protection locked="0"/>
    </xf>
    <xf numFmtId="37" fontId="31" fillId="0" borderId="19" xfId="46" applyNumberFormat="1" applyFont="1" applyFill="1" applyBorder="1" applyProtection="1">
      <protection locked="0"/>
    </xf>
    <xf numFmtId="37" fontId="31" fillId="0" borderId="19" xfId="46" applyNumberFormat="1" applyFont="1" applyBorder="1" applyProtection="1"/>
    <xf numFmtId="37" fontId="31" fillId="0" borderId="0" xfId="46" applyNumberFormat="1" applyFont="1" applyProtection="1"/>
    <xf numFmtId="41" fontId="31" fillId="0" borderId="19" xfId="46" applyNumberFormat="1" applyFont="1" applyFill="1" applyBorder="1" applyProtection="1">
      <protection locked="0"/>
    </xf>
    <xf numFmtId="5" fontId="31" fillId="0" borderId="87" xfId="46" applyNumberFormat="1" applyFont="1" applyFill="1" applyBorder="1" applyProtection="1">
      <protection locked="0"/>
    </xf>
    <xf numFmtId="0" fontId="31" fillId="0" borderId="17" xfId="46" applyFont="1" applyFill="1" applyBorder="1" applyProtection="1"/>
    <xf numFmtId="0" fontId="31" fillId="0" borderId="11" xfId="46" applyFont="1" applyFill="1" applyBorder="1" applyProtection="1"/>
    <xf numFmtId="0" fontId="31" fillId="0" borderId="17" xfId="46" applyFont="1" applyFill="1" applyBorder="1" applyAlignment="1" applyProtection="1">
      <alignment horizontal="left"/>
    </xf>
    <xf numFmtId="0" fontId="31" fillId="0" borderId="17" xfId="46" applyFont="1" applyFill="1" applyBorder="1" applyAlignment="1" applyProtection="1">
      <alignment horizontal="center"/>
    </xf>
    <xf numFmtId="0" fontId="31" fillId="0" borderId="13" xfId="53" applyFont="1" applyFill="1" applyBorder="1" applyProtection="1"/>
    <xf numFmtId="0" fontId="31" fillId="0" borderId="0" xfId="46" applyFont="1" applyFill="1" applyProtection="1">
      <protection locked="0"/>
    </xf>
    <xf numFmtId="0" fontId="31" fillId="0" borderId="13" xfId="46" applyFont="1" applyFill="1" applyBorder="1" applyProtection="1">
      <protection locked="0"/>
    </xf>
    <xf numFmtId="0" fontId="31" fillId="0" borderId="13" xfId="46" applyFont="1" applyFill="1" applyBorder="1" applyAlignment="1" applyProtection="1">
      <alignment horizontal="center"/>
    </xf>
    <xf numFmtId="0" fontId="31" fillId="0" borderId="15" xfId="46" applyFont="1" applyFill="1" applyBorder="1" applyProtection="1">
      <protection locked="0"/>
    </xf>
    <xf numFmtId="0" fontId="31" fillId="0" borderId="10" xfId="46" applyFont="1" applyFill="1" applyBorder="1" applyProtection="1">
      <protection locked="0"/>
    </xf>
    <xf numFmtId="164" fontId="31" fillId="0" borderId="65" xfId="46" applyNumberFormat="1" applyFont="1" applyFill="1" applyBorder="1" applyAlignment="1" applyProtection="1">
      <alignment horizontal="center"/>
    </xf>
    <xf numFmtId="0" fontId="32" fillId="0" borderId="15" xfId="46" applyFont="1" applyBorder="1" applyAlignment="1" applyProtection="1">
      <alignment horizontal="centerContinuous"/>
    </xf>
    <xf numFmtId="0" fontId="32" fillId="0" borderId="10" xfId="46" applyFont="1" applyBorder="1" applyAlignment="1" applyProtection="1">
      <alignment horizontal="centerContinuous"/>
    </xf>
    <xf numFmtId="0" fontId="31" fillId="0" borderId="10" xfId="46" applyFont="1" applyBorder="1" applyAlignment="1" applyProtection="1">
      <alignment horizontal="centerContinuous"/>
    </xf>
    <xf numFmtId="0" fontId="32" fillId="0" borderId="13" xfId="46" applyFont="1" applyBorder="1" applyAlignment="1" applyProtection="1">
      <alignment horizontal="centerContinuous"/>
    </xf>
    <xf numFmtId="0" fontId="32" fillId="0" borderId="0" xfId="46" applyFont="1" applyAlignment="1" applyProtection="1">
      <alignment horizontal="centerContinuous"/>
    </xf>
    <xf numFmtId="0" fontId="31" fillId="0" borderId="0" xfId="46" applyFont="1" applyAlignment="1" applyProtection="1">
      <alignment horizontal="centerContinuous"/>
    </xf>
    <xf numFmtId="0" fontId="31" fillId="0" borderId="13" xfId="46" applyFont="1" applyBorder="1" applyAlignment="1" applyProtection="1">
      <alignment horizontal="left"/>
    </xf>
    <xf numFmtId="0" fontId="32" fillId="0" borderId="13" xfId="46" applyFont="1" applyBorder="1" applyAlignment="1" applyProtection="1">
      <alignment horizontal="left"/>
    </xf>
    <xf numFmtId="0" fontId="31" fillId="0" borderId="13" xfId="46" applyFont="1" applyBorder="1" applyAlignment="1" applyProtection="1">
      <alignment horizontal="right"/>
      <protection locked="0"/>
    </xf>
    <xf numFmtId="0" fontId="33" fillId="0" borderId="0" xfId="46" applyFont="1" applyAlignment="1" applyProtection="1">
      <alignment horizontal="centerContinuous"/>
      <protection locked="0"/>
    </xf>
    <xf numFmtId="0" fontId="31" fillId="0" borderId="0" xfId="46" applyFont="1" applyAlignment="1" applyProtection="1">
      <alignment horizontal="centerContinuous"/>
      <protection locked="0"/>
    </xf>
    <xf numFmtId="0" fontId="31" fillId="0" borderId="0" xfId="46" applyFont="1" applyProtection="1">
      <protection locked="0"/>
    </xf>
    <xf numFmtId="0" fontId="31" fillId="0" borderId="0" xfId="46" applyFont="1" applyProtection="1"/>
    <xf numFmtId="5" fontId="31" fillId="0" borderId="0" xfId="46" applyNumberFormat="1" applyFont="1" applyProtection="1">
      <protection locked="0"/>
    </xf>
    <xf numFmtId="4" fontId="31" fillId="0" borderId="0" xfId="55" applyNumberFormat="1" applyFont="1" applyAlignment="1">
      <alignment vertical="center"/>
    </xf>
    <xf numFmtId="0" fontId="31" fillId="0" borderId="0" xfId="53" applyFont="1"/>
    <xf numFmtId="4" fontId="31" fillId="0" borderId="0" xfId="55" applyNumberFormat="1" applyFont="1" applyFill="1" applyAlignment="1">
      <alignment vertical="center"/>
    </xf>
    <xf numFmtId="0" fontId="31" fillId="0" borderId="13" xfId="46" applyFont="1" applyBorder="1" applyProtection="1">
      <protection locked="0"/>
    </xf>
    <xf numFmtId="37" fontId="31" fillId="0" borderId="0" xfId="46" applyNumberFormat="1" applyFont="1" applyBorder="1" applyProtection="1">
      <protection locked="0"/>
    </xf>
    <xf numFmtId="5" fontId="31" fillId="0" borderId="0" xfId="53" applyNumberFormat="1" applyFont="1"/>
    <xf numFmtId="5" fontId="31" fillId="0" borderId="0" xfId="46" applyNumberFormat="1" applyFont="1" applyProtection="1"/>
    <xf numFmtId="0" fontId="31" fillId="0" borderId="15" xfId="46" applyFont="1" applyBorder="1" applyProtection="1">
      <protection locked="0"/>
    </xf>
    <xf numFmtId="0" fontId="31" fillId="0" borderId="10" xfId="46" applyFont="1" applyBorder="1" applyProtection="1"/>
    <xf numFmtId="0" fontId="31" fillId="0" borderId="10" xfId="46" applyFont="1" applyBorder="1" applyProtection="1">
      <protection locked="0"/>
    </xf>
    <xf numFmtId="0" fontId="31" fillId="0" borderId="0" xfId="46" applyFont="1" applyAlignment="1" applyProtection="1">
      <alignment horizontal="right"/>
    </xf>
    <xf numFmtId="0" fontId="31" fillId="0" borderId="17" xfId="55" applyFont="1" applyBorder="1" applyProtection="1"/>
    <xf numFmtId="0" fontId="31" fillId="0" borderId="11" xfId="55" applyFont="1" applyBorder="1" applyProtection="1"/>
    <xf numFmtId="0" fontId="31" fillId="0" borderId="21" xfId="55" applyFont="1" applyBorder="1" applyProtection="1"/>
    <xf numFmtId="0" fontId="31" fillId="0" borderId="33" xfId="55" applyFont="1" applyBorder="1" applyProtection="1"/>
    <xf numFmtId="0" fontId="31" fillId="0" borderId="12" xfId="55" applyFont="1" applyFill="1" applyBorder="1" applyProtection="1"/>
    <xf numFmtId="0" fontId="31" fillId="0" borderId="13" xfId="55" applyFont="1" applyBorder="1" applyProtection="1"/>
    <xf numFmtId="0" fontId="31" fillId="0" borderId="0" xfId="55" applyFont="1"/>
    <xf numFmtId="0" fontId="31" fillId="0" borderId="0" xfId="55" applyFont="1" applyProtection="1"/>
    <xf numFmtId="0" fontId="31" fillId="0" borderId="34" xfId="55" applyFont="1" applyBorder="1" applyProtection="1">
      <protection locked="0"/>
    </xf>
    <xf numFmtId="0" fontId="31" fillId="0" borderId="0" xfId="55" applyFont="1" applyProtection="1">
      <protection locked="0"/>
    </xf>
    <xf numFmtId="0" fontId="31" fillId="0" borderId="28" xfId="55" applyFont="1" applyBorder="1" applyProtection="1"/>
    <xf numFmtId="0" fontId="31" fillId="0" borderId="28" xfId="55" applyFont="1" applyFill="1" applyBorder="1" applyAlignment="1" applyProtection="1">
      <alignment horizontal="left"/>
      <protection locked="0"/>
    </xf>
    <xf numFmtId="0" fontId="31" fillId="0" borderId="14" xfId="55" applyFont="1" applyFill="1" applyBorder="1" applyProtection="1"/>
    <xf numFmtId="0" fontId="31" fillId="0" borderId="19" xfId="55" applyFont="1" applyBorder="1" applyProtection="1"/>
    <xf numFmtId="0" fontId="31" fillId="0" borderId="35" xfId="55" applyFont="1" applyBorder="1" applyProtection="1">
      <protection locked="0"/>
    </xf>
    <xf numFmtId="0" fontId="31" fillId="0" borderId="19" xfId="55" applyFont="1" applyBorder="1" applyProtection="1">
      <protection locked="0"/>
    </xf>
    <xf numFmtId="0" fontId="31" fillId="0" borderId="20" xfId="55" applyFont="1" applyFill="1" applyBorder="1" applyProtection="1"/>
    <xf numFmtId="0" fontId="31" fillId="0" borderId="48" xfId="55" applyFont="1" applyBorder="1" applyAlignment="1" applyProtection="1">
      <alignment horizontal="centerContinuous"/>
    </xf>
    <xf numFmtId="0" fontId="31" fillId="0" borderId="49" xfId="55" applyFont="1" applyBorder="1" applyAlignment="1" applyProtection="1">
      <alignment horizontal="centerContinuous"/>
    </xf>
    <xf numFmtId="0" fontId="31" fillId="0" borderId="19" xfId="55" applyFont="1" applyBorder="1" applyAlignment="1" applyProtection="1">
      <alignment horizontal="centerContinuous"/>
    </xf>
    <xf numFmtId="0" fontId="31" fillId="0" borderId="50" xfId="55" applyFont="1" applyBorder="1" applyAlignment="1" applyProtection="1">
      <alignment horizontal="centerContinuous"/>
    </xf>
    <xf numFmtId="0" fontId="31" fillId="0" borderId="14" xfId="55" applyFont="1" applyBorder="1" applyProtection="1"/>
    <xf numFmtId="0" fontId="41" fillId="0" borderId="0" xfId="55" applyFont="1" applyProtection="1"/>
    <xf numFmtId="0" fontId="41" fillId="0" borderId="14" xfId="55" applyFont="1" applyBorder="1" applyProtection="1"/>
    <xf numFmtId="0" fontId="31" fillId="0" borderId="18" xfId="55" applyFont="1" applyBorder="1" applyProtection="1"/>
    <xf numFmtId="0" fontId="31" fillId="0" borderId="20" xfId="55" applyFont="1" applyBorder="1" applyProtection="1"/>
    <xf numFmtId="0" fontId="31" fillId="0" borderId="48" xfId="55" applyFont="1" applyBorder="1" applyProtection="1"/>
    <xf numFmtId="0" fontId="31" fillId="0" borderId="49" xfId="55" applyFont="1" applyBorder="1" applyProtection="1"/>
    <xf numFmtId="0" fontId="31" fillId="0" borderId="28" xfId="55" applyFont="1" applyBorder="1" applyAlignment="1" applyProtection="1">
      <alignment horizontal="center"/>
    </xf>
    <xf numFmtId="0" fontId="31" fillId="0" borderId="25" xfId="55" applyFont="1" applyBorder="1" applyAlignment="1" applyProtection="1">
      <alignment horizontal="center"/>
    </xf>
    <xf numFmtId="0" fontId="31" fillId="0" borderId="0" xfId="55" applyFont="1" applyAlignment="1" applyProtection="1">
      <alignment horizontal="center"/>
    </xf>
    <xf numFmtId="0" fontId="31" fillId="0" borderId="30" xfId="55" applyFont="1" applyBorder="1" applyProtection="1"/>
    <xf numFmtId="0" fontId="31" fillId="0" borderId="19" xfId="55" applyFont="1" applyBorder="1" applyAlignment="1" applyProtection="1">
      <alignment horizontal="center"/>
    </xf>
    <xf numFmtId="0" fontId="31" fillId="0" borderId="30" xfId="55" applyFont="1" applyBorder="1" applyAlignment="1" applyProtection="1">
      <alignment horizontal="center"/>
    </xf>
    <xf numFmtId="0" fontId="31" fillId="0" borderId="31" xfId="55" applyFont="1" applyBorder="1" applyAlignment="1" applyProtection="1">
      <alignment horizontal="center"/>
    </xf>
    <xf numFmtId="0" fontId="31" fillId="0" borderId="52" xfId="55" applyFont="1" applyBorder="1" applyProtection="1"/>
    <xf numFmtId="5" fontId="31" fillId="0" borderId="52" xfId="55" applyNumberFormat="1" applyFont="1" applyFill="1" applyBorder="1" applyProtection="1"/>
    <xf numFmtId="5" fontId="31" fillId="0" borderId="52" xfId="55" applyNumberFormat="1" applyFont="1" applyFill="1" applyBorder="1" applyProtection="1">
      <protection locked="0"/>
    </xf>
    <xf numFmtId="5" fontId="31" fillId="0" borderId="59" xfId="55" applyNumberFormat="1" applyFont="1" applyBorder="1" applyProtection="1">
      <protection locked="0"/>
    </xf>
    <xf numFmtId="0" fontId="31" fillId="0" borderId="40" xfId="55" applyFont="1" applyBorder="1" applyProtection="1"/>
    <xf numFmtId="0" fontId="31" fillId="0" borderId="41" xfId="55" applyFont="1" applyBorder="1" applyProtection="1"/>
    <xf numFmtId="37" fontId="31" fillId="29" borderId="41" xfId="55" applyNumberFormat="1" applyFont="1" applyFill="1" applyBorder="1" applyProtection="1"/>
    <xf numFmtId="37" fontId="31" fillId="29" borderId="40" xfId="55" applyNumberFormat="1" applyFont="1" applyFill="1" applyBorder="1" applyProtection="1"/>
    <xf numFmtId="0" fontId="31" fillId="29" borderId="42" xfId="55" applyFont="1" applyFill="1" applyBorder="1" applyProtection="1"/>
    <xf numFmtId="0" fontId="31" fillId="29" borderId="30" xfId="55" applyFont="1" applyFill="1" applyBorder="1" applyProtection="1"/>
    <xf numFmtId="0" fontId="31" fillId="29" borderId="19" xfId="55" applyFont="1" applyFill="1" applyBorder="1" applyProtection="1"/>
    <xf numFmtId="37" fontId="31" fillId="29" borderId="30" xfId="55" applyNumberFormat="1" applyFont="1" applyFill="1" applyBorder="1" applyProtection="1"/>
    <xf numFmtId="0" fontId="31" fillId="29" borderId="25" xfId="55" applyFont="1" applyFill="1" applyBorder="1" applyProtection="1"/>
    <xf numFmtId="0" fontId="31" fillId="0" borderId="54" xfId="55" applyFont="1" applyBorder="1" applyProtection="1"/>
    <xf numFmtId="37" fontId="31" fillId="0" borderId="52" xfId="55" applyNumberFormat="1" applyFont="1" applyBorder="1" applyProtection="1"/>
    <xf numFmtId="37" fontId="31" fillId="0" borderId="52" xfId="55" applyNumberFormat="1" applyFont="1" applyFill="1" applyBorder="1" applyProtection="1">
      <protection locked="0"/>
    </xf>
    <xf numFmtId="37" fontId="31" fillId="0" borderId="52" xfId="55" applyNumberFormat="1" applyFont="1" applyBorder="1" applyProtection="1">
      <protection locked="0"/>
    </xf>
    <xf numFmtId="0" fontId="31" fillId="29" borderId="31" xfId="55" applyFont="1" applyFill="1" applyBorder="1" applyProtection="1"/>
    <xf numFmtId="0" fontId="31" fillId="0" borderId="39" xfId="55" applyFont="1" applyBorder="1" applyProtection="1"/>
    <xf numFmtId="0" fontId="31" fillId="0" borderId="36" xfId="55" applyFont="1" applyFill="1" applyBorder="1" applyProtection="1"/>
    <xf numFmtId="0" fontId="31" fillId="0" borderId="41" xfId="55" applyFont="1" applyFill="1" applyBorder="1" applyProtection="1"/>
    <xf numFmtId="0" fontId="31" fillId="0" borderId="0" xfId="55" applyFont="1" applyFill="1" applyBorder="1" applyProtection="1"/>
    <xf numFmtId="37" fontId="31" fillId="0" borderId="41" xfId="55" applyNumberFormat="1" applyFont="1" applyFill="1" applyBorder="1" applyProtection="1">
      <protection locked="0"/>
    </xf>
    <xf numFmtId="37" fontId="31" fillId="0" borderId="37" xfId="55" applyNumberFormat="1" applyFont="1" applyFill="1" applyBorder="1" applyProtection="1">
      <protection locked="0"/>
    </xf>
    <xf numFmtId="0" fontId="31" fillId="0" borderId="19" xfId="55" applyFont="1" applyFill="1" applyBorder="1" applyProtection="1"/>
    <xf numFmtId="0" fontId="31" fillId="0" borderId="30" xfId="55" applyFont="1" applyFill="1" applyBorder="1" applyProtection="1"/>
    <xf numFmtId="37" fontId="31" fillId="0" borderId="30" xfId="55" applyNumberFormat="1" applyFont="1" applyFill="1" applyBorder="1" applyProtection="1"/>
    <xf numFmtId="37" fontId="31" fillId="0" borderId="26" xfId="55" applyNumberFormat="1" applyFont="1" applyFill="1" applyBorder="1" applyProtection="1">
      <protection locked="0"/>
    </xf>
    <xf numFmtId="37" fontId="31" fillId="0" borderId="30" xfId="55" applyNumberFormat="1" applyFont="1" applyBorder="1" applyProtection="1"/>
    <xf numFmtId="37" fontId="31" fillId="29" borderId="28" xfId="55" applyNumberFormat="1" applyFont="1" applyFill="1" applyBorder="1" applyProtection="1"/>
    <xf numFmtId="0" fontId="31" fillId="0" borderId="59" xfId="55" applyFont="1" applyBorder="1" applyProtection="1">
      <protection locked="0"/>
    </xf>
    <xf numFmtId="37" fontId="31" fillId="0" borderId="52" xfId="55" applyNumberFormat="1" applyFont="1" applyFill="1" applyBorder="1" applyProtection="1"/>
    <xf numFmtId="0" fontId="31" fillId="29" borderId="59" xfId="55" applyFont="1" applyFill="1" applyBorder="1" applyProtection="1"/>
    <xf numFmtId="0" fontId="31" fillId="0" borderId="49" xfId="52" applyFont="1" applyBorder="1" applyProtection="1"/>
    <xf numFmtId="37" fontId="31" fillId="0" borderId="52" xfId="52" applyNumberFormat="1" applyFont="1" applyFill="1" applyBorder="1" applyProtection="1">
      <protection locked="0"/>
    </xf>
    <xf numFmtId="37" fontId="31" fillId="0" borderId="41" xfId="55" applyNumberFormat="1" applyFont="1" applyFill="1" applyBorder="1" applyProtection="1"/>
    <xf numFmtId="37" fontId="31" fillId="0" borderId="42" xfId="55" applyNumberFormat="1" applyFont="1" applyBorder="1" applyProtection="1"/>
    <xf numFmtId="0" fontId="31" fillId="0" borderId="31" xfId="55" applyFont="1" applyBorder="1" applyProtection="1"/>
    <xf numFmtId="37" fontId="31" fillId="29" borderId="52" xfId="55" applyNumberFormat="1" applyFont="1" applyFill="1" applyBorder="1" applyProtection="1"/>
    <xf numFmtId="37" fontId="31" fillId="29" borderId="49" xfId="55" applyNumberFormat="1" applyFont="1" applyFill="1" applyBorder="1" applyProtection="1"/>
    <xf numFmtId="0" fontId="31" fillId="0" borderId="49" xfId="50" applyFont="1" applyBorder="1" applyProtection="1"/>
    <xf numFmtId="0" fontId="31" fillId="0" borderId="49" xfId="55" applyFont="1" applyFill="1" applyBorder="1" applyProtection="1"/>
    <xf numFmtId="0" fontId="31" fillId="0" borderId="52" xfId="50" applyFont="1" applyFill="1" applyBorder="1" applyProtection="1"/>
    <xf numFmtId="0" fontId="31" fillId="0" borderId="88" xfId="50" applyFont="1" applyFill="1" applyBorder="1" applyProtection="1"/>
    <xf numFmtId="0" fontId="31" fillId="0" borderId="59" xfId="55" applyFont="1" applyFill="1" applyBorder="1" applyProtection="1">
      <protection locked="0"/>
    </xf>
    <xf numFmtId="0" fontId="31" fillId="0" borderId="0" xfId="55" applyFont="1" applyBorder="1" applyProtection="1"/>
    <xf numFmtId="0" fontId="31" fillId="0" borderId="35" xfId="55" applyFont="1" applyBorder="1" applyProtection="1"/>
    <xf numFmtId="37" fontId="31" fillId="0" borderId="0" xfId="55" applyNumberFormat="1" applyFont="1" applyProtection="1"/>
    <xf numFmtId="37" fontId="31" fillId="0" borderId="28" xfId="55" applyNumberFormat="1" applyFont="1" applyFill="1" applyBorder="1" applyProtection="1"/>
    <xf numFmtId="0" fontId="31" fillId="0" borderId="25" xfId="55" applyFont="1" applyBorder="1" applyProtection="1"/>
    <xf numFmtId="5" fontId="31" fillId="0" borderId="52" xfId="55" applyNumberFormat="1" applyFont="1" applyBorder="1" applyProtection="1"/>
    <xf numFmtId="5" fontId="31" fillId="0" borderId="52" xfId="55" applyNumberFormat="1" applyFont="1" applyBorder="1" applyProtection="1">
      <protection locked="0"/>
    </xf>
    <xf numFmtId="0" fontId="31" fillId="0" borderId="42" xfId="55" applyFont="1" applyBorder="1" applyProtection="1">
      <protection locked="0"/>
    </xf>
    <xf numFmtId="37" fontId="31" fillId="0" borderId="53" xfId="55" applyNumberFormat="1" applyFont="1" applyFill="1" applyBorder="1" applyProtection="1">
      <protection locked="0"/>
    </xf>
    <xf numFmtId="0" fontId="31" fillId="0" borderId="56" xfId="55" applyFont="1" applyBorder="1" applyProtection="1"/>
    <xf numFmtId="0" fontId="31" fillId="0" borderId="61" xfId="55" applyFont="1" applyBorder="1" applyProtection="1"/>
    <xf numFmtId="5" fontId="31" fillId="0" borderId="56" xfId="55" applyNumberFormat="1" applyFont="1" applyBorder="1" applyProtection="1"/>
    <xf numFmtId="5" fontId="31" fillId="0" borderId="46" xfId="55" applyNumberFormat="1" applyFont="1" applyFill="1" applyBorder="1" applyProtection="1"/>
    <xf numFmtId="5" fontId="31" fillId="0" borderId="45" xfId="55" applyNumberFormat="1" applyFont="1" applyBorder="1" applyProtection="1"/>
    <xf numFmtId="0" fontId="31" fillId="0" borderId="0" xfId="55" applyFont="1" applyAlignment="1" applyProtection="1">
      <alignment horizontal="right"/>
    </xf>
    <xf numFmtId="0" fontId="31" fillId="0" borderId="12" xfId="55" applyFont="1" applyBorder="1" applyProtection="1"/>
    <xf numFmtId="0" fontId="31" fillId="0" borderId="28" xfId="55" applyFont="1" applyBorder="1" applyProtection="1">
      <protection locked="0"/>
    </xf>
    <xf numFmtId="0" fontId="32" fillId="0" borderId="13" xfId="55" applyFont="1" applyFill="1" applyBorder="1" applyAlignment="1" applyProtection="1">
      <alignment horizontal="centerContinuous"/>
    </xf>
    <xf numFmtId="0" fontId="32" fillId="0" borderId="0" xfId="55" applyFont="1" applyFill="1" applyAlignment="1" applyProtection="1">
      <alignment horizontal="centerContinuous"/>
    </xf>
    <xf numFmtId="0" fontId="32" fillId="0" borderId="14" xfId="55" applyFont="1" applyFill="1" applyBorder="1" applyAlignment="1" applyProtection="1">
      <alignment horizontal="centerContinuous"/>
    </xf>
    <xf numFmtId="0" fontId="31" fillId="0" borderId="13" xfId="55" applyFont="1" applyFill="1" applyBorder="1" applyProtection="1"/>
    <xf numFmtId="0" fontId="31" fillId="0" borderId="0" xfId="55" applyFont="1" applyFill="1" applyProtection="1"/>
    <xf numFmtId="5" fontId="31" fillId="0" borderId="0" xfId="55" applyNumberFormat="1" applyFont="1" applyFill="1" applyProtection="1"/>
    <xf numFmtId="0" fontId="34" fillId="0" borderId="0" xfId="52" applyFont="1" applyFill="1" applyProtection="1"/>
    <xf numFmtId="0" fontId="31" fillId="0" borderId="0" xfId="52" applyFont="1" applyFill="1" applyProtection="1"/>
    <xf numFmtId="37" fontId="31" fillId="0" borderId="0" xfId="52" applyNumberFormat="1" applyFont="1" applyFill="1" applyAlignment="1" applyProtection="1"/>
    <xf numFmtId="49" fontId="31" fillId="0" borderId="0" xfId="49" applyNumberFormat="1" applyFont="1" applyFill="1"/>
    <xf numFmtId="0" fontId="31" fillId="0" borderId="0" xfId="52" applyFont="1" applyFill="1" applyAlignment="1" applyProtection="1">
      <alignment horizontal="center"/>
    </xf>
    <xf numFmtId="0" fontId="31" fillId="0" borderId="0" xfId="49" applyFont="1" applyFill="1"/>
    <xf numFmtId="42" fontId="31" fillId="0" borderId="0" xfId="52" applyNumberFormat="1" applyFont="1" applyFill="1" applyAlignment="1" applyProtection="1"/>
    <xf numFmtId="41" fontId="31" fillId="0" borderId="0" xfId="52" applyNumberFormat="1" applyFont="1" applyFill="1" applyAlignment="1" applyProtection="1"/>
    <xf numFmtId="43" fontId="31" fillId="0" borderId="0" xfId="55" applyNumberFormat="1" applyFont="1" applyFill="1" applyProtection="1"/>
    <xf numFmtId="41" fontId="31" fillId="0" borderId="0" xfId="52" applyNumberFormat="1" applyFont="1" applyFill="1" applyBorder="1" applyAlignment="1" applyProtection="1"/>
    <xf numFmtId="0" fontId="31" fillId="0" borderId="0" xfId="52" applyFont="1" applyFill="1"/>
    <xf numFmtId="42" fontId="31" fillId="0" borderId="87" xfId="52" applyNumberFormat="1" applyFont="1" applyFill="1" applyBorder="1" applyAlignment="1" applyProtection="1"/>
    <xf numFmtId="177" fontId="31" fillId="0" borderId="0" xfId="28" applyNumberFormat="1" applyFont="1" applyFill="1"/>
    <xf numFmtId="43" fontId="31" fillId="0" borderId="0" xfId="28" applyFont="1" applyFill="1"/>
    <xf numFmtId="0" fontId="31" fillId="0" borderId="0" xfId="55" applyFont="1" applyFill="1"/>
    <xf numFmtId="37" fontId="31" fillId="0" borderId="14" xfId="55" applyNumberFormat="1" applyFont="1" applyFill="1" applyBorder="1" applyProtection="1"/>
    <xf numFmtId="0" fontId="31" fillId="0" borderId="15" xfId="55" applyFont="1" applyFill="1" applyBorder="1" applyProtection="1"/>
    <xf numFmtId="0" fontId="31" fillId="0" borderId="10" xfId="55" applyFont="1" applyFill="1" applyBorder="1" applyProtection="1"/>
    <xf numFmtId="0" fontId="31" fillId="0" borderId="16" xfId="55" applyFont="1" applyFill="1" applyBorder="1" applyProtection="1"/>
    <xf numFmtId="0" fontId="32" fillId="0" borderId="0" xfId="55" applyFont="1" applyFill="1" applyAlignment="1" applyProtection="1">
      <alignment horizontal="right"/>
    </xf>
    <xf numFmtId="0" fontId="31" fillId="0" borderId="0" xfId="55" applyFont="1" applyFill="1" applyAlignment="1" applyProtection="1">
      <alignment horizontal="right"/>
    </xf>
    <xf numFmtId="0" fontId="31" fillId="0" borderId="0" xfId="52" applyFont="1" applyProtection="1"/>
    <xf numFmtId="0" fontId="31" fillId="0" borderId="41" xfId="44" applyFont="1" applyFill="1" applyBorder="1"/>
    <xf numFmtId="0" fontId="31" fillId="0" borderId="36" xfId="44" applyFont="1" applyFill="1" applyBorder="1"/>
    <xf numFmtId="0" fontId="31" fillId="0" borderId="40" xfId="44" applyFont="1" applyFill="1" applyBorder="1"/>
    <xf numFmtId="0" fontId="31" fillId="0" borderId="0" xfId="44" applyFont="1" applyFill="1"/>
    <xf numFmtId="0" fontId="31" fillId="0" borderId="30" xfId="44" applyFont="1" applyFill="1" applyBorder="1"/>
    <xf numFmtId="0" fontId="31" fillId="0" borderId="35" xfId="44" applyFont="1" applyFill="1" applyBorder="1"/>
    <xf numFmtId="0" fontId="31" fillId="0" borderId="19" xfId="44" applyFont="1" applyFill="1" applyBorder="1"/>
    <xf numFmtId="0" fontId="31" fillId="0" borderId="19" xfId="44" quotePrefix="1" applyFont="1" applyFill="1" applyBorder="1" applyAlignment="1">
      <alignment horizontal="center"/>
    </xf>
    <xf numFmtId="0" fontId="31" fillId="0" borderId="0" xfId="44" applyFont="1" applyFill="1" applyBorder="1" applyAlignment="1">
      <alignment horizontal="centerContinuous"/>
    </xf>
    <xf numFmtId="0" fontId="31" fillId="0" borderId="80" xfId="44" applyFont="1" applyFill="1" applyBorder="1" applyAlignment="1">
      <alignment horizontal="centerContinuous"/>
    </xf>
    <xf numFmtId="0" fontId="31" fillId="0" borderId="30" xfId="44" applyFont="1" applyFill="1" applyBorder="1" applyAlignment="1">
      <alignment horizontal="centerContinuous"/>
    </xf>
    <xf numFmtId="0" fontId="31" fillId="0" borderId="19" xfId="44" applyFont="1" applyFill="1" applyBorder="1" applyAlignment="1">
      <alignment horizontal="centerContinuous"/>
    </xf>
    <xf numFmtId="0" fontId="31" fillId="0" borderId="35" xfId="44" applyFont="1" applyFill="1" applyBorder="1" applyAlignment="1">
      <alignment horizontal="centerContinuous"/>
    </xf>
    <xf numFmtId="0" fontId="31" fillId="0" borderId="24" xfId="44" applyFont="1" applyFill="1" applyBorder="1"/>
    <xf numFmtId="0" fontId="31" fillId="0" borderId="34" xfId="44" applyFont="1" applyFill="1" applyBorder="1"/>
    <xf numFmtId="0" fontId="31" fillId="0" borderId="34" xfId="44" applyFont="1" applyFill="1" applyBorder="1" applyAlignment="1">
      <alignment horizontal="center"/>
    </xf>
    <xf numFmtId="0" fontId="31" fillId="0" borderId="37" xfId="44" applyFont="1" applyFill="1" applyBorder="1"/>
    <xf numFmtId="0" fontId="31" fillId="0" borderId="24" xfId="44" applyFont="1" applyFill="1" applyBorder="1" applyAlignment="1">
      <alignment horizontal="center"/>
    </xf>
    <xf numFmtId="0" fontId="31" fillId="0" borderId="0" xfId="44" applyFont="1" applyFill="1" applyAlignment="1">
      <alignment horizontal="centerContinuous"/>
    </xf>
    <xf numFmtId="0" fontId="31" fillId="0" borderId="34" xfId="44" applyFont="1" applyFill="1" applyBorder="1" applyAlignment="1">
      <alignment horizontal="centerContinuous"/>
    </xf>
    <xf numFmtId="0" fontId="31" fillId="0" borderId="26" xfId="44" applyFont="1" applyFill="1" applyBorder="1" applyAlignment="1">
      <alignment horizontal="center"/>
    </xf>
    <xf numFmtId="0" fontId="31" fillId="0" borderId="35" xfId="44" applyFont="1" applyFill="1" applyBorder="1" applyAlignment="1">
      <alignment horizontal="center"/>
    </xf>
    <xf numFmtId="0" fontId="31" fillId="0" borderId="35" xfId="44" quotePrefix="1" applyFont="1" applyFill="1" applyBorder="1" applyAlignment="1">
      <alignment horizontal="center"/>
    </xf>
    <xf numFmtId="0" fontId="31" fillId="0" borderId="26" xfId="44" applyFont="1" applyFill="1" applyBorder="1"/>
    <xf numFmtId="5" fontId="31" fillId="0" borderId="35" xfId="44" applyNumberFormat="1" applyFont="1" applyFill="1" applyBorder="1" applyProtection="1"/>
    <xf numFmtId="5" fontId="31" fillId="0" borderId="26" xfId="44" applyNumberFormat="1" applyFont="1" applyFill="1" applyBorder="1" applyProtection="1"/>
    <xf numFmtId="37" fontId="31" fillId="0" borderId="35" xfId="44" applyNumberFormat="1" applyFont="1" applyFill="1" applyBorder="1" applyProtection="1"/>
    <xf numFmtId="176" fontId="31" fillId="0" borderId="35" xfId="30" applyNumberFormat="1" applyFont="1" applyFill="1" applyBorder="1" applyProtection="1"/>
    <xf numFmtId="42" fontId="31" fillId="0" borderId="35" xfId="30" applyNumberFormat="1" applyFont="1" applyFill="1" applyBorder="1" applyProtection="1"/>
    <xf numFmtId="176" fontId="31" fillId="0" borderId="26" xfId="30" applyNumberFormat="1" applyFont="1" applyFill="1" applyBorder="1" applyProtection="1"/>
    <xf numFmtId="176" fontId="31" fillId="0" borderId="19" xfId="30" applyNumberFormat="1" applyFont="1" applyFill="1" applyBorder="1"/>
    <xf numFmtId="177" fontId="31" fillId="0" borderId="35" xfId="28" applyNumberFormat="1" applyFont="1" applyFill="1" applyBorder="1" applyProtection="1"/>
    <xf numFmtId="41" fontId="31" fillId="0" borderId="35" xfId="44" applyNumberFormat="1" applyFont="1" applyFill="1" applyBorder="1" applyProtection="1"/>
    <xf numFmtId="37" fontId="31" fillId="0" borderId="26" xfId="44" applyNumberFormat="1" applyFont="1" applyFill="1" applyBorder="1" applyProtection="1"/>
    <xf numFmtId="0" fontId="31" fillId="0" borderId="19" xfId="44" applyFont="1" applyFill="1" applyBorder="1" applyAlignment="1">
      <alignment horizontal="left"/>
    </xf>
    <xf numFmtId="37" fontId="31" fillId="0" borderId="0" xfId="44" applyNumberFormat="1" applyFont="1" applyFill="1" applyProtection="1"/>
    <xf numFmtId="0" fontId="31" fillId="0" borderId="19" xfId="44" applyFont="1" applyFill="1" applyBorder="1" applyAlignment="1">
      <alignment horizontal="center"/>
    </xf>
    <xf numFmtId="0" fontId="31" fillId="0" borderId="19" xfId="44" quotePrefix="1" applyFont="1" applyFill="1" applyBorder="1"/>
    <xf numFmtId="177" fontId="31" fillId="0" borderId="19" xfId="28" applyNumberFormat="1" applyFont="1" applyFill="1" applyBorder="1"/>
    <xf numFmtId="37" fontId="32" fillId="0" borderId="0" xfId="44" applyNumberFormat="1" applyFont="1" applyFill="1" applyProtection="1"/>
    <xf numFmtId="177" fontId="31" fillId="0" borderId="19" xfId="28" quotePrefix="1" applyNumberFormat="1" applyFont="1" applyFill="1" applyBorder="1"/>
    <xf numFmtId="0" fontId="31" fillId="0" borderId="19" xfId="44" quotePrefix="1" applyFont="1" applyFill="1" applyBorder="1" applyAlignment="1">
      <alignment horizontal="left"/>
    </xf>
    <xf numFmtId="176" fontId="31" fillId="0" borderId="24" xfId="30" applyNumberFormat="1" applyFont="1" applyFill="1" applyBorder="1" applyProtection="1"/>
    <xf numFmtId="0" fontId="31" fillId="0" borderId="0" xfId="44" applyFont="1" applyFill="1" applyBorder="1"/>
    <xf numFmtId="37" fontId="31" fillId="0" borderId="36" xfId="44" applyNumberFormat="1" applyFont="1" applyFill="1" applyBorder="1" applyProtection="1"/>
    <xf numFmtId="0" fontId="31" fillId="0" borderId="0" xfId="44" applyFont="1" applyFill="1" applyBorder="1" applyAlignment="1">
      <alignment horizontal="center"/>
    </xf>
    <xf numFmtId="37" fontId="31" fillId="0" borderId="0" xfId="44" applyNumberFormat="1" applyFont="1" applyFill="1" applyBorder="1" applyProtection="1"/>
    <xf numFmtId="37" fontId="31" fillId="0" borderId="0" xfId="44" applyNumberFormat="1" applyFont="1" applyFill="1" applyBorder="1"/>
    <xf numFmtId="0" fontId="31" fillId="0" borderId="33" xfId="55" applyFont="1" applyFill="1" applyBorder="1" applyAlignment="1" applyProtection="1">
      <alignment horizontal="center"/>
    </xf>
    <xf numFmtId="38" fontId="31" fillId="0" borderId="24" xfId="0" applyNumberFormat="1" applyFont="1" applyBorder="1" applyProtection="1"/>
    <xf numFmtId="0" fontId="31" fillId="0" borderId="0" xfId="0" applyFont="1" applyFill="1" applyBorder="1" applyAlignment="1">
      <alignment horizontal="left"/>
    </xf>
    <xf numFmtId="0" fontId="31" fillId="0" borderId="34" xfId="40" applyFont="1" applyBorder="1" applyProtection="1"/>
    <xf numFmtId="0" fontId="31" fillId="0" borderId="100" xfId="40" applyFont="1" applyBorder="1" applyAlignment="1" applyProtection="1"/>
    <xf numFmtId="14" fontId="31" fillId="0" borderId="0" xfId="40" applyNumberFormat="1" applyFont="1" applyFill="1" applyBorder="1" applyAlignment="1" applyProtection="1">
      <alignment horizontal="center"/>
    </xf>
    <xf numFmtId="14" fontId="31" fillId="0" borderId="103" xfId="40" applyNumberFormat="1" applyFont="1" applyBorder="1" applyAlignment="1" applyProtection="1">
      <alignment horizontal="center"/>
    </xf>
    <xf numFmtId="14" fontId="31" fillId="0" borderId="104" xfId="40" applyNumberFormat="1" applyFont="1" applyBorder="1" applyAlignment="1" applyProtection="1">
      <alignment horizontal="center"/>
    </xf>
    <xf numFmtId="0" fontId="31" fillId="0" borderId="122" xfId="40" applyFont="1" applyBorder="1"/>
    <xf numFmtId="177" fontId="31" fillId="0" borderId="122" xfId="29" applyNumberFormat="1" applyFont="1" applyBorder="1"/>
    <xf numFmtId="0" fontId="31" fillId="0" borderId="116" xfId="40" applyFont="1" applyBorder="1"/>
    <xf numFmtId="0" fontId="31" fillId="0" borderId="0" xfId="40" applyFont="1" applyProtection="1"/>
    <xf numFmtId="0" fontId="31" fillId="0" borderId="0" xfId="40" applyFont="1" applyAlignment="1" applyProtection="1">
      <alignment horizontal="centerContinuous"/>
    </xf>
    <xf numFmtId="0" fontId="31" fillId="0" borderId="0" xfId="40" applyFont="1" applyFill="1" applyAlignment="1" applyProtection="1">
      <alignment horizontal="centerContinuous"/>
    </xf>
    <xf numFmtId="43" fontId="31" fillId="0" borderId="0" xfId="28" applyFont="1"/>
    <xf numFmtId="37" fontId="56" fillId="0" borderId="35" xfId="41" applyNumberFormat="1" applyFont="1" applyBorder="1" applyProtection="1"/>
    <xf numFmtId="37" fontId="56" fillId="0" borderId="26" xfId="41" applyNumberFormat="1" applyFont="1" applyBorder="1" applyProtection="1"/>
    <xf numFmtId="0" fontId="38" fillId="0" borderId="0" xfId="0" quotePrefix="1" applyFont="1" applyFill="1" applyBorder="1" applyAlignment="1" applyProtection="1">
      <alignment horizontal="left"/>
    </xf>
    <xf numFmtId="0" fontId="38" fillId="0" borderId="0" xfId="0" applyFont="1" applyFill="1"/>
    <xf numFmtId="0" fontId="45" fillId="0" borderId="0" xfId="0" applyFont="1" applyFill="1"/>
    <xf numFmtId="0" fontId="38" fillId="0" borderId="0" xfId="0" applyFont="1" applyFill="1" applyAlignment="1" applyProtection="1">
      <alignment horizontal="left"/>
    </xf>
    <xf numFmtId="0" fontId="45" fillId="0" borderId="0" xfId="0" quotePrefix="1" applyFont="1" applyFill="1" applyAlignment="1" applyProtection="1">
      <alignment horizontal="center"/>
    </xf>
    <xf numFmtId="0" fontId="45" fillId="0" borderId="0" xfId="0" applyFont="1" applyFill="1" applyAlignment="1" applyProtection="1">
      <alignment horizontal="fill"/>
    </xf>
    <xf numFmtId="0" fontId="45" fillId="0" borderId="79" xfId="0" applyFont="1" applyFill="1" applyBorder="1" applyAlignment="1" applyProtection="1">
      <alignment horizontal="center"/>
    </xf>
    <xf numFmtId="37" fontId="51" fillId="0" borderId="0" xfId="0" quotePrefix="1" applyNumberFormat="1" applyFont="1" applyFill="1" applyAlignment="1" applyProtection="1">
      <alignment horizontal="right"/>
    </xf>
    <xf numFmtId="0" fontId="31" fillId="0" borderId="35" xfId="0" applyFont="1" applyFill="1" applyBorder="1" applyProtection="1"/>
    <xf numFmtId="0" fontId="31" fillId="0" borderId="19" xfId="0" applyFont="1" applyFill="1" applyBorder="1" applyProtection="1"/>
    <xf numFmtId="0" fontId="31" fillId="0" borderId="30" xfId="0" applyFont="1" applyFill="1" applyBorder="1" applyProtection="1"/>
    <xf numFmtId="0" fontId="31" fillId="0" borderId="31" xfId="0" applyFont="1" applyFill="1" applyBorder="1" applyProtection="1"/>
    <xf numFmtId="0" fontId="31" fillId="0" borderId="44" xfId="0" applyFont="1" applyFill="1" applyBorder="1" applyProtection="1"/>
    <xf numFmtId="0" fontId="31" fillId="0" borderId="10" xfId="0" applyFont="1" applyFill="1" applyBorder="1" applyProtection="1"/>
    <xf numFmtId="0" fontId="31" fillId="0" borderId="46" xfId="0" applyFont="1" applyFill="1" applyBorder="1" applyProtection="1"/>
    <xf numFmtId="0" fontId="31" fillId="0" borderId="45" xfId="0" applyFont="1" applyFill="1" applyBorder="1" applyProtection="1"/>
    <xf numFmtId="14" fontId="31" fillId="0" borderId="30" xfId="0" applyNumberFormat="1" applyFont="1" applyBorder="1" applyAlignment="1" applyProtection="1">
      <alignment horizontal="centerContinuous"/>
    </xf>
    <xf numFmtId="0" fontId="32" fillId="0" borderId="15" xfId="0" applyFont="1" applyBorder="1" applyAlignment="1" applyProtection="1">
      <alignment horizontal="left"/>
    </xf>
    <xf numFmtId="0" fontId="32" fillId="0" borderId="13" xfId="0" applyFont="1" applyBorder="1" applyAlignment="1" applyProtection="1">
      <alignment horizontal="left"/>
    </xf>
    <xf numFmtId="0" fontId="31" fillId="0" borderId="15" xfId="0" applyFont="1" applyBorder="1" applyAlignment="1" applyProtection="1">
      <alignment horizontal="left"/>
    </xf>
    <xf numFmtId="3" fontId="32" fillId="0" borderId="0" xfId="45" applyNumberFormat="1" applyFont="1" applyProtection="1"/>
    <xf numFmtId="0" fontId="31" fillId="0" borderId="17" xfId="0" applyFont="1" applyBorder="1" applyAlignment="1" applyProtection="1">
      <alignment horizontal="left"/>
    </xf>
    <xf numFmtId="164" fontId="31" fillId="0" borderId="15" xfId="0" applyNumberFormat="1" applyFont="1" applyBorder="1" applyAlignment="1" applyProtection="1">
      <alignment horizontal="center"/>
    </xf>
    <xf numFmtId="14" fontId="31" fillId="0" borderId="15" xfId="0" applyNumberFormat="1" applyFont="1" applyBorder="1" applyAlignment="1" applyProtection="1">
      <alignment horizontal="centerContinuous"/>
    </xf>
    <xf numFmtId="3" fontId="32" fillId="0" borderId="70" xfId="45" applyNumberFormat="1" applyFont="1" applyBorder="1" applyAlignment="1" applyProtection="1">
      <alignment horizontal="centerContinuous"/>
    </xf>
    <xf numFmtId="0" fontId="32" fillId="0" borderId="10" xfId="45" applyFont="1" applyBorder="1" applyAlignment="1" applyProtection="1">
      <alignment horizontal="centerContinuous"/>
    </xf>
    <xf numFmtId="0" fontId="27" fillId="0" borderId="0" xfId="45" applyFont="1" applyAlignment="1" applyProtection="1">
      <alignment horizontal="centerContinuous"/>
    </xf>
    <xf numFmtId="0" fontId="31" fillId="0" borderId="53" xfId="44" applyFont="1" applyFill="1" applyBorder="1"/>
    <xf numFmtId="0" fontId="31" fillId="0" borderId="53" xfId="44" applyFont="1" applyFill="1" applyBorder="1" applyAlignment="1">
      <alignment horizontal="center"/>
    </xf>
    <xf numFmtId="0" fontId="31" fillId="0" borderId="53" xfId="44" applyFont="1" applyFill="1" applyBorder="1" applyAlignment="1">
      <alignment horizontal="centerContinuous"/>
    </xf>
    <xf numFmtId="0" fontId="54" fillId="0" borderId="0" xfId="0" applyFont="1" applyBorder="1" applyProtection="1"/>
    <xf numFmtId="0" fontId="31" fillId="0" borderId="30" xfId="44" applyFont="1" applyFill="1" applyBorder="1" applyAlignment="1">
      <alignment horizontal="center"/>
    </xf>
    <xf numFmtId="176" fontId="31" fillId="0" borderId="53" xfId="30" applyNumberFormat="1" applyFont="1" applyFill="1" applyBorder="1" applyProtection="1"/>
    <xf numFmtId="176" fontId="31" fillId="0" borderId="54" xfId="30" applyNumberFormat="1" applyFont="1" applyFill="1" applyBorder="1" applyProtection="1"/>
    <xf numFmtId="37" fontId="31" fillId="0" borderId="54" xfId="44" applyNumberFormat="1" applyFont="1" applyFill="1" applyBorder="1" applyProtection="1"/>
    <xf numFmtId="37" fontId="31" fillId="0" borderId="53" xfId="44" applyNumberFormat="1" applyFont="1" applyFill="1" applyBorder="1" applyProtection="1"/>
    <xf numFmtId="177" fontId="31" fillId="0" borderId="53" xfId="28" applyNumberFormat="1" applyFont="1" applyFill="1" applyBorder="1" applyProtection="1"/>
    <xf numFmtId="37" fontId="31" fillId="0" borderId="30" xfId="44" applyNumberFormat="1" applyFont="1" applyFill="1" applyBorder="1" applyProtection="1"/>
    <xf numFmtId="177" fontId="31" fillId="0" borderId="53" xfId="28" quotePrefix="1" applyNumberFormat="1" applyFont="1" applyFill="1" applyBorder="1"/>
    <xf numFmtId="0" fontId="31" fillId="0" borderId="0" xfId="0" applyFont="1" applyBorder="1" applyAlignment="1">
      <alignment vertical="center"/>
    </xf>
    <xf numFmtId="37" fontId="31" fillId="0" borderId="24" xfId="0" applyNumberFormat="1" applyFont="1" applyFill="1" applyBorder="1" applyProtection="1"/>
    <xf numFmtId="164" fontId="31" fillId="0" borderId="30" xfId="52" quotePrefix="1" applyNumberFormat="1" applyFont="1" applyBorder="1" applyAlignment="1" applyProtection="1">
      <alignment horizontal="center"/>
    </xf>
    <xf numFmtId="39" fontId="45" fillId="0" borderId="82" xfId="0" applyNumberFormat="1" applyFont="1" applyBorder="1" applyAlignment="1" applyProtection="1">
      <alignment horizontal="center" vertical="center"/>
    </xf>
    <xf numFmtId="37" fontId="45" fillId="0" borderId="82" xfId="0" applyNumberFormat="1" applyFont="1" applyBorder="1" applyAlignment="1" applyProtection="1">
      <alignment horizontal="center" vertical="center"/>
    </xf>
    <xf numFmtId="0" fontId="45" fillId="0" borderId="132" xfId="0" applyFont="1" applyFill="1" applyBorder="1" applyAlignment="1">
      <alignment vertical="center"/>
    </xf>
    <xf numFmtId="39" fontId="45" fillId="0" borderId="132" xfId="0" applyNumberFormat="1" applyFont="1" applyBorder="1" applyAlignment="1" applyProtection="1">
      <alignment horizontal="center" vertical="center"/>
    </xf>
    <xf numFmtId="0" fontId="45" fillId="0" borderId="133" xfId="0" applyFont="1" applyFill="1" applyBorder="1" applyProtection="1"/>
    <xf numFmtId="0" fontId="32" fillId="0" borderId="133" xfId="0" applyFont="1" applyFill="1" applyBorder="1" applyProtection="1"/>
    <xf numFmtId="37" fontId="45" fillId="0" borderId="134" xfId="0" applyNumberFormat="1" applyFont="1" applyFill="1" applyBorder="1" applyAlignment="1" applyProtection="1">
      <alignment horizontal="center" vertical="center"/>
    </xf>
    <xf numFmtId="0" fontId="31" fillId="0" borderId="0" xfId="0" applyFont="1" applyAlignment="1">
      <alignment horizontal="left" vertical="center"/>
    </xf>
    <xf numFmtId="0" fontId="31" fillId="0" borderId="0" xfId="0" applyFont="1" applyAlignment="1">
      <alignment horizontal="centerContinuous" vertical="center"/>
    </xf>
    <xf numFmtId="0" fontId="31" fillId="0" borderId="17" xfId="0" applyFont="1" applyBorder="1" applyAlignment="1"/>
    <xf numFmtId="0" fontId="31" fillId="0" borderId="34" xfId="0" applyFont="1" applyBorder="1" applyAlignment="1" applyProtection="1">
      <alignment vertical="center"/>
    </xf>
    <xf numFmtId="0" fontId="31" fillId="0" borderId="34" xfId="0" applyFont="1" applyBorder="1" applyAlignment="1">
      <alignment vertical="center"/>
    </xf>
    <xf numFmtId="0" fontId="31" fillId="0" borderId="0" xfId="0" applyFont="1" applyAlignment="1" applyProtection="1">
      <alignment vertical="center"/>
    </xf>
    <xf numFmtId="0" fontId="31" fillId="0" borderId="13" xfId="0" applyFont="1" applyBorder="1" applyAlignment="1" applyProtection="1">
      <alignment vertical="center"/>
    </xf>
    <xf numFmtId="0" fontId="31" fillId="0" borderId="28" xfId="44" applyFont="1" applyFill="1" applyBorder="1"/>
    <xf numFmtId="0" fontId="31" fillId="0" borderId="24" xfId="44" applyFont="1" applyFill="1" applyBorder="1" applyAlignment="1">
      <alignment horizontal="left"/>
    </xf>
    <xf numFmtId="0" fontId="31" fillId="0" borderId="0" xfId="44" applyFont="1" applyFill="1" applyBorder="1" applyAlignment="1">
      <alignment horizontal="left"/>
    </xf>
    <xf numFmtId="14" fontId="31" fillId="0" borderId="19" xfId="44" quotePrefix="1" applyNumberFormat="1" applyFont="1" applyFill="1" applyBorder="1" applyAlignment="1">
      <alignment horizontal="center"/>
    </xf>
    <xf numFmtId="49" fontId="31" fillId="0" borderId="26" xfId="0" applyNumberFormat="1" applyFont="1" applyBorder="1" applyAlignment="1">
      <alignment horizontal="center"/>
    </xf>
    <xf numFmtId="14" fontId="31" fillId="0" borderId="26" xfId="44" quotePrefix="1" applyNumberFormat="1" applyFont="1" applyFill="1" applyBorder="1" applyAlignment="1">
      <alignment horizontal="center"/>
    </xf>
    <xf numFmtId="0" fontId="31" fillId="0" borderId="41" xfId="44" applyFont="1" applyFill="1" applyBorder="1" applyAlignment="1">
      <alignment horizontal="centerContinuous"/>
    </xf>
    <xf numFmtId="0" fontId="31" fillId="0" borderId="52" xfId="44" applyFont="1" applyFill="1" applyBorder="1" applyAlignment="1">
      <alignment horizontal="center"/>
    </xf>
    <xf numFmtId="0" fontId="31" fillId="0" borderId="49" xfId="44" applyFont="1" applyFill="1" applyBorder="1"/>
    <xf numFmtId="0" fontId="31" fillId="0" borderId="54" xfId="44" applyFont="1" applyFill="1" applyBorder="1"/>
    <xf numFmtId="41" fontId="31" fillId="0" borderId="53" xfId="44" applyNumberFormat="1" applyFont="1" applyFill="1" applyBorder="1" applyProtection="1"/>
    <xf numFmtId="0" fontId="31" fillId="0" borderId="37" xfId="44" applyFont="1" applyFill="1" applyBorder="1" applyAlignment="1">
      <alignment horizontal="center"/>
    </xf>
    <xf numFmtId="0" fontId="31" fillId="0" borderId="32" xfId="48" applyFont="1" applyBorder="1" applyAlignment="1" applyProtection="1">
      <alignment horizontal="center"/>
    </xf>
    <xf numFmtId="37" fontId="31" fillId="0" borderId="59" xfId="48" applyNumberFormat="1" applyFont="1" applyBorder="1" applyAlignment="1" applyProtection="1">
      <alignment horizontal="right"/>
    </xf>
    <xf numFmtId="14" fontId="31" fillId="0" borderId="30" xfId="52" applyNumberFormat="1" applyFont="1" applyFill="1" applyBorder="1" applyAlignment="1" applyProtection="1">
      <alignment horizontal="center"/>
    </xf>
    <xf numFmtId="5" fontId="31" fillId="0" borderId="59" xfId="55" applyNumberFormat="1" applyFont="1" applyBorder="1" applyProtection="1"/>
    <xf numFmtId="37" fontId="31" fillId="0" borderId="59" xfId="55" applyNumberFormat="1" applyFont="1" applyBorder="1" applyProtection="1"/>
    <xf numFmtId="5" fontId="31" fillId="0" borderId="0" xfId="55" applyNumberFormat="1" applyFont="1" applyBorder="1" applyProtection="1"/>
    <xf numFmtId="5" fontId="31" fillId="0" borderId="0" xfId="55" applyNumberFormat="1" applyFont="1" applyFill="1" applyBorder="1" applyProtection="1"/>
    <xf numFmtId="14" fontId="31" fillId="0" borderId="30" xfId="55" applyNumberFormat="1" applyFont="1" applyBorder="1" applyAlignment="1" applyProtection="1">
      <alignment horizontal="center"/>
    </xf>
    <xf numFmtId="0" fontId="31" fillId="0" borderId="33" xfId="55" applyFont="1" applyBorder="1" applyAlignment="1" applyProtection="1">
      <alignment horizontal="center"/>
    </xf>
    <xf numFmtId="37" fontId="31" fillId="0" borderId="43" xfId="0" applyNumberFormat="1" applyFont="1" applyBorder="1" applyProtection="1"/>
    <xf numFmtId="37" fontId="31" fillId="0" borderId="24" xfId="0" applyNumberFormat="1" applyFont="1" applyFill="1" applyBorder="1"/>
    <xf numFmtId="0" fontId="31" fillId="0" borderId="27" xfId="0" applyFont="1" applyBorder="1" applyAlignment="1">
      <alignment horizontal="centerContinuous"/>
    </xf>
    <xf numFmtId="37" fontId="31" fillId="0" borderId="26" xfId="0" applyNumberFormat="1" applyFont="1" applyBorder="1" applyProtection="1">
      <protection locked="0"/>
    </xf>
    <xf numFmtId="0" fontId="31" fillId="0" borderId="26" xfId="0" applyFont="1" applyBorder="1" applyProtection="1">
      <protection locked="0"/>
    </xf>
    <xf numFmtId="37" fontId="31" fillId="0" borderId="53" xfId="0" applyNumberFormat="1" applyFont="1" applyBorder="1" applyProtection="1">
      <protection locked="0"/>
    </xf>
    <xf numFmtId="0" fontId="31" fillId="0" borderId="53" xfId="0" applyFont="1" applyBorder="1" applyProtection="1">
      <protection locked="0"/>
    </xf>
    <xf numFmtId="49" fontId="31" fillId="0" borderId="20" xfId="0" applyNumberFormat="1" applyFont="1" applyBorder="1" applyAlignment="1">
      <alignment horizontal="center"/>
    </xf>
    <xf numFmtId="164" fontId="31" fillId="0" borderId="44" xfId="0" applyNumberFormat="1" applyFont="1" applyBorder="1" applyAlignment="1" applyProtection="1">
      <alignment horizontal="center"/>
    </xf>
    <xf numFmtId="0" fontId="31" fillId="0" borderId="10" xfId="0" applyFont="1" applyBorder="1" applyAlignment="1" applyProtection="1">
      <alignment horizontal="center"/>
    </xf>
    <xf numFmtId="164" fontId="31" fillId="0" borderId="43" xfId="0" applyNumberFormat="1" applyFont="1" applyBorder="1" applyAlignment="1" applyProtection="1">
      <alignment horizontal="center"/>
    </xf>
    <xf numFmtId="0" fontId="31" fillId="0" borderId="15" xfId="0" applyFont="1" applyBorder="1" applyAlignment="1" applyProtection="1">
      <alignment vertical="center"/>
    </xf>
    <xf numFmtId="49" fontId="31" fillId="0" borderId="31" xfId="0" quotePrefix="1" applyNumberFormat="1" applyFont="1" applyBorder="1" applyProtection="1"/>
    <xf numFmtId="41" fontId="31" fillId="0" borderId="28" xfId="0" applyNumberFormat="1" applyFont="1" applyBorder="1" applyProtection="1">
      <protection locked="0"/>
    </xf>
    <xf numFmtId="0" fontId="31" fillId="0" borderId="22" xfId="0" applyFont="1" applyBorder="1" applyAlignment="1" applyProtection="1">
      <alignment horizontal="center"/>
    </xf>
    <xf numFmtId="0" fontId="31" fillId="0" borderId="135" xfId="0" applyFont="1" applyBorder="1" applyProtection="1"/>
    <xf numFmtId="39" fontId="31" fillId="0" borderId="24" xfId="0" applyNumberFormat="1" applyFont="1" applyFill="1" applyBorder="1" applyProtection="1"/>
    <xf numFmtId="37" fontId="31" fillId="0" borderId="14" xfId="0" applyNumberFormat="1" applyFont="1" applyFill="1" applyBorder="1" applyProtection="1"/>
    <xf numFmtId="5" fontId="31" fillId="0" borderId="28" xfId="0" applyNumberFormat="1" applyFont="1" applyFill="1" applyBorder="1" applyProtection="1"/>
    <xf numFmtId="39" fontId="31" fillId="0" borderId="14" xfId="0" applyNumberFormat="1" applyFont="1" applyFill="1" applyBorder="1" applyProtection="1"/>
    <xf numFmtId="39" fontId="31" fillId="0" borderId="38" xfId="0" applyNumberFormat="1" applyFont="1" applyBorder="1" applyProtection="1"/>
    <xf numFmtId="39" fontId="31" fillId="0" borderId="37" xfId="0" applyNumberFormat="1" applyFont="1" applyBorder="1" applyProtection="1"/>
    <xf numFmtId="0" fontId="31" fillId="0" borderId="28" xfId="0" applyFont="1" applyBorder="1" applyAlignment="1" applyProtection="1">
      <alignment vertical="center" wrapText="1"/>
    </xf>
    <xf numFmtId="37" fontId="31" fillId="29" borderId="31" xfId="0" applyNumberFormat="1" applyFont="1" applyFill="1" applyBorder="1" applyProtection="1"/>
    <xf numFmtId="37" fontId="38" fillId="0" borderId="0" xfId="0" applyNumberFormat="1" applyFont="1" applyAlignment="1" applyProtection="1">
      <alignment horizontal="centerContinuous"/>
    </xf>
    <xf numFmtId="37" fontId="38" fillId="0" borderId="0" xfId="0" quotePrefix="1" applyNumberFormat="1" applyFont="1" applyAlignment="1" applyProtection="1">
      <alignment horizontal="centerContinuous"/>
    </xf>
    <xf numFmtId="37" fontId="38" fillId="0" borderId="0" xfId="0" applyNumberFormat="1" applyFont="1" applyAlignment="1" applyProtection="1">
      <alignment horizontal="left"/>
    </xf>
    <xf numFmtId="37" fontId="38" fillId="0" borderId="0" xfId="0" quotePrefix="1" applyNumberFormat="1" applyFont="1" applyAlignment="1" applyProtection="1">
      <alignment horizontal="left"/>
    </xf>
    <xf numFmtId="0" fontId="31" fillId="0" borderId="0" xfId="0" applyFont="1" applyAlignment="1" applyProtection="1">
      <alignment horizontal="centerContinuous" vertical="center"/>
    </xf>
    <xf numFmtId="0" fontId="31" fillId="0" borderId="23" xfId="0" applyFont="1" applyBorder="1" applyAlignment="1">
      <alignment horizontal="center"/>
    </xf>
    <xf numFmtId="0" fontId="31" fillId="0" borderId="33" xfId="0" applyFont="1" applyBorder="1" applyAlignment="1">
      <alignment horizontal="center"/>
    </xf>
    <xf numFmtId="0" fontId="31" fillId="0" borderId="28" xfId="0" applyFont="1" applyBorder="1" applyAlignment="1">
      <alignment horizontal="left"/>
    </xf>
    <xf numFmtId="0" fontId="31" fillId="0" borderId="41" xfId="0" applyFont="1" applyBorder="1" applyAlignment="1">
      <alignment horizontal="centerContinuous"/>
    </xf>
    <xf numFmtId="0" fontId="31" fillId="0" borderId="37" xfId="0" applyFont="1" applyBorder="1" applyAlignment="1">
      <alignment horizontal="centerContinuous"/>
    </xf>
    <xf numFmtId="49" fontId="31" fillId="0" borderId="30" xfId="0" applyNumberFormat="1" applyFont="1" applyBorder="1" applyAlignment="1">
      <alignment horizontal="center"/>
    </xf>
    <xf numFmtId="0" fontId="31" fillId="0" borderId="34" xfId="0" applyFont="1" applyBorder="1" applyAlignment="1">
      <alignment horizontal="center" vertical="center"/>
    </xf>
    <xf numFmtId="0" fontId="31" fillId="0" borderId="11" xfId="0" applyFont="1" applyBorder="1" applyAlignment="1">
      <alignment horizontal="center"/>
    </xf>
    <xf numFmtId="0" fontId="31" fillId="0" borderId="28" xfId="0" applyFont="1" applyBorder="1" applyAlignment="1">
      <alignment horizontal="center" vertical="center"/>
    </xf>
    <xf numFmtId="0" fontId="31" fillId="0" borderId="13" xfId="0" applyFont="1" applyBorder="1" applyAlignment="1">
      <alignment vertical="center"/>
    </xf>
    <xf numFmtId="177" fontId="31" fillId="0" borderId="0" xfId="28" applyNumberFormat="1" applyFont="1" applyFill="1" applyBorder="1" applyAlignment="1"/>
    <xf numFmtId="37" fontId="31" fillId="0" borderId="25" xfId="0" applyNumberFormat="1" applyFont="1" applyBorder="1" applyAlignment="1" applyProtection="1"/>
    <xf numFmtId="177" fontId="31" fillId="0" borderId="26" xfId="28" applyNumberFormat="1" applyFont="1" applyBorder="1" applyAlignment="1"/>
    <xf numFmtId="0" fontId="31" fillId="0" borderId="26" xfId="0" applyFont="1" applyBorder="1" applyAlignment="1"/>
    <xf numFmtId="177" fontId="31" fillId="0" borderId="26" xfId="28" applyNumberFormat="1" applyFont="1" applyFill="1" applyBorder="1" applyAlignment="1"/>
    <xf numFmtId="37" fontId="31" fillId="0" borderId="26" xfId="0" applyNumberFormat="1" applyFont="1" applyBorder="1" applyAlignment="1" applyProtection="1"/>
    <xf numFmtId="176" fontId="31" fillId="0" borderId="56" xfId="30" applyNumberFormat="1" applyFont="1" applyBorder="1" applyAlignment="1" applyProtection="1"/>
    <xf numFmtId="0" fontId="31" fillId="31" borderId="58" xfId="0" applyFont="1" applyFill="1" applyBorder="1" applyAlignment="1"/>
    <xf numFmtId="176" fontId="31" fillId="0" borderId="58" xfId="30" applyNumberFormat="1" applyFont="1" applyBorder="1" applyAlignment="1" applyProtection="1"/>
    <xf numFmtId="176" fontId="31" fillId="0" borderId="61" xfId="30" applyNumberFormat="1" applyFont="1" applyBorder="1" applyAlignment="1" applyProtection="1"/>
    <xf numFmtId="176" fontId="31" fillId="0" borderId="60" xfId="30" applyNumberFormat="1" applyFont="1" applyBorder="1" applyAlignment="1" applyProtection="1"/>
    <xf numFmtId="0" fontId="31" fillId="0" borderId="32" xfId="0" applyFont="1" applyBorder="1" applyAlignment="1">
      <alignment horizontal="center"/>
    </xf>
    <xf numFmtId="0" fontId="31" fillId="0" borderId="36" xfId="0" applyFont="1" applyBorder="1" applyAlignment="1">
      <alignment horizontal="centerContinuous"/>
    </xf>
    <xf numFmtId="0" fontId="31" fillId="0" borderId="54" xfId="47" applyFont="1" applyBorder="1" applyAlignment="1" applyProtection="1">
      <alignment horizontal="centerContinuous"/>
    </xf>
    <xf numFmtId="0" fontId="31" fillId="0" borderId="16" xfId="0" applyFont="1" applyFill="1" applyBorder="1" applyProtection="1"/>
    <xf numFmtId="164" fontId="31" fillId="0" borderId="77" xfId="0" applyNumberFormat="1" applyFont="1" applyBorder="1" applyAlignment="1" applyProtection="1">
      <alignment horizontal="center"/>
    </xf>
    <xf numFmtId="164" fontId="31" fillId="0" borderId="65" xfId="0" applyNumberFormat="1" applyFont="1" applyBorder="1" applyAlignment="1" applyProtection="1">
      <alignment horizontal="center"/>
    </xf>
    <xf numFmtId="49" fontId="31" fillId="0" borderId="65" xfId="0" applyNumberFormat="1" applyFont="1" applyBorder="1" applyAlignment="1">
      <alignment horizontal="center"/>
    </xf>
    <xf numFmtId="0" fontId="31" fillId="0" borderId="13" xfId="0" applyFont="1" applyBorder="1" applyProtection="1">
      <protection locked="0"/>
    </xf>
    <xf numFmtId="0" fontId="31" fillId="0" borderId="15" xfId="0" applyFont="1" applyBorder="1" applyProtection="1">
      <protection locked="0"/>
    </xf>
    <xf numFmtId="0" fontId="31" fillId="29" borderId="13" xfId="0" applyFont="1" applyFill="1" applyBorder="1" applyProtection="1"/>
    <xf numFmtId="0" fontId="31" fillId="29" borderId="14" xfId="0" applyFont="1" applyFill="1" applyBorder="1" applyProtection="1"/>
    <xf numFmtId="0" fontId="31" fillId="29" borderId="68" xfId="0" applyFont="1" applyFill="1" applyBorder="1" applyProtection="1"/>
    <xf numFmtId="0" fontId="31" fillId="29" borderId="0" xfId="0" applyFont="1" applyFill="1" applyProtection="1"/>
    <xf numFmtId="0" fontId="31" fillId="29" borderId="16" xfId="0" applyFont="1" applyFill="1" applyBorder="1" applyProtection="1"/>
    <xf numFmtId="0" fontId="31" fillId="29" borderId="11" xfId="0" applyFont="1" applyFill="1" applyBorder="1" applyProtection="1"/>
    <xf numFmtId="37" fontId="31" fillId="29" borderId="11" xfId="0" applyNumberFormat="1" applyFont="1" applyFill="1" applyBorder="1" applyProtection="1"/>
    <xf numFmtId="37" fontId="31" fillId="29" borderId="12" xfId="0" applyNumberFormat="1" applyFont="1" applyFill="1" applyBorder="1" applyProtection="1"/>
    <xf numFmtId="0" fontId="31" fillId="0" borderId="17" xfId="0" applyFont="1" applyBorder="1" applyAlignment="1" applyProtection="1">
      <alignment horizontal="center"/>
    </xf>
    <xf numFmtId="0" fontId="31" fillId="0" borderId="75" xfId="0" applyFont="1" applyBorder="1" applyAlignment="1" applyProtection="1">
      <alignment horizontal="center"/>
    </xf>
    <xf numFmtId="0" fontId="31" fillId="0" borderId="64" xfId="0" applyFont="1" applyBorder="1" applyProtection="1"/>
    <xf numFmtId="0" fontId="31" fillId="0" borderId="69" xfId="0" applyFont="1" applyBorder="1" applyAlignment="1" applyProtection="1">
      <alignment horizontal="centerContinuous"/>
    </xf>
    <xf numFmtId="0" fontId="31" fillId="29" borderId="17" xfId="0" applyFont="1" applyFill="1" applyBorder="1" applyProtection="1"/>
    <xf numFmtId="0" fontId="31" fillId="29" borderId="12" xfId="0" applyFont="1" applyFill="1" applyBorder="1" applyProtection="1"/>
    <xf numFmtId="37" fontId="31" fillId="29" borderId="70" xfId="0" applyNumberFormat="1" applyFont="1" applyFill="1" applyBorder="1" applyProtection="1"/>
    <xf numFmtId="0" fontId="31" fillId="29" borderId="69" xfId="0" applyFont="1" applyFill="1" applyBorder="1" applyProtection="1"/>
    <xf numFmtId="37" fontId="31" fillId="0" borderId="20" xfId="0" applyNumberFormat="1" applyFont="1" applyBorder="1" applyProtection="1">
      <protection locked="0"/>
    </xf>
    <xf numFmtId="37" fontId="31" fillId="0" borderId="14" xfId="0" applyNumberFormat="1" applyFont="1" applyBorder="1" applyProtection="1">
      <protection locked="0"/>
    </xf>
    <xf numFmtId="37" fontId="31" fillId="0" borderId="16" xfId="0" applyNumberFormat="1" applyFont="1" applyBorder="1" applyProtection="1">
      <protection locked="0"/>
    </xf>
    <xf numFmtId="0" fontId="31" fillId="0" borderId="48" xfId="0" applyFont="1" applyBorder="1" applyProtection="1">
      <protection locked="0"/>
    </xf>
    <xf numFmtId="37" fontId="31" fillId="0" borderId="50" xfId="0" applyNumberFormat="1" applyFont="1" applyBorder="1" applyProtection="1">
      <protection locked="0"/>
    </xf>
    <xf numFmtId="37" fontId="31" fillId="0" borderId="50" xfId="0" applyNumberFormat="1" applyFont="1" applyBorder="1" applyProtection="1"/>
    <xf numFmtId="164" fontId="31" fillId="0" borderId="10" xfId="0" applyNumberFormat="1" applyFont="1" applyBorder="1" applyAlignment="1" applyProtection="1">
      <alignment horizontal="centerContinuous"/>
    </xf>
    <xf numFmtId="0" fontId="31" fillId="0" borderId="0" xfId="0" applyFont="1" applyBorder="1" applyProtection="1">
      <protection locked="0"/>
    </xf>
    <xf numFmtId="37" fontId="31" fillId="0" borderId="36" xfId="42" applyFont="1" applyBorder="1"/>
    <xf numFmtId="37" fontId="31" fillId="0" borderId="0" xfId="42" applyFont="1"/>
    <xf numFmtId="37" fontId="31" fillId="0" borderId="28" xfId="42" applyFont="1" applyBorder="1"/>
    <xf numFmtId="37" fontId="31" fillId="0" borderId="0" xfId="42" applyFont="1" applyBorder="1"/>
    <xf numFmtId="37" fontId="31" fillId="0" borderId="34" xfId="42" applyFont="1" applyBorder="1"/>
    <xf numFmtId="37" fontId="31" fillId="0" borderId="10" xfId="42" applyFont="1" applyBorder="1"/>
    <xf numFmtId="37" fontId="31" fillId="0" borderId="41" xfId="42" applyFont="1" applyBorder="1"/>
    <xf numFmtId="37" fontId="31" fillId="0" borderId="36" xfId="42" applyFont="1" applyBorder="1" applyAlignment="1">
      <alignment horizontal="center"/>
    </xf>
    <xf numFmtId="37" fontId="31" fillId="0" borderId="40" xfId="42" applyFont="1" applyBorder="1" applyAlignment="1">
      <alignment horizontal="center"/>
    </xf>
    <xf numFmtId="37" fontId="31" fillId="0" borderId="34" xfId="42" applyFont="1" applyBorder="1" applyAlignment="1">
      <alignment horizontal="center"/>
    </xf>
    <xf numFmtId="37" fontId="31" fillId="0" borderId="34" xfId="42" quotePrefix="1" applyFont="1" applyBorder="1" applyAlignment="1">
      <alignment horizontal="center"/>
    </xf>
    <xf numFmtId="37" fontId="31" fillId="0" borderId="0" xfId="42" applyFont="1" applyBorder="1" applyAlignment="1">
      <alignment horizontal="center"/>
    </xf>
    <xf numFmtId="37" fontId="31" fillId="0" borderId="30" xfId="42" applyFont="1" applyBorder="1"/>
    <xf numFmtId="37" fontId="31" fillId="0" borderId="35" xfId="42" applyFont="1" applyBorder="1" applyAlignment="1">
      <alignment horizontal="center"/>
    </xf>
    <xf numFmtId="37" fontId="31" fillId="0" borderId="35" xfId="42" applyFont="1" applyBorder="1"/>
    <xf numFmtId="37" fontId="31" fillId="0" borderId="19" xfId="42" applyFont="1" applyBorder="1" applyAlignment="1">
      <alignment horizontal="center"/>
    </xf>
    <xf numFmtId="37" fontId="31" fillId="0" borderId="19" xfId="42" applyFont="1" applyBorder="1"/>
    <xf numFmtId="37" fontId="31" fillId="0" borderId="35" xfId="42" applyNumberFormat="1" applyFont="1" applyBorder="1" applyProtection="1"/>
    <xf numFmtId="39" fontId="31" fillId="0" borderId="0" xfId="42" applyNumberFormat="1" applyFont="1"/>
    <xf numFmtId="37" fontId="31" fillId="49" borderId="35" xfId="42" applyFont="1" applyFill="1" applyBorder="1"/>
    <xf numFmtId="5" fontId="31" fillId="0" borderId="35" xfId="42" applyNumberFormat="1" applyFont="1" applyBorder="1" applyProtection="1"/>
    <xf numFmtId="37" fontId="31" fillId="0" borderId="35" xfId="42" quotePrefix="1" applyFont="1" applyBorder="1" applyAlignment="1">
      <alignment horizontal="left"/>
    </xf>
    <xf numFmtId="173" fontId="31" fillId="0" borderId="35" xfId="42" applyNumberFormat="1" applyFont="1" applyBorder="1" applyProtection="1"/>
    <xf numFmtId="37" fontId="31" fillId="0" borderId="0" xfId="42" applyNumberFormat="1" applyFont="1" applyProtection="1"/>
    <xf numFmtId="37" fontId="31" fillId="0" borderId="64" xfId="42" applyFont="1" applyBorder="1"/>
    <xf numFmtId="37" fontId="31" fillId="0" borderId="37" xfId="42" applyFont="1" applyBorder="1"/>
    <xf numFmtId="37" fontId="31" fillId="0" borderId="84" xfId="42" applyFont="1" applyBorder="1"/>
    <xf numFmtId="37" fontId="31" fillId="0" borderId="26" xfId="42" applyFont="1" applyBorder="1"/>
    <xf numFmtId="37" fontId="31" fillId="0" borderId="24" xfId="42" applyFont="1" applyBorder="1" applyAlignment="1">
      <alignment horizontal="centerContinuous"/>
    </xf>
    <xf numFmtId="0" fontId="31" fillId="0" borderId="75" xfId="46" applyFont="1" applyFill="1" applyBorder="1" applyAlignment="1" applyProtection="1">
      <alignment horizontal="center"/>
    </xf>
    <xf numFmtId="0" fontId="31" fillId="0" borderId="64" xfId="46" applyFont="1" applyFill="1" applyBorder="1" applyProtection="1">
      <protection locked="0"/>
    </xf>
    <xf numFmtId="0" fontId="31" fillId="0" borderId="16" xfId="46" applyFont="1" applyBorder="1" applyAlignment="1" applyProtection="1">
      <alignment horizontal="centerContinuous"/>
    </xf>
    <xf numFmtId="0" fontId="31" fillId="0" borderId="14" xfId="46" applyFont="1" applyBorder="1" applyAlignment="1" applyProtection="1">
      <alignment horizontal="centerContinuous"/>
    </xf>
    <xf numFmtId="0" fontId="31" fillId="0" borderId="14" xfId="46" applyFont="1" applyBorder="1" applyProtection="1"/>
    <xf numFmtId="4" fontId="31" fillId="0" borderId="14" xfId="46" applyNumberFormat="1" applyFont="1" applyBorder="1" applyProtection="1"/>
    <xf numFmtId="5" fontId="31" fillId="0" borderId="14" xfId="46" applyNumberFormat="1" applyFont="1" applyBorder="1" applyProtection="1"/>
    <xf numFmtId="0" fontId="31" fillId="0" borderId="16" xfId="46" applyFont="1" applyBorder="1" applyProtection="1"/>
    <xf numFmtId="0" fontId="42" fillId="0" borderId="43" xfId="0" applyFont="1" applyBorder="1" applyAlignment="1" applyProtection="1">
      <alignment horizontal="center"/>
    </xf>
    <xf numFmtId="0" fontId="31" fillId="29" borderId="30" xfId="0" applyFont="1" applyFill="1" applyBorder="1" applyProtection="1"/>
    <xf numFmtId="37" fontId="31" fillId="0" borderId="28" xfId="0" applyNumberFormat="1" applyFont="1" applyBorder="1" applyAlignment="1" applyProtection="1">
      <alignment horizontal="center"/>
    </xf>
    <xf numFmtId="37" fontId="31" fillId="29" borderId="30" xfId="0" applyNumberFormat="1" applyFont="1" applyFill="1" applyBorder="1" applyProtection="1"/>
    <xf numFmtId="0" fontId="31" fillId="0" borderId="46" xfId="0" applyFont="1" applyBorder="1" applyAlignment="1" applyProtection="1">
      <alignment horizontal="center"/>
    </xf>
    <xf numFmtId="37" fontId="31" fillId="29" borderId="46" xfId="0" applyNumberFormat="1" applyFont="1" applyFill="1" applyBorder="1" applyProtection="1"/>
    <xf numFmtId="49" fontId="31" fillId="0" borderId="16" xfId="0" applyNumberFormat="1" applyFont="1" applyBorder="1" applyAlignment="1">
      <alignment horizontal="center"/>
    </xf>
    <xf numFmtId="0" fontId="31" fillId="0" borderId="0" xfId="0" applyFont="1" applyFill="1" applyAlignment="1" applyProtection="1">
      <alignment horizontal="centerContinuous"/>
    </xf>
    <xf numFmtId="0" fontId="45" fillId="0" borderId="0" xfId="0" applyFont="1"/>
    <xf numFmtId="0" fontId="79" fillId="0" borderId="0" xfId="0" applyFont="1"/>
    <xf numFmtId="0" fontId="31" fillId="0" borderId="99" xfId="0" applyFont="1" applyBorder="1" applyProtection="1"/>
    <xf numFmtId="0" fontId="31" fillId="0" borderId="128" xfId="0" applyFont="1" applyBorder="1" applyProtection="1"/>
    <xf numFmtId="0" fontId="42" fillId="0" borderId="0" xfId="0" applyFont="1" applyBorder="1" applyAlignment="1">
      <alignment horizontal="center"/>
    </xf>
    <xf numFmtId="14" fontId="31" fillId="0" borderId="28" xfId="0" applyNumberFormat="1" applyFont="1" applyFill="1" applyBorder="1"/>
    <xf numFmtId="0" fontId="31" fillId="0" borderId="28" xfId="0" applyFont="1" applyFill="1" applyBorder="1"/>
    <xf numFmtId="0" fontId="31" fillId="0" borderId="26" xfId="0" applyFont="1" applyBorder="1" applyAlignment="1">
      <alignment horizontal="centerContinuous"/>
    </xf>
    <xf numFmtId="37" fontId="31" fillId="0" borderId="0" xfId="0" applyNumberFormat="1" applyFont="1"/>
    <xf numFmtId="39" fontId="31" fillId="0" borderId="0" xfId="0" applyNumberFormat="1" applyFont="1" applyBorder="1" applyAlignment="1" applyProtection="1">
      <alignment horizontal="centerContinuous"/>
    </xf>
    <xf numFmtId="5" fontId="31" fillId="0" borderId="30" xfId="0" applyNumberFormat="1" applyFont="1" applyBorder="1" applyAlignment="1" applyProtection="1"/>
    <xf numFmtId="0" fontId="32" fillId="0" borderId="19" xfId="0" applyFont="1" applyBorder="1" applyAlignment="1" applyProtection="1">
      <alignment horizontal="center"/>
    </xf>
    <xf numFmtId="0" fontId="31" fillId="26" borderId="30" xfId="0" applyFont="1" applyFill="1" applyBorder="1" applyProtection="1"/>
    <xf numFmtId="37" fontId="31" fillId="26" borderId="30" xfId="0" applyNumberFormat="1" applyFont="1" applyFill="1" applyBorder="1" applyProtection="1"/>
    <xf numFmtId="37" fontId="31" fillId="0" borderId="0" xfId="0" applyNumberFormat="1" applyFont="1" applyBorder="1" applyAlignment="1" applyProtection="1">
      <alignment horizontal="centerContinuous"/>
    </xf>
    <xf numFmtId="37" fontId="31" fillId="0" borderId="30" xfId="0" applyNumberFormat="1" applyFont="1" applyBorder="1" applyAlignment="1" applyProtection="1">
      <alignment horizontal="centerContinuous"/>
    </xf>
    <xf numFmtId="37" fontId="31" fillId="0" borderId="35" xfId="0" applyNumberFormat="1" applyFont="1" applyBorder="1" applyAlignment="1" applyProtection="1">
      <alignment horizontal="centerContinuous"/>
    </xf>
    <xf numFmtId="37" fontId="31" fillId="0" borderId="30" xfId="0" applyNumberFormat="1" applyFont="1" applyBorder="1" applyAlignment="1" applyProtection="1">
      <alignment horizontal="center"/>
    </xf>
    <xf numFmtId="37" fontId="31" fillId="0" borderId="26" xfId="0" applyNumberFormat="1" applyFont="1" applyBorder="1" applyAlignment="1" applyProtection="1">
      <alignment horizontal="center"/>
    </xf>
    <xf numFmtId="0" fontId="31" fillId="26" borderId="35" xfId="0" applyFont="1" applyFill="1" applyBorder="1" applyAlignment="1" applyProtection="1">
      <alignment horizontal="centerContinuous"/>
    </xf>
    <xf numFmtId="0" fontId="31" fillId="26" borderId="19" xfId="0" applyFont="1" applyFill="1" applyBorder="1" applyAlignment="1" applyProtection="1">
      <alignment horizontal="centerContinuous"/>
    </xf>
    <xf numFmtId="37" fontId="31" fillId="26" borderId="26" xfId="0" applyNumberFormat="1" applyFont="1" applyFill="1" applyBorder="1" applyProtection="1"/>
    <xf numFmtId="5" fontId="31" fillId="0" borderId="35" xfId="0" applyNumberFormat="1" applyFont="1" applyBorder="1" applyAlignment="1" applyProtection="1"/>
    <xf numFmtId="5" fontId="31" fillId="0" borderId="53" xfId="0" applyNumberFormat="1" applyFont="1" applyBorder="1" applyAlignment="1" applyProtection="1"/>
    <xf numFmtId="0" fontId="31" fillId="26" borderId="26" xfId="0" applyFont="1" applyFill="1" applyBorder="1" applyAlignment="1" applyProtection="1">
      <alignment horizontal="centerContinuous"/>
    </xf>
    <xf numFmtId="37" fontId="31" fillId="0" borderId="29" xfId="0" applyNumberFormat="1" applyFont="1" applyBorder="1" applyAlignment="1" applyProtection="1"/>
    <xf numFmtId="0" fontId="31" fillId="0" borderId="27" xfId="0" applyFont="1" applyBorder="1" applyAlignment="1" applyProtection="1">
      <alignment horizontal="centerContinuous"/>
    </xf>
    <xf numFmtId="37" fontId="31" fillId="0" borderId="91" xfId="0" applyNumberFormat="1" applyFont="1" applyBorder="1" applyProtection="1"/>
    <xf numFmtId="0" fontId="31" fillId="0" borderId="83" xfId="0" applyFont="1" applyBorder="1" applyProtection="1"/>
    <xf numFmtId="0" fontId="31" fillId="0" borderId="83" xfId="0" applyFont="1" applyBorder="1" applyAlignment="1" applyProtection="1">
      <alignment horizontal="centerContinuous"/>
    </xf>
    <xf numFmtId="37" fontId="31" fillId="0" borderId="83" xfId="0" applyNumberFormat="1" applyFont="1" applyBorder="1" applyProtection="1"/>
    <xf numFmtId="37" fontId="31" fillId="0" borderId="129" xfId="0" applyNumberFormat="1" applyFont="1" applyBorder="1" applyProtection="1"/>
    <xf numFmtId="175" fontId="31" fillId="0" borderId="0" xfId="0" applyNumberFormat="1" applyFont="1" applyBorder="1" applyProtection="1"/>
    <xf numFmtId="37" fontId="31" fillId="0" borderId="31" xfId="0" applyNumberFormat="1" applyFont="1" applyBorder="1" applyAlignment="1" applyProtection="1">
      <alignment horizontal="center"/>
    </xf>
    <xf numFmtId="0" fontId="31" fillId="27" borderId="30" xfId="0" applyFont="1" applyFill="1" applyBorder="1" applyProtection="1"/>
    <xf numFmtId="37" fontId="31" fillId="27" borderId="31" xfId="0" applyNumberFormat="1" applyFont="1" applyFill="1" applyBorder="1" applyProtection="1"/>
    <xf numFmtId="0" fontId="31" fillId="28" borderId="30" xfId="0" applyFont="1" applyFill="1" applyBorder="1" applyProtection="1"/>
    <xf numFmtId="37" fontId="31" fillId="28" borderId="31" xfId="0" applyNumberFormat="1" applyFont="1" applyFill="1" applyBorder="1" applyProtection="1"/>
    <xf numFmtId="0" fontId="31" fillId="0" borderId="19" xfId="0" applyFont="1" applyBorder="1" applyAlignment="1" applyProtection="1">
      <alignment horizontal="right"/>
    </xf>
    <xf numFmtId="0" fontId="31" fillId="0" borderId="31" xfId="0" applyFont="1" applyBorder="1" applyAlignment="1" applyProtection="1">
      <alignment horizontal="centerContinuous"/>
    </xf>
    <xf numFmtId="37" fontId="31" fillId="0" borderId="20" xfId="0" applyNumberFormat="1" applyFont="1" applyBorder="1" applyAlignment="1" applyProtection="1">
      <alignment horizontal="centerContinuous"/>
    </xf>
    <xf numFmtId="37" fontId="31" fillId="20" borderId="31" xfId="0" applyNumberFormat="1" applyFont="1" applyFill="1" applyBorder="1" applyProtection="1"/>
    <xf numFmtId="37" fontId="31" fillId="0" borderId="31" xfId="0" applyNumberFormat="1" applyFont="1" applyFill="1" applyBorder="1" applyProtection="1"/>
    <xf numFmtId="0" fontId="31" fillId="0" borderId="13" xfId="0" quotePrefix="1" applyFont="1" applyBorder="1" applyAlignment="1" applyProtection="1">
      <alignment horizontal="right"/>
    </xf>
    <xf numFmtId="0" fontId="31" fillId="0" borderId="13" xfId="0" applyFont="1" applyBorder="1" applyAlignment="1" applyProtection="1">
      <alignment horizontal="right"/>
    </xf>
    <xf numFmtId="39" fontId="31" fillId="0" borderId="14" xfId="0" applyNumberFormat="1" applyFont="1" applyBorder="1" applyAlignment="1" applyProtection="1">
      <alignment horizontal="centerContinuous"/>
    </xf>
    <xf numFmtId="0" fontId="31" fillId="0" borderId="92" xfId="40" applyFont="1" applyBorder="1" applyProtection="1"/>
    <xf numFmtId="0" fontId="31" fillId="0" borderId="93" xfId="40" applyFont="1" applyBorder="1" applyProtection="1"/>
    <xf numFmtId="0" fontId="31" fillId="0" borderId="94" xfId="40" applyFont="1" applyBorder="1" applyProtection="1"/>
    <xf numFmtId="0" fontId="31" fillId="0" borderId="95" xfId="40" applyFont="1" applyBorder="1" applyProtection="1"/>
    <xf numFmtId="0" fontId="31" fillId="0" borderId="95" xfId="40" applyFont="1" applyBorder="1" applyAlignment="1" applyProtection="1">
      <alignment horizontal="center"/>
    </xf>
    <xf numFmtId="0" fontId="31" fillId="0" borderId="96" xfId="40" applyFont="1" applyBorder="1"/>
    <xf numFmtId="0" fontId="31" fillId="0" borderId="97" xfId="40" applyFont="1" applyBorder="1" applyAlignment="1" applyProtection="1"/>
    <xf numFmtId="0" fontId="31" fillId="0" borderId="95" xfId="40" applyFont="1" applyBorder="1"/>
    <xf numFmtId="0" fontId="31" fillId="0" borderId="94" xfId="40" applyFont="1" applyFill="1" applyBorder="1" applyProtection="1"/>
    <xf numFmtId="0" fontId="31" fillId="0" borderId="95" xfId="40" applyFont="1" applyFill="1" applyBorder="1" applyProtection="1"/>
    <xf numFmtId="0" fontId="31" fillId="0" borderId="98" xfId="40" applyFont="1" applyBorder="1" applyAlignment="1" applyProtection="1">
      <alignment horizontal="center"/>
    </xf>
    <xf numFmtId="0" fontId="31" fillId="0" borderId="96" xfId="40" applyFont="1" applyBorder="1" applyProtection="1"/>
    <xf numFmtId="0" fontId="31" fillId="0" borderId="0" xfId="40" applyFont="1"/>
    <xf numFmtId="0" fontId="31" fillId="0" borderId="99" xfId="40" applyFont="1" applyBorder="1" applyProtection="1"/>
    <xf numFmtId="0" fontId="31" fillId="0" borderId="28" xfId="40" applyFont="1" applyBorder="1" applyAlignment="1" applyProtection="1">
      <alignment horizontal="center"/>
    </xf>
    <xf numFmtId="0" fontId="31" fillId="0" borderId="0" xfId="40" applyFont="1" applyBorder="1" applyProtection="1"/>
    <xf numFmtId="0" fontId="31" fillId="0" borderId="0" xfId="40" applyFont="1" applyBorder="1" applyAlignment="1" applyProtection="1">
      <alignment horizontal="center"/>
    </xf>
    <xf numFmtId="0" fontId="31" fillId="0" borderId="28" xfId="40" applyFont="1" applyBorder="1" applyProtection="1"/>
    <xf numFmtId="0" fontId="31" fillId="0" borderId="28" xfId="40" applyFont="1" applyFill="1" applyBorder="1" applyAlignment="1" applyProtection="1">
      <alignment horizontal="left"/>
    </xf>
    <xf numFmtId="0" fontId="31" fillId="0" borderId="0" xfId="40" applyFont="1" applyFill="1" applyBorder="1" applyProtection="1"/>
    <xf numFmtId="0" fontId="31" fillId="0" borderId="101" xfId="40" applyFont="1" applyBorder="1" applyAlignment="1" applyProtection="1">
      <alignment horizontal="center"/>
    </xf>
    <xf numFmtId="0" fontId="31" fillId="0" borderId="91" xfId="40" applyFont="1" applyBorder="1" applyProtection="1"/>
    <xf numFmtId="49" fontId="31" fillId="0" borderId="28" xfId="40" applyNumberFormat="1" applyFont="1" applyBorder="1" applyAlignment="1" applyProtection="1">
      <alignment horizontal="center"/>
    </xf>
    <xf numFmtId="0" fontId="31" fillId="0" borderId="102" xfId="40" applyFont="1" applyBorder="1" applyProtection="1"/>
    <xf numFmtId="0" fontId="31" fillId="0" borderId="19" xfId="40" applyFont="1" applyBorder="1" applyProtection="1"/>
    <xf numFmtId="0" fontId="31" fillId="0" borderId="30" xfId="40" applyFont="1" applyFill="1" applyBorder="1" applyAlignment="1" applyProtection="1">
      <alignment horizontal="left"/>
    </xf>
    <xf numFmtId="0" fontId="31" fillId="0" borderId="19" xfId="40" applyFont="1" applyFill="1" applyBorder="1" applyProtection="1"/>
    <xf numFmtId="0" fontId="31" fillId="0" borderId="105" xfId="40" applyFont="1" applyBorder="1" applyAlignment="1" applyProtection="1">
      <alignment horizontal="centerContinuous"/>
    </xf>
    <xf numFmtId="0" fontId="31" fillId="0" borderId="102" xfId="40" applyFont="1" applyBorder="1" applyAlignment="1" applyProtection="1">
      <alignment horizontal="centerContinuous"/>
    </xf>
    <xf numFmtId="0" fontId="31" fillId="0" borderId="99" xfId="40" applyFont="1" applyBorder="1" applyAlignment="1" applyProtection="1">
      <alignment horizontal="centerContinuous"/>
    </xf>
    <xf numFmtId="0" fontId="31" fillId="0" borderId="0" xfId="40" applyFont="1" applyBorder="1" applyAlignment="1" applyProtection="1">
      <alignment horizontal="left"/>
    </xf>
    <xf numFmtId="0" fontId="31" fillId="0" borderId="0" xfId="40" applyFont="1" applyBorder="1" applyAlignment="1" applyProtection="1">
      <alignment horizontal="centerContinuous"/>
    </xf>
    <xf numFmtId="0" fontId="31" fillId="0" borderId="106" xfId="40" applyFont="1" applyBorder="1" applyAlignment="1" applyProtection="1">
      <alignment horizontal="centerContinuous"/>
    </xf>
    <xf numFmtId="0" fontId="31" fillId="0" borderId="40" xfId="40" applyFont="1" applyBorder="1" applyAlignment="1" applyProtection="1">
      <alignment horizontal="left"/>
    </xf>
    <xf numFmtId="0" fontId="31" fillId="0" borderId="40" xfId="40" applyFont="1" applyFill="1" applyBorder="1" applyAlignment="1" applyProtection="1">
      <alignment horizontal="centerContinuous"/>
    </xf>
    <xf numFmtId="0" fontId="31" fillId="0" borderId="40" xfId="40" applyFont="1" applyBorder="1" applyAlignment="1" applyProtection="1">
      <alignment horizontal="centerContinuous"/>
    </xf>
    <xf numFmtId="0" fontId="31" fillId="0" borderId="107" xfId="40" applyFont="1" applyBorder="1" applyAlignment="1" applyProtection="1">
      <alignment horizontal="centerContinuous"/>
    </xf>
    <xf numFmtId="0" fontId="31" fillId="0" borderId="104" xfId="40" applyFont="1" applyBorder="1"/>
    <xf numFmtId="0" fontId="31" fillId="0" borderId="108" xfId="40" applyFont="1" applyBorder="1" applyProtection="1"/>
    <xf numFmtId="0" fontId="31" fillId="0" borderId="109" xfId="40" applyFont="1" applyBorder="1" applyProtection="1"/>
    <xf numFmtId="0" fontId="31" fillId="0" borderId="110" xfId="40" applyFont="1" applyBorder="1" applyAlignment="1" applyProtection="1">
      <alignment horizontal="centerContinuous"/>
    </xf>
    <xf numFmtId="0" fontId="31" fillId="0" borderId="111" xfId="40" applyFont="1" applyBorder="1" applyAlignment="1" applyProtection="1">
      <alignment horizontal="centerContinuous"/>
    </xf>
    <xf numFmtId="0" fontId="31" fillId="0" borderId="110" xfId="40" applyFont="1" applyBorder="1" applyAlignment="1" applyProtection="1">
      <alignment horizontal="center"/>
    </xf>
    <xf numFmtId="37" fontId="31" fillId="0" borderId="112" xfId="40" applyNumberFormat="1" applyFont="1" applyBorder="1" applyAlignment="1" applyProtection="1">
      <alignment horizontal="center"/>
    </xf>
    <xf numFmtId="37" fontId="31" fillId="0" borderId="113" xfId="40" applyNumberFormat="1" applyFont="1" applyBorder="1" applyAlignment="1" applyProtection="1">
      <alignment horizontal="centerContinuous"/>
    </xf>
    <xf numFmtId="0" fontId="31" fillId="0" borderId="114" xfId="40" applyFont="1" applyBorder="1" applyAlignment="1">
      <alignment horizontal="center"/>
    </xf>
    <xf numFmtId="0" fontId="31" fillId="0" borderId="100" xfId="40" applyFont="1" applyBorder="1" applyProtection="1"/>
    <xf numFmtId="0" fontId="31" fillId="0" borderId="115" xfId="40" applyFont="1" applyBorder="1" applyAlignment="1" applyProtection="1">
      <alignment horizontal="center"/>
    </xf>
    <xf numFmtId="37" fontId="31" fillId="0" borderId="115" xfId="40" applyNumberFormat="1" applyFont="1" applyFill="1" applyBorder="1" applyAlignment="1" applyProtection="1">
      <alignment horizontal="center"/>
    </xf>
    <xf numFmtId="0" fontId="31" fillId="0" borderId="115" xfId="40" applyFont="1" applyFill="1" applyBorder="1" applyAlignment="1" applyProtection="1">
      <alignment horizontal="centerContinuous"/>
    </xf>
    <xf numFmtId="0" fontId="31" fillId="0" borderId="111" xfId="40" applyFont="1" applyBorder="1" applyAlignment="1" applyProtection="1">
      <alignment horizontal="center"/>
    </xf>
    <xf numFmtId="0" fontId="31" fillId="0" borderId="116" xfId="40" applyFont="1" applyBorder="1" applyAlignment="1" applyProtection="1">
      <alignment horizontal="center"/>
    </xf>
    <xf numFmtId="0" fontId="31" fillId="0" borderId="100" xfId="40" applyFont="1" applyBorder="1" applyAlignment="1" applyProtection="1">
      <alignment horizontal="center"/>
    </xf>
    <xf numFmtId="0" fontId="31" fillId="0" borderId="80" xfId="40" applyFont="1" applyBorder="1" applyAlignment="1" applyProtection="1">
      <alignment horizontal="centerContinuous"/>
    </xf>
    <xf numFmtId="0" fontId="31" fillId="0" borderId="34" xfId="40" applyFont="1" applyBorder="1" applyAlignment="1" applyProtection="1">
      <alignment horizontal="center"/>
    </xf>
    <xf numFmtId="37" fontId="31" fillId="0" borderId="28" xfId="40" applyNumberFormat="1" applyFont="1" applyBorder="1" applyAlignment="1" applyProtection="1">
      <alignment horizontal="center"/>
    </xf>
    <xf numFmtId="0" fontId="31" fillId="0" borderId="117" xfId="40" applyFont="1" applyBorder="1" applyAlignment="1">
      <alignment horizontal="center"/>
    </xf>
    <xf numFmtId="0" fontId="31" fillId="0" borderId="24" xfId="40" applyFont="1" applyBorder="1" applyAlignment="1" applyProtection="1">
      <alignment horizontal="center"/>
    </xf>
    <xf numFmtId="37" fontId="31" fillId="0" borderId="24" xfId="40" applyNumberFormat="1" applyFont="1" applyFill="1" applyBorder="1" applyAlignment="1" applyProtection="1">
      <alignment horizontal="center"/>
    </xf>
    <xf numFmtId="0" fontId="31" fillId="0" borderId="24" xfId="40" applyFont="1" applyFill="1" applyBorder="1" applyAlignment="1" applyProtection="1">
      <alignment horizontal="centerContinuous"/>
    </xf>
    <xf numFmtId="0" fontId="31" fillId="0" borderId="80" xfId="40" applyFont="1" applyBorder="1" applyAlignment="1" applyProtection="1">
      <alignment horizontal="center"/>
    </xf>
    <xf numFmtId="0" fontId="31" fillId="0" borderId="91" xfId="40" applyFont="1" applyBorder="1" applyAlignment="1" applyProtection="1">
      <alignment horizontal="center"/>
    </xf>
    <xf numFmtId="37" fontId="31" fillId="0" borderId="101" xfId="40" applyNumberFormat="1" applyFont="1" applyBorder="1" applyProtection="1"/>
    <xf numFmtId="0" fontId="31" fillId="0" borderId="117" xfId="40" applyFont="1" applyBorder="1"/>
    <xf numFmtId="0" fontId="31" fillId="0" borderId="80" xfId="40" applyFont="1" applyBorder="1" applyAlignment="1" applyProtection="1">
      <alignment horizontal="left"/>
    </xf>
    <xf numFmtId="0" fontId="31" fillId="0" borderId="118" xfId="40" applyFont="1" applyBorder="1" applyProtection="1"/>
    <xf numFmtId="0" fontId="31" fillId="0" borderId="19" xfId="40" applyFont="1" applyBorder="1" applyAlignment="1" applyProtection="1">
      <alignment horizontal="center"/>
    </xf>
    <xf numFmtId="0" fontId="31" fillId="0" borderId="19" xfId="40" applyFont="1" applyBorder="1" applyAlignment="1" applyProtection="1">
      <alignment horizontal="centerContinuous"/>
    </xf>
    <xf numFmtId="0" fontId="31" fillId="0" borderId="119" xfId="40" applyFont="1" applyBorder="1" applyAlignment="1" applyProtection="1">
      <alignment horizontal="centerContinuous"/>
    </xf>
    <xf numFmtId="37" fontId="31" fillId="0" borderId="30" xfId="40" applyNumberFormat="1" applyFont="1" applyBorder="1" applyAlignment="1" applyProtection="1">
      <alignment horizontal="center"/>
    </xf>
    <xf numFmtId="37" fontId="31" fillId="0" borderId="103" xfId="40" applyNumberFormat="1" applyFont="1" applyBorder="1" applyAlignment="1" applyProtection="1">
      <alignment horizontal="center"/>
    </xf>
    <xf numFmtId="0" fontId="31" fillId="0" borderId="120" xfId="40" applyFont="1" applyBorder="1" applyAlignment="1">
      <alignment horizontal="center"/>
    </xf>
    <xf numFmtId="0" fontId="31" fillId="0" borderId="26" xfId="40" applyFont="1" applyBorder="1" applyAlignment="1" applyProtection="1">
      <alignment horizontal="center"/>
    </xf>
    <xf numFmtId="37" fontId="31" fillId="0" borderId="26" xfId="40" applyNumberFormat="1" applyFont="1" applyFill="1" applyBorder="1" applyAlignment="1" applyProtection="1">
      <alignment horizontal="center"/>
    </xf>
    <xf numFmtId="0" fontId="31" fillId="0" borderId="26" xfId="40" applyFont="1" applyFill="1" applyBorder="1" applyAlignment="1" applyProtection="1">
      <alignment horizontal="centerContinuous"/>
    </xf>
    <xf numFmtId="0" fontId="31" fillId="0" borderId="119" xfId="40" applyFont="1" applyBorder="1" applyAlignment="1" applyProtection="1">
      <alignment horizontal="center"/>
    </xf>
    <xf numFmtId="0" fontId="31" fillId="0" borderId="121" xfId="40" applyFont="1" applyBorder="1" applyAlignment="1" applyProtection="1">
      <alignment horizontal="center"/>
    </xf>
    <xf numFmtId="0" fontId="31" fillId="0" borderId="19" xfId="40" applyFont="1" applyBorder="1" applyAlignment="1" applyProtection="1">
      <alignment horizontal="left"/>
    </xf>
    <xf numFmtId="177" fontId="31" fillId="0" borderId="54" xfId="29" applyNumberFormat="1" applyFont="1" applyBorder="1" applyAlignment="1" applyProtection="1">
      <alignment horizontal="center"/>
    </xf>
    <xf numFmtId="177" fontId="31" fillId="0" borderId="53" xfId="29" applyNumberFormat="1" applyFont="1" applyFill="1" applyBorder="1" applyProtection="1"/>
    <xf numFmtId="37" fontId="31" fillId="0" borderId="53" xfId="40" applyNumberFormat="1" applyFont="1" applyFill="1" applyBorder="1" applyProtection="1"/>
    <xf numFmtId="177" fontId="31" fillId="0" borderId="53" xfId="29" applyNumberFormat="1" applyFont="1" applyBorder="1" applyAlignment="1" applyProtection="1">
      <alignment horizontal="center"/>
    </xf>
    <xf numFmtId="177" fontId="31" fillId="0" borderId="24" xfId="29" applyNumberFormat="1" applyFont="1" applyFill="1" applyBorder="1" applyProtection="1"/>
    <xf numFmtId="177" fontId="31" fillId="0" borderId="26" xfId="29" applyNumberFormat="1" applyFont="1" applyFill="1" applyBorder="1" applyAlignment="1" applyProtection="1">
      <alignment horizontal="right"/>
    </xf>
    <xf numFmtId="0" fontId="31" fillId="47" borderId="119" xfId="40" applyFont="1" applyFill="1" applyBorder="1" applyAlignment="1" applyProtection="1">
      <alignment horizontal="centerContinuous"/>
    </xf>
    <xf numFmtId="177" fontId="31" fillId="47" borderId="122" xfId="29" applyNumberFormat="1" applyFont="1" applyFill="1" applyBorder="1" applyAlignment="1" applyProtection="1">
      <alignment horizontal="center"/>
    </xf>
    <xf numFmtId="177" fontId="31" fillId="0" borderId="35" xfId="29" applyNumberFormat="1" applyFont="1" applyBorder="1" applyAlignment="1" applyProtection="1">
      <alignment horizontal="center"/>
    </xf>
    <xf numFmtId="177" fontId="31" fillId="0" borderId="53" xfId="29" applyNumberFormat="1" applyFont="1" applyBorder="1" applyProtection="1"/>
    <xf numFmtId="5" fontId="31" fillId="0" borderId="53" xfId="40" applyNumberFormat="1" applyFont="1" applyBorder="1" applyProtection="1"/>
    <xf numFmtId="177" fontId="31" fillId="0" borderId="26" xfId="29" applyNumberFormat="1" applyFont="1" applyBorder="1" applyAlignment="1" applyProtection="1">
      <alignment horizontal="center"/>
    </xf>
    <xf numFmtId="177" fontId="31" fillId="47" borderId="121" xfId="29" applyNumberFormat="1" applyFont="1" applyFill="1" applyBorder="1" applyAlignment="1" applyProtection="1">
      <alignment horizontal="center"/>
    </xf>
    <xf numFmtId="177" fontId="31" fillId="0" borderId="19" xfId="29" applyNumberFormat="1" applyFont="1" applyBorder="1" applyAlignment="1" applyProtection="1">
      <alignment horizontal="center"/>
    </xf>
    <xf numFmtId="37" fontId="31" fillId="0" borderId="53" xfId="40" applyNumberFormat="1" applyFont="1" applyBorder="1" applyProtection="1"/>
    <xf numFmtId="177" fontId="31" fillId="0" borderId="26" xfId="29" applyNumberFormat="1" applyFont="1" applyFill="1" applyBorder="1" applyAlignment="1" applyProtection="1">
      <alignment horizontal="center"/>
    </xf>
    <xf numFmtId="177" fontId="31" fillId="0" borderId="121" xfId="29" applyNumberFormat="1" applyFont="1" applyFill="1" applyBorder="1" applyAlignment="1" applyProtection="1">
      <alignment horizontal="center"/>
    </xf>
    <xf numFmtId="177" fontId="31" fillId="0" borderId="26" xfId="29" applyNumberFormat="1" applyFont="1" applyBorder="1" applyProtection="1"/>
    <xf numFmtId="177" fontId="31" fillId="0" borderId="26" xfId="29" applyNumberFormat="1" applyFont="1" applyFill="1" applyBorder="1" applyProtection="1"/>
    <xf numFmtId="177" fontId="31" fillId="0" borderId="123" xfId="29" applyNumberFormat="1" applyFont="1" applyBorder="1" applyProtection="1"/>
    <xf numFmtId="0" fontId="31" fillId="0" borderId="52" xfId="40" applyFont="1" applyBorder="1" applyAlignment="1" applyProtection="1">
      <alignment horizontal="left"/>
    </xf>
    <xf numFmtId="0" fontId="31" fillId="0" borderId="49" xfId="40" applyFont="1" applyBorder="1" applyAlignment="1" applyProtection="1">
      <alignment horizontal="centerContinuous"/>
    </xf>
    <xf numFmtId="0" fontId="31" fillId="0" borderId="124" xfId="40" applyFont="1" applyBorder="1" applyAlignment="1" applyProtection="1">
      <alignment horizontal="centerContinuous"/>
    </xf>
    <xf numFmtId="177" fontId="31" fillId="0" borderId="125" xfId="29" applyNumberFormat="1" applyFont="1" applyBorder="1" applyAlignment="1" applyProtection="1">
      <alignment horizontal="center"/>
    </xf>
    <xf numFmtId="177" fontId="31" fillId="0" borderId="85" xfId="29" applyNumberFormat="1" applyFont="1" applyFill="1" applyBorder="1" applyAlignment="1" applyProtection="1">
      <alignment horizontal="right"/>
    </xf>
    <xf numFmtId="0" fontId="31" fillId="0" borderId="126" xfId="40" applyFont="1" applyBorder="1" applyAlignment="1" applyProtection="1">
      <alignment horizontal="centerContinuous"/>
    </xf>
    <xf numFmtId="177" fontId="31" fillId="0" borderId="127" xfId="29" applyNumberFormat="1" applyFont="1" applyBorder="1" applyAlignment="1" applyProtection="1">
      <alignment horizontal="center"/>
    </xf>
    <xf numFmtId="37" fontId="31" fillId="0" borderId="85" xfId="40" applyNumberFormat="1" applyFont="1" applyBorder="1" applyProtection="1"/>
    <xf numFmtId="177" fontId="31" fillId="0" borderId="26" xfId="29" applyNumberFormat="1" applyFont="1" applyFill="1" applyBorder="1" applyAlignment="1" applyProtection="1">
      <alignment horizontal="centerContinuous"/>
    </xf>
    <xf numFmtId="37" fontId="31" fillId="0" borderId="0" xfId="40" applyNumberFormat="1" applyFont="1" applyBorder="1" applyProtection="1"/>
    <xf numFmtId="0" fontId="31" fillId="0" borderId="0" xfId="40" applyFont="1" applyFill="1" applyBorder="1" applyAlignment="1" applyProtection="1">
      <alignment horizontal="centerContinuous"/>
    </xf>
    <xf numFmtId="0" fontId="31" fillId="0" borderId="99" xfId="40" applyFont="1" applyFill="1" applyBorder="1" applyProtection="1"/>
    <xf numFmtId="37" fontId="31" fillId="0" borderId="0" xfId="40" applyNumberFormat="1" applyFont="1" applyFill="1" applyBorder="1" applyProtection="1"/>
    <xf numFmtId="177" fontId="31" fillId="0" borderId="91" xfId="40" applyNumberFormat="1" applyFont="1" applyBorder="1" applyProtection="1"/>
    <xf numFmtId="0" fontId="31" fillId="0" borderId="128" xfId="40" applyFont="1" applyBorder="1" applyProtection="1"/>
    <xf numFmtId="0" fontId="31" fillId="0" borderId="83" xfId="40" applyFont="1" applyBorder="1" applyProtection="1"/>
    <xf numFmtId="0" fontId="31" fillId="0" borderId="83" xfId="40" applyFont="1" applyBorder="1" applyAlignment="1" applyProtection="1">
      <alignment horizontal="centerContinuous"/>
    </xf>
    <xf numFmtId="37" fontId="31" fillId="0" borderId="83" xfId="40" applyNumberFormat="1" applyFont="1" applyBorder="1" applyProtection="1"/>
    <xf numFmtId="0" fontId="31" fillId="0" borderId="129" xfId="40" applyFont="1" applyBorder="1"/>
    <xf numFmtId="0" fontId="31" fillId="0" borderId="83" xfId="40" applyFont="1" applyFill="1" applyBorder="1" applyAlignment="1" applyProtection="1">
      <alignment horizontal="centerContinuous"/>
    </xf>
    <xf numFmtId="0" fontId="31" fillId="0" borderId="129" xfId="40" applyFont="1" applyBorder="1" applyProtection="1"/>
    <xf numFmtId="37" fontId="31" fillId="0" borderId="0" xfId="40" applyNumberFormat="1" applyFont="1" applyProtection="1"/>
    <xf numFmtId="37" fontId="31" fillId="0" borderId="0" xfId="40" applyNumberFormat="1" applyFont="1" applyAlignment="1" applyProtection="1">
      <alignment horizontal="centerContinuous"/>
    </xf>
    <xf numFmtId="0" fontId="31" fillId="0" borderId="0" xfId="40" applyFont="1" applyFill="1"/>
    <xf numFmtId="0" fontId="56" fillId="0" borderId="41" xfId="41" applyFont="1" applyBorder="1"/>
    <xf numFmtId="0" fontId="56" fillId="0" borderId="40" xfId="41" applyFont="1" applyBorder="1"/>
    <xf numFmtId="0" fontId="56" fillId="0" borderId="36" xfId="41" applyFont="1" applyBorder="1"/>
    <xf numFmtId="0" fontId="56" fillId="0" borderId="37" xfId="41" applyFont="1" applyBorder="1" applyAlignment="1">
      <alignment horizontal="center"/>
    </xf>
    <xf numFmtId="0" fontId="56" fillId="0" borderId="0" xfId="41" applyFont="1"/>
    <xf numFmtId="0" fontId="56" fillId="0" borderId="40" xfId="41" applyFont="1" applyBorder="1" applyAlignment="1"/>
    <xf numFmtId="0" fontId="56" fillId="0" borderId="28" xfId="41" applyFont="1" applyBorder="1"/>
    <xf numFmtId="0" fontId="56" fillId="0" borderId="0" xfId="41" applyFont="1" applyBorder="1"/>
    <xf numFmtId="0" fontId="56" fillId="0" borderId="34" xfId="41" applyFont="1" applyBorder="1"/>
    <xf numFmtId="0" fontId="31" fillId="0" borderId="24" xfId="40" applyFont="1" applyFill="1" applyBorder="1" applyAlignment="1" applyProtection="1">
      <alignment horizontal="left"/>
    </xf>
    <xf numFmtId="0" fontId="56" fillId="0" borderId="24" xfId="41" applyFont="1" applyBorder="1"/>
    <xf numFmtId="0" fontId="56" fillId="0" borderId="30" xfId="41" applyFont="1" applyBorder="1"/>
    <xf numFmtId="0" fontId="56" fillId="0" borderId="19" xfId="41" applyFont="1" applyBorder="1"/>
    <xf numFmtId="0" fontId="56" fillId="0" borderId="35" xfId="41" applyFont="1" applyBorder="1"/>
    <xf numFmtId="0" fontId="31" fillId="0" borderId="26" xfId="40" applyFont="1" applyFill="1" applyBorder="1" applyAlignment="1" applyProtection="1">
      <alignment horizontal="left"/>
    </xf>
    <xf numFmtId="14" fontId="56" fillId="0" borderId="35" xfId="41" applyNumberFormat="1" applyFont="1" applyBorder="1" applyAlignment="1">
      <alignment horizontal="center"/>
    </xf>
    <xf numFmtId="0" fontId="56" fillId="0" borderId="34" xfId="41" applyFont="1" applyBorder="1" applyAlignment="1">
      <alignment horizontal="center"/>
    </xf>
    <xf numFmtId="0" fontId="56" fillId="0" borderId="37" xfId="41" applyFont="1" applyBorder="1"/>
    <xf numFmtId="0" fontId="56" fillId="0" borderId="36" xfId="41" applyFont="1" applyBorder="1" applyAlignment="1">
      <alignment horizontal="center"/>
    </xf>
    <xf numFmtId="0" fontId="56" fillId="0" borderId="24" xfId="41" applyFont="1" applyBorder="1" applyAlignment="1">
      <alignment horizontal="center"/>
    </xf>
    <xf numFmtId="0" fontId="56" fillId="0" borderId="0" xfId="41" applyFont="1" applyAlignment="1">
      <alignment horizontal="center"/>
    </xf>
    <xf numFmtId="0" fontId="56" fillId="0" borderId="26" xfId="41" applyFont="1" applyBorder="1" applyAlignment="1">
      <alignment horizontal="center"/>
    </xf>
    <xf numFmtId="0" fontId="56" fillId="0" borderId="19" xfId="41" applyFont="1" applyBorder="1" applyAlignment="1">
      <alignment horizontal="center"/>
    </xf>
    <xf numFmtId="0" fontId="56" fillId="0" borderId="35" xfId="41" applyFont="1" applyBorder="1" applyAlignment="1">
      <alignment horizontal="center"/>
    </xf>
    <xf numFmtId="0" fontId="56" fillId="0" borderId="19" xfId="41" applyFont="1" applyBorder="1" applyAlignment="1">
      <alignment horizontal="centerContinuous"/>
    </xf>
    <xf numFmtId="0" fontId="56" fillId="0" borderId="35" xfId="41" applyFont="1" applyBorder="1" applyAlignment="1">
      <alignment horizontal="centerContinuous"/>
    </xf>
    <xf numFmtId="0" fontId="56" fillId="42" borderId="35" xfId="41" applyFont="1" applyFill="1" applyBorder="1"/>
    <xf numFmtId="0" fontId="56" fillId="42" borderId="26" xfId="41" applyFont="1" applyFill="1" applyBorder="1"/>
    <xf numFmtId="5" fontId="56" fillId="0" borderId="35" xfId="41" applyNumberFormat="1" applyFont="1" applyFill="1" applyBorder="1" applyProtection="1"/>
    <xf numFmtId="5" fontId="56" fillId="0" borderId="26" xfId="41" applyNumberFormat="1" applyFont="1" applyFill="1" applyBorder="1" applyProtection="1"/>
    <xf numFmtId="37" fontId="56" fillId="0" borderId="35" xfId="41" applyNumberFormat="1" applyFont="1" applyFill="1" applyBorder="1" applyProtection="1"/>
    <xf numFmtId="37" fontId="56" fillId="0" borderId="26" xfId="41" applyNumberFormat="1" applyFont="1" applyFill="1" applyBorder="1" applyProtection="1"/>
    <xf numFmtId="37" fontId="56" fillId="0" borderId="53" xfId="41" applyNumberFormat="1" applyFont="1" applyFill="1" applyBorder="1" applyProtection="1"/>
    <xf numFmtId="37" fontId="56" fillId="0" borderId="0" xfId="41" applyNumberFormat="1" applyFont="1" applyFill="1" applyBorder="1" applyProtection="1"/>
    <xf numFmtId="37" fontId="56" fillId="42" borderId="35" xfId="41" applyNumberFormat="1" applyFont="1" applyFill="1" applyBorder="1" applyProtection="1"/>
    <xf numFmtId="37" fontId="56" fillId="42" borderId="26" xfId="41" applyNumberFormat="1" applyFont="1" applyFill="1" applyBorder="1" applyProtection="1"/>
    <xf numFmtId="37" fontId="56" fillId="0" borderId="0" xfId="41" applyNumberFormat="1" applyFont="1" applyProtection="1"/>
    <xf numFmtId="0" fontId="56" fillId="0" borderId="19" xfId="41" quotePrefix="1" applyFont="1" applyBorder="1"/>
    <xf numFmtId="0" fontId="56" fillId="0" borderId="19" xfId="41" applyFont="1" applyBorder="1" applyAlignment="1">
      <alignment horizontal="left"/>
    </xf>
    <xf numFmtId="37" fontId="56" fillId="0" borderId="81" xfId="41" applyNumberFormat="1" applyFont="1" applyFill="1" applyBorder="1" applyProtection="1"/>
    <xf numFmtId="37" fontId="56" fillId="0" borderId="81" xfId="41" applyNumberFormat="1" applyFont="1" applyBorder="1" applyProtection="1"/>
    <xf numFmtId="37" fontId="56" fillId="43" borderId="35" xfId="41" applyNumberFormat="1" applyFont="1" applyFill="1" applyBorder="1" applyProtection="1"/>
    <xf numFmtId="0" fontId="56" fillId="0" borderId="0" xfId="41" applyFont="1" applyBorder="1" applyAlignment="1">
      <alignment horizontal="center"/>
    </xf>
    <xf numFmtId="37" fontId="56" fillId="0" borderId="0" xfId="41" applyNumberFormat="1" applyFont="1" applyBorder="1" applyProtection="1"/>
    <xf numFmtId="14" fontId="56" fillId="0" borderId="19" xfId="41" applyNumberFormat="1" applyFont="1" applyBorder="1" applyAlignment="1">
      <alignment horizontal="center"/>
    </xf>
    <xf numFmtId="37" fontId="56" fillId="0" borderId="26" xfId="41" quotePrefix="1" applyNumberFormat="1" applyFont="1" applyBorder="1" applyAlignment="1">
      <alignment horizontal="center"/>
    </xf>
    <xf numFmtId="37" fontId="56" fillId="0" borderId="36" xfId="41" applyNumberFormat="1" applyFont="1" applyBorder="1" applyAlignment="1" applyProtection="1">
      <alignment horizontal="center"/>
    </xf>
    <xf numFmtId="37" fontId="56" fillId="0" borderId="36" xfId="41" applyNumberFormat="1" applyFont="1" applyBorder="1" applyProtection="1"/>
    <xf numFmtId="37" fontId="56" fillId="0" borderId="37" xfId="41" applyNumberFormat="1" applyFont="1" applyBorder="1" applyProtection="1"/>
    <xf numFmtId="37" fontId="56" fillId="0" borderId="34" xfId="41" applyNumberFormat="1" applyFont="1" applyBorder="1" applyAlignment="1" applyProtection="1">
      <alignment horizontal="center"/>
    </xf>
    <xf numFmtId="37" fontId="56" fillId="0" borderId="24" xfId="41" applyNumberFormat="1" applyFont="1" applyBorder="1" applyAlignment="1" applyProtection="1">
      <alignment horizontal="center"/>
    </xf>
    <xf numFmtId="37" fontId="56" fillId="0" borderId="35" xfId="41" applyNumberFormat="1" applyFont="1" applyBorder="1" applyAlignment="1" applyProtection="1">
      <alignment horizontal="center"/>
    </xf>
    <xf numFmtId="37" fontId="56" fillId="0" borderId="26" xfId="41" applyNumberFormat="1" applyFont="1" applyBorder="1" applyAlignment="1" applyProtection="1">
      <alignment horizontal="center"/>
    </xf>
    <xf numFmtId="37" fontId="56" fillId="0" borderId="26" xfId="41" applyNumberFormat="1" applyFont="1" applyBorder="1" applyAlignment="1" applyProtection="1">
      <alignment horizontal="right"/>
    </xf>
    <xf numFmtId="37" fontId="56" fillId="0" borderId="81" xfId="41" applyNumberFormat="1" applyFont="1" applyBorder="1" applyAlignment="1" applyProtection="1">
      <alignment horizontal="right"/>
    </xf>
    <xf numFmtId="0" fontId="56" fillId="0" borderId="19" xfId="41" quotePrefix="1" applyFont="1" applyBorder="1" applyAlignment="1">
      <alignment horizontal="centerContinuous"/>
    </xf>
    <xf numFmtId="37" fontId="56" fillId="42" borderId="35" xfId="41" applyNumberFormat="1" applyFont="1" applyFill="1" applyBorder="1" applyAlignment="1" applyProtection="1">
      <alignment horizontal="center"/>
    </xf>
    <xf numFmtId="37" fontId="56" fillId="42" borderId="26" xfId="41" applyNumberFormat="1" applyFont="1" applyFill="1" applyBorder="1" applyAlignment="1" applyProtection="1">
      <alignment horizontal="center"/>
    </xf>
    <xf numFmtId="37" fontId="80" fillId="0" borderId="35" xfId="41" applyNumberFormat="1" applyFont="1" applyBorder="1" applyAlignment="1" applyProtection="1">
      <alignment horizontal="right"/>
    </xf>
    <xf numFmtId="37" fontId="80" fillId="0" borderId="53" xfId="41" applyNumberFormat="1" applyFont="1" applyBorder="1" applyAlignment="1" applyProtection="1">
      <alignment horizontal="right"/>
    </xf>
    <xf numFmtId="37" fontId="80" fillId="0" borderId="0" xfId="41" applyNumberFormat="1" applyFont="1" applyBorder="1" applyAlignment="1" applyProtection="1">
      <alignment horizontal="right"/>
    </xf>
    <xf numFmtId="37" fontId="56" fillId="43" borderId="35" xfId="41" applyNumberFormat="1" applyFont="1" applyFill="1" applyBorder="1" applyAlignment="1" applyProtection="1">
      <alignment horizontal="right"/>
    </xf>
    <xf numFmtId="37" fontId="56" fillId="43" borderId="34" xfId="41" applyNumberFormat="1" applyFont="1" applyFill="1" applyBorder="1" applyProtection="1"/>
    <xf numFmtId="37" fontId="80" fillId="0" borderId="84" xfId="41" applyNumberFormat="1" applyFont="1" applyBorder="1" applyProtection="1"/>
    <xf numFmtId="37" fontId="80" fillId="0" borderId="0" xfId="41" applyNumberFormat="1" applyFont="1" applyProtection="1"/>
    <xf numFmtId="37" fontId="80" fillId="0" borderId="26" xfId="41" applyNumberFormat="1" applyFont="1" applyBorder="1" applyProtection="1"/>
    <xf numFmtId="37" fontId="80" fillId="0" borderId="35" xfId="41" applyNumberFormat="1" applyFont="1" applyBorder="1" applyProtection="1"/>
    <xf numFmtId="37" fontId="56" fillId="43" borderId="26" xfId="41" applyNumberFormat="1" applyFont="1" applyFill="1" applyBorder="1" applyProtection="1"/>
    <xf numFmtId="37" fontId="80" fillId="0" borderId="53" xfId="41" applyNumberFormat="1" applyFont="1" applyBorder="1" applyProtection="1"/>
    <xf numFmtId="37" fontId="80" fillId="0" borderId="54" xfId="41" applyNumberFormat="1" applyFont="1" applyBorder="1" applyProtection="1"/>
    <xf numFmtId="37" fontId="56" fillId="0" borderId="53" xfId="41" applyNumberFormat="1" applyFont="1" applyBorder="1" applyProtection="1"/>
    <xf numFmtId="0" fontId="56" fillId="0" borderId="26" xfId="41" applyFont="1" applyBorder="1"/>
    <xf numFmtId="0" fontId="56" fillId="0" borderId="35" xfId="41" quotePrefix="1" applyFont="1" applyBorder="1"/>
    <xf numFmtId="37" fontId="31" fillId="0" borderId="0" xfId="0" applyNumberFormat="1" applyFont="1" applyBorder="1"/>
    <xf numFmtId="0" fontId="31" fillId="0" borderId="14" xfId="0" applyFont="1" applyBorder="1" applyAlignment="1"/>
    <xf numFmtId="5" fontId="31" fillId="0" borderId="53" xfId="0" applyNumberFormat="1" applyFont="1" applyBorder="1" applyProtection="1">
      <protection locked="0"/>
    </xf>
    <xf numFmtId="0" fontId="31" fillId="0" borderId="59" xfId="0" applyFont="1" applyBorder="1" applyProtection="1">
      <protection locked="0"/>
    </xf>
    <xf numFmtId="0" fontId="31" fillId="0" borderId="31" xfId="0" applyFont="1" applyBorder="1" applyProtection="1">
      <protection locked="0"/>
    </xf>
    <xf numFmtId="164" fontId="31" fillId="0" borderId="0" xfId="0" applyNumberFormat="1" applyFont="1" applyBorder="1" applyAlignment="1" applyProtection="1">
      <alignment horizontal="center"/>
    </xf>
    <xf numFmtId="37" fontId="35" fillId="0" borderId="0" xfId="0" applyNumberFormat="1" applyFont="1" applyBorder="1" applyAlignment="1" applyProtection="1">
      <alignment horizontal="centerContinuous"/>
    </xf>
    <xf numFmtId="0" fontId="34" fillId="0" borderId="0" xfId="0" applyFont="1" applyBorder="1" applyProtection="1"/>
    <xf numFmtId="5" fontId="34" fillId="0" borderId="0" xfId="0" applyNumberFormat="1" applyFont="1" applyBorder="1" applyProtection="1"/>
    <xf numFmtId="0" fontId="30" fillId="0" borderId="0" xfId="0" applyFont="1" applyBorder="1" applyAlignment="1" applyProtection="1">
      <alignment horizontal="left"/>
    </xf>
    <xf numFmtId="0" fontId="27" fillId="0" borderId="0" xfId="62" applyFont="1" applyFill="1"/>
    <xf numFmtId="0" fontId="27" fillId="0" borderId="0" xfId="62" applyFont="1" applyFill="1" applyBorder="1"/>
    <xf numFmtId="37" fontId="32" fillId="0" borderId="53" xfId="0" applyNumberFormat="1" applyFont="1" applyBorder="1" applyAlignment="1" applyProtection="1">
      <alignment horizontal="center"/>
    </xf>
    <xf numFmtId="0" fontId="32" fillId="0" borderId="35" xfId="0" applyFont="1" applyBorder="1" applyAlignment="1" applyProtection="1">
      <alignment horizontal="center"/>
    </xf>
    <xf numFmtId="37" fontId="38" fillId="0" borderId="0" xfId="0" applyNumberFormat="1" applyFont="1" applyFill="1" applyAlignment="1" applyProtection="1">
      <alignment horizontal="left"/>
    </xf>
    <xf numFmtId="37" fontId="38" fillId="0" borderId="0" xfId="0" quotePrefix="1" applyNumberFormat="1" applyFont="1" applyFill="1" applyAlignment="1" applyProtection="1">
      <alignment horizontal="left"/>
    </xf>
    <xf numFmtId="37" fontId="27" fillId="0" borderId="0" xfId="0" applyNumberFormat="1" applyFont="1" applyFill="1" applyProtection="1"/>
    <xf numFmtId="0" fontId="27" fillId="0" borderId="0" xfId="0" applyFont="1" applyFill="1"/>
    <xf numFmtId="37" fontId="38" fillId="0" borderId="0" xfId="0" applyNumberFormat="1" applyFont="1" applyFill="1" applyAlignment="1" applyProtection="1">
      <alignment horizontal="centerContinuous"/>
    </xf>
    <xf numFmtId="37" fontId="27" fillId="0" borderId="0" xfId="0" applyNumberFormat="1" applyFont="1" applyFill="1" applyAlignment="1" applyProtection="1">
      <alignment horizontal="centerContinuous"/>
    </xf>
    <xf numFmtId="37" fontId="38" fillId="0" borderId="0" xfId="0" quotePrefix="1" applyNumberFormat="1" applyFont="1" applyFill="1" applyAlignment="1" applyProtection="1">
      <alignment horizontal="centerContinuous"/>
    </xf>
    <xf numFmtId="37" fontId="45" fillId="0" borderId="0" xfId="0" applyNumberFormat="1" applyFont="1" applyFill="1" applyAlignment="1" applyProtection="1">
      <alignment horizontal="left"/>
    </xf>
    <xf numFmtId="37" fontId="27" fillId="0" borderId="0" xfId="0" applyNumberFormat="1" applyFont="1" applyFill="1" applyAlignment="1" applyProtection="1">
      <alignment horizontal="left"/>
    </xf>
    <xf numFmtId="37" fontId="27" fillId="0" borderId="0" xfId="0" quotePrefix="1" applyNumberFormat="1" applyFont="1" applyFill="1" applyAlignment="1" applyProtection="1">
      <alignment horizontal="left"/>
    </xf>
    <xf numFmtId="0" fontId="27" fillId="0" borderId="0" xfId="0" applyFont="1" applyFill="1" applyAlignment="1" applyProtection="1">
      <alignment horizontal="left"/>
    </xf>
    <xf numFmtId="37" fontId="27" fillId="0" borderId="0" xfId="0" applyNumberFormat="1" applyFont="1" applyFill="1" applyBorder="1" applyProtection="1"/>
    <xf numFmtId="0" fontId="27" fillId="0" borderId="0" xfId="0" quotePrefix="1" applyFont="1" applyFill="1" applyAlignment="1" applyProtection="1">
      <alignment horizontal="left"/>
    </xf>
    <xf numFmtId="37" fontId="27" fillId="0" borderId="0" xfId="0" applyNumberFormat="1" applyFont="1" applyFill="1" applyBorder="1" applyAlignment="1" applyProtection="1">
      <alignment horizontal="centerContinuous"/>
    </xf>
    <xf numFmtId="0" fontId="27" fillId="0" borderId="0" xfId="0" applyFont="1" applyFill="1" applyBorder="1"/>
    <xf numFmtId="0" fontId="31" fillId="0" borderId="64" xfId="0" applyFont="1" applyBorder="1" applyAlignment="1" applyProtection="1">
      <alignment horizontal="centerContinuous"/>
    </xf>
    <xf numFmtId="0" fontId="31" fillId="0" borderId="77" xfId="0" applyFont="1" applyBorder="1" applyProtection="1"/>
    <xf numFmtId="37" fontId="31" fillId="0" borderId="77" xfId="0" applyNumberFormat="1" applyFont="1" applyBorder="1" applyProtection="1"/>
    <xf numFmtId="37" fontId="31" fillId="0" borderId="64" xfId="0" applyNumberFormat="1" applyFont="1" applyBorder="1" applyProtection="1"/>
    <xf numFmtId="37" fontId="31" fillId="0" borderId="136" xfId="0" applyNumberFormat="1" applyFont="1" applyBorder="1" applyProtection="1"/>
    <xf numFmtId="37" fontId="31" fillId="0" borderId="65" xfId="0" applyNumberFormat="1" applyFont="1" applyBorder="1" applyProtection="1"/>
    <xf numFmtId="37" fontId="27" fillId="0" borderId="139" xfId="0" applyNumberFormat="1" applyFont="1" applyFill="1" applyBorder="1" applyAlignment="1" applyProtection="1">
      <alignment horizontal="left"/>
    </xf>
    <xf numFmtId="37" fontId="31" fillId="25" borderId="59" xfId="0" applyNumberFormat="1" applyFont="1" applyFill="1" applyBorder="1" applyProtection="1"/>
    <xf numFmtId="0" fontId="31" fillId="0" borderId="0" xfId="0" applyFont="1" applyProtection="1">
      <protection locked="0"/>
    </xf>
    <xf numFmtId="0" fontId="31" fillId="0" borderId="25" xfId="0" applyFont="1" applyBorder="1" applyAlignment="1" applyProtection="1">
      <alignment horizontal="center"/>
      <protection locked="0"/>
    </xf>
    <xf numFmtId="37" fontId="31" fillId="0" borderId="25" xfId="0" applyNumberFormat="1" applyFont="1" applyBorder="1" applyProtection="1">
      <protection locked="0"/>
    </xf>
    <xf numFmtId="37" fontId="31" fillId="0" borderId="30" xfId="0" applyNumberFormat="1" applyFont="1" applyBorder="1" applyProtection="1">
      <protection locked="0"/>
    </xf>
    <xf numFmtId="37" fontId="31" fillId="0" borderId="31" xfId="0" applyNumberFormat="1" applyFont="1" applyBorder="1" applyProtection="1">
      <protection locked="0"/>
    </xf>
    <xf numFmtId="37" fontId="31" fillId="0" borderId="25" xfId="0" applyNumberFormat="1" applyFont="1" applyBorder="1" applyAlignment="1" applyProtection="1">
      <alignment horizontal="right"/>
      <protection locked="0"/>
    </xf>
    <xf numFmtId="0" fontId="31" fillId="0" borderId="30" xfId="0" applyFont="1" applyBorder="1" applyProtection="1">
      <protection locked="0"/>
    </xf>
    <xf numFmtId="0" fontId="81"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27" fillId="0" borderId="0" xfId="0" applyFont="1" applyProtection="1">
      <protection locked="0"/>
    </xf>
    <xf numFmtId="0" fontId="82" fillId="0" borderId="0" xfId="0" applyFont="1" applyAlignment="1" applyProtection="1">
      <alignment horizontal="centerContinuous"/>
      <protection locked="0"/>
    </xf>
    <xf numFmtId="0" fontId="35" fillId="0" borderId="0" xfId="0" applyFont="1" applyAlignment="1" applyProtection="1">
      <alignment horizontal="centerContinuous"/>
      <protection locked="0"/>
    </xf>
    <xf numFmtId="0" fontId="83" fillId="0" borderId="0" xfId="0" applyFont="1" applyAlignment="1" applyProtection="1">
      <alignment horizontal="centerContinuous"/>
      <protection locked="0"/>
    </xf>
    <xf numFmtId="0" fontId="46" fillId="33" borderId="0" xfId="0" applyFont="1" applyFill="1" applyAlignment="1" applyProtection="1">
      <alignment horizontal="left"/>
      <protection locked="0"/>
    </xf>
    <xf numFmtId="0" fontId="46" fillId="0" borderId="0" xfId="0" applyFont="1" applyFill="1" applyAlignment="1" applyProtection="1">
      <alignment horizontal="left"/>
      <protection locked="0"/>
    </xf>
    <xf numFmtId="0" fontId="36" fillId="0" borderId="0" xfId="0" applyFont="1" applyAlignment="1" applyProtection="1">
      <alignment horizontal="centerContinuous"/>
      <protection locked="0"/>
    </xf>
    <xf numFmtId="0" fontId="36" fillId="0" borderId="0" xfId="0" applyFont="1" applyAlignment="1" applyProtection="1">
      <alignment horizontal="left"/>
      <protection locked="0"/>
    </xf>
    <xf numFmtId="0" fontId="31" fillId="0" borderId="0" xfId="0" applyFont="1" applyAlignment="1" applyProtection="1">
      <alignment horizontal="left" wrapText="1"/>
      <protection locked="0"/>
    </xf>
    <xf numFmtId="0" fontId="36" fillId="0" borderId="0" xfId="0" applyFont="1" applyAlignment="1" applyProtection="1">
      <alignment horizontal="left" wrapText="1"/>
      <protection locked="0"/>
    </xf>
    <xf numFmtId="0" fontId="36" fillId="0" borderId="0" xfId="0" applyFont="1" applyProtection="1">
      <protection locked="0"/>
    </xf>
    <xf numFmtId="0" fontId="36" fillId="0" borderId="0" xfId="0" applyFont="1" applyAlignment="1" applyProtection="1">
      <protection locked="0"/>
    </xf>
    <xf numFmtId="0" fontId="27" fillId="0" borderId="0" xfId="0" applyFont="1" applyAlignment="1" applyProtection="1">
      <alignment horizontal="left"/>
      <protection locked="0"/>
    </xf>
    <xf numFmtId="0" fontId="46" fillId="35" borderId="0" xfId="0" applyFont="1" applyFill="1" applyAlignment="1" applyProtection="1">
      <alignment horizontal="left"/>
      <protection locked="0"/>
    </xf>
    <xf numFmtId="0" fontId="31" fillId="0" borderId="0" xfId="0" applyFont="1" applyAlignment="1" applyProtection="1">
      <alignment horizontal="centerContinuous" wrapText="1"/>
      <protection locked="0"/>
    </xf>
    <xf numFmtId="0" fontId="84" fillId="0" borderId="0" xfId="0" applyFont="1" applyAlignment="1" applyProtection="1">
      <alignment horizontal="centerContinuous"/>
      <protection locked="0"/>
    </xf>
    <xf numFmtId="0" fontId="52" fillId="0" borderId="0" xfId="0" applyFont="1" applyFill="1" applyAlignment="1">
      <alignment horizontal="centerContinuous"/>
    </xf>
    <xf numFmtId="0" fontId="27" fillId="25" borderId="53" xfId="0" applyFont="1" applyFill="1" applyBorder="1" applyProtection="1">
      <protection locked="0"/>
    </xf>
    <xf numFmtId="0" fontId="30" fillId="33" borderId="0" xfId="0" applyFont="1" applyFill="1" applyAlignment="1" applyProtection="1">
      <alignment horizontal="center"/>
      <protection locked="0"/>
    </xf>
    <xf numFmtId="0" fontId="36" fillId="0" borderId="53" xfId="0" applyFont="1" applyBorder="1" applyProtection="1">
      <protection locked="0"/>
    </xf>
    <xf numFmtId="0" fontId="36" fillId="36" borderId="53" xfId="0" applyFont="1" applyFill="1" applyBorder="1" applyProtection="1">
      <protection locked="0"/>
    </xf>
    <xf numFmtId="0" fontId="36" fillId="37" borderId="53" xfId="0" applyFont="1" applyFill="1" applyBorder="1" applyProtection="1">
      <protection locked="0"/>
    </xf>
    <xf numFmtId="0" fontId="31" fillId="37" borderId="53" xfId="0" applyFont="1" applyFill="1" applyBorder="1" applyProtection="1">
      <protection locked="0"/>
    </xf>
    <xf numFmtId="0" fontId="31" fillId="36" borderId="53" xfId="0" applyFont="1" applyFill="1" applyBorder="1" applyProtection="1">
      <protection locked="0"/>
    </xf>
    <xf numFmtId="0" fontId="35" fillId="36" borderId="53" xfId="0" applyFont="1" applyFill="1" applyBorder="1" applyProtection="1">
      <protection locked="0"/>
    </xf>
    <xf numFmtId="0" fontId="35" fillId="0" borderId="0" xfId="0" applyFont="1" applyProtection="1">
      <protection locked="0"/>
    </xf>
    <xf numFmtId="0" fontId="27" fillId="36" borderId="53" xfId="0" applyFont="1" applyFill="1" applyBorder="1" applyProtection="1">
      <protection locked="0"/>
    </xf>
    <xf numFmtId="49" fontId="36" fillId="0" borderId="53" xfId="0" applyNumberFormat="1" applyFont="1" applyBorder="1" applyProtection="1">
      <protection locked="0"/>
    </xf>
    <xf numFmtId="49" fontId="31" fillId="0" borderId="0" xfId="0" applyNumberFormat="1" applyFont="1" applyAlignment="1" applyProtection="1">
      <alignment horizontal="left"/>
      <protection locked="0"/>
    </xf>
    <xf numFmtId="0" fontId="27" fillId="37" borderId="53" xfId="0" applyFont="1" applyFill="1" applyBorder="1" applyProtection="1">
      <protection locked="0"/>
    </xf>
    <xf numFmtId="0" fontId="27" fillId="0" borderId="0" xfId="0" applyFont="1" applyBorder="1" applyAlignment="1" applyProtection="1">
      <alignment horizontal="centerContinuous"/>
    </xf>
    <xf numFmtId="0" fontId="27" fillId="0" borderId="0" xfId="0" applyFont="1" applyBorder="1" applyAlignment="1" applyProtection="1">
      <alignment horizontal="left" vertical="justify" wrapText="1"/>
    </xf>
    <xf numFmtId="0" fontId="31" fillId="0" borderId="0" xfId="0" applyFont="1" applyBorder="1" applyAlignment="1">
      <alignment horizontal="left" vertical="justify"/>
    </xf>
    <xf numFmtId="0" fontId="31" fillId="0" borderId="0" xfId="0" applyFont="1" applyBorder="1" applyAlignment="1">
      <alignment horizontal="left" vertical="center"/>
    </xf>
    <xf numFmtId="0" fontId="31" fillId="0" borderId="0" xfId="0" applyFont="1" applyBorder="1" applyAlignment="1">
      <alignment horizontal="left" vertical="top"/>
    </xf>
    <xf numFmtId="0" fontId="31" fillId="0" borderId="0" xfId="0" applyFont="1" applyBorder="1" applyAlignment="1">
      <alignment horizontal="left" vertical="justify" wrapText="1"/>
    </xf>
    <xf numFmtId="0" fontId="27" fillId="0" borderId="0" xfId="0" applyFont="1" applyBorder="1" applyAlignment="1" applyProtection="1">
      <alignment horizontal="left" vertical="center"/>
    </xf>
    <xf numFmtId="0" fontId="31" fillId="0" borderId="14" xfId="0" applyFont="1" applyBorder="1" applyAlignment="1">
      <alignment horizontal="left" vertical="top" wrapText="1"/>
    </xf>
    <xf numFmtId="0" fontId="27" fillId="0" borderId="0" xfId="0" applyFont="1" applyBorder="1" applyAlignment="1" applyProtection="1">
      <alignment horizontal="left" vertical="top"/>
    </xf>
    <xf numFmtId="0" fontId="27" fillId="0" borderId="19" xfId="0" applyFont="1" applyBorder="1" applyAlignment="1" applyProtection="1">
      <alignment horizontal="centerContinuous"/>
    </xf>
    <xf numFmtId="37" fontId="31" fillId="0" borderId="10" xfId="0" applyNumberFormat="1" applyFont="1" applyBorder="1" applyAlignment="1" applyProtection="1">
      <alignment horizontal="centerContinuous"/>
    </xf>
    <xf numFmtId="0" fontId="32" fillId="0" borderId="18" xfId="0" applyFont="1" applyBorder="1" applyAlignment="1">
      <alignment horizontal="centerContinuous"/>
    </xf>
    <xf numFmtId="0" fontId="31" fillId="0" borderId="29" xfId="0" applyFont="1" applyBorder="1" applyAlignment="1"/>
    <xf numFmtId="0" fontId="32" fillId="0" borderId="19" xfId="0" applyFont="1" applyBorder="1" applyAlignment="1">
      <alignment horizontal="center"/>
    </xf>
    <xf numFmtId="0" fontId="31" fillId="40" borderId="30" xfId="0" applyFont="1" applyFill="1" applyBorder="1" applyAlignment="1">
      <alignment horizontal="centerContinuous"/>
    </xf>
    <xf numFmtId="0" fontId="31" fillId="0" borderId="19" xfId="0" applyFont="1" applyBorder="1" applyAlignment="1">
      <alignment horizontal="left"/>
    </xf>
    <xf numFmtId="0" fontId="31" fillId="0" borderId="30" xfId="0" applyFont="1" applyBorder="1" applyAlignment="1">
      <alignment horizontal="center" wrapText="1"/>
    </xf>
    <xf numFmtId="0" fontId="31" fillId="0" borderId="10" xfId="0" applyFont="1" applyBorder="1" applyAlignment="1">
      <alignment horizontal="left"/>
    </xf>
    <xf numFmtId="0" fontId="31" fillId="0" borderId="0" xfId="0" applyFont="1" applyBorder="1" applyAlignment="1">
      <alignment horizontal="centerContinuous" wrapText="1"/>
    </xf>
    <xf numFmtId="5" fontId="31" fillId="0" borderId="0" xfId="0" applyNumberFormat="1" applyFont="1" applyBorder="1" applyAlignment="1" applyProtection="1">
      <alignment horizontal="right"/>
    </xf>
    <xf numFmtId="0" fontId="32" fillId="0" borderId="19" xfId="0" applyFont="1" applyBorder="1" applyAlignment="1">
      <alignment horizontal="centerContinuous"/>
    </xf>
    <xf numFmtId="37" fontId="31" fillId="0" borderId="30" xfId="0" applyNumberFormat="1" applyFont="1" applyFill="1" applyBorder="1" applyProtection="1"/>
    <xf numFmtId="37" fontId="31" fillId="0" borderId="16" xfId="0" applyNumberFormat="1" applyFont="1" applyBorder="1" applyAlignment="1" applyProtection="1">
      <alignment horizontal="centerContinuous"/>
    </xf>
    <xf numFmtId="37" fontId="31" fillId="0" borderId="0" xfId="0" applyNumberFormat="1" applyFont="1" applyAlignment="1" applyProtection="1">
      <alignment horizontal="right"/>
    </xf>
    <xf numFmtId="0" fontId="32" fillId="0" borderId="0" xfId="0" applyFont="1" applyFill="1" applyAlignment="1" applyProtection="1">
      <alignment horizontal="centerContinuous"/>
    </xf>
    <xf numFmtId="0" fontId="32" fillId="0" borderId="0" xfId="0" applyFont="1" applyFill="1" applyProtection="1"/>
    <xf numFmtId="0" fontId="31" fillId="0" borderId="0" xfId="0" applyFont="1" applyFill="1" applyProtection="1"/>
    <xf numFmtId="0" fontId="46" fillId="0" borderId="0" xfId="0" applyFont="1" applyFill="1" applyAlignment="1" applyProtection="1">
      <alignment horizontal="centerContinuous"/>
    </xf>
    <xf numFmtId="0" fontId="30" fillId="0" borderId="0" xfId="0" applyFont="1" applyFill="1" applyAlignment="1" applyProtection="1">
      <alignment horizontal="centerContinuous"/>
    </xf>
    <xf numFmtId="0" fontId="32" fillId="0" borderId="0" xfId="0" applyFont="1" applyFill="1" applyAlignment="1" applyProtection="1">
      <alignment horizontal="center"/>
    </xf>
    <xf numFmtId="49" fontId="32" fillId="0" borderId="0" xfId="0" applyNumberFormat="1" applyFont="1" applyFill="1" applyAlignment="1" applyProtection="1">
      <alignment horizontal="center"/>
    </xf>
    <xf numFmtId="41" fontId="31" fillId="0" borderId="0" xfId="0" applyNumberFormat="1" applyFont="1" applyFill="1" applyProtection="1"/>
    <xf numFmtId="5" fontId="31" fillId="0" borderId="0" xfId="0" applyNumberFormat="1" applyFont="1" applyFill="1"/>
    <xf numFmtId="5" fontId="32" fillId="0" borderId="0" xfId="0" applyNumberFormat="1" applyFont="1" applyFill="1" applyProtection="1"/>
    <xf numFmtId="37" fontId="31" fillId="0" borderId="0" xfId="0" applyNumberFormat="1" applyFont="1" applyFill="1"/>
    <xf numFmtId="177" fontId="31" fillId="0" borderId="0" xfId="28" applyNumberFormat="1" applyFont="1" applyFill="1" applyProtection="1"/>
    <xf numFmtId="177" fontId="31" fillId="0" borderId="0" xfId="0" applyNumberFormat="1" applyFont="1" applyFill="1"/>
    <xf numFmtId="177" fontId="32" fillId="0" borderId="0" xfId="0" applyNumberFormat="1" applyFont="1" applyFill="1" applyProtection="1"/>
    <xf numFmtId="5" fontId="30" fillId="0" borderId="0" xfId="0" applyNumberFormat="1" applyFont="1" applyFill="1" applyProtection="1"/>
    <xf numFmtId="5" fontId="30" fillId="0" borderId="10" xfId="0" applyNumberFormat="1" applyFont="1" applyFill="1" applyBorder="1" applyProtection="1"/>
    <xf numFmtId="5" fontId="31" fillId="0" borderId="0" xfId="0" applyNumberFormat="1" applyFont="1" applyFill="1" applyProtection="1"/>
    <xf numFmtId="37" fontId="31" fillId="0" borderId="49" xfId="0" applyNumberFormat="1" applyFont="1" applyFill="1" applyBorder="1" applyProtection="1"/>
    <xf numFmtId="37" fontId="31" fillId="0" borderId="0" xfId="0" applyNumberFormat="1" applyFont="1" applyFill="1" applyAlignment="1" applyProtection="1">
      <alignment horizontal="centerContinuous"/>
    </xf>
    <xf numFmtId="7" fontId="31" fillId="0" borderId="0" xfId="0" applyNumberFormat="1" applyFont="1" applyFill="1" applyProtection="1"/>
    <xf numFmtId="39" fontId="31" fillId="0" borderId="0" xfId="0" applyNumberFormat="1" applyFont="1" applyFill="1" applyProtection="1"/>
    <xf numFmtId="0" fontId="30" fillId="0" borderId="0" xfId="0" applyFont="1" applyFill="1" applyProtection="1"/>
    <xf numFmtId="0" fontId="36" fillId="0" borderId="0" xfId="0" applyFont="1" applyFill="1" applyProtection="1"/>
    <xf numFmtId="172" fontId="31" fillId="0" borderId="0" xfId="0" applyNumberFormat="1" applyFont="1" applyFill="1" applyProtection="1"/>
    <xf numFmtId="173" fontId="31" fillId="0" borderId="0" xfId="0" applyNumberFormat="1" applyFont="1" applyFill="1" applyProtection="1"/>
    <xf numFmtId="0" fontId="33" fillId="0" borderId="0" xfId="0" applyFont="1" applyFill="1" applyProtection="1"/>
    <xf numFmtId="168" fontId="31" fillId="0" borderId="0" xfId="0" applyNumberFormat="1" applyFont="1" applyFill="1" applyProtection="1"/>
    <xf numFmtId="42" fontId="32" fillId="0" borderId="0" xfId="0" applyNumberFormat="1" applyFont="1" applyFill="1" applyProtection="1"/>
    <xf numFmtId="0" fontId="31" fillId="0" borderId="0" xfId="0" applyFont="1" applyFill="1" applyAlignment="1" applyProtection="1">
      <alignment horizontal="left"/>
    </xf>
    <xf numFmtId="0" fontId="34" fillId="0" borderId="0" xfId="0" applyFont="1" applyFill="1" applyProtection="1"/>
    <xf numFmtId="174" fontId="31" fillId="0" borderId="0" xfId="0" applyNumberFormat="1" applyFont="1" applyFill="1" applyProtection="1"/>
    <xf numFmtId="10" fontId="31" fillId="0" borderId="0" xfId="0" applyNumberFormat="1" applyFont="1" applyFill="1" applyProtection="1"/>
    <xf numFmtId="0" fontId="85" fillId="0" borderId="0" xfId="0" applyFont="1" applyFill="1" applyAlignment="1">
      <alignment vertical="center"/>
    </xf>
    <xf numFmtId="0" fontId="85" fillId="0" borderId="0" xfId="0" applyFont="1" applyFill="1" applyAlignment="1">
      <alignment horizontal="left" vertical="center"/>
    </xf>
    <xf numFmtId="39" fontId="85" fillId="0" borderId="0" xfId="0" applyNumberFormat="1" applyFont="1" applyFill="1" applyAlignment="1">
      <alignment vertical="center"/>
    </xf>
    <xf numFmtId="39" fontId="27" fillId="0" borderId="0" xfId="0" applyNumberFormat="1" applyFont="1" applyFill="1" applyAlignment="1">
      <alignment vertical="center"/>
    </xf>
    <xf numFmtId="0" fontId="27" fillId="0" borderId="0" xfId="0" applyFont="1" applyFill="1" applyAlignment="1">
      <alignment vertical="center"/>
    </xf>
    <xf numFmtId="43" fontId="85" fillId="0" borderId="0" xfId="63" applyFont="1" applyFill="1" applyAlignment="1">
      <alignment vertical="center"/>
    </xf>
    <xf numFmtId="43" fontId="27" fillId="0" borderId="0" xfId="63" applyFont="1" applyFill="1" applyAlignment="1">
      <alignment vertical="center"/>
    </xf>
    <xf numFmtId="0" fontId="86" fillId="0" borderId="0" xfId="0" applyFont="1" applyFill="1" applyAlignment="1">
      <alignment vertical="center"/>
    </xf>
    <xf numFmtId="0" fontId="86" fillId="0" borderId="0" xfId="0" applyFont="1" applyFill="1" applyAlignment="1">
      <alignment horizontal="left" vertical="center"/>
    </xf>
    <xf numFmtId="39" fontId="86" fillId="0" borderId="0" xfId="0" applyNumberFormat="1" applyFont="1" applyFill="1" applyAlignment="1" applyProtection="1">
      <alignment horizontal="center" vertical="center"/>
    </xf>
    <xf numFmtId="39" fontId="45" fillId="0" borderId="0" xfId="0" applyNumberFormat="1" applyFont="1" applyFill="1" applyAlignment="1" applyProtection="1">
      <alignment horizontal="center" vertical="center"/>
    </xf>
    <xf numFmtId="39" fontId="86" fillId="0" borderId="0" xfId="0" applyNumberFormat="1" applyFont="1" applyFill="1" applyAlignment="1" applyProtection="1">
      <alignment horizontal="left" vertical="center"/>
    </xf>
    <xf numFmtId="43" fontId="86" fillId="0" borderId="0" xfId="63" applyFont="1" applyFill="1" applyAlignment="1">
      <alignment horizontal="left" vertical="center"/>
    </xf>
    <xf numFmtId="43" fontId="45" fillId="0" borderId="0" xfId="63" applyFont="1" applyFill="1" applyAlignment="1">
      <alignment horizontal="left" vertical="center"/>
    </xf>
    <xf numFmtId="0" fontId="86" fillId="0" borderId="0" xfId="0" quotePrefix="1" applyFont="1" applyFill="1" applyAlignment="1">
      <alignment horizontal="left" vertical="center"/>
    </xf>
    <xf numFmtId="39" fontId="86" fillId="0" borderId="79" xfId="0" applyNumberFormat="1" applyFont="1" applyFill="1" applyBorder="1" applyAlignment="1" applyProtection="1">
      <alignment horizontal="center" vertical="center"/>
    </xf>
    <xf numFmtId="39" fontId="45" fillId="0" borderId="79" xfId="0" applyNumberFormat="1" applyFont="1" applyFill="1" applyBorder="1" applyAlignment="1" applyProtection="1">
      <alignment horizontal="center" vertical="center"/>
    </xf>
    <xf numFmtId="0" fontId="45" fillId="0" borderId="0" xfId="0" applyFont="1" applyFill="1" applyAlignment="1">
      <alignment vertical="center"/>
    </xf>
    <xf numFmtId="43" fontId="86" fillId="0" borderId="79" xfId="63" applyFont="1" applyFill="1" applyBorder="1" applyAlignment="1">
      <alignment horizontal="center" vertical="center"/>
    </xf>
    <xf numFmtId="43" fontId="45" fillId="0" borderId="0" xfId="63" applyFont="1" applyFill="1" applyAlignment="1">
      <alignment vertical="center"/>
    </xf>
    <xf numFmtId="0" fontId="85" fillId="0" borderId="0" xfId="0" applyFont="1" applyFill="1" applyAlignment="1" applyProtection="1">
      <alignment horizontal="left" vertical="center"/>
    </xf>
    <xf numFmtId="0" fontId="85" fillId="0" borderId="0" xfId="0" quotePrefix="1" applyFont="1" applyFill="1" applyAlignment="1">
      <alignment horizontal="left" vertical="center"/>
    </xf>
    <xf numFmtId="39" fontId="85" fillId="0" borderId="0" xfId="0" applyNumberFormat="1" applyFont="1" applyFill="1" applyAlignment="1" applyProtection="1">
      <alignment vertical="center"/>
    </xf>
    <xf numFmtId="39" fontId="27" fillId="0" borderId="0" xfId="0" applyNumberFormat="1" applyFont="1" applyFill="1" applyAlignment="1" applyProtection="1">
      <alignment vertical="center"/>
    </xf>
    <xf numFmtId="39" fontId="85" fillId="0" borderId="0" xfId="66" applyFont="1" applyFill="1" applyAlignment="1" applyProtection="1">
      <alignment horizontal="left"/>
    </xf>
    <xf numFmtId="39" fontId="86" fillId="0" borderId="78" xfId="0" applyNumberFormat="1" applyFont="1" applyFill="1" applyBorder="1" applyAlignment="1" applyProtection="1">
      <alignment vertical="center"/>
    </xf>
    <xf numFmtId="39" fontId="45" fillId="0" borderId="78" xfId="0" applyNumberFormat="1" applyFont="1" applyFill="1" applyBorder="1" applyAlignment="1" applyProtection="1">
      <alignment vertical="center"/>
    </xf>
    <xf numFmtId="0" fontId="86" fillId="0" borderId="0" xfId="0" applyFont="1" applyFill="1" applyAlignment="1">
      <alignment horizontal="center" vertical="center"/>
    </xf>
    <xf numFmtId="0" fontId="27" fillId="0" borderId="0" xfId="62" applyFont="1" applyFill="1" applyAlignment="1">
      <alignment vertical="center"/>
    </xf>
    <xf numFmtId="39" fontId="27" fillId="0" borderId="0" xfId="62" applyNumberFormat="1" applyFont="1" applyFill="1" applyAlignment="1">
      <alignment vertical="center"/>
    </xf>
    <xf numFmtId="0" fontId="27" fillId="0" borderId="0" xfId="62" applyFont="1" applyFill="1" applyAlignment="1">
      <alignment horizontal="left" vertical="center"/>
    </xf>
    <xf numFmtId="0" fontId="31" fillId="0" borderId="0" xfId="0" applyFont="1" applyAlignment="1">
      <alignment horizontal="left" wrapText="1"/>
    </xf>
    <xf numFmtId="0" fontId="31" fillId="0" borderId="0" xfId="0" applyFont="1" applyAlignment="1">
      <alignment horizontal="left" vertical="top" wrapText="1"/>
    </xf>
    <xf numFmtId="0" fontId="31" fillId="0" borderId="14" xfId="0" applyFont="1" applyBorder="1" applyAlignment="1">
      <alignment wrapText="1"/>
    </xf>
    <xf numFmtId="0" fontId="31" fillId="0" borderId="0" xfId="0" applyFont="1" applyBorder="1"/>
    <xf numFmtId="0" fontId="31" fillId="0" borderId="13" xfId="0" applyFont="1" applyBorder="1"/>
    <xf numFmtId="0" fontId="31" fillId="0" borderId="18" xfId="0" applyFont="1" applyBorder="1"/>
    <xf numFmtId="0" fontId="31" fillId="0" borderId="19" xfId="0" applyFont="1" applyBorder="1"/>
    <xf numFmtId="0" fontId="31" fillId="0" borderId="40" xfId="0" applyFont="1" applyBorder="1" applyAlignment="1" applyProtection="1">
      <alignment horizontal="left" wrapText="1"/>
    </xf>
    <xf numFmtId="0" fontId="31" fillId="0" borderId="19" xfId="0" applyFont="1" applyBorder="1" applyAlignment="1">
      <alignment wrapText="1"/>
    </xf>
    <xf numFmtId="0" fontId="31" fillId="0" borderId="0" xfId="0" applyFont="1" applyAlignment="1">
      <alignment wrapText="1"/>
    </xf>
    <xf numFmtId="0" fontId="31" fillId="0" borderId="0" xfId="0" applyFont="1" applyAlignment="1"/>
    <xf numFmtId="0" fontId="31" fillId="0" borderId="0" xfId="0" applyFont="1" applyAlignment="1" applyProtection="1">
      <alignment horizontal="left" wrapText="1"/>
    </xf>
    <xf numFmtId="0" fontId="31" fillId="0" borderId="28" xfId="0" applyFont="1" applyBorder="1" applyAlignment="1" applyProtection="1">
      <alignment horizontal="center"/>
    </xf>
    <xf numFmtId="0" fontId="31" fillId="0" borderId="0" xfId="0" applyFont="1" applyAlignment="1">
      <alignment horizontal="center"/>
    </xf>
    <xf numFmtId="0" fontId="31" fillId="0" borderId="34" xfId="0" applyFont="1" applyBorder="1" applyAlignment="1">
      <alignment horizontal="center"/>
    </xf>
    <xf numFmtId="0" fontId="31" fillId="0" borderId="0" xfId="0" applyFont="1" applyAlignment="1" applyProtection="1">
      <alignment horizontal="center" wrapText="1"/>
    </xf>
    <xf numFmtId="0" fontId="31" fillId="0" borderId="0" xfId="0" applyFont="1" applyAlignment="1">
      <alignment horizontal="center" wrapText="1"/>
    </xf>
    <xf numFmtId="0" fontId="31" fillId="0" borderId="0" xfId="40" applyFont="1" applyBorder="1"/>
    <xf numFmtId="0" fontId="31" fillId="0" borderId="91" xfId="40" applyFont="1" applyBorder="1"/>
    <xf numFmtId="0" fontId="31" fillId="0" borderId="0" xfId="0" applyFont="1" applyAlignment="1" applyProtection="1">
      <alignment wrapText="1"/>
    </xf>
    <xf numFmtId="0" fontId="31" fillId="0" borderId="20" xfId="0" applyFont="1" applyBorder="1" applyAlignment="1">
      <alignment wrapText="1"/>
    </xf>
    <xf numFmtId="0" fontId="31" fillId="0" borderId="40" xfId="44" applyFont="1" applyFill="1" applyBorder="1" applyAlignment="1">
      <alignment horizontal="center"/>
    </xf>
    <xf numFmtId="0" fontId="31" fillId="0" borderId="36" xfId="44" applyFont="1" applyFill="1" applyBorder="1" applyAlignment="1">
      <alignment horizontal="center"/>
    </xf>
    <xf numFmtId="0" fontId="31" fillId="0" borderId="0" xfId="0" applyFont="1" applyAlignment="1" applyProtection="1">
      <alignment horizontal="center"/>
    </xf>
    <xf numFmtId="0" fontId="31" fillId="0" borderId="34" xfId="0" applyFont="1" applyBorder="1" applyAlignment="1" applyProtection="1">
      <alignment horizontal="center"/>
    </xf>
    <xf numFmtId="0" fontId="41" fillId="0" borderId="0" xfId="0" applyFont="1" applyAlignment="1" applyProtection="1">
      <alignment horizontal="left"/>
    </xf>
    <xf numFmtId="0" fontId="41" fillId="0" borderId="19" xfId="0" applyFont="1" applyBorder="1" applyAlignment="1" applyProtection="1">
      <alignment horizontal="left"/>
    </xf>
    <xf numFmtId="0" fontId="31" fillId="0" borderId="13" xfId="0" applyFont="1" applyBorder="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31" fillId="0" borderId="13" xfId="0" applyFont="1" applyBorder="1" applyAlignment="1">
      <alignment wrapText="1"/>
    </xf>
    <xf numFmtId="0" fontId="31" fillId="0" borderId="18" xfId="0" applyFont="1" applyBorder="1" applyAlignment="1">
      <alignment wrapText="1"/>
    </xf>
    <xf numFmtId="0" fontId="31" fillId="0" borderId="18" xfId="0" applyFont="1" applyBorder="1" applyAlignment="1">
      <alignment horizontal="center"/>
    </xf>
    <xf numFmtId="0" fontId="31" fillId="0" borderId="35"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36"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52" xfId="0" applyFont="1" applyBorder="1" applyAlignment="1" applyProtection="1">
      <alignment horizontal="center"/>
    </xf>
    <xf numFmtId="0" fontId="31" fillId="0" borderId="0" xfId="0" applyFont="1" applyBorder="1" applyAlignment="1">
      <alignment horizontal="center"/>
    </xf>
    <xf numFmtId="0" fontId="31" fillId="0" borderId="39" xfId="0" applyFont="1" applyBorder="1" applyAlignment="1" applyProtection="1">
      <alignment horizontal="center"/>
    </xf>
    <xf numFmtId="0" fontId="31" fillId="0" borderId="40" xfId="0" applyFont="1" applyBorder="1" applyAlignment="1" applyProtection="1">
      <alignment horizontal="center"/>
    </xf>
    <xf numFmtId="0" fontId="31" fillId="0" borderId="36" xfId="0" applyFont="1" applyBorder="1" applyAlignment="1" applyProtection="1">
      <alignment horizontal="center"/>
    </xf>
    <xf numFmtId="0" fontId="31" fillId="0" borderId="13" xfId="0" applyFont="1" applyBorder="1" applyAlignment="1" applyProtection="1">
      <alignment horizontal="center"/>
    </xf>
    <xf numFmtId="0" fontId="31" fillId="0" borderId="38" xfId="0" applyFont="1" applyBorder="1" applyAlignment="1" applyProtection="1">
      <alignment horizontal="center"/>
    </xf>
    <xf numFmtId="0" fontId="31" fillId="0" borderId="0" xfId="0" applyFont="1" applyBorder="1" applyAlignment="1" applyProtection="1">
      <alignment horizontal="center"/>
    </xf>
    <xf numFmtId="0" fontId="31" fillId="0" borderId="14" xfId="0" applyFont="1" applyBorder="1" applyAlignment="1" applyProtection="1">
      <alignment horizontal="center"/>
    </xf>
    <xf numFmtId="0" fontId="31" fillId="0" borderId="18" xfId="0" applyFont="1" applyBorder="1" applyAlignment="1" applyProtection="1">
      <alignment horizontal="center"/>
    </xf>
    <xf numFmtId="0" fontId="31" fillId="0" borderId="19" xfId="0" applyFont="1" applyBorder="1" applyAlignment="1" applyProtection="1">
      <alignment horizontal="center"/>
    </xf>
    <xf numFmtId="0" fontId="31" fillId="0" borderId="20" xfId="0" applyFont="1" applyBorder="1" applyAlignment="1" applyProtection="1">
      <alignment horizontal="center"/>
    </xf>
    <xf numFmtId="0" fontId="31" fillId="0" borderId="0" xfId="0" applyFont="1" applyBorder="1" applyAlignment="1" applyProtection="1">
      <alignment horizontal="left"/>
    </xf>
    <xf numFmtId="0" fontId="31" fillId="0" borderId="19" xfId="0" applyFont="1" applyBorder="1" applyAlignment="1" applyProtection="1">
      <alignment horizontal="left"/>
    </xf>
    <xf numFmtId="0" fontId="31" fillId="0" borderId="0" xfId="0" applyFont="1" applyAlignment="1" applyProtection="1"/>
    <xf numFmtId="0" fontId="31" fillId="0" borderId="14" xfId="0" applyFont="1" applyBorder="1" applyAlignment="1" applyProtection="1"/>
    <xf numFmtId="0" fontId="31" fillId="0" borderId="19" xfId="0" applyFont="1" applyBorder="1" applyAlignment="1" applyProtection="1"/>
    <xf numFmtId="0" fontId="31" fillId="0" borderId="0" xfId="0" applyFont="1" applyAlignment="1">
      <alignment horizontal="left"/>
    </xf>
    <xf numFmtId="0" fontId="45" fillId="0" borderId="0" xfId="0" applyFont="1" applyFill="1" applyAlignment="1" applyProtection="1">
      <alignment horizontal="center"/>
    </xf>
    <xf numFmtId="0" fontId="31" fillId="0" borderId="33" xfId="0" applyFont="1" applyBorder="1" applyAlignment="1" applyProtection="1">
      <alignment horizontal="center"/>
    </xf>
    <xf numFmtId="0" fontId="31" fillId="0" borderId="21" xfId="0" applyFont="1" applyBorder="1" applyAlignment="1" applyProtection="1">
      <alignment horizontal="center"/>
    </xf>
    <xf numFmtId="164" fontId="31" fillId="0" borderId="30" xfId="0" applyNumberFormat="1" applyFont="1" applyBorder="1" applyAlignment="1" applyProtection="1">
      <alignment horizontal="center"/>
    </xf>
    <xf numFmtId="164" fontId="31" fillId="0" borderId="35" xfId="0" applyNumberFormat="1" applyFont="1" applyBorder="1" applyAlignment="1" applyProtection="1">
      <alignment horizontal="center"/>
    </xf>
    <xf numFmtId="0" fontId="41" fillId="0" borderId="0" xfId="0" applyFont="1" applyAlignment="1" applyProtection="1">
      <alignment horizontal="left" wrapText="1"/>
    </xf>
    <xf numFmtId="5" fontId="31" fillId="0" borderId="0" xfId="0" applyNumberFormat="1" applyFont="1"/>
    <xf numFmtId="0" fontId="31" fillId="0" borderId="14" xfId="0" applyFont="1" applyBorder="1" applyAlignment="1" applyProtection="1">
      <alignment horizontal="center" wrapText="1"/>
    </xf>
    <xf numFmtId="0" fontId="32" fillId="0" borderId="19" xfId="0" applyFont="1" applyBorder="1" applyProtection="1"/>
    <xf numFmtId="0" fontId="31" fillId="0" borderId="54" xfId="0" applyFont="1" applyBorder="1" applyProtection="1"/>
    <xf numFmtId="5" fontId="31" fillId="32" borderId="52" xfId="0" applyNumberFormat="1" applyFont="1" applyFill="1" applyBorder="1" applyProtection="1"/>
    <xf numFmtId="5" fontId="31" fillId="32" borderId="59" xfId="0" applyNumberFormat="1" applyFont="1" applyFill="1" applyBorder="1" applyProtection="1"/>
    <xf numFmtId="37" fontId="31" fillId="32" borderId="48" xfId="0" applyNumberFormat="1" applyFont="1" applyFill="1" applyBorder="1" applyProtection="1"/>
    <xf numFmtId="37" fontId="31" fillId="32" borderId="52" xfId="0" applyNumberFormat="1" applyFont="1" applyFill="1" applyBorder="1" applyProtection="1"/>
    <xf numFmtId="0" fontId="31" fillId="0" borderId="59" xfId="0" applyFont="1" applyBorder="1" applyProtection="1"/>
    <xf numFmtId="37" fontId="31" fillId="32" borderId="59" xfId="0" applyNumberFormat="1" applyFont="1" applyFill="1" applyBorder="1" applyProtection="1"/>
    <xf numFmtId="0" fontId="31" fillId="25" borderId="13" xfId="0" applyFont="1" applyFill="1" applyBorder="1" applyProtection="1"/>
    <xf numFmtId="0" fontId="31" fillId="25" borderId="14" xfId="0" applyFont="1" applyFill="1" applyBorder="1" applyProtection="1"/>
    <xf numFmtId="0" fontId="27" fillId="0" borderId="13" xfId="0" applyFont="1" applyBorder="1" applyProtection="1"/>
    <xf numFmtId="0" fontId="27" fillId="0" borderId="0" xfId="0" applyFont="1" applyProtection="1"/>
    <xf numFmtId="0" fontId="27" fillId="0" borderId="0" xfId="0" applyFont="1" applyAlignment="1" applyProtection="1">
      <alignment horizontal="left"/>
    </xf>
    <xf numFmtId="0" fontId="27" fillId="0" borderId="0" xfId="0" applyFont="1" applyAlignment="1" applyProtection="1">
      <alignment horizontal="centerContinuous"/>
    </xf>
    <xf numFmtId="0" fontId="27" fillId="0" borderId="14" xfId="0" applyFont="1" applyBorder="1" applyAlignment="1" applyProtection="1">
      <alignment horizontal="centerContinuous"/>
    </xf>
    <xf numFmtId="0" fontId="27" fillId="0" borderId="19" xfId="0" applyFont="1" applyBorder="1" applyProtection="1"/>
    <xf numFmtId="0" fontId="27" fillId="0" borderId="14" xfId="0" applyFont="1" applyBorder="1" applyProtection="1"/>
    <xf numFmtId="0" fontId="27" fillId="0" borderId="20" xfId="0" applyFont="1" applyBorder="1" applyProtection="1"/>
    <xf numFmtId="0" fontId="27" fillId="0" borderId="0" xfId="0" applyFont="1" applyFill="1" applyAlignment="1" applyProtection="1">
      <alignment horizontal="centerContinuous"/>
    </xf>
    <xf numFmtId="0" fontId="27" fillId="0" borderId="0" xfId="0" applyFont="1" applyFill="1" applyProtection="1"/>
    <xf numFmtId="0" fontId="27" fillId="0" borderId="0" xfId="0" applyFont="1"/>
    <xf numFmtId="0" fontId="31" fillId="0" borderId="77" xfId="0" applyFont="1" applyBorder="1" applyAlignment="1" applyProtection="1">
      <alignment horizontal="right"/>
    </xf>
    <xf numFmtId="0" fontId="31" fillId="0" borderId="64" xfId="0" applyFont="1" applyBorder="1" applyAlignment="1" applyProtection="1">
      <alignment horizontal="right"/>
    </xf>
    <xf numFmtId="0" fontId="31" fillId="0" borderId="65" xfId="0" applyFont="1" applyBorder="1" applyProtection="1"/>
    <xf numFmtId="0" fontId="31" fillId="0" borderId="75" xfId="0" applyFont="1" applyBorder="1" applyProtection="1"/>
    <xf numFmtId="0" fontId="31" fillId="0" borderId="68" xfId="0" applyFont="1" applyBorder="1" applyAlignment="1" applyProtection="1">
      <alignment horizontal="centerContinuous"/>
    </xf>
    <xf numFmtId="0" fontId="31" fillId="0" borderId="75" xfId="0" applyFont="1" applyBorder="1" applyAlignment="1" applyProtection="1">
      <alignment horizontal="left"/>
    </xf>
    <xf numFmtId="0" fontId="27" fillId="0" borderId="0" xfId="45" applyFont="1" applyProtection="1"/>
    <xf numFmtId="0" fontId="27" fillId="0" borderId="14" xfId="45" applyFont="1" applyBorder="1" applyProtection="1"/>
    <xf numFmtId="0" fontId="27" fillId="0" borderId="14" xfId="45" applyFont="1" applyBorder="1" applyAlignment="1" applyProtection="1">
      <alignment horizontal="centerContinuous"/>
    </xf>
    <xf numFmtId="39" fontId="27" fillId="0" borderId="14" xfId="45" applyNumberFormat="1" applyFont="1" applyBorder="1" applyAlignment="1" applyProtection="1"/>
    <xf numFmtId="39" fontId="27" fillId="0" borderId="0" xfId="45" applyNumberFormat="1" applyFont="1" applyAlignment="1" applyProtection="1"/>
    <xf numFmtId="39" fontId="27" fillId="0" borderId="64" xfId="45" applyNumberFormat="1" applyFont="1" applyBorder="1" applyProtection="1"/>
    <xf numFmtId="3" fontId="27" fillId="0" borderId="64" xfId="45" applyNumberFormat="1" applyFont="1" applyBorder="1" applyAlignment="1" applyProtection="1"/>
    <xf numFmtId="0" fontId="27" fillId="0" borderId="14" xfId="45" applyFont="1" applyBorder="1" applyAlignment="1" applyProtection="1">
      <alignment horizontal="right"/>
    </xf>
    <xf numFmtId="37" fontId="27" fillId="0" borderId="14" xfId="45" applyNumberFormat="1" applyFont="1" applyBorder="1" applyAlignment="1" applyProtection="1"/>
    <xf numFmtId="37" fontId="27" fillId="0" borderId="0" xfId="45" applyNumberFormat="1" applyFont="1" applyAlignment="1" applyProtection="1"/>
    <xf numFmtId="0" fontId="27" fillId="0" borderId="64" xfId="45" applyFont="1" applyBorder="1" applyProtection="1"/>
    <xf numFmtId="0" fontId="27" fillId="0" borderId="14" xfId="45" applyFont="1" applyBorder="1" applyAlignment="1" applyProtection="1">
      <alignment horizontal="center"/>
    </xf>
    <xf numFmtId="0" fontId="27" fillId="0" borderId="0" xfId="45" quotePrefix="1" applyFont="1" applyAlignment="1" applyProtection="1">
      <alignment horizontal="left"/>
    </xf>
    <xf numFmtId="39" fontId="27" fillId="0" borderId="64" xfId="45" applyNumberFormat="1" applyFont="1" applyFill="1" applyBorder="1" applyProtection="1"/>
    <xf numFmtId="0" fontId="27" fillId="0" borderId="0" xfId="45" applyFont="1"/>
    <xf numFmtId="0" fontId="27" fillId="0" borderId="0" xfId="45" quotePrefix="1" applyFont="1" applyFill="1" applyAlignment="1" applyProtection="1">
      <alignment horizontal="left"/>
    </xf>
    <xf numFmtId="0" fontId="27" fillId="0" borderId="14" xfId="45" applyFont="1" applyFill="1" applyBorder="1" applyProtection="1"/>
    <xf numFmtId="39" fontId="27" fillId="0" borderId="14" xfId="45" applyNumberFormat="1" applyFont="1" applyFill="1" applyBorder="1" applyAlignment="1" applyProtection="1"/>
    <xf numFmtId="39" fontId="27" fillId="0" borderId="0" xfId="45" applyNumberFormat="1" applyFont="1" applyFill="1" applyAlignment="1" applyProtection="1"/>
    <xf numFmtId="3" fontId="27" fillId="0" borderId="64" xfId="45" applyNumberFormat="1" applyFont="1" applyFill="1" applyBorder="1" applyAlignment="1" applyProtection="1"/>
    <xf numFmtId="0" fontId="27" fillId="0" borderId="14" xfId="45" applyFont="1" applyFill="1" applyBorder="1" applyAlignment="1" applyProtection="1">
      <alignment horizontal="right"/>
    </xf>
    <xf numFmtId="0" fontId="27" fillId="0" borderId="64" xfId="45" applyFont="1" applyBorder="1" applyAlignment="1" applyProtection="1">
      <alignment horizontal="right"/>
    </xf>
    <xf numFmtId="0" fontId="27" fillId="0" borderId="10" xfId="45" applyFont="1" applyBorder="1" applyProtection="1"/>
    <xf numFmtId="0" fontId="27" fillId="0" borderId="16" xfId="45" applyFont="1" applyBorder="1" applyProtection="1"/>
    <xf numFmtId="39" fontId="27" fillId="0" borderId="16" xfId="45" applyNumberFormat="1" applyFont="1" applyBorder="1" applyAlignment="1" applyProtection="1"/>
    <xf numFmtId="39" fontId="27" fillId="0" borderId="10" xfId="45" applyNumberFormat="1" applyFont="1" applyBorder="1" applyAlignment="1" applyProtection="1"/>
    <xf numFmtId="39" fontId="27" fillId="0" borderId="65" xfId="45" applyNumberFormat="1" applyFont="1" applyBorder="1" applyProtection="1"/>
    <xf numFmtId="3" fontId="27" fillId="0" borderId="65" xfId="45" applyNumberFormat="1" applyFont="1" applyBorder="1" applyAlignment="1" applyProtection="1"/>
    <xf numFmtId="37" fontId="27" fillId="0" borderId="69" xfId="45" applyNumberFormat="1" applyFont="1" applyBorder="1" applyAlignment="1" applyProtection="1"/>
    <xf numFmtId="0" fontId="27" fillId="0" borderId="65" xfId="45" applyFont="1" applyBorder="1" applyProtection="1"/>
    <xf numFmtId="0" fontId="27" fillId="0" borderId="0" xfId="45" applyFont="1" applyBorder="1" applyProtection="1"/>
    <xf numFmtId="0" fontId="27" fillId="0" borderId="69" xfId="45" applyFont="1" applyBorder="1" applyProtection="1"/>
    <xf numFmtId="3" fontId="27" fillId="0" borderId="0" xfId="45" applyNumberFormat="1" applyFont="1" applyAlignment="1" applyProtection="1">
      <alignment horizontal="centerContinuous"/>
    </xf>
    <xf numFmtId="3" fontId="27" fillId="0" borderId="0" xfId="45" applyNumberFormat="1" applyFont="1"/>
    <xf numFmtId="0" fontId="27" fillId="0" borderId="10" xfId="45" applyFont="1" applyBorder="1" applyAlignment="1" applyProtection="1">
      <alignment horizontal="centerContinuous"/>
    </xf>
    <xf numFmtId="0" fontId="27" fillId="0" borderId="68" xfId="45" applyFont="1" applyBorder="1" applyAlignment="1" applyProtection="1">
      <alignment horizontal="centerContinuous"/>
    </xf>
    <xf numFmtId="0" fontId="27" fillId="0" borderId="16" xfId="45" applyFont="1" applyBorder="1" applyAlignment="1" applyProtection="1">
      <alignment horizontal="centerContinuous"/>
    </xf>
    <xf numFmtId="3" fontId="27" fillId="0" borderId="75" xfId="45" applyNumberFormat="1" applyFont="1" applyBorder="1" applyAlignment="1" applyProtection="1">
      <alignment horizontal="center"/>
    </xf>
    <xf numFmtId="0" fontId="27" fillId="0" borderId="12" xfId="45" applyFont="1" applyBorder="1" applyAlignment="1" applyProtection="1">
      <alignment horizontal="center"/>
    </xf>
    <xf numFmtId="3" fontId="27" fillId="0" borderId="64" xfId="45" applyNumberFormat="1" applyFont="1" applyBorder="1" applyAlignment="1" applyProtection="1">
      <alignment horizontal="center"/>
    </xf>
    <xf numFmtId="3" fontId="27" fillId="0" borderId="64" xfId="45" applyNumberFormat="1" applyFont="1" applyBorder="1" applyProtection="1"/>
    <xf numFmtId="0" fontId="27" fillId="0" borderId="16" xfId="45" applyFont="1" applyBorder="1" applyAlignment="1" applyProtection="1">
      <alignment horizontal="center"/>
    </xf>
    <xf numFmtId="3" fontId="27" fillId="0" borderId="65" xfId="45" applyNumberFormat="1" applyFont="1" applyBorder="1" applyAlignment="1" applyProtection="1">
      <alignment horizontal="center"/>
    </xf>
    <xf numFmtId="0" fontId="27" fillId="0" borderId="65" xfId="45" applyFont="1" applyBorder="1" applyAlignment="1" applyProtection="1">
      <alignment horizontal="center"/>
    </xf>
    <xf numFmtId="39" fontId="27" fillId="0" borderId="14" xfId="45" applyNumberFormat="1" applyFont="1" applyBorder="1" applyAlignment="1" applyProtection="1">
      <alignment horizontal="center"/>
    </xf>
    <xf numFmtId="40" fontId="27" fillId="0" borderId="0" xfId="45" applyNumberFormat="1" applyFont="1" applyAlignment="1" applyProtection="1">
      <alignment horizontal="center"/>
    </xf>
    <xf numFmtId="3" fontId="27" fillId="0" borderId="64" xfId="45" applyNumberFormat="1" applyFont="1" applyFill="1" applyBorder="1" applyProtection="1"/>
    <xf numFmtId="37" fontId="27" fillId="0" borderId="14" xfId="45" applyNumberFormat="1" applyFont="1" applyBorder="1" applyAlignment="1" applyProtection="1">
      <alignment horizontal="right"/>
    </xf>
    <xf numFmtId="3" fontId="27" fillId="0" borderId="64" xfId="45" applyNumberFormat="1" applyFont="1" applyBorder="1" applyAlignment="1" applyProtection="1">
      <alignment horizontal="right"/>
    </xf>
    <xf numFmtId="39" fontId="27" fillId="0" borderId="14" xfId="45" applyNumberFormat="1" applyFont="1" applyFill="1" applyBorder="1" applyAlignment="1" applyProtection="1">
      <alignment horizontal="center"/>
    </xf>
    <xf numFmtId="3" fontId="27" fillId="0" borderId="64" xfId="45" applyNumberFormat="1" applyFont="1" applyFill="1" applyBorder="1" applyAlignment="1" applyProtection="1">
      <alignment horizontal="right"/>
    </xf>
    <xf numFmtId="37" fontId="27" fillId="0" borderId="14" xfId="45" applyNumberFormat="1" applyFont="1" applyFill="1" applyBorder="1" applyAlignment="1" applyProtection="1">
      <alignment horizontal="right"/>
    </xf>
    <xf numFmtId="0" fontId="27" fillId="0" borderId="0" xfId="45" applyFont="1" applyFill="1" applyProtection="1"/>
    <xf numFmtId="40" fontId="27" fillId="0" borderId="0" xfId="45" applyNumberFormat="1" applyFont="1" applyFill="1" applyAlignment="1" applyProtection="1">
      <alignment horizontal="center"/>
    </xf>
    <xf numFmtId="37" fontId="27" fillId="0" borderId="14" xfId="45" applyNumberFormat="1" applyFont="1" applyFill="1" applyBorder="1" applyAlignment="1" applyProtection="1"/>
    <xf numFmtId="37" fontId="27" fillId="0" borderId="0" xfId="45" applyNumberFormat="1" applyFont="1" applyFill="1" applyAlignment="1" applyProtection="1"/>
    <xf numFmtId="3" fontId="27" fillId="0" borderId="65" xfId="45" applyNumberFormat="1" applyFont="1" applyBorder="1" applyProtection="1"/>
    <xf numFmtId="37" fontId="27" fillId="0" borderId="16" xfId="45" applyNumberFormat="1" applyFont="1" applyBorder="1" applyAlignment="1" applyProtection="1">
      <alignment horizontal="right"/>
    </xf>
    <xf numFmtId="37" fontId="27" fillId="0" borderId="16" xfId="45" applyNumberFormat="1" applyFont="1" applyBorder="1" applyAlignment="1" applyProtection="1"/>
    <xf numFmtId="37" fontId="27" fillId="0" borderId="10" xfId="45" applyNumberFormat="1" applyFont="1" applyBorder="1" applyAlignment="1" applyProtection="1"/>
    <xf numFmtId="3" fontId="27" fillId="0" borderId="11" xfId="45" applyNumberFormat="1" applyFont="1" applyBorder="1" applyProtection="1"/>
    <xf numFmtId="37" fontId="27" fillId="0" borderId="11" xfId="45" applyNumberFormat="1" applyFont="1" applyBorder="1" applyAlignment="1" applyProtection="1">
      <alignment horizontal="right"/>
    </xf>
    <xf numFmtId="37" fontId="27" fillId="0" borderId="11" xfId="45" applyNumberFormat="1" applyFont="1" applyBorder="1" applyAlignment="1" applyProtection="1"/>
    <xf numFmtId="0" fontId="27" fillId="0" borderId="11" xfId="45" applyFont="1" applyBorder="1" applyProtection="1"/>
    <xf numFmtId="37" fontId="31" fillId="0" borderId="14" xfId="0" applyNumberFormat="1" applyFont="1" applyBorder="1" applyAlignment="1" applyProtection="1">
      <alignment horizontal="right"/>
    </xf>
    <xf numFmtId="5" fontId="31" fillId="0" borderId="14" xfId="0" applyNumberFormat="1" applyFont="1" applyBorder="1" applyAlignment="1" applyProtection="1">
      <alignment horizontal="right"/>
    </xf>
    <xf numFmtId="5" fontId="31" fillId="0" borderId="0" xfId="0" applyNumberFormat="1" applyFont="1" applyAlignment="1" applyProtection="1">
      <alignment horizontal="right"/>
    </xf>
    <xf numFmtId="37" fontId="31" fillId="0" borderId="16" xfId="0" applyNumberFormat="1" applyFont="1" applyBorder="1" applyAlignment="1" applyProtection="1">
      <alignment horizontal="right"/>
    </xf>
    <xf numFmtId="37" fontId="31" fillId="0" borderId="10" xfId="0" applyNumberFormat="1" applyFont="1" applyBorder="1" applyAlignment="1" applyProtection="1">
      <alignment horizontal="right"/>
    </xf>
    <xf numFmtId="0" fontId="31" fillId="0" borderId="75" xfId="0" applyFont="1" applyBorder="1" applyAlignment="1" applyProtection="1">
      <alignment horizontal="centerContinuous"/>
    </xf>
    <xf numFmtId="0" fontId="31" fillId="0" borderId="14" xfId="0" applyFont="1" applyBorder="1" applyAlignment="1" applyProtection="1">
      <alignment horizontal="right"/>
    </xf>
    <xf numFmtId="0" fontId="31" fillId="0" borderId="70" xfId="0" applyFont="1" applyBorder="1" applyProtection="1"/>
    <xf numFmtId="0" fontId="31" fillId="0" borderId="68" xfId="0" applyFont="1" applyBorder="1" applyProtection="1"/>
    <xf numFmtId="0" fontId="31" fillId="0" borderId="12" xfId="0" applyFont="1" applyBorder="1" applyAlignment="1" applyProtection="1">
      <alignment horizontal="left"/>
    </xf>
    <xf numFmtId="164" fontId="31" fillId="0" borderId="16" xfId="0" applyNumberFormat="1" applyFont="1" applyBorder="1" applyAlignment="1" applyProtection="1">
      <alignment horizontal="center"/>
    </xf>
    <xf numFmtId="37" fontId="31" fillId="0" borderId="64" xfId="0" applyNumberFormat="1" applyFont="1" applyBorder="1" applyAlignment="1" applyProtection="1">
      <alignment horizontal="right"/>
    </xf>
    <xf numFmtId="37" fontId="31" fillId="0" borderId="16" xfId="0" applyNumberFormat="1" applyFont="1" applyBorder="1" applyAlignment="1" applyProtection="1">
      <alignment horizontal="center"/>
    </xf>
    <xf numFmtId="49" fontId="31" fillId="0" borderId="20" xfId="0" applyNumberFormat="1" applyFont="1" applyBorder="1" applyProtection="1"/>
    <xf numFmtId="0" fontId="31" fillId="0" borderId="18" xfId="0" applyFont="1" applyBorder="1" applyAlignment="1" applyProtection="1">
      <alignment horizontal="right"/>
    </xf>
    <xf numFmtId="0" fontId="31" fillId="0" borderId="20" xfId="0" applyFont="1" applyBorder="1" applyAlignment="1" applyProtection="1">
      <alignment horizontal="right"/>
    </xf>
    <xf numFmtId="37" fontId="31" fillId="0" borderId="18" xfId="0" applyNumberFormat="1" applyFont="1" applyBorder="1" applyAlignment="1" applyProtection="1">
      <alignment horizontal="right"/>
    </xf>
    <xf numFmtId="37" fontId="31" fillId="0" borderId="20" xfId="0" applyNumberFormat="1" applyFont="1" applyBorder="1" applyAlignment="1" applyProtection="1">
      <alignment horizontal="right"/>
    </xf>
    <xf numFmtId="167" fontId="31" fillId="0" borderId="19" xfId="0" applyNumberFormat="1" applyFont="1" applyBorder="1" applyProtection="1"/>
    <xf numFmtId="167" fontId="31" fillId="0" borderId="20" xfId="0" applyNumberFormat="1" applyFont="1" applyBorder="1" applyProtection="1"/>
    <xf numFmtId="167" fontId="31" fillId="0" borderId="0" xfId="0" applyNumberFormat="1" applyFont="1" applyProtection="1"/>
    <xf numFmtId="167" fontId="31" fillId="0" borderId="18" xfId="0" applyNumberFormat="1" applyFont="1" applyBorder="1" applyProtection="1"/>
    <xf numFmtId="164" fontId="31" fillId="0" borderId="15" xfId="0" applyNumberFormat="1" applyFont="1" applyBorder="1" applyAlignment="1" applyProtection="1">
      <alignment horizontal="centerContinuous"/>
    </xf>
    <xf numFmtId="0" fontId="31" fillId="0" borderId="11" xfId="0" applyFont="1" applyBorder="1" applyAlignment="1" applyProtection="1">
      <alignment horizontal="right"/>
    </xf>
    <xf numFmtId="0" fontId="31" fillId="0" borderId="17" xfId="0" applyFont="1" applyBorder="1" applyAlignment="1" applyProtection="1">
      <alignment horizontal="right"/>
    </xf>
    <xf numFmtId="165" fontId="31" fillId="0" borderId="19" xfId="0" applyNumberFormat="1" applyFont="1" applyBorder="1" applyProtection="1"/>
    <xf numFmtId="165" fontId="31" fillId="0" borderId="20" xfId="0" applyNumberFormat="1" applyFont="1" applyBorder="1" applyAlignment="1" applyProtection="1">
      <alignment horizontal="center"/>
    </xf>
    <xf numFmtId="165" fontId="31" fillId="0" borderId="19" xfId="0" applyNumberFormat="1" applyFont="1" applyBorder="1" applyAlignment="1" applyProtection="1">
      <alignment horizontal="center"/>
    </xf>
    <xf numFmtId="165" fontId="31" fillId="0" borderId="20" xfId="0" applyNumberFormat="1" applyFont="1" applyBorder="1" applyProtection="1"/>
    <xf numFmtId="165" fontId="31" fillId="0" borderId="18" xfId="0" applyNumberFormat="1" applyFont="1" applyBorder="1" applyProtection="1"/>
    <xf numFmtId="165" fontId="31" fillId="0" borderId="18" xfId="0" applyNumberFormat="1" applyFont="1" applyBorder="1" applyAlignment="1" applyProtection="1">
      <alignment horizontal="right"/>
    </xf>
    <xf numFmtId="165" fontId="31" fillId="0" borderId="14" xfId="0" applyNumberFormat="1" applyFont="1" applyBorder="1" applyProtection="1"/>
    <xf numFmtId="165" fontId="31" fillId="0" borderId="13" xfId="0" applyNumberFormat="1" applyFont="1" applyBorder="1" applyAlignment="1" applyProtection="1">
      <alignment horizontal="right"/>
    </xf>
    <xf numFmtId="5" fontId="31" fillId="0" borderId="18" xfId="0" applyNumberFormat="1" applyFont="1" applyBorder="1" applyAlignment="1" applyProtection="1">
      <alignment horizontal="right"/>
    </xf>
    <xf numFmtId="168" fontId="31" fillId="0" borderId="19" xfId="0" applyNumberFormat="1" applyFont="1" applyBorder="1" applyProtection="1"/>
    <xf numFmtId="168" fontId="31" fillId="0" borderId="20" xfId="0" applyNumberFormat="1" applyFont="1" applyBorder="1" applyProtection="1"/>
    <xf numFmtId="168" fontId="31" fillId="0" borderId="18" xfId="0" applyNumberFormat="1" applyFont="1" applyBorder="1" applyProtection="1"/>
    <xf numFmtId="170" fontId="31" fillId="0" borderId="0" xfId="0" applyNumberFormat="1" applyFont="1" applyProtection="1"/>
    <xf numFmtId="170" fontId="31" fillId="0" borderId="14" xfId="0" applyNumberFormat="1" applyFont="1" applyBorder="1" applyProtection="1"/>
    <xf numFmtId="170" fontId="31" fillId="0" borderId="13" xfId="0" applyNumberFormat="1" applyFont="1" applyBorder="1" applyProtection="1"/>
    <xf numFmtId="0" fontId="31" fillId="0" borderId="69" xfId="0" applyFont="1" applyBorder="1" applyProtection="1"/>
    <xf numFmtId="171" fontId="31" fillId="0" borderId="14" xfId="0" applyNumberFormat="1" applyFont="1" applyBorder="1" applyProtection="1"/>
    <xf numFmtId="171" fontId="31" fillId="0" borderId="64" xfId="0" applyNumberFormat="1" applyFont="1" applyBorder="1" applyProtection="1"/>
    <xf numFmtId="171" fontId="31" fillId="0" borderId="0" xfId="0" applyNumberFormat="1" applyFont="1" applyProtection="1"/>
    <xf numFmtId="171" fontId="31" fillId="0" borderId="20" xfId="0" applyNumberFormat="1" applyFont="1" applyBorder="1" applyProtection="1"/>
    <xf numFmtId="171" fontId="31" fillId="0" borderId="77" xfId="0" applyNumberFormat="1" applyFont="1" applyBorder="1" applyProtection="1"/>
    <xf numFmtId="171" fontId="31" fillId="0" borderId="19" xfId="0" applyNumberFormat="1" applyFont="1" applyBorder="1" applyProtection="1"/>
    <xf numFmtId="0" fontId="31" fillId="25" borderId="11" xfId="0" applyFont="1" applyFill="1" applyBorder="1" applyProtection="1"/>
    <xf numFmtId="0" fontId="32" fillId="25" borderId="52" xfId="0" applyFont="1" applyFill="1" applyBorder="1" applyAlignment="1" applyProtection="1">
      <alignment horizontal="centerContinuous"/>
    </xf>
    <xf numFmtId="0" fontId="31" fillId="25" borderId="53" xfId="0" applyFont="1" applyFill="1" applyBorder="1" applyAlignment="1" applyProtection="1">
      <alignment horizontal="centerContinuous"/>
    </xf>
    <xf numFmtId="0" fontId="31" fillId="25" borderId="34" xfId="0" applyFont="1" applyFill="1" applyBorder="1" applyProtection="1"/>
    <xf numFmtId="0" fontId="31" fillId="25" borderId="28" xfId="0" applyFont="1" applyFill="1" applyBorder="1" applyAlignment="1" applyProtection="1">
      <alignment horizontal="center"/>
    </xf>
    <xf numFmtId="0" fontId="34" fillId="0" borderId="37" xfId="0" applyFont="1" applyBorder="1" applyAlignment="1" applyProtection="1">
      <alignment horizontal="center"/>
    </xf>
    <xf numFmtId="0" fontId="31" fillId="0" borderId="43" xfId="0" applyFont="1" applyBorder="1" applyAlignment="1" applyProtection="1">
      <alignment horizontal="center"/>
    </xf>
    <xf numFmtId="0" fontId="31" fillId="25" borderId="37" xfId="0" applyFont="1" applyFill="1" applyBorder="1" applyAlignment="1" applyProtection="1">
      <alignment horizontal="center"/>
    </xf>
    <xf numFmtId="4" fontId="31" fillId="0" borderId="28" xfId="0" applyNumberFormat="1" applyFont="1" applyBorder="1" applyProtection="1"/>
    <xf numFmtId="4" fontId="31" fillId="0" borderId="24" xfId="0" applyNumberFormat="1" applyFont="1" applyBorder="1" applyProtection="1"/>
    <xf numFmtId="0" fontId="31" fillId="25" borderId="24" xfId="0" applyFont="1" applyFill="1" applyBorder="1" applyAlignment="1" applyProtection="1">
      <alignment horizontal="center"/>
    </xf>
    <xf numFmtId="0" fontId="31" fillId="0" borderId="0" xfId="0" applyFont="1" applyBorder="1" applyAlignment="1" applyProtection="1">
      <alignment wrapText="1"/>
    </xf>
    <xf numFmtId="177" fontId="31" fillId="0" borderId="24" xfId="28" applyNumberFormat="1" applyFont="1" applyBorder="1" applyProtection="1"/>
    <xf numFmtId="0" fontId="31" fillId="25" borderId="24" xfId="0" applyFont="1" applyFill="1" applyBorder="1" applyProtection="1"/>
    <xf numFmtId="0" fontId="31" fillId="25" borderId="30" xfId="0" applyFont="1" applyFill="1" applyBorder="1" applyProtection="1"/>
    <xf numFmtId="37" fontId="31" fillId="25" borderId="30" xfId="0" applyNumberFormat="1" applyFont="1" applyFill="1" applyBorder="1" applyProtection="1"/>
    <xf numFmtId="0" fontId="31" fillId="25" borderId="26" xfId="0" applyFont="1" applyFill="1" applyBorder="1" applyProtection="1"/>
    <xf numFmtId="0" fontId="31" fillId="25" borderId="56" xfId="0" applyFont="1" applyFill="1" applyBorder="1" applyAlignment="1" applyProtection="1">
      <alignment horizontal="center"/>
    </xf>
    <xf numFmtId="5" fontId="31" fillId="25" borderId="56" xfId="0" applyNumberFormat="1" applyFont="1" applyFill="1" applyBorder="1" applyProtection="1"/>
    <xf numFmtId="5" fontId="31" fillId="25" borderId="58" xfId="0" applyNumberFormat="1" applyFont="1" applyFill="1" applyBorder="1" applyProtection="1"/>
    <xf numFmtId="37" fontId="31" fillId="0" borderId="0" xfId="42" quotePrefix="1" applyFont="1" applyBorder="1" applyAlignment="1" applyProtection="1">
      <alignment horizontal="left"/>
      <protection locked="0"/>
    </xf>
    <xf numFmtId="37" fontId="31" fillId="0" borderId="65" xfId="42" quotePrefix="1" applyFont="1" applyBorder="1" applyAlignment="1" applyProtection="1">
      <alignment horizontal="center"/>
      <protection locked="0"/>
    </xf>
    <xf numFmtId="37" fontId="31" fillId="0" borderId="13" xfId="42" quotePrefix="1" applyFont="1" applyBorder="1" applyAlignment="1" applyProtection="1">
      <alignment horizontal="left"/>
      <protection locked="0"/>
    </xf>
    <xf numFmtId="5" fontId="31" fillId="0" borderId="35" xfId="42" applyNumberFormat="1" applyFont="1" applyBorder="1" applyProtection="1">
      <protection locked="0"/>
    </xf>
    <xf numFmtId="5" fontId="31" fillId="0" borderId="53" xfId="42" applyNumberFormat="1" applyFont="1" applyBorder="1" applyProtection="1">
      <protection locked="0"/>
    </xf>
    <xf numFmtId="37" fontId="31" fillId="0" borderId="35" xfId="42" applyFont="1" applyBorder="1" applyProtection="1">
      <protection locked="0"/>
    </xf>
    <xf numFmtId="37" fontId="31" fillId="0" borderId="35" xfId="42" applyNumberFormat="1" applyFont="1" applyBorder="1" applyProtection="1">
      <protection locked="0"/>
    </xf>
    <xf numFmtId="172" fontId="31" fillId="0" borderId="35" xfId="42" applyNumberFormat="1" applyFont="1" applyBorder="1" applyProtection="1">
      <protection locked="0"/>
    </xf>
    <xf numFmtId="0" fontId="58" fillId="0" borderId="0" xfId="0" applyFont="1" applyProtection="1">
      <protection locked="0"/>
    </xf>
    <xf numFmtId="0" fontId="58" fillId="0" borderId="14" xfId="0" applyFont="1" applyBorder="1" applyAlignment="1" applyProtection="1">
      <alignment horizontal="center"/>
      <protection locked="0"/>
    </xf>
    <xf numFmtId="0" fontId="58" fillId="0" borderId="15" xfId="0" applyFont="1" applyBorder="1" applyProtection="1">
      <protection locked="0"/>
    </xf>
    <xf numFmtId="0" fontId="58" fillId="0" borderId="10" xfId="0" applyFont="1" applyBorder="1" applyProtection="1">
      <protection locked="0"/>
    </xf>
    <xf numFmtId="0" fontId="31" fillId="0" borderId="77" xfId="0" applyFont="1" applyBorder="1" applyAlignment="1" applyProtection="1">
      <alignment horizontal="center"/>
    </xf>
    <xf numFmtId="0" fontId="58" fillId="0" borderId="50" xfId="0" applyFont="1" applyBorder="1" applyProtection="1">
      <protection locked="0"/>
    </xf>
    <xf numFmtId="0" fontId="58" fillId="0" borderId="14" xfId="0" applyFont="1" applyBorder="1" applyProtection="1">
      <protection locked="0"/>
    </xf>
    <xf numFmtId="0" fontId="27" fillId="0" borderId="68" xfId="0" applyFont="1" applyBorder="1" applyAlignment="1" applyProtection="1">
      <alignment horizontal="centerContinuous"/>
    </xf>
    <xf numFmtId="0" fontId="31" fillId="0" borderId="14" xfId="0" applyFont="1" applyBorder="1" applyAlignment="1" applyProtection="1">
      <alignment wrapText="1"/>
    </xf>
    <xf numFmtId="0" fontId="31" fillId="0" borderId="0" xfId="0" applyFont="1" applyFill="1" applyBorder="1" applyAlignment="1" applyProtection="1">
      <alignment horizontal="centerContinuous"/>
    </xf>
    <xf numFmtId="5" fontId="31" fillId="0" borderId="76" xfId="0" applyNumberFormat="1" applyFont="1" applyBorder="1" applyProtection="1"/>
    <xf numFmtId="0" fontId="27" fillId="0" borderId="69" xfId="0" applyFont="1" applyBorder="1" applyAlignment="1" applyProtection="1">
      <alignment horizontal="centerContinuous"/>
    </xf>
    <xf numFmtId="0" fontId="31" fillId="0" borderId="50" xfId="0" applyFont="1" applyBorder="1" applyAlignment="1" applyProtection="1">
      <alignment horizontal="center"/>
    </xf>
    <xf numFmtId="0" fontId="31" fillId="25" borderId="25" xfId="0" applyFont="1" applyFill="1" applyBorder="1" applyAlignment="1" applyProtection="1">
      <alignment horizontal="center"/>
    </xf>
    <xf numFmtId="0" fontId="31" fillId="25" borderId="31" xfId="0" applyFont="1" applyFill="1" applyBorder="1" applyAlignment="1" applyProtection="1">
      <alignment horizontal="center"/>
    </xf>
    <xf numFmtId="3" fontId="31" fillId="0" borderId="28" xfId="0" applyNumberFormat="1" applyFont="1" applyBorder="1" applyProtection="1"/>
    <xf numFmtId="0" fontId="31" fillId="0" borderId="28" xfId="0" applyFont="1" applyBorder="1" applyAlignment="1" applyProtection="1">
      <alignment horizontal="right"/>
    </xf>
    <xf numFmtId="0" fontId="31" fillId="31" borderId="56" xfId="0" applyFont="1" applyFill="1" applyBorder="1" applyProtection="1"/>
    <xf numFmtId="49" fontId="31" fillId="48" borderId="28" xfId="0" applyNumberFormat="1" applyFont="1" applyFill="1" applyBorder="1" applyAlignment="1">
      <alignment horizontal="left" vertical="center"/>
    </xf>
    <xf numFmtId="0" fontId="31" fillId="48" borderId="28" xfId="0" applyFont="1" applyFill="1" applyBorder="1" applyProtection="1"/>
    <xf numFmtId="49" fontId="31" fillId="48" borderId="0" xfId="0" applyNumberFormat="1" applyFont="1" applyFill="1" applyAlignment="1">
      <alignment horizontal="left" vertical="center"/>
    </xf>
    <xf numFmtId="49" fontId="27" fillId="48" borderId="0" xfId="0" applyNumberFormat="1" applyFont="1" applyFill="1" applyAlignment="1">
      <alignment horizontal="left" vertical="center"/>
    </xf>
    <xf numFmtId="0" fontId="34" fillId="0" borderId="0" xfId="0" applyFont="1" applyAlignment="1" applyProtection="1">
      <alignment horizontal="center"/>
    </xf>
    <xf numFmtId="49" fontId="31" fillId="48" borderId="0" xfId="0" applyNumberFormat="1" applyFont="1" applyFill="1" applyAlignment="1" applyProtection="1">
      <alignment horizontal="left" vertical="center"/>
    </xf>
    <xf numFmtId="0" fontId="27" fillId="0" borderId="13" xfId="0" applyFont="1" applyBorder="1" applyAlignment="1" applyProtection="1">
      <alignment horizontal="center"/>
    </xf>
    <xf numFmtId="0" fontId="31" fillId="0" borderId="0" xfId="0" quotePrefix="1" applyFont="1" applyAlignment="1" applyProtection="1">
      <alignment horizontal="center"/>
    </xf>
    <xf numFmtId="0" fontId="31" fillId="0" borderId="0" xfId="0" quotePrefix="1" applyFont="1" applyAlignment="1">
      <alignment horizontal="center"/>
    </xf>
    <xf numFmtId="0" fontId="31" fillId="0" borderId="0" xfId="47" applyFont="1" applyProtection="1">
      <protection locked="0"/>
    </xf>
    <xf numFmtId="0" fontId="31" fillId="0" borderId="28" xfId="47" applyFont="1" applyBorder="1" applyProtection="1">
      <protection locked="0"/>
    </xf>
    <xf numFmtId="0" fontId="31" fillId="0" borderId="14" xfId="47" applyFont="1" applyBorder="1" applyAlignment="1" applyProtection="1">
      <alignment horizontal="center"/>
      <protection locked="0"/>
    </xf>
    <xf numFmtId="0" fontId="31" fillId="0" borderId="0" xfId="47" applyFont="1" applyBorder="1" applyProtection="1">
      <protection locked="0"/>
    </xf>
    <xf numFmtId="0" fontId="31" fillId="0" borderId="25" xfId="47" applyFont="1" applyBorder="1" applyAlignment="1" applyProtection="1">
      <alignment horizontal="center"/>
      <protection locked="0"/>
    </xf>
    <xf numFmtId="0" fontId="31" fillId="0" borderId="34" xfId="47" applyFont="1" applyBorder="1" applyProtection="1">
      <protection locked="0"/>
    </xf>
    <xf numFmtId="0" fontId="31" fillId="0" borderId="18" xfId="47" applyFont="1" applyBorder="1" applyProtection="1">
      <protection locked="0"/>
    </xf>
    <xf numFmtId="0" fontId="31" fillId="0" borderId="19" xfId="47" applyFont="1" applyBorder="1" applyProtection="1">
      <protection locked="0"/>
    </xf>
    <xf numFmtId="0" fontId="31" fillId="0" borderId="30" xfId="47" applyFont="1" applyBorder="1" applyProtection="1">
      <protection locked="0"/>
    </xf>
    <xf numFmtId="0" fontId="31" fillId="0" borderId="35" xfId="47" applyFont="1" applyBorder="1" applyProtection="1">
      <protection locked="0"/>
    </xf>
    <xf numFmtId="5" fontId="31" fillId="0" borderId="35" xfId="47" applyNumberFormat="1" applyFont="1" applyBorder="1" applyProtection="1">
      <protection locked="0"/>
    </xf>
    <xf numFmtId="5" fontId="31" fillId="0" borderId="30" xfId="47" applyNumberFormat="1" applyFont="1" applyBorder="1" applyProtection="1">
      <protection locked="0"/>
    </xf>
    <xf numFmtId="37" fontId="31" fillId="0" borderId="26" xfId="47" applyNumberFormat="1" applyFont="1" applyBorder="1" applyProtection="1">
      <protection locked="0"/>
    </xf>
    <xf numFmtId="37" fontId="31" fillId="0" borderId="20" xfId="47" applyNumberFormat="1" applyFont="1" applyBorder="1" applyProtection="1">
      <protection locked="0"/>
    </xf>
    <xf numFmtId="37" fontId="31" fillId="0" borderId="35" xfId="47" applyNumberFormat="1" applyFont="1" applyBorder="1" applyProtection="1">
      <protection locked="0"/>
    </xf>
    <xf numFmtId="37" fontId="31" fillId="0" borderId="30" xfId="47" applyNumberFormat="1" applyFont="1" applyBorder="1" applyProtection="1">
      <protection locked="0"/>
    </xf>
    <xf numFmtId="5" fontId="31" fillId="0" borderId="30" xfId="47" applyNumberFormat="1" applyFont="1" applyFill="1" applyBorder="1" applyProtection="1">
      <protection locked="0"/>
    </xf>
    <xf numFmtId="5" fontId="31" fillId="0" borderId="31" xfId="47" applyNumberFormat="1" applyFont="1" applyBorder="1" applyProtection="1">
      <protection locked="0"/>
    </xf>
    <xf numFmtId="37" fontId="31" fillId="0" borderId="31" xfId="47" applyNumberFormat="1" applyFont="1" applyBorder="1" applyProtection="1">
      <protection locked="0"/>
    </xf>
    <xf numFmtId="37" fontId="31" fillId="0" borderId="26" xfId="47" applyNumberFormat="1" applyFont="1" applyFill="1" applyBorder="1" applyProtection="1">
      <protection locked="0"/>
    </xf>
    <xf numFmtId="14" fontId="31" fillId="0" borderId="19" xfId="47" applyNumberFormat="1" applyFont="1" applyBorder="1" applyProtection="1">
      <protection locked="0"/>
    </xf>
    <xf numFmtId="0" fontId="31" fillId="0" borderId="20" xfId="47" applyFont="1" applyBorder="1" applyProtection="1">
      <protection locked="0"/>
    </xf>
    <xf numFmtId="37" fontId="31" fillId="0" borderId="19" xfId="47" applyNumberFormat="1" applyFont="1" applyBorder="1" applyProtection="1">
      <protection locked="0"/>
    </xf>
    <xf numFmtId="177" fontId="31" fillId="0" borderId="44" xfId="28" applyNumberFormat="1" applyFont="1" applyBorder="1" applyProtection="1">
      <protection locked="0"/>
    </xf>
    <xf numFmtId="37" fontId="31" fillId="0" borderId="43" xfId="47" applyNumberFormat="1" applyFont="1" applyBorder="1" applyProtection="1">
      <protection locked="0"/>
    </xf>
    <xf numFmtId="0" fontId="31" fillId="0" borderId="21" xfId="0" applyFont="1" applyBorder="1" applyAlignment="1" applyProtection="1">
      <alignment horizontal="centerContinuous"/>
    </xf>
    <xf numFmtId="0" fontId="31" fillId="0" borderId="21" xfId="0" applyFont="1" applyBorder="1" applyAlignment="1" applyProtection="1">
      <alignment horizontal="left"/>
    </xf>
    <xf numFmtId="0" fontId="31" fillId="0" borderId="30" xfId="0" applyFont="1" applyBorder="1" applyAlignment="1" applyProtection="1">
      <alignment horizontal="left"/>
    </xf>
    <xf numFmtId="0" fontId="27" fillId="0" borderId="38" xfId="0" applyFont="1" applyBorder="1" applyProtection="1"/>
    <xf numFmtId="0" fontId="31" fillId="0" borderId="42" xfId="0" applyFont="1" applyBorder="1" applyAlignment="1" applyProtection="1">
      <alignment horizontal="centerContinuous"/>
    </xf>
    <xf numFmtId="5" fontId="31" fillId="0" borderId="37" xfId="0" applyNumberFormat="1" applyFont="1" applyBorder="1" applyProtection="1"/>
    <xf numFmtId="167" fontId="31" fillId="0" borderId="14" xfId="0" applyNumberFormat="1" applyFont="1" applyBorder="1" applyProtection="1"/>
    <xf numFmtId="168" fontId="31" fillId="0" borderId="14" xfId="0" applyNumberFormat="1" applyFont="1" applyBorder="1" applyProtection="1"/>
    <xf numFmtId="168" fontId="31" fillId="0" borderId="50" xfId="0" applyNumberFormat="1" applyFont="1" applyBorder="1" applyProtection="1"/>
    <xf numFmtId="168" fontId="31" fillId="0" borderId="76" xfId="0" applyNumberFormat="1" applyFont="1" applyBorder="1" applyProtection="1"/>
    <xf numFmtId="5" fontId="31" fillId="0" borderId="57" xfId="0" applyNumberFormat="1" applyFont="1" applyBorder="1" applyProtection="1"/>
    <xf numFmtId="0" fontId="27" fillId="0" borderId="48" xfId="0" applyFont="1" applyBorder="1" applyAlignment="1" applyProtection="1">
      <alignment horizontal="centerContinuous"/>
    </xf>
    <xf numFmtId="5" fontId="31" fillId="25" borderId="14" xfId="0" applyNumberFormat="1" applyFont="1" applyFill="1" applyBorder="1" applyProtection="1"/>
    <xf numFmtId="37" fontId="27" fillId="0" borderId="0" xfId="0" applyNumberFormat="1" applyFont="1" applyFill="1" applyAlignment="1" applyProtection="1">
      <alignment vertical="center"/>
      <protection locked="0"/>
    </xf>
    <xf numFmtId="0" fontId="27" fillId="0" borderId="0" xfId="0" applyFont="1" applyFill="1" applyAlignment="1" applyProtection="1">
      <alignment horizontal="fill"/>
    </xf>
    <xf numFmtId="0" fontId="27" fillId="0" borderId="0" xfId="0" quotePrefix="1" applyFont="1" applyFill="1" applyAlignment="1" applyProtection="1">
      <alignment horizontal="center"/>
    </xf>
    <xf numFmtId="37" fontId="27" fillId="0" borderId="0" xfId="0" applyNumberFormat="1" applyFont="1" applyFill="1"/>
    <xf numFmtId="37" fontId="27" fillId="0" borderId="0" xfId="0" applyNumberFormat="1" applyFont="1" applyFill="1" applyAlignment="1" applyProtection="1">
      <alignment vertical="center"/>
    </xf>
    <xf numFmtId="37" fontId="27" fillId="0" borderId="78" xfId="0" applyNumberFormat="1" applyFont="1" applyFill="1" applyBorder="1" applyProtection="1"/>
    <xf numFmtId="37" fontId="27" fillId="0" borderId="0" xfId="0" quotePrefix="1" applyNumberFormat="1" applyFont="1" applyFill="1" applyAlignment="1" applyProtection="1">
      <alignment horizontal="right"/>
    </xf>
    <xf numFmtId="37" fontId="27" fillId="0" borderId="0" xfId="0" quotePrefix="1" applyNumberFormat="1" applyFont="1" applyFill="1" applyAlignment="1" applyProtection="1"/>
    <xf numFmtId="37" fontId="27" fillId="0" borderId="79" xfId="0" applyNumberFormat="1" applyFont="1" applyFill="1" applyBorder="1" applyProtection="1"/>
    <xf numFmtId="0" fontId="27" fillId="0" borderId="79" xfId="0" applyFont="1" applyFill="1" applyBorder="1"/>
    <xf numFmtId="37" fontId="27" fillId="0" borderId="130" xfId="0" applyNumberFormat="1" applyFont="1" applyFill="1" applyBorder="1" applyProtection="1"/>
    <xf numFmtId="37" fontId="27" fillId="0" borderId="79" xfId="0" applyNumberFormat="1" applyFont="1" applyFill="1" applyBorder="1"/>
    <xf numFmtId="3" fontId="27" fillId="0" borderId="0" xfId="0" quotePrefix="1" applyNumberFormat="1" applyFont="1" applyFill="1" applyAlignment="1" applyProtection="1">
      <alignment horizontal="left"/>
    </xf>
    <xf numFmtId="0" fontId="27" fillId="0" borderId="0" xfId="0" applyFont="1" applyFill="1" applyAlignment="1" applyProtection="1">
      <alignment horizontal="center"/>
    </xf>
    <xf numFmtId="0" fontId="27" fillId="0" borderId="0" xfId="0" quotePrefix="1" applyFont="1" applyFill="1" applyAlignment="1">
      <alignment horizontal="left"/>
    </xf>
    <xf numFmtId="37" fontId="27" fillId="0" borderId="0" xfId="0" applyNumberFormat="1" applyFont="1" applyFill="1" applyAlignment="1" applyProtection="1"/>
    <xf numFmtId="37" fontId="27" fillId="0" borderId="0" xfId="0" applyNumberFormat="1" applyFont="1" applyFill="1" applyAlignment="1" applyProtection="1">
      <alignment horizontal="fill"/>
    </xf>
    <xf numFmtId="0" fontId="27" fillId="0" borderId="0" xfId="0" applyFont="1" applyFill="1" applyBorder="1" applyAlignment="1" applyProtection="1">
      <alignment horizontal="left"/>
    </xf>
    <xf numFmtId="37" fontId="27" fillId="0" borderId="0" xfId="0" applyNumberFormat="1" applyFont="1" applyFill="1" applyBorder="1"/>
    <xf numFmtId="37" fontId="27" fillId="0" borderId="78" xfId="0" applyNumberFormat="1" applyFont="1" applyFill="1" applyBorder="1" applyAlignment="1" applyProtection="1">
      <alignment horizontal="right"/>
    </xf>
    <xf numFmtId="37" fontId="27" fillId="0" borderId="0" xfId="0" applyNumberFormat="1" applyFont="1" applyFill="1" applyBorder="1" applyAlignment="1" applyProtection="1">
      <alignment horizontal="fill"/>
    </xf>
    <xf numFmtId="37" fontId="27" fillId="0" borderId="0" xfId="0" applyNumberFormat="1" applyFont="1" applyAlignment="1" applyProtection="1">
      <alignment horizontal="centerContinuous"/>
    </xf>
    <xf numFmtId="37" fontId="27" fillId="0" borderId="0" xfId="0" applyNumberFormat="1" applyFont="1" applyBorder="1" applyProtection="1"/>
    <xf numFmtId="37" fontId="27" fillId="0" borderId="0" xfId="0" applyNumberFormat="1" applyFont="1" applyProtection="1"/>
    <xf numFmtId="37" fontId="27" fillId="0" borderId="0" xfId="0" applyNumberFormat="1" applyFont="1" applyAlignment="1" applyProtection="1">
      <alignment horizontal="left"/>
    </xf>
    <xf numFmtId="0" fontId="27" fillId="0" borderId="0" xfId="0" quotePrefix="1" applyFont="1" applyAlignment="1" applyProtection="1">
      <alignment horizontal="left"/>
    </xf>
    <xf numFmtId="0" fontId="31" fillId="25" borderId="10" xfId="0" applyFont="1" applyFill="1" applyBorder="1" applyProtection="1"/>
    <xf numFmtId="0" fontId="31" fillId="25" borderId="16" xfId="0" applyFont="1" applyFill="1" applyBorder="1" applyProtection="1"/>
    <xf numFmtId="0" fontId="56" fillId="0" borderId="13" xfId="41" applyFont="1" applyBorder="1"/>
    <xf numFmtId="0" fontId="45" fillId="0" borderId="82" xfId="0" applyFont="1" applyBorder="1" applyAlignment="1">
      <alignment vertical="center"/>
    </xf>
    <xf numFmtId="0" fontId="27" fillId="0" borderId="82" xfId="0" applyFont="1" applyBorder="1" applyAlignment="1">
      <alignment vertical="center"/>
    </xf>
    <xf numFmtId="39" fontId="45" fillId="0" borderId="82" xfId="0" applyNumberFormat="1" applyFont="1" applyBorder="1" applyAlignment="1">
      <alignment vertical="center"/>
    </xf>
    <xf numFmtId="0" fontId="45" fillId="0" borderId="82" xfId="0" applyFont="1" applyBorder="1" applyAlignment="1" applyProtection="1">
      <alignment horizontal="center" vertical="center"/>
    </xf>
    <xf numFmtId="0" fontId="45" fillId="0" borderId="82" xfId="0" applyFont="1" applyFill="1" applyBorder="1" applyAlignment="1">
      <alignment vertical="center"/>
    </xf>
    <xf numFmtId="39" fontId="45" fillId="0" borderId="82" xfId="0" applyNumberFormat="1" applyFont="1" applyFill="1" applyBorder="1" applyAlignment="1" applyProtection="1">
      <alignment horizontal="fill" vertical="center"/>
    </xf>
    <xf numFmtId="0" fontId="45" fillId="0" borderId="82" xfId="0" applyFont="1" applyFill="1" applyBorder="1" applyAlignment="1" applyProtection="1">
      <alignment horizontal="center" vertical="center"/>
    </xf>
    <xf numFmtId="39" fontId="45" fillId="0" borderId="82" xfId="0" applyNumberFormat="1" applyFont="1" applyFill="1" applyBorder="1" applyAlignment="1" applyProtection="1">
      <alignment horizontal="center" vertical="center"/>
    </xf>
    <xf numFmtId="39" fontId="45" fillId="0" borderId="82" xfId="0" applyNumberFormat="1" applyFont="1" applyBorder="1" applyAlignment="1" applyProtection="1">
      <alignment horizontal="fill" vertical="center"/>
    </xf>
    <xf numFmtId="37" fontId="27" fillId="0" borderId="82" xfId="0" applyNumberFormat="1" applyFont="1" applyFill="1" applyBorder="1" applyAlignment="1" applyProtection="1">
      <alignment vertical="center"/>
    </xf>
    <xf numFmtId="39" fontId="27" fillId="0" borderId="82" xfId="0" applyNumberFormat="1" applyFont="1" applyFill="1" applyBorder="1" applyAlignment="1" applyProtection="1">
      <alignment vertical="center"/>
    </xf>
    <xf numFmtId="37" fontId="27" fillId="0" borderId="82" xfId="0" quotePrefix="1" applyNumberFormat="1" applyFont="1" applyFill="1" applyBorder="1" applyAlignment="1" applyProtection="1">
      <alignment horizontal="center" vertical="center"/>
    </xf>
    <xf numFmtId="39" fontId="27" fillId="44" borderId="82" xfId="0" applyNumberFormat="1" applyFont="1" applyFill="1" applyBorder="1" applyAlignment="1" applyProtection="1">
      <alignment vertical="center"/>
    </xf>
    <xf numFmtId="0" fontId="27" fillId="0" borderId="82" xfId="0" applyFont="1" applyFill="1" applyBorder="1" applyAlignment="1">
      <alignment horizontal="center" vertical="center"/>
    </xf>
    <xf numFmtId="37" fontId="27" fillId="0" borderId="82" xfId="0" applyNumberFormat="1" applyFont="1" applyFill="1" applyBorder="1" applyAlignment="1" applyProtection="1">
      <alignment horizontal="center" vertical="center"/>
    </xf>
    <xf numFmtId="37" fontId="27" fillId="0" borderId="82" xfId="0" applyNumberFormat="1" applyFont="1" applyFill="1" applyBorder="1" applyAlignment="1" applyProtection="1">
      <alignment horizontal="right" vertical="center"/>
    </xf>
    <xf numFmtId="0" fontId="27" fillId="0" borderId="82" xfId="0" applyFont="1" applyFill="1" applyBorder="1" applyAlignment="1" applyProtection="1">
      <alignment horizontal="left" vertical="center"/>
    </xf>
    <xf numFmtId="0" fontId="27" fillId="0" borderId="82" xfId="0" quotePrefix="1" applyFont="1" applyFill="1" applyBorder="1" applyAlignment="1">
      <alignment horizontal="center" vertical="center"/>
    </xf>
    <xf numFmtId="39" fontId="27" fillId="0" borderId="82" xfId="0" applyNumberFormat="1" applyFont="1" applyFill="1" applyBorder="1" applyAlignment="1" applyProtection="1">
      <alignment horizontal="center" vertical="center"/>
    </xf>
    <xf numFmtId="0" fontId="27" fillId="0" borderId="113" xfId="0" applyFont="1" applyFill="1" applyBorder="1" applyAlignment="1" applyProtection="1">
      <alignment horizontal="left" vertical="center"/>
    </xf>
    <xf numFmtId="0" fontId="27" fillId="0" borderId="113" xfId="0" quotePrefix="1" applyFont="1" applyFill="1" applyBorder="1" applyAlignment="1">
      <alignment horizontal="center" vertical="center"/>
    </xf>
    <xf numFmtId="39" fontId="27" fillId="0" borderId="113" xfId="0" applyNumberFormat="1" applyFont="1" applyFill="1" applyBorder="1" applyAlignment="1" applyProtection="1">
      <alignment horizontal="center" vertical="center"/>
    </xf>
    <xf numFmtId="0" fontId="27" fillId="0" borderId="132" xfId="0" applyFont="1" applyBorder="1" applyAlignment="1">
      <alignment vertical="center"/>
    </xf>
    <xf numFmtId="0" fontId="27" fillId="0" borderId="131" xfId="0" applyFont="1" applyBorder="1" applyAlignment="1">
      <alignment vertical="center"/>
    </xf>
    <xf numFmtId="39" fontId="27" fillId="0" borderId="131" xfId="0" applyNumberFormat="1" applyFont="1" applyBorder="1" applyAlignment="1" applyProtection="1">
      <alignment horizontal="center" vertical="center"/>
    </xf>
    <xf numFmtId="37" fontId="27" fillId="0" borderId="82" xfId="0" applyNumberFormat="1" applyFont="1" applyBorder="1" applyAlignment="1" applyProtection="1">
      <alignment vertical="center"/>
    </xf>
    <xf numFmtId="39" fontId="27" fillId="0" borderId="82" xfId="0" applyNumberFormat="1" applyFont="1" applyBorder="1" applyAlignment="1" applyProtection="1">
      <alignment vertical="center"/>
    </xf>
    <xf numFmtId="0" fontId="45" fillId="0" borderId="82" xfId="0" applyFont="1" applyBorder="1" applyAlignment="1" applyProtection="1">
      <alignment horizontal="left" vertical="center"/>
    </xf>
    <xf numFmtId="39" fontId="27" fillId="0" borderId="82" xfId="0" applyNumberFormat="1" applyFont="1" applyBorder="1" applyAlignment="1">
      <alignment vertical="center"/>
    </xf>
    <xf numFmtId="0" fontId="31" fillId="0" borderId="24" xfId="0" applyFont="1" applyBorder="1" applyProtection="1">
      <protection locked="0"/>
    </xf>
    <xf numFmtId="37" fontId="31" fillId="0" borderId="41" xfId="0" applyNumberFormat="1" applyFont="1" applyBorder="1" applyProtection="1">
      <protection locked="0"/>
    </xf>
    <xf numFmtId="0" fontId="31" fillId="0" borderId="0" xfId="55" applyFont="1" applyAlignment="1" applyProtection="1">
      <alignment horizontal="left"/>
    </xf>
    <xf numFmtId="5" fontId="31" fillId="0" borderId="0" xfId="55" applyNumberFormat="1" applyFont="1" applyProtection="1"/>
    <xf numFmtId="39" fontId="31" fillId="0" borderId="0" xfId="55" applyNumberFormat="1" applyFont="1" applyProtection="1"/>
    <xf numFmtId="7" fontId="31" fillId="0" borderId="0" xfId="55" applyNumberFormat="1" applyFont="1" applyFill="1" applyProtection="1"/>
    <xf numFmtId="0" fontId="27" fillId="0" borderId="0" xfId="49" applyFont="1" applyFill="1"/>
    <xf numFmtId="5" fontId="27" fillId="0" borderId="53" xfId="0" applyNumberFormat="1" applyFont="1" applyBorder="1" applyProtection="1">
      <protection locked="0"/>
    </xf>
    <xf numFmtId="10" fontId="27" fillId="0" borderId="59" xfId="0" applyNumberFormat="1" applyFont="1" applyBorder="1" applyProtection="1">
      <protection locked="0"/>
    </xf>
    <xf numFmtId="37" fontId="27" fillId="0" borderId="53" xfId="0" applyNumberFormat="1" applyFont="1" applyBorder="1" applyProtection="1">
      <protection locked="0"/>
    </xf>
    <xf numFmtId="0" fontId="27" fillId="0" borderId="0" xfId="0" applyFont="1" applyBorder="1"/>
    <xf numFmtId="3" fontId="27" fillId="0" borderId="0" xfId="28" applyNumberFormat="1" applyFont="1" applyBorder="1" applyAlignment="1">
      <alignment horizontal="center"/>
    </xf>
    <xf numFmtId="3" fontId="27" fillId="0" borderId="0" xfId="43" applyNumberFormat="1" applyFont="1" applyBorder="1" applyAlignment="1">
      <alignment horizontal="center"/>
    </xf>
    <xf numFmtId="3" fontId="27" fillId="0" borderId="0" xfId="30" applyNumberFormat="1" applyFont="1" applyBorder="1" applyAlignment="1">
      <alignment horizontal="center"/>
    </xf>
    <xf numFmtId="0" fontId="31" fillId="0" borderId="23" xfId="0" applyFont="1" applyBorder="1" applyAlignment="1" applyProtection="1">
      <alignment horizontal="centerContinuous"/>
    </xf>
    <xf numFmtId="0" fontId="27" fillId="0" borderId="31" xfId="0" applyFont="1" applyBorder="1" applyAlignment="1" applyProtection="1">
      <alignment horizontal="centerContinuous"/>
    </xf>
    <xf numFmtId="0" fontId="31" fillId="0" borderId="0" xfId="0" applyFont="1" applyAlignment="1" applyProtection="1">
      <alignment vertical="top" wrapText="1"/>
    </xf>
    <xf numFmtId="0" fontId="31" fillId="0" borderId="0" xfId="0" applyFont="1" applyAlignment="1">
      <alignment vertical="top" wrapText="1"/>
    </xf>
    <xf numFmtId="0" fontId="31" fillId="0" borderId="38" xfId="0" applyFont="1" applyBorder="1" applyAlignment="1">
      <alignment horizontal="left" vertical="top" wrapText="1"/>
    </xf>
    <xf numFmtId="9" fontId="31" fillId="0" borderId="28" xfId="0" applyNumberFormat="1" applyFont="1" applyBorder="1" applyAlignment="1" applyProtection="1">
      <alignment horizontal="center"/>
    </xf>
    <xf numFmtId="0" fontId="31" fillId="0" borderId="41" xfId="0" applyFont="1" applyBorder="1" applyAlignment="1" applyProtection="1">
      <alignment horizontal="centerContinuous" wrapText="1"/>
    </xf>
    <xf numFmtId="0" fontId="31" fillId="0" borderId="28" xfId="0" applyFont="1" applyBorder="1" applyAlignment="1" applyProtection="1">
      <alignment horizontal="centerContinuous" wrapText="1"/>
    </xf>
    <xf numFmtId="0" fontId="31" fillId="0" borderId="28" xfId="0" applyFont="1" applyBorder="1" applyAlignment="1" applyProtection="1">
      <alignment horizontal="left" vertical="center"/>
    </xf>
    <xf numFmtId="0" fontId="31" fillId="0" borderId="46" xfId="0" applyFont="1" applyBorder="1" applyAlignment="1" applyProtection="1">
      <alignment horizontal="right"/>
    </xf>
    <xf numFmtId="0" fontId="31" fillId="0" borderId="46" xfId="0" applyFont="1" applyBorder="1" applyAlignment="1" applyProtection="1">
      <alignment horizontal="centerContinuous" wrapText="1"/>
    </xf>
    <xf numFmtId="0" fontId="31" fillId="0" borderId="12" xfId="0" applyFont="1" applyBorder="1" applyAlignment="1" applyProtection="1">
      <alignment horizontal="centerContinuous" wrapText="1"/>
    </xf>
    <xf numFmtId="0" fontId="31" fillId="0" borderId="35" xfId="0" applyFont="1" applyBorder="1" applyAlignment="1" applyProtection="1">
      <alignment horizontal="left"/>
    </xf>
    <xf numFmtId="0" fontId="27" fillId="0" borderId="31" xfId="0" applyFont="1" applyBorder="1" applyAlignment="1" applyProtection="1">
      <alignment horizontal="centerContinuous" wrapText="1"/>
    </xf>
    <xf numFmtId="0" fontId="31" fillId="0" borderId="19" xfId="0" applyFont="1" applyBorder="1" applyAlignment="1" applyProtection="1">
      <alignment horizontal="centerContinuous" wrapText="1"/>
    </xf>
    <xf numFmtId="0" fontId="31" fillId="0" borderId="20" xfId="0" applyFont="1" applyBorder="1" applyAlignment="1" applyProtection="1">
      <alignment horizontal="centerContinuous" wrapText="1"/>
    </xf>
    <xf numFmtId="0" fontId="27" fillId="0" borderId="17" xfId="0" applyFont="1" applyBorder="1" applyAlignment="1" applyProtection="1">
      <alignment horizontal="left"/>
    </xf>
    <xf numFmtId="0" fontId="27" fillId="0" borderId="11" xfId="0" applyFont="1" applyBorder="1" applyProtection="1"/>
    <xf numFmtId="0" fontId="27" fillId="0" borderId="12" xfId="0" applyFont="1" applyBorder="1" applyProtection="1"/>
    <xf numFmtId="0" fontId="27" fillId="0" borderId="13" xfId="0" quotePrefix="1" applyFont="1" applyBorder="1" applyProtection="1"/>
    <xf numFmtId="0" fontId="27" fillId="0" borderId="15" xfId="0" applyFont="1" applyBorder="1" applyProtection="1"/>
    <xf numFmtId="0" fontId="27" fillId="0" borderId="10" xfId="0" applyFont="1" applyBorder="1" applyProtection="1"/>
    <xf numFmtId="0" fontId="27" fillId="0" borderId="16" xfId="0" applyFont="1" applyBorder="1" applyProtection="1"/>
    <xf numFmtId="0" fontId="27" fillId="0" borderId="0" xfId="0" applyFont="1" applyAlignment="1" applyProtection="1">
      <alignment horizontal="right"/>
    </xf>
    <xf numFmtId="0" fontId="27" fillId="0" borderId="64" xfId="0" applyFont="1" applyBorder="1" applyProtection="1">
      <protection locked="0"/>
    </xf>
    <xf numFmtId="0" fontId="27" fillId="0" borderId="72" xfId="0" applyFont="1" applyBorder="1" applyProtection="1">
      <protection locked="0"/>
    </xf>
    <xf numFmtId="0" fontId="27" fillId="0" borderId="14" xfId="0" applyFont="1" applyBorder="1" applyProtection="1">
      <protection locked="0"/>
    </xf>
    <xf numFmtId="0" fontId="27" fillId="0" borderId="65" xfId="0" applyFont="1" applyBorder="1" applyProtection="1">
      <protection locked="0"/>
    </xf>
    <xf numFmtId="0" fontId="27" fillId="0" borderId="10" xfId="0" applyFont="1" applyBorder="1" applyProtection="1">
      <protection locked="0"/>
    </xf>
    <xf numFmtId="0" fontId="27" fillId="0" borderId="73" xfId="0" applyFont="1" applyBorder="1" applyProtection="1">
      <protection locked="0"/>
    </xf>
    <xf numFmtId="0" fontId="27" fillId="0" borderId="16" xfId="0" applyFont="1" applyBorder="1" applyProtection="1">
      <protection locked="0"/>
    </xf>
    <xf numFmtId="0" fontId="27" fillId="24" borderId="13" xfId="0" applyFont="1" applyFill="1" applyBorder="1" applyProtection="1"/>
    <xf numFmtId="0" fontId="32" fillId="24" borderId="11" xfId="0" applyFont="1" applyFill="1" applyBorder="1" applyAlignment="1" applyProtection="1">
      <alignment horizontal="centerContinuous"/>
    </xf>
    <xf numFmtId="0" fontId="45" fillId="24" borderId="0" xfId="0" applyFont="1" applyFill="1" applyAlignment="1" applyProtection="1">
      <alignment horizontal="centerContinuous"/>
    </xf>
    <xf numFmtId="0" fontId="52" fillId="24" borderId="13" xfId="0" applyFont="1" applyFill="1" applyBorder="1" applyProtection="1"/>
    <xf numFmtId="0" fontId="27" fillId="25" borderId="0" xfId="0" applyFont="1" applyFill="1" applyAlignment="1" applyProtection="1">
      <alignment horizontal="right"/>
    </xf>
    <xf numFmtId="0" fontId="31" fillId="0" borderId="0" xfId="0" applyFont="1" applyBorder="1" applyAlignment="1">
      <alignment wrapText="1"/>
    </xf>
    <xf numFmtId="0" fontId="31" fillId="0" borderId="0" xfId="0" applyFont="1" applyBorder="1"/>
    <xf numFmtId="0" fontId="31" fillId="0" borderId="28" xfId="0" applyFont="1" applyBorder="1" applyAlignment="1" applyProtection="1">
      <alignment horizontal="center"/>
    </xf>
    <xf numFmtId="0" fontId="31" fillId="0" borderId="34" xfId="0" applyFont="1" applyBorder="1" applyAlignment="1" applyProtection="1">
      <alignment horizontal="center"/>
    </xf>
    <xf numFmtId="0" fontId="31" fillId="0" borderId="36" xfId="0" applyFont="1" applyBorder="1" applyAlignment="1" applyProtection="1">
      <alignment horizontal="center"/>
    </xf>
    <xf numFmtId="0" fontId="31" fillId="0" borderId="19" xfId="0" applyFont="1" applyBorder="1" applyAlignment="1" applyProtection="1">
      <alignment horizontal="left"/>
    </xf>
    <xf numFmtId="0" fontId="31" fillId="0" borderId="0" xfId="0" applyFont="1" applyBorder="1" applyAlignment="1" applyProtection="1">
      <alignment horizontal="left"/>
    </xf>
    <xf numFmtId="0" fontId="31" fillId="0" borderId="0" xfId="0" applyFont="1" applyBorder="1" applyAlignment="1" applyProtection="1">
      <alignment horizontal="center"/>
    </xf>
    <xf numFmtId="0" fontId="31" fillId="0" borderId="19" xfId="0" applyFont="1" applyBorder="1" applyAlignment="1" applyProtection="1">
      <alignment horizontal="center"/>
    </xf>
    <xf numFmtId="164" fontId="31" fillId="0" borderId="35" xfId="0" applyNumberFormat="1" applyFont="1" applyBorder="1" applyAlignment="1" applyProtection="1">
      <alignment horizontal="center"/>
    </xf>
    <xf numFmtId="0" fontId="31" fillId="25" borderId="0" xfId="0" applyFont="1" applyFill="1" applyBorder="1" applyProtection="1"/>
    <xf numFmtId="0" fontId="32" fillId="25" borderId="49" xfId="0" applyFont="1" applyFill="1" applyBorder="1" applyAlignment="1" applyProtection="1">
      <alignment horizontal="centerContinuous"/>
    </xf>
    <xf numFmtId="0" fontId="32" fillId="25" borderId="0" xfId="0" applyFont="1" applyFill="1" applyBorder="1" applyAlignment="1" applyProtection="1">
      <alignment horizontal="centerContinuous"/>
    </xf>
    <xf numFmtId="0" fontId="31" fillId="25" borderId="49" xfId="0" applyFont="1" applyFill="1" applyBorder="1" applyAlignment="1" applyProtection="1">
      <alignment horizontal="centerContinuous"/>
    </xf>
    <xf numFmtId="0" fontId="31" fillId="25" borderId="0" xfId="0" applyFont="1" applyFill="1" applyBorder="1" applyAlignment="1" applyProtection="1">
      <alignment horizontal="center"/>
    </xf>
    <xf numFmtId="0" fontId="31" fillId="25" borderId="35" xfId="0" applyFont="1" applyFill="1" applyBorder="1" applyAlignment="1" applyProtection="1">
      <alignment horizontal="center"/>
    </xf>
    <xf numFmtId="0" fontId="31" fillId="31" borderId="57" xfId="0" applyFont="1" applyFill="1" applyBorder="1" applyProtection="1"/>
    <xf numFmtId="0" fontId="31" fillId="0" borderId="140" xfId="0" applyFont="1" applyBorder="1" applyProtection="1"/>
    <xf numFmtId="0" fontId="31" fillId="25" borderId="141" xfId="0" applyFont="1" applyFill="1" applyBorder="1" applyProtection="1"/>
    <xf numFmtId="0" fontId="31" fillId="0" borderId="142" xfId="0" applyFont="1" applyBorder="1" applyAlignment="1" applyProtection="1">
      <alignment horizontal="left"/>
    </xf>
    <xf numFmtId="0" fontId="31" fillId="0" borderId="141" xfId="0" applyFont="1" applyBorder="1" applyProtection="1"/>
    <xf numFmtId="0" fontId="31" fillId="0" borderId="142" xfId="0" applyFont="1" applyBorder="1" applyAlignment="1" applyProtection="1">
      <alignment horizontal="center"/>
    </xf>
    <xf numFmtId="0" fontId="31" fillId="0" borderId="143" xfId="0" applyFont="1" applyBorder="1" applyAlignment="1" applyProtection="1">
      <alignment horizontal="center"/>
    </xf>
    <xf numFmtId="0" fontId="31" fillId="0" borderId="144" xfId="0" applyFont="1" applyBorder="1" applyProtection="1"/>
    <xf numFmtId="0" fontId="31" fillId="25" borderId="145" xfId="0" applyFont="1" applyFill="1" applyBorder="1" applyProtection="1"/>
    <xf numFmtId="0" fontId="31" fillId="25" borderId="144" xfId="0" applyFont="1" applyFill="1" applyBorder="1" applyProtection="1"/>
    <xf numFmtId="49" fontId="31" fillId="0" borderId="146" xfId="0" applyNumberFormat="1" applyFont="1" applyBorder="1"/>
    <xf numFmtId="0" fontId="32" fillId="25" borderId="147" xfId="0" applyFont="1" applyFill="1" applyBorder="1" applyAlignment="1" applyProtection="1">
      <alignment horizontal="centerContinuous"/>
    </xf>
    <xf numFmtId="0" fontId="31" fillId="25" borderId="148" xfId="0" applyFont="1" applyFill="1" applyBorder="1" applyAlignment="1" applyProtection="1">
      <alignment horizontal="centerContinuous"/>
    </xf>
    <xf numFmtId="0" fontId="32" fillId="25" borderId="144" xfId="0" applyFont="1" applyFill="1" applyBorder="1" applyAlignment="1" applyProtection="1">
      <alignment horizontal="centerContinuous"/>
    </xf>
    <xf numFmtId="0" fontId="31" fillId="25" borderId="149" xfId="0" applyFont="1" applyFill="1" applyBorder="1" applyAlignment="1" applyProtection="1">
      <alignment horizontal="centerContinuous"/>
    </xf>
    <xf numFmtId="0" fontId="31" fillId="25" borderId="149" xfId="0" applyFont="1" applyFill="1" applyBorder="1" applyProtection="1"/>
    <xf numFmtId="0" fontId="31" fillId="25" borderId="150" xfId="0" applyFont="1" applyFill="1" applyBorder="1" applyAlignment="1" applyProtection="1">
      <alignment horizontal="center"/>
    </xf>
    <xf numFmtId="0" fontId="31" fillId="25" borderId="151" xfId="0" applyFont="1" applyFill="1" applyBorder="1" applyAlignment="1" applyProtection="1">
      <alignment horizontal="center"/>
    </xf>
    <xf numFmtId="0" fontId="31" fillId="25" borderId="144" xfId="0" applyFont="1" applyFill="1" applyBorder="1" applyAlignment="1" applyProtection="1">
      <alignment horizontal="center"/>
    </xf>
    <xf numFmtId="0" fontId="31" fillId="25" borderId="145" xfId="0" applyFont="1" applyFill="1" applyBorder="1" applyAlignment="1" applyProtection="1">
      <alignment horizontal="center"/>
    </xf>
    <xf numFmtId="0" fontId="31" fillId="25" borderId="146" xfId="0" applyFont="1" applyFill="1" applyBorder="1" applyAlignment="1" applyProtection="1">
      <alignment horizontal="center"/>
    </xf>
    <xf numFmtId="0" fontId="31" fillId="25" borderId="152" xfId="0" applyFont="1" applyFill="1" applyBorder="1" applyAlignment="1" applyProtection="1">
      <alignment horizontal="center"/>
    </xf>
    <xf numFmtId="37" fontId="31" fillId="0" borderId="145" xfId="0" applyNumberFormat="1" applyFont="1" applyBorder="1" applyProtection="1"/>
    <xf numFmtId="0" fontId="31" fillId="25" borderId="153" xfId="0" applyFont="1" applyFill="1" applyBorder="1" applyAlignment="1" applyProtection="1">
      <alignment horizontal="center"/>
    </xf>
    <xf numFmtId="37" fontId="31" fillId="25" borderId="145" xfId="0" applyNumberFormat="1" applyFont="1" applyFill="1" applyBorder="1" applyProtection="1"/>
    <xf numFmtId="0" fontId="31" fillId="0" borderId="153" xfId="0" applyFont="1" applyBorder="1" applyAlignment="1" applyProtection="1">
      <alignment horizontal="center"/>
    </xf>
    <xf numFmtId="37" fontId="31" fillId="25" borderId="146" xfId="0" applyNumberFormat="1" applyFont="1" applyFill="1" applyBorder="1" applyProtection="1"/>
    <xf numFmtId="0" fontId="31" fillId="25" borderId="154" xfId="0" applyFont="1" applyFill="1" applyBorder="1" applyAlignment="1" applyProtection="1">
      <alignment horizontal="center"/>
    </xf>
    <xf numFmtId="0" fontId="31" fillId="25" borderId="155" xfId="0" applyFont="1" applyFill="1" applyBorder="1" applyAlignment="1" applyProtection="1">
      <alignment horizontal="center"/>
    </xf>
    <xf numFmtId="5" fontId="31" fillId="25" borderId="155" xfId="0" applyNumberFormat="1" applyFont="1" applyFill="1" applyBorder="1" applyProtection="1"/>
    <xf numFmtId="5" fontId="31" fillId="25" borderId="156" xfId="0" applyNumberFormat="1" applyFont="1" applyFill="1" applyBorder="1" applyProtection="1"/>
    <xf numFmtId="37" fontId="31" fillId="0" borderId="157" xfId="42" applyFont="1" applyBorder="1" applyProtection="1">
      <protection locked="0"/>
    </xf>
    <xf numFmtId="37" fontId="31" fillId="0" borderId="158" xfId="42" applyFont="1" applyBorder="1"/>
    <xf numFmtId="37" fontId="31" fillId="0" borderId="159" xfId="42" applyFont="1" applyBorder="1"/>
    <xf numFmtId="0" fontId="31" fillId="0" borderId="160" xfId="0" applyFont="1" applyBorder="1" applyAlignment="1" applyProtection="1">
      <alignment horizontal="left"/>
    </xf>
    <xf numFmtId="0" fontId="31" fillId="0" borderId="161" xfId="0" applyFont="1" applyBorder="1" applyProtection="1"/>
    <xf numFmtId="37" fontId="31" fillId="0" borderId="162" xfId="42" applyFont="1" applyBorder="1"/>
    <xf numFmtId="37" fontId="31" fillId="0" borderId="162" xfId="42" applyFont="1" applyBorder="1" applyProtection="1">
      <protection locked="0"/>
    </xf>
    <xf numFmtId="37" fontId="31" fillId="0" borderId="160" xfId="42" applyFont="1" applyBorder="1" applyProtection="1">
      <protection locked="0"/>
    </xf>
    <xf numFmtId="37" fontId="31" fillId="0" borderId="164" xfId="42" applyFont="1" applyBorder="1"/>
    <xf numFmtId="37" fontId="31" fillId="0" borderId="165" xfId="42" quotePrefix="1" applyFont="1" applyBorder="1" applyAlignment="1" applyProtection="1">
      <alignment horizontal="left"/>
      <protection locked="0"/>
    </xf>
    <xf numFmtId="37" fontId="31" fillId="0" borderId="166" xfId="42" applyFont="1" applyBorder="1"/>
    <xf numFmtId="37" fontId="31" fillId="0" borderId="165" xfId="42" applyFont="1" applyBorder="1"/>
    <xf numFmtId="37" fontId="31" fillId="0" borderId="167" xfId="42" applyFont="1" applyBorder="1"/>
    <xf numFmtId="37" fontId="31" fillId="0" borderId="168" xfId="42" applyFont="1" applyBorder="1"/>
    <xf numFmtId="37" fontId="31" fillId="0" borderId="169" xfId="42" applyFont="1" applyBorder="1" applyAlignment="1">
      <alignment horizontal="centerContinuous"/>
    </xf>
    <xf numFmtId="37" fontId="31" fillId="0" borderId="170" xfId="42" quotePrefix="1" applyFont="1" applyBorder="1" applyAlignment="1">
      <alignment horizontal="center"/>
    </xf>
    <xf numFmtId="37" fontId="31" fillId="0" borderId="171" xfId="42" applyFont="1" applyBorder="1"/>
    <xf numFmtId="37" fontId="31" fillId="0" borderId="172" xfId="42" applyFont="1" applyBorder="1" applyAlignment="1">
      <alignment horizontal="center"/>
    </xf>
    <xf numFmtId="37" fontId="31" fillId="0" borderId="170" xfId="42" applyNumberFormat="1" applyFont="1" applyBorder="1" applyProtection="1"/>
    <xf numFmtId="37" fontId="31" fillId="0" borderId="173" xfId="42" applyNumberFormat="1" applyFont="1" applyBorder="1" applyProtection="1"/>
    <xf numFmtId="37" fontId="31" fillId="0" borderId="172" xfId="42" applyNumberFormat="1" applyFont="1" applyBorder="1" applyProtection="1"/>
    <xf numFmtId="37" fontId="31" fillId="49" borderId="172" xfId="42" applyFont="1" applyFill="1" applyBorder="1"/>
    <xf numFmtId="37" fontId="31" fillId="0" borderId="172" xfId="42" applyFont="1" applyBorder="1"/>
    <xf numFmtId="5" fontId="31" fillId="0" borderId="172" xfId="42" applyNumberFormat="1" applyFont="1" applyBorder="1" applyProtection="1"/>
    <xf numFmtId="37" fontId="31" fillId="0" borderId="170" xfId="42" applyFont="1" applyBorder="1"/>
    <xf numFmtId="37" fontId="31" fillId="0" borderId="174" xfId="42" applyFont="1" applyBorder="1" applyAlignment="1" applyProtection="1">
      <alignment horizontal="centerContinuous"/>
      <protection locked="0"/>
    </xf>
    <xf numFmtId="37" fontId="31" fillId="0" borderId="175" xfId="42" applyFont="1" applyBorder="1" applyAlignment="1">
      <alignment horizontal="centerContinuous"/>
    </xf>
    <xf numFmtId="37" fontId="31" fillId="0" borderId="176" xfId="42" applyFont="1" applyBorder="1" applyAlignment="1">
      <alignment horizontal="centerContinuous"/>
    </xf>
    <xf numFmtId="0" fontId="31" fillId="0" borderId="157" xfId="0" applyFont="1" applyBorder="1" applyProtection="1"/>
    <xf numFmtId="0" fontId="31" fillId="0" borderId="159" xfId="0" applyFont="1" applyBorder="1" applyProtection="1"/>
    <xf numFmtId="0" fontId="31" fillId="0" borderId="177" xfId="0" applyFont="1" applyBorder="1" applyProtection="1"/>
    <xf numFmtId="0" fontId="31" fillId="0" borderId="158" xfId="0" applyFont="1" applyBorder="1" applyProtection="1"/>
    <xf numFmtId="0" fontId="31" fillId="0" borderId="163" xfId="0" applyFont="1" applyBorder="1" applyProtection="1"/>
    <xf numFmtId="0" fontId="31" fillId="0" borderId="164" xfId="0" applyFont="1" applyBorder="1" applyProtection="1"/>
    <xf numFmtId="0" fontId="31" fillId="0" borderId="170" xfId="0" applyFont="1" applyBorder="1" applyAlignment="1" applyProtection="1">
      <alignment horizontal="center"/>
    </xf>
    <xf numFmtId="0" fontId="31" fillId="0" borderId="171" xfId="0" applyFont="1" applyBorder="1" applyProtection="1"/>
    <xf numFmtId="0" fontId="31" fillId="0" borderId="172" xfId="0" applyFont="1" applyBorder="1" applyAlignment="1" applyProtection="1">
      <alignment horizontal="center"/>
    </xf>
    <xf numFmtId="0" fontId="31" fillId="0" borderId="171" xfId="0" applyFont="1" applyBorder="1" applyAlignment="1" applyProtection="1">
      <alignment horizontal="centerContinuous"/>
    </xf>
    <xf numFmtId="0" fontId="31" fillId="0" borderId="167" xfId="0" applyFont="1" applyBorder="1" applyAlignment="1" applyProtection="1">
      <alignment horizontal="centerContinuous"/>
    </xf>
    <xf numFmtId="0" fontId="31" fillId="0" borderId="179" xfId="0" applyFont="1" applyBorder="1" applyProtection="1"/>
    <xf numFmtId="37" fontId="31" fillId="0" borderId="167" xfId="0" applyNumberFormat="1" applyFont="1" applyBorder="1" applyAlignment="1" applyProtection="1">
      <alignment horizontal="centerContinuous"/>
    </xf>
    <xf numFmtId="0" fontId="31" fillId="0" borderId="179" xfId="0" applyFont="1" applyBorder="1" applyAlignment="1" applyProtection="1">
      <alignment horizontal="center"/>
    </xf>
    <xf numFmtId="0" fontId="31" fillId="0" borderId="170" xfId="0" applyFont="1" applyBorder="1" applyProtection="1"/>
    <xf numFmtId="37" fontId="31" fillId="0" borderId="170" xfId="0" applyNumberFormat="1" applyFont="1" applyBorder="1" applyProtection="1"/>
    <xf numFmtId="0" fontId="31" fillId="0" borderId="180" xfId="0" applyFont="1" applyBorder="1" applyProtection="1"/>
    <xf numFmtId="37" fontId="31" fillId="0" borderId="172" xfId="0" applyNumberFormat="1" applyFont="1" applyBorder="1" applyAlignment="1" applyProtection="1">
      <alignment horizontal="center"/>
    </xf>
    <xf numFmtId="37" fontId="31" fillId="26" borderId="172" xfId="0" applyNumberFormat="1" applyFont="1" applyFill="1" applyBorder="1" applyProtection="1"/>
    <xf numFmtId="5" fontId="31" fillId="0" borderId="172" xfId="0" applyNumberFormat="1" applyFont="1" applyBorder="1" applyProtection="1"/>
    <xf numFmtId="37" fontId="31" fillId="0" borderId="181" xfId="0" applyNumberFormat="1" applyFont="1" applyBorder="1" applyProtection="1"/>
    <xf numFmtId="0" fontId="31" fillId="0" borderId="170" xfId="0" applyFont="1" applyBorder="1" applyAlignment="1" applyProtection="1">
      <alignment horizontal="centerContinuous"/>
    </xf>
    <xf numFmtId="37" fontId="31" fillId="0" borderId="165" xfId="0" applyNumberFormat="1" applyFont="1" applyBorder="1" applyProtection="1"/>
    <xf numFmtId="0" fontId="31" fillId="0" borderId="174" xfId="0" applyFont="1" applyBorder="1" applyProtection="1"/>
    <xf numFmtId="0" fontId="31" fillId="0" borderId="175" xfId="0" applyFont="1" applyBorder="1" applyProtection="1"/>
    <xf numFmtId="0" fontId="31" fillId="0" borderId="175" xfId="0" applyFont="1" applyBorder="1" applyAlignment="1" applyProtection="1">
      <alignment horizontal="centerContinuous"/>
    </xf>
    <xf numFmtId="37" fontId="31" fillId="0" borderId="175" xfId="0" applyNumberFormat="1" applyFont="1" applyBorder="1" applyProtection="1"/>
    <xf numFmtId="37" fontId="31" fillId="0" borderId="176" xfId="0" applyNumberFormat="1" applyFont="1" applyBorder="1" applyProtection="1"/>
    <xf numFmtId="0" fontId="31" fillId="0" borderId="179" xfId="0" applyFont="1" applyBorder="1" applyAlignment="1">
      <alignment vertical="center"/>
    </xf>
    <xf numFmtId="0" fontId="31" fillId="0" borderId="165" xfId="0" applyFont="1" applyBorder="1" applyProtection="1"/>
    <xf numFmtId="0" fontId="31" fillId="0" borderId="167" xfId="0" applyFont="1" applyBorder="1" applyProtection="1"/>
    <xf numFmtId="0" fontId="31" fillId="0" borderId="178" xfId="0" applyFont="1" applyBorder="1" applyProtection="1"/>
    <xf numFmtId="0" fontId="31" fillId="0" borderId="180" xfId="0" applyFont="1" applyBorder="1" applyAlignment="1" applyProtection="1">
      <alignment horizontal="center"/>
    </xf>
    <xf numFmtId="0" fontId="31" fillId="26" borderId="180" xfId="0" applyFont="1" applyFill="1" applyBorder="1" applyAlignment="1" applyProtection="1">
      <alignment horizontal="centerContinuous"/>
    </xf>
    <xf numFmtId="0" fontId="31" fillId="0" borderId="172" xfId="0" applyFont="1" applyBorder="1" applyProtection="1"/>
    <xf numFmtId="5" fontId="31" fillId="0" borderId="180" xfId="0" applyNumberFormat="1" applyFont="1" applyBorder="1" applyAlignment="1" applyProtection="1"/>
    <xf numFmtId="37" fontId="31" fillId="0" borderId="180" xfId="0" applyNumberFormat="1" applyFont="1" applyBorder="1" applyAlignment="1" applyProtection="1"/>
    <xf numFmtId="37" fontId="31" fillId="0" borderId="171" xfId="0" applyNumberFormat="1" applyFont="1" applyBorder="1" applyProtection="1"/>
    <xf numFmtId="0" fontId="31" fillId="0" borderId="179" xfId="0" applyFont="1" applyBorder="1" applyAlignment="1" applyProtection="1">
      <alignment horizontal="centerContinuous"/>
    </xf>
    <xf numFmtId="5" fontId="31" fillId="0" borderId="171" xfId="0" applyNumberFormat="1" applyFont="1" applyBorder="1" applyProtection="1"/>
    <xf numFmtId="0" fontId="31" fillId="0" borderId="176" xfId="0" applyFont="1" applyBorder="1" applyProtection="1"/>
    <xf numFmtId="0" fontId="31" fillId="0" borderId="182" xfId="0" applyFont="1" applyBorder="1" applyProtection="1"/>
    <xf numFmtId="0" fontId="31" fillId="0" borderId="164" xfId="0" applyFont="1" applyBorder="1" applyAlignment="1" applyProtection="1">
      <alignment vertical="center"/>
    </xf>
    <xf numFmtId="0" fontId="31" fillId="0" borderId="164" xfId="0" applyFont="1" applyBorder="1" applyAlignment="1" applyProtection="1">
      <alignment horizontal="centerContinuous"/>
    </xf>
    <xf numFmtId="0" fontId="31" fillId="0" borderId="183" xfId="0" applyFont="1" applyBorder="1" applyProtection="1"/>
    <xf numFmtId="37" fontId="31" fillId="0" borderId="184" xfId="0" applyNumberFormat="1" applyFont="1" applyBorder="1" applyAlignment="1" applyProtection="1">
      <alignment horizontal="centerContinuous"/>
    </xf>
    <xf numFmtId="37" fontId="31" fillId="0" borderId="172" xfId="0" applyNumberFormat="1" applyFont="1" applyBorder="1" applyProtection="1"/>
    <xf numFmtId="0" fontId="31" fillId="0" borderId="163" xfId="0" applyFont="1" applyBorder="1" applyAlignment="1" applyProtection="1">
      <alignment horizontal="center"/>
    </xf>
    <xf numFmtId="0" fontId="31" fillId="0" borderId="165" xfId="0" applyFont="1" applyBorder="1" applyAlignment="1" applyProtection="1">
      <alignment horizontal="center"/>
    </xf>
    <xf numFmtId="49" fontId="31" fillId="0" borderId="172" xfId="0" applyNumberFormat="1" applyFont="1" applyBorder="1" applyAlignment="1">
      <alignment horizontal="center"/>
    </xf>
    <xf numFmtId="0" fontId="31" fillId="0" borderId="172" xfId="0" applyFont="1" applyBorder="1" applyAlignment="1" applyProtection="1">
      <alignment horizontal="centerContinuous"/>
    </xf>
    <xf numFmtId="5" fontId="31" fillId="0" borderId="172" xfId="0" applyNumberFormat="1" applyFont="1" applyBorder="1" applyAlignment="1" applyProtection="1"/>
    <xf numFmtId="0" fontId="31" fillId="26" borderId="172" xfId="0" applyFont="1" applyFill="1" applyBorder="1" applyProtection="1"/>
    <xf numFmtId="0" fontId="31" fillId="0" borderId="180" xfId="0" applyFont="1" applyBorder="1" applyAlignment="1" applyProtection="1">
      <alignment horizontal="right"/>
    </xf>
    <xf numFmtId="164" fontId="31" fillId="0" borderId="0" xfId="0" applyNumberFormat="1" applyFont="1"/>
    <xf numFmtId="37" fontId="31" fillId="0" borderId="31" xfId="48" quotePrefix="1" applyNumberFormat="1" applyFont="1" applyBorder="1" applyAlignment="1" applyProtection="1">
      <alignment horizontal="center"/>
    </xf>
    <xf numFmtId="14" fontId="31" fillId="0" borderId="20" xfId="0" quotePrefix="1" applyNumberFormat="1" applyFont="1" applyBorder="1" applyAlignment="1" applyProtection="1">
      <alignment horizontal="center"/>
    </xf>
    <xf numFmtId="14" fontId="31" fillId="0" borderId="31" xfId="0" applyNumberFormat="1" applyFont="1" applyBorder="1" applyProtection="1"/>
    <xf numFmtId="14" fontId="31" fillId="0" borderId="30" xfId="0" quotePrefix="1" applyNumberFormat="1" applyFont="1" applyBorder="1" applyProtection="1"/>
    <xf numFmtId="14" fontId="31" fillId="0" borderId="0" xfId="0" applyNumberFormat="1" applyFont="1" applyProtection="1"/>
    <xf numFmtId="0" fontId="31" fillId="0" borderId="0" xfId="0" applyFont="1"/>
    <xf numFmtId="0" fontId="31" fillId="0" borderId="24" xfId="48" applyFont="1" applyBorder="1" applyAlignment="1" applyProtection="1">
      <alignment horizontal="center"/>
    </xf>
    <xf numFmtId="37" fontId="32" fillId="0" borderId="42" xfId="48" applyNumberFormat="1" applyFont="1" applyBorder="1" applyAlignment="1" applyProtection="1">
      <alignment horizontal="right"/>
    </xf>
    <xf numFmtId="0" fontId="31" fillId="0" borderId="82" xfId="48" applyFont="1" applyBorder="1" applyProtection="1"/>
    <xf numFmtId="0" fontId="31" fillId="0" borderId="82" xfId="48" applyFont="1" applyBorder="1" applyAlignment="1" applyProtection="1">
      <alignment horizontal="center"/>
    </xf>
    <xf numFmtId="0" fontId="31" fillId="0" borderId="0" xfId="0" applyFont="1"/>
    <xf numFmtId="0" fontId="31" fillId="0" borderId="19" xfId="0" applyFont="1" applyBorder="1" applyAlignment="1" applyProtection="1">
      <alignment horizontal="left"/>
    </xf>
    <xf numFmtId="43" fontId="31" fillId="0" borderId="0" xfId="0" applyNumberFormat="1" applyFont="1" applyBorder="1" applyProtection="1"/>
    <xf numFmtId="177" fontId="31" fillId="0" borderId="53" xfId="28" applyNumberFormat="1" applyFont="1" applyBorder="1" applyAlignment="1" applyProtection="1"/>
    <xf numFmtId="177" fontId="31" fillId="26" borderId="26" xfId="28" applyNumberFormat="1" applyFont="1" applyFill="1" applyBorder="1" applyAlignment="1" applyProtection="1">
      <alignment horizontal="centerContinuous"/>
    </xf>
    <xf numFmtId="177" fontId="31" fillId="0" borderId="26" xfId="28" applyNumberFormat="1" applyFont="1" applyBorder="1" applyAlignment="1" applyProtection="1"/>
    <xf numFmtId="177" fontId="31" fillId="0" borderId="26" xfId="0" applyNumberFormat="1" applyFont="1" applyBorder="1" applyAlignment="1" applyProtection="1"/>
    <xf numFmtId="49" fontId="31" fillId="0" borderId="19" xfId="0" applyNumberFormat="1" applyFont="1" applyBorder="1" applyProtection="1"/>
    <xf numFmtId="177" fontId="31" fillId="0" borderId="58" xfId="28" applyNumberFormat="1" applyFont="1" applyBorder="1" applyProtection="1"/>
    <xf numFmtId="177" fontId="31" fillId="29" borderId="56" xfId="28" applyNumberFormat="1" applyFont="1" applyFill="1" applyBorder="1" applyAlignment="1" applyProtection="1">
      <alignment horizontal="center"/>
    </xf>
    <xf numFmtId="177" fontId="31" fillId="0" borderId="60" xfId="28" applyNumberFormat="1" applyFont="1" applyBorder="1" applyProtection="1"/>
    <xf numFmtId="0" fontId="87" fillId="0" borderId="17" xfId="55" applyFont="1" applyFill="1" applyBorder="1" applyProtection="1"/>
    <xf numFmtId="0" fontId="87" fillId="0" borderId="11" xfId="55" applyFont="1" applyFill="1" applyBorder="1" applyProtection="1"/>
    <xf numFmtId="0" fontId="87" fillId="0" borderId="21" xfId="55" applyFont="1" applyFill="1" applyBorder="1" applyProtection="1"/>
    <xf numFmtId="0" fontId="87" fillId="0" borderId="33" xfId="55" applyFont="1" applyFill="1" applyBorder="1" applyProtection="1"/>
    <xf numFmtId="0" fontId="87" fillId="0" borderId="23" xfId="55" applyFont="1" applyFill="1" applyBorder="1" applyAlignment="1" applyProtection="1">
      <alignment horizontal="center"/>
    </xf>
    <xf numFmtId="0" fontId="87" fillId="0" borderId="0" xfId="55" applyFont="1" applyFill="1"/>
    <xf numFmtId="0" fontId="87" fillId="0" borderId="13" xfId="55" applyFont="1" applyFill="1" applyBorder="1" applyProtection="1"/>
    <xf numFmtId="0" fontId="87" fillId="0" borderId="0" xfId="55" applyFont="1" applyFill="1" applyProtection="1"/>
    <xf numFmtId="0" fontId="87" fillId="0" borderId="34" xfId="55" applyFont="1" applyFill="1" applyBorder="1" applyProtection="1"/>
    <xf numFmtId="0" fontId="87" fillId="0" borderId="28" xfId="55" applyFont="1" applyFill="1" applyBorder="1" applyProtection="1"/>
    <xf numFmtId="0" fontId="87" fillId="0" borderId="25" xfId="55" applyFont="1" applyFill="1" applyBorder="1" applyProtection="1"/>
    <xf numFmtId="0" fontId="87" fillId="0" borderId="18" xfId="55" applyFont="1" applyFill="1" applyBorder="1" applyProtection="1"/>
    <xf numFmtId="0" fontId="87" fillId="0" borderId="19" xfId="55" applyFont="1" applyFill="1" applyBorder="1" applyProtection="1"/>
    <xf numFmtId="0" fontId="87" fillId="0" borderId="35" xfId="55" applyFont="1" applyFill="1" applyBorder="1" applyProtection="1"/>
    <xf numFmtId="0" fontId="87" fillId="0" borderId="30" xfId="55" applyFont="1" applyFill="1" applyBorder="1" applyProtection="1"/>
    <xf numFmtId="164" fontId="87" fillId="0" borderId="26" xfId="55" applyNumberFormat="1" applyFont="1" applyFill="1" applyBorder="1" applyAlignment="1" applyProtection="1">
      <alignment horizontal="center"/>
    </xf>
    <xf numFmtId="14" fontId="87" fillId="0" borderId="20" xfId="55" quotePrefix="1" applyNumberFormat="1" applyFont="1" applyFill="1" applyBorder="1" applyAlignment="1" applyProtection="1">
      <alignment horizontal="center"/>
    </xf>
    <xf numFmtId="0" fontId="87" fillId="0" borderId="13" xfId="55" applyFont="1" applyFill="1" applyBorder="1" applyAlignment="1" applyProtection="1">
      <alignment horizontal="centerContinuous"/>
    </xf>
    <xf numFmtId="0" fontId="87" fillId="0" borderId="0" xfId="55" applyFont="1" applyFill="1" applyAlignment="1" applyProtection="1">
      <alignment horizontal="centerContinuous"/>
    </xf>
    <xf numFmtId="0" fontId="87" fillId="0" borderId="14" xfId="55" applyFont="1" applyFill="1" applyBorder="1" applyAlignment="1" applyProtection="1">
      <alignment horizontal="centerContinuous"/>
    </xf>
    <xf numFmtId="0" fontId="87" fillId="0" borderId="20" xfId="55" applyFont="1" applyFill="1" applyBorder="1" applyProtection="1"/>
    <xf numFmtId="0" fontId="88" fillId="0" borderId="13" xfId="55" applyFont="1" applyFill="1" applyBorder="1" applyAlignment="1" applyProtection="1">
      <alignment horizontal="center"/>
    </xf>
    <xf numFmtId="0" fontId="88" fillId="0" borderId="0" xfId="55" applyFont="1" applyFill="1" applyProtection="1"/>
    <xf numFmtId="0" fontId="88" fillId="0" borderId="14" xfId="55" applyFont="1" applyFill="1" applyBorder="1" applyProtection="1"/>
    <xf numFmtId="0" fontId="87" fillId="0" borderId="48" xfId="55" applyFont="1" applyFill="1" applyBorder="1" applyProtection="1"/>
    <xf numFmtId="0" fontId="87" fillId="0" borderId="49" xfId="55" applyFont="1" applyFill="1" applyBorder="1" applyProtection="1"/>
    <xf numFmtId="0" fontId="87" fillId="0" borderId="50" xfId="55" applyFont="1" applyFill="1" applyBorder="1" applyProtection="1"/>
    <xf numFmtId="0" fontId="87" fillId="0" borderId="13" xfId="55" applyFont="1" applyFill="1" applyBorder="1" applyAlignment="1" applyProtection="1">
      <alignment horizontal="center"/>
    </xf>
    <xf numFmtId="0" fontId="87" fillId="0" borderId="28" xfId="55" applyFont="1" applyFill="1" applyBorder="1" applyAlignment="1" applyProtection="1">
      <alignment horizontal="center"/>
    </xf>
    <xf numFmtId="0" fontId="87" fillId="0" borderId="0" xfId="55" applyFont="1" applyFill="1" applyAlignment="1" applyProtection="1">
      <alignment horizontal="center"/>
    </xf>
    <xf numFmtId="0" fontId="87" fillId="0" borderId="25" xfId="55" applyFont="1" applyFill="1" applyBorder="1" applyAlignment="1" applyProtection="1">
      <alignment horizontal="center"/>
    </xf>
    <xf numFmtId="0" fontId="87" fillId="0" borderId="18" xfId="55" applyFont="1" applyFill="1" applyBorder="1" applyAlignment="1" applyProtection="1">
      <alignment horizontal="center"/>
    </xf>
    <xf numFmtId="0" fontId="87" fillId="0" borderId="19" xfId="55" applyFont="1" applyFill="1" applyBorder="1" applyAlignment="1" applyProtection="1">
      <alignment horizontal="center"/>
    </xf>
    <xf numFmtId="0" fontId="87" fillId="0" borderId="30" xfId="55" applyFont="1" applyFill="1" applyBorder="1" applyAlignment="1" applyProtection="1">
      <alignment horizontal="center"/>
    </xf>
    <xf numFmtId="0" fontId="87" fillId="0" borderId="31" xfId="55" applyFont="1" applyFill="1" applyBorder="1" applyAlignment="1" applyProtection="1">
      <alignment horizontal="center"/>
    </xf>
    <xf numFmtId="0" fontId="87" fillId="0" borderId="48" xfId="55" applyFont="1" applyFill="1" applyBorder="1" applyAlignment="1" applyProtection="1">
      <alignment horizontal="center"/>
    </xf>
    <xf numFmtId="0" fontId="87" fillId="0" borderId="52" xfId="55" applyFont="1" applyFill="1" applyBorder="1" applyProtection="1"/>
    <xf numFmtId="5" fontId="87" fillId="0" borderId="52" xfId="55" applyNumberFormat="1" applyFont="1" applyFill="1" applyBorder="1" applyProtection="1">
      <protection locked="0"/>
    </xf>
    <xf numFmtId="177" fontId="87" fillId="0" borderId="52" xfId="55" applyNumberFormat="1" applyFont="1" applyFill="1" applyBorder="1" applyProtection="1">
      <protection locked="0"/>
    </xf>
    <xf numFmtId="5" fontId="87" fillId="0" borderId="59" xfId="55" applyNumberFormat="1" applyFont="1" applyFill="1" applyBorder="1" applyProtection="1"/>
    <xf numFmtId="37" fontId="87" fillId="0" borderId="52" xfId="55" applyNumberFormat="1" applyFont="1" applyFill="1" applyBorder="1" applyProtection="1">
      <protection locked="0"/>
    </xf>
    <xf numFmtId="37" fontId="87" fillId="0" borderId="59" xfId="55" applyNumberFormat="1" applyFont="1" applyFill="1" applyBorder="1" applyProtection="1"/>
    <xf numFmtId="5" fontId="87" fillId="0" borderId="0" xfId="55" applyNumberFormat="1" applyFont="1" applyFill="1"/>
    <xf numFmtId="0" fontId="87" fillId="0" borderId="49" xfId="55" applyFont="1" applyFill="1" applyBorder="1" applyAlignment="1" applyProtection="1">
      <alignment horizontal="center"/>
    </xf>
    <xf numFmtId="5" fontId="87" fillId="0" borderId="66" xfId="55" applyNumberFormat="1" applyFont="1" applyFill="1" applyBorder="1" applyProtection="1"/>
    <xf numFmtId="5" fontId="87" fillId="0" borderId="67" xfId="55" applyNumberFormat="1" applyFont="1" applyFill="1" applyBorder="1" applyProtection="1"/>
    <xf numFmtId="7" fontId="87" fillId="0" borderId="0" xfId="55" applyNumberFormat="1" applyFont="1" applyFill="1"/>
    <xf numFmtId="0" fontId="87" fillId="0" borderId="18" xfId="55" applyFont="1" applyFill="1" applyBorder="1" applyAlignment="1" applyProtection="1">
      <alignment horizontal="centerContinuous"/>
    </xf>
    <xf numFmtId="0" fontId="87" fillId="0" borderId="19" xfId="55" applyFont="1" applyFill="1" applyBorder="1" applyAlignment="1" applyProtection="1">
      <alignment horizontal="centerContinuous"/>
    </xf>
    <xf numFmtId="0" fontId="87" fillId="0" borderId="20" xfId="55" applyFont="1" applyFill="1" applyBorder="1" applyAlignment="1" applyProtection="1">
      <alignment horizontal="centerContinuous"/>
    </xf>
    <xf numFmtId="0" fontId="87" fillId="0" borderId="0" xfId="55" applyFont="1" applyFill="1" applyBorder="1" applyAlignment="1" applyProtection="1">
      <alignment horizontal="centerContinuous"/>
    </xf>
    <xf numFmtId="5" fontId="87" fillId="0" borderId="14" xfId="55" applyNumberFormat="1" applyFont="1" applyFill="1" applyBorder="1" applyProtection="1"/>
    <xf numFmtId="39" fontId="87" fillId="0" borderId="0" xfId="55" applyNumberFormat="1" applyFont="1" applyFill="1"/>
    <xf numFmtId="43" fontId="87" fillId="0" borderId="0" xfId="63" applyFont="1" applyFill="1"/>
    <xf numFmtId="0" fontId="87" fillId="0" borderId="0" xfId="55" applyFont="1" applyFill="1" applyBorder="1" applyProtection="1"/>
    <xf numFmtId="0" fontId="87" fillId="0" borderId="14" xfId="55" applyFont="1" applyFill="1" applyBorder="1" applyProtection="1"/>
    <xf numFmtId="0" fontId="87" fillId="0" borderId="14" xfId="55" applyFont="1" applyFill="1" applyBorder="1"/>
    <xf numFmtId="0" fontId="87" fillId="0" borderId="15" xfId="55" applyFont="1" applyFill="1" applyBorder="1" applyProtection="1"/>
    <xf numFmtId="0" fontId="87" fillId="0" borderId="10" xfId="55" applyFont="1" applyFill="1" applyBorder="1" applyProtection="1"/>
    <xf numFmtId="0" fontId="87" fillId="0" borderId="16" xfId="55" applyFont="1" applyFill="1" applyBorder="1" applyProtection="1"/>
    <xf numFmtId="0" fontId="89" fillId="0" borderId="0" xfId="55" applyFont="1" applyFill="1" applyProtection="1"/>
    <xf numFmtId="0" fontId="87" fillId="0" borderId="12" xfId="55" applyFont="1" applyFill="1" applyBorder="1" applyProtection="1"/>
    <xf numFmtId="0" fontId="88" fillId="0" borderId="13" xfId="55" applyFont="1" applyFill="1" applyBorder="1" applyProtection="1"/>
    <xf numFmtId="164" fontId="87" fillId="0" borderId="35" xfId="55" applyNumberFormat="1" applyFont="1" applyFill="1" applyBorder="1" applyAlignment="1" applyProtection="1">
      <alignment horizontal="center"/>
    </xf>
    <xf numFmtId="14" fontId="87" fillId="0" borderId="30" xfId="55" applyNumberFormat="1" applyFont="1" applyFill="1" applyBorder="1" applyProtection="1"/>
    <xf numFmtId="0" fontId="87" fillId="0" borderId="39" xfId="55" applyFont="1" applyFill="1" applyBorder="1" applyAlignment="1" applyProtection="1">
      <alignment horizontal="centerContinuous"/>
    </xf>
    <xf numFmtId="0" fontId="87" fillId="0" borderId="40" xfId="55" applyFont="1" applyFill="1" applyBorder="1" applyAlignment="1" applyProtection="1">
      <alignment horizontal="centerContinuous"/>
    </xf>
    <xf numFmtId="0" fontId="87" fillId="0" borderId="38" xfId="55" applyFont="1" applyFill="1" applyBorder="1" applyAlignment="1" applyProtection="1">
      <alignment horizontal="centerContinuous"/>
    </xf>
    <xf numFmtId="0" fontId="87" fillId="0" borderId="48" xfId="55" applyFont="1" applyFill="1" applyBorder="1" applyAlignment="1" applyProtection="1">
      <alignment horizontal="centerContinuous"/>
    </xf>
    <xf numFmtId="0" fontId="87" fillId="0" borderId="49" xfId="55" applyFont="1" applyFill="1" applyBorder="1" applyAlignment="1" applyProtection="1">
      <alignment horizontal="centerContinuous"/>
    </xf>
    <xf numFmtId="0" fontId="87" fillId="0" borderId="50" xfId="55" applyFont="1" applyFill="1" applyBorder="1" applyAlignment="1" applyProtection="1">
      <alignment horizontal="centerContinuous"/>
    </xf>
    <xf numFmtId="0" fontId="87" fillId="0" borderId="13" xfId="56" applyFont="1" applyFill="1" applyBorder="1" applyAlignment="1" applyProtection="1">
      <alignment horizontal="center"/>
    </xf>
    <xf numFmtId="37" fontId="87" fillId="0" borderId="24" xfId="56" applyNumberFormat="1" applyFont="1" applyFill="1" applyBorder="1" applyProtection="1"/>
    <xf numFmtId="0" fontId="87" fillId="0" borderId="34" xfId="56" applyFont="1" applyFill="1" applyBorder="1" applyProtection="1"/>
    <xf numFmtId="2" fontId="87" fillId="0" borderId="0" xfId="55" applyNumberFormat="1" applyFont="1" applyFill="1"/>
    <xf numFmtId="0" fontId="87" fillId="0" borderId="24" xfId="56" applyFont="1" applyFill="1" applyBorder="1" applyProtection="1"/>
    <xf numFmtId="169" fontId="87" fillId="0" borderId="34" xfId="56" applyNumberFormat="1" applyFont="1" applyFill="1" applyBorder="1" applyProtection="1"/>
    <xf numFmtId="0" fontId="87" fillId="0" borderId="14" xfId="56" applyFont="1" applyFill="1" applyBorder="1" applyProtection="1"/>
    <xf numFmtId="37" fontId="87" fillId="0" borderId="34" xfId="56" applyNumberFormat="1" applyFont="1" applyFill="1" applyBorder="1" applyProtection="1"/>
    <xf numFmtId="37" fontId="87" fillId="0" borderId="14" xfId="56" applyNumberFormat="1" applyFont="1" applyFill="1" applyBorder="1" applyProtection="1"/>
    <xf numFmtId="43" fontId="87" fillId="0" borderId="0" xfId="55" applyNumberFormat="1" applyFont="1" applyFill="1"/>
    <xf numFmtId="178" fontId="87" fillId="0" borderId="28" xfId="56" applyNumberFormat="1" applyFont="1" applyFill="1" applyBorder="1" applyProtection="1"/>
    <xf numFmtId="0" fontId="87" fillId="0" borderId="24" xfId="55" applyFont="1" applyFill="1" applyBorder="1"/>
    <xf numFmtId="0" fontId="87" fillId="0" borderId="37" xfId="55" applyFont="1" applyFill="1" applyBorder="1"/>
    <xf numFmtId="0" fontId="90" fillId="0" borderId="24" xfId="56" applyFont="1" applyFill="1" applyBorder="1" applyProtection="1"/>
    <xf numFmtId="0" fontId="87" fillId="0" borderId="27" xfId="56" applyFont="1" applyFill="1" applyBorder="1" applyAlignment="1" applyProtection="1">
      <alignment horizontal="center"/>
    </xf>
    <xf numFmtId="0" fontId="87" fillId="0" borderId="27" xfId="55" applyFont="1" applyFill="1" applyBorder="1" applyAlignment="1">
      <alignment horizontal="center"/>
    </xf>
    <xf numFmtId="0" fontId="87" fillId="0" borderId="32" xfId="55" applyFont="1" applyFill="1" applyBorder="1" applyAlignment="1">
      <alignment horizontal="center"/>
    </xf>
    <xf numFmtId="178" fontId="87" fillId="0" borderId="43" xfId="56" applyNumberFormat="1" applyFont="1" applyFill="1" applyBorder="1" applyProtection="1"/>
    <xf numFmtId="5" fontId="87" fillId="0" borderId="44" xfId="56" applyNumberFormat="1" applyFont="1" applyFill="1" applyBorder="1" applyProtection="1"/>
    <xf numFmtId="37" fontId="87" fillId="0" borderId="44" xfId="56" applyNumberFormat="1" applyFont="1" applyFill="1" applyBorder="1" applyProtection="1"/>
    <xf numFmtId="169" fontId="87" fillId="0" borderId="44" xfId="56" applyNumberFormat="1" applyFont="1" applyFill="1" applyBorder="1" applyProtection="1"/>
    <xf numFmtId="37" fontId="87" fillId="0" borderId="16" xfId="56" applyNumberFormat="1" applyFont="1" applyFill="1" applyBorder="1" applyProtection="1"/>
    <xf numFmtId="178" fontId="87" fillId="0" borderId="0" xfId="55" applyNumberFormat="1" applyFont="1" applyFill="1" applyProtection="1"/>
    <xf numFmtId="0" fontId="87" fillId="0" borderId="0" xfId="55" quotePrefix="1" applyFont="1" applyFill="1" applyAlignment="1" applyProtection="1">
      <alignment horizontal="right"/>
    </xf>
    <xf numFmtId="178" fontId="87" fillId="0" borderId="0" xfId="55" applyNumberFormat="1" applyFont="1" applyFill="1" applyAlignment="1" applyProtection="1">
      <alignment horizontal="centerContinuous"/>
    </xf>
    <xf numFmtId="0" fontId="87" fillId="0" borderId="80" xfId="55" applyFont="1" applyFill="1" applyBorder="1" applyAlignment="1" applyProtection="1">
      <alignment horizontal="centerContinuous"/>
    </xf>
    <xf numFmtId="37" fontId="87" fillId="0" borderId="34" xfId="55" applyNumberFormat="1" applyFont="1" applyFill="1" applyBorder="1" applyProtection="1"/>
    <xf numFmtId="3" fontId="87" fillId="0" borderId="0" xfId="55" applyNumberFormat="1" applyFont="1" applyFill="1"/>
    <xf numFmtId="0" fontId="90" fillId="0" borderId="0" xfId="55" applyFont="1" applyFill="1"/>
    <xf numFmtId="49" fontId="87" fillId="0" borderId="0" xfId="55" applyNumberFormat="1" applyFont="1" applyFill="1"/>
    <xf numFmtId="0" fontId="87" fillId="0" borderId="0" xfId="55" applyFont="1" applyFill="1" applyAlignment="1">
      <alignment horizontal="left"/>
    </xf>
    <xf numFmtId="49" fontId="87" fillId="0" borderId="0" xfId="55" quotePrefix="1" applyNumberFormat="1" applyFont="1" applyFill="1"/>
    <xf numFmtId="169" fontId="87" fillId="0" borderId="34" xfId="55" applyNumberFormat="1" applyFont="1" applyFill="1" applyBorder="1" applyProtection="1"/>
    <xf numFmtId="178" fontId="87" fillId="0" borderId="24" xfId="55" applyNumberFormat="1" applyFont="1" applyFill="1" applyBorder="1" applyProtection="1"/>
    <xf numFmtId="0" fontId="90" fillId="0" borderId="0" xfId="55" applyFont="1" applyFill="1" applyAlignment="1">
      <alignment horizontal="left"/>
    </xf>
    <xf numFmtId="37" fontId="87" fillId="0" borderId="0" xfId="55" applyNumberFormat="1" applyFont="1" applyFill="1" applyBorder="1" applyAlignment="1" applyProtection="1">
      <alignment horizontal="center"/>
    </xf>
    <xf numFmtId="0" fontId="87" fillId="0" borderId="0" xfId="55" applyFont="1" applyFill="1" applyBorder="1"/>
    <xf numFmtId="0" fontId="87" fillId="0" borderId="0" xfId="55" quotePrefix="1" applyFont="1" applyFill="1"/>
    <xf numFmtId="178" fontId="87" fillId="0" borderId="43" xfId="55" applyNumberFormat="1" applyFont="1" applyFill="1" applyBorder="1" applyProtection="1"/>
    <xf numFmtId="5" fontId="87" fillId="0" borderId="44" xfId="55" applyNumberFormat="1" applyFont="1" applyFill="1" applyBorder="1" applyProtection="1"/>
    <xf numFmtId="37" fontId="87" fillId="0" borderId="44" xfId="55" applyNumberFormat="1" applyFont="1" applyFill="1" applyBorder="1" applyProtection="1"/>
    <xf numFmtId="169" fontId="87" fillId="0" borderId="44" xfId="55" applyNumberFormat="1" applyFont="1" applyFill="1" applyBorder="1" applyProtection="1"/>
    <xf numFmtId="37" fontId="87" fillId="0" borderId="16" xfId="55" applyNumberFormat="1" applyFont="1" applyFill="1" applyBorder="1" applyProtection="1"/>
    <xf numFmtId="177" fontId="31" fillId="0" borderId="25" xfId="28" applyNumberFormat="1" applyFont="1" applyBorder="1" applyAlignment="1">
      <alignment horizontal="right"/>
    </xf>
    <xf numFmtId="177" fontId="31" fillId="0" borderId="56" xfId="28" applyNumberFormat="1" applyFont="1" applyBorder="1" applyProtection="1"/>
    <xf numFmtId="177" fontId="31" fillId="39" borderId="56" xfId="28" applyNumberFormat="1" applyFont="1" applyFill="1" applyBorder="1"/>
    <xf numFmtId="177" fontId="31" fillId="31" borderId="56" xfId="28" applyNumberFormat="1" applyFont="1" applyFill="1" applyBorder="1"/>
    <xf numFmtId="0" fontId="31" fillId="0" borderId="0" xfId="0" applyFont="1"/>
    <xf numFmtId="0" fontId="31" fillId="0" borderId="0" xfId="0" applyFont="1" applyAlignment="1" applyProtection="1">
      <alignment horizontal="center"/>
    </xf>
    <xf numFmtId="0" fontId="31" fillId="0" borderId="0" xfId="0" applyFont="1"/>
    <xf numFmtId="0" fontId="31" fillId="0" borderId="19" xfId="0" applyFont="1" applyBorder="1" applyAlignment="1" applyProtection="1">
      <alignment horizontal="center"/>
    </xf>
    <xf numFmtId="0" fontId="91" fillId="0" borderId="0" xfId="0" applyFont="1" applyProtection="1"/>
    <xf numFmtId="49" fontId="27" fillId="0" borderId="0" xfId="0" applyNumberFormat="1" applyFont="1" applyAlignment="1">
      <alignment horizontal="center"/>
    </xf>
    <xf numFmtId="177" fontId="27" fillId="0" borderId="0" xfId="0" applyNumberFormat="1" applyFont="1"/>
    <xf numFmtId="177" fontId="27" fillId="0" borderId="79" xfId="0" applyNumberFormat="1" applyFont="1" applyBorder="1"/>
    <xf numFmtId="49" fontId="32" fillId="0" borderId="0" xfId="0" applyNumberFormat="1" applyFont="1" applyFill="1" applyBorder="1" applyAlignment="1">
      <alignment horizontal="center"/>
    </xf>
    <xf numFmtId="177" fontId="31" fillId="0" borderId="0" xfId="28" applyNumberFormat="1" applyFont="1" applyFill="1" applyBorder="1"/>
    <xf numFmtId="177" fontId="31" fillId="0" borderId="0" xfId="28" applyNumberFormat="1" applyFont="1" applyFill="1" applyBorder="1" applyProtection="1">
      <protection hidden="1"/>
    </xf>
    <xf numFmtId="0" fontId="31" fillId="0" borderId="19" xfId="0" applyFont="1" applyBorder="1" applyAlignment="1" applyProtection="1">
      <alignment horizontal="left"/>
    </xf>
    <xf numFmtId="177" fontId="31" fillId="0" borderId="0" xfId="0" applyNumberFormat="1" applyFont="1" applyFill="1" applyProtection="1"/>
    <xf numFmtId="40" fontId="31" fillId="0" borderId="54" xfId="0" applyNumberFormat="1" applyFont="1" applyBorder="1" applyProtection="1"/>
    <xf numFmtId="0" fontId="31" fillId="0" borderId="0" xfId="0" applyFont="1"/>
    <xf numFmtId="0" fontId="31" fillId="0" borderId="0" xfId="0" applyFont="1" applyAlignment="1" applyProtection="1">
      <alignment horizontal="center"/>
    </xf>
    <xf numFmtId="0" fontId="31" fillId="0" borderId="34" xfId="0" applyFont="1" applyBorder="1" applyAlignment="1" applyProtection="1">
      <alignment horizontal="center"/>
    </xf>
    <xf numFmtId="7" fontId="31" fillId="0" borderId="58" xfId="0" applyNumberFormat="1" applyFont="1" applyBorder="1" applyProtection="1"/>
    <xf numFmtId="43" fontId="31" fillId="0" borderId="24" xfId="28" applyFont="1" applyBorder="1" applyProtection="1"/>
    <xf numFmtId="174" fontId="27" fillId="0" borderId="0" xfId="0" applyNumberFormat="1" applyFont="1" applyProtection="1"/>
    <xf numFmtId="174" fontId="27" fillId="0" borderId="40" xfId="0" applyNumberFormat="1" applyFont="1" applyBorder="1" applyProtection="1"/>
    <xf numFmtId="174" fontId="27" fillId="0" borderId="10" xfId="0" applyNumberFormat="1" applyFont="1" applyBorder="1" applyProtection="1"/>
    <xf numFmtId="5" fontId="31" fillId="51" borderId="0" xfId="0" applyNumberFormat="1" applyFont="1" applyFill="1"/>
    <xf numFmtId="0" fontId="31" fillId="0" borderId="0" xfId="0" applyFont="1"/>
    <xf numFmtId="0" fontId="31" fillId="0" borderId="0" xfId="0" applyFont="1" applyAlignment="1" applyProtection="1">
      <alignment horizontal="left"/>
    </xf>
    <xf numFmtId="0" fontId="31" fillId="0" borderId="0" xfId="0" applyFont="1" applyAlignment="1" applyProtection="1">
      <alignment horizontal="left"/>
    </xf>
    <xf numFmtId="0" fontId="31" fillId="0" borderId="0" xfId="0" applyFont="1"/>
    <xf numFmtId="0" fontId="31" fillId="0" borderId="0" xfId="0" applyFont="1"/>
    <xf numFmtId="0" fontId="31" fillId="0" borderId="13" xfId="0" applyFont="1" applyBorder="1" applyAlignment="1" applyProtection="1">
      <alignment horizontal="center"/>
    </xf>
    <xf numFmtId="0" fontId="31" fillId="0" borderId="14" xfId="0" applyFont="1" applyBorder="1" applyAlignment="1" applyProtection="1">
      <alignment horizontal="center"/>
    </xf>
    <xf numFmtId="0" fontId="31" fillId="0" borderId="19" xfId="0" applyFont="1" applyBorder="1" applyAlignment="1" applyProtection="1">
      <alignment horizontal="center"/>
    </xf>
    <xf numFmtId="0" fontId="31" fillId="0" borderId="0" xfId="0" applyFont="1" applyBorder="1" applyAlignment="1"/>
    <xf numFmtId="0" fontId="96" fillId="52" borderId="0" xfId="0" applyFont="1" applyFill="1" applyAlignment="1">
      <alignment horizontal="center"/>
    </xf>
    <xf numFmtId="0" fontId="96" fillId="52" borderId="0" xfId="0" applyFont="1" applyFill="1" applyBorder="1" applyAlignment="1" applyProtection="1">
      <alignment horizontal="center"/>
    </xf>
    <xf numFmtId="0" fontId="31" fillId="52" borderId="0" xfId="0" applyFont="1" applyFill="1"/>
    <xf numFmtId="43" fontId="31" fillId="52" borderId="0" xfId="28" applyFont="1" applyFill="1"/>
    <xf numFmtId="43" fontId="0" fillId="52" borderId="0" xfId="28" applyFont="1" applyFill="1"/>
    <xf numFmtId="0" fontId="0" fillId="0" borderId="48" xfId="0" applyBorder="1" applyProtection="1">
      <protection locked="0"/>
    </xf>
    <xf numFmtId="0" fontId="31" fillId="0" borderId="39" xfId="0" applyFont="1" applyBorder="1" applyProtection="1">
      <protection locked="0"/>
    </xf>
    <xf numFmtId="0" fontId="58" fillId="0" borderId="38" xfId="0" applyFont="1" applyBorder="1" applyProtection="1">
      <protection locked="0"/>
    </xf>
    <xf numFmtId="37" fontId="31" fillId="0" borderId="71" xfId="0" applyNumberFormat="1" applyFont="1" applyBorder="1" applyProtection="1">
      <protection locked="0"/>
    </xf>
    <xf numFmtId="37" fontId="31" fillId="0" borderId="71" xfId="0" applyNumberFormat="1" applyFont="1" applyBorder="1" applyProtection="1"/>
    <xf numFmtId="37" fontId="31" fillId="0" borderId="64" xfId="0" applyNumberFormat="1" applyFont="1" applyBorder="1" applyProtection="1">
      <protection locked="0"/>
    </xf>
    <xf numFmtId="0" fontId="31" fillId="0" borderId="185" xfId="0" applyFont="1" applyBorder="1" applyAlignment="1" applyProtection="1">
      <alignment horizontal="center"/>
    </xf>
    <xf numFmtId="0" fontId="31" fillId="0" borderId="186" xfId="0" applyFont="1" applyBorder="1" applyAlignment="1" applyProtection="1">
      <alignment horizontal="center"/>
    </xf>
    <xf numFmtId="0" fontId="98" fillId="0" borderId="0" xfId="0" applyFont="1" applyAlignment="1">
      <alignment horizontal="center"/>
    </xf>
    <xf numFmtId="0" fontId="98" fillId="0" borderId="0" xfId="0" applyFont="1"/>
    <xf numFmtId="0" fontId="99" fillId="0" borderId="0" xfId="0" applyFont="1" applyAlignment="1">
      <alignment horizontal="left"/>
    </xf>
    <xf numFmtId="49" fontId="100" fillId="0" borderId="0" xfId="0" applyNumberFormat="1" applyFont="1"/>
    <xf numFmtId="49" fontId="38" fillId="0" borderId="0" xfId="0" applyNumberFormat="1" applyFont="1"/>
    <xf numFmtId="49" fontId="27" fillId="0" borderId="187" xfId="0" applyNumberFormat="1" applyFont="1" applyFill="1" applyBorder="1" applyAlignment="1">
      <alignment horizontal="left" vertical="center" wrapText="1"/>
    </xf>
    <xf numFmtId="0" fontId="27" fillId="0" borderId="188" xfId="0" applyFont="1" applyBorder="1" applyAlignment="1">
      <alignment horizontal="centerContinuous" vertical="center"/>
    </xf>
    <xf numFmtId="0" fontId="27" fillId="0" borderId="189" xfId="0" applyFont="1" applyBorder="1" applyAlignment="1">
      <alignment horizontal="centerContinuous" vertical="center"/>
    </xf>
    <xf numFmtId="0" fontId="27" fillId="0" borderId="188" xfId="0" applyFont="1" applyBorder="1" applyAlignment="1">
      <alignment horizontal="centerContinuous" vertical="center" wrapText="1"/>
    </xf>
    <xf numFmtId="0" fontId="51" fillId="0" borderId="189" xfId="0" applyFont="1" applyBorder="1" applyAlignment="1">
      <alignment horizontal="centerContinuous" vertical="top" wrapText="1"/>
    </xf>
    <xf numFmtId="0" fontId="27" fillId="0" borderId="187" xfId="0" applyFont="1" applyBorder="1" applyAlignment="1">
      <alignment horizontal="centerContinuous" vertical="justify"/>
    </xf>
    <xf numFmtId="0" fontId="60" fillId="0" borderId="189" xfId="0" applyFont="1" applyBorder="1" applyAlignment="1">
      <alignment horizontal="centerContinuous" vertical="justify" wrapText="1"/>
    </xf>
    <xf numFmtId="0" fontId="27" fillId="0" borderId="187" xfId="0" applyFont="1" applyBorder="1" applyAlignment="1">
      <alignment horizontal="center" vertical="justify" wrapText="1"/>
    </xf>
    <xf numFmtId="0" fontId="27" fillId="0" borderId="187" xfId="0" applyFont="1" applyBorder="1" applyAlignment="1">
      <alignment horizontal="centerContinuous" vertical="center" wrapText="1"/>
    </xf>
    <xf numFmtId="49" fontId="27" fillId="0" borderId="187" xfId="0" applyNumberFormat="1" applyFont="1" applyFill="1" applyBorder="1" applyAlignment="1">
      <alignment horizontal="center" vertical="center" wrapText="1"/>
    </xf>
    <xf numFmtId="0" fontId="27" fillId="0" borderId="190" xfId="0" applyFont="1" applyBorder="1" applyAlignment="1">
      <alignment horizontal="center" vertical="center"/>
    </xf>
    <xf numFmtId="0" fontId="27" fillId="0" borderId="187" xfId="0" applyFont="1" applyBorder="1" applyAlignment="1">
      <alignment horizontal="center"/>
    </xf>
    <xf numFmtId="0" fontId="27" fillId="0" borderId="185" xfId="0" applyFont="1" applyBorder="1" applyAlignment="1">
      <alignment horizontal="center"/>
    </xf>
    <xf numFmtId="0" fontId="27" fillId="0" borderId="190" xfId="0" applyFont="1" applyBorder="1" applyAlignment="1">
      <alignment horizontal="center"/>
    </xf>
    <xf numFmtId="0" fontId="60" fillId="0" borderId="187" xfId="0" applyFont="1" applyBorder="1" applyAlignment="1">
      <alignment horizontal="centerContinuous" vertical="justify" wrapText="1"/>
    </xf>
    <xf numFmtId="0" fontId="60" fillId="0" borderId="187" xfId="0" applyFont="1" applyBorder="1" applyAlignment="1">
      <alignment horizontal="centerContinuous" vertical="justify"/>
    </xf>
    <xf numFmtId="0" fontId="27" fillId="0" borderId="190" xfId="0" applyFont="1" applyBorder="1" applyAlignment="1">
      <alignment horizontal="centerContinuous"/>
    </xf>
    <xf numFmtId="0" fontId="27" fillId="0" borderId="99" xfId="0" applyFont="1" applyBorder="1" applyAlignment="1">
      <alignment horizontal="center" vertical="center"/>
    </xf>
    <xf numFmtId="0" fontId="36" fillId="0" borderId="0" xfId="0" applyFont="1" applyAlignment="1">
      <alignment horizontal="left"/>
    </xf>
    <xf numFmtId="0" fontId="27" fillId="0" borderId="186" xfId="0" applyFont="1" applyBorder="1" applyAlignment="1">
      <alignment horizontal="center" vertical="center"/>
    </xf>
    <xf numFmtId="0" fontId="27" fillId="0" borderId="186" xfId="0" applyFont="1" applyBorder="1" applyAlignment="1">
      <alignment horizontal="center"/>
    </xf>
    <xf numFmtId="0" fontId="31" fillId="0" borderId="187" xfId="0" applyFont="1" applyBorder="1" applyAlignment="1">
      <alignment horizontal="center"/>
    </xf>
    <xf numFmtId="0" fontId="31" fillId="0" borderId="187" xfId="0" applyFont="1" applyBorder="1"/>
    <xf numFmtId="2" fontId="31" fillId="0" borderId="190" xfId="0" applyNumberFormat="1" applyFont="1" applyBorder="1" applyAlignment="1">
      <alignment horizontal="center"/>
    </xf>
    <xf numFmtId="2" fontId="31" fillId="0" borderId="190" xfId="0" applyNumberFormat="1" applyFont="1" applyBorder="1" applyAlignment="1">
      <alignment horizontal="left"/>
    </xf>
    <xf numFmtId="0" fontId="31" fillId="0" borderId="190" xfId="0" applyFont="1" applyBorder="1" applyAlignment="1">
      <alignment horizontal="center"/>
    </xf>
    <xf numFmtId="0" fontId="31" fillId="0" borderId="190" xfId="0" applyFont="1" applyBorder="1"/>
    <xf numFmtId="0" fontId="31" fillId="0" borderId="190" xfId="0" applyFont="1" applyBorder="1" applyAlignment="1">
      <alignment vertical="top"/>
    </xf>
    <xf numFmtId="2" fontId="31" fillId="0" borderId="190" xfId="0" applyNumberFormat="1" applyFont="1" applyBorder="1" applyAlignment="1">
      <alignment horizontal="center" vertical="top"/>
    </xf>
    <xf numFmtId="2" fontId="31" fillId="0" borderId="190" xfId="0" applyNumberFormat="1" applyFont="1" applyBorder="1" applyAlignment="1">
      <alignment horizontal="left" vertical="top"/>
    </xf>
    <xf numFmtId="0" fontId="31" fillId="0" borderId="190" xfId="0" applyFont="1" applyBorder="1" applyAlignment="1">
      <alignment horizontal="center" vertical="top"/>
    </xf>
    <xf numFmtId="0" fontId="0" fillId="0" borderId="190" xfId="0" applyBorder="1" applyAlignment="1">
      <alignment horizontal="center"/>
    </xf>
    <xf numFmtId="0" fontId="31" fillId="0" borderId="190" xfId="0" applyFont="1" applyBorder="1" applyAlignment="1">
      <alignment horizontal="left"/>
    </xf>
    <xf numFmtId="0" fontId="31" fillId="0" borderId="190" xfId="0" applyFont="1" applyBorder="1" applyAlignment="1">
      <alignment horizontal="left" vertical="top"/>
    </xf>
    <xf numFmtId="0" fontId="31" fillId="0" borderId="186" xfId="0" applyFont="1" applyBorder="1" applyAlignment="1">
      <alignment horizontal="center"/>
    </xf>
    <xf numFmtId="0" fontId="31" fillId="0" borderId="186" xfId="0" applyFont="1" applyBorder="1" applyAlignment="1">
      <alignment vertical="top"/>
    </xf>
    <xf numFmtId="2" fontId="31" fillId="0" borderId="186" xfId="0" applyNumberFormat="1" applyFont="1" applyBorder="1" applyAlignment="1">
      <alignment horizontal="center" vertical="top"/>
    </xf>
    <xf numFmtId="0" fontId="31" fillId="0" borderId="186" xfId="0" applyFont="1" applyBorder="1" applyAlignment="1">
      <alignment horizontal="left" vertical="top"/>
    </xf>
    <xf numFmtId="0" fontId="31" fillId="0" borderId="186" xfId="0" applyFont="1" applyBorder="1" applyAlignment="1">
      <alignment horizontal="center" vertical="top"/>
    </xf>
    <xf numFmtId="0" fontId="98" fillId="0" borderId="186" xfId="0" applyFont="1" applyBorder="1" applyAlignment="1">
      <alignment horizontal="center"/>
    </xf>
    <xf numFmtId="0" fontId="54" fillId="0" borderId="186" xfId="0" applyFont="1" applyBorder="1"/>
    <xf numFmtId="0" fontId="31" fillId="0" borderId="185" xfId="0" applyFont="1" applyBorder="1" applyAlignment="1">
      <alignment horizontal="center"/>
    </xf>
    <xf numFmtId="0" fontId="31" fillId="0" borderId="191" xfId="0" applyFont="1" applyBorder="1"/>
    <xf numFmtId="2" fontId="31" fillId="0" borderId="191" xfId="0" applyNumberFormat="1" applyFont="1" applyBorder="1" applyAlignment="1">
      <alignment horizontal="center"/>
    </xf>
    <xf numFmtId="0" fontId="31" fillId="0" borderId="191" xfId="0" applyFont="1" applyBorder="1" applyAlignment="1">
      <alignment horizontal="center"/>
    </xf>
    <xf numFmtId="0" fontId="31" fillId="0" borderId="185" xfId="0" applyFont="1" applyBorder="1"/>
    <xf numFmtId="0" fontId="31" fillId="0" borderId="188" xfId="0" applyFont="1" applyBorder="1" applyAlignment="1">
      <alignment horizontal="center"/>
    </xf>
    <xf numFmtId="0" fontId="31" fillId="0" borderId="189" xfId="0" applyFont="1" applyBorder="1"/>
    <xf numFmtId="2" fontId="31" fillId="0" borderId="187" xfId="0" applyNumberFormat="1" applyFont="1" applyBorder="1" applyAlignment="1">
      <alignment horizontal="center"/>
    </xf>
    <xf numFmtId="0" fontId="31" fillId="0" borderId="187" xfId="0" applyFont="1" applyBorder="1" applyAlignment="1">
      <alignment horizontal="left"/>
    </xf>
    <xf numFmtId="0" fontId="31" fillId="0" borderId="190" xfId="0" applyFont="1" applyBorder="1" applyAlignment="1"/>
    <xf numFmtId="2" fontId="31" fillId="0" borderId="190" xfId="0" applyNumberFormat="1" applyFont="1" applyBorder="1" applyAlignment="1"/>
    <xf numFmtId="0" fontId="41" fillId="0" borderId="190" xfId="0" applyFont="1" applyBorder="1" applyAlignment="1">
      <alignment horizontal="center" wrapText="1"/>
    </xf>
    <xf numFmtId="0" fontId="31" fillId="0" borderId="91" xfId="0" applyFont="1" applyBorder="1" applyAlignment="1"/>
    <xf numFmtId="0" fontId="0" fillId="0" borderId="0" xfId="0" applyAlignment="1"/>
    <xf numFmtId="0" fontId="98" fillId="0" borderId="0" xfId="0" applyFont="1" applyAlignment="1"/>
    <xf numFmtId="0" fontId="31" fillId="0" borderId="190" xfId="0" applyFont="1" applyBorder="1" applyAlignment="1">
      <alignment horizontal="right"/>
    </xf>
    <xf numFmtId="2" fontId="31" fillId="0" borderId="190" xfId="0" applyNumberFormat="1" applyFont="1" applyBorder="1" applyAlignment="1">
      <alignment horizontal="right"/>
    </xf>
    <xf numFmtId="0" fontId="41" fillId="0" borderId="190" xfId="0" applyFont="1" applyBorder="1" applyAlignment="1">
      <alignment horizontal="center"/>
    </xf>
    <xf numFmtId="0" fontId="31" fillId="0" borderId="91" xfId="0" applyFont="1" applyBorder="1"/>
    <xf numFmtId="0" fontId="31" fillId="0" borderId="186" xfId="0" applyFont="1" applyBorder="1"/>
    <xf numFmtId="2" fontId="31" fillId="0" borderId="186" xfId="0" applyNumberFormat="1" applyFont="1" applyBorder="1" applyAlignment="1">
      <alignment horizontal="center"/>
    </xf>
    <xf numFmtId="2" fontId="31" fillId="0" borderId="186" xfId="0" applyNumberFormat="1" applyFont="1" applyBorder="1" applyAlignment="1">
      <alignment horizontal="left"/>
    </xf>
    <xf numFmtId="0" fontId="99" fillId="0" borderId="0" xfId="0" applyFont="1"/>
    <xf numFmtId="0" fontId="60" fillId="0" borderId="190" xfId="0" applyFont="1" applyBorder="1" applyAlignment="1">
      <alignment horizontal="center"/>
    </xf>
    <xf numFmtId="0" fontId="31" fillId="0" borderId="99" xfId="0" applyFont="1" applyBorder="1"/>
    <xf numFmtId="0" fontId="31" fillId="0" borderId="91" xfId="0" applyFont="1" applyBorder="1" applyAlignment="1">
      <alignment horizontal="center"/>
    </xf>
    <xf numFmtId="0" fontId="27" fillId="0" borderId="190" xfId="0" applyFont="1" applyBorder="1"/>
    <xf numFmtId="0" fontId="31" fillId="0" borderId="99" xfId="0" applyFont="1" applyBorder="1" applyAlignment="1">
      <alignment horizontal="right"/>
    </xf>
    <xf numFmtId="0" fontId="27" fillId="0" borderId="190" xfId="0" applyFont="1" applyBorder="1" applyAlignment="1">
      <alignment horizontal="center" wrapText="1"/>
    </xf>
    <xf numFmtId="2" fontId="31" fillId="0" borderId="99" xfId="0" applyNumberFormat="1" applyFont="1" applyBorder="1"/>
    <xf numFmtId="0" fontId="91" fillId="0" borderId="99" xfId="0" applyFont="1" applyBorder="1"/>
    <xf numFmtId="0" fontId="101" fillId="0" borderId="0" xfId="0" applyFont="1"/>
    <xf numFmtId="0" fontId="102" fillId="0" borderId="0" xfId="0" applyFont="1"/>
    <xf numFmtId="0" fontId="91" fillId="0" borderId="99" xfId="0" applyFont="1" applyFill="1" applyBorder="1" applyAlignment="1">
      <alignment horizontal="center"/>
    </xf>
    <xf numFmtId="0" fontId="91" fillId="0" borderId="190" xfId="0" applyFont="1" applyBorder="1" applyAlignment="1">
      <alignment horizontal="center"/>
    </xf>
    <xf numFmtId="0" fontId="91" fillId="0" borderId="186" xfId="0" applyFont="1" applyBorder="1" applyAlignment="1">
      <alignment horizontal="center"/>
    </xf>
    <xf numFmtId="0" fontId="91" fillId="0" borderId="128" xfId="0" applyFont="1" applyBorder="1"/>
    <xf numFmtId="0" fontId="31" fillId="0" borderId="128" xfId="0" applyFont="1" applyBorder="1"/>
    <xf numFmtId="0" fontId="31" fillId="0" borderId="188" xfId="0" applyFont="1" applyBorder="1"/>
    <xf numFmtId="2" fontId="31" fillId="0" borderId="185" xfId="0" applyNumberFormat="1" applyFont="1" applyBorder="1"/>
    <xf numFmtId="0" fontId="31" fillId="0" borderId="83" xfId="0" applyFont="1" applyBorder="1" applyAlignment="1">
      <alignment horizontal="right"/>
    </xf>
    <xf numFmtId="0" fontId="31" fillId="0" borderId="129" xfId="0" applyFont="1" applyBorder="1"/>
    <xf numFmtId="0" fontId="31" fillId="0" borderId="96" xfId="0" applyFont="1" applyBorder="1" applyAlignment="1">
      <alignment horizontal="center"/>
    </xf>
    <xf numFmtId="0" fontId="31" fillId="0" borderId="92" xfId="0" applyFont="1" applyBorder="1" applyAlignment="1">
      <alignment horizontal="center"/>
    </xf>
    <xf numFmtId="0" fontId="31" fillId="0" borderId="96" xfId="0" applyFont="1" applyBorder="1"/>
    <xf numFmtId="0" fontId="31" fillId="0" borderId="186" xfId="0" applyFont="1" applyBorder="1" applyAlignment="1">
      <alignment horizontal="left"/>
    </xf>
    <xf numFmtId="2" fontId="31" fillId="0" borderId="186" xfId="0" applyNumberFormat="1" applyFont="1" applyBorder="1"/>
    <xf numFmtId="0" fontId="31" fillId="0" borderId="129" xfId="0" applyFont="1" applyBorder="1" applyAlignment="1">
      <alignment horizontal="center"/>
    </xf>
    <xf numFmtId="0" fontId="31" fillId="0" borderId="128" xfId="0" applyFont="1" applyBorder="1" applyAlignment="1">
      <alignment horizontal="center"/>
    </xf>
    <xf numFmtId="0" fontId="31" fillId="0" borderId="188" xfId="0" applyFont="1" applyBorder="1" applyAlignment="1">
      <alignment horizontal="right"/>
    </xf>
    <xf numFmtId="2" fontId="31" fillId="0" borderId="190" xfId="0" applyNumberFormat="1" applyFont="1" applyBorder="1"/>
    <xf numFmtId="0" fontId="103" fillId="0" borderId="190" xfId="0" applyFont="1" applyBorder="1" applyAlignment="1">
      <alignment horizontal="center"/>
    </xf>
    <xf numFmtId="2" fontId="31" fillId="0" borderId="190" xfId="0" applyNumberFormat="1" applyFont="1" applyFill="1" applyBorder="1" applyAlignment="1">
      <alignment horizontal="center"/>
    </xf>
    <xf numFmtId="2" fontId="103" fillId="0" borderId="190" xfId="0" applyNumberFormat="1" applyFont="1" applyBorder="1"/>
    <xf numFmtId="0" fontId="103" fillId="0" borderId="91" xfId="0" applyFont="1" applyBorder="1"/>
    <xf numFmtId="0" fontId="104" fillId="0" borderId="0" xfId="0" applyFont="1"/>
    <xf numFmtId="0" fontId="79" fillId="0" borderId="0" xfId="0" applyFont="1" applyAlignment="1">
      <alignment horizontal="left"/>
    </xf>
    <xf numFmtId="0" fontId="98" fillId="0" borderId="187" xfId="0" applyFont="1" applyBorder="1"/>
    <xf numFmtId="0" fontId="98" fillId="0" borderId="190" xfId="0" applyFont="1" applyBorder="1"/>
    <xf numFmtId="0" fontId="31" fillId="0" borderId="190" xfId="0" applyFont="1" applyFill="1" applyBorder="1" applyAlignment="1">
      <alignment wrapText="1"/>
    </xf>
    <xf numFmtId="0" fontId="51" fillId="0" borderId="190" xfId="0" applyFont="1" applyBorder="1" applyAlignment="1">
      <alignment horizontal="center" vertical="center" wrapText="1"/>
    </xf>
    <xf numFmtId="0" fontId="51" fillId="0" borderId="190" xfId="0" applyFont="1" applyBorder="1" applyAlignment="1">
      <alignment horizontal="center" wrapText="1"/>
    </xf>
    <xf numFmtId="17" fontId="31" fillId="0" borderId="190" xfId="0" applyNumberFormat="1" applyFont="1" applyBorder="1"/>
    <xf numFmtId="0" fontId="31" fillId="0" borderId="99" xfId="0" applyFont="1" applyBorder="1" applyAlignment="1">
      <alignment horizontal="center"/>
    </xf>
    <xf numFmtId="0" fontId="31" fillId="0" borderId="191" xfId="0" applyFont="1" applyBorder="1" applyAlignment="1">
      <alignment horizontal="centerContinuous"/>
    </xf>
    <xf numFmtId="0" fontId="31" fillId="0" borderId="190" xfId="0" applyFont="1" applyFill="1" applyBorder="1" applyAlignment="1">
      <alignment horizontal="center"/>
    </xf>
    <xf numFmtId="0" fontId="31" fillId="0" borderId="190" xfId="0" applyFont="1" applyFill="1" applyBorder="1"/>
    <xf numFmtId="0" fontId="31" fillId="0" borderId="190" xfId="0" applyFont="1" applyFill="1" applyBorder="1" applyAlignment="1">
      <alignment horizontal="left"/>
    </xf>
    <xf numFmtId="0" fontId="31" fillId="0" borderId="99" xfId="0" applyFont="1" applyFill="1" applyBorder="1"/>
    <xf numFmtId="0" fontId="98" fillId="0" borderId="0" xfId="0" applyFont="1" applyFill="1"/>
    <xf numFmtId="0" fontId="103" fillId="0" borderId="190" xfId="0" applyFont="1" applyFill="1" applyBorder="1"/>
    <xf numFmtId="0" fontId="51" fillId="0" borderId="190" xfId="0" applyFont="1" applyBorder="1" applyAlignment="1">
      <alignment horizontal="justify"/>
    </xf>
    <xf numFmtId="0" fontId="31" fillId="0" borderId="91" xfId="0" applyFont="1" applyBorder="1" applyAlignment="1">
      <alignment vertical="top"/>
    </xf>
    <xf numFmtId="2" fontId="31" fillId="0" borderId="99" xfId="0" applyNumberFormat="1" applyFont="1" applyBorder="1" applyAlignment="1">
      <alignment horizontal="center"/>
    </xf>
    <xf numFmtId="2" fontId="31" fillId="0" borderId="91" xfId="0" applyNumberFormat="1" applyFont="1" applyBorder="1"/>
    <xf numFmtId="0" fontId="0" fillId="0" borderId="0" xfId="0" applyAlignment="1">
      <alignment horizontal="center"/>
    </xf>
    <xf numFmtId="2" fontId="31" fillId="0" borderId="189" xfId="0" applyNumberFormat="1" applyFont="1" applyBorder="1" applyAlignment="1">
      <alignment horizontal="left"/>
    </xf>
    <xf numFmtId="0" fontId="31" fillId="0" borderId="186" xfId="0" applyFont="1" applyFill="1" applyBorder="1" applyAlignment="1">
      <alignment horizontal="center"/>
    </xf>
    <xf numFmtId="0" fontId="0" fillId="0" borderId="0" xfId="0" applyBorder="1" applyProtection="1">
      <protection locked="0"/>
    </xf>
    <xf numFmtId="0" fontId="27" fillId="0" borderId="101" xfId="45" applyFont="1" applyBorder="1" applyAlignment="1" applyProtection="1">
      <alignment horizontal="right"/>
    </xf>
    <xf numFmtId="0" fontId="27" fillId="0" borderId="64" xfId="45" applyFont="1" applyFill="1" applyBorder="1" applyProtection="1"/>
    <xf numFmtId="0" fontId="31" fillId="0" borderId="0" xfId="0" applyFont="1"/>
    <xf numFmtId="0" fontId="31" fillId="0" borderId="0" xfId="0" applyFont="1" applyAlignment="1" applyProtection="1">
      <alignment horizontal="center"/>
    </xf>
    <xf numFmtId="0" fontId="31" fillId="0" borderId="30" xfId="0" applyFont="1" applyBorder="1" applyAlignment="1">
      <alignment horizontal="center"/>
    </xf>
    <xf numFmtId="0" fontId="31" fillId="0" borderId="28" xfId="0" applyFont="1" applyBorder="1" applyAlignment="1">
      <alignment horizontal="center"/>
    </xf>
    <xf numFmtId="164" fontId="31" fillId="0" borderId="35" xfId="0" applyNumberFormat="1" applyFont="1" applyBorder="1" applyAlignment="1" applyProtection="1">
      <alignment horizontal="center"/>
    </xf>
    <xf numFmtId="0" fontId="31" fillId="0" borderId="192" xfId="0" applyFont="1" applyBorder="1" applyAlignment="1">
      <alignment horizontal="centerContinuous"/>
    </xf>
    <xf numFmtId="0" fontId="31" fillId="0" borderId="193" xfId="0" applyFont="1" applyBorder="1" applyAlignment="1">
      <alignment horizontal="centerContinuous"/>
    </xf>
    <xf numFmtId="0" fontId="31" fillId="0" borderId="194" xfId="0" applyFont="1" applyBorder="1" applyAlignment="1">
      <alignment horizontal="center"/>
    </xf>
    <xf numFmtId="0" fontId="31" fillId="40" borderId="53" xfId="0" applyFont="1" applyFill="1" applyBorder="1" applyAlignment="1">
      <alignment horizontal="centerContinuous"/>
    </xf>
    <xf numFmtId="177" fontId="45" fillId="0" borderId="139" xfId="0" applyNumberFormat="1" applyFont="1" applyBorder="1"/>
    <xf numFmtId="0" fontId="31" fillId="0" borderId="0" xfId="0" applyFont="1" applyAlignment="1" applyProtection="1">
      <alignment horizontal="left"/>
    </xf>
    <xf numFmtId="0" fontId="31" fillId="0" borderId="34" xfId="0" applyFont="1" applyBorder="1" applyAlignment="1" applyProtection="1">
      <alignment horizontal="center"/>
    </xf>
    <xf numFmtId="43" fontId="27" fillId="0" borderId="0" xfId="28" applyFont="1" applyFill="1" applyProtection="1"/>
    <xf numFmtId="43" fontId="27" fillId="0" borderId="0" xfId="28" applyFont="1" applyFill="1" applyAlignment="1" applyProtection="1">
      <alignment horizontal="center"/>
    </xf>
    <xf numFmtId="43" fontId="27" fillId="0" borderId="79" xfId="28" applyFont="1" applyFill="1" applyBorder="1" applyAlignment="1" applyProtection="1">
      <alignment horizontal="center"/>
    </xf>
    <xf numFmtId="43" fontId="27" fillId="0" borderId="0" xfId="28" applyFont="1" applyFill="1" applyBorder="1" applyAlignment="1" applyProtection="1">
      <alignment horizontal="center"/>
    </xf>
    <xf numFmtId="43" fontId="27" fillId="0" borderId="0" xfId="28" applyFont="1" applyFill="1" applyAlignment="1">
      <alignment horizontal="center"/>
    </xf>
    <xf numFmtId="43" fontId="27" fillId="0" borderId="0" xfId="28" applyFont="1" applyFill="1"/>
    <xf numFmtId="43" fontId="31" fillId="0" borderId="0" xfId="28" applyFont="1" applyProtection="1"/>
    <xf numFmtId="43" fontId="31" fillId="0" borderId="0" xfId="28" applyFont="1" applyAlignment="1">
      <alignment horizontal="center"/>
    </xf>
    <xf numFmtId="43" fontId="31" fillId="0" borderId="139" xfId="28" applyFont="1" applyBorder="1" applyProtection="1"/>
    <xf numFmtId="43" fontId="31" fillId="0" borderId="139" xfId="28" applyFont="1" applyBorder="1" applyAlignment="1">
      <alignment horizontal="center"/>
    </xf>
    <xf numFmtId="177" fontId="31" fillId="0" borderId="13" xfId="28" applyNumberFormat="1" applyFont="1" applyBorder="1" applyProtection="1"/>
    <xf numFmtId="177" fontId="32" fillId="0" borderId="28" xfId="28" applyNumberFormat="1" applyFont="1" applyBorder="1" applyAlignment="1" applyProtection="1"/>
    <xf numFmtId="177" fontId="32" fillId="0" borderId="34" xfId="28" applyNumberFormat="1" applyFont="1" applyBorder="1" applyAlignment="1" applyProtection="1"/>
    <xf numFmtId="177" fontId="32" fillId="0" borderId="28" xfId="28" applyNumberFormat="1" applyFont="1" applyBorder="1" applyProtection="1"/>
    <xf numFmtId="177" fontId="31" fillId="0" borderId="52" xfId="28" applyNumberFormat="1" applyFont="1" applyBorder="1" applyProtection="1"/>
    <xf numFmtId="177" fontId="34" fillId="0" borderId="25" xfId="28" applyNumberFormat="1" applyFont="1" applyBorder="1" applyProtection="1"/>
    <xf numFmtId="177" fontId="31" fillId="0" borderId="56" xfId="0" applyNumberFormat="1" applyFont="1" applyBorder="1" applyProtection="1"/>
    <xf numFmtId="0" fontId="31" fillId="0" borderId="0" xfId="0" applyFont="1"/>
    <xf numFmtId="0" fontId="34" fillId="0" borderId="0" xfId="0" applyFont="1"/>
    <xf numFmtId="164" fontId="34" fillId="0" borderId="0" xfId="0" applyNumberFormat="1" applyFont="1" applyBorder="1" applyAlignment="1" applyProtection="1">
      <alignment horizontal="center"/>
    </xf>
    <xf numFmtId="14" fontId="31" fillId="0" borderId="0" xfId="0" applyNumberFormat="1" applyFont="1" applyBorder="1" applyProtection="1">
      <protection locked="0"/>
    </xf>
    <xf numFmtId="0" fontId="31" fillId="0" borderId="140" xfId="0" applyFont="1" applyBorder="1"/>
    <xf numFmtId="0" fontId="31" fillId="0" borderId="141" xfId="0" applyFont="1" applyBorder="1"/>
    <xf numFmtId="0" fontId="31" fillId="0" borderId="195" xfId="0" applyFont="1" applyBorder="1"/>
    <xf numFmtId="0" fontId="31" fillId="0" borderId="149" xfId="0" applyFont="1" applyBorder="1" applyAlignment="1">
      <alignment horizontal="centerContinuous"/>
    </xf>
    <xf numFmtId="0" fontId="32" fillId="0" borderId="144" xfId="0" applyFont="1" applyBorder="1" applyAlignment="1">
      <alignment horizontal="centerContinuous"/>
    </xf>
    <xf numFmtId="0" fontId="32" fillId="0" borderId="0" xfId="0" applyFont="1" applyBorder="1" applyAlignment="1">
      <alignment horizontal="centerContinuous"/>
    </xf>
    <xf numFmtId="0" fontId="31" fillId="0" borderId="149" xfId="0" applyFont="1" applyBorder="1"/>
    <xf numFmtId="0" fontId="31" fillId="0" borderId="144" xfId="0" applyFont="1" applyBorder="1"/>
    <xf numFmtId="0" fontId="31" fillId="0" borderId="196" xfId="0" applyFont="1" applyBorder="1"/>
    <xf numFmtId="0" fontId="31" fillId="0" borderId="197" xfId="0" applyFont="1" applyBorder="1"/>
    <xf numFmtId="0" fontId="31" fillId="0" borderId="153" xfId="0" applyFont="1" applyBorder="1"/>
    <xf numFmtId="0" fontId="31" fillId="0" borderId="145" xfId="0" applyFont="1" applyBorder="1"/>
    <xf numFmtId="0" fontId="31" fillId="0" borderId="198" xfId="0" applyFont="1" applyBorder="1" applyAlignment="1">
      <alignment horizontal="center"/>
    </xf>
    <xf numFmtId="0" fontId="31" fillId="0" borderId="153" xfId="0" applyFont="1" applyBorder="1" applyAlignment="1">
      <alignment horizontal="center"/>
    </xf>
    <xf numFmtId="0" fontId="31" fillId="0" borderId="145" xfId="0" applyFont="1" applyBorder="1" applyAlignment="1">
      <alignment horizontal="center"/>
    </xf>
    <xf numFmtId="0" fontId="31" fillId="0" borderId="149" xfId="0" applyFont="1" applyBorder="1" applyAlignment="1">
      <alignment horizontal="center"/>
    </xf>
    <xf numFmtId="0" fontId="31" fillId="0" borderId="26" xfId="0" applyFont="1" applyFill="1" applyBorder="1"/>
    <xf numFmtId="0" fontId="31" fillId="0" borderId="149" xfId="0" applyFont="1" applyFill="1" applyBorder="1"/>
    <xf numFmtId="0" fontId="31" fillId="0" borderId="34" xfId="0" applyFont="1" applyFill="1" applyBorder="1"/>
    <xf numFmtId="41" fontId="31" fillId="25" borderId="193" xfId="0" applyNumberFormat="1" applyFont="1" applyFill="1" applyBorder="1" applyProtection="1"/>
    <xf numFmtId="0" fontId="31" fillId="0" borderId="40" xfId="0" applyFont="1" applyBorder="1" applyAlignment="1">
      <alignment horizontal="left"/>
    </xf>
    <xf numFmtId="14" fontId="31" fillId="0" borderId="28" xfId="0" applyNumberFormat="1" applyFont="1" applyBorder="1"/>
    <xf numFmtId="37" fontId="31" fillId="0" borderId="153" xfId="0" applyNumberFormat="1" applyFont="1" applyBorder="1" applyProtection="1"/>
    <xf numFmtId="37" fontId="31" fillId="0" borderId="153" xfId="0" applyNumberFormat="1" applyFont="1" applyFill="1" applyBorder="1" applyProtection="1"/>
    <xf numFmtId="0" fontId="31" fillId="0" borderId="149" xfId="0" applyFont="1" applyFill="1" applyBorder="1" applyAlignment="1">
      <alignment horizontal="center"/>
    </xf>
    <xf numFmtId="41" fontId="31" fillId="25" borderId="0" xfId="0" applyNumberFormat="1" applyFont="1" applyFill="1" applyBorder="1" applyProtection="1"/>
    <xf numFmtId="0" fontId="31" fillId="0" borderId="200" xfId="0" applyFont="1" applyBorder="1"/>
    <xf numFmtId="37" fontId="31" fillId="0" borderId="199" xfId="0" applyNumberFormat="1" applyFont="1" applyBorder="1" applyProtection="1"/>
    <xf numFmtId="41" fontId="31" fillId="25" borderId="201" xfId="0" applyNumberFormat="1" applyFont="1" applyFill="1" applyBorder="1" applyProtection="1"/>
    <xf numFmtId="0" fontId="31" fillId="0" borderId="204" xfId="0" applyFont="1" applyBorder="1" applyAlignment="1">
      <alignment horizontal="center"/>
    </xf>
    <xf numFmtId="0" fontId="31" fillId="0" borderId="14" xfId="0" applyFont="1" applyFill="1" applyBorder="1"/>
    <xf numFmtId="0" fontId="31" fillId="0" borderId="11" xfId="0" applyFont="1" applyFill="1" applyBorder="1"/>
    <xf numFmtId="49" fontId="41" fillId="48" borderId="0" xfId="96" applyNumberFormat="1" applyFont="1" applyFill="1" applyAlignment="1">
      <alignment horizontal="left" vertical="center"/>
    </xf>
    <xf numFmtId="49" fontId="41" fillId="48" borderId="0" xfId="96" applyNumberFormat="1" applyFont="1" applyFill="1" applyAlignment="1" applyProtection="1">
      <alignment horizontal="left" vertical="center"/>
    </xf>
    <xf numFmtId="0" fontId="31" fillId="0" borderId="31" xfId="0" applyFont="1" applyBorder="1" applyAlignment="1" applyProtection="1">
      <alignment horizontal="right"/>
    </xf>
    <xf numFmtId="0" fontId="31" fillId="0" borderId="0" xfId="0" applyFont="1"/>
    <xf numFmtId="0" fontId="27" fillId="0" borderId="0" xfId="0" applyFont="1" applyBorder="1" applyAlignment="1" applyProtection="1">
      <alignment horizontal="left" vertical="center" wrapText="1"/>
    </xf>
    <xf numFmtId="0" fontId="31" fillId="0" borderId="0" xfId="0" applyFont="1" applyBorder="1" applyAlignment="1">
      <alignment horizontal="left" vertical="center" wrapText="1"/>
    </xf>
    <xf numFmtId="0" fontId="27" fillId="0" borderId="0" xfId="0" applyFont="1" applyBorder="1" applyAlignment="1">
      <alignment horizontal="left" vertical="top" wrapText="1"/>
    </xf>
    <xf numFmtId="0" fontId="31" fillId="0" borderId="0" xfId="0" applyFont="1" applyBorder="1" applyAlignment="1">
      <alignment horizontal="left" vertical="top" wrapText="1"/>
    </xf>
    <xf numFmtId="0" fontId="31" fillId="0" borderId="0" xfId="0" applyFont="1" applyBorder="1"/>
    <xf numFmtId="0" fontId="31" fillId="0" borderId="13" xfId="0" applyFont="1" applyBorder="1"/>
    <xf numFmtId="0" fontId="31" fillId="0" borderId="18" xfId="0" applyFont="1" applyBorder="1"/>
    <xf numFmtId="0" fontId="31" fillId="0" borderId="19" xfId="0" applyFont="1" applyBorder="1"/>
    <xf numFmtId="0" fontId="31" fillId="0" borderId="28" xfId="0" applyFont="1" applyBorder="1" applyAlignment="1" applyProtection="1">
      <alignment horizontal="center"/>
    </xf>
    <xf numFmtId="0" fontId="31" fillId="0" borderId="18"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13" xfId="0" applyFont="1" applyBorder="1" applyAlignment="1" applyProtection="1">
      <alignment horizontal="center"/>
    </xf>
    <xf numFmtId="164" fontId="31" fillId="0" borderId="35" xfId="0" applyNumberFormat="1" applyFont="1" applyBorder="1" applyAlignment="1" applyProtection="1">
      <alignment horizontal="center"/>
    </xf>
    <xf numFmtId="0" fontId="31" fillId="0" borderId="202" xfId="0" applyFont="1" applyBorder="1"/>
    <xf numFmtId="0" fontId="31" fillId="0" borderId="195" xfId="0" applyFont="1" applyBorder="1" applyProtection="1"/>
    <xf numFmtId="0" fontId="31" fillId="0" borderId="149" xfId="0" applyFont="1" applyBorder="1" applyProtection="1"/>
    <xf numFmtId="0" fontId="31" fillId="0" borderId="200" xfId="0" applyFont="1" applyBorder="1" applyProtection="1"/>
    <xf numFmtId="0" fontId="0" fillId="0" borderId="0" xfId="0" applyBorder="1"/>
    <xf numFmtId="0" fontId="31" fillId="0" borderId="17" xfId="40" applyFont="1" applyBorder="1" applyProtection="1"/>
    <xf numFmtId="0" fontId="31" fillId="0" borderId="21" xfId="40" applyFont="1" applyBorder="1" applyProtection="1"/>
    <xf numFmtId="0" fontId="31" fillId="0" borderId="33" xfId="40" applyFont="1" applyBorder="1" applyProtection="1"/>
    <xf numFmtId="0" fontId="31" fillId="0" borderId="11" xfId="40" applyFont="1" applyBorder="1" applyProtection="1"/>
    <xf numFmtId="0" fontId="31" fillId="0" borderId="23" xfId="40" applyFont="1" applyBorder="1" applyProtection="1"/>
    <xf numFmtId="0" fontId="31" fillId="0" borderId="13" xfId="40" applyFont="1" applyBorder="1" applyProtection="1"/>
    <xf numFmtId="0" fontId="31" fillId="0" borderId="25" xfId="40" applyFont="1" applyBorder="1" applyProtection="1"/>
    <xf numFmtId="0" fontId="31" fillId="0" borderId="18" xfId="40" applyFont="1" applyBorder="1" applyProtection="1"/>
    <xf numFmtId="0" fontId="31" fillId="0" borderId="35" xfId="40" applyFont="1" applyBorder="1" applyProtection="1"/>
    <xf numFmtId="0" fontId="31" fillId="0" borderId="30" xfId="40" applyFont="1" applyBorder="1" applyProtection="1"/>
    <xf numFmtId="164" fontId="31" fillId="0" borderId="19" xfId="40" applyNumberFormat="1" applyFont="1" applyBorder="1" applyAlignment="1" applyProtection="1">
      <alignment horizontal="center"/>
    </xf>
    <xf numFmtId="0" fontId="31" fillId="0" borderId="31" xfId="40" applyFont="1" applyBorder="1" applyProtection="1"/>
    <xf numFmtId="0" fontId="31" fillId="0" borderId="18" xfId="40" applyFont="1" applyBorder="1" applyAlignment="1" applyProtection="1">
      <alignment horizontal="centerContinuous"/>
    </xf>
    <xf numFmtId="0" fontId="31" fillId="0" borderId="20" xfId="40" applyFont="1" applyBorder="1" applyAlignment="1" applyProtection="1">
      <alignment horizontal="centerContinuous"/>
    </xf>
    <xf numFmtId="0" fontId="31" fillId="0" borderId="13" xfId="40" applyFont="1" applyBorder="1" applyAlignment="1" applyProtection="1">
      <alignment horizontal="centerContinuous"/>
    </xf>
    <xf numFmtId="0" fontId="31" fillId="0" borderId="14" xfId="40" applyFont="1" applyBorder="1" applyAlignment="1" applyProtection="1">
      <alignment horizontal="centerContinuous"/>
    </xf>
    <xf numFmtId="0" fontId="27" fillId="0" borderId="0" xfId="40" applyFont="1" applyAlignment="1" applyProtection="1">
      <alignment horizontal="left"/>
    </xf>
    <xf numFmtId="0" fontId="27" fillId="0" borderId="0" xfId="40" applyFont="1" applyAlignment="1" applyProtection="1">
      <alignment horizontal="centerContinuous"/>
    </xf>
    <xf numFmtId="0" fontId="27" fillId="0" borderId="0" xfId="40" applyFont="1" applyAlignment="1" applyProtection="1"/>
    <xf numFmtId="0" fontId="27" fillId="0" borderId="14" xfId="40" applyFont="1" applyBorder="1" applyAlignment="1" applyProtection="1">
      <alignment horizontal="centerContinuous"/>
    </xf>
    <xf numFmtId="0" fontId="27" fillId="0" borderId="0" xfId="40" applyFont="1" applyProtection="1"/>
    <xf numFmtId="0" fontId="27" fillId="0" borderId="19" xfId="40" applyFont="1" applyBorder="1" applyAlignment="1" applyProtection="1">
      <alignment horizontal="left"/>
    </xf>
    <xf numFmtId="0" fontId="27" fillId="0" borderId="19" xfId="40" applyFont="1" applyBorder="1" applyProtection="1"/>
    <xf numFmtId="0" fontId="27" fillId="0" borderId="19" xfId="40" applyFont="1" applyBorder="1" applyAlignment="1" applyProtection="1">
      <alignment horizontal="centerContinuous"/>
    </xf>
    <xf numFmtId="0" fontId="27" fillId="0" borderId="20" xfId="40" applyFont="1" applyBorder="1" applyAlignment="1" applyProtection="1">
      <alignment horizontal="centerContinuous"/>
    </xf>
    <xf numFmtId="0" fontId="27" fillId="0" borderId="34" xfId="40" applyFont="1" applyBorder="1" applyProtection="1"/>
    <xf numFmtId="0" fontId="27" fillId="0" borderId="34" xfId="40" applyFont="1" applyBorder="1" applyAlignment="1" applyProtection="1">
      <alignment horizontal="centerContinuous"/>
    </xf>
    <xf numFmtId="0" fontId="27" fillId="0" borderId="14" xfId="40" applyFont="1" applyBorder="1" applyProtection="1"/>
    <xf numFmtId="0" fontId="27" fillId="0" borderId="35" xfId="40" applyFont="1" applyBorder="1" applyProtection="1"/>
    <xf numFmtId="0" fontId="27" fillId="0" borderId="19" xfId="40" applyFont="1" applyBorder="1" applyAlignment="1" applyProtection="1"/>
    <xf numFmtId="0" fontId="27" fillId="0" borderId="20" xfId="40" applyFont="1" applyBorder="1" applyProtection="1"/>
    <xf numFmtId="0" fontId="31" fillId="0" borderId="27" xfId="40" applyFont="1" applyBorder="1" applyProtection="1"/>
    <xf numFmtId="0" fontId="31" fillId="0" borderId="28" xfId="40" applyFont="1" applyBorder="1" applyAlignment="1" applyProtection="1">
      <alignment horizontal="centerContinuous"/>
    </xf>
    <xf numFmtId="0" fontId="31" fillId="0" borderId="27" xfId="40" applyFont="1" applyBorder="1" applyAlignment="1" applyProtection="1">
      <alignment horizontal="center"/>
    </xf>
    <xf numFmtId="0" fontId="31" fillId="0" borderId="20" xfId="40" applyFont="1" applyBorder="1" applyProtection="1"/>
    <xf numFmtId="0" fontId="31" fillId="0" borderId="0" xfId="40" applyFont="1" applyAlignment="1" applyProtection="1">
      <alignment horizontal="center"/>
    </xf>
    <xf numFmtId="0" fontId="31" fillId="0" borderId="25" xfId="40" applyFont="1" applyBorder="1" applyAlignment="1" applyProtection="1">
      <alignment horizontal="center"/>
    </xf>
    <xf numFmtId="0" fontId="31" fillId="0" borderId="29" xfId="40" applyFont="1" applyBorder="1" applyProtection="1"/>
    <xf numFmtId="0" fontId="31" fillId="0" borderId="26" xfId="40" applyFont="1" applyBorder="1" applyAlignment="1" applyProtection="1">
      <alignment horizontal="centerContinuous"/>
    </xf>
    <xf numFmtId="0" fontId="31" fillId="0" borderId="35" xfId="40" applyFont="1" applyBorder="1" applyAlignment="1" applyProtection="1">
      <alignment horizontal="centerContinuous"/>
    </xf>
    <xf numFmtId="0" fontId="31" fillId="0" borderId="31" xfId="40" applyFont="1" applyBorder="1" applyAlignment="1" applyProtection="1">
      <alignment horizontal="centerContinuous"/>
    </xf>
    <xf numFmtId="0" fontId="31" fillId="0" borderId="29" xfId="40" applyFont="1" applyBorder="1" applyAlignment="1" applyProtection="1">
      <alignment horizontal="center"/>
    </xf>
    <xf numFmtId="0" fontId="31" fillId="0" borderId="26" xfId="40" applyFont="1" applyBorder="1" applyProtection="1"/>
    <xf numFmtId="0" fontId="31" fillId="0" borderId="24" xfId="40" applyFont="1" applyBorder="1" applyProtection="1"/>
    <xf numFmtId="3" fontId="31" fillId="0" borderId="24" xfId="40" applyNumberFormat="1" applyFont="1" applyBorder="1" applyAlignment="1" applyProtection="1">
      <alignment horizontal="center"/>
    </xf>
    <xf numFmtId="3" fontId="31" fillId="0" borderId="34" xfId="40" applyNumberFormat="1" applyFont="1" applyBorder="1" applyAlignment="1" applyProtection="1">
      <alignment horizontal="center"/>
    </xf>
    <xf numFmtId="0" fontId="31" fillId="0" borderId="24" xfId="40" applyFont="1" applyBorder="1" applyAlignment="1" applyProtection="1">
      <alignment horizontal="centerContinuous"/>
    </xf>
    <xf numFmtId="0" fontId="31" fillId="0" borderId="34" xfId="40" applyFont="1" applyBorder="1" applyAlignment="1" applyProtection="1">
      <alignment horizontal="centerContinuous"/>
    </xf>
    <xf numFmtId="0" fontId="31" fillId="0" borderId="25" xfId="40" applyFont="1" applyBorder="1" applyAlignment="1" applyProtection="1">
      <alignment horizontal="centerContinuous"/>
    </xf>
    <xf numFmtId="0" fontId="31" fillId="0" borderId="0" xfId="40" applyFont="1" applyAlignment="1" applyProtection="1">
      <alignment horizontal="left"/>
    </xf>
    <xf numFmtId="0" fontId="31" fillId="0" borderId="32" xfId="40" applyFont="1" applyBorder="1" applyAlignment="1" applyProtection="1">
      <alignment horizontal="center"/>
    </xf>
    <xf numFmtId="0" fontId="31" fillId="0" borderId="10" xfId="40" applyFont="1" applyBorder="1" applyAlignment="1" applyProtection="1">
      <alignment horizontal="left"/>
    </xf>
    <xf numFmtId="0" fontId="31" fillId="0" borderId="43" xfId="40" applyFont="1" applyBorder="1" applyProtection="1"/>
    <xf numFmtId="0" fontId="31" fillId="0" borderId="44" xfId="40" applyFont="1" applyBorder="1" applyProtection="1"/>
    <xf numFmtId="0" fontId="31" fillId="0" borderId="10" xfId="40" applyFont="1" applyBorder="1" applyProtection="1"/>
    <xf numFmtId="0" fontId="31" fillId="0" borderId="45" xfId="40" applyFont="1" applyBorder="1" applyProtection="1"/>
    <xf numFmtId="0" fontId="31" fillId="0" borderId="14" xfId="40" applyFont="1" applyBorder="1" applyProtection="1"/>
    <xf numFmtId="0" fontId="31" fillId="0" borderId="15" xfId="40" applyFont="1" applyBorder="1" applyProtection="1"/>
    <xf numFmtId="0" fontId="31" fillId="0" borderId="16" xfId="40" applyFont="1" applyBorder="1" applyProtection="1"/>
    <xf numFmtId="0" fontId="32" fillId="0" borderId="0" xfId="40" applyFont="1" applyAlignment="1" applyProtection="1"/>
    <xf numFmtId="0" fontId="31" fillId="0" borderId="12" xfId="40" applyFont="1" applyBorder="1" applyProtection="1"/>
    <xf numFmtId="0" fontId="32" fillId="0" borderId="13" xfId="40" applyFont="1" applyBorder="1" applyAlignment="1" applyProtection="1">
      <alignment horizontal="centerContinuous"/>
    </xf>
    <xf numFmtId="0" fontId="32" fillId="0" borderId="0" xfId="40" applyFont="1" applyAlignment="1" applyProtection="1">
      <alignment horizontal="centerContinuous"/>
    </xf>
    <xf numFmtId="0" fontId="32" fillId="0" borderId="14" xfId="40" applyFont="1" applyBorder="1" applyAlignment="1" applyProtection="1">
      <alignment horizontal="centerContinuous"/>
    </xf>
    <xf numFmtId="0" fontId="27" fillId="0" borderId="0" xfId="0" applyFont="1" applyBorder="1" applyAlignment="1" applyProtection="1">
      <alignment vertical="center" wrapText="1"/>
    </xf>
    <xf numFmtId="0" fontId="41" fillId="0" borderId="0" xfId="0" applyFont="1" applyBorder="1" applyAlignment="1" applyProtection="1">
      <alignment horizontal="center" vertical="center"/>
    </xf>
    <xf numFmtId="0" fontId="31" fillId="0" borderId="215" xfId="0" applyFont="1" applyBorder="1" applyProtection="1"/>
    <xf numFmtId="0" fontId="31" fillId="0" borderId="142" xfId="0" applyFont="1" applyBorder="1" applyProtection="1"/>
    <xf numFmtId="49" fontId="31" fillId="0" borderId="146" xfId="0" applyNumberFormat="1" applyFont="1" applyBorder="1" applyAlignment="1" applyProtection="1">
      <alignment horizontal="center"/>
    </xf>
    <xf numFmtId="0" fontId="31" fillId="0" borderId="149" xfId="0" applyFont="1" applyBorder="1" applyAlignment="1">
      <alignment vertical="center"/>
    </xf>
    <xf numFmtId="0" fontId="31" fillId="0" borderId="149" xfId="0" applyFont="1" applyBorder="1" applyAlignment="1"/>
    <xf numFmtId="0" fontId="31" fillId="0" borderId="149" xfId="0" applyFont="1" applyBorder="1" applyAlignment="1">
      <alignment horizontal="left" vertical="center"/>
    </xf>
    <xf numFmtId="0" fontId="31" fillId="0" borderId="149" xfId="0" applyFont="1" applyBorder="1" applyAlignment="1">
      <alignment horizontal="left" vertical="top"/>
    </xf>
    <xf numFmtId="0" fontId="27" fillId="0" borderId="149" xfId="0" applyFont="1" applyBorder="1" applyAlignment="1" applyProtection="1">
      <alignment horizontal="left" vertical="center"/>
    </xf>
    <xf numFmtId="0" fontId="31" fillId="0" borderId="149" xfId="0" applyFont="1" applyBorder="1" applyAlignment="1">
      <alignment horizontal="left" vertical="top" wrapText="1"/>
    </xf>
    <xf numFmtId="37" fontId="31" fillId="0" borderId="149" xfId="0" applyNumberFormat="1" applyFont="1" applyBorder="1" applyProtection="1"/>
    <xf numFmtId="0" fontId="31" fillId="0" borderId="214" xfId="0" applyFont="1" applyBorder="1" applyProtection="1"/>
    <xf numFmtId="0" fontId="31" fillId="0" borderId="200" xfId="0" applyFont="1" applyBorder="1" applyAlignment="1" applyProtection="1">
      <alignment horizontal="centerContinuous"/>
    </xf>
    <xf numFmtId="37" fontId="31" fillId="0" borderId="200" xfId="0" applyNumberFormat="1" applyFont="1" applyBorder="1" applyProtection="1"/>
    <xf numFmtId="37" fontId="31" fillId="0" borderId="202" xfId="0" applyNumberFormat="1" applyFont="1" applyBorder="1" applyProtection="1"/>
    <xf numFmtId="0" fontId="31" fillId="0" borderId="216" xfId="0" applyFont="1" applyBorder="1" applyProtection="1"/>
    <xf numFmtId="0" fontId="31" fillId="0" borderId="217" xfId="0" applyFont="1" applyBorder="1" applyAlignment="1">
      <alignment horizontal="centerContinuous"/>
    </xf>
    <xf numFmtId="0" fontId="31" fillId="0" borderId="218" xfId="0" applyFont="1" applyBorder="1" applyAlignment="1">
      <alignment horizontal="centerContinuous"/>
    </xf>
    <xf numFmtId="0" fontId="31" fillId="0" borderId="219" xfId="0" applyFont="1" applyBorder="1" applyAlignment="1">
      <alignment horizontal="center"/>
    </xf>
    <xf numFmtId="0" fontId="31" fillId="40" borderId="59" xfId="0" applyFont="1" applyFill="1" applyBorder="1" applyAlignment="1">
      <alignment horizontal="centerContinuous"/>
    </xf>
    <xf numFmtId="37" fontId="31" fillId="0" borderId="220" xfId="48" applyNumberFormat="1" applyFont="1" applyBorder="1" applyProtection="1"/>
    <xf numFmtId="0" fontId="32" fillId="0" borderId="141" xfId="0" applyFont="1" applyBorder="1" applyProtection="1"/>
    <xf numFmtId="0" fontId="32" fillId="0" borderId="141" xfId="0" applyFont="1" applyBorder="1" applyAlignment="1" applyProtection="1">
      <alignment horizontal="right"/>
    </xf>
    <xf numFmtId="0" fontId="79" fillId="0" borderId="0" xfId="0" applyFont="1" applyBorder="1"/>
    <xf numFmtId="0" fontId="41" fillId="0" borderId="0" xfId="0" applyFont="1" applyBorder="1" applyAlignment="1" applyProtection="1">
      <alignment horizontal="centerContinuous"/>
    </xf>
    <xf numFmtId="0" fontId="79" fillId="0" borderId="0" xfId="0" quotePrefix="1" applyFont="1" applyBorder="1" applyAlignment="1">
      <alignment horizontal="left"/>
    </xf>
    <xf numFmtId="43" fontId="45" fillId="0" borderId="0" xfId="28" quotePrefix="1" applyFont="1" applyBorder="1" applyAlignment="1">
      <alignment horizontal="center"/>
    </xf>
    <xf numFmtId="0" fontId="27" fillId="0" borderId="0" xfId="43" applyFont="1" applyBorder="1"/>
    <xf numFmtId="176" fontId="27" fillId="0" borderId="0" xfId="30" applyNumberFormat="1" applyFont="1" applyBorder="1"/>
    <xf numFmtId="0" fontId="31" fillId="0" borderId="221" xfId="0" applyFont="1" applyBorder="1" applyProtection="1"/>
    <xf numFmtId="0" fontId="31" fillId="0" borderId="222" xfId="0" applyFont="1" applyBorder="1" applyProtection="1"/>
    <xf numFmtId="0" fontId="31" fillId="0" borderId="141" xfId="0" applyFont="1" applyBorder="1" applyAlignment="1" applyProtection="1">
      <alignment horizontal="center"/>
    </xf>
    <xf numFmtId="0" fontId="31" fillId="0" borderId="223" xfId="0" applyFont="1" applyBorder="1" applyAlignment="1" applyProtection="1">
      <alignment horizontal="center"/>
    </xf>
    <xf numFmtId="0" fontId="31" fillId="0" borderId="224" xfId="0" applyFont="1" applyBorder="1" applyAlignment="1" applyProtection="1">
      <alignment horizontal="center"/>
    </xf>
    <xf numFmtId="0" fontId="31" fillId="0" borderId="201" xfId="0" applyFont="1" applyBorder="1" applyProtection="1"/>
    <xf numFmtId="164" fontId="31" fillId="0" borderId="200" xfId="0" applyNumberFormat="1" applyFont="1" applyBorder="1" applyAlignment="1" applyProtection="1">
      <alignment horizontal="center"/>
    </xf>
    <xf numFmtId="164" fontId="31" fillId="0" borderId="225" xfId="0" applyNumberFormat="1" applyFont="1" applyBorder="1" applyAlignment="1" applyProtection="1">
      <alignment horizontal="center"/>
    </xf>
    <xf numFmtId="164" fontId="31" fillId="0" borderId="31" xfId="0" applyNumberFormat="1" applyFont="1" applyBorder="1" applyAlignment="1" applyProtection="1">
      <alignment horizontal="center"/>
    </xf>
    <xf numFmtId="0" fontId="31" fillId="0" borderId="0" xfId="0" applyFont="1"/>
    <xf numFmtId="0" fontId="31" fillId="0" borderId="0" xfId="0" applyFont="1" applyBorder="1"/>
    <xf numFmtId="0" fontId="31" fillId="0" borderId="19" xfId="0" applyFont="1" applyBorder="1"/>
    <xf numFmtId="0" fontId="31" fillId="0" borderId="30" xfId="0" applyFont="1" applyBorder="1" applyAlignment="1">
      <alignment horizontal="center"/>
    </xf>
    <xf numFmtId="0" fontId="31" fillId="0" borderId="28" xfId="0" applyFont="1" applyBorder="1" applyAlignment="1">
      <alignment horizontal="center"/>
    </xf>
    <xf numFmtId="177" fontId="31" fillId="0" borderId="77" xfId="28" applyNumberFormat="1" applyFont="1" applyBorder="1" applyProtection="1"/>
    <xf numFmtId="177" fontId="31" fillId="29" borderId="64" xfId="28" applyNumberFormat="1" applyFont="1" applyFill="1" applyBorder="1" applyProtection="1"/>
    <xf numFmtId="177" fontId="31" fillId="31" borderId="64" xfId="28" applyNumberFormat="1" applyFont="1" applyFill="1" applyBorder="1" applyProtection="1"/>
    <xf numFmtId="177" fontId="31" fillId="31" borderId="77" xfId="28" applyNumberFormat="1" applyFont="1" applyFill="1" applyBorder="1" applyProtection="1"/>
    <xf numFmtId="177" fontId="31" fillId="25" borderId="77" xfId="28" applyNumberFormat="1" applyFont="1" applyFill="1" applyBorder="1" applyProtection="1"/>
    <xf numFmtId="177" fontId="31" fillId="0" borderId="64" xfId="28" applyNumberFormat="1" applyFont="1" applyBorder="1" applyProtection="1"/>
    <xf numFmtId="177" fontId="31" fillId="29" borderId="136" xfId="28" applyNumberFormat="1" applyFont="1" applyFill="1" applyBorder="1" applyProtection="1"/>
    <xf numFmtId="177" fontId="31" fillId="29" borderId="77" xfId="28" applyNumberFormat="1" applyFont="1" applyFill="1" applyBorder="1" applyProtection="1"/>
    <xf numFmtId="177" fontId="31" fillId="0" borderId="0" xfId="0" applyNumberFormat="1" applyFont="1"/>
    <xf numFmtId="177" fontId="31" fillId="0" borderId="77" xfId="0" applyNumberFormat="1" applyFont="1" applyBorder="1" applyProtection="1"/>
    <xf numFmtId="177" fontId="31" fillId="0" borderId="46" xfId="28" applyNumberFormat="1" applyFont="1" applyBorder="1" applyProtection="1"/>
    <xf numFmtId="177" fontId="31" fillId="0" borderId="43" xfId="28" applyNumberFormat="1" applyFont="1" applyBorder="1" applyProtection="1"/>
    <xf numFmtId="177" fontId="31" fillId="0" borderId="10" xfId="28" applyNumberFormat="1" applyFont="1" applyBorder="1" applyProtection="1"/>
    <xf numFmtId="5" fontId="31" fillId="0" borderId="0" xfId="0" applyNumberFormat="1" applyFont="1" applyBorder="1"/>
    <xf numFmtId="0" fontId="32" fillId="0" borderId="0" xfId="0" applyFont="1" applyBorder="1" applyAlignment="1">
      <alignment horizontal="left"/>
    </xf>
    <xf numFmtId="0" fontId="122" fillId="0" borderId="0" xfId="0" applyFont="1" applyFill="1" applyProtection="1"/>
    <xf numFmtId="0" fontId="122" fillId="0" borderId="0" xfId="0" applyFont="1" applyFill="1"/>
    <xf numFmtId="0" fontId="123" fillId="0" borderId="0" xfId="0" applyFont="1" applyFill="1" applyProtection="1"/>
    <xf numFmtId="37" fontId="122" fillId="0" borderId="0" xfId="0" applyNumberFormat="1" applyFont="1" applyFill="1"/>
    <xf numFmtId="5" fontId="122" fillId="0" borderId="0" xfId="0" applyNumberFormat="1" applyFont="1" applyFill="1"/>
    <xf numFmtId="0" fontId="122" fillId="0" borderId="0" xfId="0" applyFont="1" applyFill="1" applyAlignment="1" applyProtection="1">
      <alignment horizontal="centerContinuous"/>
    </xf>
    <xf numFmtId="0" fontId="124" fillId="0" borderId="0" xfId="0" applyFont="1" applyFill="1" applyAlignment="1" applyProtection="1">
      <alignment horizontal="centerContinuous"/>
    </xf>
    <xf numFmtId="0" fontId="124" fillId="0" borderId="0" xfId="0" applyFont="1" applyFill="1" applyProtection="1"/>
    <xf numFmtId="5" fontId="122" fillId="0" borderId="0" xfId="0" applyNumberFormat="1" applyFont="1" applyFill="1" applyProtection="1"/>
    <xf numFmtId="44" fontId="122" fillId="0" borderId="0" xfId="30" applyFont="1" applyFill="1"/>
    <xf numFmtId="37" fontId="31" fillId="0" borderId="139" xfId="42" applyFont="1" applyBorder="1"/>
    <xf numFmtId="0" fontId="31" fillId="0" borderId="0" xfId="0" applyFont="1"/>
    <xf numFmtId="0" fontId="31" fillId="0" borderId="0" xfId="0" applyFont="1" applyBorder="1" applyAlignment="1">
      <alignment horizontal="left" wrapText="1"/>
    </xf>
    <xf numFmtId="0" fontId="31" fillId="0" borderId="0" xfId="0" applyFont="1" applyBorder="1"/>
    <xf numFmtId="0" fontId="31" fillId="0" borderId="19" xfId="0" applyFont="1" applyBorder="1"/>
    <xf numFmtId="0" fontId="31" fillId="0" borderId="0" xfId="0" applyFont="1" applyAlignment="1">
      <alignment horizontal="center"/>
    </xf>
    <xf numFmtId="0" fontId="31" fillId="0" borderId="34" xfId="0" applyFont="1" applyBorder="1" applyAlignment="1">
      <alignment horizontal="center"/>
    </xf>
    <xf numFmtId="0" fontId="31" fillId="0" borderId="0" xfId="0" applyFont="1" applyAlignment="1" applyProtection="1">
      <alignment horizontal="center"/>
    </xf>
    <xf numFmtId="0" fontId="31" fillId="0" borderId="0" xfId="0" applyFont="1" applyBorder="1" applyAlignment="1">
      <alignment horizontal="center"/>
    </xf>
    <xf numFmtId="0" fontId="31" fillId="0" borderId="14" xfId="0" applyFont="1" applyBorder="1" applyAlignment="1" applyProtection="1">
      <alignment horizontal="center"/>
    </xf>
    <xf numFmtId="177" fontId="31" fillId="0" borderId="0" xfId="28" quotePrefix="1" applyNumberFormat="1" applyFont="1" applyFill="1"/>
    <xf numFmtId="177" fontId="122" fillId="0" borderId="0" xfId="0" applyNumberFormat="1" applyFont="1" applyFill="1"/>
    <xf numFmtId="37" fontId="56" fillId="0" borderId="35" xfId="42" applyFont="1" applyBorder="1" applyProtection="1">
      <protection locked="0"/>
    </xf>
    <xf numFmtId="0" fontId="31" fillId="0" borderId="0" xfId="0" applyFont="1"/>
    <xf numFmtId="0" fontId="31" fillId="0" borderId="0" xfId="0" applyFont="1" applyAlignment="1" applyProtection="1">
      <alignment horizontal="center"/>
    </xf>
    <xf numFmtId="0" fontId="31" fillId="0" borderId="13" xfId="0" applyFont="1" applyBorder="1" applyAlignment="1" applyProtection="1">
      <alignment horizontal="left"/>
    </xf>
    <xf numFmtId="0" fontId="31" fillId="0" borderId="13" xfId="0" applyFont="1" applyBorder="1" applyAlignment="1" applyProtection="1">
      <alignment horizontal="center"/>
    </xf>
    <xf numFmtId="0" fontId="31" fillId="0" borderId="14" xfId="0" applyFont="1" applyBorder="1" applyAlignment="1" applyProtection="1">
      <alignment horizontal="center"/>
    </xf>
    <xf numFmtId="0" fontId="31" fillId="0" borderId="0" xfId="0" applyFont="1" applyAlignment="1">
      <alignment horizontal="left"/>
    </xf>
    <xf numFmtId="0" fontId="31" fillId="0" borderId="149" xfId="0" applyFont="1" applyBorder="1" applyAlignment="1">
      <alignment horizontal="left" wrapText="1"/>
    </xf>
    <xf numFmtId="0" fontId="31" fillId="0" borderId="34" xfId="0" applyFont="1" applyFill="1" applyBorder="1" applyProtection="1">
      <protection locked="0"/>
    </xf>
    <xf numFmtId="42" fontId="31" fillId="0" borderId="34" xfId="0" applyNumberFormat="1" applyFont="1" applyBorder="1" applyProtection="1">
      <protection locked="0"/>
    </xf>
    <xf numFmtId="5" fontId="31" fillId="0" borderId="34" xfId="0" applyNumberFormat="1" applyFont="1" applyBorder="1" applyProtection="1">
      <protection locked="0"/>
    </xf>
    <xf numFmtId="5" fontId="31" fillId="0" borderId="28" xfId="0" applyNumberFormat="1" applyFont="1" applyFill="1" applyBorder="1" applyProtection="1">
      <protection locked="0"/>
    </xf>
    <xf numFmtId="37" fontId="31" fillId="0" borderId="24" xfId="0" applyNumberFormat="1" applyFont="1" applyFill="1" applyBorder="1" applyProtection="1">
      <protection locked="0"/>
    </xf>
    <xf numFmtId="177" fontId="31" fillId="0" borderId="149" xfId="0" applyNumberFormat="1" applyFont="1" applyFill="1" applyBorder="1"/>
    <xf numFmtId="41" fontId="31" fillId="0" borderId="34" xfId="0" applyNumberFormat="1" applyFont="1" applyBorder="1" applyProtection="1">
      <protection locked="0"/>
    </xf>
    <xf numFmtId="37" fontId="31" fillId="0" borderId="34" xfId="0" applyNumberFormat="1" applyFont="1" applyFill="1" applyBorder="1" applyProtection="1">
      <protection locked="0"/>
    </xf>
    <xf numFmtId="37" fontId="31" fillId="0" borderId="34" xfId="0" applyNumberFormat="1" applyFont="1" applyBorder="1" applyProtection="1">
      <protection locked="0"/>
    </xf>
    <xf numFmtId="37" fontId="31" fillId="0" borderId="28" xfId="0" applyNumberFormat="1" applyFont="1" applyFill="1" applyBorder="1" applyProtection="1">
      <protection locked="0"/>
    </xf>
    <xf numFmtId="0" fontId="31" fillId="0" borderId="144" xfId="0" applyFont="1" applyFill="1" applyBorder="1"/>
    <xf numFmtId="41" fontId="31" fillId="0" borderId="24" xfId="0" applyNumberFormat="1" applyFont="1" applyFill="1" applyBorder="1" applyProtection="1">
      <protection locked="0"/>
    </xf>
    <xf numFmtId="41" fontId="31" fillId="0" borderId="149" xfId="0" applyNumberFormat="1" applyFont="1" applyFill="1" applyBorder="1" applyProtection="1">
      <protection locked="0"/>
    </xf>
    <xf numFmtId="41" fontId="31" fillId="0" borderId="34" xfId="0" applyNumberFormat="1" applyFont="1" applyFill="1" applyBorder="1" applyProtection="1">
      <protection locked="0"/>
    </xf>
    <xf numFmtId="3" fontId="31" fillId="0" borderId="28" xfId="0" applyNumberFormat="1" applyFont="1" applyFill="1" applyBorder="1"/>
    <xf numFmtId="41" fontId="31" fillId="0" borderId="24" xfId="0" applyNumberFormat="1" applyFont="1" applyBorder="1" applyProtection="1">
      <protection locked="0"/>
    </xf>
    <xf numFmtId="37" fontId="31" fillId="0" borderId="24" xfId="0" applyNumberFormat="1" applyFont="1" applyBorder="1" applyProtection="1">
      <protection locked="0"/>
    </xf>
    <xf numFmtId="37" fontId="31" fillId="0" borderId="149" xfId="0" applyNumberFormat="1" applyFont="1" applyFill="1" applyBorder="1" applyProtection="1">
      <protection locked="0"/>
    </xf>
    <xf numFmtId="0" fontId="31" fillId="0" borderId="34" xfId="0" applyFont="1" applyBorder="1" applyProtection="1">
      <protection locked="0"/>
    </xf>
    <xf numFmtId="37" fontId="31" fillId="0" borderId="149" xfId="0" applyNumberFormat="1" applyFont="1" applyBorder="1" applyProtection="1">
      <protection locked="0"/>
    </xf>
    <xf numFmtId="37" fontId="31" fillId="0" borderId="0" xfId="0" applyNumberFormat="1" applyFont="1" applyBorder="1" applyProtection="1">
      <protection locked="0"/>
    </xf>
    <xf numFmtId="0" fontId="31" fillId="0" borderId="214" xfId="0" applyFont="1" applyBorder="1"/>
    <xf numFmtId="37" fontId="31" fillId="0" borderId="203" xfId="0" applyNumberFormat="1" applyFont="1" applyBorder="1" applyProtection="1">
      <protection locked="0"/>
    </xf>
    <xf numFmtId="0" fontId="32" fillId="0" borderId="0" xfId="0" applyFont="1" applyBorder="1" applyProtection="1">
      <protection locked="0"/>
    </xf>
    <xf numFmtId="0" fontId="31" fillId="0" borderId="64" xfId="0" applyFont="1" applyBorder="1" applyAlignment="1" applyProtection="1">
      <alignment horizontal="left"/>
    </xf>
    <xf numFmtId="0" fontId="31" fillId="0" borderId="65" xfId="0" applyFont="1" applyBorder="1" applyAlignment="1" applyProtection="1">
      <alignment horizontal="left"/>
    </xf>
    <xf numFmtId="0" fontId="27" fillId="0" borderId="64" xfId="45" applyFont="1" applyBorder="1" applyAlignment="1" applyProtection="1">
      <alignment horizontal="left"/>
    </xf>
    <xf numFmtId="0" fontId="27" fillId="0" borderId="64" xfId="45" quotePrefix="1" applyFont="1" applyBorder="1" applyAlignment="1" applyProtection="1">
      <alignment horizontal="left"/>
    </xf>
    <xf numFmtId="0" fontId="27" fillId="0" borderId="65" xfId="45" applyFont="1" applyBorder="1" applyAlignment="1" applyProtection="1">
      <alignment horizontal="left"/>
    </xf>
    <xf numFmtId="0" fontId="27" fillId="0" borderId="0" xfId="45" applyFont="1" applyBorder="1" applyAlignment="1" applyProtection="1">
      <alignment horizontal="left"/>
    </xf>
    <xf numFmtId="0" fontId="32" fillId="0" borderId="0" xfId="45" applyFont="1" applyAlignment="1" applyProtection="1">
      <alignment horizontal="left"/>
    </xf>
    <xf numFmtId="0" fontId="27" fillId="0" borderId="0" xfId="45" applyFont="1" applyAlignment="1" applyProtection="1">
      <alignment horizontal="center"/>
    </xf>
    <xf numFmtId="0" fontId="27" fillId="0" borderId="0" xfId="45" applyFont="1" applyAlignment="1" applyProtection="1">
      <alignment horizontal="left"/>
    </xf>
    <xf numFmtId="0" fontId="27" fillId="0" borderId="0" xfId="45" applyFont="1" applyAlignment="1">
      <alignment horizontal="left"/>
    </xf>
    <xf numFmtId="0" fontId="32" fillId="0" borderId="70" xfId="45" applyFont="1" applyBorder="1" applyAlignment="1" applyProtection="1">
      <alignment horizontal="left"/>
    </xf>
    <xf numFmtId="0" fontId="27" fillId="0" borderId="75" xfId="45" applyFont="1" applyBorder="1" applyAlignment="1" applyProtection="1">
      <alignment horizontal="left"/>
    </xf>
    <xf numFmtId="0" fontId="27" fillId="0" borderId="12" xfId="45" applyFont="1" applyBorder="1" applyAlignment="1" applyProtection="1">
      <alignment horizontal="centerContinuous"/>
    </xf>
    <xf numFmtId="0" fontId="27" fillId="0" borderId="64" xfId="45" applyFont="1" applyFill="1" applyBorder="1" applyAlignment="1" applyProtection="1">
      <alignment horizontal="left"/>
    </xf>
    <xf numFmtId="39" fontId="27" fillId="0" borderId="16" xfId="45" applyNumberFormat="1" applyFont="1" applyBorder="1" applyAlignment="1" applyProtection="1">
      <alignment horizontal="center"/>
    </xf>
    <xf numFmtId="40" fontId="27" fillId="0" borderId="10" xfId="45" applyNumberFormat="1" applyFont="1" applyBorder="1" applyAlignment="1" applyProtection="1">
      <alignment horizontal="center"/>
    </xf>
    <xf numFmtId="49" fontId="31" fillId="0" borderId="31" xfId="40" applyNumberFormat="1" applyFont="1" applyBorder="1" applyProtection="1"/>
    <xf numFmtId="37" fontId="31" fillId="0" borderId="25" xfId="141" applyNumberFormat="1" applyFont="1" applyFill="1" applyBorder="1" applyProtection="1"/>
    <xf numFmtId="37" fontId="31" fillId="0" borderId="25" xfId="141" applyNumberFormat="1" applyFont="1" applyBorder="1" applyProtection="1"/>
    <xf numFmtId="37" fontId="31" fillId="0" borderId="34" xfId="141" applyNumberFormat="1" applyFont="1" applyFill="1" applyBorder="1" applyProtection="1"/>
    <xf numFmtId="37" fontId="31" fillId="0" borderId="28" xfId="141" applyNumberFormat="1" applyFont="1" applyFill="1" applyBorder="1" applyProtection="1"/>
    <xf numFmtId="14" fontId="31" fillId="0" borderId="24" xfId="0" applyNumberFormat="1" applyFont="1" applyBorder="1"/>
    <xf numFmtId="14" fontId="31" fillId="0" borderId="24" xfId="0" applyNumberFormat="1" applyFont="1" applyFill="1" applyBorder="1"/>
    <xf numFmtId="14" fontId="31" fillId="0" borderId="24" xfId="0" quotePrefix="1" applyNumberFormat="1" applyFont="1" applyBorder="1" applyAlignment="1">
      <alignment horizontal="right"/>
    </xf>
    <xf numFmtId="5" fontId="31" fillId="0" borderId="53" xfId="303" applyNumberFormat="1" applyFont="1" applyBorder="1" applyProtection="1"/>
    <xf numFmtId="37" fontId="31" fillId="0" borderId="25" xfId="40" applyNumberFormat="1" applyFont="1" applyBorder="1" applyProtection="1"/>
    <xf numFmtId="3" fontId="31" fillId="0" borderId="25" xfId="40" applyNumberFormat="1" applyFont="1" applyBorder="1" applyProtection="1"/>
    <xf numFmtId="37" fontId="31" fillId="0" borderId="25" xfId="40" applyNumberFormat="1" applyFont="1" applyBorder="1" applyProtection="1"/>
    <xf numFmtId="0" fontId="31" fillId="0" borderId="0" xfId="40" applyFont="1" applyProtection="1"/>
    <xf numFmtId="49" fontId="31" fillId="48" borderId="0" xfId="40" applyNumberFormat="1" applyFont="1" applyFill="1" applyAlignment="1">
      <alignment horizontal="left" vertical="center"/>
    </xf>
    <xf numFmtId="0" fontId="31" fillId="47" borderId="119" xfId="40" applyFont="1" applyFill="1" applyBorder="1" applyAlignment="1" applyProtection="1">
      <alignment horizontal="center"/>
    </xf>
    <xf numFmtId="177" fontId="31" fillId="0" borderId="119" xfId="28" applyNumberFormat="1" applyFont="1" applyBorder="1" applyAlignment="1" applyProtection="1">
      <alignment horizontal="center"/>
    </xf>
    <xf numFmtId="5" fontId="31" fillId="0" borderId="31" xfId="517" applyNumberFormat="1" applyFont="1" applyFill="1" applyBorder="1" applyProtection="1"/>
    <xf numFmtId="177" fontId="31" fillId="0" borderId="31" xfId="28" applyNumberFormat="1" applyFont="1" applyBorder="1" applyProtection="1"/>
    <xf numFmtId="37" fontId="127" fillId="0" borderId="53" xfId="303" applyNumberFormat="1" applyFont="1" applyBorder="1" applyProtection="1">
      <protection locked="0"/>
    </xf>
    <xf numFmtId="37" fontId="127" fillId="0" borderId="26" xfId="303" applyNumberFormat="1" applyFont="1" applyBorder="1" applyProtection="1">
      <protection locked="0"/>
    </xf>
    <xf numFmtId="6" fontId="31" fillId="0" borderId="0" xfId="52" applyNumberFormat="1" applyFont="1" applyFill="1" applyAlignment="1" applyProtection="1"/>
    <xf numFmtId="37" fontId="31" fillId="0" borderId="51" xfId="7196" applyNumberFormat="1" applyFont="1" applyBorder="1" applyProtection="1"/>
    <xf numFmtId="37" fontId="31" fillId="0" borderId="29" xfId="7196" applyNumberFormat="1" applyFont="1" applyBorder="1" applyProtection="1"/>
    <xf numFmtId="177" fontId="29" fillId="0" borderId="52" xfId="517" applyNumberFormat="1" applyFont="1" applyBorder="1" applyProtection="1"/>
    <xf numFmtId="0" fontId="31" fillId="0" borderId="0" xfId="0" applyFont="1"/>
    <xf numFmtId="0" fontId="31" fillId="0" borderId="0" xfId="0" applyFont="1"/>
    <xf numFmtId="0" fontId="31" fillId="0" borderId="28" xfId="0" applyFont="1" applyBorder="1" applyAlignment="1" applyProtection="1">
      <alignment horizontal="center"/>
    </xf>
    <xf numFmtId="0" fontId="31" fillId="0" borderId="0" xfId="0" applyFont="1"/>
    <xf numFmtId="177" fontId="31" fillId="0" borderId="25" xfId="488" applyNumberFormat="1" applyFont="1" applyBorder="1" applyAlignment="1">
      <alignment horizontal="right"/>
    </xf>
    <xf numFmtId="0" fontId="0" fillId="0" borderId="28" xfId="0" applyFont="1" applyBorder="1"/>
    <xf numFmtId="177" fontId="31" fillId="0" borderId="231" xfId="488" applyNumberFormat="1" applyFont="1" applyBorder="1" applyAlignment="1"/>
    <xf numFmtId="177" fontId="31" fillId="0" borderId="192" xfId="488" applyNumberFormat="1" applyFont="1" applyBorder="1" applyAlignment="1"/>
    <xf numFmtId="177" fontId="31" fillId="0" borderId="192" xfId="488" applyNumberFormat="1" applyFont="1" applyFill="1" applyBorder="1" applyAlignment="1"/>
    <xf numFmtId="177" fontId="31" fillId="0" borderId="192" xfId="488" applyNumberFormat="1" applyFont="1" applyBorder="1" applyAlignment="1" applyProtection="1"/>
    <xf numFmtId="177" fontId="31" fillId="0" borderId="232" xfId="488" applyNumberFormat="1" applyFont="1" applyBorder="1" applyAlignment="1"/>
    <xf numFmtId="177" fontId="31" fillId="0" borderId="193" xfId="488" applyNumberFormat="1" applyFont="1" applyBorder="1" applyAlignment="1"/>
    <xf numFmtId="177" fontId="31" fillId="0" borderId="193" xfId="488" applyNumberFormat="1" applyFont="1" applyFill="1" applyBorder="1" applyAlignment="1"/>
    <xf numFmtId="177" fontId="31" fillId="0" borderId="193" xfId="488" applyNumberFormat="1" applyFont="1" applyBorder="1" applyAlignment="1" applyProtection="1"/>
    <xf numFmtId="0" fontId="31" fillId="0" borderId="193" xfId="0" applyFont="1" applyBorder="1" applyAlignment="1"/>
    <xf numFmtId="43" fontId="31" fillId="0" borderId="193" xfId="488" applyFont="1" applyBorder="1" applyAlignment="1" applyProtection="1"/>
    <xf numFmtId="37" fontId="31" fillId="0" borderId="193" xfId="0" applyNumberFormat="1" applyFont="1" applyBorder="1" applyAlignment="1" applyProtection="1"/>
    <xf numFmtId="43" fontId="31" fillId="0" borderId="232" xfId="488" applyFont="1" applyBorder="1" applyAlignment="1"/>
    <xf numFmtId="0" fontId="31" fillId="0" borderId="193" xfId="0" applyFont="1" applyBorder="1"/>
    <xf numFmtId="177" fontId="31" fillId="0" borderId="193" xfId="488" applyNumberFormat="1" applyFont="1" applyBorder="1"/>
    <xf numFmtId="177" fontId="31" fillId="0" borderId="28" xfId="488" applyNumberFormat="1" applyFont="1" applyBorder="1"/>
    <xf numFmtId="177" fontId="31" fillId="0" borderId="28" xfId="488" applyNumberFormat="1" applyFont="1" applyBorder="1" applyProtection="1"/>
    <xf numFmtId="177" fontId="31" fillId="0" borderId="25" xfId="488" applyNumberFormat="1" applyFont="1" applyBorder="1" applyProtection="1"/>
    <xf numFmtId="0" fontId="31" fillId="0" borderId="24" xfId="56" applyFont="1" applyFill="1" applyBorder="1" applyAlignment="1" applyProtection="1">
      <alignment horizontal="left"/>
    </xf>
    <xf numFmtId="0" fontId="31" fillId="0" borderId="34" xfId="56" applyFont="1" applyFill="1" applyBorder="1" applyProtection="1"/>
    <xf numFmtId="0" fontId="31" fillId="0" borderId="34" xfId="56" applyNumberFormat="1" applyFont="1" applyFill="1" applyBorder="1" applyAlignment="1" applyProtection="1">
      <alignment horizontal="right"/>
    </xf>
    <xf numFmtId="39" fontId="31" fillId="0" borderId="34" xfId="56" applyNumberFormat="1" applyFont="1" applyFill="1" applyBorder="1" applyProtection="1"/>
    <xf numFmtId="0" fontId="31" fillId="0" borderId="34" xfId="56" applyFont="1" applyFill="1" applyBorder="1" applyAlignment="1" applyProtection="1">
      <alignment horizontal="center"/>
    </xf>
    <xf numFmtId="37" fontId="31" fillId="0" borderId="14" xfId="56" applyNumberFormat="1" applyFont="1" applyFill="1" applyBorder="1" applyAlignment="1" applyProtection="1">
      <alignment horizontal="center"/>
    </xf>
    <xf numFmtId="37" fontId="31" fillId="0" borderId="53" xfId="55" applyNumberFormat="1" applyFont="1" applyFill="1" applyBorder="1" applyAlignment="1" applyProtection="1">
      <alignment horizontal="right"/>
    </xf>
    <xf numFmtId="0" fontId="31" fillId="0" borderId="24" xfId="55" applyFont="1" applyFill="1" applyBorder="1" applyAlignment="1" applyProtection="1">
      <alignment horizontal="center"/>
    </xf>
    <xf numFmtId="0" fontId="31" fillId="0" borderId="25" xfId="55" applyFont="1" applyFill="1" applyBorder="1" applyAlignment="1" applyProtection="1">
      <alignment horizontal="center"/>
    </xf>
    <xf numFmtId="0" fontId="31" fillId="0" borderId="34" xfId="56" applyNumberFormat="1" applyFont="1" applyFill="1" applyBorder="1" applyProtection="1"/>
    <xf numFmtId="37" fontId="31" fillId="0" borderId="34" xfId="56" applyNumberFormat="1" applyFont="1" applyFill="1" applyBorder="1" applyAlignment="1" applyProtection="1">
      <alignment horizontal="center"/>
    </xf>
    <xf numFmtId="0" fontId="31" fillId="0" borderId="24" xfId="56" applyFont="1" applyFill="1" applyBorder="1" applyProtection="1"/>
    <xf numFmtId="37" fontId="31" fillId="0" borderId="53" xfId="56" applyNumberFormat="1" applyFont="1" applyFill="1" applyBorder="1" applyProtection="1"/>
    <xf numFmtId="169" fontId="31" fillId="0" borderId="34" xfId="56" applyNumberFormat="1" applyFont="1" applyFill="1" applyBorder="1" applyProtection="1"/>
    <xf numFmtId="0" fontId="31" fillId="0" borderId="14" xfId="56" applyFont="1" applyFill="1" applyBorder="1" applyProtection="1"/>
    <xf numFmtId="37" fontId="31" fillId="0" borderId="34" xfId="56" applyNumberFormat="1" applyFont="1" applyFill="1" applyBorder="1" applyProtection="1"/>
    <xf numFmtId="37" fontId="31" fillId="0" borderId="14" xfId="56" applyNumberFormat="1" applyFont="1" applyFill="1" applyBorder="1" applyProtection="1"/>
    <xf numFmtId="178" fontId="31" fillId="0" borderId="28" xfId="56" applyNumberFormat="1" applyFont="1" applyBorder="1" applyProtection="1"/>
    <xf numFmtId="1" fontId="36" fillId="0" borderId="24" xfId="55" applyNumberFormat="1" applyFont="1" applyFill="1" applyBorder="1" applyAlignment="1" applyProtection="1">
      <alignment horizontal="left"/>
    </xf>
    <xf numFmtId="0" fontId="36" fillId="0" borderId="34" xfId="55" applyFont="1" applyFill="1" applyBorder="1" applyProtection="1"/>
    <xf numFmtId="0" fontId="36" fillId="0" borderId="34" xfId="55" applyNumberFormat="1" applyFont="1" applyFill="1" applyBorder="1" applyProtection="1"/>
    <xf numFmtId="39" fontId="36" fillId="0" borderId="34" xfId="55" applyNumberFormat="1" applyFont="1" applyFill="1" applyBorder="1" applyProtection="1"/>
    <xf numFmtId="0" fontId="36" fillId="0" borderId="34" xfId="55" applyFont="1" applyFill="1" applyBorder="1" applyAlignment="1" applyProtection="1">
      <alignment horizontal="center"/>
    </xf>
    <xf numFmtId="0" fontId="36" fillId="0" borderId="24" xfId="55" applyNumberFormat="1" applyFont="1" applyFill="1" applyBorder="1" applyAlignment="1" applyProtection="1">
      <alignment horizontal="left"/>
    </xf>
    <xf numFmtId="49" fontId="36" fillId="0" borderId="34" xfId="55" applyNumberFormat="1" applyFont="1" applyFill="1" applyBorder="1" applyAlignment="1">
      <alignment horizontal="right"/>
    </xf>
    <xf numFmtId="37" fontId="36" fillId="0" borderId="34" xfId="55" applyNumberFormat="1" applyFont="1" applyFill="1" applyBorder="1" applyAlignment="1" applyProtection="1">
      <alignment horizontal="center"/>
    </xf>
    <xf numFmtId="178" fontId="36" fillId="0" borderId="28" xfId="55" applyNumberFormat="1" applyFont="1" applyFill="1" applyBorder="1" applyProtection="1"/>
    <xf numFmtId="37" fontId="36" fillId="0" borderId="53" xfId="55" applyNumberFormat="1" applyFont="1" applyFill="1" applyBorder="1" applyProtection="1"/>
    <xf numFmtId="169" fontId="36" fillId="0" borderId="34" xfId="55" applyNumberFormat="1" applyFont="1" applyFill="1" applyBorder="1" applyProtection="1"/>
    <xf numFmtId="0" fontId="36" fillId="0" borderId="14" xfId="55" applyFont="1" applyFill="1" applyBorder="1" applyProtection="1"/>
    <xf numFmtId="178" fontId="36" fillId="0" borderId="24" xfId="55" applyNumberFormat="1" applyFont="1" applyFill="1" applyBorder="1" applyProtection="1"/>
    <xf numFmtId="37" fontId="36" fillId="0" borderId="34" xfId="55" applyNumberFormat="1" applyFont="1" applyFill="1" applyBorder="1" applyProtection="1"/>
    <xf numFmtId="1" fontId="36" fillId="0" borderId="24" xfId="55" applyNumberFormat="1" applyFont="1" applyFill="1" applyBorder="1" applyAlignment="1">
      <alignment horizontal="left"/>
    </xf>
    <xf numFmtId="0" fontId="36" fillId="0" borderId="34" xfId="55" applyFont="1" applyFill="1" applyBorder="1" applyAlignment="1">
      <alignment horizontal="right"/>
    </xf>
    <xf numFmtId="2" fontId="36" fillId="0" borderId="34" xfId="55" applyNumberFormat="1" applyFont="1" applyFill="1" applyBorder="1" applyAlignment="1">
      <alignment horizontal="right"/>
    </xf>
    <xf numFmtId="0" fontId="36" fillId="0" borderId="34" xfId="55" applyFont="1" applyFill="1" applyBorder="1" applyAlignment="1">
      <alignment horizontal="center"/>
    </xf>
    <xf numFmtId="37" fontId="36" fillId="0" borderId="14" xfId="55" applyNumberFormat="1" applyFont="1" applyFill="1" applyBorder="1" applyAlignment="1" applyProtection="1">
      <alignment horizontal="center"/>
    </xf>
    <xf numFmtId="0" fontId="36" fillId="0" borderId="24" xfId="55" applyFont="1" applyFill="1" applyBorder="1" applyAlignment="1">
      <alignment horizontal="left"/>
    </xf>
    <xf numFmtId="49" fontId="36" fillId="0" borderId="34" xfId="55" quotePrefix="1" applyNumberFormat="1" applyFont="1" applyFill="1" applyBorder="1" applyAlignment="1">
      <alignment horizontal="right"/>
    </xf>
    <xf numFmtId="166" fontId="36" fillId="0" borderId="24" xfId="55" applyNumberFormat="1" applyFont="1" applyFill="1" applyBorder="1" applyAlignment="1" applyProtection="1">
      <alignment horizontal="center"/>
    </xf>
    <xf numFmtId="177" fontId="36" fillId="0" borderId="53" xfId="488" applyNumberFormat="1" applyFont="1" applyFill="1" applyBorder="1" applyAlignment="1">
      <alignment horizontal="center"/>
    </xf>
    <xf numFmtId="177" fontId="36" fillId="0" borderId="37" xfId="488" applyNumberFormat="1" applyFont="1" applyFill="1" applyBorder="1" applyAlignment="1">
      <alignment horizontal="center"/>
    </xf>
    <xf numFmtId="0" fontId="36" fillId="0" borderId="24" xfId="55" applyFont="1" applyFill="1" applyBorder="1" applyProtection="1"/>
    <xf numFmtId="1" fontId="36" fillId="0" borderId="28" xfId="55" applyNumberFormat="1" applyFont="1" applyFill="1" applyBorder="1" applyAlignment="1" applyProtection="1">
      <alignment horizontal="left"/>
    </xf>
    <xf numFmtId="178" fontId="36" fillId="0" borderId="28" xfId="55" applyNumberFormat="1" applyFont="1" applyBorder="1" applyProtection="1"/>
    <xf numFmtId="178" fontId="36" fillId="0" borderId="24" xfId="55" applyNumberFormat="1" applyFont="1" applyBorder="1" applyProtection="1"/>
    <xf numFmtId="0" fontId="36" fillId="0" borderId="34" xfId="55" applyFont="1" applyBorder="1" applyProtection="1"/>
    <xf numFmtId="169" fontId="36" fillId="0" borderId="34" xfId="55" applyNumberFormat="1" applyFont="1" applyBorder="1" applyProtection="1"/>
    <xf numFmtId="0" fontId="36" fillId="0" borderId="34" xfId="55" applyFont="1" applyBorder="1" applyAlignment="1" applyProtection="1">
      <alignment horizontal="center"/>
    </xf>
    <xf numFmtId="0" fontId="36" fillId="0" borderId="14" xfId="55" applyFont="1" applyBorder="1" applyProtection="1"/>
    <xf numFmtId="37" fontId="36" fillId="0" borderId="89" xfId="55" applyNumberFormat="1" applyFont="1" applyFill="1" applyBorder="1" applyProtection="1"/>
    <xf numFmtId="0" fontId="57" fillId="0" borderId="0" xfId="55"/>
    <xf numFmtId="0" fontId="57" fillId="0" borderId="11" xfId="55" applyBorder="1" applyProtection="1"/>
    <xf numFmtId="0" fontId="57" fillId="0" borderId="21" xfId="55" applyBorder="1" applyProtection="1"/>
    <xf numFmtId="0" fontId="57" fillId="0" borderId="12" xfId="55" applyFill="1" applyBorder="1" applyProtection="1"/>
    <xf numFmtId="0" fontId="41" fillId="0" borderId="13" xfId="55" applyFont="1" applyBorder="1" applyProtection="1"/>
    <xf numFmtId="0" fontId="57" fillId="0" borderId="34" xfId="55" applyBorder="1" applyProtection="1"/>
    <xf numFmtId="0" fontId="31" fillId="0" borderId="28" xfId="55" applyFont="1" applyFill="1" applyBorder="1" applyProtection="1"/>
    <xf numFmtId="0" fontId="31" fillId="0" borderId="34" xfId="55" applyFont="1" applyBorder="1" applyProtection="1"/>
    <xf numFmtId="164" fontId="57" fillId="0" borderId="35" xfId="55" applyNumberFormat="1" applyBorder="1" applyAlignment="1" applyProtection="1">
      <alignment horizontal="center"/>
    </xf>
    <xf numFmtId="14" fontId="31" fillId="0" borderId="30" xfId="55" applyNumberFormat="1" applyFont="1" applyFill="1" applyBorder="1" applyProtection="1"/>
    <xf numFmtId="0" fontId="31" fillId="0" borderId="39" xfId="55" applyFont="1" applyBorder="1" applyAlignment="1" applyProtection="1">
      <alignment horizontal="centerContinuous"/>
    </xf>
    <xf numFmtId="0" fontId="31" fillId="0" borderId="40" xfId="55" applyFont="1" applyBorder="1" applyAlignment="1" applyProtection="1">
      <alignment horizontal="centerContinuous"/>
    </xf>
    <xf numFmtId="0" fontId="31" fillId="0" borderId="38" xfId="55" applyFont="1" applyBorder="1" applyAlignment="1" applyProtection="1">
      <alignment horizontal="centerContinuous"/>
    </xf>
    <xf numFmtId="0" fontId="31" fillId="0" borderId="13" xfId="55" applyFont="1" applyBorder="1" applyAlignment="1" applyProtection="1">
      <alignment horizontal="center"/>
    </xf>
    <xf numFmtId="0" fontId="31" fillId="0" borderId="18" xfId="55" applyFont="1" applyBorder="1" applyAlignment="1" applyProtection="1">
      <alignment horizontal="center"/>
    </xf>
    <xf numFmtId="37" fontId="34" fillId="0" borderId="41" xfId="51" applyFont="1" applyBorder="1" applyAlignment="1" applyProtection="1">
      <alignment horizontal="left"/>
    </xf>
    <xf numFmtId="37" fontId="31" fillId="0" borderId="34" xfId="55" applyNumberFormat="1" applyFont="1" applyBorder="1" applyProtection="1"/>
    <xf numFmtId="169" fontId="31" fillId="0" borderId="34" xfId="55" applyNumberFormat="1" applyFont="1" applyBorder="1" applyProtection="1"/>
    <xf numFmtId="0" fontId="31" fillId="0" borderId="34" xfId="55" applyFont="1" applyBorder="1" applyAlignment="1" applyProtection="1">
      <alignment horizontal="center"/>
    </xf>
    <xf numFmtId="178" fontId="31" fillId="0" borderId="24" xfId="55" applyNumberFormat="1" applyFont="1" applyBorder="1" applyAlignment="1" applyProtection="1">
      <alignment horizontal="center"/>
    </xf>
    <xf numFmtId="1" fontId="31" fillId="0" borderId="24" xfId="55" applyNumberFormat="1" applyFont="1" applyBorder="1" applyAlignment="1" applyProtection="1">
      <alignment horizontal="center"/>
    </xf>
    <xf numFmtId="37" fontId="31" fillId="0" borderId="24" xfId="55" applyNumberFormat="1" applyFont="1" applyBorder="1" applyProtection="1"/>
    <xf numFmtId="2" fontId="31" fillId="0" borderId="14" xfId="55" applyNumberFormat="1" applyFont="1" applyBorder="1" applyProtection="1"/>
    <xf numFmtId="0" fontId="31" fillId="0" borderId="15" xfId="55" applyFont="1" applyBorder="1" applyAlignment="1" applyProtection="1">
      <alignment horizontal="center"/>
    </xf>
    <xf numFmtId="178" fontId="31" fillId="0" borderId="43" xfId="55" applyNumberFormat="1" applyFont="1" applyBorder="1" applyAlignment="1" applyProtection="1">
      <alignment horizontal="center"/>
    </xf>
    <xf numFmtId="37" fontId="31" fillId="0" borderId="44" xfId="55" applyNumberFormat="1" applyFont="1" applyBorder="1" applyProtection="1"/>
    <xf numFmtId="0" fontId="31" fillId="0" borderId="44" xfId="55" applyFont="1" applyBorder="1" applyProtection="1"/>
    <xf numFmtId="169" fontId="31" fillId="0" borderId="44" xfId="55" applyNumberFormat="1" applyFont="1" applyBorder="1" applyProtection="1"/>
    <xf numFmtId="0" fontId="31" fillId="0" borderId="16" xfId="55" applyFont="1" applyBorder="1" applyProtection="1"/>
    <xf numFmtId="0" fontId="31" fillId="0" borderId="0" xfId="55" applyFont="1" applyBorder="1" applyAlignment="1" applyProtection="1">
      <alignment horizontal="center"/>
    </xf>
    <xf numFmtId="178" fontId="31" fillId="0" borderId="0" xfId="55" applyNumberFormat="1" applyFont="1" applyBorder="1" applyAlignment="1" applyProtection="1">
      <alignment horizontal="center"/>
    </xf>
    <xf numFmtId="37" fontId="31" fillId="0" borderId="0" xfId="55" applyNumberFormat="1" applyFont="1" applyBorder="1" applyProtection="1"/>
    <xf numFmtId="169" fontId="31" fillId="0" borderId="0" xfId="55" applyNumberFormat="1" applyFont="1" applyBorder="1" applyProtection="1"/>
    <xf numFmtId="0" fontId="57" fillId="0" borderId="0" xfId="55" applyProtection="1"/>
    <xf numFmtId="0" fontId="31" fillId="0" borderId="0" xfId="55" quotePrefix="1" applyFont="1" applyAlignment="1" applyProtection="1">
      <alignment horizontal="right"/>
    </xf>
    <xf numFmtId="0" fontId="31" fillId="0" borderId="0" xfId="55" applyFont="1" applyAlignment="1" applyProtection="1">
      <alignment horizontal="centerContinuous"/>
    </xf>
    <xf numFmtId="0" fontId="31" fillId="0" borderId="80" xfId="55" applyFont="1" applyBorder="1" applyAlignment="1" applyProtection="1">
      <alignment horizontal="centerContinuous"/>
    </xf>
    <xf numFmtId="43" fontId="57" fillId="0" borderId="0" xfId="55" applyNumberFormat="1"/>
    <xf numFmtId="43" fontId="31" fillId="0" borderId="0" xfId="55" applyNumberFormat="1" applyFont="1"/>
    <xf numFmtId="178" fontId="31" fillId="0" borderId="24" xfId="55" applyNumberFormat="1" applyFont="1" applyBorder="1" applyProtection="1"/>
    <xf numFmtId="37" fontId="34" fillId="0" borderId="34" xfId="55" applyNumberFormat="1" applyFont="1" applyBorder="1" applyProtection="1"/>
    <xf numFmtId="0" fontId="31" fillId="0" borderId="24" xfId="55" applyFont="1" applyBorder="1" applyAlignment="1" applyProtection="1">
      <alignment horizontal="center"/>
    </xf>
    <xf numFmtId="0" fontId="31" fillId="0" borderId="90" xfId="55" applyFont="1" applyBorder="1" applyAlignment="1" applyProtection="1">
      <alignment horizontal="center"/>
    </xf>
    <xf numFmtId="178" fontId="34" fillId="0" borderId="24" xfId="55" applyNumberFormat="1" applyFont="1" applyFill="1" applyBorder="1" applyProtection="1"/>
    <xf numFmtId="37" fontId="31" fillId="0" borderId="34" xfId="55" applyNumberFormat="1" applyFont="1" applyFill="1" applyBorder="1" applyProtection="1"/>
    <xf numFmtId="0" fontId="31" fillId="0" borderId="34" xfId="55" applyFont="1" applyFill="1" applyBorder="1" applyProtection="1"/>
    <xf numFmtId="169" fontId="31" fillId="0" borderId="34" xfId="55" applyNumberFormat="1" applyFont="1" applyFill="1" applyBorder="1" applyProtection="1"/>
    <xf numFmtId="0" fontId="31" fillId="0" borderId="34" xfId="55" applyFont="1" applyFill="1" applyBorder="1" applyAlignment="1" applyProtection="1">
      <alignment horizontal="center"/>
    </xf>
    <xf numFmtId="178" fontId="31" fillId="0" borderId="24" xfId="55" applyNumberFormat="1" applyFont="1" applyFill="1" applyBorder="1" applyProtection="1"/>
    <xf numFmtId="37" fontId="31" fillId="0" borderId="0" xfId="51" applyFont="1" applyFill="1" applyBorder="1" applyAlignment="1" applyProtection="1">
      <alignment horizontal="left"/>
    </xf>
    <xf numFmtId="37" fontId="31" fillId="0" borderId="0" xfId="54" applyFont="1" applyFill="1" applyBorder="1" applyAlignment="1" applyProtection="1">
      <alignment horizontal="left"/>
    </xf>
    <xf numFmtId="5" fontId="31" fillId="0" borderId="44" xfId="55" applyNumberFormat="1" applyFont="1" applyBorder="1" applyProtection="1"/>
    <xf numFmtId="37" fontId="31" fillId="0" borderId="16" xfId="55" applyNumberFormat="1" applyFont="1" applyBorder="1" applyProtection="1"/>
    <xf numFmtId="43" fontId="27" fillId="0" borderId="0" xfId="348" applyFont="1"/>
    <xf numFmtId="177" fontId="27" fillId="0" borderId="0" xfId="348" applyNumberFormat="1" applyFont="1"/>
    <xf numFmtId="0" fontId="27" fillId="0" borderId="0" xfId="95" applyFont="1"/>
    <xf numFmtId="177" fontId="27" fillId="0" borderId="79" xfId="348" applyNumberFormat="1" applyFont="1" applyBorder="1"/>
    <xf numFmtId="177" fontId="27" fillId="0" borderId="139" xfId="348" applyNumberFormat="1" applyFont="1" applyBorder="1"/>
    <xf numFmtId="0" fontId="31" fillId="0" borderId="0" xfId="0" applyFont="1" applyBorder="1"/>
    <xf numFmtId="0" fontId="31" fillId="0" borderId="0" xfId="0" applyFont="1"/>
    <xf numFmtId="0" fontId="31" fillId="0" borderId="0" xfId="0" applyFont="1" applyBorder="1" applyAlignment="1"/>
    <xf numFmtId="0" fontId="0" fillId="0" borderId="0" xfId="0"/>
    <xf numFmtId="0" fontId="31" fillId="0" borderId="0" xfId="0" applyFont="1" applyBorder="1"/>
    <xf numFmtId="0" fontId="31" fillId="0" borderId="0" xfId="0" applyFont="1" applyAlignment="1">
      <alignment horizontal="center"/>
    </xf>
    <xf numFmtId="0" fontId="31" fillId="0" borderId="0" xfId="0" applyFont="1" applyBorder="1" applyAlignment="1">
      <alignment horizontal="center"/>
    </xf>
    <xf numFmtId="0" fontId="31" fillId="0" borderId="0" xfId="0" applyFont="1" applyFill="1" applyBorder="1" applyAlignment="1">
      <alignment horizontal="center"/>
    </xf>
    <xf numFmtId="0" fontId="31" fillId="0" borderId="231" xfId="5531" applyFont="1" applyBorder="1"/>
    <xf numFmtId="0" fontId="32" fillId="0" borderId="233" xfId="0" applyFont="1" applyBorder="1" applyAlignment="1" applyProtection="1">
      <alignment horizontal="center"/>
    </xf>
    <xf numFmtId="0" fontId="31" fillId="0" borderId="232" xfId="5531" applyFont="1" applyBorder="1"/>
    <xf numFmtId="0" fontId="31" fillId="0" borderId="232" xfId="0" applyFont="1" applyBorder="1" applyProtection="1"/>
    <xf numFmtId="4" fontId="31" fillId="0" borderId="0" xfId="0" applyNumberFormat="1" applyFont="1" applyBorder="1" applyProtection="1"/>
    <xf numFmtId="0" fontId="31" fillId="0" borderId="234" xfId="0" applyFont="1" applyBorder="1" applyProtection="1"/>
    <xf numFmtId="0" fontId="31" fillId="0" borderId="235" xfId="0" applyFont="1" applyBorder="1" applyProtection="1"/>
    <xf numFmtId="0" fontId="31" fillId="0" borderId="236" xfId="0" applyFont="1" applyBorder="1" applyProtection="1"/>
    <xf numFmtId="0" fontId="31" fillId="0" borderId="232" xfId="0" applyFont="1" applyBorder="1"/>
    <xf numFmtId="0" fontId="31" fillId="0" borderId="236" xfId="0" applyFont="1" applyBorder="1"/>
    <xf numFmtId="0" fontId="31" fillId="0" borderId="237" xfId="0" applyFont="1" applyBorder="1" applyProtection="1"/>
    <xf numFmtId="0" fontId="31" fillId="0" borderId="19" xfId="0" applyFont="1" applyBorder="1"/>
    <xf numFmtId="0" fontId="31" fillId="0" borderId="19" xfId="0" applyFont="1" applyBorder="1" applyAlignment="1" applyProtection="1">
      <alignment horizontal="center"/>
    </xf>
    <xf numFmtId="0" fontId="87" fillId="0" borderId="190" xfId="0" applyFont="1" applyBorder="1" applyAlignment="1">
      <alignment horizontal="center"/>
    </xf>
    <xf numFmtId="2" fontId="31" fillId="0" borderId="0" xfId="0" applyNumberFormat="1" applyFont="1" applyBorder="1" applyAlignment="1">
      <alignment horizontal="center"/>
    </xf>
    <xf numFmtId="2" fontId="31" fillId="0" borderId="0" xfId="0" applyNumberFormat="1" applyFont="1" applyBorder="1" applyAlignment="1">
      <alignment horizontal="left"/>
    </xf>
    <xf numFmtId="2" fontId="31" fillId="0" borderId="0" xfId="0" applyNumberFormat="1" applyFont="1" applyBorder="1"/>
    <xf numFmtId="2" fontId="31" fillId="0" borderId="99" xfId="0" applyNumberFormat="1" applyFont="1" applyFill="1" applyBorder="1"/>
    <xf numFmtId="2" fontId="98" fillId="0" borderId="190" xfId="0" applyNumberFormat="1" applyFont="1" applyBorder="1" applyAlignment="1">
      <alignment horizontal="center"/>
    </xf>
    <xf numFmtId="0" fontId="7" fillId="0" borderId="0" xfId="13900"/>
    <xf numFmtId="0" fontId="330" fillId="0" borderId="0" xfId="28060" applyFont="1" applyFill="1" applyAlignment="1">
      <alignment vertical="center"/>
    </xf>
    <xf numFmtId="0" fontId="329" fillId="0" borderId="0" xfId="28060" applyFont="1" applyFill="1" applyAlignment="1" applyProtection="1">
      <alignment horizontal="left" vertical="center"/>
    </xf>
    <xf numFmtId="39" fontId="85" fillId="0" borderId="0" xfId="66" applyFont="1" applyFill="1" applyAlignment="1" applyProtection="1">
      <alignment horizontal="left"/>
    </xf>
    <xf numFmtId="39" fontId="85" fillId="0" borderId="0" xfId="28060" applyNumberFormat="1" applyFont="1" applyFill="1" applyAlignment="1" applyProtection="1">
      <alignment vertical="center"/>
    </xf>
    <xf numFmtId="0" fontId="85" fillId="0" borderId="0" xfId="28060" applyFont="1" applyFill="1" applyAlignment="1" applyProtection="1">
      <alignment horizontal="left" vertical="center"/>
    </xf>
    <xf numFmtId="43" fontId="86" fillId="0" borderId="79" xfId="17028" applyFont="1" applyFill="1" applyBorder="1" applyAlignment="1">
      <alignment horizontal="center" vertical="center"/>
    </xf>
    <xf numFmtId="39" fontId="86" fillId="0" borderId="79" xfId="28060" applyNumberFormat="1" applyFont="1" applyFill="1" applyBorder="1" applyAlignment="1" applyProtection="1">
      <alignment horizontal="center" vertical="center"/>
    </xf>
    <xf numFmtId="39" fontId="86" fillId="0" borderId="0" xfId="28060" applyNumberFormat="1" applyFont="1" applyFill="1" applyAlignment="1" applyProtection="1">
      <alignment horizontal="center" vertical="center"/>
    </xf>
    <xf numFmtId="0" fontId="86" fillId="0" borderId="0" xfId="28060" applyFont="1" applyFill="1" applyAlignment="1">
      <alignment vertical="center"/>
    </xf>
    <xf numFmtId="0" fontId="85" fillId="0" borderId="0" xfId="28060" applyFont="1" applyFill="1" applyAlignment="1">
      <alignment vertical="center"/>
    </xf>
    <xf numFmtId="43" fontId="27" fillId="0" borderId="0" xfId="17028" applyFont="1" applyFill="1" applyAlignment="1">
      <alignment vertical="center"/>
    </xf>
    <xf numFmtId="39" fontId="45" fillId="0" borderId="0" xfId="28060" applyNumberFormat="1" applyFont="1" applyFill="1" applyAlignment="1" applyProtection="1">
      <alignment vertical="center"/>
    </xf>
    <xf numFmtId="39" fontId="38" fillId="0" borderId="0" xfId="28060" quotePrefix="1" applyNumberFormat="1" applyFont="1" applyFill="1" applyAlignment="1" applyProtection="1">
      <alignment vertical="center"/>
    </xf>
    <xf numFmtId="3" fontId="85" fillId="0" borderId="0" xfId="28060" applyNumberFormat="1" applyFont="1" applyFill="1" applyAlignment="1" applyProtection="1">
      <alignment vertical="center"/>
    </xf>
    <xf numFmtId="3" fontId="85" fillId="0" borderId="139" xfId="28060" applyNumberFormat="1" applyFont="1" applyFill="1" applyBorder="1" applyAlignment="1" applyProtection="1">
      <alignment vertical="center"/>
    </xf>
    <xf numFmtId="0" fontId="31" fillId="0" borderId="34" xfId="0" applyFont="1" applyBorder="1" applyAlignment="1" applyProtection="1">
      <alignment horizontal="center"/>
    </xf>
    <xf numFmtId="49" fontId="31" fillId="0" borderId="45" xfId="0" applyNumberFormat="1" applyFont="1" applyBorder="1" applyProtection="1"/>
    <xf numFmtId="49" fontId="31" fillId="0" borderId="30" xfId="0" applyNumberFormat="1" applyFont="1" applyBorder="1" applyAlignment="1" applyProtection="1">
      <alignment horizontal="centerContinuous"/>
    </xf>
    <xf numFmtId="0" fontId="31" fillId="0" borderId="0" xfId="0" applyFont="1" applyBorder="1"/>
    <xf numFmtId="0" fontId="32" fillId="0" borderId="0" xfId="0" applyFont="1" applyBorder="1" applyAlignment="1" applyProtection="1">
      <alignment horizontal="center"/>
    </xf>
    <xf numFmtId="0" fontId="31" fillId="0" borderId="0" xfId="0" applyFont="1" applyBorder="1" applyAlignment="1" applyProtection="1">
      <alignment horizontal="center"/>
    </xf>
    <xf numFmtId="0" fontId="31" fillId="0" borderId="115" xfId="0" applyFont="1" applyBorder="1" applyProtection="1"/>
    <xf numFmtId="0" fontId="31" fillId="0" borderId="112" xfId="0" applyFont="1" applyBorder="1" applyProtection="1"/>
    <xf numFmtId="0" fontId="34" fillId="0" borderId="110" xfId="0" applyFont="1" applyBorder="1" applyProtection="1"/>
    <xf numFmtId="0" fontId="31" fillId="0" borderId="110" xfId="0" applyFont="1" applyBorder="1" applyProtection="1"/>
    <xf numFmtId="0" fontId="31" fillId="0" borderId="255" xfId="0" applyFont="1" applyBorder="1" applyProtection="1"/>
    <xf numFmtId="0" fontId="31" fillId="0" borderId="0" xfId="0" applyFont="1" applyBorder="1" applyAlignment="1" applyProtection="1">
      <alignment vertical="center"/>
    </xf>
    <xf numFmtId="0" fontId="31" fillId="0" borderId="80" xfId="0" applyFont="1" applyBorder="1" applyProtection="1"/>
    <xf numFmtId="0" fontId="32" fillId="0" borderId="255" xfId="0" applyFont="1" applyBorder="1" applyProtection="1"/>
    <xf numFmtId="0" fontId="32" fillId="0" borderId="0" xfId="0" applyFont="1" applyBorder="1" applyProtection="1"/>
    <xf numFmtId="0" fontId="32" fillId="0" borderId="0" xfId="0" applyFont="1" applyBorder="1" applyAlignment="1" applyProtection="1">
      <alignment horizontal="right"/>
    </xf>
    <xf numFmtId="0" fontId="32" fillId="0" borderId="269" xfId="0" applyFont="1" applyBorder="1" applyProtection="1"/>
    <xf numFmtId="0" fontId="31" fillId="0" borderId="270" xfId="0" applyFont="1" applyBorder="1" applyProtection="1"/>
    <xf numFmtId="0" fontId="31" fillId="0" borderId="255" xfId="0" applyFont="1" applyBorder="1"/>
    <xf numFmtId="0" fontId="31" fillId="0" borderId="80" xfId="0" applyFont="1" applyBorder="1" applyAlignment="1" applyProtection="1">
      <alignment horizontal="centerContinuous"/>
    </xf>
    <xf numFmtId="0" fontId="45" fillId="0" borderId="0" xfId="0" applyFont="1" applyBorder="1"/>
    <xf numFmtId="0" fontId="41" fillId="0" borderId="255" xfId="0" applyFont="1" applyBorder="1" applyProtection="1"/>
    <xf numFmtId="40" fontId="0" fillId="0" borderId="0" xfId="0" applyNumberFormat="1" applyBorder="1"/>
    <xf numFmtId="0" fontId="27" fillId="0" borderId="0" xfId="0" applyFont="1" applyBorder="1" applyAlignment="1">
      <alignment horizontal="right"/>
    </xf>
    <xf numFmtId="0" fontId="45" fillId="0" borderId="0" xfId="0" applyFont="1" applyBorder="1" applyAlignment="1">
      <alignment horizontal="right"/>
    </xf>
    <xf numFmtId="40" fontId="45" fillId="0" borderId="0" xfId="0" applyNumberFormat="1" applyFont="1" applyBorder="1"/>
    <xf numFmtId="0" fontId="31" fillId="0" borderId="271" xfId="0" applyFont="1" applyBorder="1" applyProtection="1"/>
    <xf numFmtId="0" fontId="0" fillId="0" borderId="79" xfId="0" applyBorder="1"/>
    <xf numFmtId="0" fontId="32" fillId="0" borderId="79" xfId="0" applyFont="1" applyBorder="1" applyAlignment="1" applyProtection="1">
      <alignment horizontal="center"/>
    </xf>
    <xf numFmtId="37" fontId="31" fillId="0" borderId="245" xfId="0" applyNumberFormat="1" applyFont="1" applyBorder="1" applyProtection="1"/>
    <xf numFmtId="0" fontId="7" fillId="0" borderId="0" xfId="13900" applyBorder="1"/>
    <xf numFmtId="177" fontId="105" fillId="53" borderId="0" xfId="28" applyNumberFormat="1" applyFont="1" applyFill="1" applyBorder="1" applyAlignment="1">
      <alignment horizontal="right" vertical="top" wrapText="1"/>
    </xf>
    <xf numFmtId="177" fontId="106" fillId="53" borderId="0" xfId="28" applyNumberFormat="1" applyFont="1" applyFill="1" applyBorder="1" applyAlignment="1">
      <alignment horizontal="right" vertical="top" wrapText="1"/>
    </xf>
    <xf numFmtId="0" fontId="27" fillId="0" borderId="0" xfId="62" applyFont="1" applyFill="1" applyBorder="1" applyAlignment="1">
      <alignment vertical="center"/>
    </xf>
    <xf numFmtId="0" fontId="31" fillId="0" borderId="0" xfId="0" applyFont="1" applyBorder="1"/>
    <xf numFmtId="6" fontId="31" fillId="25" borderId="193" xfId="0" applyNumberFormat="1" applyFont="1" applyFill="1" applyBorder="1" applyProtection="1"/>
    <xf numFmtId="6" fontId="31" fillId="0" borderId="34" xfId="0" applyNumberFormat="1" applyFont="1" applyBorder="1" applyProtection="1">
      <protection locked="0"/>
    </xf>
    <xf numFmtId="6" fontId="31" fillId="0" borderId="149" xfId="0" applyNumberFormat="1" applyFont="1" applyFill="1" applyBorder="1" applyProtection="1">
      <protection locked="0"/>
    </xf>
    <xf numFmtId="6" fontId="31" fillId="0" borderId="24" xfId="0" applyNumberFormat="1" applyFont="1" applyBorder="1" applyProtection="1">
      <protection locked="0"/>
    </xf>
    <xf numFmtId="0" fontId="31" fillId="0" borderId="0" xfId="0" applyFont="1"/>
    <xf numFmtId="0" fontId="31" fillId="0" borderId="272" xfId="0" applyFont="1" applyBorder="1" applyAlignment="1" applyProtection="1">
      <alignment horizontal="center"/>
    </xf>
    <xf numFmtId="0" fontId="31" fillId="0" borderId="272" xfId="0" applyFont="1" applyBorder="1" applyProtection="1"/>
    <xf numFmtId="37" fontId="31" fillId="0" borderId="272" xfId="0" applyNumberFormat="1" applyFont="1" applyBorder="1" applyProtection="1"/>
    <xf numFmtId="0" fontId="31" fillId="0" borderId="272" xfId="0" applyFont="1" applyFill="1" applyBorder="1" applyProtection="1"/>
    <xf numFmtId="176" fontId="31" fillId="0" borderId="272" xfId="30" applyNumberFormat="1" applyFont="1" applyBorder="1" applyProtection="1"/>
    <xf numFmtId="5" fontId="31" fillId="0" borderId="272" xfId="0" applyNumberFormat="1" applyFont="1" applyBorder="1" applyProtection="1"/>
    <xf numFmtId="0" fontId="31" fillId="0" borderId="35" xfId="28332" applyFont="1" applyBorder="1" applyProtection="1"/>
    <xf numFmtId="0" fontId="31" fillId="0" borderId="20" xfId="28332" applyFont="1" applyBorder="1" applyProtection="1"/>
    <xf numFmtId="0" fontId="31" fillId="0" borderId="35" xfId="28332" applyFont="1" applyBorder="1" applyAlignment="1" applyProtection="1">
      <alignment horizontal="center"/>
    </xf>
    <xf numFmtId="37" fontId="31" fillId="0" borderId="18" xfId="28332" applyNumberFormat="1" applyFont="1" applyBorder="1" applyProtection="1"/>
    <xf numFmtId="37" fontId="31" fillId="0" borderId="35" xfId="28332" applyNumberFormat="1" applyFont="1" applyBorder="1" applyProtection="1"/>
    <xf numFmtId="176" fontId="31" fillId="0" borderId="35" xfId="28329" applyNumberFormat="1" applyFont="1" applyBorder="1" applyProtection="1"/>
    <xf numFmtId="37" fontId="31" fillId="0" borderId="35" xfId="28332" applyNumberFormat="1" applyFont="1" applyFill="1" applyBorder="1" applyProtection="1"/>
    <xf numFmtId="0" fontId="31" fillId="0" borderId="0" xfId="0" applyFont="1" applyBorder="1"/>
    <xf numFmtId="0" fontId="31" fillId="0" borderId="0" xfId="304" applyFont="1" applyFill="1" applyBorder="1" applyAlignment="1">
      <alignment wrapText="1"/>
    </xf>
    <xf numFmtId="0" fontId="31" fillId="0" borderId="149" xfId="304" applyFont="1" applyFill="1" applyBorder="1"/>
    <xf numFmtId="37" fontId="29" fillId="0" borderId="144" xfId="40" quotePrefix="1" applyNumberFormat="1" applyFont="1" applyFill="1" applyBorder="1" applyAlignment="1" applyProtection="1">
      <alignment horizontal="center" vertical="center"/>
    </xf>
    <xf numFmtId="0" fontId="31" fillId="0" borderId="149" xfId="304" applyFont="1" applyFill="1" applyBorder="1" applyAlignment="1">
      <alignment wrapText="1"/>
    </xf>
    <xf numFmtId="0" fontId="31" fillId="0" borderId="144" xfId="304" applyFill="1" applyBorder="1"/>
    <xf numFmtId="37" fontId="29" fillId="0" borderId="0" xfId="40" quotePrefix="1" applyNumberFormat="1" applyFont="1" applyFill="1" applyBorder="1" applyAlignment="1" applyProtection="1">
      <alignment horizontal="center" vertical="center"/>
    </xf>
    <xf numFmtId="0" fontId="31" fillId="0" borderId="0" xfId="304" applyFont="1" applyFill="1" applyBorder="1"/>
    <xf numFmtId="0" fontId="31" fillId="0" borderId="14" xfId="304" applyFont="1" applyFill="1" applyBorder="1"/>
    <xf numFmtId="0" fontId="31" fillId="0" borderId="0" xfId="40" applyFill="1" applyBorder="1"/>
    <xf numFmtId="0" fontId="31" fillId="0" borderId="0" xfId="22750" applyFont="1" applyFill="1" applyBorder="1"/>
    <xf numFmtId="0" fontId="31" fillId="0" borderId="0" xfId="304" applyFont="1" applyFill="1"/>
    <xf numFmtId="0" fontId="31" fillId="0" borderId="0" xfId="304" applyFont="1" applyFill="1" applyAlignment="1">
      <alignment wrapText="1"/>
    </xf>
    <xf numFmtId="0" fontId="31" fillId="0" borderId="0" xfId="304" applyFill="1" applyBorder="1" applyAlignment="1">
      <alignment wrapText="1"/>
    </xf>
    <xf numFmtId="0" fontId="31" fillId="0" borderId="0" xfId="304" applyFill="1"/>
    <xf numFmtId="0" fontId="31" fillId="0" borderId="0" xfId="0" applyFont="1"/>
    <xf numFmtId="0" fontId="31" fillId="0" borderId="0" xfId="0" applyFont="1" applyAlignment="1" applyProtection="1">
      <alignment horizontal="left"/>
    </xf>
    <xf numFmtId="41" fontId="0" fillId="0" borderId="53" xfId="0" applyNumberFormat="1" applyBorder="1" applyProtection="1"/>
    <xf numFmtId="0" fontId="31" fillId="0" borderId="28" xfId="0" applyFont="1" applyBorder="1" applyAlignment="1" applyProtection="1">
      <alignment horizontal="center"/>
    </xf>
    <xf numFmtId="0" fontId="31" fillId="0" borderId="14" xfId="0" applyFont="1" applyBorder="1" applyAlignment="1" applyProtection="1">
      <alignment horizontal="left"/>
    </xf>
    <xf numFmtId="43" fontId="32" fillId="0" borderId="0" xfId="0" applyNumberFormat="1" applyFont="1" applyFill="1" applyProtection="1"/>
    <xf numFmtId="0" fontId="31" fillId="0" borderId="145" xfId="0" applyFont="1" applyBorder="1" applyProtection="1"/>
    <xf numFmtId="0" fontId="31" fillId="0" borderId="146" xfId="0" applyFont="1" applyBorder="1" applyAlignment="1" applyProtection="1">
      <alignment horizontal="center"/>
    </xf>
    <xf numFmtId="0" fontId="31" fillId="0" borderId="147" xfId="0" applyFont="1" applyBorder="1" applyProtection="1"/>
    <xf numFmtId="0" fontId="31" fillId="0" borderId="273" xfId="0" applyFont="1" applyBorder="1" applyAlignment="1" applyProtection="1">
      <alignment horizontal="centerContinuous"/>
    </xf>
    <xf numFmtId="0" fontId="31" fillId="0" borderId="196" xfId="0" applyFont="1" applyBorder="1" applyProtection="1"/>
    <xf numFmtId="0" fontId="31" fillId="0" borderId="197" xfId="0" applyFont="1" applyBorder="1" applyProtection="1"/>
    <xf numFmtId="0" fontId="31" fillId="0" borderId="149" xfId="0" applyFont="1" applyBorder="1" applyAlignment="1" applyProtection="1">
      <alignment horizontal="center"/>
    </xf>
    <xf numFmtId="0" fontId="31" fillId="0" borderId="274" xfId="0" applyFont="1" applyBorder="1" applyProtection="1"/>
    <xf numFmtId="5" fontId="31" fillId="0" borderId="275" xfId="0" applyNumberFormat="1" applyFont="1" applyBorder="1" applyProtection="1"/>
    <xf numFmtId="5" fontId="31" fillId="0" borderId="145" xfId="0" applyNumberFormat="1" applyFont="1" applyBorder="1" applyProtection="1"/>
    <xf numFmtId="5" fontId="31" fillId="0" borderId="148" xfId="0" applyNumberFormat="1" applyFont="1" applyBorder="1" applyProtection="1"/>
    <xf numFmtId="44" fontId="31" fillId="0" borderId="145" xfId="30" applyFont="1" applyBorder="1" applyProtection="1"/>
    <xf numFmtId="44" fontId="31" fillId="0" borderId="148" xfId="0" applyNumberFormat="1" applyFont="1" applyBorder="1" applyProtection="1"/>
    <xf numFmtId="5" fontId="31" fillId="0" borderId="276" xfId="0" applyNumberFormat="1" applyFont="1" applyBorder="1" applyProtection="1"/>
    <xf numFmtId="0" fontId="31" fillId="25" borderId="277" xfId="0" applyFont="1" applyFill="1" applyBorder="1" applyProtection="1"/>
    <xf numFmtId="0" fontId="31" fillId="25" borderId="200" xfId="0" applyFont="1" applyFill="1" applyBorder="1" applyProtection="1"/>
    <xf numFmtId="5" fontId="31" fillId="0" borderId="204" xfId="0" applyNumberFormat="1" applyFont="1" applyBorder="1" applyProtection="1"/>
    <xf numFmtId="0" fontId="1" fillId="0" borderId="0" xfId="47694" applyBorder="1"/>
    <xf numFmtId="0" fontId="1" fillId="0" borderId="0" xfId="47694"/>
    <xf numFmtId="0" fontId="1" fillId="0" borderId="264" xfId="47694" applyBorder="1"/>
    <xf numFmtId="0" fontId="1" fillId="0" borderId="110" xfId="47694" applyBorder="1"/>
    <xf numFmtId="0" fontId="1" fillId="0" borderId="111" xfId="47694" applyBorder="1"/>
    <xf numFmtId="0" fontId="1" fillId="0" borderId="255" xfId="47694" applyBorder="1"/>
    <xf numFmtId="0" fontId="45" fillId="0" borderId="0" xfId="72" applyFont="1" applyBorder="1"/>
    <xf numFmtId="0" fontId="1" fillId="0" borderId="80" xfId="47694" applyBorder="1"/>
    <xf numFmtId="5" fontId="27" fillId="0" borderId="0" xfId="63" applyNumberFormat="1" applyFont="1" applyFill="1" applyBorder="1"/>
    <xf numFmtId="37" fontId="27" fillId="0" borderId="0" xfId="63" applyNumberFormat="1" applyFont="1" applyFill="1" applyBorder="1"/>
    <xf numFmtId="0" fontId="92" fillId="0" borderId="255" xfId="47694" applyFont="1" applyBorder="1"/>
    <xf numFmtId="0" fontId="92" fillId="0" borderId="0" xfId="47694" applyFont="1" applyBorder="1"/>
    <xf numFmtId="5" fontId="92" fillId="0" borderId="139" xfId="47694" applyNumberFormat="1" applyFont="1" applyBorder="1"/>
    <xf numFmtId="0" fontId="1" fillId="0" borderId="271" xfId="47694" applyBorder="1"/>
    <xf numFmtId="0" fontId="1" fillId="0" borderId="79" xfId="47694" applyBorder="1"/>
    <xf numFmtId="0" fontId="1" fillId="0" borderId="245" xfId="47694" applyBorder="1"/>
    <xf numFmtId="37" fontId="31" fillId="0" borderId="24" xfId="56" applyNumberFormat="1" applyFont="1" applyFill="1" applyBorder="1" applyProtection="1"/>
    <xf numFmtId="177" fontId="36" fillId="0" borderId="34" xfId="488" applyNumberFormat="1" applyFont="1" applyFill="1" applyBorder="1" applyAlignment="1">
      <alignment horizontal="center"/>
    </xf>
    <xf numFmtId="37" fontId="173" fillId="0" borderId="34" xfId="55" applyNumberFormat="1" applyFont="1" applyFill="1" applyBorder="1" applyProtection="1"/>
    <xf numFmtId="37" fontId="36" fillId="0" borderId="138" xfId="55" applyNumberFormat="1" applyFont="1" applyFill="1" applyBorder="1" applyProtection="1"/>
    <xf numFmtId="0" fontId="31" fillId="0" borderId="0" xfId="0" applyFont="1" applyAlignment="1">
      <alignment horizontal="left" wrapText="1"/>
    </xf>
    <xf numFmtId="0" fontId="33" fillId="0" borderId="0" xfId="0" applyFont="1" applyAlignment="1">
      <alignment horizontal="center" wrapText="1"/>
    </xf>
    <xf numFmtId="0" fontId="30" fillId="0" borderId="0" xfId="0" applyFont="1" applyAlignment="1">
      <alignment horizontal="center"/>
    </xf>
    <xf numFmtId="0" fontId="32" fillId="0" borderId="0" xfId="0" applyFont="1" applyAlignment="1">
      <alignment horizontal="center" wrapText="1"/>
    </xf>
    <xf numFmtId="0" fontId="33" fillId="0" borderId="0" xfId="0" applyFont="1" applyAlignment="1">
      <alignment wrapText="1"/>
    </xf>
    <xf numFmtId="0" fontId="36" fillId="0" borderId="13" xfId="0" applyFont="1" applyBorder="1" applyAlignment="1" applyProtection="1">
      <alignment horizontal="left" wrapText="1"/>
    </xf>
    <xf numFmtId="0" fontId="36" fillId="0" borderId="0" xfId="0" applyFont="1" applyAlignment="1" applyProtection="1">
      <alignment horizontal="left" wrapText="1"/>
    </xf>
    <xf numFmtId="0" fontId="36" fillId="0" borderId="14" xfId="0" applyFont="1" applyBorder="1" applyAlignment="1" applyProtection="1">
      <alignment horizontal="left" wrapText="1"/>
    </xf>
    <xf numFmtId="0" fontId="30" fillId="0" borderId="13" xfId="0" applyFont="1" applyBorder="1" applyAlignment="1" applyProtection="1">
      <alignment horizontal="center"/>
    </xf>
    <xf numFmtId="0" fontId="30" fillId="0" borderId="0" xfId="0" applyFont="1" applyBorder="1" applyAlignment="1" applyProtection="1">
      <alignment horizontal="center"/>
    </xf>
    <xf numFmtId="0" fontId="30" fillId="0" borderId="14" xfId="0" applyFont="1" applyBorder="1" applyAlignment="1" applyProtection="1">
      <alignment horizontal="center"/>
    </xf>
    <xf numFmtId="0" fontId="27" fillId="0" borderId="0" xfId="0" applyFont="1" applyAlignment="1" applyProtection="1">
      <alignment horizontal="left"/>
    </xf>
    <xf numFmtId="0" fontId="27" fillId="0" borderId="14" xfId="0" applyFont="1" applyBorder="1" applyAlignment="1" applyProtection="1">
      <alignment horizontal="left"/>
    </xf>
    <xf numFmtId="0" fontId="27" fillId="0" borderId="10" xfId="0" applyFont="1" applyBorder="1" applyAlignment="1" applyProtection="1">
      <alignment horizontal="left"/>
    </xf>
    <xf numFmtId="0" fontId="27" fillId="0" borderId="0" xfId="0" applyFont="1" applyAlignment="1" applyProtection="1"/>
    <xf numFmtId="0" fontId="27" fillId="0" borderId="14" xfId="0" applyFont="1" applyBorder="1" applyAlignment="1" applyProtection="1"/>
    <xf numFmtId="0" fontId="31" fillId="0" borderId="40" xfId="0" applyFont="1" applyBorder="1" applyAlignment="1">
      <alignment horizontal="left" vertical="top" wrapText="1"/>
    </xf>
    <xf numFmtId="0" fontId="31" fillId="0" borderId="38" xfId="0" applyFont="1" applyBorder="1" applyAlignment="1"/>
    <xf numFmtId="0" fontId="31" fillId="0" borderId="0" xfId="0" applyFont="1" applyAlignment="1">
      <alignment horizontal="left" vertical="top" wrapText="1"/>
    </xf>
    <xf numFmtId="0" fontId="31" fillId="0" borderId="14" xfId="0" applyFont="1" applyBorder="1" applyAlignment="1"/>
    <xf numFmtId="0" fontId="31" fillId="0" borderId="40" xfId="0" applyFont="1" applyBorder="1" applyAlignment="1">
      <alignment wrapText="1"/>
    </xf>
    <xf numFmtId="0" fontId="31" fillId="0" borderId="38" xfId="0" applyFont="1" applyBorder="1" applyAlignment="1">
      <alignment wrapText="1"/>
    </xf>
    <xf numFmtId="0" fontId="31" fillId="0" borderId="0" xfId="0" applyFont="1" applyAlignment="1">
      <alignment wrapText="1"/>
    </xf>
    <xf numFmtId="0" fontId="31" fillId="0" borderId="14" xfId="0" applyFont="1" applyBorder="1" applyAlignment="1">
      <alignment wrapText="1"/>
    </xf>
    <xf numFmtId="0" fontId="31" fillId="0" borderId="40" xfId="0" applyFont="1" applyBorder="1" applyAlignment="1"/>
    <xf numFmtId="0" fontId="31" fillId="0" borderId="0" xfId="0" applyFont="1" applyAlignment="1"/>
    <xf numFmtId="0" fontId="31" fillId="0" borderId="0" xfId="0" applyFont="1" applyAlignment="1" applyProtection="1">
      <alignment horizontal="left" vertical="top" wrapText="1"/>
    </xf>
    <xf numFmtId="0" fontId="31" fillId="0" borderId="0" xfId="0" applyFont="1" applyAlignment="1" applyProtection="1">
      <alignment vertical="top" wrapText="1"/>
    </xf>
    <xf numFmtId="0" fontId="31" fillId="0" borderId="0" xfId="0" applyFont="1" applyAlignment="1">
      <alignment vertical="top" wrapText="1"/>
    </xf>
    <xf numFmtId="0" fontId="31" fillId="0" borderId="40" xfId="0" applyFont="1" applyBorder="1" applyAlignment="1" applyProtection="1">
      <alignment horizontal="left" wrapText="1"/>
    </xf>
    <xf numFmtId="0" fontId="31" fillId="0" borderId="0" xfId="0" applyFont="1"/>
    <xf numFmtId="0" fontId="31" fillId="0" borderId="40" xfId="0" applyFont="1" applyBorder="1" applyAlignment="1" applyProtection="1">
      <alignment horizontal="left" vertical="top" wrapText="1"/>
    </xf>
    <xf numFmtId="0" fontId="31" fillId="0" borderId="19" xfId="0" applyFont="1" applyBorder="1" applyAlignment="1">
      <alignment wrapText="1"/>
    </xf>
    <xf numFmtId="0" fontId="31" fillId="0" borderId="0" xfId="0" applyFont="1" applyAlignment="1" applyProtection="1">
      <alignment horizontal="left" wrapText="1"/>
    </xf>
    <xf numFmtId="0" fontId="31" fillId="0" borderId="19" xfId="0" applyFont="1" applyBorder="1" applyAlignment="1">
      <alignment horizontal="left" wrapText="1"/>
    </xf>
    <xf numFmtId="0" fontId="31" fillId="0" borderId="0" xfId="0" applyFont="1" applyBorder="1" applyAlignment="1">
      <alignment horizontal="left" wrapText="1"/>
    </xf>
    <xf numFmtId="0" fontId="31" fillId="0" borderId="149" xfId="0" applyFont="1" applyBorder="1" applyAlignment="1">
      <alignment horizontal="left" wrapText="1"/>
    </xf>
    <xf numFmtId="0" fontId="31" fillId="0" borderId="0" xfId="0" applyFont="1" applyBorder="1" applyAlignment="1"/>
    <xf numFmtId="0" fontId="31" fillId="0" borderId="149" xfId="0" applyFont="1" applyBorder="1" applyAlignment="1"/>
    <xf numFmtId="0" fontId="31" fillId="0" borderId="19" xfId="0" applyFont="1" applyBorder="1" applyAlignment="1"/>
    <xf numFmtId="0" fontId="31" fillId="0" borderId="197" xfId="0" applyFont="1" applyBorder="1" applyAlignment="1"/>
    <xf numFmtId="37" fontId="29" fillId="0" borderId="0" xfId="40" quotePrefix="1" applyNumberFormat="1" applyFont="1" applyFill="1" applyBorder="1" applyAlignment="1" applyProtection="1">
      <alignment horizontal="center" vertical="center"/>
    </xf>
    <xf numFmtId="37" fontId="29" fillId="0" borderId="144" xfId="40" quotePrefix="1" applyNumberFormat="1" applyFont="1" applyFill="1" applyBorder="1" applyAlignment="1" applyProtection="1">
      <alignment horizontal="center" vertical="center"/>
    </xf>
    <xf numFmtId="0" fontId="31" fillId="0" borderId="0" xfId="304" applyFill="1" applyBorder="1" applyAlignment="1">
      <alignment wrapText="1"/>
    </xf>
    <xf numFmtId="0" fontId="31" fillId="0" borderId="0" xfId="304" applyFont="1" applyFill="1" applyBorder="1" applyAlignment="1">
      <alignment wrapText="1"/>
    </xf>
    <xf numFmtId="0" fontId="31" fillId="0" borderId="149" xfId="304" applyFont="1" applyFill="1" applyBorder="1" applyAlignment="1">
      <alignment wrapText="1"/>
    </xf>
    <xf numFmtId="0" fontId="31" fillId="0" borderId="0" xfId="22750" applyFont="1" applyFill="1" applyBorder="1" applyAlignment="1">
      <alignment horizontal="left" vertical="center" wrapText="1"/>
    </xf>
    <xf numFmtId="0" fontId="31" fillId="0" borderId="149" xfId="22750" applyFont="1" applyFill="1" applyBorder="1" applyAlignment="1">
      <alignment horizontal="left" vertical="center" wrapText="1"/>
    </xf>
    <xf numFmtId="0" fontId="31" fillId="0" borderId="0" xfId="22750" applyFont="1" applyFill="1" applyBorder="1" applyAlignment="1">
      <alignment vertical="center" wrapText="1"/>
    </xf>
    <xf numFmtId="0" fontId="31" fillId="0" borderId="0" xfId="40" applyFont="1" applyFill="1" applyBorder="1" applyAlignment="1" applyProtection="1">
      <alignment horizontal="left" vertical="center" wrapText="1"/>
    </xf>
    <xf numFmtId="0" fontId="31" fillId="0" borderId="149" xfId="40" applyFont="1" applyFill="1" applyBorder="1" applyAlignment="1" applyProtection="1">
      <alignment horizontal="left" vertical="center" wrapText="1"/>
    </xf>
    <xf numFmtId="0" fontId="0" fillId="0" borderId="0" xfId="0"/>
    <xf numFmtId="0" fontId="0" fillId="0" borderId="14" xfId="0" applyBorder="1"/>
    <xf numFmtId="0" fontId="27" fillId="0" borderId="40" xfId="0" applyFont="1" applyBorder="1" applyAlignment="1" applyProtection="1">
      <alignment vertical="center" wrapText="1"/>
    </xf>
    <xf numFmtId="0" fontId="31" fillId="0" borderId="40" xfId="0" applyFont="1" applyBorder="1" applyAlignment="1">
      <alignment vertical="center"/>
    </xf>
    <xf numFmtId="0" fontId="31" fillId="0" borderId="198" xfId="0" applyFont="1" applyBorder="1" applyAlignment="1">
      <alignment vertical="center"/>
    </xf>
    <xf numFmtId="0" fontId="27" fillId="0" borderId="0" xfId="0" applyFont="1" applyBorder="1" applyAlignment="1" applyProtection="1">
      <alignment horizontal="left" vertical="center" wrapText="1"/>
    </xf>
    <xf numFmtId="0" fontId="27" fillId="0" borderId="149" xfId="0" applyFont="1" applyBorder="1" applyAlignment="1" applyProtection="1">
      <alignment horizontal="left" vertical="center" wrapText="1"/>
    </xf>
    <xf numFmtId="0" fontId="31" fillId="0" borderId="0" xfId="0" applyFont="1" applyBorder="1" applyAlignment="1">
      <alignment horizontal="left" vertical="center" wrapText="1"/>
    </xf>
    <xf numFmtId="0" fontId="27" fillId="0" borderId="0" xfId="0" applyFont="1" applyBorder="1" applyAlignment="1">
      <alignment horizontal="left" vertical="top" wrapText="1"/>
    </xf>
    <xf numFmtId="0" fontId="31" fillId="0" borderId="0" xfId="0" applyFont="1" applyBorder="1" applyAlignment="1">
      <alignment wrapText="1"/>
    </xf>
    <xf numFmtId="0" fontId="31" fillId="0" borderId="149" xfId="0" applyFont="1" applyBorder="1" applyAlignment="1">
      <alignment wrapText="1"/>
    </xf>
    <xf numFmtId="0" fontId="27" fillId="0" borderId="0" xfId="0" applyFont="1" applyBorder="1" applyAlignment="1" applyProtection="1">
      <alignment horizontal="left" vertical="top" wrapText="1"/>
    </xf>
    <xf numFmtId="0" fontId="31" fillId="0" borderId="0" xfId="0" applyFont="1" applyBorder="1" applyAlignment="1">
      <alignment horizontal="left" vertical="top" wrapText="1"/>
    </xf>
    <xf numFmtId="0" fontId="27" fillId="0" borderId="0" xfId="0" applyFont="1" applyBorder="1" applyAlignment="1">
      <alignment vertical="top" wrapText="1"/>
    </xf>
    <xf numFmtId="0" fontId="27" fillId="0" borderId="0" xfId="0" applyFont="1" applyBorder="1" applyAlignment="1">
      <alignment wrapText="1"/>
    </xf>
    <xf numFmtId="0" fontId="27" fillId="0" borderId="149" xfId="0" applyFont="1" applyBorder="1" applyAlignment="1">
      <alignment wrapText="1"/>
    </xf>
    <xf numFmtId="0" fontId="27" fillId="0" borderId="19" xfId="0" applyFont="1" applyBorder="1" applyAlignment="1">
      <alignment wrapText="1"/>
    </xf>
    <xf numFmtId="0" fontId="27" fillId="0" borderId="197" xfId="0" applyFont="1" applyBorder="1" applyAlignment="1">
      <alignment wrapText="1"/>
    </xf>
    <xf numFmtId="0" fontId="31" fillId="0" borderId="149" xfId="0" applyFont="1" applyBorder="1" applyAlignment="1">
      <alignment horizontal="left" vertical="center" wrapText="1"/>
    </xf>
    <xf numFmtId="0" fontId="31" fillId="0" borderId="0" xfId="0" applyFont="1" applyBorder="1"/>
    <xf numFmtId="0" fontId="31" fillId="0" borderId="19" xfId="0" applyFont="1" applyBorder="1"/>
    <xf numFmtId="0" fontId="31" fillId="0" borderId="178" xfId="0" applyFont="1" applyBorder="1" applyAlignment="1"/>
    <xf numFmtId="0" fontId="31" fillId="0" borderId="165" xfId="0" applyFont="1" applyBorder="1" applyAlignment="1"/>
    <xf numFmtId="0" fontId="31" fillId="0" borderId="165" xfId="0" applyFont="1" applyBorder="1" applyAlignment="1">
      <alignment wrapText="1"/>
    </xf>
    <xf numFmtId="0" fontId="31" fillId="0" borderId="164" xfId="0" applyFont="1" applyBorder="1" applyAlignment="1" applyProtection="1">
      <alignment horizontal="left" wrapText="1"/>
    </xf>
    <xf numFmtId="0" fontId="31" fillId="0" borderId="164" xfId="0" applyFont="1" applyBorder="1" applyAlignment="1">
      <alignment wrapText="1"/>
    </xf>
    <xf numFmtId="0" fontId="31" fillId="0" borderId="164" xfId="0" applyFont="1" applyBorder="1" applyAlignment="1" applyProtection="1">
      <alignment wrapText="1"/>
    </xf>
    <xf numFmtId="0" fontId="31" fillId="0" borderId="171" xfId="0" applyFont="1" applyBorder="1" applyAlignment="1">
      <alignment wrapText="1"/>
    </xf>
    <xf numFmtId="0" fontId="31" fillId="0" borderId="178" xfId="0" applyFont="1" applyBorder="1" applyAlignment="1">
      <alignment wrapText="1"/>
    </xf>
    <xf numFmtId="0" fontId="31" fillId="0" borderId="0" xfId="0" applyFont="1" applyBorder="1" applyAlignment="1" applyProtection="1">
      <alignment horizontal="left" wrapText="1"/>
    </xf>
    <xf numFmtId="0" fontId="31" fillId="0" borderId="168" xfId="0" applyFont="1" applyBorder="1" applyAlignment="1" applyProtection="1">
      <alignment horizontal="left" wrapText="1"/>
    </xf>
    <xf numFmtId="0" fontId="31" fillId="0" borderId="28" xfId="0" applyFont="1" applyBorder="1" applyAlignment="1" applyProtection="1">
      <alignment horizontal="center"/>
    </xf>
    <xf numFmtId="0" fontId="31" fillId="0" borderId="0" xfId="0" applyFont="1" applyAlignment="1">
      <alignment horizontal="center"/>
    </xf>
    <xf numFmtId="0" fontId="31" fillId="0" borderId="34" xfId="0" applyFont="1" applyBorder="1" applyAlignment="1">
      <alignment horizontal="center"/>
    </xf>
    <xf numFmtId="0" fontId="31" fillId="0" borderId="28" xfId="0" applyFont="1" applyBorder="1" applyAlignment="1" applyProtection="1">
      <alignment horizontal="left" wrapText="1"/>
    </xf>
    <xf numFmtId="0" fontId="31" fillId="0" borderId="28" xfId="0" applyFont="1" applyBorder="1" applyAlignment="1">
      <alignment wrapText="1"/>
    </xf>
    <xf numFmtId="0" fontId="31" fillId="0" borderId="30" xfId="0" applyFont="1" applyBorder="1" applyAlignment="1">
      <alignment wrapText="1"/>
    </xf>
    <xf numFmtId="0" fontId="31" fillId="0" borderId="0" xfId="0" applyFont="1" applyAlignment="1" applyProtection="1">
      <alignment horizontal="center" wrapText="1"/>
    </xf>
    <xf numFmtId="0" fontId="31" fillId="0" borderId="0" xfId="0" applyFont="1" applyAlignment="1">
      <alignment horizontal="center" wrapText="1"/>
    </xf>
    <xf numFmtId="0" fontId="31" fillId="0" borderId="34" xfId="0" applyFont="1" applyBorder="1" applyAlignment="1">
      <alignment wrapText="1"/>
    </xf>
    <xf numFmtId="0" fontId="32" fillId="0" borderId="28" xfId="0" applyFont="1" applyBorder="1" applyAlignment="1" applyProtection="1">
      <alignment horizontal="center"/>
    </xf>
    <xf numFmtId="0" fontId="32" fillId="0" borderId="0" xfId="0" applyFont="1" applyAlignment="1">
      <alignment horizontal="center"/>
    </xf>
    <xf numFmtId="0" fontId="32" fillId="0" borderId="34" xfId="0" applyFont="1" applyBorder="1" applyAlignment="1">
      <alignment horizontal="center"/>
    </xf>
    <xf numFmtId="0" fontId="31" fillId="0" borderId="0" xfId="40" applyFont="1" applyBorder="1"/>
    <xf numFmtId="0" fontId="31" fillId="0" borderId="91" xfId="40" applyFont="1" applyBorder="1"/>
    <xf numFmtId="0" fontId="31" fillId="0" borderId="99" xfId="40" applyFont="1" applyBorder="1"/>
    <xf numFmtId="0" fontId="31" fillId="0" borderId="78" xfId="40" applyFont="1" applyBorder="1"/>
    <xf numFmtId="0" fontId="31" fillId="0" borderId="137" xfId="40" applyFont="1" applyBorder="1"/>
    <xf numFmtId="0" fontId="31" fillId="0" borderId="14" xfId="0" applyFont="1" applyBorder="1" applyAlignment="1">
      <alignment horizontal="left" wrapText="1"/>
    </xf>
    <xf numFmtId="0" fontId="31" fillId="0" borderId="0" xfId="0" applyFont="1" applyAlignment="1" applyProtection="1">
      <alignment wrapText="1"/>
    </xf>
    <xf numFmtId="0" fontId="31" fillId="0" borderId="20" xfId="0" applyFont="1" applyBorder="1" applyAlignment="1">
      <alignment wrapText="1"/>
    </xf>
    <xf numFmtId="37" fontId="56" fillId="0" borderId="0" xfId="41" applyNumberFormat="1" applyFont="1" applyAlignment="1" applyProtection="1">
      <alignment horizontal="center"/>
    </xf>
    <xf numFmtId="0" fontId="31" fillId="0" borderId="41" xfId="44" applyFont="1" applyFill="1" applyBorder="1" applyAlignment="1">
      <alignment horizontal="center"/>
    </xf>
    <xf numFmtId="0" fontId="31" fillId="0" borderId="40" xfId="44" applyFont="1" applyFill="1" applyBorder="1" applyAlignment="1">
      <alignment horizontal="center"/>
    </xf>
    <xf numFmtId="0" fontId="31" fillId="0" borderId="36" xfId="44" applyFont="1" applyFill="1" applyBorder="1" applyAlignment="1">
      <alignment horizontal="center"/>
    </xf>
    <xf numFmtId="37" fontId="56" fillId="0" borderId="30" xfId="41" quotePrefix="1" applyNumberFormat="1" applyFont="1" applyBorder="1" applyAlignment="1">
      <alignment horizontal="center"/>
    </xf>
    <xf numFmtId="37" fontId="56" fillId="0" borderId="35" xfId="41" quotePrefix="1" applyNumberFormat="1" applyFont="1" applyBorder="1" applyAlignment="1">
      <alignment horizontal="center"/>
    </xf>
    <xf numFmtId="0" fontId="31" fillId="0" borderId="0" xfId="0" applyFont="1" applyBorder="1" applyAlignment="1" applyProtection="1">
      <alignment horizontal="center"/>
    </xf>
    <xf numFmtId="0" fontId="31" fillId="0" borderId="34" xfId="0" applyFont="1" applyBorder="1" applyAlignment="1" applyProtection="1">
      <alignment horizontal="center"/>
    </xf>
    <xf numFmtId="0" fontId="31" fillId="25" borderId="48" xfId="0" applyFont="1" applyFill="1" applyBorder="1" applyAlignment="1" applyProtection="1">
      <alignment horizontal="center"/>
    </xf>
    <xf numFmtId="0" fontId="31" fillId="25" borderId="49" xfId="0" applyFont="1" applyFill="1" applyBorder="1" applyAlignment="1" applyProtection="1">
      <alignment horizontal="center"/>
    </xf>
    <xf numFmtId="0" fontId="31" fillId="25" borderId="50" xfId="0" applyFont="1" applyFill="1" applyBorder="1" applyAlignment="1" applyProtection="1">
      <alignment horizontal="center"/>
    </xf>
    <xf numFmtId="0" fontId="41" fillId="0" borderId="0" xfId="0" applyFont="1" applyAlignment="1" applyProtection="1">
      <alignment horizontal="left"/>
    </xf>
    <xf numFmtId="0" fontId="41" fillId="0" borderId="14" xfId="0" applyFont="1" applyBorder="1" applyAlignment="1" applyProtection="1">
      <alignment horizontal="left"/>
    </xf>
    <xf numFmtId="0" fontId="41" fillId="0" borderId="19" xfId="0" applyFont="1" applyBorder="1" applyAlignment="1" applyProtection="1">
      <alignment horizontal="left"/>
    </xf>
    <xf numFmtId="0" fontId="41" fillId="0" borderId="20" xfId="0" applyFont="1" applyBorder="1" applyAlignment="1" applyProtection="1">
      <alignment horizontal="left"/>
    </xf>
    <xf numFmtId="0" fontId="41" fillId="0" borderId="13" xfId="0" applyFont="1" applyBorder="1" applyAlignment="1" applyProtection="1">
      <alignment horizontal="left"/>
    </xf>
    <xf numFmtId="0" fontId="41" fillId="0" borderId="0" xfId="0" applyFont="1" applyBorder="1" applyAlignment="1" applyProtection="1">
      <alignment horizontal="left"/>
    </xf>
    <xf numFmtId="0" fontId="41" fillId="0" borderId="18" xfId="0" applyFont="1" applyBorder="1" applyAlignment="1" applyProtection="1">
      <alignment horizontal="left"/>
    </xf>
    <xf numFmtId="0" fontId="41" fillId="0" borderId="40" xfId="0" applyFont="1" applyBorder="1" applyAlignment="1" applyProtection="1">
      <alignment horizontal="left"/>
    </xf>
    <xf numFmtId="0" fontId="41" fillId="0" borderId="38" xfId="0" applyFont="1" applyBorder="1" applyAlignment="1" applyProtection="1">
      <alignment horizontal="left"/>
    </xf>
    <xf numFmtId="0" fontId="41" fillId="0" borderId="39" xfId="0" applyFont="1" applyBorder="1" applyAlignment="1" applyProtection="1">
      <alignment horizontal="left"/>
    </xf>
    <xf numFmtId="0" fontId="31" fillId="0" borderId="0" xfId="0" applyFont="1" applyAlignment="1" applyProtection="1">
      <alignment horizontal="center"/>
    </xf>
    <xf numFmtId="0" fontId="31" fillId="0" borderId="13" xfId="0" applyFont="1" applyBorder="1" applyAlignment="1" applyProtection="1">
      <alignment horizontal="left"/>
    </xf>
    <xf numFmtId="0" fontId="31" fillId="0" borderId="0" xfId="0" applyFont="1" applyAlignment="1" applyProtection="1">
      <alignment horizontal="left"/>
    </xf>
    <xf numFmtId="0" fontId="31" fillId="0" borderId="14" xfId="0" applyFont="1" applyBorder="1" applyAlignment="1" applyProtection="1">
      <alignment horizontal="left"/>
    </xf>
    <xf numFmtId="0" fontId="32" fillId="0" borderId="13" xfId="0" applyFont="1" applyBorder="1" applyAlignment="1" applyProtection="1">
      <alignment horizontal="center"/>
    </xf>
    <xf numFmtId="0" fontId="32" fillId="0" borderId="0" xfId="0" applyFont="1" applyBorder="1" applyAlignment="1" applyProtection="1">
      <alignment horizontal="center"/>
    </xf>
    <xf numFmtId="0" fontId="32" fillId="0" borderId="14" xfId="0" applyFont="1" applyBorder="1" applyAlignment="1" applyProtection="1">
      <alignment horizontal="center"/>
    </xf>
    <xf numFmtId="0" fontId="31" fillId="0" borderId="13" xfId="0" applyFont="1" applyBorder="1" applyAlignment="1">
      <alignment wrapText="1"/>
    </xf>
    <xf numFmtId="0" fontId="31" fillId="0" borderId="18" xfId="0" applyFont="1" applyBorder="1" applyAlignment="1">
      <alignment wrapText="1"/>
    </xf>
    <xf numFmtId="0" fontId="31" fillId="0" borderId="18" xfId="0" applyFont="1" applyBorder="1" applyAlignment="1">
      <alignment horizontal="center"/>
    </xf>
    <xf numFmtId="0" fontId="31" fillId="0" borderId="35" xfId="0" applyFont="1" applyBorder="1" applyAlignment="1">
      <alignment horizontal="center"/>
    </xf>
    <xf numFmtId="0" fontId="31" fillId="0" borderId="30" xfId="0" applyFont="1" applyBorder="1" applyAlignment="1">
      <alignment horizontal="center"/>
    </xf>
    <xf numFmtId="0" fontId="31" fillId="0" borderId="39" xfId="0" applyFont="1" applyBorder="1" applyAlignment="1">
      <alignment horizontal="center"/>
    </xf>
    <xf numFmtId="0" fontId="31" fillId="0" borderId="36" xfId="0" applyFont="1" applyBorder="1" applyAlignment="1">
      <alignment horizontal="center"/>
    </xf>
    <xf numFmtId="0" fontId="31" fillId="0" borderId="13" xfId="0" applyFont="1" applyBorder="1" applyAlignment="1">
      <alignment horizontal="center"/>
    </xf>
    <xf numFmtId="0" fontId="31" fillId="0" borderId="28" xfId="0" applyFont="1" applyBorder="1" applyAlignment="1">
      <alignment horizontal="center"/>
    </xf>
    <xf numFmtId="0" fontId="31" fillId="0" borderId="39" xfId="0" applyFont="1" applyBorder="1" applyAlignment="1">
      <alignment wrapText="1"/>
    </xf>
    <xf numFmtId="37" fontId="333" fillId="0" borderId="41" xfId="0" applyNumberFormat="1" applyFont="1" applyBorder="1" applyAlignment="1">
      <alignment horizontal="center" vertical="center"/>
    </xf>
    <xf numFmtId="37" fontId="333" fillId="0" borderId="36" xfId="0" applyNumberFormat="1" applyFont="1" applyBorder="1" applyAlignment="1">
      <alignment horizontal="center" vertical="center"/>
    </xf>
    <xf numFmtId="37" fontId="333" fillId="0" borderId="28" xfId="0" applyNumberFormat="1" applyFont="1" applyBorder="1" applyAlignment="1">
      <alignment horizontal="center" vertical="center"/>
    </xf>
    <xf numFmtId="37" fontId="333" fillId="0" borderId="34" xfId="0" applyNumberFormat="1" applyFont="1" applyBorder="1" applyAlignment="1">
      <alignment horizontal="center" vertical="center"/>
    </xf>
    <xf numFmtId="37" fontId="333" fillId="0" borderId="30" xfId="0" applyNumberFormat="1" applyFont="1" applyBorder="1" applyAlignment="1">
      <alignment horizontal="center" vertical="center"/>
    </xf>
    <xf numFmtId="37" fontId="333" fillId="0" borderId="35" xfId="0" applyNumberFormat="1" applyFont="1" applyBorder="1" applyAlignment="1">
      <alignment horizontal="center" vertical="center"/>
    </xf>
    <xf numFmtId="0" fontId="41" fillId="0" borderId="24" xfId="0" applyFont="1" applyBorder="1" applyAlignment="1">
      <alignment horizontal="center" wrapText="1"/>
    </xf>
    <xf numFmtId="0" fontId="334" fillId="0" borderId="36" xfId="0" applyFont="1" applyBorder="1" applyAlignment="1" applyProtection="1">
      <alignment horizontal="center" vertical="center"/>
    </xf>
    <xf numFmtId="0" fontId="334" fillId="0" borderId="34" xfId="0" applyFont="1" applyBorder="1" applyAlignment="1" applyProtection="1">
      <alignment horizontal="center" vertical="center"/>
    </xf>
    <xf numFmtId="0" fontId="31" fillId="0" borderId="52" xfId="0" applyFont="1" applyBorder="1" applyAlignment="1" applyProtection="1">
      <alignment horizontal="center"/>
    </xf>
    <xf numFmtId="0" fontId="31" fillId="0" borderId="54" xfId="0" applyFont="1" applyBorder="1" applyAlignment="1" applyProtection="1">
      <alignment horizontal="center"/>
    </xf>
    <xf numFmtId="0" fontId="45" fillId="0" borderId="82" xfId="0" applyFont="1" applyBorder="1" applyAlignment="1" applyProtection="1">
      <alignment horizontal="center" vertical="center"/>
    </xf>
    <xf numFmtId="0" fontId="31" fillId="0" borderId="0" xfId="0" applyFont="1" applyAlignment="1" applyProtection="1">
      <alignment horizontal="center" vertical="center"/>
    </xf>
    <xf numFmtId="0" fontId="31" fillId="0" borderId="0" xfId="0" applyFont="1" applyBorder="1" applyAlignment="1">
      <alignment horizontal="center"/>
    </xf>
    <xf numFmtId="39" fontId="45" fillId="0" borderId="0" xfId="0" applyNumberFormat="1" applyFont="1" applyAlignment="1" applyProtection="1">
      <alignment horizontal="center" vertical="center"/>
    </xf>
    <xf numFmtId="39" fontId="38" fillId="0" borderId="0" xfId="0" quotePrefix="1" applyNumberFormat="1" applyFont="1" applyAlignment="1" applyProtection="1">
      <alignment horizontal="center" vertical="center"/>
    </xf>
    <xf numFmtId="39" fontId="45" fillId="0" borderId="0" xfId="28060" applyNumberFormat="1" applyFont="1" applyFill="1" applyAlignment="1" applyProtection="1">
      <alignment horizontal="center" vertical="center"/>
    </xf>
    <xf numFmtId="39" fontId="38" fillId="0" borderId="0" xfId="28060" quotePrefix="1" applyNumberFormat="1" applyFont="1" applyFill="1" applyAlignment="1" applyProtection="1">
      <alignment horizontal="center" vertical="center"/>
    </xf>
    <xf numFmtId="0" fontId="85" fillId="0" borderId="0" xfId="28060" applyFont="1" applyFill="1" applyAlignment="1" applyProtection="1">
      <alignment horizontal="center" vertical="center"/>
    </xf>
    <xf numFmtId="0" fontId="31" fillId="0" borderId="39" xfId="0" applyFont="1" applyBorder="1" applyAlignment="1" applyProtection="1">
      <alignment horizontal="center"/>
    </xf>
    <xf numFmtId="0" fontId="31" fillId="0" borderId="40" xfId="0" applyFont="1" applyBorder="1" applyAlignment="1" applyProtection="1">
      <alignment horizontal="center"/>
    </xf>
    <xf numFmtId="0" fontId="31" fillId="0" borderId="36" xfId="0" applyFont="1" applyBorder="1" applyAlignment="1" applyProtection="1">
      <alignment horizontal="center"/>
    </xf>
    <xf numFmtId="0" fontId="31" fillId="0" borderId="13" xfId="0" applyFont="1" applyBorder="1" applyAlignment="1" applyProtection="1">
      <alignment horizontal="center"/>
    </xf>
    <xf numFmtId="0" fontId="31" fillId="0" borderId="38" xfId="0" applyFont="1" applyBorder="1" applyAlignment="1" applyProtection="1">
      <alignment horizontal="center"/>
    </xf>
    <xf numFmtId="0" fontId="31" fillId="0" borderId="14" xfId="0" applyFont="1" applyBorder="1" applyAlignment="1" applyProtection="1">
      <alignment horizontal="center"/>
    </xf>
    <xf numFmtId="0" fontId="31" fillId="0" borderId="18" xfId="0" applyFont="1" applyBorder="1" applyAlignment="1" applyProtection="1">
      <alignment horizontal="center"/>
    </xf>
    <xf numFmtId="0" fontId="31" fillId="0" borderId="19" xfId="0" applyFont="1" applyBorder="1" applyAlignment="1" applyProtection="1">
      <alignment horizontal="center"/>
    </xf>
    <xf numFmtId="0" fontId="31" fillId="0" borderId="20" xfId="0" applyFont="1" applyBorder="1" applyAlignment="1" applyProtection="1">
      <alignment horizontal="center"/>
    </xf>
    <xf numFmtId="0" fontId="31" fillId="0" borderId="39" xfId="0" applyFont="1" applyBorder="1" applyAlignment="1" applyProtection="1">
      <alignment horizontal="left"/>
    </xf>
    <xf numFmtId="0" fontId="31" fillId="0" borderId="40" xfId="0" applyFont="1" applyBorder="1" applyAlignment="1" applyProtection="1">
      <alignment horizontal="left"/>
    </xf>
    <xf numFmtId="0" fontId="31" fillId="0" borderId="0" xfId="0" applyFont="1" applyBorder="1" applyAlignment="1" applyProtection="1">
      <alignment horizontal="left"/>
    </xf>
    <xf numFmtId="0" fontId="31" fillId="0" borderId="18" xfId="0" applyFont="1" applyBorder="1" applyAlignment="1" applyProtection="1">
      <alignment horizontal="left"/>
    </xf>
    <xf numFmtId="0" fontId="31" fillId="0" borderId="19" xfId="0" applyFont="1" applyBorder="1" applyAlignment="1" applyProtection="1">
      <alignment horizontal="left"/>
    </xf>
    <xf numFmtId="0" fontId="31" fillId="0" borderId="40" xfId="0" applyFont="1" applyBorder="1" applyAlignment="1" applyProtection="1"/>
    <xf numFmtId="0" fontId="31" fillId="0" borderId="38" xfId="0" applyFont="1" applyBorder="1" applyAlignment="1" applyProtection="1"/>
    <xf numFmtId="0" fontId="31" fillId="0" borderId="0" xfId="0" applyFont="1" applyAlignment="1" applyProtection="1"/>
    <xf numFmtId="0" fontId="31" fillId="0" borderId="14" xfId="0" applyFont="1" applyBorder="1" applyAlignment="1" applyProtection="1"/>
    <xf numFmtId="0" fontId="31" fillId="0" borderId="19" xfId="0" applyFont="1" applyBorder="1" applyAlignment="1" applyProtection="1"/>
    <xf numFmtId="0" fontId="31" fillId="0" borderId="20" xfId="0" applyFont="1" applyBorder="1" applyAlignment="1" applyProtection="1"/>
    <xf numFmtId="0" fontId="31" fillId="0" borderId="0" xfId="0" applyFont="1" applyAlignment="1">
      <alignment horizontal="left"/>
    </xf>
    <xf numFmtId="0" fontId="31" fillId="0" borderId="38" xfId="0" applyFont="1" applyBorder="1" applyAlignment="1" applyProtection="1">
      <alignment horizontal="left"/>
    </xf>
    <xf numFmtId="0" fontId="45" fillId="0" borderId="0" xfId="0" applyFont="1" applyFill="1" applyBorder="1" applyAlignment="1" applyProtection="1">
      <alignment horizontal="center"/>
    </xf>
    <xf numFmtId="0" fontId="45" fillId="0" borderId="0" xfId="0" applyFont="1" applyFill="1" applyAlignment="1" applyProtection="1">
      <alignment horizontal="center"/>
    </xf>
    <xf numFmtId="0" fontId="45" fillId="0" borderId="0" xfId="0" quotePrefix="1" applyFont="1" applyFill="1" applyBorder="1" applyAlignment="1" applyProtection="1">
      <alignment horizontal="center"/>
    </xf>
    <xf numFmtId="0" fontId="31" fillId="0" borderId="33" xfId="0" applyFont="1" applyBorder="1" applyAlignment="1" applyProtection="1">
      <alignment horizontal="center"/>
    </xf>
    <xf numFmtId="0" fontId="31" fillId="0" borderId="21" xfId="0" applyFont="1" applyBorder="1" applyAlignment="1" applyProtection="1">
      <alignment horizontal="center"/>
    </xf>
    <xf numFmtId="164" fontId="31" fillId="0" borderId="30" xfId="0" applyNumberFormat="1" applyFont="1" applyBorder="1" applyAlignment="1" applyProtection="1">
      <alignment horizontal="center"/>
    </xf>
    <xf numFmtId="164" fontId="31" fillId="0" borderId="35" xfId="0" applyNumberFormat="1" applyFont="1" applyBorder="1" applyAlignment="1" applyProtection="1">
      <alignment horizontal="center"/>
    </xf>
    <xf numFmtId="37" fontId="31" fillId="0" borderId="0" xfId="0" applyNumberFormat="1" applyFont="1" applyAlignment="1" applyProtection="1">
      <alignment horizontal="center" vertical="center"/>
    </xf>
    <xf numFmtId="0" fontId="31" fillId="0" borderId="52" xfId="0" applyFont="1" applyBorder="1" applyAlignment="1">
      <alignment horizontal="center"/>
    </xf>
    <xf numFmtId="0" fontId="31" fillId="0" borderId="54" xfId="0" applyFont="1" applyBorder="1" applyAlignment="1">
      <alignment horizontal="center"/>
    </xf>
    <xf numFmtId="0" fontId="92" fillId="0" borderId="0" xfId="47694" applyFont="1" applyBorder="1" applyAlignment="1">
      <alignment horizontal="center"/>
    </xf>
    <xf numFmtId="0" fontId="41" fillId="0" borderId="19" xfId="0" applyFont="1" applyBorder="1" applyAlignment="1" applyProtection="1">
      <alignment horizontal="left" wrapText="1"/>
    </xf>
    <xf numFmtId="0" fontId="41" fillId="0" borderId="40" xfId="0" applyFont="1" applyBorder="1" applyAlignment="1" applyProtection="1">
      <alignment horizontal="left" wrapText="1"/>
    </xf>
    <xf numFmtId="0" fontId="41" fillId="0" borderId="0" xfId="0" applyFont="1" applyAlignment="1" applyProtection="1">
      <alignment horizontal="left" wrapText="1"/>
    </xf>
    <xf numFmtId="0" fontId="31" fillId="0" borderId="0" xfId="47" applyFont="1" applyAlignment="1">
      <alignment horizontal="center"/>
    </xf>
    <xf numFmtId="0" fontId="332" fillId="0" borderId="41" xfId="0" applyFont="1" applyBorder="1" applyAlignment="1" applyProtection="1">
      <alignment horizontal="center"/>
    </xf>
    <xf numFmtId="0" fontId="332" fillId="0" borderId="36" xfId="0" applyFont="1" applyBorder="1" applyAlignment="1" applyProtection="1">
      <alignment horizontal="center"/>
    </xf>
    <xf numFmtId="0" fontId="332" fillId="0" borderId="28" xfId="0" applyFont="1" applyBorder="1" applyAlignment="1" applyProtection="1">
      <alignment horizontal="center"/>
    </xf>
    <xf numFmtId="0" fontId="332" fillId="0" borderId="34" xfId="0" applyFont="1" applyBorder="1" applyAlignment="1" applyProtection="1">
      <alignment horizontal="center"/>
    </xf>
    <xf numFmtId="0" fontId="332" fillId="0" borderId="30" xfId="0" applyFont="1" applyBorder="1" applyAlignment="1" applyProtection="1">
      <alignment horizontal="center"/>
    </xf>
    <xf numFmtId="0" fontId="332" fillId="0" borderId="35" xfId="0" applyFont="1" applyBorder="1" applyAlignment="1" applyProtection="1">
      <alignment horizontal="center"/>
    </xf>
    <xf numFmtId="37" fontId="31" fillId="0" borderId="164" xfId="42" applyFont="1" applyBorder="1" applyAlignment="1" applyProtection="1">
      <alignment horizontal="center" vertical="center"/>
      <protection locked="0"/>
    </xf>
    <xf numFmtId="37" fontId="31" fillId="0" borderId="0" xfId="42" applyFont="1" applyBorder="1" applyAlignment="1" applyProtection="1">
      <alignment horizontal="center" vertical="center"/>
      <protection locked="0"/>
    </xf>
    <xf numFmtId="37" fontId="31" fillId="0" borderId="165" xfId="42" applyFont="1" applyBorder="1" applyAlignment="1" applyProtection="1">
      <alignment horizontal="center" vertical="center"/>
      <protection locked="0"/>
    </xf>
    <xf numFmtId="37" fontId="31" fillId="0" borderId="0" xfId="42" applyFont="1" applyAlignment="1" applyProtection="1">
      <alignment horizontal="center" vertical="center"/>
      <protection locked="0"/>
    </xf>
    <xf numFmtId="0" fontId="54" fillId="0" borderId="0" xfId="0" applyFont="1" applyBorder="1" applyAlignment="1">
      <alignment horizontal="left" wrapText="1"/>
    </xf>
    <xf numFmtId="0" fontId="54" fillId="0" borderId="34" xfId="0" applyFont="1" applyBorder="1" applyAlignment="1">
      <alignment horizontal="left" wrapText="1"/>
    </xf>
    <xf numFmtId="49" fontId="97" fillId="0" borderId="0" xfId="0" applyNumberFormat="1" applyFont="1" applyAlignment="1">
      <alignment horizontal="left"/>
    </xf>
    <xf numFmtId="0" fontId="36" fillId="0" borderId="0" xfId="0" applyFont="1" applyAlignment="1">
      <alignment horizontal="left" vertical="top"/>
    </xf>
    <xf numFmtId="0" fontId="27" fillId="0" borderId="0" xfId="45" applyFont="1" applyAlignment="1" applyProtection="1">
      <alignment horizontal="center"/>
    </xf>
    <xf numFmtId="0" fontId="31" fillId="0" borderId="13" xfId="0" applyFont="1" applyBorder="1" applyAlignment="1" applyProtection="1">
      <alignment horizontal="left" wrapText="1"/>
    </xf>
    <xf numFmtId="0" fontId="31" fillId="0" borderId="14" xfId="0" applyFont="1" applyBorder="1" applyAlignment="1" applyProtection="1">
      <alignment horizontal="left" wrapText="1"/>
    </xf>
    <xf numFmtId="0" fontId="27" fillId="0" borderId="0" xfId="0" applyFont="1" applyAlignment="1">
      <alignment horizontal="center"/>
    </xf>
  </cellXfs>
  <cellStyles count="47695">
    <cellStyle name="------------------" xfId="13904"/>
    <cellStyle name="          _x000d__x000a_386grabber=VGA.3GR_x000d__x000a_" xfId="13905"/>
    <cellStyle name="$" xfId="13906"/>
    <cellStyle name="%" xfId="13907"/>
    <cellStyle name="%_Comverse 2004 Income Tax Review Wkbk (Import)" xfId="13908"/>
    <cellStyle name="%_Convatec Income Tax Review Wkbk (FINAL)" xfId="13909"/>
    <cellStyle name="??" xfId="13910"/>
    <cellStyle name="?? [0.00]_laroux" xfId="13911"/>
    <cellStyle name="?? [0]_??" xfId="13912"/>
    <cellStyle name="???? [0.00]_laroux" xfId="13913"/>
    <cellStyle name="?????_laroux" xfId="13914"/>
    <cellStyle name="????_laroux" xfId="13915"/>
    <cellStyle name="??_?.????" xfId="13916"/>
    <cellStyle name="_~8558002" xfId="13917"/>
    <cellStyle name="_~8558002 2" xfId="13918"/>
    <cellStyle name="_~8558002_Comverse 2004 Income Tax Review Wkbk (Import)" xfId="13919"/>
    <cellStyle name="_~8558002_Comverse 2004 Income Tax Review Wkbk (Import) 2" xfId="13920"/>
    <cellStyle name="_~8558002_Convatec Income Tax Review Wkbk (FINAL)" xfId="13921"/>
    <cellStyle name="_~8558002_Convatec Income Tax Review Wkbk (FINAL) 2" xfId="13922"/>
    <cellStyle name="_008908 - ConvaTec Holdings U.K. Limited - ACS Rollforward" xfId="13923"/>
    <cellStyle name="_008908 - ConvaTec Holdings U.K. Limited - ACS Rollforward 2" xfId="13924"/>
    <cellStyle name="_008908 - ConvaTec Holdings U.K. Limited - ACS Rollforward_Comverse 2004 Income Tax Review Wkbk (Import)" xfId="13925"/>
    <cellStyle name="_008908 - ConvaTec Holdings U.K. Limited - ACS Rollforward_Comverse 2004 Income Tax Review Wkbk (Import) 2" xfId="13926"/>
    <cellStyle name="_008908 - ConvaTec Holdings U.K. Limited - ACS Rollforward_Convatec Income Tax Review Wkbk (FINAL)" xfId="13927"/>
    <cellStyle name="_008908 - ConvaTec Holdings U.K. Limited - ACS Rollforward_Convatec Income Tax Review Wkbk (FINAL) 2" xfId="13928"/>
    <cellStyle name="_2006 December Review Workbook - FINAL jwc to Wes 3 30 07-updated" xfId="13929"/>
    <cellStyle name="_2006 December Review Workbook - FINAL jwc to Wes 3 30 07-updated_Convatec Income Tax Review Wkbk (FINAL)" xfId="13930"/>
    <cellStyle name="_ACS Adj Template - Cid C - 8903" xfId="13931"/>
    <cellStyle name="_ACS Adj Template - Cid C - 8903 2" xfId="13932"/>
    <cellStyle name="_ACS Adj Template - Cid C - 8903_Comverse 2004 Income Tax Review Wkbk (Import)" xfId="13933"/>
    <cellStyle name="_ACS Adj Template - Cid C - 8903_Comverse 2004 Income Tax Review Wkbk (Import) 2" xfId="13934"/>
    <cellStyle name="_ACS Adj Template - Cid C - 8903_Convatec Income Tax Review Wkbk (FINAL)" xfId="13935"/>
    <cellStyle name="_ACS Adj Template - Cid C - 8903_Convatec Income Tax Review Wkbk (FINAL) 2" xfId="13936"/>
    <cellStyle name="_BMD Statement of Account January 2009" xfId="13937"/>
    <cellStyle name="_BMD Statement of Account January 2009 10" xfId="13938"/>
    <cellStyle name="_BMD Statement of Account January 2009 11" xfId="13939"/>
    <cellStyle name="_BMD Statement of Account January 2009 12" xfId="13940"/>
    <cellStyle name="_BMD Statement of Account January 2009 13" xfId="13941"/>
    <cellStyle name="_BMD Statement of Account January 2009 14" xfId="13942"/>
    <cellStyle name="_BMD Statement of Account January 2009 15" xfId="13943"/>
    <cellStyle name="_BMD Statement of Account January 2009 16" xfId="13944"/>
    <cellStyle name="_BMD Statement of Account January 2009 17" xfId="13945"/>
    <cellStyle name="_BMD Statement of Account January 2009 18" xfId="13946"/>
    <cellStyle name="_BMD Statement of Account January 2009 19" xfId="13947"/>
    <cellStyle name="_BMD Statement of Account January 2009 2" xfId="13948"/>
    <cellStyle name="_BMD Statement of Account January 2009 2 2" xfId="13949"/>
    <cellStyle name="_BMD Statement of Account January 2009 2_Comverse 2004 Income Tax Review Wkbk 02 03" xfId="13950"/>
    <cellStyle name="_BMD Statement of Account January 2009 2_Comverse 2004 Income Tax Review Wkbk 02 03 v1" xfId="13951"/>
    <cellStyle name="_BMD Statement of Account January 2009 2_Comverse 2004 Income Tax Review Wkbk 12 07 v1" xfId="13952"/>
    <cellStyle name="_BMD Statement of Account January 2009 2_Comverse 2005 Income Tax Review Wkbk 02 03 v1" xfId="13953"/>
    <cellStyle name="_BMD Statement of Account January 2009 2_Comverse 2006 Income Tax Review Wkbk 01 16" xfId="13954"/>
    <cellStyle name="_BMD Statement of Account January 2009 2_Comverse 2006 Income Tax Review Wkbk 01 20 v1" xfId="13955"/>
    <cellStyle name="_BMD Statement of Account January 2009 2_Comverse 2006 Income Tax Review Wkbk 02 04" xfId="13956"/>
    <cellStyle name="_BMD Statement of Account January 2009 2_Comverse 2007 Income Tax Review Wkbk 02 04 v3" xfId="13957"/>
    <cellStyle name="_BMD Statement of Account January 2009 2_Comverse 2008 Income Tax Review Wkbk 02 05 v1" xfId="13958"/>
    <cellStyle name="_BMD Statement of Account January 2009 20" xfId="13959"/>
    <cellStyle name="_BMD Statement of Account January 2009 21" xfId="13960"/>
    <cellStyle name="_BMD Statement of Account January 2009 22" xfId="13961"/>
    <cellStyle name="_BMD Statement of Account January 2009 23" xfId="13962"/>
    <cellStyle name="_BMD Statement of Account January 2009 24" xfId="13963"/>
    <cellStyle name="_BMD Statement of Account January 2009 25" xfId="13964"/>
    <cellStyle name="_BMD Statement of Account January 2009 26" xfId="13965"/>
    <cellStyle name="_BMD Statement of Account January 2009 27" xfId="13966"/>
    <cellStyle name="_BMD Statement of Account January 2009 28" xfId="13967"/>
    <cellStyle name="_BMD Statement of Account January 2009 29" xfId="13968"/>
    <cellStyle name="_BMD Statement of Account January 2009 3" xfId="13969"/>
    <cellStyle name="_BMD Statement of Account January 2009 3 10" xfId="13970"/>
    <cellStyle name="_BMD Statement of Account January 2009 3 11" xfId="13971"/>
    <cellStyle name="_BMD Statement of Account January 2009 3 12" xfId="13972"/>
    <cellStyle name="_BMD Statement of Account January 2009 3 13" xfId="13973"/>
    <cellStyle name="_BMD Statement of Account January 2009 3 14" xfId="13974"/>
    <cellStyle name="_BMD Statement of Account January 2009 3 15" xfId="13975"/>
    <cellStyle name="_BMD Statement of Account January 2009 3 16" xfId="13976"/>
    <cellStyle name="_BMD Statement of Account January 2009 3 2" xfId="13977"/>
    <cellStyle name="_BMD Statement of Account January 2009 3 3" xfId="13978"/>
    <cellStyle name="_BMD Statement of Account January 2009 3 4" xfId="13979"/>
    <cellStyle name="_BMD Statement of Account January 2009 3 5" xfId="13980"/>
    <cellStyle name="_BMD Statement of Account January 2009 3 6" xfId="13981"/>
    <cellStyle name="_BMD Statement of Account January 2009 3 7" xfId="13982"/>
    <cellStyle name="_BMD Statement of Account January 2009 3 8" xfId="13983"/>
    <cellStyle name="_BMD Statement of Account January 2009 3 9" xfId="13984"/>
    <cellStyle name="_BMD Statement of Account January 2009 30" xfId="13985"/>
    <cellStyle name="_BMD Statement of Account January 2009 31" xfId="13986"/>
    <cellStyle name="_BMD Statement of Account January 2009 32" xfId="13987"/>
    <cellStyle name="_BMD Statement of Account January 2009 33" xfId="13988"/>
    <cellStyle name="_BMD Statement of Account January 2009 34" xfId="13989"/>
    <cellStyle name="_BMD Statement of Account January 2009 35" xfId="13990"/>
    <cellStyle name="_BMD Statement of Account January 2009 36" xfId="13991"/>
    <cellStyle name="_BMD Statement of Account January 2009 37" xfId="13992"/>
    <cellStyle name="_BMD Statement of Account January 2009 38" xfId="13993"/>
    <cellStyle name="_BMD Statement of Account January 2009 39" xfId="13994"/>
    <cellStyle name="_BMD Statement of Account January 2009 4" xfId="13995"/>
    <cellStyle name="_BMD Statement of Account January 2009 40" xfId="13996"/>
    <cellStyle name="_BMD Statement of Account January 2009 41" xfId="13997"/>
    <cellStyle name="_BMD Statement of Account January 2009 5" xfId="13998"/>
    <cellStyle name="_BMD Statement of Account January 2009 6" xfId="13999"/>
    <cellStyle name="_BMD Statement of Account January 2009 7" xfId="14000"/>
    <cellStyle name="_BMD Statement of Account January 2009 8" xfId="14001"/>
    <cellStyle name="_BMD Statement of Account January 2009 9" xfId="14002"/>
    <cellStyle name="_CED 11+1 Projection Mark" xfId="14003"/>
    <cellStyle name="_CED 2007 Budget v11" xfId="14004"/>
    <cellStyle name="_CED 2007 Budget v11 2" xfId="14005"/>
    <cellStyle name="_CED 2008 1+11 Projection" xfId="14006"/>
    <cellStyle name="_CED 2008 1+11 Projection 2" xfId="14007"/>
    <cellStyle name="_CED 2008 Budget_from 07 model" xfId="14008"/>
    <cellStyle name="_CED 2008 Budget_from 07 model 2" xfId="14009"/>
    <cellStyle name="_CED June Projection 2Q 07 v0710" xfId="14010"/>
    <cellStyle name="_CED June Projection 2Q 07 v0710 2" xfId="14011"/>
    <cellStyle name="_Column1" xfId="14012"/>
    <cellStyle name="_Column1 2" xfId="14013"/>
    <cellStyle name="_Column1 2 2" xfId="14014"/>
    <cellStyle name="_Column1 3" xfId="14015"/>
    <cellStyle name="_Column1 3 2" xfId="14016"/>
    <cellStyle name="_Column1 4" xfId="14017"/>
    <cellStyle name="_Column1 4 2" xfId="14018"/>
    <cellStyle name="_Column1 5" xfId="14019"/>
    <cellStyle name="_Column1 5 2" xfId="14020"/>
    <cellStyle name="_Column1 6" xfId="14021"/>
    <cellStyle name="_Column1 6 2" xfId="14022"/>
    <cellStyle name="_Column1 7" xfId="14023"/>
    <cellStyle name="_Column1_2011 Executive Summary" xfId="14024"/>
    <cellStyle name="_Column1_2011 Executive Summary 2" xfId="14025"/>
    <cellStyle name="_Column1_2011 Income Statement" xfId="14026"/>
    <cellStyle name="_Column1_2011 Income Statement 2" xfId="14027"/>
    <cellStyle name="_Column1_Line of Business P&amp;L" xfId="14028"/>
    <cellStyle name="_Column1_Line of Business P&amp;L 2" xfId="14029"/>
    <cellStyle name="_Column1_O&amp;M By Dept" xfId="14030"/>
    <cellStyle name="_Column1_O&amp;M By Dept 2" xfId="14031"/>
    <cellStyle name="_Column2" xfId="14032"/>
    <cellStyle name="_Column3" xfId="14033"/>
    <cellStyle name="_Column4" xfId="14034"/>
    <cellStyle name="_Column5" xfId="14035"/>
    <cellStyle name="_Column6" xfId="14036"/>
    <cellStyle name="_Column7" xfId="14037"/>
    <cellStyle name="_Column7_CEE 2009 7+5 Projectionpk" xfId="14038"/>
    <cellStyle name="_Convatec Income Tax Review Wkbk 06 23c" xfId="14039"/>
    <cellStyle name="_Convatec Topside Adjustment LE reconcilations 6.1.09" xfId="14040"/>
    <cellStyle name="_Convatec Topside Adjustment LE reconcilations 6.1.09 10" xfId="14041"/>
    <cellStyle name="_Convatec Topside Adjustment LE reconcilations 6.1.09 11" xfId="14042"/>
    <cellStyle name="_Convatec Topside Adjustment LE reconcilations 6.1.09 12" xfId="14043"/>
    <cellStyle name="_Convatec Topside Adjustment LE reconcilations 6.1.09 13" xfId="14044"/>
    <cellStyle name="_Convatec Topside Adjustment LE reconcilations 6.1.09 14" xfId="14045"/>
    <cellStyle name="_Convatec Topside Adjustment LE reconcilations 6.1.09 15" xfId="14046"/>
    <cellStyle name="_Convatec Topside Adjustment LE reconcilations 6.1.09 16" xfId="14047"/>
    <cellStyle name="_Convatec Topside Adjustment LE reconcilations 6.1.09 17" xfId="14048"/>
    <cellStyle name="_Convatec Topside Adjustment LE reconcilations 6.1.09 18" xfId="14049"/>
    <cellStyle name="_Convatec Topside Adjustment LE reconcilations 6.1.09 19" xfId="14050"/>
    <cellStyle name="_Convatec Topside Adjustment LE reconcilations 6.1.09 2" xfId="14051"/>
    <cellStyle name="_Convatec Topside Adjustment LE reconcilations 6.1.09 2 2" xfId="14052"/>
    <cellStyle name="_Convatec Topside Adjustment LE reconcilations 6.1.09 2_Comverse 2004 Income Tax Review Wkbk 02 03" xfId="14053"/>
    <cellStyle name="_Convatec Topside Adjustment LE reconcilations 6.1.09 2_Comverse 2004 Income Tax Review Wkbk 02 03 v1" xfId="14054"/>
    <cellStyle name="_Convatec Topside Adjustment LE reconcilations 6.1.09 2_Comverse 2004 Income Tax Review Wkbk 12 07 v1" xfId="14055"/>
    <cellStyle name="_Convatec Topside Adjustment LE reconcilations 6.1.09 2_Comverse 2005 Income Tax Review Wkbk 02 03 v1" xfId="14056"/>
    <cellStyle name="_Convatec Topside Adjustment LE reconcilations 6.1.09 2_Comverse 2006 Income Tax Review Wkbk 01 16" xfId="14057"/>
    <cellStyle name="_Convatec Topside Adjustment LE reconcilations 6.1.09 2_Comverse 2006 Income Tax Review Wkbk 01 20 v1" xfId="14058"/>
    <cellStyle name="_Convatec Topside Adjustment LE reconcilations 6.1.09 2_Comverse 2006 Income Tax Review Wkbk 02 04" xfId="14059"/>
    <cellStyle name="_Convatec Topside Adjustment LE reconcilations 6.1.09 2_Comverse 2007 Income Tax Review Wkbk 02 04 v3" xfId="14060"/>
    <cellStyle name="_Convatec Topside Adjustment LE reconcilations 6.1.09 2_Comverse 2008 Income Tax Review Wkbk 02 05 v1" xfId="14061"/>
    <cellStyle name="_Convatec Topside Adjustment LE reconcilations 6.1.09 20" xfId="14062"/>
    <cellStyle name="_Convatec Topside Adjustment LE reconcilations 6.1.09 21" xfId="14063"/>
    <cellStyle name="_Convatec Topside Adjustment LE reconcilations 6.1.09 22" xfId="14064"/>
    <cellStyle name="_Convatec Topside Adjustment LE reconcilations 6.1.09 23" xfId="14065"/>
    <cellStyle name="_Convatec Topside Adjustment LE reconcilations 6.1.09 24" xfId="14066"/>
    <cellStyle name="_Convatec Topside Adjustment LE reconcilations 6.1.09 25" xfId="14067"/>
    <cellStyle name="_Convatec Topside Adjustment LE reconcilations 6.1.09 26" xfId="14068"/>
    <cellStyle name="_Convatec Topside Adjustment LE reconcilations 6.1.09 27" xfId="14069"/>
    <cellStyle name="_Convatec Topside Adjustment LE reconcilations 6.1.09 28" xfId="14070"/>
    <cellStyle name="_Convatec Topside Adjustment LE reconcilations 6.1.09 29" xfId="14071"/>
    <cellStyle name="_Convatec Topside Adjustment LE reconcilations 6.1.09 3" xfId="14072"/>
    <cellStyle name="_Convatec Topside Adjustment LE reconcilations 6.1.09 3 10" xfId="14073"/>
    <cellStyle name="_Convatec Topside Adjustment LE reconcilations 6.1.09 3 11" xfId="14074"/>
    <cellStyle name="_Convatec Topside Adjustment LE reconcilations 6.1.09 3 12" xfId="14075"/>
    <cellStyle name="_Convatec Topside Adjustment LE reconcilations 6.1.09 3 13" xfId="14076"/>
    <cellStyle name="_Convatec Topside Adjustment LE reconcilations 6.1.09 3 14" xfId="14077"/>
    <cellStyle name="_Convatec Topside Adjustment LE reconcilations 6.1.09 3 15" xfId="14078"/>
    <cellStyle name="_Convatec Topside Adjustment LE reconcilations 6.1.09 3 16" xfId="14079"/>
    <cellStyle name="_Convatec Topside Adjustment LE reconcilations 6.1.09 3 2" xfId="14080"/>
    <cellStyle name="_Convatec Topside Adjustment LE reconcilations 6.1.09 3 3" xfId="14081"/>
    <cellStyle name="_Convatec Topside Adjustment LE reconcilations 6.1.09 3 4" xfId="14082"/>
    <cellStyle name="_Convatec Topside Adjustment LE reconcilations 6.1.09 3 5" xfId="14083"/>
    <cellStyle name="_Convatec Topside Adjustment LE reconcilations 6.1.09 3 6" xfId="14084"/>
    <cellStyle name="_Convatec Topside Adjustment LE reconcilations 6.1.09 3 7" xfId="14085"/>
    <cellStyle name="_Convatec Topside Adjustment LE reconcilations 6.1.09 3 8" xfId="14086"/>
    <cellStyle name="_Convatec Topside Adjustment LE reconcilations 6.1.09 3 9" xfId="14087"/>
    <cellStyle name="_Convatec Topside Adjustment LE reconcilations 6.1.09 30" xfId="14088"/>
    <cellStyle name="_Convatec Topside Adjustment LE reconcilations 6.1.09 31" xfId="14089"/>
    <cellStyle name="_Convatec Topside Adjustment LE reconcilations 6.1.09 32" xfId="14090"/>
    <cellStyle name="_Convatec Topside Adjustment LE reconcilations 6.1.09 33" xfId="14091"/>
    <cellStyle name="_Convatec Topside Adjustment LE reconcilations 6.1.09 34" xfId="14092"/>
    <cellStyle name="_Convatec Topside Adjustment LE reconcilations 6.1.09 35" xfId="14093"/>
    <cellStyle name="_Convatec Topside Adjustment LE reconcilations 6.1.09 36" xfId="14094"/>
    <cellStyle name="_Convatec Topside Adjustment LE reconcilations 6.1.09 37" xfId="14095"/>
    <cellStyle name="_Convatec Topside Adjustment LE reconcilations 6.1.09 38" xfId="14096"/>
    <cellStyle name="_Convatec Topside Adjustment LE reconcilations 6.1.09 39" xfId="14097"/>
    <cellStyle name="_Convatec Topside Adjustment LE reconcilations 6.1.09 4" xfId="14098"/>
    <cellStyle name="_Convatec Topside Adjustment LE reconcilations 6.1.09 40" xfId="14099"/>
    <cellStyle name="_Convatec Topside Adjustment LE reconcilations 6.1.09 41" xfId="14100"/>
    <cellStyle name="_Convatec Topside Adjustment LE reconcilations 6.1.09 5" xfId="14101"/>
    <cellStyle name="_Convatec Topside Adjustment LE reconcilations 6.1.09 6" xfId="14102"/>
    <cellStyle name="_Convatec Topside Adjustment LE reconcilations 6.1.09 7" xfId="14103"/>
    <cellStyle name="_Convatec Topside Adjustment LE reconcilations 6.1.09 8" xfId="14104"/>
    <cellStyle name="_Convatec Topside Adjustment LE reconcilations 6.1.09 9" xfId="14105"/>
    <cellStyle name="_Data" xfId="14106"/>
    <cellStyle name="_Data 2" xfId="14107"/>
    <cellStyle name="_Data 2 2" xfId="14108"/>
    <cellStyle name="_Data 3" xfId="14109"/>
    <cellStyle name="_Data 3 2" xfId="14110"/>
    <cellStyle name="_Data 4" xfId="14111"/>
    <cellStyle name="_Data 4 2" xfId="14112"/>
    <cellStyle name="_Data 5" xfId="14113"/>
    <cellStyle name="_Data 5 2" xfId="14114"/>
    <cellStyle name="_Data 6" xfId="14115"/>
    <cellStyle name="_Data 6 2" xfId="14116"/>
    <cellStyle name="_Data 7" xfId="14117"/>
    <cellStyle name="_Data_2011 Executive Summary" xfId="14118"/>
    <cellStyle name="_Data_2011 Executive Summary 2" xfId="14119"/>
    <cellStyle name="_Data_2011 Income Statement" xfId="14120"/>
    <cellStyle name="_Data_2011 Income Statement 2" xfId="14121"/>
    <cellStyle name="_Data_Line of Business P&amp;L" xfId="14122"/>
    <cellStyle name="_Data_Line of Business P&amp;L 2" xfId="14123"/>
    <cellStyle name="_Data_O&amp;M By Dept" xfId="14124"/>
    <cellStyle name="_Data_O&amp;M By Dept 2" xfId="14125"/>
    <cellStyle name="_Entity Coding" xfId="14126"/>
    <cellStyle name="_F025 9210 84211 Corporate Reg - Adm General Q4 2008 052009" xfId="14127"/>
    <cellStyle name="_F025 9210 84211 Corporate Reg - Adm General Q4 2008 052009_Convatec Income Tax Review Wkbk (FINAL)" xfId="14128"/>
    <cellStyle name="_Header" xfId="14129"/>
    <cellStyle name="_JE - FM-REV April 07 (2)" xfId="28078"/>
    <cellStyle name="_Marubeni 2007-Adjusting and Reclass entries (2)" xfId="14130"/>
    <cellStyle name="_MIPCO (07) - GQ" xfId="14131"/>
    <cellStyle name="_Row1" xfId="14132"/>
    <cellStyle name="_Row1 2" xfId="14133"/>
    <cellStyle name="_Row1 2 2" xfId="14134"/>
    <cellStyle name="_Row1 3" xfId="14135"/>
    <cellStyle name="_Row1 3 2" xfId="14136"/>
    <cellStyle name="_Row1 4" xfId="14137"/>
    <cellStyle name="_Row1 4 2" xfId="14138"/>
    <cellStyle name="_Row1 5" xfId="14139"/>
    <cellStyle name="_Row1 5 2" xfId="14140"/>
    <cellStyle name="_Row1 6" xfId="14141"/>
    <cellStyle name="_Row1 6 2" xfId="14142"/>
    <cellStyle name="_Row1 7" xfId="14143"/>
    <cellStyle name="_Row1_2011 Executive Summary" xfId="14144"/>
    <cellStyle name="_Row1_2011 Executive Summary 2" xfId="14145"/>
    <cellStyle name="_Row1_2011 Income Statement" xfId="14146"/>
    <cellStyle name="_Row1_2011 Income Statement 2" xfId="14147"/>
    <cellStyle name="_Row1_Line of Business P&amp;L" xfId="14148"/>
    <cellStyle name="_Row1_Line of Business P&amp;L 2" xfId="14149"/>
    <cellStyle name="_Row1_O&amp;M By Dept" xfId="14150"/>
    <cellStyle name="_Row1_O&amp;M By Dept 2" xfId="14151"/>
    <cellStyle name="_Row2" xfId="14152"/>
    <cellStyle name="_Row3" xfId="14153"/>
    <cellStyle name="_Row4" xfId="14154"/>
    <cellStyle name="_Row5" xfId="14155"/>
    <cellStyle name="_Row6" xfId="14156"/>
    <cellStyle name="_Row7" xfId="14157"/>
    <cellStyle name="_Row7_CEE 2009 7+5 Projectionpk" xfId="14158"/>
    <cellStyle name="_SAP to ACS Rec 6.2.09" xfId="14159"/>
    <cellStyle name="_SAP to ACS Rec 6.2.09 2" xfId="14160"/>
    <cellStyle name="_SAP to ACS Rec 6.2.09_Comverse 2004 Income Tax Review Wkbk (Import)" xfId="14161"/>
    <cellStyle name="_SAP to ACS Rec 6.2.09_Comverse 2004 Income Tax Review Wkbk (Import) 2" xfId="14162"/>
    <cellStyle name="_SAP to ACS Rec 6.2.09_Convatec Income Tax Review Wkbk (FINAL)" xfId="14163"/>
    <cellStyle name="_SAP to ACS Rec 6.2.09_Convatec Income Tax Review Wkbk (FINAL) 2" xfId="14164"/>
    <cellStyle name="_SUAD" xfId="14165"/>
    <cellStyle name="_SUAD_KBS Entities Summary 1.02.09" xfId="14166"/>
    <cellStyle name="_Variances" xfId="14167"/>
    <cellStyle name="_Variances 2" xfId="14168"/>
    <cellStyle name="_Variances Final" xfId="14169"/>
    <cellStyle name="_Variances Final 2" xfId="14170"/>
    <cellStyle name="¤@¯Elaroux" xfId="14171"/>
    <cellStyle name="¤d¤À¦E0]_laroux" xfId="14172"/>
    <cellStyle name="¤d¤À¦Elaroux" xfId="14173"/>
    <cellStyle name="=C:\WINNT\SYSTEM32\COMMAND.COM" xfId="14174"/>
    <cellStyle name="=C:\WINNT35\SYSTEM32\COMMAND.COM" xfId="14175"/>
    <cellStyle name="=C:\WINNT35\SYSTEM32\COMMAND.COM 10" xfId="14176"/>
    <cellStyle name="=C:\WINNT35\SYSTEM32\COMMAND.COM 11" xfId="14177"/>
    <cellStyle name="=C:\WINNT35\SYSTEM32\COMMAND.COM 12" xfId="14178"/>
    <cellStyle name="=C:\WINNT35\SYSTEM32\COMMAND.COM 13" xfId="14179"/>
    <cellStyle name="=C:\WINNT35\SYSTEM32\COMMAND.COM 14" xfId="14180"/>
    <cellStyle name="=C:\WINNT35\SYSTEM32\COMMAND.COM 15" xfId="14181"/>
    <cellStyle name="=C:\WINNT35\SYSTEM32\COMMAND.COM 16" xfId="14182"/>
    <cellStyle name="=C:\WINNT35\SYSTEM32\COMMAND.COM 17" xfId="14183"/>
    <cellStyle name="=C:\WINNT35\SYSTEM32\COMMAND.COM 18" xfId="14184"/>
    <cellStyle name="=C:\WINNT35\SYSTEM32\COMMAND.COM 19" xfId="14185"/>
    <cellStyle name="=C:\WINNT35\SYSTEM32\COMMAND.COM 2" xfId="14186"/>
    <cellStyle name="=C:\WINNT35\SYSTEM32\COMMAND.COM 2 2" xfId="14187"/>
    <cellStyle name="=C:\WINNT35\SYSTEM32\COMMAND.COM 20" xfId="14188"/>
    <cellStyle name="=C:\WINNT35\SYSTEM32\COMMAND.COM 21" xfId="14189"/>
    <cellStyle name="=C:\WINNT35\SYSTEM32\COMMAND.COM 22" xfId="14190"/>
    <cellStyle name="=C:\WINNT35\SYSTEM32\COMMAND.COM 23" xfId="14191"/>
    <cellStyle name="=C:\WINNT35\SYSTEM32\COMMAND.COM 24" xfId="14192"/>
    <cellStyle name="=C:\WINNT35\SYSTEM32\COMMAND.COM 25" xfId="14193"/>
    <cellStyle name="=C:\WINNT35\SYSTEM32\COMMAND.COM 26" xfId="14194"/>
    <cellStyle name="=C:\WINNT35\SYSTEM32\COMMAND.COM 27" xfId="14195"/>
    <cellStyle name="=C:\WINNT35\SYSTEM32\COMMAND.COM 28" xfId="14196"/>
    <cellStyle name="=C:\WINNT35\SYSTEM32\COMMAND.COM 29" xfId="14197"/>
    <cellStyle name="=C:\WINNT35\SYSTEM32\COMMAND.COM 3" xfId="14198"/>
    <cellStyle name="=C:\WINNT35\SYSTEM32\COMMAND.COM 3 10" xfId="14199"/>
    <cellStyle name="=C:\WINNT35\SYSTEM32\COMMAND.COM 3 11" xfId="14200"/>
    <cellStyle name="=C:\WINNT35\SYSTEM32\COMMAND.COM 3 12" xfId="14201"/>
    <cellStyle name="=C:\WINNT35\SYSTEM32\COMMAND.COM 3 13" xfId="14202"/>
    <cellStyle name="=C:\WINNT35\SYSTEM32\COMMAND.COM 3 14" xfId="14203"/>
    <cellStyle name="=C:\WINNT35\SYSTEM32\COMMAND.COM 3 15" xfId="14204"/>
    <cellStyle name="=C:\WINNT35\SYSTEM32\COMMAND.COM 3 16" xfId="14205"/>
    <cellStyle name="=C:\WINNT35\SYSTEM32\COMMAND.COM 3 2" xfId="14206"/>
    <cellStyle name="=C:\WINNT35\SYSTEM32\COMMAND.COM 3 3" xfId="14207"/>
    <cellStyle name="=C:\WINNT35\SYSTEM32\COMMAND.COM 3 4" xfId="14208"/>
    <cellStyle name="=C:\WINNT35\SYSTEM32\COMMAND.COM 3 5" xfId="14209"/>
    <cellStyle name="=C:\WINNT35\SYSTEM32\COMMAND.COM 3 6" xfId="14210"/>
    <cellStyle name="=C:\WINNT35\SYSTEM32\COMMAND.COM 3 7" xfId="14211"/>
    <cellStyle name="=C:\WINNT35\SYSTEM32\COMMAND.COM 3 8" xfId="14212"/>
    <cellStyle name="=C:\WINNT35\SYSTEM32\COMMAND.COM 3 9" xfId="14213"/>
    <cellStyle name="=C:\WINNT35\SYSTEM32\COMMAND.COM 30" xfId="14214"/>
    <cellStyle name="=C:\WINNT35\SYSTEM32\COMMAND.COM 31" xfId="14215"/>
    <cellStyle name="=C:\WINNT35\SYSTEM32\COMMAND.COM 32" xfId="14216"/>
    <cellStyle name="=C:\WINNT35\SYSTEM32\COMMAND.COM 33" xfId="14217"/>
    <cellStyle name="=C:\WINNT35\SYSTEM32\COMMAND.COM 34" xfId="14218"/>
    <cellStyle name="=C:\WINNT35\SYSTEM32\COMMAND.COM 35" xfId="14219"/>
    <cellStyle name="=C:\WINNT35\SYSTEM32\COMMAND.COM 36" xfId="14220"/>
    <cellStyle name="=C:\WINNT35\SYSTEM32\COMMAND.COM 37" xfId="14221"/>
    <cellStyle name="=C:\WINNT35\SYSTEM32\COMMAND.COM 38" xfId="14222"/>
    <cellStyle name="=C:\WINNT35\SYSTEM32\COMMAND.COM 39" xfId="14223"/>
    <cellStyle name="=C:\WINNT35\SYSTEM32\COMMAND.COM 4" xfId="14224"/>
    <cellStyle name="=C:\WINNT35\SYSTEM32\COMMAND.COM 40" xfId="14225"/>
    <cellStyle name="=C:\WINNT35\SYSTEM32\COMMAND.COM 41" xfId="14226"/>
    <cellStyle name="=C:\WINNT35\SYSTEM32\COMMAND.COM 5" xfId="14227"/>
    <cellStyle name="=C:\WINNT35\SYSTEM32\COMMAND.COM 6" xfId="14228"/>
    <cellStyle name="=C:\WINNT35\SYSTEM32\COMMAND.COM 7" xfId="14229"/>
    <cellStyle name="=C:\WINNT35\SYSTEM32\COMMAND.COM 8" xfId="14230"/>
    <cellStyle name="=C:\WINNT35\SYSTEM32\COMMAND.COM 9" xfId="14231"/>
    <cellStyle name="•W€_4m stock" xfId="14232"/>
    <cellStyle name="•W_‰ïŒv“`•[" xfId="14233"/>
    <cellStyle name="0" xfId="14234"/>
    <cellStyle name="0_Convatec Income Tax Review Wkbk (FINAL)" xfId="14235"/>
    <cellStyle name="20 % - Accent1" xfId="14236"/>
    <cellStyle name="20 % - Accent2" xfId="14237"/>
    <cellStyle name="20 % - Accent3" xfId="14238"/>
    <cellStyle name="20 % - Accent4" xfId="14239"/>
    <cellStyle name="20 % - Accent5" xfId="14240"/>
    <cellStyle name="20 % - Accent6" xfId="14241"/>
    <cellStyle name="20% - Accent1" xfId="1" builtinId="30" customBuiltin="1"/>
    <cellStyle name="20% - Accent1 10" xfId="786"/>
    <cellStyle name="20% - Accent1 10 2" xfId="787"/>
    <cellStyle name="20% - Accent1 10 2 2" xfId="7198"/>
    <cellStyle name="20% - Accent1 10 2 2 2" xfId="28335"/>
    <cellStyle name="20% - Accent1 10 2 3" xfId="14243"/>
    <cellStyle name="20% - Accent1 10 2 4" xfId="28334"/>
    <cellStyle name="20% - Accent1 10 2 5" xfId="41633"/>
    <cellStyle name="20% - Accent1 10 3" xfId="7197"/>
    <cellStyle name="20% - Accent1 10 3 2" xfId="14244"/>
    <cellStyle name="20% - Accent1 10 3 3" xfId="28336"/>
    <cellStyle name="20% - Accent1 10 4" xfId="14245"/>
    <cellStyle name="20% - Accent1 10 5" xfId="14242"/>
    <cellStyle name="20% - Accent1 10 6" xfId="28333"/>
    <cellStyle name="20% - Accent1 10 7" xfId="41632"/>
    <cellStyle name="20% - Accent1 11" xfId="788"/>
    <cellStyle name="20% - Accent1 11 2" xfId="789"/>
    <cellStyle name="20% - Accent1 11 2 2" xfId="7200"/>
    <cellStyle name="20% - Accent1 11 2 2 2" xfId="28339"/>
    <cellStyle name="20% - Accent1 11 2 3" xfId="14247"/>
    <cellStyle name="20% - Accent1 11 2 4" xfId="28338"/>
    <cellStyle name="20% - Accent1 11 2 5" xfId="41635"/>
    <cellStyle name="20% - Accent1 11 3" xfId="7199"/>
    <cellStyle name="20% - Accent1 11 3 2" xfId="14248"/>
    <cellStyle name="20% - Accent1 11 3 3" xfId="28340"/>
    <cellStyle name="20% - Accent1 11 4" xfId="14249"/>
    <cellStyle name="20% - Accent1 11 5" xfId="14246"/>
    <cellStyle name="20% - Accent1 11 6" xfId="28337"/>
    <cellStyle name="20% - Accent1 11 7" xfId="41634"/>
    <cellStyle name="20% - Accent1 12" xfId="790"/>
    <cellStyle name="20% - Accent1 12 2" xfId="7201"/>
    <cellStyle name="20% - Accent1 12 2 2" xfId="14251"/>
    <cellStyle name="20% - Accent1 12 2 3" xfId="28342"/>
    <cellStyle name="20% - Accent1 12 3" xfId="14252"/>
    <cellStyle name="20% - Accent1 12 4" xfId="14253"/>
    <cellStyle name="20% - Accent1 12 5" xfId="14254"/>
    <cellStyle name="20% - Accent1 12 6" xfId="14250"/>
    <cellStyle name="20% - Accent1 12 7" xfId="28341"/>
    <cellStyle name="20% - Accent1 12 8" xfId="41636"/>
    <cellStyle name="20% - Accent1 13" xfId="791"/>
    <cellStyle name="20% - Accent1 13 2" xfId="7202"/>
    <cellStyle name="20% - Accent1 13 2 2" xfId="28344"/>
    <cellStyle name="20% - Accent1 13 3" xfId="14255"/>
    <cellStyle name="20% - Accent1 13 4" xfId="28343"/>
    <cellStyle name="20% - Accent1 13 5" xfId="41637"/>
    <cellStyle name="20% - Accent1 14" xfId="792"/>
    <cellStyle name="20% - Accent1 14 2" xfId="7203"/>
    <cellStyle name="20% - Accent1 14 2 2" xfId="28346"/>
    <cellStyle name="20% - Accent1 14 3" xfId="14256"/>
    <cellStyle name="20% - Accent1 14 4" xfId="28345"/>
    <cellStyle name="20% - Accent1 14 5" xfId="41638"/>
    <cellStyle name="20% - Accent1 15" xfId="793"/>
    <cellStyle name="20% - Accent1 15 2" xfId="7204"/>
    <cellStyle name="20% - Accent1 15 2 2" xfId="28348"/>
    <cellStyle name="20% - Accent1 15 3" xfId="14257"/>
    <cellStyle name="20% - Accent1 15 4" xfId="28347"/>
    <cellStyle name="20% - Accent1 15 5" xfId="41639"/>
    <cellStyle name="20% - Accent1 16" xfId="13871"/>
    <cellStyle name="20% - Accent1 16 2" xfId="14258"/>
    <cellStyle name="20% - Accent1 17" xfId="14259"/>
    <cellStyle name="20% - Accent1 18" xfId="14260"/>
    <cellStyle name="20% - Accent1 19" xfId="14261"/>
    <cellStyle name="20% - Accent1 2" xfId="116"/>
    <cellStyle name="20% - Accent1 2 10" xfId="795"/>
    <cellStyle name="20% - Accent1 2 11" xfId="796"/>
    <cellStyle name="20% - Accent1 2 11 2" xfId="7206"/>
    <cellStyle name="20% - Accent1 2 11 2 2" xfId="28350"/>
    <cellStyle name="20% - Accent1 2 11 3" xfId="14262"/>
    <cellStyle name="20% - Accent1 2 11 4" xfId="28349"/>
    <cellStyle name="20% - Accent1 2 11 5" xfId="41640"/>
    <cellStyle name="20% - Accent1 2 12" xfId="797"/>
    <cellStyle name="20% - Accent1 2 12 2" xfId="7207"/>
    <cellStyle name="20% - Accent1 2 12 2 2" xfId="28352"/>
    <cellStyle name="20% - Accent1 2 12 3" xfId="14263"/>
    <cellStyle name="20% - Accent1 2 12 4" xfId="28351"/>
    <cellStyle name="20% - Accent1 2 12 5" xfId="41641"/>
    <cellStyle name="20% - Accent1 2 13" xfId="798"/>
    <cellStyle name="20% - Accent1 2 13 2" xfId="7208"/>
    <cellStyle name="20% - Accent1 2 13 2 2" xfId="28354"/>
    <cellStyle name="20% - Accent1 2 13 3" xfId="14264"/>
    <cellStyle name="20% - Accent1 2 13 4" xfId="28353"/>
    <cellStyle name="20% - Accent1 2 13 5" xfId="41642"/>
    <cellStyle name="20% - Accent1 2 14" xfId="799"/>
    <cellStyle name="20% - Accent1 2 14 2" xfId="7209"/>
    <cellStyle name="20% - Accent1 2 14 2 2" xfId="28356"/>
    <cellStyle name="20% - Accent1 2 14 3" xfId="14265"/>
    <cellStyle name="20% - Accent1 2 14 4" xfId="28355"/>
    <cellStyle name="20% - Accent1 2 14 5" xfId="41643"/>
    <cellStyle name="20% - Accent1 2 15" xfId="800"/>
    <cellStyle name="20% - Accent1 2 15 2" xfId="7210"/>
    <cellStyle name="20% - Accent1 2 15 2 2" xfId="28358"/>
    <cellStyle name="20% - Accent1 2 15 3" xfId="14266"/>
    <cellStyle name="20% - Accent1 2 15 4" xfId="28357"/>
    <cellStyle name="20% - Accent1 2 15 5" xfId="41644"/>
    <cellStyle name="20% - Accent1 2 16" xfId="794"/>
    <cellStyle name="20% - Accent1 2 16 2" xfId="7211"/>
    <cellStyle name="20% - Accent1 2 16 2 2" xfId="28360"/>
    <cellStyle name="20% - Accent1 2 16 3" xfId="28047"/>
    <cellStyle name="20% - Accent1 2 16 4" xfId="28359"/>
    <cellStyle name="20% - Accent1 2 17" xfId="7205"/>
    <cellStyle name="20% - Accent1 2 17 2" xfId="28361"/>
    <cellStyle name="20% - Accent1 2 18" xfId="41609"/>
    <cellStyle name="20% - Accent1 2 2" xfId="164"/>
    <cellStyle name="20% - Accent1 2 2 2" xfId="801"/>
    <cellStyle name="20% - Accent1 2 2 2 10" xfId="802"/>
    <cellStyle name="20% - Accent1 2 2 2 10 2" xfId="7213"/>
    <cellStyle name="20% - Accent1 2 2 2 10 2 2" xfId="28364"/>
    <cellStyle name="20% - Accent1 2 2 2 10 3" xfId="28363"/>
    <cellStyle name="20% - Accent1 2 2 2 10 4" xfId="41646"/>
    <cellStyle name="20% - Accent1 2 2 2 11" xfId="803"/>
    <cellStyle name="20% - Accent1 2 2 2 11 2" xfId="7214"/>
    <cellStyle name="20% - Accent1 2 2 2 11 2 2" xfId="28366"/>
    <cellStyle name="20% - Accent1 2 2 2 11 3" xfId="28365"/>
    <cellStyle name="20% - Accent1 2 2 2 11 4" xfId="41647"/>
    <cellStyle name="20% - Accent1 2 2 2 12" xfId="7212"/>
    <cellStyle name="20% - Accent1 2 2 2 12 2" xfId="28367"/>
    <cellStyle name="20% - Accent1 2 2 2 13" xfId="28362"/>
    <cellStyle name="20% - Accent1 2 2 2 14" xfId="41645"/>
    <cellStyle name="20% - Accent1 2 2 2 2" xfId="804"/>
    <cellStyle name="20% - Accent1 2 2 2 2 10" xfId="7215"/>
    <cellStyle name="20% - Accent1 2 2 2 2 10 2" xfId="28369"/>
    <cellStyle name="20% - Accent1 2 2 2 2 11" xfId="28368"/>
    <cellStyle name="20% - Accent1 2 2 2 2 12" xfId="41648"/>
    <cellStyle name="20% - Accent1 2 2 2 2 2" xfId="805"/>
    <cellStyle name="20% - Accent1 2 2 2 2 2 2" xfId="806"/>
    <cellStyle name="20% - Accent1 2 2 2 2 2 2 2" xfId="7217"/>
    <cellStyle name="20% - Accent1 2 2 2 2 2 2 2 2" xfId="28372"/>
    <cellStyle name="20% - Accent1 2 2 2 2 2 2 3" xfId="28371"/>
    <cellStyle name="20% - Accent1 2 2 2 2 2 2 4" xfId="41650"/>
    <cellStyle name="20% - Accent1 2 2 2 2 2 3" xfId="7216"/>
    <cellStyle name="20% - Accent1 2 2 2 2 2 3 2" xfId="28373"/>
    <cellStyle name="20% - Accent1 2 2 2 2 2 4" xfId="28370"/>
    <cellStyle name="20% - Accent1 2 2 2 2 2 5" xfId="41649"/>
    <cellStyle name="20% - Accent1 2 2 2 2 3" xfId="807"/>
    <cellStyle name="20% - Accent1 2 2 2 2 3 2" xfId="808"/>
    <cellStyle name="20% - Accent1 2 2 2 2 3 2 2" xfId="7219"/>
    <cellStyle name="20% - Accent1 2 2 2 2 3 2 2 2" xfId="28376"/>
    <cellStyle name="20% - Accent1 2 2 2 2 3 2 3" xfId="28375"/>
    <cellStyle name="20% - Accent1 2 2 2 2 3 2 4" xfId="41652"/>
    <cellStyle name="20% - Accent1 2 2 2 2 3 3" xfId="7218"/>
    <cellStyle name="20% - Accent1 2 2 2 2 3 3 2" xfId="28377"/>
    <cellStyle name="20% - Accent1 2 2 2 2 3 4" xfId="28374"/>
    <cellStyle name="20% - Accent1 2 2 2 2 3 5" xfId="41651"/>
    <cellStyle name="20% - Accent1 2 2 2 2 4" xfId="809"/>
    <cellStyle name="20% - Accent1 2 2 2 2 4 2" xfId="7220"/>
    <cellStyle name="20% - Accent1 2 2 2 2 4 2 2" xfId="28379"/>
    <cellStyle name="20% - Accent1 2 2 2 2 4 3" xfId="28378"/>
    <cellStyle name="20% - Accent1 2 2 2 2 4 4" xfId="41653"/>
    <cellStyle name="20% - Accent1 2 2 2 2 5" xfId="810"/>
    <cellStyle name="20% - Accent1 2 2 2 2 5 2" xfId="7221"/>
    <cellStyle name="20% - Accent1 2 2 2 2 5 2 2" xfId="28381"/>
    <cellStyle name="20% - Accent1 2 2 2 2 5 3" xfId="28380"/>
    <cellStyle name="20% - Accent1 2 2 2 2 5 4" xfId="41654"/>
    <cellStyle name="20% - Accent1 2 2 2 2 6" xfId="811"/>
    <cellStyle name="20% - Accent1 2 2 2 2 6 2" xfId="7222"/>
    <cellStyle name="20% - Accent1 2 2 2 2 6 2 2" xfId="28383"/>
    <cellStyle name="20% - Accent1 2 2 2 2 6 3" xfId="28382"/>
    <cellStyle name="20% - Accent1 2 2 2 2 6 4" xfId="41655"/>
    <cellStyle name="20% - Accent1 2 2 2 2 7" xfId="812"/>
    <cellStyle name="20% - Accent1 2 2 2 2 7 2" xfId="7223"/>
    <cellStyle name="20% - Accent1 2 2 2 2 7 2 2" xfId="28385"/>
    <cellStyle name="20% - Accent1 2 2 2 2 7 3" xfId="28384"/>
    <cellStyle name="20% - Accent1 2 2 2 2 7 4" xfId="41656"/>
    <cellStyle name="20% - Accent1 2 2 2 2 8" xfId="813"/>
    <cellStyle name="20% - Accent1 2 2 2 2 8 2" xfId="7224"/>
    <cellStyle name="20% - Accent1 2 2 2 2 8 2 2" xfId="28387"/>
    <cellStyle name="20% - Accent1 2 2 2 2 8 3" xfId="28386"/>
    <cellStyle name="20% - Accent1 2 2 2 2 8 4" xfId="41657"/>
    <cellStyle name="20% - Accent1 2 2 2 2 9" xfId="814"/>
    <cellStyle name="20% - Accent1 2 2 2 2 9 2" xfId="7225"/>
    <cellStyle name="20% - Accent1 2 2 2 2 9 2 2" xfId="28389"/>
    <cellStyle name="20% - Accent1 2 2 2 2 9 3" xfId="28388"/>
    <cellStyle name="20% - Accent1 2 2 2 2 9 4" xfId="41658"/>
    <cellStyle name="20% - Accent1 2 2 2 3" xfId="815"/>
    <cellStyle name="20% - Accent1 2 2 2 3 10" xfId="28390"/>
    <cellStyle name="20% - Accent1 2 2 2 3 11" xfId="41659"/>
    <cellStyle name="20% - Accent1 2 2 2 3 2" xfId="816"/>
    <cellStyle name="20% - Accent1 2 2 2 3 2 2" xfId="7227"/>
    <cellStyle name="20% - Accent1 2 2 2 3 2 2 2" xfId="28392"/>
    <cellStyle name="20% - Accent1 2 2 2 3 2 3" xfId="28391"/>
    <cellStyle name="20% - Accent1 2 2 2 3 2 4" xfId="41660"/>
    <cellStyle name="20% - Accent1 2 2 2 3 3" xfId="817"/>
    <cellStyle name="20% - Accent1 2 2 2 3 3 2" xfId="7228"/>
    <cellStyle name="20% - Accent1 2 2 2 3 3 2 2" xfId="28394"/>
    <cellStyle name="20% - Accent1 2 2 2 3 3 3" xfId="28393"/>
    <cellStyle name="20% - Accent1 2 2 2 3 3 4" xfId="41661"/>
    <cellStyle name="20% - Accent1 2 2 2 3 4" xfId="818"/>
    <cellStyle name="20% - Accent1 2 2 2 3 4 2" xfId="7229"/>
    <cellStyle name="20% - Accent1 2 2 2 3 4 2 2" xfId="28396"/>
    <cellStyle name="20% - Accent1 2 2 2 3 4 3" xfId="28395"/>
    <cellStyle name="20% - Accent1 2 2 2 3 4 4" xfId="41662"/>
    <cellStyle name="20% - Accent1 2 2 2 3 5" xfId="819"/>
    <cellStyle name="20% - Accent1 2 2 2 3 5 2" xfId="7230"/>
    <cellStyle name="20% - Accent1 2 2 2 3 5 2 2" xfId="28398"/>
    <cellStyle name="20% - Accent1 2 2 2 3 5 3" xfId="28397"/>
    <cellStyle name="20% - Accent1 2 2 2 3 5 4" xfId="41663"/>
    <cellStyle name="20% - Accent1 2 2 2 3 6" xfId="820"/>
    <cellStyle name="20% - Accent1 2 2 2 3 6 2" xfId="7231"/>
    <cellStyle name="20% - Accent1 2 2 2 3 6 2 2" xfId="28400"/>
    <cellStyle name="20% - Accent1 2 2 2 3 6 3" xfId="28399"/>
    <cellStyle name="20% - Accent1 2 2 2 3 6 4" xfId="41664"/>
    <cellStyle name="20% - Accent1 2 2 2 3 7" xfId="821"/>
    <cellStyle name="20% - Accent1 2 2 2 3 7 2" xfId="7232"/>
    <cellStyle name="20% - Accent1 2 2 2 3 7 2 2" xfId="28402"/>
    <cellStyle name="20% - Accent1 2 2 2 3 7 3" xfId="28401"/>
    <cellStyle name="20% - Accent1 2 2 2 3 7 4" xfId="41665"/>
    <cellStyle name="20% - Accent1 2 2 2 3 8" xfId="822"/>
    <cellStyle name="20% - Accent1 2 2 2 3 8 2" xfId="7233"/>
    <cellStyle name="20% - Accent1 2 2 2 3 8 2 2" xfId="28404"/>
    <cellStyle name="20% - Accent1 2 2 2 3 8 3" xfId="28403"/>
    <cellStyle name="20% - Accent1 2 2 2 3 8 4" xfId="41666"/>
    <cellStyle name="20% - Accent1 2 2 2 3 9" xfId="7226"/>
    <cellStyle name="20% - Accent1 2 2 2 3 9 2" xfId="28405"/>
    <cellStyle name="20% - Accent1 2 2 2 4" xfId="823"/>
    <cellStyle name="20% - Accent1 2 2 2 4 2" xfId="824"/>
    <cellStyle name="20% - Accent1 2 2 2 4 2 2" xfId="7235"/>
    <cellStyle name="20% - Accent1 2 2 2 4 2 2 2" xfId="28408"/>
    <cellStyle name="20% - Accent1 2 2 2 4 2 3" xfId="28407"/>
    <cellStyle name="20% - Accent1 2 2 2 4 2 4" xfId="41668"/>
    <cellStyle name="20% - Accent1 2 2 2 4 3" xfId="7234"/>
    <cellStyle name="20% - Accent1 2 2 2 4 3 2" xfId="28409"/>
    <cellStyle name="20% - Accent1 2 2 2 4 4" xfId="28406"/>
    <cellStyle name="20% - Accent1 2 2 2 4 5" xfId="41667"/>
    <cellStyle name="20% - Accent1 2 2 2 5" xfId="825"/>
    <cellStyle name="20% - Accent1 2 2 2 5 2" xfId="7236"/>
    <cellStyle name="20% - Accent1 2 2 2 5 2 2" xfId="28411"/>
    <cellStyle name="20% - Accent1 2 2 2 5 3" xfId="28410"/>
    <cellStyle name="20% - Accent1 2 2 2 5 4" xfId="41669"/>
    <cellStyle name="20% - Accent1 2 2 2 6" xfId="826"/>
    <cellStyle name="20% - Accent1 2 2 2 6 2" xfId="7237"/>
    <cellStyle name="20% - Accent1 2 2 2 6 2 2" xfId="28413"/>
    <cellStyle name="20% - Accent1 2 2 2 6 3" xfId="28412"/>
    <cellStyle name="20% - Accent1 2 2 2 6 4" xfId="41670"/>
    <cellStyle name="20% - Accent1 2 2 2 7" xfId="827"/>
    <cellStyle name="20% - Accent1 2 2 2 7 2" xfId="7238"/>
    <cellStyle name="20% - Accent1 2 2 2 7 2 2" xfId="28415"/>
    <cellStyle name="20% - Accent1 2 2 2 7 3" xfId="28414"/>
    <cellStyle name="20% - Accent1 2 2 2 7 4" xfId="41671"/>
    <cellStyle name="20% - Accent1 2 2 2 8" xfId="828"/>
    <cellStyle name="20% - Accent1 2 2 2 8 2" xfId="7239"/>
    <cellStyle name="20% - Accent1 2 2 2 8 2 2" xfId="28417"/>
    <cellStyle name="20% - Accent1 2 2 2 8 3" xfId="28416"/>
    <cellStyle name="20% - Accent1 2 2 2 8 4" xfId="41672"/>
    <cellStyle name="20% - Accent1 2 2 2 9" xfId="829"/>
    <cellStyle name="20% - Accent1 2 2 2 9 2" xfId="7240"/>
    <cellStyle name="20% - Accent1 2 2 2 9 2 2" xfId="28419"/>
    <cellStyle name="20% - Accent1 2 2 2 9 3" xfId="28418"/>
    <cellStyle name="20% - Accent1 2 2 2 9 4" xfId="41673"/>
    <cellStyle name="20% - Accent1 2 2 3" xfId="830"/>
    <cellStyle name="20% - Accent1 2 2 3 10" xfId="41674"/>
    <cellStyle name="20% - Accent1 2 2 3 2" xfId="831"/>
    <cellStyle name="20% - Accent1 2 2 3 2 2" xfId="832"/>
    <cellStyle name="20% - Accent1 2 2 3 2 2 2" xfId="7243"/>
    <cellStyle name="20% - Accent1 2 2 3 2 2 2 2" xfId="28423"/>
    <cellStyle name="20% - Accent1 2 2 3 2 2 3" xfId="28422"/>
    <cellStyle name="20% - Accent1 2 2 3 2 2 4" xfId="41676"/>
    <cellStyle name="20% - Accent1 2 2 3 2 3" xfId="7242"/>
    <cellStyle name="20% - Accent1 2 2 3 2 3 2" xfId="28424"/>
    <cellStyle name="20% - Accent1 2 2 3 2 4" xfId="28421"/>
    <cellStyle name="20% - Accent1 2 2 3 2 5" xfId="41675"/>
    <cellStyle name="20% - Accent1 2 2 3 3" xfId="833"/>
    <cellStyle name="20% - Accent1 2 2 3 3 2" xfId="834"/>
    <cellStyle name="20% - Accent1 2 2 3 3 2 2" xfId="7245"/>
    <cellStyle name="20% - Accent1 2 2 3 3 2 2 2" xfId="28427"/>
    <cellStyle name="20% - Accent1 2 2 3 3 2 3" xfId="28426"/>
    <cellStyle name="20% - Accent1 2 2 3 3 2 4" xfId="41678"/>
    <cellStyle name="20% - Accent1 2 2 3 3 3" xfId="7244"/>
    <cellStyle name="20% - Accent1 2 2 3 3 3 2" xfId="28428"/>
    <cellStyle name="20% - Accent1 2 2 3 3 4" xfId="28425"/>
    <cellStyle name="20% - Accent1 2 2 3 3 5" xfId="41677"/>
    <cellStyle name="20% - Accent1 2 2 3 4" xfId="835"/>
    <cellStyle name="20% - Accent1 2 2 3 4 2" xfId="7246"/>
    <cellStyle name="20% - Accent1 2 2 3 4 2 2" xfId="28430"/>
    <cellStyle name="20% - Accent1 2 2 3 4 3" xfId="28429"/>
    <cellStyle name="20% - Accent1 2 2 3 4 4" xfId="41679"/>
    <cellStyle name="20% - Accent1 2 2 3 5" xfId="836"/>
    <cellStyle name="20% - Accent1 2 2 3 5 2" xfId="7247"/>
    <cellStyle name="20% - Accent1 2 2 3 5 2 2" xfId="28432"/>
    <cellStyle name="20% - Accent1 2 2 3 5 3" xfId="28431"/>
    <cellStyle name="20% - Accent1 2 2 3 5 4" xfId="41680"/>
    <cellStyle name="20% - Accent1 2 2 3 6" xfId="837"/>
    <cellStyle name="20% - Accent1 2 2 3 6 2" xfId="7248"/>
    <cellStyle name="20% - Accent1 2 2 3 6 2 2" xfId="28434"/>
    <cellStyle name="20% - Accent1 2 2 3 6 3" xfId="28433"/>
    <cellStyle name="20% - Accent1 2 2 3 6 4" xfId="41681"/>
    <cellStyle name="20% - Accent1 2 2 3 7" xfId="838"/>
    <cellStyle name="20% - Accent1 2 2 3 7 2" xfId="7249"/>
    <cellStyle name="20% - Accent1 2 2 3 7 2 2" xfId="28436"/>
    <cellStyle name="20% - Accent1 2 2 3 7 3" xfId="28435"/>
    <cellStyle name="20% - Accent1 2 2 3 7 4" xfId="41682"/>
    <cellStyle name="20% - Accent1 2 2 3 8" xfId="7241"/>
    <cellStyle name="20% - Accent1 2 2 3 8 2" xfId="28437"/>
    <cellStyle name="20% - Accent1 2 2 3 9" xfId="28420"/>
    <cellStyle name="20% - Accent1 2 2 4" xfId="839"/>
    <cellStyle name="20% - Accent1 2 2 4 10" xfId="41683"/>
    <cellStyle name="20% - Accent1 2 2 4 2" xfId="840"/>
    <cellStyle name="20% - Accent1 2 2 4 2 2" xfId="7251"/>
    <cellStyle name="20% - Accent1 2 2 4 2 2 2" xfId="28440"/>
    <cellStyle name="20% - Accent1 2 2 4 2 3" xfId="28439"/>
    <cellStyle name="20% - Accent1 2 2 4 2 4" xfId="41684"/>
    <cellStyle name="20% - Accent1 2 2 4 3" xfId="841"/>
    <cellStyle name="20% - Accent1 2 2 4 3 2" xfId="7252"/>
    <cellStyle name="20% - Accent1 2 2 4 3 2 2" xfId="28442"/>
    <cellStyle name="20% - Accent1 2 2 4 3 3" xfId="28441"/>
    <cellStyle name="20% - Accent1 2 2 4 3 4" xfId="41685"/>
    <cellStyle name="20% - Accent1 2 2 4 4" xfId="842"/>
    <cellStyle name="20% - Accent1 2 2 4 4 2" xfId="7253"/>
    <cellStyle name="20% - Accent1 2 2 4 4 2 2" xfId="28444"/>
    <cellStyle name="20% - Accent1 2 2 4 4 3" xfId="28443"/>
    <cellStyle name="20% - Accent1 2 2 4 4 4" xfId="41686"/>
    <cellStyle name="20% - Accent1 2 2 4 5" xfId="843"/>
    <cellStyle name="20% - Accent1 2 2 4 5 2" xfId="7254"/>
    <cellStyle name="20% - Accent1 2 2 4 5 2 2" xfId="28446"/>
    <cellStyle name="20% - Accent1 2 2 4 5 3" xfId="28445"/>
    <cellStyle name="20% - Accent1 2 2 4 5 4" xfId="41687"/>
    <cellStyle name="20% - Accent1 2 2 4 6" xfId="844"/>
    <cellStyle name="20% - Accent1 2 2 4 6 2" xfId="7255"/>
    <cellStyle name="20% - Accent1 2 2 4 6 2 2" xfId="28448"/>
    <cellStyle name="20% - Accent1 2 2 4 6 3" xfId="28447"/>
    <cellStyle name="20% - Accent1 2 2 4 6 4" xfId="41688"/>
    <cellStyle name="20% - Accent1 2 2 4 7" xfId="845"/>
    <cellStyle name="20% - Accent1 2 2 4 7 2" xfId="7256"/>
    <cellStyle name="20% - Accent1 2 2 4 7 2 2" xfId="28450"/>
    <cellStyle name="20% - Accent1 2 2 4 7 3" xfId="28449"/>
    <cellStyle name="20% - Accent1 2 2 4 7 4" xfId="41689"/>
    <cellStyle name="20% - Accent1 2 2 4 8" xfId="7250"/>
    <cellStyle name="20% - Accent1 2 2 4 8 2" xfId="28451"/>
    <cellStyle name="20% - Accent1 2 2 4 9" xfId="28438"/>
    <cellStyle name="20% - Accent1 2 2 5" xfId="846"/>
    <cellStyle name="20% - Accent1 2 2 5 2" xfId="7257"/>
    <cellStyle name="20% - Accent1 2 2 5 2 2" xfId="28453"/>
    <cellStyle name="20% - Accent1 2 2 5 3" xfId="28452"/>
    <cellStyle name="20% - Accent1 2 2 5 4" xfId="41690"/>
    <cellStyle name="20% - Accent1 2 2 6" xfId="847"/>
    <cellStyle name="20% - Accent1 2 2 6 2" xfId="7258"/>
    <cellStyle name="20% - Accent1 2 2 6 2 2" xfId="28455"/>
    <cellStyle name="20% - Accent1 2 2 6 3" xfId="28454"/>
    <cellStyle name="20% - Accent1 2 2 6 4" xfId="41691"/>
    <cellStyle name="20% - Accent1 2 2 7" xfId="14267"/>
    <cellStyle name="20% - Accent1 2 3" xfId="163"/>
    <cellStyle name="20% - Accent1 2 3 2" xfId="403"/>
    <cellStyle name="20% - Accent1 2 3 2 2" xfId="7136"/>
    <cellStyle name="20% - Accent1 2 3 2 2 2" xfId="7261"/>
    <cellStyle name="20% - Accent1 2 3 2 2 2 2" xfId="28459"/>
    <cellStyle name="20% - Accent1 2 3 2 2 3" xfId="28458"/>
    <cellStyle name="20% - Accent1 2 3 2 3" xfId="7260"/>
    <cellStyle name="20% - Accent1 2 3 2 3 2" xfId="28460"/>
    <cellStyle name="20% - Accent1 2 3 2 4" xfId="28457"/>
    <cellStyle name="20% - Accent1 2 3 3" xfId="848"/>
    <cellStyle name="20% - Accent1 2 3 4" xfId="7259"/>
    <cellStyle name="20% - Accent1 2 3 4 2" xfId="28461"/>
    <cellStyle name="20% - Accent1 2 3 5" xfId="14268"/>
    <cellStyle name="20% - Accent1 2 3 6" xfId="28456"/>
    <cellStyle name="20% - Accent1 2 4" xfId="375"/>
    <cellStyle name="20% - Accent1 2 4 10" xfId="850"/>
    <cellStyle name="20% - Accent1 2 4 10 2" xfId="7263"/>
    <cellStyle name="20% - Accent1 2 4 10 2 2" xfId="28464"/>
    <cellStyle name="20% - Accent1 2 4 10 3" xfId="28463"/>
    <cellStyle name="20% - Accent1 2 4 10 4" xfId="41693"/>
    <cellStyle name="20% - Accent1 2 4 11" xfId="851"/>
    <cellStyle name="20% - Accent1 2 4 11 2" xfId="7264"/>
    <cellStyle name="20% - Accent1 2 4 11 2 2" xfId="28466"/>
    <cellStyle name="20% - Accent1 2 4 11 3" xfId="28465"/>
    <cellStyle name="20% - Accent1 2 4 11 4" xfId="41694"/>
    <cellStyle name="20% - Accent1 2 4 12" xfId="849"/>
    <cellStyle name="20% - Accent1 2 4 12 2" xfId="7265"/>
    <cellStyle name="20% - Accent1 2 4 12 2 2" xfId="28468"/>
    <cellStyle name="20% - Accent1 2 4 12 3" xfId="28467"/>
    <cellStyle name="20% - Accent1 2 4 13" xfId="7262"/>
    <cellStyle name="20% - Accent1 2 4 13 2" xfId="28469"/>
    <cellStyle name="20% - Accent1 2 4 14" xfId="14269"/>
    <cellStyle name="20% - Accent1 2 4 15" xfId="28462"/>
    <cellStyle name="20% - Accent1 2 4 16" xfId="41692"/>
    <cellStyle name="20% - Accent1 2 4 2" xfId="852"/>
    <cellStyle name="20% - Accent1 2 4 2 10" xfId="7266"/>
    <cellStyle name="20% - Accent1 2 4 2 10 2" xfId="28471"/>
    <cellStyle name="20% - Accent1 2 4 2 11" xfId="14270"/>
    <cellStyle name="20% - Accent1 2 4 2 12" xfId="28470"/>
    <cellStyle name="20% - Accent1 2 4 2 13" xfId="41695"/>
    <cellStyle name="20% - Accent1 2 4 2 2" xfId="853"/>
    <cellStyle name="20% - Accent1 2 4 2 2 2" xfId="854"/>
    <cellStyle name="20% - Accent1 2 4 2 2 2 2" xfId="7268"/>
    <cellStyle name="20% - Accent1 2 4 2 2 2 2 2" xfId="28474"/>
    <cellStyle name="20% - Accent1 2 4 2 2 2 3" xfId="28473"/>
    <cellStyle name="20% - Accent1 2 4 2 2 2 4" xfId="41697"/>
    <cellStyle name="20% - Accent1 2 4 2 2 3" xfId="7267"/>
    <cellStyle name="20% - Accent1 2 4 2 2 3 2" xfId="28475"/>
    <cellStyle name="20% - Accent1 2 4 2 2 4" xfId="28472"/>
    <cellStyle name="20% - Accent1 2 4 2 2 5" xfId="41696"/>
    <cellStyle name="20% - Accent1 2 4 2 3" xfId="855"/>
    <cellStyle name="20% - Accent1 2 4 2 3 2" xfId="856"/>
    <cellStyle name="20% - Accent1 2 4 2 3 2 2" xfId="7270"/>
    <cellStyle name="20% - Accent1 2 4 2 3 2 2 2" xfId="28478"/>
    <cellStyle name="20% - Accent1 2 4 2 3 2 3" xfId="28477"/>
    <cellStyle name="20% - Accent1 2 4 2 3 2 4" xfId="41699"/>
    <cellStyle name="20% - Accent1 2 4 2 3 3" xfId="7269"/>
    <cellStyle name="20% - Accent1 2 4 2 3 3 2" xfId="28479"/>
    <cellStyle name="20% - Accent1 2 4 2 3 4" xfId="28476"/>
    <cellStyle name="20% - Accent1 2 4 2 3 5" xfId="41698"/>
    <cellStyle name="20% - Accent1 2 4 2 4" xfId="857"/>
    <cellStyle name="20% - Accent1 2 4 2 4 2" xfId="7271"/>
    <cellStyle name="20% - Accent1 2 4 2 4 2 2" xfId="28481"/>
    <cellStyle name="20% - Accent1 2 4 2 4 3" xfId="28480"/>
    <cellStyle name="20% - Accent1 2 4 2 4 4" xfId="41700"/>
    <cellStyle name="20% - Accent1 2 4 2 5" xfId="858"/>
    <cellStyle name="20% - Accent1 2 4 2 5 2" xfId="7272"/>
    <cellStyle name="20% - Accent1 2 4 2 5 2 2" xfId="28483"/>
    <cellStyle name="20% - Accent1 2 4 2 5 3" xfId="28482"/>
    <cellStyle name="20% - Accent1 2 4 2 5 4" xfId="41701"/>
    <cellStyle name="20% - Accent1 2 4 2 6" xfId="859"/>
    <cellStyle name="20% - Accent1 2 4 2 6 2" xfId="7273"/>
    <cellStyle name="20% - Accent1 2 4 2 6 2 2" xfId="28485"/>
    <cellStyle name="20% - Accent1 2 4 2 6 3" xfId="28484"/>
    <cellStyle name="20% - Accent1 2 4 2 6 4" xfId="41702"/>
    <cellStyle name="20% - Accent1 2 4 2 7" xfId="860"/>
    <cellStyle name="20% - Accent1 2 4 2 7 2" xfId="7274"/>
    <cellStyle name="20% - Accent1 2 4 2 7 2 2" xfId="28487"/>
    <cellStyle name="20% - Accent1 2 4 2 7 3" xfId="28486"/>
    <cellStyle name="20% - Accent1 2 4 2 7 4" xfId="41703"/>
    <cellStyle name="20% - Accent1 2 4 2 8" xfId="861"/>
    <cellStyle name="20% - Accent1 2 4 2 8 2" xfId="7275"/>
    <cellStyle name="20% - Accent1 2 4 2 8 2 2" xfId="28489"/>
    <cellStyle name="20% - Accent1 2 4 2 8 3" xfId="28488"/>
    <cellStyle name="20% - Accent1 2 4 2 8 4" xfId="41704"/>
    <cellStyle name="20% - Accent1 2 4 2 9" xfId="862"/>
    <cellStyle name="20% - Accent1 2 4 2 9 2" xfId="7276"/>
    <cellStyle name="20% - Accent1 2 4 2 9 2 2" xfId="28491"/>
    <cellStyle name="20% - Accent1 2 4 2 9 3" xfId="28490"/>
    <cellStyle name="20% - Accent1 2 4 2 9 4" xfId="41705"/>
    <cellStyle name="20% - Accent1 2 4 3" xfId="863"/>
    <cellStyle name="20% - Accent1 2 4 3 10" xfId="28492"/>
    <cellStyle name="20% - Accent1 2 4 3 11" xfId="41706"/>
    <cellStyle name="20% - Accent1 2 4 3 2" xfId="864"/>
    <cellStyle name="20% - Accent1 2 4 3 2 2" xfId="7278"/>
    <cellStyle name="20% - Accent1 2 4 3 2 2 2" xfId="28494"/>
    <cellStyle name="20% - Accent1 2 4 3 2 3" xfId="28493"/>
    <cellStyle name="20% - Accent1 2 4 3 2 4" xfId="41707"/>
    <cellStyle name="20% - Accent1 2 4 3 3" xfId="865"/>
    <cellStyle name="20% - Accent1 2 4 3 3 2" xfId="7279"/>
    <cellStyle name="20% - Accent1 2 4 3 3 2 2" xfId="28496"/>
    <cellStyle name="20% - Accent1 2 4 3 3 3" xfId="28495"/>
    <cellStyle name="20% - Accent1 2 4 3 3 4" xfId="41708"/>
    <cellStyle name="20% - Accent1 2 4 3 4" xfId="866"/>
    <cellStyle name="20% - Accent1 2 4 3 4 2" xfId="7280"/>
    <cellStyle name="20% - Accent1 2 4 3 4 2 2" xfId="28498"/>
    <cellStyle name="20% - Accent1 2 4 3 4 3" xfId="28497"/>
    <cellStyle name="20% - Accent1 2 4 3 4 4" xfId="41709"/>
    <cellStyle name="20% - Accent1 2 4 3 5" xfId="867"/>
    <cellStyle name="20% - Accent1 2 4 3 5 2" xfId="7281"/>
    <cellStyle name="20% - Accent1 2 4 3 5 2 2" xfId="28500"/>
    <cellStyle name="20% - Accent1 2 4 3 5 3" xfId="28499"/>
    <cellStyle name="20% - Accent1 2 4 3 5 4" xfId="41710"/>
    <cellStyle name="20% - Accent1 2 4 3 6" xfId="868"/>
    <cellStyle name="20% - Accent1 2 4 3 6 2" xfId="7282"/>
    <cellStyle name="20% - Accent1 2 4 3 6 2 2" xfId="28502"/>
    <cellStyle name="20% - Accent1 2 4 3 6 3" xfId="28501"/>
    <cellStyle name="20% - Accent1 2 4 3 6 4" xfId="41711"/>
    <cellStyle name="20% - Accent1 2 4 3 7" xfId="869"/>
    <cellStyle name="20% - Accent1 2 4 3 7 2" xfId="7283"/>
    <cellStyle name="20% - Accent1 2 4 3 7 2 2" xfId="28504"/>
    <cellStyle name="20% - Accent1 2 4 3 7 3" xfId="28503"/>
    <cellStyle name="20% - Accent1 2 4 3 7 4" xfId="41712"/>
    <cellStyle name="20% - Accent1 2 4 3 8" xfId="870"/>
    <cellStyle name="20% - Accent1 2 4 3 8 2" xfId="7284"/>
    <cellStyle name="20% - Accent1 2 4 3 8 2 2" xfId="28506"/>
    <cellStyle name="20% - Accent1 2 4 3 8 3" xfId="28505"/>
    <cellStyle name="20% - Accent1 2 4 3 8 4" xfId="41713"/>
    <cellStyle name="20% - Accent1 2 4 3 9" xfId="7277"/>
    <cellStyle name="20% - Accent1 2 4 3 9 2" xfId="28507"/>
    <cellStyle name="20% - Accent1 2 4 4" xfId="871"/>
    <cellStyle name="20% - Accent1 2 4 4 2" xfId="872"/>
    <cellStyle name="20% - Accent1 2 4 4 2 2" xfId="7286"/>
    <cellStyle name="20% - Accent1 2 4 4 2 2 2" xfId="28510"/>
    <cellStyle name="20% - Accent1 2 4 4 2 3" xfId="28509"/>
    <cellStyle name="20% - Accent1 2 4 4 2 4" xfId="41715"/>
    <cellStyle name="20% - Accent1 2 4 4 3" xfId="7285"/>
    <cellStyle name="20% - Accent1 2 4 4 3 2" xfId="28511"/>
    <cellStyle name="20% - Accent1 2 4 4 4" xfId="28508"/>
    <cellStyle name="20% - Accent1 2 4 4 5" xfId="41714"/>
    <cellStyle name="20% - Accent1 2 4 5" xfId="873"/>
    <cellStyle name="20% - Accent1 2 4 5 2" xfId="7287"/>
    <cellStyle name="20% - Accent1 2 4 5 2 2" xfId="28513"/>
    <cellStyle name="20% - Accent1 2 4 5 3" xfId="28512"/>
    <cellStyle name="20% - Accent1 2 4 5 4" xfId="41716"/>
    <cellStyle name="20% - Accent1 2 4 6" xfId="874"/>
    <cellStyle name="20% - Accent1 2 4 6 2" xfId="7288"/>
    <cellStyle name="20% - Accent1 2 4 6 2 2" xfId="28515"/>
    <cellStyle name="20% - Accent1 2 4 6 3" xfId="28514"/>
    <cellStyle name="20% - Accent1 2 4 6 4" xfId="41717"/>
    <cellStyle name="20% - Accent1 2 4 7" xfId="875"/>
    <cellStyle name="20% - Accent1 2 4 7 2" xfId="7289"/>
    <cellStyle name="20% - Accent1 2 4 7 2 2" xfId="28517"/>
    <cellStyle name="20% - Accent1 2 4 7 3" xfId="28516"/>
    <cellStyle name="20% - Accent1 2 4 7 4" xfId="41718"/>
    <cellStyle name="20% - Accent1 2 4 8" xfId="876"/>
    <cellStyle name="20% - Accent1 2 4 8 2" xfId="7290"/>
    <cellStyle name="20% - Accent1 2 4 8 2 2" xfId="28519"/>
    <cellStyle name="20% - Accent1 2 4 8 3" xfId="28518"/>
    <cellStyle name="20% - Accent1 2 4 8 4" xfId="41719"/>
    <cellStyle name="20% - Accent1 2 4 9" xfId="877"/>
    <cellStyle name="20% - Accent1 2 4 9 2" xfId="7291"/>
    <cellStyle name="20% - Accent1 2 4 9 2 2" xfId="28521"/>
    <cellStyle name="20% - Accent1 2 4 9 3" xfId="28520"/>
    <cellStyle name="20% - Accent1 2 4 9 4" xfId="41720"/>
    <cellStyle name="20% - Accent1 2 5" xfId="491"/>
    <cellStyle name="20% - Accent1 2 5 10" xfId="879"/>
    <cellStyle name="20% - Accent1 2 5 10 2" xfId="7293"/>
    <cellStyle name="20% - Accent1 2 5 10 2 2" xfId="28524"/>
    <cellStyle name="20% - Accent1 2 5 10 3" xfId="28523"/>
    <cellStyle name="20% - Accent1 2 5 10 4" xfId="41722"/>
    <cellStyle name="20% - Accent1 2 5 11" xfId="880"/>
    <cellStyle name="20% - Accent1 2 5 11 2" xfId="7294"/>
    <cellStyle name="20% - Accent1 2 5 11 2 2" xfId="28526"/>
    <cellStyle name="20% - Accent1 2 5 11 3" xfId="28525"/>
    <cellStyle name="20% - Accent1 2 5 11 4" xfId="41723"/>
    <cellStyle name="20% - Accent1 2 5 12" xfId="878"/>
    <cellStyle name="20% - Accent1 2 5 12 2" xfId="7295"/>
    <cellStyle name="20% - Accent1 2 5 12 2 2" xfId="28528"/>
    <cellStyle name="20% - Accent1 2 5 12 3" xfId="28527"/>
    <cellStyle name="20% - Accent1 2 5 13" xfId="7292"/>
    <cellStyle name="20% - Accent1 2 5 13 2" xfId="28529"/>
    <cellStyle name="20% - Accent1 2 5 14" xfId="14271"/>
    <cellStyle name="20% - Accent1 2 5 15" xfId="28522"/>
    <cellStyle name="20% - Accent1 2 5 16" xfId="41721"/>
    <cellStyle name="20% - Accent1 2 5 2" xfId="881"/>
    <cellStyle name="20% - Accent1 2 5 2 10" xfId="7296"/>
    <cellStyle name="20% - Accent1 2 5 2 10 2" xfId="28531"/>
    <cellStyle name="20% - Accent1 2 5 2 11" xfId="28530"/>
    <cellStyle name="20% - Accent1 2 5 2 12" xfId="41724"/>
    <cellStyle name="20% - Accent1 2 5 2 2" xfId="882"/>
    <cellStyle name="20% - Accent1 2 5 2 2 2" xfId="7297"/>
    <cellStyle name="20% - Accent1 2 5 2 2 2 2" xfId="28533"/>
    <cellStyle name="20% - Accent1 2 5 2 2 3" xfId="28532"/>
    <cellStyle name="20% - Accent1 2 5 2 2 4" xfId="41725"/>
    <cellStyle name="20% - Accent1 2 5 2 3" xfId="883"/>
    <cellStyle name="20% - Accent1 2 5 2 3 2" xfId="7298"/>
    <cellStyle name="20% - Accent1 2 5 2 3 2 2" xfId="28535"/>
    <cellStyle name="20% - Accent1 2 5 2 3 3" xfId="28534"/>
    <cellStyle name="20% - Accent1 2 5 2 3 4" xfId="41726"/>
    <cellStyle name="20% - Accent1 2 5 2 4" xfId="884"/>
    <cellStyle name="20% - Accent1 2 5 2 4 2" xfId="7299"/>
    <cellStyle name="20% - Accent1 2 5 2 4 2 2" xfId="28537"/>
    <cellStyle name="20% - Accent1 2 5 2 4 3" xfId="28536"/>
    <cellStyle name="20% - Accent1 2 5 2 4 4" xfId="41727"/>
    <cellStyle name="20% - Accent1 2 5 2 5" xfId="885"/>
    <cellStyle name="20% - Accent1 2 5 2 5 2" xfId="7300"/>
    <cellStyle name="20% - Accent1 2 5 2 5 2 2" xfId="28539"/>
    <cellStyle name="20% - Accent1 2 5 2 5 3" xfId="28538"/>
    <cellStyle name="20% - Accent1 2 5 2 5 4" xfId="41728"/>
    <cellStyle name="20% - Accent1 2 5 2 6" xfId="886"/>
    <cellStyle name="20% - Accent1 2 5 2 6 2" xfId="7301"/>
    <cellStyle name="20% - Accent1 2 5 2 6 2 2" xfId="28541"/>
    <cellStyle name="20% - Accent1 2 5 2 6 3" xfId="28540"/>
    <cellStyle name="20% - Accent1 2 5 2 6 4" xfId="41729"/>
    <cellStyle name="20% - Accent1 2 5 2 7" xfId="887"/>
    <cellStyle name="20% - Accent1 2 5 2 7 2" xfId="7302"/>
    <cellStyle name="20% - Accent1 2 5 2 7 2 2" xfId="28543"/>
    <cellStyle name="20% - Accent1 2 5 2 7 3" xfId="28542"/>
    <cellStyle name="20% - Accent1 2 5 2 7 4" xfId="41730"/>
    <cellStyle name="20% - Accent1 2 5 2 8" xfId="888"/>
    <cellStyle name="20% - Accent1 2 5 2 8 2" xfId="7303"/>
    <cellStyle name="20% - Accent1 2 5 2 8 2 2" xfId="28545"/>
    <cellStyle name="20% - Accent1 2 5 2 8 3" xfId="28544"/>
    <cellStyle name="20% - Accent1 2 5 2 8 4" xfId="41731"/>
    <cellStyle name="20% - Accent1 2 5 2 9" xfId="889"/>
    <cellStyle name="20% - Accent1 2 5 2 9 2" xfId="7304"/>
    <cellStyle name="20% - Accent1 2 5 2 9 2 2" xfId="28547"/>
    <cellStyle name="20% - Accent1 2 5 2 9 3" xfId="28546"/>
    <cellStyle name="20% - Accent1 2 5 2 9 4" xfId="41732"/>
    <cellStyle name="20% - Accent1 2 5 3" xfId="890"/>
    <cellStyle name="20% - Accent1 2 5 3 2" xfId="891"/>
    <cellStyle name="20% - Accent1 2 5 3 2 2" xfId="7306"/>
    <cellStyle name="20% - Accent1 2 5 3 2 2 2" xfId="28550"/>
    <cellStyle name="20% - Accent1 2 5 3 2 3" xfId="28549"/>
    <cellStyle name="20% - Accent1 2 5 3 2 4" xfId="41734"/>
    <cellStyle name="20% - Accent1 2 5 3 3" xfId="7305"/>
    <cellStyle name="20% - Accent1 2 5 3 3 2" xfId="28551"/>
    <cellStyle name="20% - Accent1 2 5 3 4" xfId="28548"/>
    <cellStyle name="20% - Accent1 2 5 3 5" xfId="41733"/>
    <cellStyle name="20% - Accent1 2 5 4" xfId="892"/>
    <cellStyle name="20% - Accent1 2 5 4 2" xfId="7307"/>
    <cellStyle name="20% - Accent1 2 5 4 2 2" xfId="28553"/>
    <cellStyle name="20% - Accent1 2 5 4 3" xfId="28552"/>
    <cellStyle name="20% - Accent1 2 5 4 4" xfId="41735"/>
    <cellStyle name="20% - Accent1 2 5 5" xfId="893"/>
    <cellStyle name="20% - Accent1 2 5 5 2" xfId="7308"/>
    <cellStyle name="20% - Accent1 2 5 5 2 2" xfId="28555"/>
    <cellStyle name="20% - Accent1 2 5 5 3" xfId="28554"/>
    <cellStyle name="20% - Accent1 2 5 5 4" xfId="41736"/>
    <cellStyle name="20% - Accent1 2 5 6" xfId="894"/>
    <cellStyle name="20% - Accent1 2 5 6 2" xfId="7309"/>
    <cellStyle name="20% - Accent1 2 5 6 2 2" xfId="28557"/>
    <cellStyle name="20% - Accent1 2 5 6 3" xfId="28556"/>
    <cellStyle name="20% - Accent1 2 5 6 4" xfId="41737"/>
    <cellStyle name="20% - Accent1 2 5 7" xfId="895"/>
    <cellStyle name="20% - Accent1 2 5 7 2" xfId="7310"/>
    <cellStyle name="20% - Accent1 2 5 7 2 2" xfId="28559"/>
    <cellStyle name="20% - Accent1 2 5 7 3" xfId="28558"/>
    <cellStyle name="20% - Accent1 2 5 7 4" xfId="41738"/>
    <cellStyle name="20% - Accent1 2 5 8" xfId="896"/>
    <cellStyle name="20% - Accent1 2 5 8 2" xfId="7311"/>
    <cellStyle name="20% - Accent1 2 5 8 2 2" xfId="28561"/>
    <cellStyle name="20% - Accent1 2 5 8 3" xfId="28560"/>
    <cellStyle name="20% - Accent1 2 5 8 4" xfId="41739"/>
    <cellStyle name="20% - Accent1 2 5 9" xfId="897"/>
    <cellStyle name="20% - Accent1 2 5 9 2" xfId="7312"/>
    <cellStyle name="20% - Accent1 2 5 9 2 2" xfId="28563"/>
    <cellStyle name="20% - Accent1 2 5 9 3" xfId="28562"/>
    <cellStyle name="20% - Accent1 2 5 9 4" xfId="41740"/>
    <cellStyle name="20% - Accent1 2 6" xfId="518"/>
    <cellStyle name="20% - Accent1 2 6 10" xfId="898"/>
    <cellStyle name="20% - Accent1 2 6 10 2" xfId="7314"/>
    <cellStyle name="20% - Accent1 2 6 10 2 2" xfId="28566"/>
    <cellStyle name="20% - Accent1 2 6 10 3" xfId="28565"/>
    <cellStyle name="20% - Accent1 2 6 11" xfId="7313"/>
    <cellStyle name="20% - Accent1 2 6 11 2" xfId="28567"/>
    <cellStyle name="20% - Accent1 2 6 12" xfId="14272"/>
    <cellStyle name="20% - Accent1 2 6 13" xfId="28564"/>
    <cellStyle name="20% - Accent1 2 6 14" xfId="41741"/>
    <cellStyle name="20% - Accent1 2 6 2" xfId="899"/>
    <cellStyle name="20% - Accent1 2 6 2 2" xfId="900"/>
    <cellStyle name="20% - Accent1 2 6 2 2 2" xfId="7316"/>
    <cellStyle name="20% - Accent1 2 6 2 2 2 2" xfId="28570"/>
    <cellStyle name="20% - Accent1 2 6 2 2 3" xfId="28569"/>
    <cellStyle name="20% - Accent1 2 6 2 2 4" xfId="41743"/>
    <cellStyle name="20% - Accent1 2 6 2 3" xfId="7315"/>
    <cellStyle name="20% - Accent1 2 6 2 3 2" xfId="28571"/>
    <cellStyle name="20% - Accent1 2 6 2 4" xfId="28568"/>
    <cellStyle name="20% - Accent1 2 6 2 5" xfId="41742"/>
    <cellStyle name="20% - Accent1 2 6 3" xfId="901"/>
    <cellStyle name="20% - Accent1 2 6 3 2" xfId="902"/>
    <cellStyle name="20% - Accent1 2 6 3 2 2" xfId="7318"/>
    <cellStyle name="20% - Accent1 2 6 3 2 2 2" xfId="28574"/>
    <cellStyle name="20% - Accent1 2 6 3 2 3" xfId="28573"/>
    <cellStyle name="20% - Accent1 2 6 3 2 4" xfId="41745"/>
    <cellStyle name="20% - Accent1 2 6 3 3" xfId="7317"/>
    <cellStyle name="20% - Accent1 2 6 3 3 2" xfId="28575"/>
    <cellStyle name="20% - Accent1 2 6 3 4" xfId="28572"/>
    <cellStyle name="20% - Accent1 2 6 3 5" xfId="41744"/>
    <cellStyle name="20% - Accent1 2 6 4" xfId="903"/>
    <cellStyle name="20% - Accent1 2 6 4 2" xfId="7319"/>
    <cellStyle name="20% - Accent1 2 6 4 2 2" xfId="28577"/>
    <cellStyle name="20% - Accent1 2 6 4 3" xfId="28576"/>
    <cellStyle name="20% - Accent1 2 6 4 4" xfId="41746"/>
    <cellStyle name="20% - Accent1 2 6 5" xfId="904"/>
    <cellStyle name="20% - Accent1 2 6 5 2" xfId="7320"/>
    <cellStyle name="20% - Accent1 2 6 5 2 2" xfId="28579"/>
    <cellStyle name="20% - Accent1 2 6 5 3" xfId="28578"/>
    <cellStyle name="20% - Accent1 2 6 5 4" xfId="41747"/>
    <cellStyle name="20% - Accent1 2 6 6" xfId="905"/>
    <cellStyle name="20% - Accent1 2 6 6 2" xfId="7321"/>
    <cellStyle name="20% - Accent1 2 6 6 2 2" xfId="28581"/>
    <cellStyle name="20% - Accent1 2 6 6 3" xfId="28580"/>
    <cellStyle name="20% - Accent1 2 6 6 4" xfId="41748"/>
    <cellStyle name="20% - Accent1 2 6 7" xfId="906"/>
    <cellStyle name="20% - Accent1 2 6 7 2" xfId="7322"/>
    <cellStyle name="20% - Accent1 2 6 7 2 2" xfId="28583"/>
    <cellStyle name="20% - Accent1 2 6 7 3" xfId="28582"/>
    <cellStyle name="20% - Accent1 2 6 7 4" xfId="41749"/>
    <cellStyle name="20% - Accent1 2 6 8" xfId="907"/>
    <cellStyle name="20% - Accent1 2 6 8 2" xfId="7323"/>
    <cellStyle name="20% - Accent1 2 6 8 2 2" xfId="28585"/>
    <cellStyle name="20% - Accent1 2 6 8 3" xfId="28584"/>
    <cellStyle name="20% - Accent1 2 6 8 4" xfId="41750"/>
    <cellStyle name="20% - Accent1 2 6 9" xfId="908"/>
    <cellStyle name="20% - Accent1 2 6 9 2" xfId="7324"/>
    <cellStyle name="20% - Accent1 2 6 9 2 2" xfId="28587"/>
    <cellStyle name="20% - Accent1 2 6 9 3" xfId="28586"/>
    <cellStyle name="20% - Accent1 2 6 9 4" xfId="41751"/>
    <cellStyle name="20% - Accent1 2 7" xfId="607"/>
    <cellStyle name="20% - Accent1 2 7 2" xfId="910"/>
    <cellStyle name="20% - Accent1 2 7 3" xfId="909"/>
    <cellStyle name="20% - Accent1 2 7 3 2" xfId="7326"/>
    <cellStyle name="20% - Accent1 2 7 3 2 2" xfId="28590"/>
    <cellStyle name="20% - Accent1 2 7 3 3" xfId="28589"/>
    <cellStyle name="20% - Accent1 2 7 4" xfId="7325"/>
    <cellStyle name="20% - Accent1 2 7 4 2" xfId="28591"/>
    <cellStyle name="20% - Accent1 2 7 5" xfId="28588"/>
    <cellStyle name="20% - Accent1 2 7 6" xfId="41752"/>
    <cellStyle name="20% - Accent1 2 8" xfId="701"/>
    <cellStyle name="20% - Accent1 2 8 2" xfId="911"/>
    <cellStyle name="20% - Accent1 2 8 2 2" xfId="7328"/>
    <cellStyle name="20% - Accent1 2 8 2 2 2" xfId="28594"/>
    <cellStyle name="20% - Accent1 2 8 2 3" xfId="28593"/>
    <cellStyle name="20% - Accent1 2 8 3" xfId="7327"/>
    <cellStyle name="20% - Accent1 2 8 3 2" xfId="28595"/>
    <cellStyle name="20% - Accent1 2 8 4" xfId="14273"/>
    <cellStyle name="20% - Accent1 2 8 5" xfId="28592"/>
    <cellStyle name="20% - Accent1 2 8 6" xfId="41753"/>
    <cellStyle name="20% - Accent1 2 9" xfId="912"/>
    <cellStyle name="20% - Accent1 2 9 2" xfId="7329"/>
    <cellStyle name="20% - Accent1 2 9 2 2" xfId="28597"/>
    <cellStyle name="20% - Accent1 2 9 3" xfId="14274"/>
    <cellStyle name="20% - Accent1 2 9 4" xfId="28596"/>
    <cellStyle name="20% - Accent1 2 9 5" xfId="41754"/>
    <cellStyle name="20% - Accent1 20" xfId="14275"/>
    <cellStyle name="20% - Accent1 21" xfId="28066"/>
    <cellStyle name="20% - Accent1 3" xfId="165"/>
    <cellStyle name="20% - Accent1 3 10" xfId="914"/>
    <cellStyle name="20% - Accent1 3 10 2" xfId="7331"/>
    <cellStyle name="20% - Accent1 3 10 2 2" xfId="28600"/>
    <cellStyle name="20% - Accent1 3 10 3" xfId="14277"/>
    <cellStyle name="20% - Accent1 3 10 4" xfId="28599"/>
    <cellStyle name="20% - Accent1 3 10 5" xfId="41756"/>
    <cellStyle name="20% - Accent1 3 11" xfId="915"/>
    <cellStyle name="20% - Accent1 3 11 2" xfId="7332"/>
    <cellStyle name="20% - Accent1 3 11 2 2" xfId="28602"/>
    <cellStyle name="20% - Accent1 3 11 3" xfId="14278"/>
    <cellStyle name="20% - Accent1 3 11 4" xfId="28601"/>
    <cellStyle name="20% - Accent1 3 11 5" xfId="41757"/>
    <cellStyle name="20% - Accent1 3 12" xfId="916"/>
    <cellStyle name="20% - Accent1 3 12 2" xfId="7333"/>
    <cellStyle name="20% - Accent1 3 12 2 2" xfId="28604"/>
    <cellStyle name="20% - Accent1 3 12 3" xfId="14279"/>
    <cellStyle name="20% - Accent1 3 12 4" xfId="28603"/>
    <cellStyle name="20% - Accent1 3 12 5" xfId="41758"/>
    <cellStyle name="20% - Accent1 3 13" xfId="917"/>
    <cellStyle name="20% - Accent1 3 13 2" xfId="7334"/>
    <cellStyle name="20% - Accent1 3 13 2 2" xfId="28606"/>
    <cellStyle name="20% - Accent1 3 13 3" xfId="14280"/>
    <cellStyle name="20% - Accent1 3 13 4" xfId="28605"/>
    <cellStyle name="20% - Accent1 3 13 5" xfId="41759"/>
    <cellStyle name="20% - Accent1 3 14" xfId="913"/>
    <cellStyle name="20% - Accent1 3 14 2" xfId="7335"/>
    <cellStyle name="20% - Accent1 3 14 2 2" xfId="28608"/>
    <cellStyle name="20% - Accent1 3 14 3" xfId="14281"/>
    <cellStyle name="20% - Accent1 3 14 4" xfId="28607"/>
    <cellStyle name="20% - Accent1 3 15" xfId="7330"/>
    <cellStyle name="20% - Accent1 3 15 2" xfId="14282"/>
    <cellStyle name="20% - Accent1 3 15 3" xfId="28609"/>
    <cellStyle name="20% - Accent1 3 16" xfId="14276"/>
    <cellStyle name="20% - Accent1 3 17" xfId="28598"/>
    <cellStyle name="20% - Accent1 3 18" xfId="41755"/>
    <cellStyle name="20% - Accent1 3 2" xfId="404"/>
    <cellStyle name="20% - Accent1 3 2 10" xfId="919"/>
    <cellStyle name="20% - Accent1 3 2 10 2" xfId="7337"/>
    <cellStyle name="20% - Accent1 3 2 10 2 2" xfId="28612"/>
    <cellStyle name="20% - Accent1 3 2 10 3" xfId="28611"/>
    <cellStyle name="20% - Accent1 3 2 10 4" xfId="41761"/>
    <cellStyle name="20% - Accent1 3 2 11" xfId="920"/>
    <cellStyle name="20% - Accent1 3 2 11 2" xfId="7338"/>
    <cellStyle name="20% - Accent1 3 2 11 2 2" xfId="28614"/>
    <cellStyle name="20% - Accent1 3 2 11 3" xfId="28613"/>
    <cellStyle name="20% - Accent1 3 2 11 4" xfId="41762"/>
    <cellStyle name="20% - Accent1 3 2 12" xfId="918"/>
    <cellStyle name="20% - Accent1 3 2 12 2" xfId="7339"/>
    <cellStyle name="20% - Accent1 3 2 12 2 2" xfId="28616"/>
    <cellStyle name="20% - Accent1 3 2 12 3" xfId="28615"/>
    <cellStyle name="20% - Accent1 3 2 13" xfId="7336"/>
    <cellStyle name="20% - Accent1 3 2 13 2" xfId="28617"/>
    <cellStyle name="20% - Accent1 3 2 14" xfId="14283"/>
    <cellStyle name="20% - Accent1 3 2 15" xfId="28610"/>
    <cellStyle name="20% - Accent1 3 2 16" xfId="41760"/>
    <cellStyle name="20% - Accent1 3 2 2" xfId="921"/>
    <cellStyle name="20% - Accent1 3 2 2 10" xfId="7340"/>
    <cellStyle name="20% - Accent1 3 2 2 10 2" xfId="28619"/>
    <cellStyle name="20% - Accent1 3 2 2 11" xfId="28618"/>
    <cellStyle name="20% - Accent1 3 2 2 12" xfId="41763"/>
    <cellStyle name="20% - Accent1 3 2 2 2" xfId="922"/>
    <cellStyle name="20% - Accent1 3 2 2 2 2" xfId="923"/>
    <cellStyle name="20% - Accent1 3 2 2 2 2 2" xfId="7342"/>
    <cellStyle name="20% - Accent1 3 2 2 2 2 2 2" xfId="28622"/>
    <cellStyle name="20% - Accent1 3 2 2 2 2 3" xfId="28621"/>
    <cellStyle name="20% - Accent1 3 2 2 2 2 4" xfId="41765"/>
    <cellStyle name="20% - Accent1 3 2 2 2 3" xfId="7341"/>
    <cellStyle name="20% - Accent1 3 2 2 2 3 2" xfId="28623"/>
    <cellStyle name="20% - Accent1 3 2 2 2 4" xfId="28620"/>
    <cellStyle name="20% - Accent1 3 2 2 2 5" xfId="41764"/>
    <cellStyle name="20% - Accent1 3 2 2 3" xfId="924"/>
    <cellStyle name="20% - Accent1 3 2 2 3 2" xfId="925"/>
    <cellStyle name="20% - Accent1 3 2 2 3 2 2" xfId="7344"/>
    <cellStyle name="20% - Accent1 3 2 2 3 2 2 2" xfId="28626"/>
    <cellStyle name="20% - Accent1 3 2 2 3 2 3" xfId="28625"/>
    <cellStyle name="20% - Accent1 3 2 2 3 2 4" xfId="41767"/>
    <cellStyle name="20% - Accent1 3 2 2 3 3" xfId="7343"/>
    <cellStyle name="20% - Accent1 3 2 2 3 3 2" xfId="28627"/>
    <cellStyle name="20% - Accent1 3 2 2 3 4" xfId="28624"/>
    <cellStyle name="20% - Accent1 3 2 2 3 5" xfId="41766"/>
    <cellStyle name="20% - Accent1 3 2 2 4" xfId="926"/>
    <cellStyle name="20% - Accent1 3 2 2 4 2" xfId="7345"/>
    <cellStyle name="20% - Accent1 3 2 2 4 2 2" xfId="28629"/>
    <cellStyle name="20% - Accent1 3 2 2 4 3" xfId="28628"/>
    <cellStyle name="20% - Accent1 3 2 2 4 4" xfId="41768"/>
    <cellStyle name="20% - Accent1 3 2 2 5" xfId="927"/>
    <cellStyle name="20% - Accent1 3 2 2 5 2" xfId="7346"/>
    <cellStyle name="20% - Accent1 3 2 2 5 2 2" xfId="28631"/>
    <cellStyle name="20% - Accent1 3 2 2 5 3" xfId="28630"/>
    <cellStyle name="20% - Accent1 3 2 2 5 4" xfId="41769"/>
    <cellStyle name="20% - Accent1 3 2 2 6" xfId="928"/>
    <cellStyle name="20% - Accent1 3 2 2 6 2" xfId="7347"/>
    <cellStyle name="20% - Accent1 3 2 2 6 2 2" xfId="28633"/>
    <cellStyle name="20% - Accent1 3 2 2 6 3" xfId="28632"/>
    <cellStyle name="20% - Accent1 3 2 2 6 4" xfId="41770"/>
    <cellStyle name="20% - Accent1 3 2 2 7" xfId="929"/>
    <cellStyle name="20% - Accent1 3 2 2 7 2" xfId="7348"/>
    <cellStyle name="20% - Accent1 3 2 2 7 2 2" xfId="28635"/>
    <cellStyle name="20% - Accent1 3 2 2 7 3" xfId="28634"/>
    <cellStyle name="20% - Accent1 3 2 2 7 4" xfId="41771"/>
    <cellStyle name="20% - Accent1 3 2 2 8" xfId="930"/>
    <cellStyle name="20% - Accent1 3 2 2 8 2" xfId="7349"/>
    <cellStyle name="20% - Accent1 3 2 2 8 2 2" xfId="28637"/>
    <cellStyle name="20% - Accent1 3 2 2 8 3" xfId="28636"/>
    <cellStyle name="20% - Accent1 3 2 2 8 4" xfId="41772"/>
    <cellStyle name="20% - Accent1 3 2 2 9" xfId="931"/>
    <cellStyle name="20% - Accent1 3 2 2 9 2" xfId="7350"/>
    <cellStyle name="20% - Accent1 3 2 2 9 2 2" xfId="28639"/>
    <cellStyle name="20% - Accent1 3 2 2 9 3" xfId="28638"/>
    <cellStyle name="20% - Accent1 3 2 2 9 4" xfId="41773"/>
    <cellStyle name="20% - Accent1 3 2 3" xfId="932"/>
    <cellStyle name="20% - Accent1 3 2 3 10" xfId="28640"/>
    <cellStyle name="20% - Accent1 3 2 3 11" xfId="41774"/>
    <cellStyle name="20% - Accent1 3 2 3 2" xfId="933"/>
    <cellStyle name="20% - Accent1 3 2 3 2 2" xfId="7352"/>
    <cellStyle name="20% - Accent1 3 2 3 2 2 2" xfId="28642"/>
    <cellStyle name="20% - Accent1 3 2 3 2 3" xfId="28641"/>
    <cellStyle name="20% - Accent1 3 2 3 2 4" xfId="41775"/>
    <cellStyle name="20% - Accent1 3 2 3 3" xfId="934"/>
    <cellStyle name="20% - Accent1 3 2 3 3 2" xfId="7353"/>
    <cellStyle name="20% - Accent1 3 2 3 3 2 2" xfId="28644"/>
    <cellStyle name="20% - Accent1 3 2 3 3 3" xfId="28643"/>
    <cellStyle name="20% - Accent1 3 2 3 3 4" xfId="41776"/>
    <cellStyle name="20% - Accent1 3 2 3 4" xfId="935"/>
    <cellStyle name="20% - Accent1 3 2 3 4 2" xfId="7354"/>
    <cellStyle name="20% - Accent1 3 2 3 4 2 2" xfId="28646"/>
    <cellStyle name="20% - Accent1 3 2 3 4 3" xfId="28645"/>
    <cellStyle name="20% - Accent1 3 2 3 4 4" xfId="41777"/>
    <cellStyle name="20% - Accent1 3 2 3 5" xfId="936"/>
    <cellStyle name="20% - Accent1 3 2 3 5 2" xfId="7355"/>
    <cellStyle name="20% - Accent1 3 2 3 5 2 2" xfId="28648"/>
    <cellStyle name="20% - Accent1 3 2 3 5 3" xfId="28647"/>
    <cellStyle name="20% - Accent1 3 2 3 5 4" xfId="41778"/>
    <cellStyle name="20% - Accent1 3 2 3 6" xfId="937"/>
    <cellStyle name="20% - Accent1 3 2 3 6 2" xfId="7356"/>
    <cellStyle name="20% - Accent1 3 2 3 6 2 2" xfId="28650"/>
    <cellStyle name="20% - Accent1 3 2 3 6 3" xfId="28649"/>
    <cellStyle name="20% - Accent1 3 2 3 6 4" xfId="41779"/>
    <cellStyle name="20% - Accent1 3 2 3 7" xfId="938"/>
    <cellStyle name="20% - Accent1 3 2 3 7 2" xfId="7357"/>
    <cellStyle name="20% - Accent1 3 2 3 7 2 2" xfId="28652"/>
    <cellStyle name="20% - Accent1 3 2 3 7 3" xfId="28651"/>
    <cellStyle name="20% - Accent1 3 2 3 7 4" xfId="41780"/>
    <cellStyle name="20% - Accent1 3 2 3 8" xfId="939"/>
    <cellStyle name="20% - Accent1 3 2 3 8 2" xfId="7358"/>
    <cellStyle name="20% - Accent1 3 2 3 8 2 2" xfId="28654"/>
    <cellStyle name="20% - Accent1 3 2 3 8 3" xfId="28653"/>
    <cellStyle name="20% - Accent1 3 2 3 8 4" xfId="41781"/>
    <cellStyle name="20% - Accent1 3 2 3 9" xfId="7351"/>
    <cellStyle name="20% - Accent1 3 2 3 9 2" xfId="28655"/>
    <cellStyle name="20% - Accent1 3 2 4" xfId="940"/>
    <cellStyle name="20% - Accent1 3 2 4 2" xfId="941"/>
    <cellStyle name="20% - Accent1 3 2 4 2 2" xfId="7360"/>
    <cellStyle name="20% - Accent1 3 2 4 2 2 2" xfId="28658"/>
    <cellStyle name="20% - Accent1 3 2 4 2 3" xfId="28657"/>
    <cellStyle name="20% - Accent1 3 2 4 2 4" xfId="41783"/>
    <cellStyle name="20% - Accent1 3 2 4 3" xfId="7359"/>
    <cellStyle name="20% - Accent1 3 2 4 3 2" xfId="28659"/>
    <cellStyle name="20% - Accent1 3 2 4 4" xfId="28656"/>
    <cellStyle name="20% - Accent1 3 2 4 5" xfId="41782"/>
    <cellStyle name="20% - Accent1 3 2 5" xfId="942"/>
    <cellStyle name="20% - Accent1 3 2 5 2" xfId="7361"/>
    <cellStyle name="20% - Accent1 3 2 5 2 2" xfId="28661"/>
    <cellStyle name="20% - Accent1 3 2 5 3" xfId="28660"/>
    <cellStyle name="20% - Accent1 3 2 5 4" xfId="41784"/>
    <cellStyle name="20% - Accent1 3 2 6" xfId="943"/>
    <cellStyle name="20% - Accent1 3 2 6 2" xfId="7362"/>
    <cellStyle name="20% - Accent1 3 2 6 2 2" xfId="28663"/>
    <cellStyle name="20% - Accent1 3 2 6 3" xfId="28662"/>
    <cellStyle name="20% - Accent1 3 2 6 4" xfId="41785"/>
    <cellStyle name="20% - Accent1 3 2 7" xfId="944"/>
    <cellStyle name="20% - Accent1 3 2 7 2" xfId="7363"/>
    <cellStyle name="20% - Accent1 3 2 7 2 2" xfId="28665"/>
    <cellStyle name="20% - Accent1 3 2 7 3" xfId="28664"/>
    <cellStyle name="20% - Accent1 3 2 7 4" xfId="41786"/>
    <cellStyle name="20% - Accent1 3 2 8" xfId="945"/>
    <cellStyle name="20% - Accent1 3 2 8 2" xfId="7364"/>
    <cellStyle name="20% - Accent1 3 2 8 2 2" xfId="28667"/>
    <cellStyle name="20% - Accent1 3 2 8 3" xfId="28666"/>
    <cellStyle name="20% - Accent1 3 2 8 4" xfId="41787"/>
    <cellStyle name="20% - Accent1 3 2 9" xfId="946"/>
    <cellStyle name="20% - Accent1 3 2 9 2" xfId="7365"/>
    <cellStyle name="20% - Accent1 3 2 9 2 2" xfId="28669"/>
    <cellStyle name="20% - Accent1 3 2 9 3" xfId="28668"/>
    <cellStyle name="20% - Accent1 3 2 9 4" xfId="41788"/>
    <cellStyle name="20% - Accent1 3 3" xfId="608"/>
    <cellStyle name="20% - Accent1 3 3 10" xfId="948"/>
    <cellStyle name="20% - Accent1 3 3 10 2" xfId="7367"/>
    <cellStyle name="20% - Accent1 3 3 10 2 2" xfId="28672"/>
    <cellStyle name="20% - Accent1 3 3 10 3" xfId="28671"/>
    <cellStyle name="20% - Accent1 3 3 10 4" xfId="41790"/>
    <cellStyle name="20% - Accent1 3 3 11" xfId="949"/>
    <cellStyle name="20% - Accent1 3 3 11 2" xfId="7368"/>
    <cellStyle name="20% - Accent1 3 3 11 2 2" xfId="28674"/>
    <cellStyle name="20% - Accent1 3 3 11 3" xfId="28673"/>
    <cellStyle name="20% - Accent1 3 3 11 4" xfId="41791"/>
    <cellStyle name="20% - Accent1 3 3 12" xfId="947"/>
    <cellStyle name="20% - Accent1 3 3 12 2" xfId="7369"/>
    <cellStyle name="20% - Accent1 3 3 12 2 2" xfId="28676"/>
    <cellStyle name="20% - Accent1 3 3 12 3" xfId="28675"/>
    <cellStyle name="20% - Accent1 3 3 13" xfId="7366"/>
    <cellStyle name="20% - Accent1 3 3 13 2" xfId="28677"/>
    <cellStyle name="20% - Accent1 3 3 14" xfId="14284"/>
    <cellStyle name="20% - Accent1 3 3 15" xfId="28670"/>
    <cellStyle name="20% - Accent1 3 3 16" xfId="41789"/>
    <cellStyle name="20% - Accent1 3 3 2" xfId="950"/>
    <cellStyle name="20% - Accent1 3 3 2 10" xfId="7370"/>
    <cellStyle name="20% - Accent1 3 3 2 10 2" xfId="28679"/>
    <cellStyle name="20% - Accent1 3 3 2 11" xfId="28678"/>
    <cellStyle name="20% - Accent1 3 3 2 12" xfId="41792"/>
    <cellStyle name="20% - Accent1 3 3 2 2" xfId="951"/>
    <cellStyle name="20% - Accent1 3 3 2 2 2" xfId="7371"/>
    <cellStyle name="20% - Accent1 3 3 2 2 2 2" xfId="28681"/>
    <cellStyle name="20% - Accent1 3 3 2 2 3" xfId="28680"/>
    <cellStyle name="20% - Accent1 3 3 2 2 4" xfId="41793"/>
    <cellStyle name="20% - Accent1 3 3 2 3" xfId="952"/>
    <cellStyle name="20% - Accent1 3 3 2 3 2" xfId="7372"/>
    <cellStyle name="20% - Accent1 3 3 2 3 2 2" xfId="28683"/>
    <cellStyle name="20% - Accent1 3 3 2 3 3" xfId="28682"/>
    <cellStyle name="20% - Accent1 3 3 2 3 4" xfId="41794"/>
    <cellStyle name="20% - Accent1 3 3 2 4" xfId="953"/>
    <cellStyle name="20% - Accent1 3 3 2 4 2" xfId="7373"/>
    <cellStyle name="20% - Accent1 3 3 2 4 2 2" xfId="28685"/>
    <cellStyle name="20% - Accent1 3 3 2 4 3" xfId="28684"/>
    <cellStyle name="20% - Accent1 3 3 2 4 4" xfId="41795"/>
    <cellStyle name="20% - Accent1 3 3 2 5" xfId="954"/>
    <cellStyle name="20% - Accent1 3 3 2 5 2" xfId="7374"/>
    <cellStyle name="20% - Accent1 3 3 2 5 2 2" xfId="28687"/>
    <cellStyle name="20% - Accent1 3 3 2 5 3" xfId="28686"/>
    <cellStyle name="20% - Accent1 3 3 2 5 4" xfId="41796"/>
    <cellStyle name="20% - Accent1 3 3 2 6" xfId="955"/>
    <cellStyle name="20% - Accent1 3 3 2 6 2" xfId="7375"/>
    <cellStyle name="20% - Accent1 3 3 2 6 2 2" xfId="28689"/>
    <cellStyle name="20% - Accent1 3 3 2 6 3" xfId="28688"/>
    <cellStyle name="20% - Accent1 3 3 2 6 4" xfId="41797"/>
    <cellStyle name="20% - Accent1 3 3 2 7" xfId="956"/>
    <cellStyle name="20% - Accent1 3 3 2 7 2" xfId="7376"/>
    <cellStyle name="20% - Accent1 3 3 2 7 2 2" xfId="28691"/>
    <cellStyle name="20% - Accent1 3 3 2 7 3" xfId="28690"/>
    <cellStyle name="20% - Accent1 3 3 2 7 4" xfId="41798"/>
    <cellStyle name="20% - Accent1 3 3 2 8" xfId="957"/>
    <cellStyle name="20% - Accent1 3 3 2 8 2" xfId="7377"/>
    <cellStyle name="20% - Accent1 3 3 2 8 2 2" xfId="28693"/>
    <cellStyle name="20% - Accent1 3 3 2 8 3" xfId="28692"/>
    <cellStyle name="20% - Accent1 3 3 2 8 4" xfId="41799"/>
    <cellStyle name="20% - Accent1 3 3 2 9" xfId="958"/>
    <cellStyle name="20% - Accent1 3 3 2 9 2" xfId="7378"/>
    <cellStyle name="20% - Accent1 3 3 2 9 2 2" xfId="28695"/>
    <cellStyle name="20% - Accent1 3 3 2 9 3" xfId="28694"/>
    <cellStyle name="20% - Accent1 3 3 2 9 4" xfId="41800"/>
    <cellStyle name="20% - Accent1 3 3 3" xfId="959"/>
    <cellStyle name="20% - Accent1 3 3 3 2" xfId="960"/>
    <cellStyle name="20% - Accent1 3 3 3 2 2" xfId="7380"/>
    <cellStyle name="20% - Accent1 3 3 3 2 2 2" xfId="28698"/>
    <cellStyle name="20% - Accent1 3 3 3 2 3" xfId="28697"/>
    <cellStyle name="20% - Accent1 3 3 3 2 4" xfId="41802"/>
    <cellStyle name="20% - Accent1 3 3 3 3" xfId="7379"/>
    <cellStyle name="20% - Accent1 3 3 3 3 2" xfId="28699"/>
    <cellStyle name="20% - Accent1 3 3 3 4" xfId="28696"/>
    <cellStyle name="20% - Accent1 3 3 3 5" xfId="41801"/>
    <cellStyle name="20% - Accent1 3 3 4" xfId="961"/>
    <cellStyle name="20% - Accent1 3 3 4 2" xfId="7381"/>
    <cellStyle name="20% - Accent1 3 3 4 2 2" xfId="28701"/>
    <cellStyle name="20% - Accent1 3 3 4 3" xfId="28700"/>
    <cellStyle name="20% - Accent1 3 3 4 4" xfId="41803"/>
    <cellStyle name="20% - Accent1 3 3 5" xfId="962"/>
    <cellStyle name="20% - Accent1 3 3 5 2" xfId="7382"/>
    <cellStyle name="20% - Accent1 3 3 5 2 2" xfId="28703"/>
    <cellStyle name="20% - Accent1 3 3 5 3" xfId="28702"/>
    <cellStyle name="20% - Accent1 3 3 5 4" xfId="41804"/>
    <cellStyle name="20% - Accent1 3 3 6" xfId="963"/>
    <cellStyle name="20% - Accent1 3 3 6 2" xfId="7383"/>
    <cellStyle name="20% - Accent1 3 3 6 2 2" xfId="28705"/>
    <cellStyle name="20% - Accent1 3 3 6 3" xfId="28704"/>
    <cellStyle name="20% - Accent1 3 3 6 4" xfId="41805"/>
    <cellStyle name="20% - Accent1 3 3 7" xfId="964"/>
    <cellStyle name="20% - Accent1 3 3 7 2" xfId="7384"/>
    <cellStyle name="20% - Accent1 3 3 7 2 2" xfId="28707"/>
    <cellStyle name="20% - Accent1 3 3 7 3" xfId="28706"/>
    <cellStyle name="20% - Accent1 3 3 7 4" xfId="41806"/>
    <cellStyle name="20% - Accent1 3 3 8" xfId="965"/>
    <cellStyle name="20% - Accent1 3 3 8 2" xfId="7385"/>
    <cellStyle name="20% - Accent1 3 3 8 2 2" xfId="28709"/>
    <cellStyle name="20% - Accent1 3 3 8 3" xfId="28708"/>
    <cellStyle name="20% - Accent1 3 3 8 4" xfId="41807"/>
    <cellStyle name="20% - Accent1 3 3 9" xfId="966"/>
    <cellStyle name="20% - Accent1 3 3 9 2" xfId="7386"/>
    <cellStyle name="20% - Accent1 3 3 9 2 2" xfId="28711"/>
    <cellStyle name="20% - Accent1 3 3 9 3" xfId="28710"/>
    <cellStyle name="20% - Accent1 3 3 9 4" xfId="41808"/>
    <cellStyle name="20% - Accent1 3 4" xfId="700"/>
    <cellStyle name="20% - Accent1 3 4 10" xfId="967"/>
    <cellStyle name="20% - Accent1 3 4 10 2" xfId="7388"/>
    <cellStyle name="20% - Accent1 3 4 10 2 2" xfId="28714"/>
    <cellStyle name="20% - Accent1 3 4 10 3" xfId="28713"/>
    <cellStyle name="20% - Accent1 3 4 11" xfId="7387"/>
    <cellStyle name="20% - Accent1 3 4 11 2" xfId="28715"/>
    <cellStyle name="20% - Accent1 3 4 12" xfId="14285"/>
    <cellStyle name="20% - Accent1 3 4 13" xfId="28712"/>
    <cellStyle name="20% - Accent1 3 4 14" xfId="41809"/>
    <cellStyle name="20% - Accent1 3 4 2" xfId="968"/>
    <cellStyle name="20% - Accent1 3 4 2 2" xfId="969"/>
    <cellStyle name="20% - Accent1 3 4 2 2 2" xfId="7390"/>
    <cellStyle name="20% - Accent1 3 4 2 2 2 2" xfId="28718"/>
    <cellStyle name="20% - Accent1 3 4 2 2 3" xfId="28717"/>
    <cellStyle name="20% - Accent1 3 4 2 2 4" xfId="41811"/>
    <cellStyle name="20% - Accent1 3 4 2 3" xfId="7389"/>
    <cellStyle name="20% - Accent1 3 4 2 3 2" xfId="28719"/>
    <cellStyle name="20% - Accent1 3 4 2 4" xfId="28716"/>
    <cellStyle name="20% - Accent1 3 4 2 5" xfId="41810"/>
    <cellStyle name="20% - Accent1 3 4 3" xfId="970"/>
    <cellStyle name="20% - Accent1 3 4 3 2" xfId="971"/>
    <cellStyle name="20% - Accent1 3 4 3 2 2" xfId="7392"/>
    <cellStyle name="20% - Accent1 3 4 3 2 2 2" xfId="28722"/>
    <cellStyle name="20% - Accent1 3 4 3 2 3" xfId="28721"/>
    <cellStyle name="20% - Accent1 3 4 3 2 4" xfId="41813"/>
    <cellStyle name="20% - Accent1 3 4 3 3" xfId="7391"/>
    <cellStyle name="20% - Accent1 3 4 3 3 2" xfId="28723"/>
    <cellStyle name="20% - Accent1 3 4 3 4" xfId="28720"/>
    <cellStyle name="20% - Accent1 3 4 3 5" xfId="41812"/>
    <cellStyle name="20% - Accent1 3 4 4" xfId="972"/>
    <cellStyle name="20% - Accent1 3 4 4 2" xfId="7393"/>
    <cellStyle name="20% - Accent1 3 4 4 2 2" xfId="28725"/>
    <cellStyle name="20% - Accent1 3 4 4 3" xfId="28724"/>
    <cellStyle name="20% - Accent1 3 4 4 4" xfId="41814"/>
    <cellStyle name="20% - Accent1 3 4 5" xfId="973"/>
    <cellStyle name="20% - Accent1 3 4 5 2" xfId="7394"/>
    <cellStyle name="20% - Accent1 3 4 5 2 2" xfId="28727"/>
    <cellStyle name="20% - Accent1 3 4 5 3" xfId="28726"/>
    <cellStyle name="20% - Accent1 3 4 5 4" xfId="41815"/>
    <cellStyle name="20% - Accent1 3 4 6" xfId="974"/>
    <cellStyle name="20% - Accent1 3 4 6 2" xfId="7395"/>
    <cellStyle name="20% - Accent1 3 4 6 2 2" xfId="28729"/>
    <cellStyle name="20% - Accent1 3 4 6 3" xfId="28728"/>
    <cellStyle name="20% - Accent1 3 4 6 4" xfId="41816"/>
    <cellStyle name="20% - Accent1 3 4 7" xfId="975"/>
    <cellStyle name="20% - Accent1 3 4 7 2" xfId="7396"/>
    <cellStyle name="20% - Accent1 3 4 7 2 2" xfId="28731"/>
    <cellStyle name="20% - Accent1 3 4 7 3" xfId="28730"/>
    <cellStyle name="20% - Accent1 3 4 7 4" xfId="41817"/>
    <cellStyle name="20% - Accent1 3 4 8" xfId="976"/>
    <cellStyle name="20% - Accent1 3 4 8 2" xfId="7397"/>
    <cellStyle name="20% - Accent1 3 4 8 2 2" xfId="28733"/>
    <cellStyle name="20% - Accent1 3 4 8 3" xfId="28732"/>
    <cellStyle name="20% - Accent1 3 4 8 4" xfId="41818"/>
    <cellStyle name="20% - Accent1 3 4 9" xfId="977"/>
    <cellStyle name="20% - Accent1 3 4 9 2" xfId="7398"/>
    <cellStyle name="20% - Accent1 3 4 9 2 2" xfId="28735"/>
    <cellStyle name="20% - Accent1 3 4 9 3" xfId="28734"/>
    <cellStyle name="20% - Accent1 3 4 9 4" xfId="41819"/>
    <cellStyle name="20% - Accent1 3 5" xfId="978"/>
    <cellStyle name="20% - Accent1 3 5 2" xfId="979"/>
    <cellStyle name="20% - Accent1 3 5 2 2" xfId="7400"/>
    <cellStyle name="20% - Accent1 3 5 2 2 2" xfId="28738"/>
    <cellStyle name="20% - Accent1 3 5 2 3" xfId="28737"/>
    <cellStyle name="20% - Accent1 3 5 2 4" xfId="41821"/>
    <cellStyle name="20% - Accent1 3 5 3" xfId="980"/>
    <cellStyle name="20% - Accent1 3 5 3 2" xfId="7401"/>
    <cellStyle name="20% - Accent1 3 5 3 2 2" xfId="28740"/>
    <cellStyle name="20% - Accent1 3 5 3 3" xfId="28739"/>
    <cellStyle name="20% - Accent1 3 5 3 4" xfId="41822"/>
    <cellStyle name="20% - Accent1 3 5 4" xfId="7399"/>
    <cellStyle name="20% - Accent1 3 5 4 2" xfId="28741"/>
    <cellStyle name="20% - Accent1 3 5 5" xfId="14286"/>
    <cellStyle name="20% - Accent1 3 5 6" xfId="28736"/>
    <cellStyle name="20% - Accent1 3 5 7" xfId="41820"/>
    <cellStyle name="20% - Accent1 3 6" xfId="981"/>
    <cellStyle name="20% - Accent1 3 6 2" xfId="982"/>
    <cellStyle name="20% - Accent1 3 6 2 2" xfId="7403"/>
    <cellStyle name="20% - Accent1 3 6 2 2 2" xfId="28744"/>
    <cellStyle name="20% - Accent1 3 6 2 3" xfId="28743"/>
    <cellStyle name="20% - Accent1 3 6 2 4" xfId="41824"/>
    <cellStyle name="20% - Accent1 3 6 3" xfId="7402"/>
    <cellStyle name="20% - Accent1 3 6 3 2" xfId="28745"/>
    <cellStyle name="20% - Accent1 3 6 4" xfId="14287"/>
    <cellStyle name="20% - Accent1 3 6 5" xfId="28742"/>
    <cellStyle name="20% - Accent1 3 6 6" xfId="41823"/>
    <cellStyle name="20% - Accent1 3 7" xfId="983"/>
    <cellStyle name="20% - Accent1 3 7 2" xfId="984"/>
    <cellStyle name="20% - Accent1 3 7 2 2" xfId="7405"/>
    <cellStyle name="20% - Accent1 3 7 2 2 2" xfId="28748"/>
    <cellStyle name="20% - Accent1 3 7 2 3" xfId="28747"/>
    <cellStyle name="20% - Accent1 3 7 2 4" xfId="41826"/>
    <cellStyle name="20% - Accent1 3 7 3" xfId="7404"/>
    <cellStyle name="20% - Accent1 3 7 3 2" xfId="28749"/>
    <cellStyle name="20% - Accent1 3 7 4" xfId="14288"/>
    <cellStyle name="20% - Accent1 3 7 5" xfId="28746"/>
    <cellStyle name="20% - Accent1 3 7 6" xfId="41825"/>
    <cellStyle name="20% - Accent1 3 8" xfId="985"/>
    <cellStyle name="20% - Accent1 3 8 2" xfId="986"/>
    <cellStyle name="20% - Accent1 3 8 2 2" xfId="7407"/>
    <cellStyle name="20% - Accent1 3 8 2 2 2" xfId="28752"/>
    <cellStyle name="20% - Accent1 3 8 2 3" xfId="28751"/>
    <cellStyle name="20% - Accent1 3 8 2 4" xfId="41828"/>
    <cellStyle name="20% - Accent1 3 8 3" xfId="7406"/>
    <cellStyle name="20% - Accent1 3 8 3 2" xfId="28753"/>
    <cellStyle name="20% - Accent1 3 8 4" xfId="14289"/>
    <cellStyle name="20% - Accent1 3 8 5" xfId="28750"/>
    <cellStyle name="20% - Accent1 3 8 6" xfId="41827"/>
    <cellStyle name="20% - Accent1 3 9" xfId="987"/>
    <cellStyle name="20% - Accent1 3 9 2" xfId="988"/>
    <cellStyle name="20% - Accent1 3 9 2 2" xfId="7409"/>
    <cellStyle name="20% - Accent1 3 9 2 2 2" xfId="28756"/>
    <cellStyle name="20% - Accent1 3 9 2 3" xfId="28755"/>
    <cellStyle name="20% - Accent1 3 9 2 4" xfId="41830"/>
    <cellStyle name="20% - Accent1 3 9 3" xfId="7408"/>
    <cellStyle name="20% - Accent1 3 9 3 2" xfId="28757"/>
    <cellStyle name="20% - Accent1 3 9 4" xfId="14290"/>
    <cellStyle name="20% - Accent1 3 9 5" xfId="28754"/>
    <cellStyle name="20% - Accent1 3 9 6" xfId="41829"/>
    <cellStyle name="20% - Accent1 4" xfId="166"/>
    <cellStyle name="20% - Accent1 4 10" xfId="990"/>
    <cellStyle name="20% - Accent1 4 10 2" xfId="7411"/>
    <cellStyle name="20% - Accent1 4 10 2 2" xfId="28760"/>
    <cellStyle name="20% - Accent1 4 10 3" xfId="28759"/>
    <cellStyle name="20% - Accent1 4 10 4" xfId="41832"/>
    <cellStyle name="20% - Accent1 4 11" xfId="991"/>
    <cellStyle name="20% - Accent1 4 11 2" xfId="7412"/>
    <cellStyle name="20% - Accent1 4 11 2 2" xfId="28762"/>
    <cellStyle name="20% - Accent1 4 11 3" xfId="28761"/>
    <cellStyle name="20% - Accent1 4 11 4" xfId="41833"/>
    <cellStyle name="20% - Accent1 4 12" xfId="989"/>
    <cellStyle name="20% - Accent1 4 12 2" xfId="7413"/>
    <cellStyle name="20% - Accent1 4 12 2 2" xfId="28764"/>
    <cellStyle name="20% - Accent1 4 12 3" xfId="28763"/>
    <cellStyle name="20% - Accent1 4 13" xfId="7410"/>
    <cellStyle name="20% - Accent1 4 13 2" xfId="28765"/>
    <cellStyle name="20% - Accent1 4 14" xfId="14291"/>
    <cellStyle name="20% - Accent1 4 15" xfId="28758"/>
    <cellStyle name="20% - Accent1 4 16" xfId="41831"/>
    <cellStyle name="20% - Accent1 4 2" xfId="405"/>
    <cellStyle name="20% - Accent1 4 2 10" xfId="992"/>
    <cellStyle name="20% - Accent1 4 2 10 2" xfId="7415"/>
    <cellStyle name="20% - Accent1 4 2 10 2 2" xfId="28768"/>
    <cellStyle name="20% - Accent1 4 2 10 3" xfId="28767"/>
    <cellStyle name="20% - Accent1 4 2 11" xfId="7414"/>
    <cellStyle name="20% - Accent1 4 2 11 2" xfId="28769"/>
    <cellStyle name="20% - Accent1 4 2 12" xfId="14292"/>
    <cellStyle name="20% - Accent1 4 2 13" xfId="28766"/>
    <cellStyle name="20% - Accent1 4 2 14" xfId="41834"/>
    <cellStyle name="20% - Accent1 4 2 2" xfId="993"/>
    <cellStyle name="20% - Accent1 4 2 2 2" xfId="994"/>
    <cellStyle name="20% - Accent1 4 2 2 2 2" xfId="7417"/>
    <cellStyle name="20% - Accent1 4 2 2 2 2 2" xfId="28772"/>
    <cellStyle name="20% - Accent1 4 2 2 2 3" xfId="28771"/>
    <cellStyle name="20% - Accent1 4 2 2 2 4" xfId="41836"/>
    <cellStyle name="20% - Accent1 4 2 2 3" xfId="7416"/>
    <cellStyle name="20% - Accent1 4 2 2 3 2" xfId="28773"/>
    <cellStyle name="20% - Accent1 4 2 2 4" xfId="28770"/>
    <cellStyle name="20% - Accent1 4 2 2 5" xfId="41835"/>
    <cellStyle name="20% - Accent1 4 2 3" xfId="995"/>
    <cellStyle name="20% - Accent1 4 2 3 2" xfId="996"/>
    <cellStyle name="20% - Accent1 4 2 3 2 2" xfId="7419"/>
    <cellStyle name="20% - Accent1 4 2 3 2 2 2" xfId="28776"/>
    <cellStyle name="20% - Accent1 4 2 3 2 3" xfId="28775"/>
    <cellStyle name="20% - Accent1 4 2 3 2 4" xfId="41838"/>
    <cellStyle name="20% - Accent1 4 2 3 3" xfId="7418"/>
    <cellStyle name="20% - Accent1 4 2 3 3 2" xfId="28777"/>
    <cellStyle name="20% - Accent1 4 2 3 4" xfId="28774"/>
    <cellStyle name="20% - Accent1 4 2 3 5" xfId="41837"/>
    <cellStyle name="20% - Accent1 4 2 4" xfId="997"/>
    <cellStyle name="20% - Accent1 4 2 4 2" xfId="7420"/>
    <cellStyle name="20% - Accent1 4 2 4 2 2" xfId="28779"/>
    <cellStyle name="20% - Accent1 4 2 4 3" xfId="28778"/>
    <cellStyle name="20% - Accent1 4 2 4 4" xfId="41839"/>
    <cellStyle name="20% - Accent1 4 2 5" xfId="998"/>
    <cellStyle name="20% - Accent1 4 2 5 2" xfId="7421"/>
    <cellStyle name="20% - Accent1 4 2 5 2 2" xfId="28781"/>
    <cellStyle name="20% - Accent1 4 2 5 3" xfId="28780"/>
    <cellStyle name="20% - Accent1 4 2 5 4" xfId="41840"/>
    <cellStyle name="20% - Accent1 4 2 6" xfId="999"/>
    <cellStyle name="20% - Accent1 4 2 6 2" xfId="7422"/>
    <cellStyle name="20% - Accent1 4 2 6 2 2" xfId="28783"/>
    <cellStyle name="20% - Accent1 4 2 6 3" xfId="28782"/>
    <cellStyle name="20% - Accent1 4 2 6 4" xfId="41841"/>
    <cellStyle name="20% - Accent1 4 2 7" xfId="1000"/>
    <cellStyle name="20% - Accent1 4 2 7 2" xfId="7423"/>
    <cellStyle name="20% - Accent1 4 2 7 2 2" xfId="28785"/>
    <cellStyle name="20% - Accent1 4 2 7 3" xfId="28784"/>
    <cellStyle name="20% - Accent1 4 2 7 4" xfId="41842"/>
    <cellStyle name="20% - Accent1 4 2 8" xfId="1001"/>
    <cellStyle name="20% - Accent1 4 2 8 2" xfId="7424"/>
    <cellStyle name="20% - Accent1 4 2 8 2 2" xfId="28787"/>
    <cellStyle name="20% - Accent1 4 2 8 3" xfId="28786"/>
    <cellStyle name="20% - Accent1 4 2 8 4" xfId="41843"/>
    <cellStyle name="20% - Accent1 4 2 9" xfId="1002"/>
    <cellStyle name="20% - Accent1 4 2 9 2" xfId="7425"/>
    <cellStyle name="20% - Accent1 4 2 9 2 2" xfId="28789"/>
    <cellStyle name="20% - Accent1 4 2 9 3" xfId="28788"/>
    <cellStyle name="20% - Accent1 4 2 9 4" xfId="41844"/>
    <cellStyle name="20% - Accent1 4 3" xfId="609"/>
    <cellStyle name="20% - Accent1 4 3 10" xfId="7426"/>
    <cellStyle name="20% - Accent1 4 3 10 2" xfId="28791"/>
    <cellStyle name="20% - Accent1 4 3 11" xfId="14293"/>
    <cellStyle name="20% - Accent1 4 3 12" xfId="28790"/>
    <cellStyle name="20% - Accent1 4 3 13" xfId="41845"/>
    <cellStyle name="20% - Accent1 4 3 2" xfId="1004"/>
    <cellStyle name="20% - Accent1 4 3 2 2" xfId="7427"/>
    <cellStyle name="20% - Accent1 4 3 2 2 2" xfId="28793"/>
    <cellStyle name="20% - Accent1 4 3 2 3" xfId="28792"/>
    <cellStyle name="20% - Accent1 4 3 2 4" xfId="41846"/>
    <cellStyle name="20% - Accent1 4 3 3" xfId="1005"/>
    <cellStyle name="20% - Accent1 4 3 3 2" xfId="7428"/>
    <cellStyle name="20% - Accent1 4 3 3 2 2" xfId="28795"/>
    <cellStyle name="20% - Accent1 4 3 3 3" xfId="28794"/>
    <cellStyle name="20% - Accent1 4 3 3 4" xfId="41847"/>
    <cellStyle name="20% - Accent1 4 3 4" xfId="1006"/>
    <cellStyle name="20% - Accent1 4 3 4 2" xfId="7429"/>
    <cellStyle name="20% - Accent1 4 3 4 2 2" xfId="28797"/>
    <cellStyle name="20% - Accent1 4 3 4 3" xfId="28796"/>
    <cellStyle name="20% - Accent1 4 3 4 4" xfId="41848"/>
    <cellStyle name="20% - Accent1 4 3 5" xfId="1007"/>
    <cellStyle name="20% - Accent1 4 3 5 2" xfId="7430"/>
    <cellStyle name="20% - Accent1 4 3 5 2 2" xfId="28799"/>
    <cellStyle name="20% - Accent1 4 3 5 3" xfId="28798"/>
    <cellStyle name="20% - Accent1 4 3 5 4" xfId="41849"/>
    <cellStyle name="20% - Accent1 4 3 6" xfId="1008"/>
    <cellStyle name="20% - Accent1 4 3 6 2" xfId="7431"/>
    <cellStyle name="20% - Accent1 4 3 6 2 2" xfId="28801"/>
    <cellStyle name="20% - Accent1 4 3 6 3" xfId="28800"/>
    <cellStyle name="20% - Accent1 4 3 6 4" xfId="41850"/>
    <cellStyle name="20% - Accent1 4 3 7" xfId="1009"/>
    <cellStyle name="20% - Accent1 4 3 7 2" xfId="7432"/>
    <cellStyle name="20% - Accent1 4 3 7 2 2" xfId="28803"/>
    <cellStyle name="20% - Accent1 4 3 7 3" xfId="28802"/>
    <cellStyle name="20% - Accent1 4 3 7 4" xfId="41851"/>
    <cellStyle name="20% - Accent1 4 3 8" xfId="1010"/>
    <cellStyle name="20% - Accent1 4 3 8 2" xfId="7433"/>
    <cellStyle name="20% - Accent1 4 3 8 2 2" xfId="28805"/>
    <cellStyle name="20% - Accent1 4 3 8 3" xfId="28804"/>
    <cellStyle name="20% - Accent1 4 3 8 4" xfId="41852"/>
    <cellStyle name="20% - Accent1 4 3 9" xfId="1003"/>
    <cellStyle name="20% - Accent1 4 3 9 2" xfId="7434"/>
    <cellStyle name="20% - Accent1 4 3 9 2 2" xfId="28807"/>
    <cellStyle name="20% - Accent1 4 3 9 3" xfId="28806"/>
    <cellStyle name="20% - Accent1 4 4" xfId="699"/>
    <cellStyle name="20% - Accent1 4 4 2" xfId="1012"/>
    <cellStyle name="20% - Accent1 4 4 2 2" xfId="7436"/>
    <cellStyle name="20% - Accent1 4 4 2 2 2" xfId="28810"/>
    <cellStyle name="20% - Accent1 4 4 2 3" xfId="28809"/>
    <cellStyle name="20% - Accent1 4 4 2 4" xfId="41854"/>
    <cellStyle name="20% - Accent1 4 4 3" xfId="1011"/>
    <cellStyle name="20% - Accent1 4 4 3 2" xfId="7437"/>
    <cellStyle name="20% - Accent1 4 4 3 2 2" xfId="28812"/>
    <cellStyle name="20% - Accent1 4 4 3 3" xfId="28811"/>
    <cellStyle name="20% - Accent1 4 4 4" xfId="7435"/>
    <cellStyle name="20% - Accent1 4 4 4 2" xfId="28813"/>
    <cellStyle name="20% - Accent1 4 4 5" xfId="14294"/>
    <cellStyle name="20% - Accent1 4 4 6" xfId="28808"/>
    <cellStyle name="20% - Accent1 4 4 7" xfId="41853"/>
    <cellStyle name="20% - Accent1 4 5" xfId="1013"/>
    <cellStyle name="20% - Accent1 4 5 2" xfId="7438"/>
    <cellStyle name="20% - Accent1 4 5 2 2" xfId="28815"/>
    <cellStyle name="20% - Accent1 4 5 3" xfId="28814"/>
    <cellStyle name="20% - Accent1 4 5 4" xfId="41855"/>
    <cellStyle name="20% - Accent1 4 6" xfId="1014"/>
    <cellStyle name="20% - Accent1 4 6 2" xfId="7439"/>
    <cellStyle name="20% - Accent1 4 6 2 2" xfId="28817"/>
    <cellStyle name="20% - Accent1 4 6 3" xfId="28816"/>
    <cellStyle name="20% - Accent1 4 6 4" xfId="41856"/>
    <cellStyle name="20% - Accent1 4 7" xfId="1015"/>
    <cellStyle name="20% - Accent1 4 7 2" xfId="7440"/>
    <cellStyle name="20% - Accent1 4 7 2 2" xfId="28819"/>
    <cellStyle name="20% - Accent1 4 7 3" xfId="28818"/>
    <cellStyle name="20% - Accent1 4 7 4" xfId="41857"/>
    <cellStyle name="20% - Accent1 4 8" xfId="1016"/>
    <cellStyle name="20% - Accent1 4 8 2" xfId="7441"/>
    <cellStyle name="20% - Accent1 4 8 2 2" xfId="28821"/>
    <cellStyle name="20% - Accent1 4 8 3" xfId="28820"/>
    <cellStyle name="20% - Accent1 4 8 4" xfId="41858"/>
    <cellStyle name="20% - Accent1 4 9" xfId="1017"/>
    <cellStyle name="20% - Accent1 4 9 2" xfId="7442"/>
    <cellStyle name="20% - Accent1 4 9 2 2" xfId="28823"/>
    <cellStyle name="20% - Accent1 4 9 3" xfId="28822"/>
    <cellStyle name="20% - Accent1 4 9 4" xfId="41859"/>
    <cellStyle name="20% - Accent1 5" xfId="167"/>
    <cellStyle name="20% - Accent1 5 10" xfId="1019"/>
    <cellStyle name="20% - Accent1 5 10 2" xfId="7444"/>
    <cellStyle name="20% - Accent1 5 10 2 2" xfId="28826"/>
    <cellStyle name="20% - Accent1 5 10 3" xfId="28825"/>
    <cellStyle name="20% - Accent1 5 10 4" xfId="41861"/>
    <cellStyle name="20% - Accent1 5 11" xfId="1020"/>
    <cellStyle name="20% - Accent1 5 11 2" xfId="7445"/>
    <cellStyle name="20% - Accent1 5 11 2 2" xfId="28828"/>
    <cellStyle name="20% - Accent1 5 11 3" xfId="28827"/>
    <cellStyle name="20% - Accent1 5 11 4" xfId="41862"/>
    <cellStyle name="20% - Accent1 5 12" xfId="1018"/>
    <cellStyle name="20% - Accent1 5 12 2" xfId="7446"/>
    <cellStyle name="20% - Accent1 5 12 2 2" xfId="28830"/>
    <cellStyle name="20% - Accent1 5 12 3" xfId="28829"/>
    <cellStyle name="20% - Accent1 5 13" xfId="7443"/>
    <cellStyle name="20% - Accent1 5 13 2" xfId="28831"/>
    <cellStyle name="20% - Accent1 5 14" xfId="14295"/>
    <cellStyle name="20% - Accent1 5 15" xfId="28824"/>
    <cellStyle name="20% - Accent1 5 16" xfId="41860"/>
    <cellStyle name="20% - Accent1 5 2" xfId="406"/>
    <cellStyle name="20% - Accent1 5 2 10" xfId="1021"/>
    <cellStyle name="20% - Accent1 5 2 10 2" xfId="7448"/>
    <cellStyle name="20% - Accent1 5 2 10 2 2" xfId="28834"/>
    <cellStyle name="20% - Accent1 5 2 10 3" xfId="28833"/>
    <cellStyle name="20% - Accent1 5 2 11" xfId="7447"/>
    <cellStyle name="20% - Accent1 5 2 11 2" xfId="28835"/>
    <cellStyle name="20% - Accent1 5 2 12" xfId="14296"/>
    <cellStyle name="20% - Accent1 5 2 13" xfId="28832"/>
    <cellStyle name="20% - Accent1 5 2 14" xfId="41863"/>
    <cellStyle name="20% - Accent1 5 2 2" xfId="1022"/>
    <cellStyle name="20% - Accent1 5 2 2 2" xfId="7449"/>
    <cellStyle name="20% - Accent1 5 2 2 2 2" xfId="28837"/>
    <cellStyle name="20% - Accent1 5 2 2 3" xfId="28836"/>
    <cellStyle name="20% - Accent1 5 2 2 4" xfId="41864"/>
    <cellStyle name="20% - Accent1 5 2 3" xfId="1023"/>
    <cellStyle name="20% - Accent1 5 2 3 2" xfId="7450"/>
    <cellStyle name="20% - Accent1 5 2 3 2 2" xfId="28839"/>
    <cellStyle name="20% - Accent1 5 2 3 3" xfId="28838"/>
    <cellStyle name="20% - Accent1 5 2 3 4" xfId="41865"/>
    <cellStyle name="20% - Accent1 5 2 4" xfId="1024"/>
    <cellStyle name="20% - Accent1 5 2 4 2" xfId="7451"/>
    <cellStyle name="20% - Accent1 5 2 4 2 2" xfId="28841"/>
    <cellStyle name="20% - Accent1 5 2 4 3" xfId="28840"/>
    <cellStyle name="20% - Accent1 5 2 4 4" xfId="41866"/>
    <cellStyle name="20% - Accent1 5 2 5" xfId="1025"/>
    <cellStyle name="20% - Accent1 5 2 5 2" xfId="7452"/>
    <cellStyle name="20% - Accent1 5 2 5 2 2" xfId="28843"/>
    <cellStyle name="20% - Accent1 5 2 5 3" xfId="28842"/>
    <cellStyle name="20% - Accent1 5 2 5 4" xfId="41867"/>
    <cellStyle name="20% - Accent1 5 2 6" xfId="1026"/>
    <cellStyle name="20% - Accent1 5 2 6 2" xfId="7453"/>
    <cellStyle name="20% - Accent1 5 2 6 2 2" xfId="28845"/>
    <cellStyle name="20% - Accent1 5 2 6 3" xfId="28844"/>
    <cellStyle name="20% - Accent1 5 2 6 4" xfId="41868"/>
    <cellStyle name="20% - Accent1 5 2 7" xfId="1027"/>
    <cellStyle name="20% - Accent1 5 2 7 2" xfId="7454"/>
    <cellStyle name="20% - Accent1 5 2 7 2 2" xfId="28847"/>
    <cellStyle name="20% - Accent1 5 2 7 3" xfId="28846"/>
    <cellStyle name="20% - Accent1 5 2 7 4" xfId="41869"/>
    <cellStyle name="20% - Accent1 5 2 8" xfId="1028"/>
    <cellStyle name="20% - Accent1 5 2 8 2" xfId="7455"/>
    <cellStyle name="20% - Accent1 5 2 8 2 2" xfId="28849"/>
    <cellStyle name="20% - Accent1 5 2 8 3" xfId="28848"/>
    <cellStyle name="20% - Accent1 5 2 8 4" xfId="41870"/>
    <cellStyle name="20% - Accent1 5 2 9" xfId="1029"/>
    <cellStyle name="20% - Accent1 5 2 9 2" xfId="7456"/>
    <cellStyle name="20% - Accent1 5 2 9 2 2" xfId="28851"/>
    <cellStyle name="20% - Accent1 5 2 9 3" xfId="28850"/>
    <cellStyle name="20% - Accent1 5 2 9 4" xfId="41871"/>
    <cellStyle name="20% - Accent1 5 3" xfId="610"/>
    <cellStyle name="20% - Accent1 5 3 2" xfId="1031"/>
    <cellStyle name="20% - Accent1 5 3 2 2" xfId="7458"/>
    <cellStyle name="20% - Accent1 5 3 2 2 2" xfId="28854"/>
    <cellStyle name="20% - Accent1 5 3 2 3" xfId="28853"/>
    <cellStyle name="20% - Accent1 5 3 2 4" xfId="41873"/>
    <cellStyle name="20% - Accent1 5 3 3" xfId="1030"/>
    <cellStyle name="20% - Accent1 5 3 3 2" xfId="7459"/>
    <cellStyle name="20% - Accent1 5 3 3 2 2" xfId="28856"/>
    <cellStyle name="20% - Accent1 5 3 3 3" xfId="28855"/>
    <cellStyle name="20% - Accent1 5 3 4" xfId="7457"/>
    <cellStyle name="20% - Accent1 5 3 4 2" xfId="28857"/>
    <cellStyle name="20% - Accent1 5 3 5" xfId="14297"/>
    <cellStyle name="20% - Accent1 5 3 6" xfId="28852"/>
    <cellStyle name="20% - Accent1 5 3 7" xfId="41872"/>
    <cellStyle name="20% - Accent1 5 4" xfId="698"/>
    <cellStyle name="20% - Accent1 5 4 2" xfId="1032"/>
    <cellStyle name="20% - Accent1 5 4 2 2" xfId="7461"/>
    <cellStyle name="20% - Accent1 5 4 2 2 2" xfId="28860"/>
    <cellStyle name="20% - Accent1 5 4 2 3" xfId="28859"/>
    <cellStyle name="20% - Accent1 5 4 3" xfId="7460"/>
    <cellStyle name="20% - Accent1 5 4 3 2" xfId="28861"/>
    <cellStyle name="20% - Accent1 5 4 4" xfId="14298"/>
    <cellStyle name="20% - Accent1 5 4 5" xfId="28858"/>
    <cellStyle name="20% - Accent1 5 4 6" xfId="41874"/>
    <cellStyle name="20% - Accent1 5 5" xfId="1033"/>
    <cellStyle name="20% - Accent1 5 5 2" xfId="7462"/>
    <cellStyle name="20% - Accent1 5 5 2 2" xfId="28863"/>
    <cellStyle name="20% - Accent1 5 5 3" xfId="28862"/>
    <cellStyle name="20% - Accent1 5 5 4" xfId="41875"/>
    <cellStyle name="20% - Accent1 5 6" xfId="1034"/>
    <cellStyle name="20% - Accent1 5 6 2" xfId="7463"/>
    <cellStyle name="20% - Accent1 5 6 2 2" xfId="28865"/>
    <cellStyle name="20% - Accent1 5 6 3" xfId="28864"/>
    <cellStyle name="20% - Accent1 5 6 4" xfId="41876"/>
    <cellStyle name="20% - Accent1 5 7" xfId="1035"/>
    <cellStyle name="20% - Accent1 5 7 2" xfId="7464"/>
    <cellStyle name="20% - Accent1 5 7 2 2" xfId="28867"/>
    <cellStyle name="20% - Accent1 5 7 3" xfId="28866"/>
    <cellStyle name="20% - Accent1 5 7 4" xfId="41877"/>
    <cellStyle name="20% - Accent1 5 8" xfId="1036"/>
    <cellStyle name="20% - Accent1 5 8 2" xfId="7465"/>
    <cellStyle name="20% - Accent1 5 8 2 2" xfId="28869"/>
    <cellStyle name="20% - Accent1 5 8 3" xfId="28868"/>
    <cellStyle name="20% - Accent1 5 8 4" xfId="41878"/>
    <cellStyle name="20% - Accent1 5 9" xfId="1037"/>
    <cellStyle name="20% - Accent1 5 9 2" xfId="7466"/>
    <cellStyle name="20% - Accent1 5 9 2 2" xfId="28871"/>
    <cellStyle name="20% - Accent1 5 9 3" xfId="28870"/>
    <cellStyle name="20% - Accent1 5 9 4" xfId="41879"/>
    <cellStyle name="20% - Accent1 6" xfId="168"/>
    <cellStyle name="20% - Accent1 6 10" xfId="1038"/>
    <cellStyle name="20% - Accent1 6 10 2" xfId="7468"/>
    <cellStyle name="20% - Accent1 6 10 2 2" xfId="28874"/>
    <cellStyle name="20% - Accent1 6 10 3" xfId="28873"/>
    <cellStyle name="20% - Accent1 6 11" xfId="7467"/>
    <cellStyle name="20% - Accent1 6 11 2" xfId="28875"/>
    <cellStyle name="20% - Accent1 6 12" xfId="14299"/>
    <cellStyle name="20% - Accent1 6 13" xfId="28872"/>
    <cellStyle name="20% - Accent1 6 14" xfId="41880"/>
    <cellStyle name="20% - Accent1 6 2" xfId="407"/>
    <cellStyle name="20% - Accent1 6 2 2" xfId="1040"/>
    <cellStyle name="20% - Accent1 6 2 2 2" xfId="7470"/>
    <cellStyle name="20% - Accent1 6 2 2 2 2" xfId="28878"/>
    <cellStyle name="20% - Accent1 6 2 2 3" xfId="28877"/>
    <cellStyle name="20% - Accent1 6 2 2 4" xfId="41882"/>
    <cellStyle name="20% - Accent1 6 2 3" xfId="1039"/>
    <cellStyle name="20% - Accent1 6 2 3 2" xfId="7471"/>
    <cellStyle name="20% - Accent1 6 2 3 2 2" xfId="28880"/>
    <cellStyle name="20% - Accent1 6 2 3 3" xfId="28879"/>
    <cellStyle name="20% - Accent1 6 2 4" xfId="7469"/>
    <cellStyle name="20% - Accent1 6 2 4 2" xfId="28881"/>
    <cellStyle name="20% - Accent1 6 2 5" xfId="14300"/>
    <cellStyle name="20% - Accent1 6 2 6" xfId="28876"/>
    <cellStyle name="20% - Accent1 6 2 7" xfId="41881"/>
    <cellStyle name="20% - Accent1 6 3" xfId="611"/>
    <cellStyle name="20% - Accent1 6 3 2" xfId="1042"/>
    <cellStyle name="20% - Accent1 6 3 2 2" xfId="7473"/>
    <cellStyle name="20% - Accent1 6 3 2 2 2" xfId="28884"/>
    <cellStyle name="20% - Accent1 6 3 2 3" xfId="28883"/>
    <cellStyle name="20% - Accent1 6 3 2 4" xfId="41884"/>
    <cellStyle name="20% - Accent1 6 3 3" xfId="1041"/>
    <cellStyle name="20% - Accent1 6 3 3 2" xfId="7474"/>
    <cellStyle name="20% - Accent1 6 3 3 2 2" xfId="28886"/>
    <cellStyle name="20% - Accent1 6 3 3 3" xfId="28885"/>
    <cellStyle name="20% - Accent1 6 3 4" xfId="7472"/>
    <cellStyle name="20% - Accent1 6 3 4 2" xfId="28887"/>
    <cellStyle name="20% - Accent1 6 3 5" xfId="14301"/>
    <cellStyle name="20% - Accent1 6 3 6" xfId="28882"/>
    <cellStyle name="20% - Accent1 6 3 7" xfId="41883"/>
    <cellStyle name="20% - Accent1 6 4" xfId="697"/>
    <cellStyle name="20% - Accent1 6 4 2" xfId="1043"/>
    <cellStyle name="20% - Accent1 6 4 2 2" xfId="7476"/>
    <cellStyle name="20% - Accent1 6 4 2 2 2" xfId="28890"/>
    <cellStyle name="20% - Accent1 6 4 2 3" xfId="28889"/>
    <cellStyle name="20% - Accent1 6 4 3" xfId="7475"/>
    <cellStyle name="20% - Accent1 6 4 3 2" xfId="28891"/>
    <cellStyle name="20% - Accent1 6 4 4" xfId="14302"/>
    <cellStyle name="20% - Accent1 6 4 5" xfId="28888"/>
    <cellStyle name="20% - Accent1 6 4 6" xfId="41885"/>
    <cellStyle name="20% - Accent1 6 5" xfId="1044"/>
    <cellStyle name="20% - Accent1 6 5 2" xfId="7477"/>
    <cellStyle name="20% - Accent1 6 5 2 2" xfId="28893"/>
    <cellStyle name="20% - Accent1 6 5 3" xfId="28892"/>
    <cellStyle name="20% - Accent1 6 5 4" xfId="41886"/>
    <cellStyle name="20% - Accent1 6 6" xfId="1045"/>
    <cellStyle name="20% - Accent1 6 6 2" xfId="7478"/>
    <cellStyle name="20% - Accent1 6 6 2 2" xfId="28895"/>
    <cellStyle name="20% - Accent1 6 6 3" xfId="28894"/>
    <cellStyle name="20% - Accent1 6 6 4" xfId="41887"/>
    <cellStyle name="20% - Accent1 6 7" xfId="1046"/>
    <cellStyle name="20% - Accent1 6 7 2" xfId="7479"/>
    <cellStyle name="20% - Accent1 6 7 2 2" xfId="28897"/>
    <cellStyle name="20% - Accent1 6 7 3" xfId="28896"/>
    <cellStyle name="20% - Accent1 6 7 4" xfId="41888"/>
    <cellStyle name="20% - Accent1 6 8" xfId="1047"/>
    <cellStyle name="20% - Accent1 6 8 2" xfId="7480"/>
    <cellStyle name="20% - Accent1 6 8 2 2" xfId="28899"/>
    <cellStyle name="20% - Accent1 6 8 3" xfId="28898"/>
    <cellStyle name="20% - Accent1 6 8 4" xfId="41889"/>
    <cellStyle name="20% - Accent1 6 9" xfId="1048"/>
    <cellStyle name="20% - Accent1 6 9 2" xfId="7481"/>
    <cellStyle name="20% - Accent1 6 9 2 2" xfId="28901"/>
    <cellStyle name="20% - Accent1 6 9 3" xfId="28900"/>
    <cellStyle name="20% - Accent1 6 9 4" xfId="41890"/>
    <cellStyle name="20% - Accent1 7" xfId="169"/>
    <cellStyle name="20% - Accent1 7 10" xfId="7482"/>
    <cellStyle name="20% - Accent1 7 10 2" xfId="28903"/>
    <cellStyle name="20% - Accent1 7 11" xfId="14303"/>
    <cellStyle name="20% - Accent1 7 12" xfId="28902"/>
    <cellStyle name="20% - Accent1 7 13" xfId="41891"/>
    <cellStyle name="20% - Accent1 7 2" xfId="408"/>
    <cellStyle name="20% - Accent1 7 2 2" xfId="1051"/>
    <cellStyle name="20% - Accent1 7 2 2 2" xfId="7484"/>
    <cellStyle name="20% - Accent1 7 2 2 2 2" xfId="28906"/>
    <cellStyle name="20% - Accent1 7 2 2 3" xfId="28905"/>
    <cellStyle name="20% - Accent1 7 2 2 4" xfId="41893"/>
    <cellStyle name="20% - Accent1 7 2 3" xfId="1050"/>
    <cellStyle name="20% - Accent1 7 2 3 2" xfId="7485"/>
    <cellStyle name="20% - Accent1 7 2 3 2 2" xfId="28908"/>
    <cellStyle name="20% - Accent1 7 2 3 3" xfId="28907"/>
    <cellStyle name="20% - Accent1 7 2 4" xfId="7483"/>
    <cellStyle name="20% - Accent1 7 2 4 2" xfId="28909"/>
    <cellStyle name="20% - Accent1 7 2 5" xfId="14304"/>
    <cellStyle name="20% - Accent1 7 2 6" xfId="28904"/>
    <cellStyle name="20% - Accent1 7 2 7" xfId="41892"/>
    <cellStyle name="20% - Accent1 7 3" xfId="612"/>
    <cellStyle name="20% - Accent1 7 3 2" xfId="1052"/>
    <cellStyle name="20% - Accent1 7 3 2 2" xfId="7487"/>
    <cellStyle name="20% - Accent1 7 3 2 2 2" xfId="28912"/>
    <cellStyle name="20% - Accent1 7 3 2 3" xfId="28911"/>
    <cellStyle name="20% - Accent1 7 3 3" xfId="7486"/>
    <cellStyle name="20% - Accent1 7 3 3 2" xfId="28913"/>
    <cellStyle name="20% - Accent1 7 3 4" xfId="14305"/>
    <cellStyle name="20% - Accent1 7 3 5" xfId="28910"/>
    <cellStyle name="20% - Accent1 7 3 6" xfId="41894"/>
    <cellStyle name="20% - Accent1 7 4" xfId="696"/>
    <cellStyle name="20% - Accent1 7 4 2" xfId="1053"/>
    <cellStyle name="20% - Accent1 7 4 2 2" xfId="7489"/>
    <cellStyle name="20% - Accent1 7 4 2 2 2" xfId="28916"/>
    <cellStyle name="20% - Accent1 7 4 2 3" xfId="28915"/>
    <cellStyle name="20% - Accent1 7 4 3" xfId="7488"/>
    <cellStyle name="20% - Accent1 7 4 3 2" xfId="28917"/>
    <cellStyle name="20% - Accent1 7 4 4" xfId="14306"/>
    <cellStyle name="20% - Accent1 7 4 5" xfId="28914"/>
    <cellStyle name="20% - Accent1 7 4 6" xfId="41895"/>
    <cellStyle name="20% - Accent1 7 5" xfId="1054"/>
    <cellStyle name="20% - Accent1 7 5 2" xfId="7490"/>
    <cellStyle name="20% - Accent1 7 5 2 2" xfId="28919"/>
    <cellStyle name="20% - Accent1 7 5 3" xfId="28918"/>
    <cellStyle name="20% - Accent1 7 5 4" xfId="41896"/>
    <cellStyle name="20% - Accent1 7 6" xfId="1055"/>
    <cellStyle name="20% - Accent1 7 6 2" xfId="7491"/>
    <cellStyle name="20% - Accent1 7 6 2 2" xfId="28921"/>
    <cellStyle name="20% - Accent1 7 6 3" xfId="28920"/>
    <cellStyle name="20% - Accent1 7 6 4" xfId="41897"/>
    <cellStyle name="20% - Accent1 7 7" xfId="1056"/>
    <cellStyle name="20% - Accent1 7 7 2" xfId="7492"/>
    <cellStyle name="20% - Accent1 7 7 2 2" xfId="28923"/>
    <cellStyle name="20% - Accent1 7 7 3" xfId="28922"/>
    <cellStyle name="20% - Accent1 7 7 4" xfId="41898"/>
    <cellStyle name="20% - Accent1 7 8" xfId="1057"/>
    <cellStyle name="20% - Accent1 7 8 2" xfId="7493"/>
    <cellStyle name="20% - Accent1 7 8 2 2" xfId="28925"/>
    <cellStyle name="20% - Accent1 7 8 3" xfId="28924"/>
    <cellStyle name="20% - Accent1 7 8 4" xfId="41899"/>
    <cellStyle name="20% - Accent1 7 9" xfId="1049"/>
    <cellStyle name="20% - Accent1 7 9 2" xfId="7494"/>
    <cellStyle name="20% - Accent1 7 9 2 2" xfId="28927"/>
    <cellStyle name="20% - Accent1 7 9 3" xfId="28926"/>
    <cellStyle name="20% - Accent1 8" xfId="321"/>
    <cellStyle name="20% - Accent1 8 2" xfId="1059"/>
    <cellStyle name="20% - Accent1 8 2 2" xfId="7495"/>
    <cellStyle name="20% - Accent1 8 2 2 2" xfId="28929"/>
    <cellStyle name="20% - Accent1 8 2 3" xfId="14307"/>
    <cellStyle name="20% - Accent1 8 2 4" xfId="28928"/>
    <cellStyle name="20% - Accent1 8 2 5" xfId="41901"/>
    <cellStyle name="20% - Accent1 8 3" xfId="1060"/>
    <cellStyle name="20% - Accent1 8 3 2" xfId="7496"/>
    <cellStyle name="20% - Accent1 8 3 2 2" xfId="28931"/>
    <cellStyle name="20% - Accent1 8 3 3" xfId="14308"/>
    <cellStyle name="20% - Accent1 8 3 4" xfId="28930"/>
    <cellStyle name="20% - Accent1 8 3 5" xfId="41902"/>
    <cellStyle name="20% - Accent1 8 4" xfId="1061"/>
    <cellStyle name="20% - Accent1 8 4 2" xfId="7497"/>
    <cellStyle name="20% - Accent1 8 4 2 2" xfId="28933"/>
    <cellStyle name="20% - Accent1 8 4 3" xfId="14309"/>
    <cellStyle name="20% - Accent1 8 4 4" xfId="28932"/>
    <cellStyle name="20% - Accent1 8 4 5" xfId="41903"/>
    <cellStyle name="20% - Accent1 8 5" xfId="1062"/>
    <cellStyle name="20% - Accent1 8 5 2" xfId="7498"/>
    <cellStyle name="20% - Accent1 8 5 2 2" xfId="28935"/>
    <cellStyle name="20% - Accent1 8 5 3" xfId="28934"/>
    <cellStyle name="20% - Accent1 8 5 4" xfId="41904"/>
    <cellStyle name="20% - Accent1 8 6" xfId="1058"/>
    <cellStyle name="20% - Accent1 8 6 2" xfId="7499"/>
    <cellStyle name="20% - Accent1 8 6 2 2" xfId="28937"/>
    <cellStyle name="20% - Accent1 8 6 3" xfId="28936"/>
    <cellStyle name="20% - Accent1 8 7" xfId="41900"/>
    <cellStyle name="20% - Accent1 9" xfId="308"/>
    <cellStyle name="20% - Accent1 9 2" xfId="1064"/>
    <cellStyle name="20% - Accent1 9 2 2" xfId="7501"/>
    <cellStyle name="20% - Accent1 9 2 2 2" xfId="28940"/>
    <cellStyle name="20% - Accent1 9 2 3" xfId="14311"/>
    <cellStyle name="20% - Accent1 9 2 4" xfId="28939"/>
    <cellStyle name="20% - Accent1 9 2 5" xfId="41906"/>
    <cellStyle name="20% - Accent1 9 3" xfId="1063"/>
    <cellStyle name="20% - Accent1 9 3 2" xfId="7502"/>
    <cellStyle name="20% - Accent1 9 3 2 2" xfId="28942"/>
    <cellStyle name="20% - Accent1 9 3 3" xfId="14312"/>
    <cellStyle name="20% - Accent1 9 3 4" xfId="28941"/>
    <cellStyle name="20% - Accent1 9 4" xfId="7500"/>
    <cellStyle name="20% - Accent1 9 4 2" xfId="14313"/>
    <cellStyle name="20% - Accent1 9 4 3" xfId="28943"/>
    <cellStyle name="20% - Accent1 9 5" xfId="14310"/>
    <cellStyle name="20% - Accent1 9 6" xfId="28938"/>
    <cellStyle name="20% - Accent1 9 7" xfId="41905"/>
    <cellStyle name="20% - Accent2" xfId="2" builtinId="34" customBuiltin="1"/>
    <cellStyle name="20% - Accent2 10" xfId="1065"/>
    <cellStyle name="20% - Accent2 10 2" xfId="1066"/>
    <cellStyle name="20% - Accent2 10 2 2" xfId="7504"/>
    <cellStyle name="20% - Accent2 10 2 2 2" xfId="28946"/>
    <cellStyle name="20% - Accent2 10 2 3" xfId="14315"/>
    <cellStyle name="20% - Accent2 10 2 4" xfId="28945"/>
    <cellStyle name="20% - Accent2 10 2 5" xfId="41908"/>
    <cellStyle name="20% - Accent2 10 3" xfId="7503"/>
    <cellStyle name="20% - Accent2 10 3 2" xfId="14316"/>
    <cellStyle name="20% - Accent2 10 3 3" xfId="28947"/>
    <cellStyle name="20% - Accent2 10 4" xfId="14317"/>
    <cellStyle name="20% - Accent2 10 5" xfId="14314"/>
    <cellStyle name="20% - Accent2 10 6" xfId="28944"/>
    <cellStyle name="20% - Accent2 10 7" xfId="41907"/>
    <cellStyle name="20% - Accent2 11" xfId="1067"/>
    <cellStyle name="20% - Accent2 11 2" xfId="1068"/>
    <cellStyle name="20% - Accent2 11 2 2" xfId="7506"/>
    <cellStyle name="20% - Accent2 11 2 2 2" xfId="28950"/>
    <cellStyle name="20% - Accent2 11 2 3" xfId="14319"/>
    <cellStyle name="20% - Accent2 11 2 4" xfId="28949"/>
    <cellStyle name="20% - Accent2 11 2 5" xfId="41910"/>
    <cellStyle name="20% - Accent2 11 3" xfId="7505"/>
    <cellStyle name="20% - Accent2 11 3 2" xfId="14320"/>
    <cellStyle name="20% - Accent2 11 3 3" xfId="28951"/>
    <cellStyle name="20% - Accent2 11 4" xfId="14321"/>
    <cellStyle name="20% - Accent2 11 5" xfId="14318"/>
    <cellStyle name="20% - Accent2 11 6" xfId="28948"/>
    <cellStyle name="20% - Accent2 11 7" xfId="41909"/>
    <cellStyle name="20% - Accent2 12" xfId="1069"/>
    <cellStyle name="20% - Accent2 12 2" xfId="7507"/>
    <cellStyle name="20% - Accent2 12 2 2" xfId="14323"/>
    <cellStyle name="20% - Accent2 12 2 3" xfId="28953"/>
    <cellStyle name="20% - Accent2 12 3" xfId="14324"/>
    <cellStyle name="20% - Accent2 12 4" xfId="14325"/>
    <cellStyle name="20% - Accent2 12 5" xfId="14326"/>
    <cellStyle name="20% - Accent2 12 6" xfId="14322"/>
    <cellStyle name="20% - Accent2 12 7" xfId="28952"/>
    <cellStyle name="20% - Accent2 12 8" xfId="41911"/>
    <cellStyle name="20% - Accent2 13" xfId="1070"/>
    <cellStyle name="20% - Accent2 13 2" xfId="7508"/>
    <cellStyle name="20% - Accent2 13 2 2" xfId="28955"/>
    <cellStyle name="20% - Accent2 13 3" xfId="14327"/>
    <cellStyle name="20% - Accent2 13 4" xfId="28954"/>
    <cellStyle name="20% - Accent2 13 5" xfId="41912"/>
    <cellStyle name="20% - Accent2 14" xfId="1071"/>
    <cellStyle name="20% - Accent2 14 2" xfId="7509"/>
    <cellStyle name="20% - Accent2 14 2 2" xfId="28957"/>
    <cellStyle name="20% - Accent2 14 3" xfId="14328"/>
    <cellStyle name="20% - Accent2 14 4" xfId="28956"/>
    <cellStyle name="20% - Accent2 14 5" xfId="41913"/>
    <cellStyle name="20% - Accent2 15" xfId="1072"/>
    <cellStyle name="20% - Accent2 15 2" xfId="7510"/>
    <cellStyle name="20% - Accent2 15 2 2" xfId="28959"/>
    <cellStyle name="20% - Accent2 15 3" xfId="14329"/>
    <cellStyle name="20% - Accent2 15 4" xfId="28958"/>
    <cellStyle name="20% - Accent2 15 5" xfId="41914"/>
    <cellStyle name="20% - Accent2 16" xfId="13873"/>
    <cellStyle name="20% - Accent2 16 2" xfId="14330"/>
    <cellStyle name="20% - Accent2 17" xfId="14331"/>
    <cellStyle name="20% - Accent2 18" xfId="14332"/>
    <cellStyle name="20% - Accent2 19" xfId="14333"/>
    <cellStyle name="20% - Accent2 2" xfId="120"/>
    <cellStyle name="20% - Accent2 2 10" xfId="1074"/>
    <cellStyle name="20% - Accent2 2 11" xfId="1075"/>
    <cellStyle name="20% - Accent2 2 11 2" xfId="7512"/>
    <cellStyle name="20% - Accent2 2 11 2 2" xfId="28961"/>
    <cellStyle name="20% - Accent2 2 11 3" xfId="14334"/>
    <cellStyle name="20% - Accent2 2 11 4" xfId="28960"/>
    <cellStyle name="20% - Accent2 2 11 5" xfId="41915"/>
    <cellStyle name="20% - Accent2 2 12" xfId="1076"/>
    <cellStyle name="20% - Accent2 2 12 2" xfId="7513"/>
    <cellStyle name="20% - Accent2 2 12 2 2" xfId="28963"/>
    <cellStyle name="20% - Accent2 2 12 3" xfId="14335"/>
    <cellStyle name="20% - Accent2 2 12 4" xfId="28962"/>
    <cellStyle name="20% - Accent2 2 12 5" xfId="41916"/>
    <cellStyle name="20% - Accent2 2 13" xfId="1077"/>
    <cellStyle name="20% - Accent2 2 13 2" xfId="7514"/>
    <cellStyle name="20% - Accent2 2 13 2 2" xfId="28965"/>
    <cellStyle name="20% - Accent2 2 13 3" xfId="14336"/>
    <cellStyle name="20% - Accent2 2 13 4" xfId="28964"/>
    <cellStyle name="20% - Accent2 2 13 5" xfId="41917"/>
    <cellStyle name="20% - Accent2 2 14" xfId="1078"/>
    <cellStyle name="20% - Accent2 2 14 2" xfId="7515"/>
    <cellStyle name="20% - Accent2 2 14 2 2" xfId="28967"/>
    <cellStyle name="20% - Accent2 2 14 3" xfId="14337"/>
    <cellStyle name="20% - Accent2 2 14 4" xfId="28966"/>
    <cellStyle name="20% - Accent2 2 14 5" xfId="41918"/>
    <cellStyle name="20% - Accent2 2 15" xfId="1079"/>
    <cellStyle name="20% - Accent2 2 15 2" xfId="7516"/>
    <cellStyle name="20% - Accent2 2 15 2 2" xfId="28969"/>
    <cellStyle name="20% - Accent2 2 15 3" xfId="14338"/>
    <cellStyle name="20% - Accent2 2 15 4" xfId="28968"/>
    <cellStyle name="20% - Accent2 2 15 5" xfId="41919"/>
    <cellStyle name="20% - Accent2 2 16" xfId="1073"/>
    <cellStyle name="20% - Accent2 2 16 2" xfId="7517"/>
    <cellStyle name="20% - Accent2 2 16 2 2" xfId="28971"/>
    <cellStyle name="20% - Accent2 2 16 3" xfId="28048"/>
    <cellStyle name="20% - Accent2 2 16 4" xfId="28970"/>
    <cellStyle name="20% - Accent2 2 17" xfId="7511"/>
    <cellStyle name="20% - Accent2 2 17 2" xfId="28972"/>
    <cellStyle name="20% - Accent2 2 18" xfId="41610"/>
    <cellStyle name="20% - Accent2 2 2" xfId="171"/>
    <cellStyle name="20% - Accent2 2 2 2" xfId="1080"/>
    <cellStyle name="20% - Accent2 2 2 2 10" xfId="1081"/>
    <cellStyle name="20% - Accent2 2 2 2 10 2" xfId="7519"/>
    <cellStyle name="20% - Accent2 2 2 2 10 2 2" xfId="28975"/>
    <cellStyle name="20% - Accent2 2 2 2 10 3" xfId="28974"/>
    <cellStyle name="20% - Accent2 2 2 2 10 4" xfId="41921"/>
    <cellStyle name="20% - Accent2 2 2 2 11" xfId="1082"/>
    <cellStyle name="20% - Accent2 2 2 2 11 2" xfId="7520"/>
    <cellStyle name="20% - Accent2 2 2 2 11 2 2" xfId="28977"/>
    <cellStyle name="20% - Accent2 2 2 2 11 3" xfId="28976"/>
    <cellStyle name="20% - Accent2 2 2 2 11 4" xfId="41922"/>
    <cellStyle name="20% - Accent2 2 2 2 12" xfId="7518"/>
    <cellStyle name="20% - Accent2 2 2 2 12 2" xfId="28978"/>
    <cellStyle name="20% - Accent2 2 2 2 13" xfId="28973"/>
    <cellStyle name="20% - Accent2 2 2 2 14" xfId="41920"/>
    <cellStyle name="20% - Accent2 2 2 2 2" xfId="1083"/>
    <cellStyle name="20% - Accent2 2 2 2 2 10" xfId="7521"/>
    <cellStyle name="20% - Accent2 2 2 2 2 10 2" xfId="28980"/>
    <cellStyle name="20% - Accent2 2 2 2 2 11" xfId="28979"/>
    <cellStyle name="20% - Accent2 2 2 2 2 12" xfId="41923"/>
    <cellStyle name="20% - Accent2 2 2 2 2 2" xfId="1084"/>
    <cellStyle name="20% - Accent2 2 2 2 2 2 2" xfId="1085"/>
    <cellStyle name="20% - Accent2 2 2 2 2 2 2 2" xfId="7523"/>
    <cellStyle name="20% - Accent2 2 2 2 2 2 2 2 2" xfId="28983"/>
    <cellStyle name="20% - Accent2 2 2 2 2 2 2 3" xfId="28982"/>
    <cellStyle name="20% - Accent2 2 2 2 2 2 2 4" xfId="41925"/>
    <cellStyle name="20% - Accent2 2 2 2 2 2 3" xfId="7522"/>
    <cellStyle name="20% - Accent2 2 2 2 2 2 3 2" xfId="28984"/>
    <cellStyle name="20% - Accent2 2 2 2 2 2 4" xfId="28981"/>
    <cellStyle name="20% - Accent2 2 2 2 2 2 5" xfId="41924"/>
    <cellStyle name="20% - Accent2 2 2 2 2 3" xfId="1086"/>
    <cellStyle name="20% - Accent2 2 2 2 2 3 2" xfId="1087"/>
    <cellStyle name="20% - Accent2 2 2 2 2 3 2 2" xfId="7525"/>
    <cellStyle name="20% - Accent2 2 2 2 2 3 2 2 2" xfId="28987"/>
    <cellStyle name="20% - Accent2 2 2 2 2 3 2 3" xfId="28986"/>
    <cellStyle name="20% - Accent2 2 2 2 2 3 2 4" xfId="41927"/>
    <cellStyle name="20% - Accent2 2 2 2 2 3 3" xfId="7524"/>
    <cellStyle name="20% - Accent2 2 2 2 2 3 3 2" xfId="28988"/>
    <cellStyle name="20% - Accent2 2 2 2 2 3 4" xfId="28985"/>
    <cellStyle name="20% - Accent2 2 2 2 2 3 5" xfId="41926"/>
    <cellStyle name="20% - Accent2 2 2 2 2 4" xfId="1088"/>
    <cellStyle name="20% - Accent2 2 2 2 2 4 2" xfId="7526"/>
    <cellStyle name="20% - Accent2 2 2 2 2 4 2 2" xfId="28990"/>
    <cellStyle name="20% - Accent2 2 2 2 2 4 3" xfId="28989"/>
    <cellStyle name="20% - Accent2 2 2 2 2 4 4" xfId="41928"/>
    <cellStyle name="20% - Accent2 2 2 2 2 5" xfId="1089"/>
    <cellStyle name="20% - Accent2 2 2 2 2 5 2" xfId="7527"/>
    <cellStyle name="20% - Accent2 2 2 2 2 5 2 2" xfId="28992"/>
    <cellStyle name="20% - Accent2 2 2 2 2 5 3" xfId="28991"/>
    <cellStyle name="20% - Accent2 2 2 2 2 5 4" xfId="41929"/>
    <cellStyle name="20% - Accent2 2 2 2 2 6" xfId="1090"/>
    <cellStyle name="20% - Accent2 2 2 2 2 6 2" xfId="7528"/>
    <cellStyle name="20% - Accent2 2 2 2 2 6 2 2" xfId="28994"/>
    <cellStyle name="20% - Accent2 2 2 2 2 6 3" xfId="28993"/>
    <cellStyle name="20% - Accent2 2 2 2 2 6 4" xfId="41930"/>
    <cellStyle name="20% - Accent2 2 2 2 2 7" xfId="1091"/>
    <cellStyle name="20% - Accent2 2 2 2 2 7 2" xfId="7529"/>
    <cellStyle name="20% - Accent2 2 2 2 2 7 2 2" xfId="28996"/>
    <cellStyle name="20% - Accent2 2 2 2 2 7 3" xfId="28995"/>
    <cellStyle name="20% - Accent2 2 2 2 2 7 4" xfId="41931"/>
    <cellStyle name="20% - Accent2 2 2 2 2 8" xfId="1092"/>
    <cellStyle name="20% - Accent2 2 2 2 2 8 2" xfId="7530"/>
    <cellStyle name="20% - Accent2 2 2 2 2 8 2 2" xfId="28998"/>
    <cellStyle name="20% - Accent2 2 2 2 2 8 3" xfId="28997"/>
    <cellStyle name="20% - Accent2 2 2 2 2 8 4" xfId="41932"/>
    <cellStyle name="20% - Accent2 2 2 2 2 9" xfId="1093"/>
    <cellStyle name="20% - Accent2 2 2 2 2 9 2" xfId="7531"/>
    <cellStyle name="20% - Accent2 2 2 2 2 9 2 2" xfId="29000"/>
    <cellStyle name="20% - Accent2 2 2 2 2 9 3" xfId="28999"/>
    <cellStyle name="20% - Accent2 2 2 2 2 9 4" xfId="41933"/>
    <cellStyle name="20% - Accent2 2 2 2 3" xfId="1094"/>
    <cellStyle name="20% - Accent2 2 2 2 3 10" xfId="29001"/>
    <cellStyle name="20% - Accent2 2 2 2 3 11" xfId="41934"/>
    <cellStyle name="20% - Accent2 2 2 2 3 2" xfId="1095"/>
    <cellStyle name="20% - Accent2 2 2 2 3 2 2" xfId="7533"/>
    <cellStyle name="20% - Accent2 2 2 2 3 2 2 2" xfId="29003"/>
    <cellStyle name="20% - Accent2 2 2 2 3 2 3" xfId="29002"/>
    <cellStyle name="20% - Accent2 2 2 2 3 2 4" xfId="41935"/>
    <cellStyle name="20% - Accent2 2 2 2 3 3" xfId="1096"/>
    <cellStyle name="20% - Accent2 2 2 2 3 3 2" xfId="7534"/>
    <cellStyle name="20% - Accent2 2 2 2 3 3 2 2" xfId="29005"/>
    <cellStyle name="20% - Accent2 2 2 2 3 3 3" xfId="29004"/>
    <cellStyle name="20% - Accent2 2 2 2 3 3 4" xfId="41936"/>
    <cellStyle name="20% - Accent2 2 2 2 3 4" xfId="1097"/>
    <cellStyle name="20% - Accent2 2 2 2 3 4 2" xfId="7535"/>
    <cellStyle name="20% - Accent2 2 2 2 3 4 2 2" xfId="29007"/>
    <cellStyle name="20% - Accent2 2 2 2 3 4 3" xfId="29006"/>
    <cellStyle name="20% - Accent2 2 2 2 3 4 4" xfId="41937"/>
    <cellStyle name="20% - Accent2 2 2 2 3 5" xfId="1098"/>
    <cellStyle name="20% - Accent2 2 2 2 3 5 2" xfId="7536"/>
    <cellStyle name="20% - Accent2 2 2 2 3 5 2 2" xfId="29009"/>
    <cellStyle name="20% - Accent2 2 2 2 3 5 3" xfId="29008"/>
    <cellStyle name="20% - Accent2 2 2 2 3 5 4" xfId="41938"/>
    <cellStyle name="20% - Accent2 2 2 2 3 6" xfId="1099"/>
    <cellStyle name="20% - Accent2 2 2 2 3 6 2" xfId="7537"/>
    <cellStyle name="20% - Accent2 2 2 2 3 6 2 2" xfId="29011"/>
    <cellStyle name="20% - Accent2 2 2 2 3 6 3" xfId="29010"/>
    <cellStyle name="20% - Accent2 2 2 2 3 6 4" xfId="41939"/>
    <cellStyle name="20% - Accent2 2 2 2 3 7" xfId="1100"/>
    <cellStyle name="20% - Accent2 2 2 2 3 7 2" xfId="7538"/>
    <cellStyle name="20% - Accent2 2 2 2 3 7 2 2" xfId="29013"/>
    <cellStyle name="20% - Accent2 2 2 2 3 7 3" xfId="29012"/>
    <cellStyle name="20% - Accent2 2 2 2 3 7 4" xfId="41940"/>
    <cellStyle name="20% - Accent2 2 2 2 3 8" xfId="1101"/>
    <cellStyle name="20% - Accent2 2 2 2 3 8 2" xfId="7539"/>
    <cellStyle name="20% - Accent2 2 2 2 3 8 2 2" xfId="29015"/>
    <cellStyle name="20% - Accent2 2 2 2 3 8 3" xfId="29014"/>
    <cellStyle name="20% - Accent2 2 2 2 3 8 4" xfId="41941"/>
    <cellStyle name="20% - Accent2 2 2 2 3 9" xfId="7532"/>
    <cellStyle name="20% - Accent2 2 2 2 3 9 2" xfId="29016"/>
    <cellStyle name="20% - Accent2 2 2 2 4" xfId="1102"/>
    <cellStyle name="20% - Accent2 2 2 2 4 2" xfId="1103"/>
    <cellStyle name="20% - Accent2 2 2 2 4 2 2" xfId="7541"/>
    <cellStyle name="20% - Accent2 2 2 2 4 2 2 2" xfId="29019"/>
    <cellStyle name="20% - Accent2 2 2 2 4 2 3" xfId="29018"/>
    <cellStyle name="20% - Accent2 2 2 2 4 2 4" xfId="41943"/>
    <cellStyle name="20% - Accent2 2 2 2 4 3" xfId="7540"/>
    <cellStyle name="20% - Accent2 2 2 2 4 3 2" xfId="29020"/>
    <cellStyle name="20% - Accent2 2 2 2 4 4" xfId="29017"/>
    <cellStyle name="20% - Accent2 2 2 2 4 5" xfId="41942"/>
    <cellStyle name="20% - Accent2 2 2 2 5" xfId="1104"/>
    <cellStyle name="20% - Accent2 2 2 2 5 2" xfId="7542"/>
    <cellStyle name="20% - Accent2 2 2 2 5 2 2" xfId="29022"/>
    <cellStyle name="20% - Accent2 2 2 2 5 3" xfId="29021"/>
    <cellStyle name="20% - Accent2 2 2 2 5 4" xfId="41944"/>
    <cellStyle name="20% - Accent2 2 2 2 6" xfId="1105"/>
    <cellStyle name="20% - Accent2 2 2 2 6 2" xfId="7543"/>
    <cellStyle name="20% - Accent2 2 2 2 6 2 2" xfId="29024"/>
    <cellStyle name="20% - Accent2 2 2 2 6 3" xfId="29023"/>
    <cellStyle name="20% - Accent2 2 2 2 6 4" xfId="41945"/>
    <cellStyle name="20% - Accent2 2 2 2 7" xfId="1106"/>
    <cellStyle name="20% - Accent2 2 2 2 7 2" xfId="7544"/>
    <cellStyle name="20% - Accent2 2 2 2 7 2 2" xfId="29026"/>
    <cellStyle name="20% - Accent2 2 2 2 7 3" xfId="29025"/>
    <cellStyle name="20% - Accent2 2 2 2 7 4" xfId="41946"/>
    <cellStyle name="20% - Accent2 2 2 2 8" xfId="1107"/>
    <cellStyle name="20% - Accent2 2 2 2 8 2" xfId="7545"/>
    <cellStyle name="20% - Accent2 2 2 2 8 2 2" xfId="29028"/>
    <cellStyle name="20% - Accent2 2 2 2 8 3" xfId="29027"/>
    <cellStyle name="20% - Accent2 2 2 2 8 4" xfId="41947"/>
    <cellStyle name="20% - Accent2 2 2 2 9" xfId="1108"/>
    <cellStyle name="20% - Accent2 2 2 2 9 2" xfId="7546"/>
    <cellStyle name="20% - Accent2 2 2 2 9 2 2" xfId="29030"/>
    <cellStyle name="20% - Accent2 2 2 2 9 3" xfId="29029"/>
    <cellStyle name="20% - Accent2 2 2 2 9 4" xfId="41948"/>
    <cellStyle name="20% - Accent2 2 2 3" xfId="1109"/>
    <cellStyle name="20% - Accent2 2 2 3 10" xfId="41949"/>
    <cellStyle name="20% - Accent2 2 2 3 2" xfId="1110"/>
    <cellStyle name="20% - Accent2 2 2 3 2 2" xfId="1111"/>
    <cellStyle name="20% - Accent2 2 2 3 2 2 2" xfId="7549"/>
    <cellStyle name="20% - Accent2 2 2 3 2 2 2 2" xfId="29034"/>
    <cellStyle name="20% - Accent2 2 2 3 2 2 3" xfId="29033"/>
    <cellStyle name="20% - Accent2 2 2 3 2 2 4" xfId="41951"/>
    <cellStyle name="20% - Accent2 2 2 3 2 3" xfId="7548"/>
    <cellStyle name="20% - Accent2 2 2 3 2 3 2" xfId="29035"/>
    <cellStyle name="20% - Accent2 2 2 3 2 4" xfId="29032"/>
    <cellStyle name="20% - Accent2 2 2 3 2 5" xfId="41950"/>
    <cellStyle name="20% - Accent2 2 2 3 3" xfId="1112"/>
    <cellStyle name="20% - Accent2 2 2 3 3 2" xfId="1113"/>
    <cellStyle name="20% - Accent2 2 2 3 3 2 2" xfId="7551"/>
    <cellStyle name="20% - Accent2 2 2 3 3 2 2 2" xfId="29038"/>
    <cellStyle name="20% - Accent2 2 2 3 3 2 3" xfId="29037"/>
    <cellStyle name="20% - Accent2 2 2 3 3 2 4" xfId="41953"/>
    <cellStyle name="20% - Accent2 2 2 3 3 3" xfId="7550"/>
    <cellStyle name="20% - Accent2 2 2 3 3 3 2" xfId="29039"/>
    <cellStyle name="20% - Accent2 2 2 3 3 4" xfId="29036"/>
    <cellStyle name="20% - Accent2 2 2 3 3 5" xfId="41952"/>
    <cellStyle name="20% - Accent2 2 2 3 4" xfId="1114"/>
    <cellStyle name="20% - Accent2 2 2 3 4 2" xfId="7552"/>
    <cellStyle name="20% - Accent2 2 2 3 4 2 2" xfId="29041"/>
    <cellStyle name="20% - Accent2 2 2 3 4 3" xfId="29040"/>
    <cellStyle name="20% - Accent2 2 2 3 4 4" xfId="41954"/>
    <cellStyle name="20% - Accent2 2 2 3 5" xfId="1115"/>
    <cellStyle name="20% - Accent2 2 2 3 5 2" xfId="7553"/>
    <cellStyle name="20% - Accent2 2 2 3 5 2 2" xfId="29043"/>
    <cellStyle name="20% - Accent2 2 2 3 5 3" xfId="29042"/>
    <cellStyle name="20% - Accent2 2 2 3 5 4" xfId="41955"/>
    <cellStyle name="20% - Accent2 2 2 3 6" xfId="1116"/>
    <cellStyle name="20% - Accent2 2 2 3 6 2" xfId="7554"/>
    <cellStyle name="20% - Accent2 2 2 3 6 2 2" xfId="29045"/>
    <cellStyle name="20% - Accent2 2 2 3 6 3" xfId="29044"/>
    <cellStyle name="20% - Accent2 2 2 3 6 4" xfId="41956"/>
    <cellStyle name="20% - Accent2 2 2 3 7" xfId="1117"/>
    <cellStyle name="20% - Accent2 2 2 3 7 2" xfId="7555"/>
    <cellStyle name="20% - Accent2 2 2 3 7 2 2" xfId="29047"/>
    <cellStyle name="20% - Accent2 2 2 3 7 3" xfId="29046"/>
    <cellStyle name="20% - Accent2 2 2 3 7 4" xfId="41957"/>
    <cellStyle name="20% - Accent2 2 2 3 8" xfId="7547"/>
    <cellStyle name="20% - Accent2 2 2 3 8 2" xfId="29048"/>
    <cellStyle name="20% - Accent2 2 2 3 9" xfId="29031"/>
    <cellStyle name="20% - Accent2 2 2 4" xfId="1118"/>
    <cellStyle name="20% - Accent2 2 2 4 10" xfId="41958"/>
    <cellStyle name="20% - Accent2 2 2 4 2" xfId="1119"/>
    <cellStyle name="20% - Accent2 2 2 4 2 2" xfId="7557"/>
    <cellStyle name="20% - Accent2 2 2 4 2 2 2" xfId="29051"/>
    <cellStyle name="20% - Accent2 2 2 4 2 3" xfId="29050"/>
    <cellStyle name="20% - Accent2 2 2 4 2 4" xfId="41959"/>
    <cellStyle name="20% - Accent2 2 2 4 3" xfId="1120"/>
    <cellStyle name="20% - Accent2 2 2 4 3 2" xfId="7558"/>
    <cellStyle name="20% - Accent2 2 2 4 3 2 2" xfId="29053"/>
    <cellStyle name="20% - Accent2 2 2 4 3 3" xfId="29052"/>
    <cellStyle name="20% - Accent2 2 2 4 3 4" xfId="41960"/>
    <cellStyle name="20% - Accent2 2 2 4 4" xfId="1121"/>
    <cellStyle name="20% - Accent2 2 2 4 4 2" xfId="7559"/>
    <cellStyle name="20% - Accent2 2 2 4 4 2 2" xfId="29055"/>
    <cellStyle name="20% - Accent2 2 2 4 4 3" xfId="29054"/>
    <cellStyle name="20% - Accent2 2 2 4 4 4" xfId="41961"/>
    <cellStyle name="20% - Accent2 2 2 4 5" xfId="1122"/>
    <cellStyle name="20% - Accent2 2 2 4 5 2" xfId="7560"/>
    <cellStyle name="20% - Accent2 2 2 4 5 2 2" xfId="29057"/>
    <cellStyle name="20% - Accent2 2 2 4 5 3" xfId="29056"/>
    <cellStyle name="20% - Accent2 2 2 4 5 4" xfId="41962"/>
    <cellStyle name="20% - Accent2 2 2 4 6" xfId="1123"/>
    <cellStyle name="20% - Accent2 2 2 4 6 2" xfId="7561"/>
    <cellStyle name="20% - Accent2 2 2 4 6 2 2" xfId="29059"/>
    <cellStyle name="20% - Accent2 2 2 4 6 3" xfId="29058"/>
    <cellStyle name="20% - Accent2 2 2 4 6 4" xfId="41963"/>
    <cellStyle name="20% - Accent2 2 2 4 7" xfId="1124"/>
    <cellStyle name="20% - Accent2 2 2 4 7 2" xfId="7562"/>
    <cellStyle name="20% - Accent2 2 2 4 7 2 2" xfId="29061"/>
    <cellStyle name="20% - Accent2 2 2 4 7 3" xfId="29060"/>
    <cellStyle name="20% - Accent2 2 2 4 7 4" xfId="41964"/>
    <cellStyle name="20% - Accent2 2 2 4 8" xfId="7556"/>
    <cellStyle name="20% - Accent2 2 2 4 8 2" xfId="29062"/>
    <cellStyle name="20% - Accent2 2 2 4 9" xfId="29049"/>
    <cellStyle name="20% - Accent2 2 2 5" xfId="1125"/>
    <cellStyle name="20% - Accent2 2 2 5 2" xfId="7563"/>
    <cellStyle name="20% - Accent2 2 2 5 2 2" xfId="29064"/>
    <cellStyle name="20% - Accent2 2 2 5 3" xfId="29063"/>
    <cellStyle name="20% - Accent2 2 2 5 4" xfId="41965"/>
    <cellStyle name="20% - Accent2 2 2 6" xfId="1126"/>
    <cellStyle name="20% - Accent2 2 2 6 2" xfId="7564"/>
    <cellStyle name="20% - Accent2 2 2 6 2 2" xfId="29066"/>
    <cellStyle name="20% - Accent2 2 2 6 3" xfId="29065"/>
    <cellStyle name="20% - Accent2 2 2 6 4" xfId="41966"/>
    <cellStyle name="20% - Accent2 2 2 7" xfId="14339"/>
    <cellStyle name="20% - Accent2 2 3" xfId="170"/>
    <cellStyle name="20% - Accent2 2 3 2" xfId="409"/>
    <cellStyle name="20% - Accent2 2 3 2 2" xfId="7137"/>
    <cellStyle name="20% - Accent2 2 3 2 2 2" xfId="7567"/>
    <cellStyle name="20% - Accent2 2 3 2 2 2 2" xfId="29070"/>
    <cellStyle name="20% - Accent2 2 3 2 2 3" xfId="29069"/>
    <cellStyle name="20% - Accent2 2 3 2 3" xfId="7566"/>
    <cellStyle name="20% - Accent2 2 3 2 3 2" xfId="29071"/>
    <cellStyle name="20% - Accent2 2 3 2 4" xfId="29068"/>
    <cellStyle name="20% - Accent2 2 3 3" xfId="1127"/>
    <cellStyle name="20% - Accent2 2 3 4" xfId="7565"/>
    <cellStyle name="20% - Accent2 2 3 4 2" xfId="29072"/>
    <cellStyle name="20% - Accent2 2 3 5" xfId="14340"/>
    <cellStyle name="20% - Accent2 2 3 6" xfId="29067"/>
    <cellStyle name="20% - Accent2 2 4" xfId="377"/>
    <cellStyle name="20% - Accent2 2 4 10" xfId="1129"/>
    <cellStyle name="20% - Accent2 2 4 10 2" xfId="7569"/>
    <cellStyle name="20% - Accent2 2 4 10 2 2" xfId="29075"/>
    <cellStyle name="20% - Accent2 2 4 10 3" xfId="29074"/>
    <cellStyle name="20% - Accent2 2 4 10 4" xfId="41968"/>
    <cellStyle name="20% - Accent2 2 4 11" xfId="1130"/>
    <cellStyle name="20% - Accent2 2 4 11 2" xfId="7570"/>
    <cellStyle name="20% - Accent2 2 4 11 2 2" xfId="29077"/>
    <cellStyle name="20% - Accent2 2 4 11 3" xfId="29076"/>
    <cellStyle name="20% - Accent2 2 4 11 4" xfId="41969"/>
    <cellStyle name="20% - Accent2 2 4 12" xfId="1128"/>
    <cellStyle name="20% - Accent2 2 4 12 2" xfId="7571"/>
    <cellStyle name="20% - Accent2 2 4 12 2 2" xfId="29079"/>
    <cellStyle name="20% - Accent2 2 4 12 3" xfId="29078"/>
    <cellStyle name="20% - Accent2 2 4 13" xfId="7568"/>
    <cellStyle name="20% - Accent2 2 4 13 2" xfId="29080"/>
    <cellStyle name="20% - Accent2 2 4 14" xfId="14341"/>
    <cellStyle name="20% - Accent2 2 4 15" xfId="29073"/>
    <cellStyle name="20% - Accent2 2 4 16" xfId="41967"/>
    <cellStyle name="20% - Accent2 2 4 2" xfId="1131"/>
    <cellStyle name="20% - Accent2 2 4 2 10" xfId="7572"/>
    <cellStyle name="20% - Accent2 2 4 2 10 2" xfId="29082"/>
    <cellStyle name="20% - Accent2 2 4 2 11" xfId="14342"/>
    <cellStyle name="20% - Accent2 2 4 2 12" xfId="29081"/>
    <cellStyle name="20% - Accent2 2 4 2 13" xfId="41970"/>
    <cellStyle name="20% - Accent2 2 4 2 2" xfId="1132"/>
    <cellStyle name="20% - Accent2 2 4 2 2 2" xfId="1133"/>
    <cellStyle name="20% - Accent2 2 4 2 2 2 2" xfId="7574"/>
    <cellStyle name="20% - Accent2 2 4 2 2 2 2 2" xfId="29085"/>
    <cellStyle name="20% - Accent2 2 4 2 2 2 3" xfId="29084"/>
    <cellStyle name="20% - Accent2 2 4 2 2 2 4" xfId="41972"/>
    <cellStyle name="20% - Accent2 2 4 2 2 3" xfId="7573"/>
    <cellStyle name="20% - Accent2 2 4 2 2 3 2" xfId="29086"/>
    <cellStyle name="20% - Accent2 2 4 2 2 4" xfId="29083"/>
    <cellStyle name="20% - Accent2 2 4 2 2 5" xfId="41971"/>
    <cellStyle name="20% - Accent2 2 4 2 3" xfId="1134"/>
    <cellStyle name="20% - Accent2 2 4 2 3 2" xfId="1135"/>
    <cellStyle name="20% - Accent2 2 4 2 3 2 2" xfId="7576"/>
    <cellStyle name="20% - Accent2 2 4 2 3 2 2 2" xfId="29089"/>
    <cellStyle name="20% - Accent2 2 4 2 3 2 3" xfId="29088"/>
    <cellStyle name="20% - Accent2 2 4 2 3 2 4" xfId="41974"/>
    <cellStyle name="20% - Accent2 2 4 2 3 3" xfId="7575"/>
    <cellStyle name="20% - Accent2 2 4 2 3 3 2" xfId="29090"/>
    <cellStyle name="20% - Accent2 2 4 2 3 4" xfId="29087"/>
    <cellStyle name="20% - Accent2 2 4 2 3 5" xfId="41973"/>
    <cellStyle name="20% - Accent2 2 4 2 4" xfId="1136"/>
    <cellStyle name="20% - Accent2 2 4 2 4 2" xfId="7577"/>
    <cellStyle name="20% - Accent2 2 4 2 4 2 2" xfId="29092"/>
    <cellStyle name="20% - Accent2 2 4 2 4 3" xfId="29091"/>
    <cellStyle name="20% - Accent2 2 4 2 4 4" xfId="41975"/>
    <cellStyle name="20% - Accent2 2 4 2 5" xfId="1137"/>
    <cellStyle name="20% - Accent2 2 4 2 5 2" xfId="7578"/>
    <cellStyle name="20% - Accent2 2 4 2 5 2 2" xfId="29094"/>
    <cellStyle name="20% - Accent2 2 4 2 5 3" xfId="29093"/>
    <cellStyle name="20% - Accent2 2 4 2 5 4" xfId="41976"/>
    <cellStyle name="20% - Accent2 2 4 2 6" xfId="1138"/>
    <cellStyle name="20% - Accent2 2 4 2 6 2" xfId="7579"/>
    <cellStyle name="20% - Accent2 2 4 2 6 2 2" xfId="29096"/>
    <cellStyle name="20% - Accent2 2 4 2 6 3" xfId="29095"/>
    <cellStyle name="20% - Accent2 2 4 2 6 4" xfId="41977"/>
    <cellStyle name="20% - Accent2 2 4 2 7" xfId="1139"/>
    <cellStyle name="20% - Accent2 2 4 2 7 2" xfId="7580"/>
    <cellStyle name="20% - Accent2 2 4 2 7 2 2" xfId="29098"/>
    <cellStyle name="20% - Accent2 2 4 2 7 3" xfId="29097"/>
    <cellStyle name="20% - Accent2 2 4 2 7 4" xfId="41978"/>
    <cellStyle name="20% - Accent2 2 4 2 8" xfId="1140"/>
    <cellStyle name="20% - Accent2 2 4 2 8 2" xfId="7581"/>
    <cellStyle name="20% - Accent2 2 4 2 8 2 2" xfId="29100"/>
    <cellStyle name="20% - Accent2 2 4 2 8 3" xfId="29099"/>
    <cellStyle name="20% - Accent2 2 4 2 8 4" xfId="41979"/>
    <cellStyle name="20% - Accent2 2 4 2 9" xfId="1141"/>
    <cellStyle name="20% - Accent2 2 4 2 9 2" xfId="7582"/>
    <cellStyle name="20% - Accent2 2 4 2 9 2 2" xfId="29102"/>
    <cellStyle name="20% - Accent2 2 4 2 9 3" xfId="29101"/>
    <cellStyle name="20% - Accent2 2 4 2 9 4" xfId="41980"/>
    <cellStyle name="20% - Accent2 2 4 3" xfId="1142"/>
    <cellStyle name="20% - Accent2 2 4 3 10" xfId="29103"/>
    <cellStyle name="20% - Accent2 2 4 3 11" xfId="41981"/>
    <cellStyle name="20% - Accent2 2 4 3 2" xfId="1143"/>
    <cellStyle name="20% - Accent2 2 4 3 2 2" xfId="7584"/>
    <cellStyle name="20% - Accent2 2 4 3 2 2 2" xfId="29105"/>
    <cellStyle name="20% - Accent2 2 4 3 2 3" xfId="29104"/>
    <cellStyle name="20% - Accent2 2 4 3 2 4" xfId="41982"/>
    <cellStyle name="20% - Accent2 2 4 3 3" xfId="1144"/>
    <cellStyle name="20% - Accent2 2 4 3 3 2" xfId="7585"/>
    <cellStyle name="20% - Accent2 2 4 3 3 2 2" xfId="29107"/>
    <cellStyle name="20% - Accent2 2 4 3 3 3" xfId="29106"/>
    <cellStyle name="20% - Accent2 2 4 3 3 4" xfId="41983"/>
    <cellStyle name="20% - Accent2 2 4 3 4" xfId="1145"/>
    <cellStyle name="20% - Accent2 2 4 3 4 2" xfId="7586"/>
    <cellStyle name="20% - Accent2 2 4 3 4 2 2" xfId="29109"/>
    <cellStyle name="20% - Accent2 2 4 3 4 3" xfId="29108"/>
    <cellStyle name="20% - Accent2 2 4 3 4 4" xfId="41984"/>
    <cellStyle name="20% - Accent2 2 4 3 5" xfId="1146"/>
    <cellStyle name="20% - Accent2 2 4 3 5 2" xfId="7587"/>
    <cellStyle name="20% - Accent2 2 4 3 5 2 2" xfId="29111"/>
    <cellStyle name="20% - Accent2 2 4 3 5 3" xfId="29110"/>
    <cellStyle name="20% - Accent2 2 4 3 5 4" xfId="41985"/>
    <cellStyle name="20% - Accent2 2 4 3 6" xfId="1147"/>
    <cellStyle name="20% - Accent2 2 4 3 6 2" xfId="7588"/>
    <cellStyle name="20% - Accent2 2 4 3 6 2 2" xfId="29113"/>
    <cellStyle name="20% - Accent2 2 4 3 6 3" xfId="29112"/>
    <cellStyle name="20% - Accent2 2 4 3 6 4" xfId="41986"/>
    <cellStyle name="20% - Accent2 2 4 3 7" xfId="1148"/>
    <cellStyle name="20% - Accent2 2 4 3 7 2" xfId="7589"/>
    <cellStyle name="20% - Accent2 2 4 3 7 2 2" xfId="29115"/>
    <cellStyle name="20% - Accent2 2 4 3 7 3" xfId="29114"/>
    <cellStyle name="20% - Accent2 2 4 3 7 4" xfId="41987"/>
    <cellStyle name="20% - Accent2 2 4 3 8" xfId="1149"/>
    <cellStyle name="20% - Accent2 2 4 3 8 2" xfId="7590"/>
    <cellStyle name="20% - Accent2 2 4 3 8 2 2" xfId="29117"/>
    <cellStyle name="20% - Accent2 2 4 3 8 3" xfId="29116"/>
    <cellStyle name="20% - Accent2 2 4 3 8 4" xfId="41988"/>
    <cellStyle name="20% - Accent2 2 4 3 9" xfId="7583"/>
    <cellStyle name="20% - Accent2 2 4 3 9 2" xfId="29118"/>
    <cellStyle name="20% - Accent2 2 4 4" xfId="1150"/>
    <cellStyle name="20% - Accent2 2 4 4 2" xfId="1151"/>
    <cellStyle name="20% - Accent2 2 4 4 2 2" xfId="7592"/>
    <cellStyle name="20% - Accent2 2 4 4 2 2 2" xfId="29121"/>
    <cellStyle name="20% - Accent2 2 4 4 2 3" xfId="29120"/>
    <cellStyle name="20% - Accent2 2 4 4 2 4" xfId="41990"/>
    <cellStyle name="20% - Accent2 2 4 4 3" xfId="7591"/>
    <cellStyle name="20% - Accent2 2 4 4 3 2" xfId="29122"/>
    <cellStyle name="20% - Accent2 2 4 4 4" xfId="29119"/>
    <cellStyle name="20% - Accent2 2 4 4 5" xfId="41989"/>
    <cellStyle name="20% - Accent2 2 4 5" xfId="1152"/>
    <cellStyle name="20% - Accent2 2 4 5 2" xfId="7593"/>
    <cellStyle name="20% - Accent2 2 4 5 2 2" xfId="29124"/>
    <cellStyle name="20% - Accent2 2 4 5 3" xfId="29123"/>
    <cellStyle name="20% - Accent2 2 4 5 4" xfId="41991"/>
    <cellStyle name="20% - Accent2 2 4 6" xfId="1153"/>
    <cellStyle name="20% - Accent2 2 4 6 2" xfId="7594"/>
    <cellStyle name="20% - Accent2 2 4 6 2 2" xfId="29126"/>
    <cellStyle name="20% - Accent2 2 4 6 3" xfId="29125"/>
    <cellStyle name="20% - Accent2 2 4 6 4" xfId="41992"/>
    <cellStyle name="20% - Accent2 2 4 7" xfId="1154"/>
    <cellStyle name="20% - Accent2 2 4 7 2" xfId="7595"/>
    <cellStyle name="20% - Accent2 2 4 7 2 2" xfId="29128"/>
    <cellStyle name="20% - Accent2 2 4 7 3" xfId="29127"/>
    <cellStyle name="20% - Accent2 2 4 7 4" xfId="41993"/>
    <cellStyle name="20% - Accent2 2 4 8" xfId="1155"/>
    <cellStyle name="20% - Accent2 2 4 8 2" xfId="7596"/>
    <cellStyle name="20% - Accent2 2 4 8 2 2" xfId="29130"/>
    <cellStyle name="20% - Accent2 2 4 8 3" xfId="29129"/>
    <cellStyle name="20% - Accent2 2 4 8 4" xfId="41994"/>
    <cellStyle name="20% - Accent2 2 4 9" xfId="1156"/>
    <cellStyle name="20% - Accent2 2 4 9 2" xfId="7597"/>
    <cellStyle name="20% - Accent2 2 4 9 2 2" xfId="29132"/>
    <cellStyle name="20% - Accent2 2 4 9 3" xfId="29131"/>
    <cellStyle name="20% - Accent2 2 4 9 4" xfId="41995"/>
    <cellStyle name="20% - Accent2 2 5" xfId="492"/>
    <cellStyle name="20% - Accent2 2 5 10" xfId="1158"/>
    <cellStyle name="20% - Accent2 2 5 10 2" xfId="7599"/>
    <cellStyle name="20% - Accent2 2 5 10 2 2" xfId="29135"/>
    <cellStyle name="20% - Accent2 2 5 10 3" xfId="29134"/>
    <cellStyle name="20% - Accent2 2 5 10 4" xfId="41997"/>
    <cellStyle name="20% - Accent2 2 5 11" xfId="1159"/>
    <cellStyle name="20% - Accent2 2 5 11 2" xfId="7600"/>
    <cellStyle name="20% - Accent2 2 5 11 2 2" xfId="29137"/>
    <cellStyle name="20% - Accent2 2 5 11 3" xfId="29136"/>
    <cellStyle name="20% - Accent2 2 5 11 4" xfId="41998"/>
    <cellStyle name="20% - Accent2 2 5 12" xfId="1157"/>
    <cellStyle name="20% - Accent2 2 5 12 2" xfId="7601"/>
    <cellStyle name="20% - Accent2 2 5 12 2 2" xfId="29139"/>
    <cellStyle name="20% - Accent2 2 5 12 3" xfId="29138"/>
    <cellStyle name="20% - Accent2 2 5 13" xfId="7598"/>
    <cellStyle name="20% - Accent2 2 5 13 2" xfId="29140"/>
    <cellStyle name="20% - Accent2 2 5 14" xfId="14343"/>
    <cellStyle name="20% - Accent2 2 5 15" xfId="29133"/>
    <cellStyle name="20% - Accent2 2 5 16" xfId="41996"/>
    <cellStyle name="20% - Accent2 2 5 2" xfId="1160"/>
    <cellStyle name="20% - Accent2 2 5 2 10" xfId="7602"/>
    <cellStyle name="20% - Accent2 2 5 2 10 2" xfId="29142"/>
    <cellStyle name="20% - Accent2 2 5 2 11" xfId="29141"/>
    <cellStyle name="20% - Accent2 2 5 2 12" xfId="41999"/>
    <cellStyle name="20% - Accent2 2 5 2 2" xfId="1161"/>
    <cellStyle name="20% - Accent2 2 5 2 2 2" xfId="7603"/>
    <cellStyle name="20% - Accent2 2 5 2 2 2 2" xfId="29144"/>
    <cellStyle name="20% - Accent2 2 5 2 2 3" xfId="29143"/>
    <cellStyle name="20% - Accent2 2 5 2 2 4" xfId="42000"/>
    <cellStyle name="20% - Accent2 2 5 2 3" xfId="1162"/>
    <cellStyle name="20% - Accent2 2 5 2 3 2" xfId="7604"/>
    <cellStyle name="20% - Accent2 2 5 2 3 2 2" xfId="29146"/>
    <cellStyle name="20% - Accent2 2 5 2 3 3" xfId="29145"/>
    <cellStyle name="20% - Accent2 2 5 2 3 4" xfId="42001"/>
    <cellStyle name="20% - Accent2 2 5 2 4" xfId="1163"/>
    <cellStyle name="20% - Accent2 2 5 2 4 2" xfId="7605"/>
    <cellStyle name="20% - Accent2 2 5 2 4 2 2" xfId="29148"/>
    <cellStyle name="20% - Accent2 2 5 2 4 3" xfId="29147"/>
    <cellStyle name="20% - Accent2 2 5 2 4 4" xfId="42002"/>
    <cellStyle name="20% - Accent2 2 5 2 5" xfId="1164"/>
    <cellStyle name="20% - Accent2 2 5 2 5 2" xfId="7606"/>
    <cellStyle name="20% - Accent2 2 5 2 5 2 2" xfId="29150"/>
    <cellStyle name="20% - Accent2 2 5 2 5 3" xfId="29149"/>
    <cellStyle name="20% - Accent2 2 5 2 5 4" xfId="42003"/>
    <cellStyle name="20% - Accent2 2 5 2 6" xfId="1165"/>
    <cellStyle name="20% - Accent2 2 5 2 6 2" xfId="7607"/>
    <cellStyle name="20% - Accent2 2 5 2 6 2 2" xfId="29152"/>
    <cellStyle name="20% - Accent2 2 5 2 6 3" xfId="29151"/>
    <cellStyle name="20% - Accent2 2 5 2 6 4" xfId="42004"/>
    <cellStyle name="20% - Accent2 2 5 2 7" xfId="1166"/>
    <cellStyle name="20% - Accent2 2 5 2 7 2" xfId="7608"/>
    <cellStyle name="20% - Accent2 2 5 2 7 2 2" xfId="29154"/>
    <cellStyle name="20% - Accent2 2 5 2 7 3" xfId="29153"/>
    <cellStyle name="20% - Accent2 2 5 2 7 4" xfId="42005"/>
    <cellStyle name="20% - Accent2 2 5 2 8" xfId="1167"/>
    <cellStyle name="20% - Accent2 2 5 2 8 2" xfId="7609"/>
    <cellStyle name="20% - Accent2 2 5 2 8 2 2" xfId="29156"/>
    <cellStyle name="20% - Accent2 2 5 2 8 3" xfId="29155"/>
    <cellStyle name="20% - Accent2 2 5 2 8 4" xfId="42006"/>
    <cellStyle name="20% - Accent2 2 5 2 9" xfId="1168"/>
    <cellStyle name="20% - Accent2 2 5 2 9 2" xfId="7610"/>
    <cellStyle name="20% - Accent2 2 5 2 9 2 2" xfId="29158"/>
    <cellStyle name="20% - Accent2 2 5 2 9 3" xfId="29157"/>
    <cellStyle name="20% - Accent2 2 5 2 9 4" xfId="42007"/>
    <cellStyle name="20% - Accent2 2 5 3" xfId="1169"/>
    <cellStyle name="20% - Accent2 2 5 3 2" xfId="1170"/>
    <cellStyle name="20% - Accent2 2 5 3 2 2" xfId="7612"/>
    <cellStyle name="20% - Accent2 2 5 3 2 2 2" xfId="29161"/>
    <cellStyle name="20% - Accent2 2 5 3 2 3" xfId="29160"/>
    <cellStyle name="20% - Accent2 2 5 3 2 4" xfId="42009"/>
    <cellStyle name="20% - Accent2 2 5 3 3" xfId="7611"/>
    <cellStyle name="20% - Accent2 2 5 3 3 2" xfId="29162"/>
    <cellStyle name="20% - Accent2 2 5 3 4" xfId="29159"/>
    <cellStyle name="20% - Accent2 2 5 3 5" xfId="42008"/>
    <cellStyle name="20% - Accent2 2 5 4" xfId="1171"/>
    <cellStyle name="20% - Accent2 2 5 4 2" xfId="7613"/>
    <cellStyle name="20% - Accent2 2 5 4 2 2" xfId="29164"/>
    <cellStyle name="20% - Accent2 2 5 4 3" xfId="29163"/>
    <cellStyle name="20% - Accent2 2 5 4 4" xfId="42010"/>
    <cellStyle name="20% - Accent2 2 5 5" xfId="1172"/>
    <cellStyle name="20% - Accent2 2 5 5 2" xfId="7614"/>
    <cellStyle name="20% - Accent2 2 5 5 2 2" xfId="29166"/>
    <cellStyle name="20% - Accent2 2 5 5 3" xfId="29165"/>
    <cellStyle name="20% - Accent2 2 5 5 4" xfId="42011"/>
    <cellStyle name="20% - Accent2 2 5 6" xfId="1173"/>
    <cellStyle name="20% - Accent2 2 5 6 2" xfId="7615"/>
    <cellStyle name="20% - Accent2 2 5 6 2 2" xfId="29168"/>
    <cellStyle name="20% - Accent2 2 5 6 3" xfId="29167"/>
    <cellStyle name="20% - Accent2 2 5 6 4" xfId="42012"/>
    <cellStyle name="20% - Accent2 2 5 7" xfId="1174"/>
    <cellStyle name="20% - Accent2 2 5 7 2" xfId="7616"/>
    <cellStyle name="20% - Accent2 2 5 7 2 2" xfId="29170"/>
    <cellStyle name="20% - Accent2 2 5 7 3" xfId="29169"/>
    <cellStyle name="20% - Accent2 2 5 7 4" xfId="42013"/>
    <cellStyle name="20% - Accent2 2 5 8" xfId="1175"/>
    <cellStyle name="20% - Accent2 2 5 8 2" xfId="7617"/>
    <cellStyle name="20% - Accent2 2 5 8 2 2" xfId="29172"/>
    <cellStyle name="20% - Accent2 2 5 8 3" xfId="29171"/>
    <cellStyle name="20% - Accent2 2 5 8 4" xfId="42014"/>
    <cellStyle name="20% - Accent2 2 5 9" xfId="1176"/>
    <cellStyle name="20% - Accent2 2 5 9 2" xfId="7618"/>
    <cellStyle name="20% - Accent2 2 5 9 2 2" xfId="29174"/>
    <cellStyle name="20% - Accent2 2 5 9 3" xfId="29173"/>
    <cellStyle name="20% - Accent2 2 5 9 4" xfId="42015"/>
    <cellStyle name="20% - Accent2 2 6" xfId="519"/>
    <cellStyle name="20% - Accent2 2 6 10" xfId="1177"/>
    <cellStyle name="20% - Accent2 2 6 10 2" xfId="7620"/>
    <cellStyle name="20% - Accent2 2 6 10 2 2" xfId="29177"/>
    <cellStyle name="20% - Accent2 2 6 10 3" xfId="29176"/>
    <cellStyle name="20% - Accent2 2 6 11" xfId="7619"/>
    <cellStyle name="20% - Accent2 2 6 11 2" xfId="29178"/>
    <cellStyle name="20% - Accent2 2 6 12" xfId="14344"/>
    <cellStyle name="20% - Accent2 2 6 13" xfId="29175"/>
    <cellStyle name="20% - Accent2 2 6 14" xfId="42016"/>
    <cellStyle name="20% - Accent2 2 6 2" xfId="1178"/>
    <cellStyle name="20% - Accent2 2 6 2 2" xfId="1179"/>
    <cellStyle name="20% - Accent2 2 6 2 2 2" xfId="7622"/>
    <cellStyle name="20% - Accent2 2 6 2 2 2 2" xfId="29181"/>
    <cellStyle name="20% - Accent2 2 6 2 2 3" xfId="29180"/>
    <cellStyle name="20% - Accent2 2 6 2 2 4" xfId="42018"/>
    <cellStyle name="20% - Accent2 2 6 2 3" xfId="7621"/>
    <cellStyle name="20% - Accent2 2 6 2 3 2" xfId="29182"/>
    <cellStyle name="20% - Accent2 2 6 2 4" xfId="29179"/>
    <cellStyle name="20% - Accent2 2 6 2 5" xfId="42017"/>
    <cellStyle name="20% - Accent2 2 6 3" xfId="1180"/>
    <cellStyle name="20% - Accent2 2 6 3 2" xfId="1181"/>
    <cellStyle name="20% - Accent2 2 6 3 2 2" xfId="7624"/>
    <cellStyle name="20% - Accent2 2 6 3 2 2 2" xfId="29185"/>
    <cellStyle name="20% - Accent2 2 6 3 2 3" xfId="29184"/>
    <cellStyle name="20% - Accent2 2 6 3 2 4" xfId="42020"/>
    <cellStyle name="20% - Accent2 2 6 3 3" xfId="7623"/>
    <cellStyle name="20% - Accent2 2 6 3 3 2" xfId="29186"/>
    <cellStyle name="20% - Accent2 2 6 3 4" xfId="29183"/>
    <cellStyle name="20% - Accent2 2 6 3 5" xfId="42019"/>
    <cellStyle name="20% - Accent2 2 6 4" xfId="1182"/>
    <cellStyle name="20% - Accent2 2 6 4 2" xfId="7625"/>
    <cellStyle name="20% - Accent2 2 6 4 2 2" xfId="29188"/>
    <cellStyle name="20% - Accent2 2 6 4 3" xfId="29187"/>
    <cellStyle name="20% - Accent2 2 6 4 4" xfId="42021"/>
    <cellStyle name="20% - Accent2 2 6 5" xfId="1183"/>
    <cellStyle name="20% - Accent2 2 6 5 2" xfId="7626"/>
    <cellStyle name="20% - Accent2 2 6 5 2 2" xfId="29190"/>
    <cellStyle name="20% - Accent2 2 6 5 3" xfId="29189"/>
    <cellStyle name="20% - Accent2 2 6 5 4" xfId="42022"/>
    <cellStyle name="20% - Accent2 2 6 6" xfId="1184"/>
    <cellStyle name="20% - Accent2 2 6 6 2" xfId="7627"/>
    <cellStyle name="20% - Accent2 2 6 6 2 2" xfId="29192"/>
    <cellStyle name="20% - Accent2 2 6 6 3" xfId="29191"/>
    <cellStyle name="20% - Accent2 2 6 6 4" xfId="42023"/>
    <cellStyle name="20% - Accent2 2 6 7" xfId="1185"/>
    <cellStyle name="20% - Accent2 2 6 7 2" xfId="7628"/>
    <cellStyle name="20% - Accent2 2 6 7 2 2" xfId="29194"/>
    <cellStyle name="20% - Accent2 2 6 7 3" xfId="29193"/>
    <cellStyle name="20% - Accent2 2 6 7 4" xfId="42024"/>
    <cellStyle name="20% - Accent2 2 6 8" xfId="1186"/>
    <cellStyle name="20% - Accent2 2 6 8 2" xfId="7629"/>
    <cellStyle name="20% - Accent2 2 6 8 2 2" xfId="29196"/>
    <cellStyle name="20% - Accent2 2 6 8 3" xfId="29195"/>
    <cellStyle name="20% - Accent2 2 6 8 4" xfId="42025"/>
    <cellStyle name="20% - Accent2 2 6 9" xfId="1187"/>
    <cellStyle name="20% - Accent2 2 6 9 2" xfId="7630"/>
    <cellStyle name="20% - Accent2 2 6 9 2 2" xfId="29198"/>
    <cellStyle name="20% - Accent2 2 6 9 3" xfId="29197"/>
    <cellStyle name="20% - Accent2 2 6 9 4" xfId="42026"/>
    <cellStyle name="20% - Accent2 2 7" xfId="613"/>
    <cellStyle name="20% - Accent2 2 7 2" xfId="1189"/>
    <cellStyle name="20% - Accent2 2 7 3" xfId="1188"/>
    <cellStyle name="20% - Accent2 2 7 3 2" xfId="7632"/>
    <cellStyle name="20% - Accent2 2 7 3 2 2" xfId="29201"/>
    <cellStyle name="20% - Accent2 2 7 3 3" xfId="29200"/>
    <cellStyle name="20% - Accent2 2 7 4" xfId="7631"/>
    <cellStyle name="20% - Accent2 2 7 4 2" xfId="29202"/>
    <cellStyle name="20% - Accent2 2 7 5" xfId="29199"/>
    <cellStyle name="20% - Accent2 2 7 6" xfId="42027"/>
    <cellStyle name="20% - Accent2 2 8" xfId="694"/>
    <cellStyle name="20% - Accent2 2 8 2" xfId="1190"/>
    <cellStyle name="20% - Accent2 2 8 2 2" xfId="7634"/>
    <cellStyle name="20% - Accent2 2 8 2 2 2" xfId="29205"/>
    <cellStyle name="20% - Accent2 2 8 2 3" xfId="29204"/>
    <cellStyle name="20% - Accent2 2 8 3" xfId="7633"/>
    <cellStyle name="20% - Accent2 2 8 3 2" xfId="29206"/>
    <cellStyle name="20% - Accent2 2 8 4" xfId="14345"/>
    <cellStyle name="20% - Accent2 2 8 5" xfId="29203"/>
    <cellStyle name="20% - Accent2 2 8 6" xfId="42028"/>
    <cellStyle name="20% - Accent2 2 9" xfId="1191"/>
    <cellStyle name="20% - Accent2 2 9 2" xfId="7635"/>
    <cellStyle name="20% - Accent2 2 9 2 2" xfId="29208"/>
    <cellStyle name="20% - Accent2 2 9 3" xfId="14346"/>
    <cellStyle name="20% - Accent2 2 9 4" xfId="29207"/>
    <cellStyle name="20% - Accent2 2 9 5" xfId="42029"/>
    <cellStyle name="20% - Accent2 20" xfId="14347"/>
    <cellStyle name="20% - Accent2 21" xfId="28068"/>
    <cellStyle name="20% - Accent2 3" xfId="172"/>
    <cellStyle name="20% - Accent2 3 10" xfId="1193"/>
    <cellStyle name="20% - Accent2 3 10 2" xfId="7637"/>
    <cellStyle name="20% - Accent2 3 10 2 2" xfId="29211"/>
    <cellStyle name="20% - Accent2 3 10 3" xfId="14349"/>
    <cellStyle name="20% - Accent2 3 10 4" xfId="29210"/>
    <cellStyle name="20% - Accent2 3 10 5" xfId="42031"/>
    <cellStyle name="20% - Accent2 3 11" xfId="1194"/>
    <cellStyle name="20% - Accent2 3 11 2" xfId="7638"/>
    <cellStyle name="20% - Accent2 3 11 2 2" xfId="29213"/>
    <cellStyle name="20% - Accent2 3 11 3" xfId="14350"/>
    <cellStyle name="20% - Accent2 3 11 4" xfId="29212"/>
    <cellStyle name="20% - Accent2 3 11 5" xfId="42032"/>
    <cellStyle name="20% - Accent2 3 12" xfId="1195"/>
    <cellStyle name="20% - Accent2 3 12 2" xfId="7639"/>
    <cellStyle name="20% - Accent2 3 12 2 2" xfId="29215"/>
    <cellStyle name="20% - Accent2 3 12 3" xfId="14351"/>
    <cellStyle name="20% - Accent2 3 12 4" xfId="29214"/>
    <cellStyle name="20% - Accent2 3 12 5" xfId="42033"/>
    <cellStyle name="20% - Accent2 3 13" xfId="1196"/>
    <cellStyle name="20% - Accent2 3 13 2" xfId="7640"/>
    <cellStyle name="20% - Accent2 3 13 2 2" xfId="29217"/>
    <cellStyle name="20% - Accent2 3 13 3" xfId="14352"/>
    <cellStyle name="20% - Accent2 3 13 4" xfId="29216"/>
    <cellStyle name="20% - Accent2 3 13 5" xfId="42034"/>
    <cellStyle name="20% - Accent2 3 14" xfId="1192"/>
    <cellStyle name="20% - Accent2 3 14 2" xfId="7641"/>
    <cellStyle name="20% - Accent2 3 14 2 2" xfId="29219"/>
    <cellStyle name="20% - Accent2 3 14 3" xfId="14353"/>
    <cellStyle name="20% - Accent2 3 14 4" xfId="29218"/>
    <cellStyle name="20% - Accent2 3 15" xfId="7636"/>
    <cellStyle name="20% - Accent2 3 15 2" xfId="14354"/>
    <cellStyle name="20% - Accent2 3 15 3" xfId="29220"/>
    <cellStyle name="20% - Accent2 3 16" xfId="14348"/>
    <cellStyle name="20% - Accent2 3 17" xfId="29209"/>
    <cellStyle name="20% - Accent2 3 18" xfId="42030"/>
    <cellStyle name="20% - Accent2 3 2" xfId="410"/>
    <cellStyle name="20% - Accent2 3 2 10" xfId="1198"/>
    <cellStyle name="20% - Accent2 3 2 10 2" xfId="7643"/>
    <cellStyle name="20% - Accent2 3 2 10 2 2" xfId="29223"/>
    <cellStyle name="20% - Accent2 3 2 10 3" xfId="29222"/>
    <cellStyle name="20% - Accent2 3 2 10 4" xfId="42036"/>
    <cellStyle name="20% - Accent2 3 2 11" xfId="1199"/>
    <cellStyle name="20% - Accent2 3 2 11 2" xfId="7644"/>
    <cellStyle name="20% - Accent2 3 2 11 2 2" xfId="29225"/>
    <cellStyle name="20% - Accent2 3 2 11 3" xfId="29224"/>
    <cellStyle name="20% - Accent2 3 2 11 4" xfId="42037"/>
    <cellStyle name="20% - Accent2 3 2 12" xfId="1197"/>
    <cellStyle name="20% - Accent2 3 2 12 2" xfId="7645"/>
    <cellStyle name="20% - Accent2 3 2 12 2 2" xfId="29227"/>
    <cellStyle name="20% - Accent2 3 2 12 3" xfId="29226"/>
    <cellStyle name="20% - Accent2 3 2 13" xfId="7642"/>
    <cellStyle name="20% - Accent2 3 2 13 2" xfId="29228"/>
    <cellStyle name="20% - Accent2 3 2 14" xfId="14355"/>
    <cellStyle name="20% - Accent2 3 2 15" xfId="29221"/>
    <cellStyle name="20% - Accent2 3 2 16" xfId="42035"/>
    <cellStyle name="20% - Accent2 3 2 2" xfId="1200"/>
    <cellStyle name="20% - Accent2 3 2 2 10" xfId="7646"/>
    <cellStyle name="20% - Accent2 3 2 2 10 2" xfId="29230"/>
    <cellStyle name="20% - Accent2 3 2 2 11" xfId="29229"/>
    <cellStyle name="20% - Accent2 3 2 2 12" xfId="42038"/>
    <cellStyle name="20% - Accent2 3 2 2 2" xfId="1201"/>
    <cellStyle name="20% - Accent2 3 2 2 2 2" xfId="1202"/>
    <cellStyle name="20% - Accent2 3 2 2 2 2 2" xfId="7648"/>
    <cellStyle name="20% - Accent2 3 2 2 2 2 2 2" xfId="29233"/>
    <cellStyle name="20% - Accent2 3 2 2 2 2 3" xfId="29232"/>
    <cellStyle name="20% - Accent2 3 2 2 2 2 4" xfId="42040"/>
    <cellStyle name="20% - Accent2 3 2 2 2 3" xfId="7647"/>
    <cellStyle name="20% - Accent2 3 2 2 2 3 2" xfId="29234"/>
    <cellStyle name="20% - Accent2 3 2 2 2 4" xfId="29231"/>
    <cellStyle name="20% - Accent2 3 2 2 2 5" xfId="42039"/>
    <cellStyle name="20% - Accent2 3 2 2 3" xfId="1203"/>
    <cellStyle name="20% - Accent2 3 2 2 3 2" xfId="1204"/>
    <cellStyle name="20% - Accent2 3 2 2 3 2 2" xfId="7650"/>
    <cellStyle name="20% - Accent2 3 2 2 3 2 2 2" xfId="29237"/>
    <cellStyle name="20% - Accent2 3 2 2 3 2 3" xfId="29236"/>
    <cellStyle name="20% - Accent2 3 2 2 3 2 4" xfId="42042"/>
    <cellStyle name="20% - Accent2 3 2 2 3 3" xfId="7649"/>
    <cellStyle name="20% - Accent2 3 2 2 3 3 2" xfId="29238"/>
    <cellStyle name="20% - Accent2 3 2 2 3 4" xfId="29235"/>
    <cellStyle name="20% - Accent2 3 2 2 3 5" xfId="42041"/>
    <cellStyle name="20% - Accent2 3 2 2 4" xfId="1205"/>
    <cellStyle name="20% - Accent2 3 2 2 4 2" xfId="7651"/>
    <cellStyle name="20% - Accent2 3 2 2 4 2 2" xfId="29240"/>
    <cellStyle name="20% - Accent2 3 2 2 4 3" xfId="29239"/>
    <cellStyle name="20% - Accent2 3 2 2 4 4" xfId="42043"/>
    <cellStyle name="20% - Accent2 3 2 2 5" xfId="1206"/>
    <cellStyle name="20% - Accent2 3 2 2 5 2" xfId="7652"/>
    <cellStyle name="20% - Accent2 3 2 2 5 2 2" xfId="29242"/>
    <cellStyle name="20% - Accent2 3 2 2 5 3" xfId="29241"/>
    <cellStyle name="20% - Accent2 3 2 2 5 4" xfId="42044"/>
    <cellStyle name="20% - Accent2 3 2 2 6" xfId="1207"/>
    <cellStyle name="20% - Accent2 3 2 2 6 2" xfId="7653"/>
    <cellStyle name="20% - Accent2 3 2 2 6 2 2" xfId="29244"/>
    <cellStyle name="20% - Accent2 3 2 2 6 3" xfId="29243"/>
    <cellStyle name="20% - Accent2 3 2 2 6 4" xfId="42045"/>
    <cellStyle name="20% - Accent2 3 2 2 7" xfId="1208"/>
    <cellStyle name="20% - Accent2 3 2 2 7 2" xfId="7654"/>
    <cellStyle name="20% - Accent2 3 2 2 7 2 2" xfId="29246"/>
    <cellStyle name="20% - Accent2 3 2 2 7 3" xfId="29245"/>
    <cellStyle name="20% - Accent2 3 2 2 7 4" xfId="42046"/>
    <cellStyle name="20% - Accent2 3 2 2 8" xfId="1209"/>
    <cellStyle name="20% - Accent2 3 2 2 8 2" xfId="7655"/>
    <cellStyle name="20% - Accent2 3 2 2 8 2 2" xfId="29248"/>
    <cellStyle name="20% - Accent2 3 2 2 8 3" xfId="29247"/>
    <cellStyle name="20% - Accent2 3 2 2 8 4" xfId="42047"/>
    <cellStyle name="20% - Accent2 3 2 2 9" xfId="1210"/>
    <cellStyle name="20% - Accent2 3 2 2 9 2" xfId="7656"/>
    <cellStyle name="20% - Accent2 3 2 2 9 2 2" xfId="29250"/>
    <cellStyle name="20% - Accent2 3 2 2 9 3" xfId="29249"/>
    <cellStyle name="20% - Accent2 3 2 2 9 4" xfId="42048"/>
    <cellStyle name="20% - Accent2 3 2 3" xfId="1211"/>
    <cellStyle name="20% - Accent2 3 2 3 10" xfId="29251"/>
    <cellStyle name="20% - Accent2 3 2 3 11" xfId="42049"/>
    <cellStyle name="20% - Accent2 3 2 3 2" xfId="1212"/>
    <cellStyle name="20% - Accent2 3 2 3 2 2" xfId="7658"/>
    <cellStyle name="20% - Accent2 3 2 3 2 2 2" xfId="29253"/>
    <cellStyle name="20% - Accent2 3 2 3 2 3" xfId="29252"/>
    <cellStyle name="20% - Accent2 3 2 3 2 4" xfId="42050"/>
    <cellStyle name="20% - Accent2 3 2 3 3" xfId="1213"/>
    <cellStyle name="20% - Accent2 3 2 3 3 2" xfId="7659"/>
    <cellStyle name="20% - Accent2 3 2 3 3 2 2" xfId="29255"/>
    <cellStyle name="20% - Accent2 3 2 3 3 3" xfId="29254"/>
    <cellStyle name="20% - Accent2 3 2 3 3 4" xfId="42051"/>
    <cellStyle name="20% - Accent2 3 2 3 4" xfId="1214"/>
    <cellStyle name="20% - Accent2 3 2 3 4 2" xfId="7660"/>
    <cellStyle name="20% - Accent2 3 2 3 4 2 2" xfId="29257"/>
    <cellStyle name="20% - Accent2 3 2 3 4 3" xfId="29256"/>
    <cellStyle name="20% - Accent2 3 2 3 4 4" xfId="42052"/>
    <cellStyle name="20% - Accent2 3 2 3 5" xfId="1215"/>
    <cellStyle name="20% - Accent2 3 2 3 5 2" xfId="7661"/>
    <cellStyle name="20% - Accent2 3 2 3 5 2 2" xfId="29259"/>
    <cellStyle name="20% - Accent2 3 2 3 5 3" xfId="29258"/>
    <cellStyle name="20% - Accent2 3 2 3 5 4" xfId="42053"/>
    <cellStyle name="20% - Accent2 3 2 3 6" xfId="1216"/>
    <cellStyle name="20% - Accent2 3 2 3 6 2" xfId="7662"/>
    <cellStyle name="20% - Accent2 3 2 3 6 2 2" xfId="29261"/>
    <cellStyle name="20% - Accent2 3 2 3 6 3" xfId="29260"/>
    <cellStyle name="20% - Accent2 3 2 3 6 4" xfId="42054"/>
    <cellStyle name="20% - Accent2 3 2 3 7" xfId="1217"/>
    <cellStyle name="20% - Accent2 3 2 3 7 2" xfId="7663"/>
    <cellStyle name="20% - Accent2 3 2 3 7 2 2" xfId="29263"/>
    <cellStyle name="20% - Accent2 3 2 3 7 3" xfId="29262"/>
    <cellStyle name="20% - Accent2 3 2 3 7 4" xfId="42055"/>
    <cellStyle name="20% - Accent2 3 2 3 8" xfId="1218"/>
    <cellStyle name="20% - Accent2 3 2 3 8 2" xfId="7664"/>
    <cellStyle name="20% - Accent2 3 2 3 8 2 2" xfId="29265"/>
    <cellStyle name="20% - Accent2 3 2 3 8 3" xfId="29264"/>
    <cellStyle name="20% - Accent2 3 2 3 8 4" xfId="42056"/>
    <cellStyle name="20% - Accent2 3 2 3 9" xfId="7657"/>
    <cellStyle name="20% - Accent2 3 2 3 9 2" xfId="29266"/>
    <cellStyle name="20% - Accent2 3 2 4" xfId="1219"/>
    <cellStyle name="20% - Accent2 3 2 4 2" xfId="1220"/>
    <cellStyle name="20% - Accent2 3 2 4 2 2" xfId="7666"/>
    <cellStyle name="20% - Accent2 3 2 4 2 2 2" xfId="29269"/>
    <cellStyle name="20% - Accent2 3 2 4 2 3" xfId="29268"/>
    <cellStyle name="20% - Accent2 3 2 4 2 4" xfId="42058"/>
    <cellStyle name="20% - Accent2 3 2 4 3" xfId="7665"/>
    <cellStyle name="20% - Accent2 3 2 4 3 2" xfId="29270"/>
    <cellStyle name="20% - Accent2 3 2 4 4" xfId="29267"/>
    <cellStyle name="20% - Accent2 3 2 4 5" xfId="42057"/>
    <cellStyle name="20% - Accent2 3 2 5" xfId="1221"/>
    <cellStyle name="20% - Accent2 3 2 5 2" xfId="7667"/>
    <cellStyle name="20% - Accent2 3 2 5 2 2" xfId="29272"/>
    <cellStyle name="20% - Accent2 3 2 5 3" xfId="29271"/>
    <cellStyle name="20% - Accent2 3 2 5 4" xfId="42059"/>
    <cellStyle name="20% - Accent2 3 2 6" xfId="1222"/>
    <cellStyle name="20% - Accent2 3 2 6 2" xfId="7668"/>
    <cellStyle name="20% - Accent2 3 2 6 2 2" xfId="29274"/>
    <cellStyle name="20% - Accent2 3 2 6 3" xfId="29273"/>
    <cellStyle name="20% - Accent2 3 2 6 4" xfId="42060"/>
    <cellStyle name="20% - Accent2 3 2 7" xfId="1223"/>
    <cellStyle name="20% - Accent2 3 2 7 2" xfId="7669"/>
    <cellStyle name="20% - Accent2 3 2 7 2 2" xfId="29276"/>
    <cellStyle name="20% - Accent2 3 2 7 3" xfId="29275"/>
    <cellStyle name="20% - Accent2 3 2 7 4" xfId="42061"/>
    <cellStyle name="20% - Accent2 3 2 8" xfId="1224"/>
    <cellStyle name="20% - Accent2 3 2 8 2" xfId="7670"/>
    <cellStyle name="20% - Accent2 3 2 8 2 2" xfId="29278"/>
    <cellStyle name="20% - Accent2 3 2 8 3" xfId="29277"/>
    <cellStyle name="20% - Accent2 3 2 8 4" xfId="42062"/>
    <cellStyle name="20% - Accent2 3 2 9" xfId="1225"/>
    <cellStyle name="20% - Accent2 3 2 9 2" xfId="7671"/>
    <cellStyle name="20% - Accent2 3 2 9 2 2" xfId="29280"/>
    <cellStyle name="20% - Accent2 3 2 9 3" xfId="29279"/>
    <cellStyle name="20% - Accent2 3 2 9 4" xfId="42063"/>
    <cellStyle name="20% - Accent2 3 3" xfId="614"/>
    <cellStyle name="20% - Accent2 3 3 10" xfId="1227"/>
    <cellStyle name="20% - Accent2 3 3 10 2" xfId="7673"/>
    <cellStyle name="20% - Accent2 3 3 10 2 2" xfId="29283"/>
    <cellStyle name="20% - Accent2 3 3 10 3" xfId="29282"/>
    <cellStyle name="20% - Accent2 3 3 10 4" xfId="42065"/>
    <cellStyle name="20% - Accent2 3 3 11" xfId="1228"/>
    <cellStyle name="20% - Accent2 3 3 11 2" xfId="7674"/>
    <cellStyle name="20% - Accent2 3 3 11 2 2" xfId="29285"/>
    <cellStyle name="20% - Accent2 3 3 11 3" xfId="29284"/>
    <cellStyle name="20% - Accent2 3 3 11 4" xfId="42066"/>
    <cellStyle name="20% - Accent2 3 3 12" xfId="1226"/>
    <cellStyle name="20% - Accent2 3 3 12 2" xfId="7675"/>
    <cellStyle name="20% - Accent2 3 3 12 2 2" xfId="29287"/>
    <cellStyle name="20% - Accent2 3 3 12 3" xfId="29286"/>
    <cellStyle name="20% - Accent2 3 3 13" xfId="7672"/>
    <cellStyle name="20% - Accent2 3 3 13 2" xfId="29288"/>
    <cellStyle name="20% - Accent2 3 3 14" xfId="14356"/>
    <cellStyle name="20% - Accent2 3 3 15" xfId="29281"/>
    <cellStyle name="20% - Accent2 3 3 16" xfId="42064"/>
    <cellStyle name="20% - Accent2 3 3 2" xfId="1229"/>
    <cellStyle name="20% - Accent2 3 3 2 10" xfId="7676"/>
    <cellStyle name="20% - Accent2 3 3 2 10 2" xfId="29290"/>
    <cellStyle name="20% - Accent2 3 3 2 11" xfId="29289"/>
    <cellStyle name="20% - Accent2 3 3 2 12" xfId="42067"/>
    <cellStyle name="20% - Accent2 3 3 2 2" xfId="1230"/>
    <cellStyle name="20% - Accent2 3 3 2 2 2" xfId="7677"/>
    <cellStyle name="20% - Accent2 3 3 2 2 2 2" xfId="29292"/>
    <cellStyle name="20% - Accent2 3 3 2 2 3" xfId="29291"/>
    <cellStyle name="20% - Accent2 3 3 2 2 4" xfId="42068"/>
    <cellStyle name="20% - Accent2 3 3 2 3" xfId="1231"/>
    <cellStyle name="20% - Accent2 3 3 2 3 2" xfId="7678"/>
    <cellStyle name="20% - Accent2 3 3 2 3 2 2" xfId="29294"/>
    <cellStyle name="20% - Accent2 3 3 2 3 3" xfId="29293"/>
    <cellStyle name="20% - Accent2 3 3 2 3 4" xfId="42069"/>
    <cellStyle name="20% - Accent2 3 3 2 4" xfId="1232"/>
    <cellStyle name="20% - Accent2 3 3 2 4 2" xfId="7679"/>
    <cellStyle name="20% - Accent2 3 3 2 4 2 2" xfId="29296"/>
    <cellStyle name="20% - Accent2 3 3 2 4 3" xfId="29295"/>
    <cellStyle name="20% - Accent2 3 3 2 4 4" xfId="42070"/>
    <cellStyle name="20% - Accent2 3 3 2 5" xfId="1233"/>
    <cellStyle name="20% - Accent2 3 3 2 5 2" xfId="7680"/>
    <cellStyle name="20% - Accent2 3 3 2 5 2 2" xfId="29298"/>
    <cellStyle name="20% - Accent2 3 3 2 5 3" xfId="29297"/>
    <cellStyle name="20% - Accent2 3 3 2 5 4" xfId="42071"/>
    <cellStyle name="20% - Accent2 3 3 2 6" xfId="1234"/>
    <cellStyle name="20% - Accent2 3 3 2 6 2" xfId="7681"/>
    <cellStyle name="20% - Accent2 3 3 2 6 2 2" xfId="29300"/>
    <cellStyle name="20% - Accent2 3 3 2 6 3" xfId="29299"/>
    <cellStyle name="20% - Accent2 3 3 2 6 4" xfId="42072"/>
    <cellStyle name="20% - Accent2 3 3 2 7" xfId="1235"/>
    <cellStyle name="20% - Accent2 3 3 2 7 2" xfId="7682"/>
    <cellStyle name="20% - Accent2 3 3 2 7 2 2" xfId="29302"/>
    <cellStyle name="20% - Accent2 3 3 2 7 3" xfId="29301"/>
    <cellStyle name="20% - Accent2 3 3 2 7 4" xfId="42073"/>
    <cellStyle name="20% - Accent2 3 3 2 8" xfId="1236"/>
    <cellStyle name="20% - Accent2 3 3 2 8 2" xfId="7683"/>
    <cellStyle name="20% - Accent2 3 3 2 8 2 2" xfId="29304"/>
    <cellStyle name="20% - Accent2 3 3 2 8 3" xfId="29303"/>
    <cellStyle name="20% - Accent2 3 3 2 8 4" xfId="42074"/>
    <cellStyle name="20% - Accent2 3 3 2 9" xfId="1237"/>
    <cellStyle name="20% - Accent2 3 3 2 9 2" xfId="7684"/>
    <cellStyle name="20% - Accent2 3 3 2 9 2 2" xfId="29306"/>
    <cellStyle name="20% - Accent2 3 3 2 9 3" xfId="29305"/>
    <cellStyle name="20% - Accent2 3 3 2 9 4" xfId="42075"/>
    <cellStyle name="20% - Accent2 3 3 3" xfId="1238"/>
    <cellStyle name="20% - Accent2 3 3 3 2" xfId="1239"/>
    <cellStyle name="20% - Accent2 3 3 3 2 2" xfId="7686"/>
    <cellStyle name="20% - Accent2 3 3 3 2 2 2" xfId="29309"/>
    <cellStyle name="20% - Accent2 3 3 3 2 3" xfId="29308"/>
    <cellStyle name="20% - Accent2 3 3 3 2 4" xfId="42077"/>
    <cellStyle name="20% - Accent2 3 3 3 3" xfId="7685"/>
    <cellStyle name="20% - Accent2 3 3 3 3 2" xfId="29310"/>
    <cellStyle name="20% - Accent2 3 3 3 4" xfId="29307"/>
    <cellStyle name="20% - Accent2 3 3 3 5" xfId="42076"/>
    <cellStyle name="20% - Accent2 3 3 4" xfId="1240"/>
    <cellStyle name="20% - Accent2 3 3 4 2" xfId="7687"/>
    <cellStyle name="20% - Accent2 3 3 4 2 2" xfId="29312"/>
    <cellStyle name="20% - Accent2 3 3 4 3" xfId="29311"/>
    <cellStyle name="20% - Accent2 3 3 4 4" xfId="42078"/>
    <cellStyle name="20% - Accent2 3 3 5" xfId="1241"/>
    <cellStyle name="20% - Accent2 3 3 5 2" xfId="7688"/>
    <cellStyle name="20% - Accent2 3 3 5 2 2" xfId="29314"/>
    <cellStyle name="20% - Accent2 3 3 5 3" xfId="29313"/>
    <cellStyle name="20% - Accent2 3 3 5 4" xfId="42079"/>
    <cellStyle name="20% - Accent2 3 3 6" xfId="1242"/>
    <cellStyle name="20% - Accent2 3 3 6 2" xfId="7689"/>
    <cellStyle name="20% - Accent2 3 3 6 2 2" xfId="29316"/>
    <cellStyle name="20% - Accent2 3 3 6 3" xfId="29315"/>
    <cellStyle name="20% - Accent2 3 3 6 4" xfId="42080"/>
    <cellStyle name="20% - Accent2 3 3 7" xfId="1243"/>
    <cellStyle name="20% - Accent2 3 3 7 2" xfId="7690"/>
    <cellStyle name="20% - Accent2 3 3 7 2 2" xfId="29318"/>
    <cellStyle name="20% - Accent2 3 3 7 3" xfId="29317"/>
    <cellStyle name="20% - Accent2 3 3 7 4" xfId="42081"/>
    <cellStyle name="20% - Accent2 3 3 8" xfId="1244"/>
    <cellStyle name="20% - Accent2 3 3 8 2" xfId="7691"/>
    <cellStyle name="20% - Accent2 3 3 8 2 2" xfId="29320"/>
    <cellStyle name="20% - Accent2 3 3 8 3" xfId="29319"/>
    <cellStyle name="20% - Accent2 3 3 8 4" xfId="42082"/>
    <cellStyle name="20% - Accent2 3 3 9" xfId="1245"/>
    <cellStyle name="20% - Accent2 3 3 9 2" xfId="7692"/>
    <cellStyle name="20% - Accent2 3 3 9 2 2" xfId="29322"/>
    <cellStyle name="20% - Accent2 3 3 9 3" xfId="29321"/>
    <cellStyle name="20% - Accent2 3 3 9 4" xfId="42083"/>
    <cellStyle name="20% - Accent2 3 4" xfId="695"/>
    <cellStyle name="20% - Accent2 3 4 10" xfId="1246"/>
    <cellStyle name="20% - Accent2 3 4 10 2" xfId="7694"/>
    <cellStyle name="20% - Accent2 3 4 10 2 2" xfId="29325"/>
    <cellStyle name="20% - Accent2 3 4 10 3" xfId="29324"/>
    <cellStyle name="20% - Accent2 3 4 11" xfId="7693"/>
    <cellStyle name="20% - Accent2 3 4 11 2" xfId="29326"/>
    <cellStyle name="20% - Accent2 3 4 12" xfId="14357"/>
    <cellStyle name="20% - Accent2 3 4 13" xfId="29323"/>
    <cellStyle name="20% - Accent2 3 4 14" xfId="42084"/>
    <cellStyle name="20% - Accent2 3 4 2" xfId="1247"/>
    <cellStyle name="20% - Accent2 3 4 2 2" xfId="1248"/>
    <cellStyle name="20% - Accent2 3 4 2 2 2" xfId="7696"/>
    <cellStyle name="20% - Accent2 3 4 2 2 2 2" xfId="29329"/>
    <cellStyle name="20% - Accent2 3 4 2 2 3" xfId="29328"/>
    <cellStyle name="20% - Accent2 3 4 2 2 4" xfId="42086"/>
    <cellStyle name="20% - Accent2 3 4 2 3" xfId="7695"/>
    <cellStyle name="20% - Accent2 3 4 2 3 2" xfId="29330"/>
    <cellStyle name="20% - Accent2 3 4 2 4" xfId="29327"/>
    <cellStyle name="20% - Accent2 3 4 2 5" xfId="42085"/>
    <cellStyle name="20% - Accent2 3 4 3" xfId="1249"/>
    <cellStyle name="20% - Accent2 3 4 3 2" xfId="1250"/>
    <cellStyle name="20% - Accent2 3 4 3 2 2" xfId="7698"/>
    <cellStyle name="20% - Accent2 3 4 3 2 2 2" xfId="29333"/>
    <cellStyle name="20% - Accent2 3 4 3 2 3" xfId="29332"/>
    <cellStyle name="20% - Accent2 3 4 3 2 4" xfId="42088"/>
    <cellStyle name="20% - Accent2 3 4 3 3" xfId="7697"/>
    <cellStyle name="20% - Accent2 3 4 3 3 2" xfId="29334"/>
    <cellStyle name="20% - Accent2 3 4 3 4" xfId="29331"/>
    <cellStyle name="20% - Accent2 3 4 3 5" xfId="42087"/>
    <cellStyle name="20% - Accent2 3 4 4" xfId="1251"/>
    <cellStyle name="20% - Accent2 3 4 4 2" xfId="7699"/>
    <cellStyle name="20% - Accent2 3 4 4 2 2" xfId="29336"/>
    <cellStyle name="20% - Accent2 3 4 4 3" xfId="29335"/>
    <cellStyle name="20% - Accent2 3 4 4 4" xfId="42089"/>
    <cellStyle name="20% - Accent2 3 4 5" xfId="1252"/>
    <cellStyle name="20% - Accent2 3 4 5 2" xfId="7700"/>
    <cellStyle name="20% - Accent2 3 4 5 2 2" xfId="29338"/>
    <cellStyle name="20% - Accent2 3 4 5 3" xfId="29337"/>
    <cellStyle name="20% - Accent2 3 4 5 4" xfId="42090"/>
    <cellStyle name="20% - Accent2 3 4 6" xfId="1253"/>
    <cellStyle name="20% - Accent2 3 4 6 2" xfId="7701"/>
    <cellStyle name="20% - Accent2 3 4 6 2 2" xfId="29340"/>
    <cellStyle name="20% - Accent2 3 4 6 3" xfId="29339"/>
    <cellStyle name="20% - Accent2 3 4 6 4" xfId="42091"/>
    <cellStyle name="20% - Accent2 3 4 7" xfId="1254"/>
    <cellStyle name="20% - Accent2 3 4 7 2" xfId="7702"/>
    <cellStyle name="20% - Accent2 3 4 7 2 2" xfId="29342"/>
    <cellStyle name="20% - Accent2 3 4 7 3" xfId="29341"/>
    <cellStyle name="20% - Accent2 3 4 7 4" xfId="42092"/>
    <cellStyle name="20% - Accent2 3 4 8" xfId="1255"/>
    <cellStyle name="20% - Accent2 3 4 8 2" xfId="7703"/>
    <cellStyle name="20% - Accent2 3 4 8 2 2" xfId="29344"/>
    <cellStyle name="20% - Accent2 3 4 8 3" xfId="29343"/>
    <cellStyle name="20% - Accent2 3 4 8 4" xfId="42093"/>
    <cellStyle name="20% - Accent2 3 4 9" xfId="1256"/>
    <cellStyle name="20% - Accent2 3 4 9 2" xfId="7704"/>
    <cellStyle name="20% - Accent2 3 4 9 2 2" xfId="29346"/>
    <cellStyle name="20% - Accent2 3 4 9 3" xfId="29345"/>
    <cellStyle name="20% - Accent2 3 4 9 4" xfId="42094"/>
    <cellStyle name="20% - Accent2 3 5" xfId="1257"/>
    <cellStyle name="20% - Accent2 3 5 2" xfId="1258"/>
    <cellStyle name="20% - Accent2 3 5 2 2" xfId="7706"/>
    <cellStyle name="20% - Accent2 3 5 2 2 2" xfId="29349"/>
    <cellStyle name="20% - Accent2 3 5 2 3" xfId="29348"/>
    <cellStyle name="20% - Accent2 3 5 2 4" xfId="42096"/>
    <cellStyle name="20% - Accent2 3 5 3" xfId="1259"/>
    <cellStyle name="20% - Accent2 3 5 3 2" xfId="7707"/>
    <cellStyle name="20% - Accent2 3 5 3 2 2" xfId="29351"/>
    <cellStyle name="20% - Accent2 3 5 3 3" xfId="29350"/>
    <cellStyle name="20% - Accent2 3 5 3 4" xfId="42097"/>
    <cellStyle name="20% - Accent2 3 5 4" xfId="7705"/>
    <cellStyle name="20% - Accent2 3 5 4 2" xfId="29352"/>
    <cellStyle name="20% - Accent2 3 5 5" xfId="14358"/>
    <cellStyle name="20% - Accent2 3 5 6" xfId="29347"/>
    <cellStyle name="20% - Accent2 3 5 7" xfId="42095"/>
    <cellStyle name="20% - Accent2 3 6" xfId="1260"/>
    <cellStyle name="20% - Accent2 3 6 2" xfId="1261"/>
    <cellStyle name="20% - Accent2 3 6 2 2" xfId="7709"/>
    <cellStyle name="20% - Accent2 3 6 2 2 2" xfId="29355"/>
    <cellStyle name="20% - Accent2 3 6 2 3" xfId="29354"/>
    <cellStyle name="20% - Accent2 3 6 2 4" xfId="42099"/>
    <cellStyle name="20% - Accent2 3 6 3" xfId="7708"/>
    <cellStyle name="20% - Accent2 3 6 3 2" xfId="29356"/>
    <cellStyle name="20% - Accent2 3 6 4" xfId="14359"/>
    <cellStyle name="20% - Accent2 3 6 5" xfId="29353"/>
    <cellStyle name="20% - Accent2 3 6 6" xfId="42098"/>
    <cellStyle name="20% - Accent2 3 7" xfId="1262"/>
    <cellStyle name="20% - Accent2 3 7 2" xfId="1263"/>
    <cellStyle name="20% - Accent2 3 7 2 2" xfId="7711"/>
    <cellStyle name="20% - Accent2 3 7 2 2 2" xfId="29359"/>
    <cellStyle name="20% - Accent2 3 7 2 3" xfId="29358"/>
    <cellStyle name="20% - Accent2 3 7 2 4" xfId="42101"/>
    <cellStyle name="20% - Accent2 3 7 3" xfId="7710"/>
    <cellStyle name="20% - Accent2 3 7 3 2" xfId="29360"/>
    <cellStyle name="20% - Accent2 3 7 4" xfId="14360"/>
    <cellStyle name="20% - Accent2 3 7 5" xfId="29357"/>
    <cellStyle name="20% - Accent2 3 7 6" xfId="42100"/>
    <cellStyle name="20% - Accent2 3 8" xfId="1264"/>
    <cellStyle name="20% - Accent2 3 8 2" xfId="1265"/>
    <cellStyle name="20% - Accent2 3 8 2 2" xfId="7713"/>
    <cellStyle name="20% - Accent2 3 8 2 2 2" xfId="29363"/>
    <cellStyle name="20% - Accent2 3 8 2 3" xfId="29362"/>
    <cellStyle name="20% - Accent2 3 8 2 4" xfId="42103"/>
    <cellStyle name="20% - Accent2 3 8 3" xfId="7712"/>
    <cellStyle name="20% - Accent2 3 8 3 2" xfId="29364"/>
    <cellStyle name="20% - Accent2 3 8 4" xfId="14361"/>
    <cellStyle name="20% - Accent2 3 8 5" xfId="29361"/>
    <cellStyle name="20% - Accent2 3 8 6" xfId="42102"/>
    <cellStyle name="20% - Accent2 3 9" xfId="1266"/>
    <cellStyle name="20% - Accent2 3 9 2" xfId="1267"/>
    <cellStyle name="20% - Accent2 3 9 2 2" xfId="7715"/>
    <cellStyle name="20% - Accent2 3 9 2 2 2" xfId="29367"/>
    <cellStyle name="20% - Accent2 3 9 2 3" xfId="29366"/>
    <cellStyle name="20% - Accent2 3 9 2 4" xfId="42105"/>
    <cellStyle name="20% - Accent2 3 9 3" xfId="7714"/>
    <cellStyle name="20% - Accent2 3 9 3 2" xfId="29368"/>
    <cellStyle name="20% - Accent2 3 9 4" xfId="14362"/>
    <cellStyle name="20% - Accent2 3 9 5" xfId="29365"/>
    <cellStyle name="20% - Accent2 3 9 6" xfId="42104"/>
    <cellStyle name="20% - Accent2 4" xfId="173"/>
    <cellStyle name="20% - Accent2 4 10" xfId="1269"/>
    <cellStyle name="20% - Accent2 4 10 2" xfId="7717"/>
    <cellStyle name="20% - Accent2 4 10 2 2" xfId="29371"/>
    <cellStyle name="20% - Accent2 4 10 3" xfId="29370"/>
    <cellStyle name="20% - Accent2 4 10 4" xfId="42107"/>
    <cellStyle name="20% - Accent2 4 11" xfId="1270"/>
    <cellStyle name="20% - Accent2 4 11 2" xfId="7718"/>
    <cellStyle name="20% - Accent2 4 11 2 2" xfId="29373"/>
    <cellStyle name="20% - Accent2 4 11 3" xfId="29372"/>
    <cellStyle name="20% - Accent2 4 11 4" xfId="42108"/>
    <cellStyle name="20% - Accent2 4 12" xfId="1268"/>
    <cellStyle name="20% - Accent2 4 12 2" xfId="7719"/>
    <cellStyle name="20% - Accent2 4 12 2 2" xfId="29375"/>
    <cellStyle name="20% - Accent2 4 12 3" xfId="29374"/>
    <cellStyle name="20% - Accent2 4 13" xfId="7716"/>
    <cellStyle name="20% - Accent2 4 13 2" xfId="29376"/>
    <cellStyle name="20% - Accent2 4 14" xfId="14363"/>
    <cellStyle name="20% - Accent2 4 15" xfId="29369"/>
    <cellStyle name="20% - Accent2 4 16" xfId="42106"/>
    <cellStyle name="20% - Accent2 4 2" xfId="411"/>
    <cellStyle name="20% - Accent2 4 2 10" xfId="1271"/>
    <cellStyle name="20% - Accent2 4 2 10 2" xfId="7721"/>
    <cellStyle name="20% - Accent2 4 2 10 2 2" xfId="29379"/>
    <cellStyle name="20% - Accent2 4 2 10 3" xfId="29378"/>
    <cellStyle name="20% - Accent2 4 2 11" xfId="7720"/>
    <cellStyle name="20% - Accent2 4 2 11 2" xfId="29380"/>
    <cellStyle name="20% - Accent2 4 2 12" xfId="14364"/>
    <cellStyle name="20% - Accent2 4 2 13" xfId="29377"/>
    <cellStyle name="20% - Accent2 4 2 14" xfId="42109"/>
    <cellStyle name="20% - Accent2 4 2 2" xfId="1272"/>
    <cellStyle name="20% - Accent2 4 2 2 2" xfId="1273"/>
    <cellStyle name="20% - Accent2 4 2 2 2 2" xfId="7723"/>
    <cellStyle name="20% - Accent2 4 2 2 2 2 2" xfId="29383"/>
    <cellStyle name="20% - Accent2 4 2 2 2 3" xfId="29382"/>
    <cellStyle name="20% - Accent2 4 2 2 2 4" xfId="42111"/>
    <cellStyle name="20% - Accent2 4 2 2 3" xfId="7722"/>
    <cellStyle name="20% - Accent2 4 2 2 3 2" xfId="29384"/>
    <cellStyle name="20% - Accent2 4 2 2 4" xfId="29381"/>
    <cellStyle name="20% - Accent2 4 2 2 5" xfId="42110"/>
    <cellStyle name="20% - Accent2 4 2 3" xfId="1274"/>
    <cellStyle name="20% - Accent2 4 2 3 2" xfId="1275"/>
    <cellStyle name="20% - Accent2 4 2 3 2 2" xfId="7725"/>
    <cellStyle name="20% - Accent2 4 2 3 2 2 2" xfId="29387"/>
    <cellStyle name="20% - Accent2 4 2 3 2 3" xfId="29386"/>
    <cellStyle name="20% - Accent2 4 2 3 2 4" xfId="42113"/>
    <cellStyle name="20% - Accent2 4 2 3 3" xfId="7724"/>
    <cellStyle name="20% - Accent2 4 2 3 3 2" xfId="29388"/>
    <cellStyle name="20% - Accent2 4 2 3 4" xfId="29385"/>
    <cellStyle name="20% - Accent2 4 2 3 5" xfId="42112"/>
    <cellStyle name="20% - Accent2 4 2 4" xfId="1276"/>
    <cellStyle name="20% - Accent2 4 2 4 2" xfId="7726"/>
    <cellStyle name="20% - Accent2 4 2 4 2 2" xfId="29390"/>
    <cellStyle name="20% - Accent2 4 2 4 3" xfId="29389"/>
    <cellStyle name="20% - Accent2 4 2 4 4" xfId="42114"/>
    <cellStyle name="20% - Accent2 4 2 5" xfId="1277"/>
    <cellStyle name="20% - Accent2 4 2 5 2" xfId="7727"/>
    <cellStyle name="20% - Accent2 4 2 5 2 2" xfId="29392"/>
    <cellStyle name="20% - Accent2 4 2 5 3" xfId="29391"/>
    <cellStyle name="20% - Accent2 4 2 5 4" xfId="42115"/>
    <cellStyle name="20% - Accent2 4 2 6" xfId="1278"/>
    <cellStyle name="20% - Accent2 4 2 6 2" xfId="7728"/>
    <cellStyle name="20% - Accent2 4 2 6 2 2" xfId="29394"/>
    <cellStyle name="20% - Accent2 4 2 6 3" xfId="29393"/>
    <cellStyle name="20% - Accent2 4 2 6 4" xfId="42116"/>
    <cellStyle name="20% - Accent2 4 2 7" xfId="1279"/>
    <cellStyle name="20% - Accent2 4 2 7 2" xfId="7729"/>
    <cellStyle name="20% - Accent2 4 2 7 2 2" xfId="29396"/>
    <cellStyle name="20% - Accent2 4 2 7 3" xfId="29395"/>
    <cellStyle name="20% - Accent2 4 2 7 4" xfId="42117"/>
    <cellStyle name="20% - Accent2 4 2 8" xfId="1280"/>
    <cellStyle name="20% - Accent2 4 2 8 2" xfId="7730"/>
    <cellStyle name="20% - Accent2 4 2 8 2 2" xfId="29398"/>
    <cellStyle name="20% - Accent2 4 2 8 3" xfId="29397"/>
    <cellStyle name="20% - Accent2 4 2 8 4" xfId="42118"/>
    <cellStyle name="20% - Accent2 4 2 9" xfId="1281"/>
    <cellStyle name="20% - Accent2 4 2 9 2" xfId="7731"/>
    <cellStyle name="20% - Accent2 4 2 9 2 2" xfId="29400"/>
    <cellStyle name="20% - Accent2 4 2 9 3" xfId="29399"/>
    <cellStyle name="20% - Accent2 4 2 9 4" xfId="42119"/>
    <cellStyle name="20% - Accent2 4 3" xfId="615"/>
    <cellStyle name="20% - Accent2 4 3 10" xfId="7732"/>
    <cellStyle name="20% - Accent2 4 3 10 2" xfId="29402"/>
    <cellStyle name="20% - Accent2 4 3 11" xfId="14365"/>
    <cellStyle name="20% - Accent2 4 3 12" xfId="29401"/>
    <cellStyle name="20% - Accent2 4 3 13" xfId="42120"/>
    <cellStyle name="20% - Accent2 4 3 2" xfId="1283"/>
    <cellStyle name="20% - Accent2 4 3 2 2" xfId="7733"/>
    <cellStyle name="20% - Accent2 4 3 2 2 2" xfId="29404"/>
    <cellStyle name="20% - Accent2 4 3 2 3" xfId="29403"/>
    <cellStyle name="20% - Accent2 4 3 2 4" xfId="42121"/>
    <cellStyle name="20% - Accent2 4 3 3" xfId="1284"/>
    <cellStyle name="20% - Accent2 4 3 3 2" xfId="7734"/>
    <cellStyle name="20% - Accent2 4 3 3 2 2" xfId="29406"/>
    <cellStyle name="20% - Accent2 4 3 3 3" xfId="29405"/>
    <cellStyle name="20% - Accent2 4 3 3 4" xfId="42122"/>
    <cellStyle name="20% - Accent2 4 3 4" xfId="1285"/>
    <cellStyle name="20% - Accent2 4 3 4 2" xfId="7735"/>
    <cellStyle name="20% - Accent2 4 3 4 2 2" xfId="29408"/>
    <cellStyle name="20% - Accent2 4 3 4 3" xfId="29407"/>
    <cellStyle name="20% - Accent2 4 3 4 4" xfId="42123"/>
    <cellStyle name="20% - Accent2 4 3 5" xfId="1286"/>
    <cellStyle name="20% - Accent2 4 3 5 2" xfId="7736"/>
    <cellStyle name="20% - Accent2 4 3 5 2 2" xfId="29410"/>
    <cellStyle name="20% - Accent2 4 3 5 3" xfId="29409"/>
    <cellStyle name="20% - Accent2 4 3 5 4" xfId="42124"/>
    <cellStyle name="20% - Accent2 4 3 6" xfId="1287"/>
    <cellStyle name="20% - Accent2 4 3 6 2" xfId="7737"/>
    <cellStyle name="20% - Accent2 4 3 6 2 2" xfId="29412"/>
    <cellStyle name="20% - Accent2 4 3 6 3" xfId="29411"/>
    <cellStyle name="20% - Accent2 4 3 6 4" xfId="42125"/>
    <cellStyle name="20% - Accent2 4 3 7" xfId="1288"/>
    <cellStyle name="20% - Accent2 4 3 7 2" xfId="7738"/>
    <cellStyle name="20% - Accent2 4 3 7 2 2" xfId="29414"/>
    <cellStyle name="20% - Accent2 4 3 7 3" xfId="29413"/>
    <cellStyle name="20% - Accent2 4 3 7 4" xfId="42126"/>
    <cellStyle name="20% - Accent2 4 3 8" xfId="1289"/>
    <cellStyle name="20% - Accent2 4 3 8 2" xfId="7739"/>
    <cellStyle name="20% - Accent2 4 3 8 2 2" xfId="29416"/>
    <cellStyle name="20% - Accent2 4 3 8 3" xfId="29415"/>
    <cellStyle name="20% - Accent2 4 3 8 4" xfId="42127"/>
    <cellStyle name="20% - Accent2 4 3 9" xfId="1282"/>
    <cellStyle name="20% - Accent2 4 3 9 2" xfId="7740"/>
    <cellStyle name="20% - Accent2 4 3 9 2 2" xfId="29418"/>
    <cellStyle name="20% - Accent2 4 3 9 3" xfId="29417"/>
    <cellStyle name="20% - Accent2 4 4" xfId="702"/>
    <cellStyle name="20% - Accent2 4 4 2" xfId="1291"/>
    <cellStyle name="20% - Accent2 4 4 2 2" xfId="7742"/>
    <cellStyle name="20% - Accent2 4 4 2 2 2" xfId="29421"/>
    <cellStyle name="20% - Accent2 4 4 2 3" xfId="29420"/>
    <cellStyle name="20% - Accent2 4 4 2 4" xfId="42129"/>
    <cellStyle name="20% - Accent2 4 4 3" xfId="1290"/>
    <cellStyle name="20% - Accent2 4 4 3 2" xfId="7743"/>
    <cellStyle name="20% - Accent2 4 4 3 2 2" xfId="29423"/>
    <cellStyle name="20% - Accent2 4 4 3 3" xfId="29422"/>
    <cellStyle name="20% - Accent2 4 4 4" xfId="7741"/>
    <cellStyle name="20% - Accent2 4 4 4 2" xfId="29424"/>
    <cellStyle name="20% - Accent2 4 4 5" xfId="14366"/>
    <cellStyle name="20% - Accent2 4 4 6" xfId="29419"/>
    <cellStyle name="20% - Accent2 4 4 7" xfId="42128"/>
    <cellStyle name="20% - Accent2 4 5" xfId="1292"/>
    <cellStyle name="20% - Accent2 4 5 2" xfId="7744"/>
    <cellStyle name="20% - Accent2 4 5 2 2" xfId="29426"/>
    <cellStyle name="20% - Accent2 4 5 3" xfId="29425"/>
    <cellStyle name="20% - Accent2 4 5 4" xfId="42130"/>
    <cellStyle name="20% - Accent2 4 6" xfId="1293"/>
    <cellStyle name="20% - Accent2 4 6 2" xfId="7745"/>
    <cellStyle name="20% - Accent2 4 6 2 2" xfId="29428"/>
    <cellStyle name="20% - Accent2 4 6 3" xfId="29427"/>
    <cellStyle name="20% - Accent2 4 6 4" xfId="42131"/>
    <cellStyle name="20% - Accent2 4 7" xfId="1294"/>
    <cellStyle name="20% - Accent2 4 7 2" xfId="7746"/>
    <cellStyle name="20% - Accent2 4 7 2 2" xfId="29430"/>
    <cellStyle name="20% - Accent2 4 7 3" xfId="29429"/>
    <cellStyle name="20% - Accent2 4 7 4" xfId="42132"/>
    <cellStyle name="20% - Accent2 4 8" xfId="1295"/>
    <cellStyle name="20% - Accent2 4 8 2" xfId="7747"/>
    <cellStyle name="20% - Accent2 4 8 2 2" xfId="29432"/>
    <cellStyle name="20% - Accent2 4 8 3" xfId="29431"/>
    <cellStyle name="20% - Accent2 4 8 4" xfId="42133"/>
    <cellStyle name="20% - Accent2 4 9" xfId="1296"/>
    <cellStyle name="20% - Accent2 4 9 2" xfId="7748"/>
    <cellStyle name="20% - Accent2 4 9 2 2" xfId="29434"/>
    <cellStyle name="20% - Accent2 4 9 3" xfId="29433"/>
    <cellStyle name="20% - Accent2 4 9 4" xfId="42134"/>
    <cellStyle name="20% - Accent2 5" xfId="174"/>
    <cellStyle name="20% - Accent2 5 10" xfId="1298"/>
    <cellStyle name="20% - Accent2 5 10 2" xfId="7750"/>
    <cellStyle name="20% - Accent2 5 10 2 2" xfId="29437"/>
    <cellStyle name="20% - Accent2 5 10 3" xfId="29436"/>
    <cellStyle name="20% - Accent2 5 10 4" xfId="42136"/>
    <cellStyle name="20% - Accent2 5 11" xfId="1299"/>
    <cellStyle name="20% - Accent2 5 11 2" xfId="7751"/>
    <cellStyle name="20% - Accent2 5 11 2 2" xfId="29439"/>
    <cellStyle name="20% - Accent2 5 11 3" xfId="29438"/>
    <cellStyle name="20% - Accent2 5 11 4" xfId="42137"/>
    <cellStyle name="20% - Accent2 5 12" xfId="1297"/>
    <cellStyle name="20% - Accent2 5 12 2" xfId="7752"/>
    <cellStyle name="20% - Accent2 5 12 2 2" xfId="29441"/>
    <cellStyle name="20% - Accent2 5 12 3" xfId="29440"/>
    <cellStyle name="20% - Accent2 5 13" xfId="7749"/>
    <cellStyle name="20% - Accent2 5 13 2" xfId="29442"/>
    <cellStyle name="20% - Accent2 5 14" xfId="14367"/>
    <cellStyle name="20% - Accent2 5 15" xfId="29435"/>
    <cellStyle name="20% - Accent2 5 16" xfId="42135"/>
    <cellStyle name="20% - Accent2 5 2" xfId="412"/>
    <cellStyle name="20% - Accent2 5 2 10" xfId="1300"/>
    <cellStyle name="20% - Accent2 5 2 10 2" xfId="7754"/>
    <cellStyle name="20% - Accent2 5 2 10 2 2" xfId="29445"/>
    <cellStyle name="20% - Accent2 5 2 10 3" xfId="29444"/>
    <cellStyle name="20% - Accent2 5 2 11" xfId="7753"/>
    <cellStyle name="20% - Accent2 5 2 11 2" xfId="29446"/>
    <cellStyle name="20% - Accent2 5 2 12" xfId="14368"/>
    <cellStyle name="20% - Accent2 5 2 13" xfId="29443"/>
    <cellStyle name="20% - Accent2 5 2 14" xfId="42138"/>
    <cellStyle name="20% - Accent2 5 2 2" xfId="1301"/>
    <cellStyle name="20% - Accent2 5 2 2 2" xfId="7755"/>
    <cellStyle name="20% - Accent2 5 2 2 2 2" xfId="29448"/>
    <cellStyle name="20% - Accent2 5 2 2 3" xfId="29447"/>
    <cellStyle name="20% - Accent2 5 2 2 4" xfId="42139"/>
    <cellStyle name="20% - Accent2 5 2 3" xfId="1302"/>
    <cellStyle name="20% - Accent2 5 2 3 2" xfId="7756"/>
    <cellStyle name="20% - Accent2 5 2 3 2 2" xfId="29450"/>
    <cellStyle name="20% - Accent2 5 2 3 3" xfId="29449"/>
    <cellStyle name="20% - Accent2 5 2 3 4" xfId="42140"/>
    <cellStyle name="20% - Accent2 5 2 4" xfId="1303"/>
    <cellStyle name="20% - Accent2 5 2 4 2" xfId="7757"/>
    <cellStyle name="20% - Accent2 5 2 4 2 2" xfId="29452"/>
    <cellStyle name="20% - Accent2 5 2 4 3" xfId="29451"/>
    <cellStyle name="20% - Accent2 5 2 4 4" xfId="42141"/>
    <cellStyle name="20% - Accent2 5 2 5" xfId="1304"/>
    <cellStyle name="20% - Accent2 5 2 5 2" xfId="7758"/>
    <cellStyle name="20% - Accent2 5 2 5 2 2" xfId="29454"/>
    <cellStyle name="20% - Accent2 5 2 5 3" xfId="29453"/>
    <cellStyle name="20% - Accent2 5 2 5 4" xfId="42142"/>
    <cellStyle name="20% - Accent2 5 2 6" xfId="1305"/>
    <cellStyle name="20% - Accent2 5 2 6 2" xfId="7759"/>
    <cellStyle name="20% - Accent2 5 2 6 2 2" xfId="29456"/>
    <cellStyle name="20% - Accent2 5 2 6 3" xfId="29455"/>
    <cellStyle name="20% - Accent2 5 2 6 4" xfId="42143"/>
    <cellStyle name="20% - Accent2 5 2 7" xfId="1306"/>
    <cellStyle name="20% - Accent2 5 2 7 2" xfId="7760"/>
    <cellStyle name="20% - Accent2 5 2 7 2 2" xfId="29458"/>
    <cellStyle name="20% - Accent2 5 2 7 3" xfId="29457"/>
    <cellStyle name="20% - Accent2 5 2 7 4" xfId="42144"/>
    <cellStyle name="20% - Accent2 5 2 8" xfId="1307"/>
    <cellStyle name="20% - Accent2 5 2 8 2" xfId="7761"/>
    <cellStyle name="20% - Accent2 5 2 8 2 2" xfId="29460"/>
    <cellStyle name="20% - Accent2 5 2 8 3" xfId="29459"/>
    <cellStyle name="20% - Accent2 5 2 8 4" xfId="42145"/>
    <cellStyle name="20% - Accent2 5 2 9" xfId="1308"/>
    <cellStyle name="20% - Accent2 5 2 9 2" xfId="7762"/>
    <cellStyle name="20% - Accent2 5 2 9 2 2" xfId="29462"/>
    <cellStyle name="20% - Accent2 5 2 9 3" xfId="29461"/>
    <cellStyle name="20% - Accent2 5 2 9 4" xfId="42146"/>
    <cellStyle name="20% - Accent2 5 3" xfId="616"/>
    <cellStyle name="20% - Accent2 5 3 2" xfId="1310"/>
    <cellStyle name="20% - Accent2 5 3 2 2" xfId="7764"/>
    <cellStyle name="20% - Accent2 5 3 2 2 2" xfId="29465"/>
    <cellStyle name="20% - Accent2 5 3 2 3" xfId="29464"/>
    <cellStyle name="20% - Accent2 5 3 2 4" xfId="42148"/>
    <cellStyle name="20% - Accent2 5 3 3" xfId="1309"/>
    <cellStyle name="20% - Accent2 5 3 3 2" xfId="7765"/>
    <cellStyle name="20% - Accent2 5 3 3 2 2" xfId="29467"/>
    <cellStyle name="20% - Accent2 5 3 3 3" xfId="29466"/>
    <cellStyle name="20% - Accent2 5 3 4" xfId="7763"/>
    <cellStyle name="20% - Accent2 5 3 4 2" xfId="29468"/>
    <cellStyle name="20% - Accent2 5 3 5" xfId="14369"/>
    <cellStyle name="20% - Accent2 5 3 6" xfId="29463"/>
    <cellStyle name="20% - Accent2 5 3 7" xfId="42147"/>
    <cellStyle name="20% - Accent2 5 4" xfId="703"/>
    <cellStyle name="20% - Accent2 5 4 2" xfId="1311"/>
    <cellStyle name="20% - Accent2 5 4 2 2" xfId="7767"/>
    <cellStyle name="20% - Accent2 5 4 2 2 2" xfId="29471"/>
    <cellStyle name="20% - Accent2 5 4 2 3" xfId="29470"/>
    <cellStyle name="20% - Accent2 5 4 3" xfId="7766"/>
    <cellStyle name="20% - Accent2 5 4 3 2" xfId="29472"/>
    <cellStyle name="20% - Accent2 5 4 4" xfId="14370"/>
    <cellStyle name="20% - Accent2 5 4 5" xfId="29469"/>
    <cellStyle name="20% - Accent2 5 4 6" xfId="42149"/>
    <cellStyle name="20% - Accent2 5 5" xfId="1312"/>
    <cellStyle name="20% - Accent2 5 5 2" xfId="7768"/>
    <cellStyle name="20% - Accent2 5 5 2 2" xfId="29474"/>
    <cellStyle name="20% - Accent2 5 5 3" xfId="29473"/>
    <cellStyle name="20% - Accent2 5 5 4" xfId="42150"/>
    <cellStyle name="20% - Accent2 5 6" xfId="1313"/>
    <cellStyle name="20% - Accent2 5 6 2" xfId="7769"/>
    <cellStyle name="20% - Accent2 5 6 2 2" xfId="29476"/>
    <cellStyle name="20% - Accent2 5 6 3" xfId="29475"/>
    <cellStyle name="20% - Accent2 5 6 4" xfId="42151"/>
    <cellStyle name="20% - Accent2 5 7" xfId="1314"/>
    <cellStyle name="20% - Accent2 5 7 2" xfId="7770"/>
    <cellStyle name="20% - Accent2 5 7 2 2" xfId="29478"/>
    <cellStyle name="20% - Accent2 5 7 3" xfId="29477"/>
    <cellStyle name="20% - Accent2 5 7 4" xfId="42152"/>
    <cellStyle name="20% - Accent2 5 8" xfId="1315"/>
    <cellStyle name="20% - Accent2 5 8 2" xfId="7771"/>
    <cellStyle name="20% - Accent2 5 8 2 2" xfId="29480"/>
    <cellStyle name="20% - Accent2 5 8 3" xfId="29479"/>
    <cellStyle name="20% - Accent2 5 8 4" xfId="42153"/>
    <cellStyle name="20% - Accent2 5 9" xfId="1316"/>
    <cellStyle name="20% - Accent2 5 9 2" xfId="7772"/>
    <cellStyle name="20% - Accent2 5 9 2 2" xfId="29482"/>
    <cellStyle name="20% - Accent2 5 9 3" xfId="29481"/>
    <cellStyle name="20% - Accent2 5 9 4" xfId="42154"/>
    <cellStyle name="20% - Accent2 6" xfId="175"/>
    <cellStyle name="20% - Accent2 6 10" xfId="1317"/>
    <cellStyle name="20% - Accent2 6 10 2" xfId="7774"/>
    <cellStyle name="20% - Accent2 6 10 2 2" xfId="29485"/>
    <cellStyle name="20% - Accent2 6 10 3" xfId="29484"/>
    <cellStyle name="20% - Accent2 6 11" xfId="7773"/>
    <cellStyle name="20% - Accent2 6 11 2" xfId="29486"/>
    <cellStyle name="20% - Accent2 6 12" xfId="14371"/>
    <cellStyle name="20% - Accent2 6 13" xfId="29483"/>
    <cellStyle name="20% - Accent2 6 14" xfId="42155"/>
    <cellStyle name="20% - Accent2 6 2" xfId="413"/>
    <cellStyle name="20% - Accent2 6 2 2" xfId="1319"/>
    <cellStyle name="20% - Accent2 6 2 2 2" xfId="7776"/>
    <cellStyle name="20% - Accent2 6 2 2 2 2" xfId="29489"/>
    <cellStyle name="20% - Accent2 6 2 2 3" xfId="29488"/>
    <cellStyle name="20% - Accent2 6 2 2 4" xfId="42157"/>
    <cellStyle name="20% - Accent2 6 2 3" xfId="1318"/>
    <cellStyle name="20% - Accent2 6 2 3 2" xfId="7777"/>
    <cellStyle name="20% - Accent2 6 2 3 2 2" xfId="29491"/>
    <cellStyle name="20% - Accent2 6 2 3 3" xfId="29490"/>
    <cellStyle name="20% - Accent2 6 2 4" xfId="7775"/>
    <cellStyle name="20% - Accent2 6 2 4 2" xfId="29492"/>
    <cellStyle name="20% - Accent2 6 2 5" xfId="14372"/>
    <cellStyle name="20% - Accent2 6 2 6" xfId="29487"/>
    <cellStyle name="20% - Accent2 6 2 7" xfId="42156"/>
    <cellStyle name="20% - Accent2 6 3" xfId="617"/>
    <cellStyle name="20% - Accent2 6 3 2" xfId="1321"/>
    <cellStyle name="20% - Accent2 6 3 2 2" xfId="7779"/>
    <cellStyle name="20% - Accent2 6 3 2 2 2" xfId="29495"/>
    <cellStyle name="20% - Accent2 6 3 2 3" xfId="29494"/>
    <cellStyle name="20% - Accent2 6 3 2 4" xfId="42159"/>
    <cellStyle name="20% - Accent2 6 3 3" xfId="1320"/>
    <cellStyle name="20% - Accent2 6 3 3 2" xfId="7780"/>
    <cellStyle name="20% - Accent2 6 3 3 2 2" xfId="29497"/>
    <cellStyle name="20% - Accent2 6 3 3 3" xfId="29496"/>
    <cellStyle name="20% - Accent2 6 3 4" xfId="7778"/>
    <cellStyle name="20% - Accent2 6 3 4 2" xfId="29498"/>
    <cellStyle name="20% - Accent2 6 3 5" xfId="14373"/>
    <cellStyle name="20% - Accent2 6 3 6" xfId="29493"/>
    <cellStyle name="20% - Accent2 6 3 7" xfId="42158"/>
    <cellStyle name="20% - Accent2 6 4" xfId="704"/>
    <cellStyle name="20% - Accent2 6 4 2" xfId="1322"/>
    <cellStyle name="20% - Accent2 6 4 2 2" xfId="7782"/>
    <cellStyle name="20% - Accent2 6 4 2 2 2" xfId="29501"/>
    <cellStyle name="20% - Accent2 6 4 2 3" xfId="29500"/>
    <cellStyle name="20% - Accent2 6 4 3" xfId="7781"/>
    <cellStyle name="20% - Accent2 6 4 3 2" xfId="29502"/>
    <cellStyle name="20% - Accent2 6 4 4" xfId="14374"/>
    <cellStyle name="20% - Accent2 6 4 5" xfId="29499"/>
    <cellStyle name="20% - Accent2 6 4 6" xfId="42160"/>
    <cellStyle name="20% - Accent2 6 5" xfId="1323"/>
    <cellStyle name="20% - Accent2 6 5 2" xfId="7783"/>
    <cellStyle name="20% - Accent2 6 5 2 2" xfId="29504"/>
    <cellStyle name="20% - Accent2 6 5 3" xfId="29503"/>
    <cellStyle name="20% - Accent2 6 5 4" xfId="42161"/>
    <cellStyle name="20% - Accent2 6 6" xfId="1324"/>
    <cellStyle name="20% - Accent2 6 6 2" xfId="7784"/>
    <cellStyle name="20% - Accent2 6 6 2 2" xfId="29506"/>
    <cellStyle name="20% - Accent2 6 6 3" xfId="29505"/>
    <cellStyle name="20% - Accent2 6 6 4" xfId="42162"/>
    <cellStyle name="20% - Accent2 6 7" xfId="1325"/>
    <cellStyle name="20% - Accent2 6 7 2" xfId="7785"/>
    <cellStyle name="20% - Accent2 6 7 2 2" xfId="29508"/>
    <cellStyle name="20% - Accent2 6 7 3" xfId="29507"/>
    <cellStyle name="20% - Accent2 6 7 4" xfId="42163"/>
    <cellStyle name="20% - Accent2 6 8" xfId="1326"/>
    <cellStyle name="20% - Accent2 6 8 2" xfId="7786"/>
    <cellStyle name="20% - Accent2 6 8 2 2" xfId="29510"/>
    <cellStyle name="20% - Accent2 6 8 3" xfId="29509"/>
    <cellStyle name="20% - Accent2 6 8 4" xfId="42164"/>
    <cellStyle name="20% - Accent2 6 9" xfId="1327"/>
    <cellStyle name="20% - Accent2 6 9 2" xfId="7787"/>
    <cellStyle name="20% - Accent2 6 9 2 2" xfId="29512"/>
    <cellStyle name="20% - Accent2 6 9 3" xfId="29511"/>
    <cellStyle name="20% - Accent2 6 9 4" xfId="42165"/>
    <cellStyle name="20% - Accent2 7" xfId="176"/>
    <cellStyle name="20% - Accent2 7 10" xfId="7788"/>
    <cellStyle name="20% - Accent2 7 10 2" xfId="29514"/>
    <cellStyle name="20% - Accent2 7 11" xfId="14375"/>
    <cellStyle name="20% - Accent2 7 12" xfId="29513"/>
    <cellStyle name="20% - Accent2 7 13" xfId="42166"/>
    <cellStyle name="20% - Accent2 7 2" xfId="414"/>
    <cellStyle name="20% - Accent2 7 2 2" xfId="1330"/>
    <cellStyle name="20% - Accent2 7 2 2 2" xfId="7790"/>
    <cellStyle name="20% - Accent2 7 2 2 2 2" xfId="29517"/>
    <cellStyle name="20% - Accent2 7 2 2 3" xfId="29516"/>
    <cellStyle name="20% - Accent2 7 2 2 4" xfId="42168"/>
    <cellStyle name="20% - Accent2 7 2 3" xfId="1329"/>
    <cellStyle name="20% - Accent2 7 2 3 2" xfId="7791"/>
    <cellStyle name="20% - Accent2 7 2 3 2 2" xfId="29519"/>
    <cellStyle name="20% - Accent2 7 2 3 3" xfId="29518"/>
    <cellStyle name="20% - Accent2 7 2 4" xfId="7789"/>
    <cellStyle name="20% - Accent2 7 2 4 2" xfId="29520"/>
    <cellStyle name="20% - Accent2 7 2 5" xfId="14376"/>
    <cellStyle name="20% - Accent2 7 2 6" xfId="29515"/>
    <cellStyle name="20% - Accent2 7 2 7" xfId="42167"/>
    <cellStyle name="20% - Accent2 7 3" xfId="618"/>
    <cellStyle name="20% - Accent2 7 3 2" xfId="1331"/>
    <cellStyle name="20% - Accent2 7 3 2 2" xfId="7793"/>
    <cellStyle name="20% - Accent2 7 3 2 2 2" xfId="29523"/>
    <cellStyle name="20% - Accent2 7 3 2 3" xfId="29522"/>
    <cellStyle name="20% - Accent2 7 3 3" xfId="7792"/>
    <cellStyle name="20% - Accent2 7 3 3 2" xfId="29524"/>
    <cellStyle name="20% - Accent2 7 3 4" xfId="14377"/>
    <cellStyle name="20% - Accent2 7 3 5" xfId="29521"/>
    <cellStyle name="20% - Accent2 7 3 6" xfId="42169"/>
    <cellStyle name="20% - Accent2 7 4" xfId="705"/>
    <cellStyle name="20% - Accent2 7 4 2" xfId="1332"/>
    <cellStyle name="20% - Accent2 7 4 2 2" xfId="7795"/>
    <cellStyle name="20% - Accent2 7 4 2 2 2" xfId="29527"/>
    <cellStyle name="20% - Accent2 7 4 2 3" xfId="29526"/>
    <cellStyle name="20% - Accent2 7 4 3" xfId="7794"/>
    <cellStyle name="20% - Accent2 7 4 3 2" xfId="29528"/>
    <cellStyle name="20% - Accent2 7 4 4" xfId="14378"/>
    <cellStyle name="20% - Accent2 7 4 5" xfId="29525"/>
    <cellStyle name="20% - Accent2 7 4 6" xfId="42170"/>
    <cellStyle name="20% - Accent2 7 5" xfId="1333"/>
    <cellStyle name="20% - Accent2 7 5 2" xfId="7796"/>
    <cellStyle name="20% - Accent2 7 5 2 2" xfId="29530"/>
    <cellStyle name="20% - Accent2 7 5 3" xfId="29529"/>
    <cellStyle name="20% - Accent2 7 5 4" xfId="42171"/>
    <cellStyle name="20% - Accent2 7 6" xfId="1334"/>
    <cellStyle name="20% - Accent2 7 6 2" xfId="7797"/>
    <cellStyle name="20% - Accent2 7 6 2 2" xfId="29532"/>
    <cellStyle name="20% - Accent2 7 6 3" xfId="29531"/>
    <cellStyle name="20% - Accent2 7 6 4" xfId="42172"/>
    <cellStyle name="20% - Accent2 7 7" xfId="1335"/>
    <cellStyle name="20% - Accent2 7 7 2" xfId="7798"/>
    <cellStyle name="20% - Accent2 7 7 2 2" xfId="29534"/>
    <cellStyle name="20% - Accent2 7 7 3" xfId="29533"/>
    <cellStyle name="20% - Accent2 7 7 4" xfId="42173"/>
    <cellStyle name="20% - Accent2 7 8" xfId="1336"/>
    <cellStyle name="20% - Accent2 7 8 2" xfId="7799"/>
    <cellStyle name="20% - Accent2 7 8 2 2" xfId="29536"/>
    <cellStyle name="20% - Accent2 7 8 3" xfId="29535"/>
    <cellStyle name="20% - Accent2 7 8 4" xfId="42174"/>
    <cellStyle name="20% - Accent2 7 9" xfId="1328"/>
    <cellStyle name="20% - Accent2 7 9 2" xfId="7800"/>
    <cellStyle name="20% - Accent2 7 9 2 2" xfId="29538"/>
    <cellStyle name="20% - Accent2 7 9 3" xfId="29537"/>
    <cellStyle name="20% - Accent2 8" xfId="322"/>
    <cellStyle name="20% - Accent2 8 2" xfId="1338"/>
    <cellStyle name="20% - Accent2 8 2 2" xfId="7801"/>
    <cellStyle name="20% - Accent2 8 2 2 2" xfId="29540"/>
    <cellStyle name="20% - Accent2 8 2 3" xfId="14379"/>
    <cellStyle name="20% - Accent2 8 2 4" xfId="29539"/>
    <cellStyle name="20% - Accent2 8 2 5" xfId="42176"/>
    <cellStyle name="20% - Accent2 8 3" xfId="1339"/>
    <cellStyle name="20% - Accent2 8 3 2" xfId="7802"/>
    <cellStyle name="20% - Accent2 8 3 2 2" xfId="29542"/>
    <cellStyle name="20% - Accent2 8 3 3" xfId="14380"/>
    <cellStyle name="20% - Accent2 8 3 4" xfId="29541"/>
    <cellStyle name="20% - Accent2 8 3 5" xfId="42177"/>
    <cellStyle name="20% - Accent2 8 4" xfId="1340"/>
    <cellStyle name="20% - Accent2 8 4 2" xfId="7803"/>
    <cellStyle name="20% - Accent2 8 4 2 2" xfId="29544"/>
    <cellStyle name="20% - Accent2 8 4 3" xfId="14381"/>
    <cellStyle name="20% - Accent2 8 4 4" xfId="29543"/>
    <cellStyle name="20% - Accent2 8 4 5" xfId="42178"/>
    <cellStyle name="20% - Accent2 8 5" xfId="1341"/>
    <cellStyle name="20% - Accent2 8 5 2" xfId="7804"/>
    <cellStyle name="20% - Accent2 8 5 2 2" xfId="29546"/>
    <cellStyle name="20% - Accent2 8 5 3" xfId="29545"/>
    <cellStyle name="20% - Accent2 8 5 4" xfId="42179"/>
    <cellStyle name="20% - Accent2 8 6" xfId="1337"/>
    <cellStyle name="20% - Accent2 8 6 2" xfId="7805"/>
    <cellStyle name="20% - Accent2 8 6 2 2" xfId="29548"/>
    <cellStyle name="20% - Accent2 8 6 3" xfId="29547"/>
    <cellStyle name="20% - Accent2 8 7" xfId="42175"/>
    <cellStyle name="20% - Accent2 9" xfId="310"/>
    <cellStyle name="20% - Accent2 9 2" xfId="1343"/>
    <cellStyle name="20% - Accent2 9 2 2" xfId="7807"/>
    <cellStyle name="20% - Accent2 9 2 2 2" xfId="29551"/>
    <cellStyle name="20% - Accent2 9 2 3" xfId="14383"/>
    <cellStyle name="20% - Accent2 9 2 4" xfId="29550"/>
    <cellStyle name="20% - Accent2 9 2 5" xfId="42181"/>
    <cellStyle name="20% - Accent2 9 3" xfId="1342"/>
    <cellStyle name="20% - Accent2 9 3 2" xfId="7808"/>
    <cellStyle name="20% - Accent2 9 3 2 2" xfId="29553"/>
    <cellStyle name="20% - Accent2 9 3 3" xfId="14384"/>
    <cellStyle name="20% - Accent2 9 3 4" xfId="29552"/>
    <cellStyle name="20% - Accent2 9 4" xfId="7806"/>
    <cellStyle name="20% - Accent2 9 4 2" xfId="14385"/>
    <cellStyle name="20% - Accent2 9 4 3" xfId="29554"/>
    <cellStyle name="20% - Accent2 9 5" xfId="14382"/>
    <cellStyle name="20% - Accent2 9 6" xfId="29549"/>
    <cellStyle name="20% - Accent2 9 7" xfId="42180"/>
    <cellStyle name="20% - Accent3" xfId="3" builtinId="38" customBuiltin="1"/>
    <cellStyle name="20% - Accent3 10" xfId="1344"/>
    <cellStyle name="20% - Accent3 10 2" xfId="1345"/>
    <cellStyle name="20% - Accent3 10 2 2" xfId="7810"/>
    <cellStyle name="20% - Accent3 10 2 2 2" xfId="29557"/>
    <cellStyle name="20% - Accent3 10 2 3" xfId="14387"/>
    <cellStyle name="20% - Accent3 10 2 4" xfId="29556"/>
    <cellStyle name="20% - Accent3 10 2 5" xfId="42183"/>
    <cellStyle name="20% - Accent3 10 3" xfId="7809"/>
    <cellStyle name="20% - Accent3 10 3 2" xfId="14388"/>
    <cellStyle name="20% - Accent3 10 3 3" xfId="29558"/>
    <cellStyle name="20% - Accent3 10 4" xfId="14389"/>
    <cellStyle name="20% - Accent3 10 5" xfId="14386"/>
    <cellStyle name="20% - Accent3 10 6" xfId="29555"/>
    <cellStyle name="20% - Accent3 10 7" xfId="42182"/>
    <cellStyle name="20% - Accent3 11" xfId="1346"/>
    <cellStyle name="20% - Accent3 11 2" xfId="1347"/>
    <cellStyle name="20% - Accent3 11 2 2" xfId="7812"/>
    <cellStyle name="20% - Accent3 11 2 2 2" xfId="29561"/>
    <cellStyle name="20% - Accent3 11 2 3" xfId="14391"/>
    <cellStyle name="20% - Accent3 11 2 4" xfId="29560"/>
    <cellStyle name="20% - Accent3 11 2 5" xfId="42185"/>
    <cellStyle name="20% - Accent3 11 3" xfId="7811"/>
    <cellStyle name="20% - Accent3 11 3 2" xfId="14392"/>
    <cellStyle name="20% - Accent3 11 3 3" xfId="29562"/>
    <cellStyle name="20% - Accent3 11 4" xfId="14393"/>
    <cellStyle name="20% - Accent3 11 5" xfId="14390"/>
    <cellStyle name="20% - Accent3 11 6" xfId="29559"/>
    <cellStyle name="20% - Accent3 11 7" xfId="42184"/>
    <cellStyle name="20% - Accent3 12" xfId="1348"/>
    <cellStyle name="20% - Accent3 12 2" xfId="7813"/>
    <cellStyle name="20% - Accent3 12 2 2" xfId="14395"/>
    <cellStyle name="20% - Accent3 12 2 3" xfId="29564"/>
    <cellStyle name="20% - Accent3 12 3" xfId="14396"/>
    <cellStyle name="20% - Accent3 12 4" xfId="14397"/>
    <cellStyle name="20% - Accent3 12 5" xfId="14398"/>
    <cellStyle name="20% - Accent3 12 6" xfId="14394"/>
    <cellStyle name="20% - Accent3 12 7" xfId="29563"/>
    <cellStyle name="20% - Accent3 12 8" xfId="42186"/>
    <cellStyle name="20% - Accent3 13" xfId="1349"/>
    <cellStyle name="20% - Accent3 13 2" xfId="7814"/>
    <cellStyle name="20% - Accent3 13 2 2" xfId="29566"/>
    <cellStyle name="20% - Accent3 13 3" xfId="14399"/>
    <cellStyle name="20% - Accent3 13 4" xfId="29565"/>
    <cellStyle name="20% - Accent3 13 5" xfId="42187"/>
    <cellStyle name="20% - Accent3 14" xfId="1350"/>
    <cellStyle name="20% - Accent3 14 2" xfId="7815"/>
    <cellStyle name="20% - Accent3 14 2 2" xfId="29568"/>
    <cellStyle name="20% - Accent3 14 3" xfId="14400"/>
    <cellStyle name="20% - Accent3 14 4" xfId="29567"/>
    <cellStyle name="20% - Accent3 14 5" xfId="42188"/>
    <cellStyle name="20% - Accent3 15" xfId="1351"/>
    <cellStyle name="20% - Accent3 15 2" xfId="7816"/>
    <cellStyle name="20% - Accent3 15 2 2" xfId="29570"/>
    <cellStyle name="20% - Accent3 15 3" xfId="14401"/>
    <cellStyle name="20% - Accent3 15 4" xfId="29569"/>
    <cellStyle name="20% - Accent3 15 5" xfId="42189"/>
    <cellStyle name="20% - Accent3 16" xfId="13875"/>
    <cellStyle name="20% - Accent3 16 2" xfId="14402"/>
    <cellStyle name="20% - Accent3 17" xfId="14403"/>
    <cellStyle name="20% - Accent3 18" xfId="14404"/>
    <cellStyle name="20% - Accent3 19" xfId="14405"/>
    <cellStyle name="20% - Accent3 2" xfId="124"/>
    <cellStyle name="20% - Accent3 2 10" xfId="1353"/>
    <cellStyle name="20% - Accent3 2 11" xfId="1354"/>
    <cellStyle name="20% - Accent3 2 11 2" xfId="7818"/>
    <cellStyle name="20% - Accent3 2 11 2 2" xfId="29572"/>
    <cellStyle name="20% - Accent3 2 11 3" xfId="14406"/>
    <cellStyle name="20% - Accent3 2 11 4" xfId="29571"/>
    <cellStyle name="20% - Accent3 2 11 5" xfId="42190"/>
    <cellStyle name="20% - Accent3 2 12" xfId="1355"/>
    <cellStyle name="20% - Accent3 2 12 2" xfId="7819"/>
    <cellStyle name="20% - Accent3 2 12 2 2" xfId="29574"/>
    <cellStyle name="20% - Accent3 2 12 3" xfId="14407"/>
    <cellStyle name="20% - Accent3 2 12 4" xfId="29573"/>
    <cellStyle name="20% - Accent3 2 12 5" xfId="42191"/>
    <cellStyle name="20% - Accent3 2 13" xfId="1356"/>
    <cellStyle name="20% - Accent3 2 13 2" xfId="7820"/>
    <cellStyle name="20% - Accent3 2 13 2 2" xfId="29576"/>
    <cellStyle name="20% - Accent3 2 13 3" xfId="14408"/>
    <cellStyle name="20% - Accent3 2 13 4" xfId="29575"/>
    <cellStyle name="20% - Accent3 2 13 5" xfId="42192"/>
    <cellStyle name="20% - Accent3 2 14" xfId="1357"/>
    <cellStyle name="20% - Accent3 2 14 2" xfId="7821"/>
    <cellStyle name="20% - Accent3 2 14 2 2" xfId="29578"/>
    <cellStyle name="20% - Accent3 2 14 3" xfId="14409"/>
    <cellStyle name="20% - Accent3 2 14 4" xfId="29577"/>
    <cellStyle name="20% - Accent3 2 14 5" xfId="42193"/>
    <cellStyle name="20% - Accent3 2 15" xfId="1358"/>
    <cellStyle name="20% - Accent3 2 15 2" xfId="7822"/>
    <cellStyle name="20% - Accent3 2 15 2 2" xfId="29580"/>
    <cellStyle name="20% - Accent3 2 15 3" xfId="14410"/>
    <cellStyle name="20% - Accent3 2 15 4" xfId="29579"/>
    <cellStyle name="20% - Accent3 2 15 5" xfId="42194"/>
    <cellStyle name="20% - Accent3 2 16" xfId="1352"/>
    <cellStyle name="20% - Accent3 2 16 2" xfId="7823"/>
    <cellStyle name="20% - Accent3 2 16 2 2" xfId="29582"/>
    <cellStyle name="20% - Accent3 2 16 3" xfId="28049"/>
    <cellStyle name="20% - Accent3 2 16 4" xfId="29581"/>
    <cellStyle name="20% - Accent3 2 17" xfId="7817"/>
    <cellStyle name="20% - Accent3 2 17 2" xfId="29583"/>
    <cellStyle name="20% - Accent3 2 18" xfId="41611"/>
    <cellStyle name="20% - Accent3 2 2" xfId="178"/>
    <cellStyle name="20% - Accent3 2 2 2" xfId="1359"/>
    <cellStyle name="20% - Accent3 2 2 2 10" xfId="1360"/>
    <cellStyle name="20% - Accent3 2 2 2 10 2" xfId="7825"/>
    <cellStyle name="20% - Accent3 2 2 2 10 2 2" xfId="29586"/>
    <cellStyle name="20% - Accent3 2 2 2 10 3" xfId="29585"/>
    <cellStyle name="20% - Accent3 2 2 2 10 4" xfId="42196"/>
    <cellStyle name="20% - Accent3 2 2 2 11" xfId="1361"/>
    <cellStyle name="20% - Accent3 2 2 2 11 2" xfId="7826"/>
    <cellStyle name="20% - Accent3 2 2 2 11 2 2" xfId="29588"/>
    <cellStyle name="20% - Accent3 2 2 2 11 3" xfId="29587"/>
    <cellStyle name="20% - Accent3 2 2 2 11 4" xfId="42197"/>
    <cellStyle name="20% - Accent3 2 2 2 12" xfId="7824"/>
    <cellStyle name="20% - Accent3 2 2 2 12 2" xfId="29589"/>
    <cellStyle name="20% - Accent3 2 2 2 13" xfId="29584"/>
    <cellStyle name="20% - Accent3 2 2 2 14" xfId="42195"/>
    <cellStyle name="20% - Accent3 2 2 2 2" xfId="1362"/>
    <cellStyle name="20% - Accent3 2 2 2 2 10" xfId="7827"/>
    <cellStyle name="20% - Accent3 2 2 2 2 10 2" xfId="29591"/>
    <cellStyle name="20% - Accent3 2 2 2 2 11" xfId="29590"/>
    <cellStyle name="20% - Accent3 2 2 2 2 12" xfId="42198"/>
    <cellStyle name="20% - Accent3 2 2 2 2 2" xfId="1363"/>
    <cellStyle name="20% - Accent3 2 2 2 2 2 2" xfId="1364"/>
    <cellStyle name="20% - Accent3 2 2 2 2 2 2 2" xfId="7829"/>
    <cellStyle name="20% - Accent3 2 2 2 2 2 2 2 2" xfId="29594"/>
    <cellStyle name="20% - Accent3 2 2 2 2 2 2 3" xfId="29593"/>
    <cellStyle name="20% - Accent3 2 2 2 2 2 2 4" xfId="42200"/>
    <cellStyle name="20% - Accent3 2 2 2 2 2 3" xfId="7828"/>
    <cellStyle name="20% - Accent3 2 2 2 2 2 3 2" xfId="29595"/>
    <cellStyle name="20% - Accent3 2 2 2 2 2 4" xfId="29592"/>
    <cellStyle name="20% - Accent3 2 2 2 2 2 5" xfId="42199"/>
    <cellStyle name="20% - Accent3 2 2 2 2 3" xfId="1365"/>
    <cellStyle name="20% - Accent3 2 2 2 2 3 2" xfId="1366"/>
    <cellStyle name="20% - Accent3 2 2 2 2 3 2 2" xfId="7831"/>
    <cellStyle name="20% - Accent3 2 2 2 2 3 2 2 2" xfId="29598"/>
    <cellStyle name="20% - Accent3 2 2 2 2 3 2 3" xfId="29597"/>
    <cellStyle name="20% - Accent3 2 2 2 2 3 2 4" xfId="42202"/>
    <cellStyle name="20% - Accent3 2 2 2 2 3 3" xfId="7830"/>
    <cellStyle name="20% - Accent3 2 2 2 2 3 3 2" xfId="29599"/>
    <cellStyle name="20% - Accent3 2 2 2 2 3 4" xfId="29596"/>
    <cellStyle name="20% - Accent3 2 2 2 2 3 5" xfId="42201"/>
    <cellStyle name="20% - Accent3 2 2 2 2 4" xfId="1367"/>
    <cellStyle name="20% - Accent3 2 2 2 2 4 2" xfId="7832"/>
    <cellStyle name="20% - Accent3 2 2 2 2 4 2 2" xfId="29601"/>
    <cellStyle name="20% - Accent3 2 2 2 2 4 3" xfId="29600"/>
    <cellStyle name="20% - Accent3 2 2 2 2 4 4" xfId="42203"/>
    <cellStyle name="20% - Accent3 2 2 2 2 5" xfId="1368"/>
    <cellStyle name="20% - Accent3 2 2 2 2 5 2" xfId="7833"/>
    <cellStyle name="20% - Accent3 2 2 2 2 5 2 2" xfId="29603"/>
    <cellStyle name="20% - Accent3 2 2 2 2 5 3" xfId="29602"/>
    <cellStyle name="20% - Accent3 2 2 2 2 5 4" xfId="42204"/>
    <cellStyle name="20% - Accent3 2 2 2 2 6" xfId="1369"/>
    <cellStyle name="20% - Accent3 2 2 2 2 6 2" xfId="7834"/>
    <cellStyle name="20% - Accent3 2 2 2 2 6 2 2" xfId="29605"/>
    <cellStyle name="20% - Accent3 2 2 2 2 6 3" xfId="29604"/>
    <cellStyle name="20% - Accent3 2 2 2 2 6 4" xfId="42205"/>
    <cellStyle name="20% - Accent3 2 2 2 2 7" xfId="1370"/>
    <cellStyle name="20% - Accent3 2 2 2 2 7 2" xfId="7835"/>
    <cellStyle name="20% - Accent3 2 2 2 2 7 2 2" xfId="29607"/>
    <cellStyle name="20% - Accent3 2 2 2 2 7 3" xfId="29606"/>
    <cellStyle name="20% - Accent3 2 2 2 2 7 4" xfId="42206"/>
    <cellStyle name="20% - Accent3 2 2 2 2 8" xfId="1371"/>
    <cellStyle name="20% - Accent3 2 2 2 2 8 2" xfId="7836"/>
    <cellStyle name="20% - Accent3 2 2 2 2 8 2 2" xfId="29609"/>
    <cellStyle name="20% - Accent3 2 2 2 2 8 3" xfId="29608"/>
    <cellStyle name="20% - Accent3 2 2 2 2 8 4" xfId="42207"/>
    <cellStyle name="20% - Accent3 2 2 2 2 9" xfId="1372"/>
    <cellStyle name="20% - Accent3 2 2 2 2 9 2" xfId="7837"/>
    <cellStyle name="20% - Accent3 2 2 2 2 9 2 2" xfId="29611"/>
    <cellStyle name="20% - Accent3 2 2 2 2 9 3" xfId="29610"/>
    <cellStyle name="20% - Accent3 2 2 2 2 9 4" xfId="42208"/>
    <cellStyle name="20% - Accent3 2 2 2 3" xfId="1373"/>
    <cellStyle name="20% - Accent3 2 2 2 3 10" xfId="29612"/>
    <cellStyle name="20% - Accent3 2 2 2 3 11" xfId="42209"/>
    <cellStyle name="20% - Accent3 2 2 2 3 2" xfId="1374"/>
    <cellStyle name="20% - Accent3 2 2 2 3 2 2" xfId="7839"/>
    <cellStyle name="20% - Accent3 2 2 2 3 2 2 2" xfId="29614"/>
    <cellStyle name="20% - Accent3 2 2 2 3 2 3" xfId="29613"/>
    <cellStyle name="20% - Accent3 2 2 2 3 2 4" xfId="42210"/>
    <cellStyle name="20% - Accent3 2 2 2 3 3" xfId="1375"/>
    <cellStyle name="20% - Accent3 2 2 2 3 3 2" xfId="7840"/>
    <cellStyle name="20% - Accent3 2 2 2 3 3 2 2" xfId="29616"/>
    <cellStyle name="20% - Accent3 2 2 2 3 3 3" xfId="29615"/>
    <cellStyle name="20% - Accent3 2 2 2 3 3 4" xfId="42211"/>
    <cellStyle name="20% - Accent3 2 2 2 3 4" xfId="1376"/>
    <cellStyle name="20% - Accent3 2 2 2 3 4 2" xfId="7841"/>
    <cellStyle name="20% - Accent3 2 2 2 3 4 2 2" xfId="29618"/>
    <cellStyle name="20% - Accent3 2 2 2 3 4 3" xfId="29617"/>
    <cellStyle name="20% - Accent3 2 2 2 3 4 4" xfId="42212"/>
    <cellStyle name="20% - Accent3 2 2 2 3 5" xfId="1377"/>
    <cellStyle name="20% - Accent3 2 2 2 3 5 2" xfId="7842"/>
    <cellStyle name="20% - Accent3 2 2 2 3 5 2 2" xfId="29620"/>
    <cellStyle name="20% - Accent3 2 2 2 3 5 3" xfId="29619"/>
    <cellStyle name="20% - Accent3 2 2 2 3 5 4" xfId="42213"/>
    <cellStyle name="20% - Accent3 2 2 2 3 6" xfId="1378"/>
    <cellStyle name="20% - Accent3 2 2 2 3 6 2" xfId="7843"/>
    <cellStyle name="20% - Accent3 2 2 2 3 6 2 2" xfId="29622"/>
    <cellStyle name="20% - Accent3 2 2 2 3 6 3" xfId="29621"/>
    <cellStyle name="20% - Accent3 2 2 2 3 6 4" xfId="42214"/>
    <cellStyle name="20% - Accent3 2 2 2 3 7" xfId="1379"/>
    <cellStyle name="20% - Accent3 2 2 2 3 7 2" xfId="7844"/>
    <cellStyle name="20% - Accent3 2 2 2 3 7 2 2" xfId="29624"/>
    <cellStyle name="20% - Accent3 2 2 2 3 7 3" xfId="29623"/>
    <cellStyle name="20% - Accent3 2 2 2 3 7 4" xfId="42215"/>
    <cellStyle name="20% - Accent3 2 2 2 3 8" xfId="1380"/>
    <cellStyle name="20% - Accent3 2 2 2 3 8 2" xfId="7845"/>
    <cellStyle name="20% - Accent3 2 2 2 3 8 2 2" xfId="29626"/>
    <cellStyle name="20% - Accent3 2 2 2 3 8 3" xfId="29625"/>
    <cellStyle name="20% - Accent3 2 2 2 3 8 4" xfId="42216"/>
    <cellStyle name="20% - Accent3 2 2 2 3 9" xfId="7838"/>
    <cellStyle name="20% - Accent3 2 2 2 3 9 2" xfId="29627"/>
    <cellStyle name="20% - Accent3 2 2 2 4" xfId="1381"/>
    <cellStyle name="20% - Accent3 2 2 2 4 2" xfId="1382"/>
    <cellStyle name="20% - Accent3 2 2 2 4 2 2" xfId="7847"/>
    <cellStyle name="20% - Accent3 2 2 2 4 2 2 2" xfId="29630"/>
    <cellStyle name="20% - Accent3 2 2 2 4 2 3" xfId="29629"/>
    <cellStyle name="20% - Accent3 2 2 2 4 2 4" xfId="42218"/>
    <cellStyle name="20% - Accent3 2 2 2 4 3" xfId="7846"/>
    <cellStyle name="20% - Accent3 2 2 2 4 3 2" xfId="29631"/>
    <cellStyle name="20% - Accent3 2 2 2 4 4" xfId="29628"/>
    <cellStyle name="20% - Accent3 2 2 2 4 5" xfId="42217"/>
    <cellStyle name="20% - Accent3 2 2 2 5" xfId="1383"/>
    <cellStyle name="20% - Accent3 2 2 2 5 2" xfId="7848"/>
    <cellStyle name="20% - Accent3 2 2 2 5 2 2" xfId="29633"/>
    <cellStyle name="20% - Accent3 2 2 2 5 3" xfId="29632"/>
    <cellStyle name="20% - Accent3 2 2 2 5 4" xfId="42219"/>
    <cellStyle name="20% - Accent3 2 2 2 6" xfId="1384"/>
    <cellStyle name="20% - Accent3 2 2 2 6 2" xfId="7849"/>
    <cellStyle name="20% - Accent3 2 2 2 6 2 2" xfId="29635"/>
    <cellStyle name="20% - Accent3 2 2 2 6 3" xfId="29634"/>
    <cellStyle name="20% - Accent3 2 2 2 6 4" xfId="42220"/>
    <cellStyle name="20% - Accent3 2 2 2 7" xfId="1385"/>
    <cellStyle name="20% - Accent3 2 2 2 7 2" xfId="7850"/>
    <cellStyle name="20% - Accent3 2 2 2 7 2 2" xfId="29637"/>
    <cellStyle name="20% - Accent3 2 2 2 7 3" xfId="29636"/>
    <cellStyle name="20% - Accent3 2 2 2 7 4" xfId="42221"/>
    <cellStyle name="20% - Accent3 2 2 2 8" xfId="1386"/>
    <cellStyle name="20% - Accent3 2 2 2 8 2" xfId="7851"/>
    <cellStyle name="20% - Accent3 2 2 2 8 2 2" xfId="29639"/>
    <cellStyle name="20% - Accent3 2 2 2 8 3" xfId="29638"/>
    <cellStyle name="20% - Accent3 2 2 2 8 4" xfId="42222"/>
    <cellStyle name="20% - Accent3 2 2 2 9" xfId="1387"/>
    <cellStyle name="20% - Accent3 2 2 2 9 2" xfId="7852"/>
    <cellStyle name="20% - Accent3 2 2 2 9 2 2" xfId="29641"/>
    <cellStyle name="20% - Accent3 2 2 2 9 3" xfId="29640"/>
    <cellStyle name="20% - Accent3 2 2 2 9 4" xfId="42223"/>
    <cellStyle name="20% - Accent3 2 2 3" xfId="1388"/>
    <cellStyle name="20% - Accent3 2 2 3 10" xfId="42224"/>
    <cellStyle name="20% - Accent3 2 2 3 2" xfId="1389"/>
    <cellStyle name="20% - Accent3 2 2 3 2 2" xfId="1390"/>
    <cellStyle name="20% - Accent3 2 2 3 2 2 2" xfId="7855"/>
    <cellStyle name="20% - Accent3 2 2 3 2 2 2 2" xfId="29645"/>
    <cellStyle name="20% - Accent3 2 2 3 2 2 3" xfId="29644"/>
    <cellStyle name="20% - Accent3 2 2 3 2 2 4" xfId="42226"/>
    <cellStyle name="20% - Accent3 2 2 3 2 3" xfId="7854"/>
    <cellStyle name="20% - Accent3 2 2 3 2 3 2" xfId="29646"/>
    <cellStyle name="20% - Accent3 2 2 3 2 4" xfId="29643"/>
    <cellStyle name="20% - Accent3 2 2 3 2 5" xfId="42225"/>
    <cellStyle name="20% - Accent3 2 2 3 3" xfId="1391"/>
    <cellStyle name="20% - Accent3 2 2 3 3 2" xfId="1392"/>
    <cellStyle name="20% - Accent3 2 2 3 3 2 2" xfId="7857"/>
    <cellStyle name="20% - Accent3 2 2 3 3 2 2 2" xfId="29649"/>
    <cellStyle name="20% - Accent3 2 2 3 3 2 3" xfId="29648"/>
    <cellStyle name="20% - Accent3 2 2 3 3 2 4" xfId="42228"/>
    <cellStyle name="20% - Accent3 2 2 3 3 3" xfId="7856"/>
    <cellStyle name="20% - Accent3 2 2 3 3 3 2" xfId="29650"/>
    <cellStyle name="20% - Accent3 2 2 3 3 4" xfId="29647"/>
    <cellStyle name="20% - Accent3 2 2 3 3 5" xfId="42227"/>
    <cellStyle name="20% - Accent3 2 2 3 4" xfId="1393"/>
    <cellStyle name="20% - Accent3 2 2 3 4 2" xfId="7858"/>
    <cellStyle name="20% - Accent3 2 2 3 4 2 2" xfId="29652"/>
    <cellStyle name="20% - Accent3 2 2 3 4 3" xfId="29651"/>
    <cellStyle name="20% - Accent3 2 2 3 4 4" xfId="42229"/>
    <cellStyle name="20% - Accent3 2 2 3 5" xfId="1394"/>
    <cellStyle name="20% - Accent3 2 2 3 5 2" xfId="7859"/>
    <cellStyle name="20% - Accent3 2 2 3 5 2 2" xfId="29654"/>
    <cellStyle name="20% - Accent3 2 2 3 5 3" xfId="29653"/>
    <cellStyle name="20% - Accent3 2 2 3 5 4" xfId="42230"/>
    <cellStyle name="20% - Accent3 2 2 3 6" xfId="1395"/>
    <cellStyle name="20% - Accent3 2 2 3 6 2" xfId="7860"/>
    <cellStyle name="20% - Accent3 2 2 3 6 2 2" xfId="29656"/>
    <cellStyle name="20% - Accent3 2 2 3 6 3" xfId="29655"/>
    <cellStyle name="20% - Accent3 2 2 3 6 4" xfId="42231"/>
    <cellStyle name="20% - Accent3 2 2 3 7" xfId="1396"/>
    <cellStyle name="20% - Accent3 2 2 3 7 2" xfId="7861"/>
    <cellStyle name="20% - Accent3 2 2 3 7 2 2" xfId="29658"/>
    <cellStyle name="20% - Accent3 2 2 3 7 3" xfId="29657"/>
    <cellStyle name="20% - Accent3 2 2 3 7 4" xfId="42232"/>
    <cellStyle name="20% - Accent3 2 2 3 8" xfId="7853"/>
    <cellStyle name="20% - Accent3 2 2 3 8 2" xfId="29659"/>
    <cellStyle name="20% - Accent3 2 2 3 9" xfId="29642"/>
    <cellStyle name="20% - Accent3 2 2 4" xfId="1397"/>
    <cellStyle name="20% - Accent3 2 2 4 10" xfId="42233"/>
    <cellStyle name="20% - Accent3 2 2 4 2" xfId="1398"/>
    <cellStyle name="20% - Accent3 2 2 4 2 2" xfId="7863"/>
    <cellStyle name="20% - Accent3 2 2 4 2 2 2" xfId="29662"/>
    <cellStyle name="20% - Accent3 2 2 4 2 3" xfId="29661"/>
    <cellStyle name="20% - Accent3 2 2 4 2 4" xfId="42234"/>
    <cellStyle name="20% - Accent3 2 2 4 3" xfId="1399"/>
    <cellStyle name="20% - Accent3 2 2 4 3 2" xfId="7864"/>
    <cellStyle name="20% - Accent3 2 2 4 3 2 2" xfId="29664"/>
    <cellStyle name="20% - Accent3 2 2 4 3 3" xfId="29663"/>
    <cellStyle name="20% - Accent3 2 2 4 3 4" xfId="42235"/>
    <cellStyle name="20% - Accent3 2 2 4 4" xfId="1400"/>
    <cellStyle name="20% - Accent3 2 2 4 4 2" xfId="7865"/>
    <cellStyle name="20% - Accent3 2 2 4 4 2 2" xfId="29666"/>
    <cellStyle name="20% - Accent3 2 2 4 4 3" xfId="29665"/>
    <cellStyle name="20% - Accent3 2 2 4 4 4" xfId="42236"/>
    <cellStyle name="20% - Accent3 2 2 4 5" xfId="1401"/>
    <cellStyle name="20% - Accent3 2 2 4 5 2" xfId="7866"/>
    <cellStyle name="20% - Accent3 2 2 4 5 2 2" xfId="29668"/>
    <cellStyle name="20% - Accent3 2 2 4 5 3" xfId="29667"/>
    <cellStyle name="20% - Accent3 2 2 4 5 4" xfId="42237"/>
    <cellStyle name="20% - Accent3 2 2 4 6" xfId="1402"/>
    <cellStyle name="20% - Accent3 2 2 4 6 2" xfId="7867"/>
    <cellStyle name="20% - Accent3 2 2 4 6 2 2" xfId="29670"/>
    <cellStyle name="20% - Accent3 2 2 4 6 3" xfId="29669"/>
    <cellStyle name="20% - Accent3 2 2 4 6 4" xfId="42238"/>
    <cellStyle name="20% - Accent3 2 2 4 7" xfId="1403"/>
    <cellStyle name="20% - Accent3 2 2 4 7 2" xfId="7868"/>
    <cellStyle name="20% - Accent3 2 2 4 7 2 2" xfId="29672"/>
    <cellStyle name="20% - Accent3 2 2 4 7 3" xfId="29671"/>
    <cellStyle name="20% - Accent3 2 2 4 7 4" xfId="42239"/>
    <cellStyle name="20% - Accent3 2 2 4 8" xfId="7862"/>
    <cellStyle name="20% - Accent3 2 2 4 8 2" xfId="29673"/>
    <cellStyle name="20% - Accent3 2 2 4 9" xfId="29660"/>
    <cellStyle name="20% - Accent3 2 2 5" xfId="1404"/>
    <cellStyle name="20% - Accent3 2 2 5 2" xfId="7869"/>
    <cellStyle name="20% - Accent3 2 2 5 2 2" xfId="29675"/>
    <cellStyle name="20% - Accent3 2 2 5 3" xfId="29674"/>
    <cellStyle name="20% - Accent3 2 2 5 4" xfId="42240"/>
    <cellStyle name="20% - Accent3 2 2 6" xfId="1405"/>
    <cellStyle name="20% - Accent3 2 2 6 2" xfId="7870"/>
    <cellStyle name="20% - Accent3 2 2 6 2 2" xfId="29677"/>
    <cellStyle name="20% - Accent3 2 2 6 3" xfId="29676"/>
    <cellStyle name="20% - Accent3 2 2 6 4" xfId="42241"/>
    <cellStyle name="20% - Accent3 2 2 7" xfId="14411"/>
    <cellStyle name="20% - Accent3 2 3" xfId="177"/>
    <cellStyle name="20% - Accent3 2 3 2" xfId="415"/>
    <cellStyle name="20% - Accent3 2 3 2 2" xfId="7138"/>
    <cellStyle name="20% - Accent3 2 3 2 2 2" xfId="7873"/>
    <cellStyle name="20% - Accent3 2 3 2 2 2 2" xfId="29681"/>
    <cellStyle name="20% - Accent3 2 3 2 2 3" xfId="29680"/>
    <cellStyle name="20% - Accent3 2 3 2 3" xfId="7872"/>
    <cellStyle name="20% - Accent3 2 3 2 3 2" xfId="29682"/>
    <cellStyle name="20% - Accent3 2 3 2 4" xfId="29679"/>
    <cellStyle name="20% - Accent3 2 3 3" xfId="1406"/>
    <cellStyle name="20% - Accent3 2 3 4" xfId="7871"/>
    <cellStyle name="20% - Accent3 2 3 4 2" xfId="29683"/>
    <cellStyle name="20% - Accent3 2 3 5" xfId="14412"/>
    <cellStyle name="20% - Accent3 2 3 6" xfId="29678"/>
    <cellStyle name="20% - Accent3 2 4" xfId="379"/>
    <cellStyle name="20% - Accent3 2 4 10" xfId="1408"/>
    <cellStyle name="20% - Accent3 2 4 10 2" xfId="7875"/>
    <cellStyle name="20% - Accent3 2 4 10 2 2" xfId="29686"/>
    <cellStyle name="20% - Accent3 2 4 10 3" xfId="29685"/>
    <cellStyle name="20% - Accent3 2 4 10 4" xfId="42243"/>
    <cellStyle name="20% - Accent3 2 4 11" xfId="1409"/>
    <cellStyle name="20% - Accent3 2 4 11 2" xfId="7876"/>
    <cellStyle name="20% - Accent3 2 4 11 2 2" xfId="29688"/>
    <cellStyle name="20% - Accent3 2 4 11 3" xfId="29687"/>
    <cellStyle name="20% - Accent3 2 4 11 4" xfId="42244"/>
    <cellStyle name="20% - Accent3 2 4 12" xfId="1407"/>
    <cellStyle name="20% - Accent3 2 4 12 2" xfId="7877"/>
    <cellStyle name="20% - Accent3 2 4 12 2 2" xfId="29690"/>
    <cellStyle name="20% - Accent3 2 4 12 3" xfId="29689"/>
    <cellStyle name="20% - Accent3 2 4 13" xfId="7874"/>
    <cellStyle name="20% - Accent3 2 4 13 2" xfId="29691"/>
    <cellStyle name="20% - Accent3 2 4 14" xfId="14413"/>
    <cellStyle name="20% - Accent3 2 4 15" xfId="29684"/>
    <cellStyle name="20% - Accent3 2 4 16" xfId="42242"/>
    <cellStyle name="20% - Accent3 2 4 2" xfId="1410"/>
    <cellStyle name="20% - Accent3 2 4 2 10" xfId="7878"/>
    <cellStyle name="20% - Accent3 2 4 2 10 2" xfId="29693"/>
    <cellStyle name="20% - Accent3 2 4 2 11" xfId="14414"/>
    <cellStyle name="20% - Accent3 2 4 2 12" xfId="29692"/>
    <cellStyle name="20% - Accent3 2 4 2 13" xfId="42245"/>
    <cellStyle name="20% - Accent3 2 4 2 2" xfId="1411"/>
    <cellStyle name="20% - Accent3 2 4 2 2 2" xfId="1412"/>
    <cellStyle name="20% - Accent3 2 4 2 2 2 2" xfId="7880"/>
    <cellStyle name="20% - Accent3 2 4 2 2 2 2 2" xfId="29696"/>
    <cellStyle name="20% - Accent3 2 4 2 2 2 3" xfId="29695"/>
    <cellStyle name="20% - Accent3 2 4 2 2 2 4" xfId="42247"/>
    <cellStyle name="20% - Accent3 2 4 2 2 3" xfId="7879"/>
    <cellStyle name="20% - Accent3 2 4 2 2 3 2" xfId="29697"/>
    <cellStyle name="20% - Accent3 2 4 2 2 4" xfId="29694"/>
    <cellStyle name="20% - Accent3 2 4 2 2 5" xfId="42246"/>
    <cellStyle name="20% - Accent3 2 4 2 3" xfId="1413"/>
    <cellStyle name="20% - Accent3 2 4 2 3 2" xfId="1414"/>
    <cellStyle name="20% - Accent3 2 4 2 3 2 2" xfId="7882"/>
    <cellStyle name="20% - Accent3 2 4 2 3 2 2 2" xfId="29700"/>
    <cellStyle name="20% - Accent3 2 4 2 3 2 3" xfId="29699"/>
    <cellStyle name="20% - Accent3 2 4 2 3 2 4" xfId="42249"/>
    <cellStyle name="20% - Accent3 2 4 2 3 3" xfId="7881"/>
    <cellStyle name="20% - Accent3 2 4 2 3 3 2" xfId="29701"/>
    <cellStyle name="20% - Accent3 2 4 2 3 4" xfId="29698"/>
    <cellStyle name="20% - Accent3 2 4 2 3 5" xfId="42248"/>
    <cellStyle name="20% - Accent3 2 4 2 4" xfId="1415"/>
    <cellStyle name="20% - Accent3 2 4 2 4 2" xfId="7883"/>
    <cellStyle name="20% - Accent3 2 4 2 4 2 2" xfId="29703"/>
    <cellStyle name="20% - Accent3 2 4 2 4 3" xfId="29702"/>
    <cellStyle name="20% - Accent3 2 4 2 4 4" xfId="42250"/>
    <cellStyle name="20% - Accent3 2 4 2 5" xfId="1416"/>
    <cellStyle name="20% - Accent3 2 4 2 5 2" xfId="7884"/>
    <cellStyle name="20% - Accent3 2 4 2 5 2 2" xfId="29705"/>
    <cellStyle name="20% - Accent3 2 4 2 5 3" xfId="29704"/>
    <cellStyle name="20% - Accent3 2 4 2 5 4" xfId="42251"/>
    <cellStyle name="20% - Accent3 2 4 2 6" xfId="1417"/>
    <cellStyle name="20% - Accent3 2 4 2 6 2" xfId="7885"/>
    <cellStyle name="20% - Accent3 2 4 2 6 2 2" xfId="29707"/>
    <cellStyle name="20% - Accent3 2 4 2 6 3" xfId="29706"/>
    <cellStyle name="20% - Accent3 2 4 2 6 4" xfId="42252"/>
    <cellStyle name="20% - Accent3 2 4 2 7" xfId="1418"/>
    <cellStyle name="20% - Accent3 2 4 2 7 2" xfId="7886"/>
    <cellStyle name="20% - Accent3 2 4 2 7 2 2" xfId="29709"/>
    <cellStyle name="20% - Accent3 2 4 2 7 3" xfId="29708"/>
    <cellStyle name="20% - Accent3 2 4 2 7 4" xfId="42253"/>
    <cellStyle name="20% - Accent3 2 4 2 8" xfId="1419"/>
    <cellStyle name="20% - Accent3 2 4 2 8 2" xfId="7887"/>
    <cellStyle name="20% - Accent3 2 4 2 8 2 2" xfId="29711"/>
    <cellStyle name="20% - Accent3 2 4 2 8 3" xfId="29710"/>
    <cellStyle name="20% - Accent3 2 4 2 8 4" xfId="42254"/>
    <cellStyle name="20% - Accent3 2 4 2 9" xfId="1420"/>
    <cellStyle name="20% - Accent3 2 4 2 9 2" xfId="7888"/>
    <cellStyle name="20% - Accent3 2 4 2 9 2 2" xfId="29713"/>
    <cellStyle name="20% - Accent3 2 4 2 9 3" xfId="29712"/>
    <cellStyle name="20% - Accent3 2 4 2 9 4" xfId="42255"/>
    <cellStyle name="20% - Accent3 2 4 3" xfId="1421"/>
    <cellStyle name="20% - Accent3 2 4 3 10" xfId="29714"/>
    <cellStyle name="20% - Accent3 2 4 3 11" xfId="42256"/>
    <cellStyle name="20% - Accent3 2 4 3 2" xfId="1422"/>
    <cellStyle name="20% - Accent3 2 4 3 2 2" xfId="7890"/>
    <cellStyle name="20% - Accent3 2 4 3 2 2 2" xfId="29716"/>
    <cellStyle name="20% - Accent3 2 4 3 2 3" xfId="29715"/>
    <cellStyle name="20% - Accent3 2 4 3 2 4" xfId="42257"/>
    <cellStyle name="20% - Accent3 2 4 3 3" xfId="1423"/>
    <cellStyle name="20% - Accent3 2 4 3 3 2" xfId="7891"/>
    <cellStyle name="20% - Accent3 2 4 3 3 2 2" xfId="29718"/>
    <cellStyle name="20% - Accent3 2 4 3 3 3" xfId="29717"/>
    <cellStyle name="20% - Accent3 2 4 3 3 4" xfId="42258"/>
    <cellStyle name="20% - Accent3 2 4 3 4" xfId="1424"/>
    <cellStyle name="20% - Accent3 2 4 3 4 2" xfId="7892"/>
    <cellStyle name="20% - Accent3 2 4 3 4 2 2" xfId="29720"/>
    <cellStyle name="20% - Accent3 2 4 3 4 3" xfId="29719"/>
    <cellStyle name="20% - Accent3 2 4 3 4 4" xfId="42259"/>
    <cellStyle name="20% - Accent3 2 4 3 5" xfId="1425"/>
    <cellStyle name="20% - Accent3 2 4 3 5 2" xfId="7893"/>
    <cellStyle name="20% - Accent3 2 4 3 5 2 2" xfId="29722"/>
    <cellStyle name="20% - Accent3 2 4 3 5 3" xfId="29721"/>
    <cellStyle name="20% - Accent3 2 4 3 5 4" xfId="42260"/>
    <cellStyle name="20% - Accent3 2 4 3 6" xfId="1426"/>
    <cellStyle name="20% - Accent3 2 4 3 6 2" xfId="7894"/>
    <cellStyle name="20% - Accent3 2 4 3 6 2 2" xfId="29724"/>
    <cellStyle name="20% - Accent3 2 4 3 6 3" xfId="29723"/>
    <cellStyle name="20% - Accent3 2 4 3 6 4" xfId="42261"/>
    <cellStyle name="20% - Accent3 2 4 3 7" xfId="1427"/>
    <cellStyle name="20% - Accent3 2 4 3 7 2" xfId="7895"/>
    <cellStyle name="20% - Accent3 2 4 3 7 2 2" xfId="29726"/>
    <cellStyle name="20% - Accent3 2 4 3 7 3" xfId="29725"/>
    <cellStyle name="20% - Accent3 2 4 3 7 4" xfId="42262"/>
    <cellStyle name="20% - Accent3 2 4 3 8" xfId="1428"/>
    <cellStyle name="20% - Accent3 2 4 3 8 2" xfId="7896"/>
    <cellStyle name="20% - Accent3 2 4 3 8 2 2" xfId="29728"/>
    <cellStyle name="20% - Accent3 2 4 3 8 3" xfId="29727"/>
    <cellStyle name="20% - Accent3 2 4 3 8 4" xfId="42263"/>
    <cellStyle name="20% - Accent3 2 4 3 9" xfId="7889"/>
    <cellStyle name="20% - Accent3 2 4 3 9 2" xfId="29729"/>
    <cellStyle name="20% - Accent3 2 4 4" xfId="1429"/>
    <cellStyle name="20% - Accent3 2 4 4 2" xfId="1430"/>
    <cellStyle name="20% - Accent3 2 4 4 2 2" xfId="7898"/>
    <cellStyle name="20% - Accent3 2 4 4 2 2 2" xfId="29732"/>
    <cellStyle name="20% - Accent3 2 4 4 2 3" xfId="29731"/>
    <cellStyle name="20% - Accent3 2 4 4 2 4" xfId="42265"/>
    <cellStyle name="20% - Accent3 2 4 4 3" xfId="7897"/>
    <cellStyle name="20% - Accent3 2 4 4 3 2" xfId="29733"/>
    <cellStyle name="20% - Accent3 2 4 4 4" xfId="29730"/>
    <cellStyle name="20% - Accent3 2 4 4 5" xfId="42264"/>
    <cellStyle name="20% - Accent3 2 4 5" xfId="1431"/>
    <cellStyle name="20% - Accent3 2 4 5 2" xfId="7899"/>
    <cellStyle name="20% - Accent3 2 4 5 2 2" xfId="29735"/>
    <cellStyle name="20% - Accent3 2 4 5 3" xfId="29734"/>
    <cellStyle name="20% - Accent3 2 4 5 4" xfId="42266"/>
    <cellStyle name="20% - Accent3 2 4 6" xfId="1432"/>
    <cellStyle name="20% - Accent3 2 4 6 2" xfId="7900"/>
    <cellStyle name="20% - Accent3 2 4 6 2 2" xfId="29737"/>
    <cellStyle name="20% - Accent3 2 4 6 3" xfId="29736"/>
    <cellStyle name="20% - Accent3 2 4 6 4" xfId="42267"/>
    <cellStyle name="20% - Accent3 2 4 7" xfId="1433"/>
    <cellStyle name="20% - Accent3 2 4 7 2" xfId="7901"/>
    <cellStyle name="20% - Accent3 2 4 7 2 2" xfId="29739"/>
    <cellStyle name="20% - Accent3 2 4 7 3" xfId="29738"/>
    <cellStyle name="20% - Accent3 2 4 7 4" xfId="42268"/>
    <cellStyle name="20% - Accent3 2 4 8" xfId="1434"/>
    <cellStyle name="20% - Accent3 2 4 8 2" xfId="7902"/>
    <cellStyle name="20% - Accent3 2 4 8 2 2" xfId="29741"/>
    <cellStyle name="20% - Accent3 2 4 8 3" xfId="29740"/>
    <cellStyle name="20% - Accent3 2 4 8 4" xfId="42269"/>
    <cellStyle name="20% - Accent3 2 4 9" xfId="1435"/>
    <cellStyle name="20% - Accent3 2 4 9 2" xfId="7903"/>
    <cellStyle name="20% - Accent3 2 4 9 2 2" xfId="29743"/>
    <cellStyle name="20% - Accent3 2 4 9 3" xfId="29742"/>
    <cellStyle name="20% - Accent3 2 4 9 4" xfId="42270"/>
    <cellStyle name="20% - Accent3 2 5" xfId="493"/>
    <cellStyle name="20% - Accent3 2 5 10" xfId="1437"/>
    <cellStyle name="20% - Accent3 2 5 10 2" xfId="7905"/>
    <cellStyle name="20% - Accent3 2 5 10 2 2" xfId="29746"/>
    <cellStyle name="20% - Accent3 2 5 10 3" xfId="29745"/>
    <cellStyle name="20% - Accent3 2 5 10 4" xfId="42272"/>
    <cellStyle name="20% - Accent3 2 5 11" xfId="1438"/>
    <cellStyle name="20% - Accent3 2 5 11 2" xfId="7906"/>
    <cellStyle name="20% - Accent3 2 5 11 2 2" xfId="29748"/>
    <cellStyle name="20% - Accent3 2 5 11 3" xfId="29747"/>
    <cellStyle name="20% - Accent3 2 5 11 4" xfId="42273"/>
    <cellStyle name="20% - Accent3 2 5 12" xfId="1436"/>
    <cellStyle name="20% - Accent3 2 5 12 2" xfId="7907"/>
    <cellStyle name="20% - Accent3 2 5 12 2 2" xfId="29750"/>
    <cellStyle name="20% - Accent3 2 5 12 3" xfId="29749"/>
    <cellStyle name="20% - Accent3 2 5 13" xfId="7904"/>
    <cellStyle name="20% - Accent3 2 5 13 2" xfId="29751"/>
    <cellStyle name="20% - Accent3 2 5 14" xfId="14415"/>
    <cellStyle name="20% - Accent3 2 5 15" xfId="29744"/>
    <cellStyle name="20% - Accent3 2 5 16" xfId="42271"/>
    <cellStyle name="20% - Accent3 2 5 2" xfId="1439"/>
    <cellStyle name="20% - Accent3 2 5 2 10" xfId="7908"/>
    <cellStyle name="20% - Accent3 2 5 2 10 2" xfId="29753"/>
    <cellStyle name="20% - Accent3 2 5 2 11" xfId="29752"/>
    <cellStyle name="20% - Accent3 2 5 2 12" xfId="42274"/>
    <cellStyle name="20% - Accent3 2 5 2 2" xfId="1440"/>
    <cellStyle name="20% - Accent3 2 5 2 2 2" xfId="7909"/>
    <cellStyle name="20% - Accent3 2 5 2 2 2 2" xfId="29755"/>
    <cellStyle name="20% - Accent3 2 5 2 2 3" xfId="29754"/>
    <cellStyle name="20% - Accent3 2 5 2 2 4" xfId="42275"/>
    <cellStyle name="20% - Accent3 2 5 2 3" xfId="1441"/>
    <cellStyle name="20% - Accent3 2 5 2 3 2" xfId="7910"/>
    <cellStyle name="20% - Accent3 2 5 2 3 2 2" xfId="29757"/>
    <cellStyle name="20% - Accent3 2 5 2 3 3" xfId="29756"/>
    <cellStyle name="20% - Accent3 2 5 2 3 4" xfId="42276"/>
    <cellStyle name="20% - Accent3 2 5 2 4" xfId="1442"/>
    <cellStyle name="20% - Accent3 2 5 2 4 2" xfId="7911"/>
    <cellStyle name="20% - Accent3 2 5 2 4 2 2" xfId="29759"/>
    <cellStyle name="20% - Accent3 2 5 2 4 3" xfId="29758"/>
    <cellStyle name="20% - Accent3 2 5 2 4 4" xfId="42277"/>
    <cellStyle name="20% - Accent3 2 5 2 5" xfId="1443"/>
    <cellStyle name="20% - Accent3 2 5 2 5 2" xfId="7912"/>
    <cellStyle name="20% - Accent3 2 5 2 5 2 2" xfId="29761"/>
    <cellStyle name="20% - Accent3 2 5 2 5 3" xfId="29760"/>
    <cellStyle name="20% - Accent3 2 5 2 5 4" xfId="42278"/>
    <cellStyle name="20% - Accent3 2 5 2 6" xfId="1444"/>
    <cellStyle name="20% - Accent3 2 5 2 6 2" xfId="7913"/>
    <cellStyle name="20% - Accent3 2 5 2 6 2 2" xfId="29763"/>
    <cellStyle name="20% - Accent3 2 5 2 6 3" xfId="29762"/>
    <cellStyle name="20% - Accent3 2 5 2 6 4" xfId="42279"/>
    <cellStyle name="20% - Accent3 2 5 2 7" xfId="1445"/>
    <cellStyle name="20% - Accent3 2 5 2 7 2" xfId="7914"/>
    <cellStyle name="20% - Accent3 2 5 2 7 2 2" xfId="29765"/>
    <cellStyle name="20% - Accent3 2 5 2 7 3" xfId="29764"/>
    <cellStyle name="20% - Accent3 2 5 2 7 4" xfId="42280"/>
    <cellStyle name="20% - Accent3 2 5 2 8" xfId="1446"/>
    <cellStyle name="20% - Accent3 2 5 2 8 2" xfId="7915"/>
    <cellStyle name="20% - Accent3 2 5 2 8 2 2" xfId="29767"/>
    <cellStyle name="20% - Accent3 2 5 2 8 3" xfId="29766"/>
    <cellStyle name="20% - Accent3 2 5 2 8 4" xfId="42281"/>
    <cellStyle name="20% - Accent3 2 5 2 9" xfId="1447"/>
    <cellStyle name="20% - Accent3 2 5 2 9 2" xfId="7916"/>
    <cellStyle name="20% - Accent3 2 5 2 9 2 2" xfId="29769"/>
    <cellStyle name="20% - Accent3 2 5 2 9 3" xfId="29768"/>
    <cellStyle name="20% - Accent3 2 5 2 9 4" xfId="42282"/>
    <cellStyle name="20% - Accent3 2 5 3" xfId="1448"/>
    <cellStyle name="20% - Accent3 2 5 3 2" xfId="1449"/>
    <cellStyle name="20% - Accent3 2 5 3 2 2" xfId="7918"/>
    <cellStyle name="20% - Accent3 2 5 3 2 2 2" xfId="29772"/>
    <cellStyle name="20% - Accent3 2 5 3 2 3" xfId="29771"/>
    <cellStyle name="20% - Accent3 2 5 3 2 4" xfId="42284"/>
    <cellStyle name="20% - Accent3 2 5 3 3" xfId="7917"/>
    <cellStyle name="20% - Accent3 2 5 3 3 2" xfId="29773"/>
    <cellStyle name="20% - Accent3 2 5 3 4" xfId="29770"/>
    <cellStyle name="20% - Accent3 2 5 3 5" xfId="42283"/>
    <cellStyle name="20% - Accent3 2 5 4" xfId="1450"/>
    <cellStyle name="20% - Accent3 2 5 4 2" xfId="7919"/>
    <cellStyle name="20% - Accent3 2 5 4 2 2" xfId="29775"/>
    <cellStyle name="20% - Accent3 2 5 4 3" xfId="29774"/>
    <cellStyle name="20% - Accent3 2 5 4 4" xfId="42285"/>
    <cellStyle name="20% - Accent3 2 5 5" xfId="1451"/>
    <cellStyle name="20% - Accent3 2 5 5 2" xfId="7920"/>
    <cellStyle name="20% - Accent3 2 5 5 2 2" xfId="29777"/>
    <cellStyle name="20% - Accent3 2 5 5 3" xfId="29776"/>
    <cellStyle name="20% - Accent3 2 5 5 4" xfId="42286"/>
    <cellStyle name="20% - Accent3 2 5 6" xfId="1452"/>
    <cellStyle name="20% - Accent3 2 5 6 2" xfId="7921"/>
    <cellStyle name="20% - Accent3 2 5 6 2 2" xfId="29779"/>
    <cellStyle name="20% - Accent3 2 5 6 3" xfId="29778"/>
    <cellStyle name="20% - Accent3 2 5 6 4" xfId="42287"/>
    <cellStyle name="20% - Accent3 2 5 7" xfId="1453"/>
    <cellStyle name="20% - Accent3 2 5 7 2" xfId="7922"/>
    <cellStyle name="20% - Accent3 2 5 7 2 2" xfId="29781"/>
    <cellStyle name="20% - Accent3 2 5 7 3" xfId="29780"/>
    <cellStyle name="20% - Accent3 2 5 7 4" xfId="42288"/>
    <cellStyle name="20% - Accent3 2 5 8" xfId="1454"/>
    <cellStyle name="20% - Accent3 2 5 8 2" xfId="7923"/>
    <cellStyle name="20% - Accent3 2 5 8 2 2" xfId="29783"/>
    <cellStyle name="20% - Accent3 2 5 8 3" xfId="29782"/>
    <cellStyle name="20% - Accent3 2 5 8 4" xfId="42289"/>
    <cellStyle name="20% - Accent3 2 5 9" xfId="1455"/>
    <cellStyle name="20% - Accent3 2 5 9 2" xfId="7924"/>
    <cellStyle name="20% - Accent3 2 5 9 2 2" xfId="29785"/>
    <cellStyle name="20% - Accent3 2 5 9 3" xfId="29784"/>
    <cellStyle name="20% - Accent3 2 5 9 4" xfId="42290"/>
    <cellStyle name="20% - Accent3 2 6" xfId="520"/>
    <cellStyle name="20% - Accent3 2 6 10" xfId="1456"/>
    <cellStyle name="20% - Accent3 2 6 10 2" xfId="7926"/>
    <cellStyle name="20% - Accent3 2 6 10 2 2" xfId="29788"/>
    <cellStyle name="20% - Accent3 2 6 10 3" xfId="29787"/>
    <cellStyle name="20% - Accent3 2 6 11" xfId="7925"/>
    <cellStyle name="20% - Accent3 2 6 11 2" xfId="29789"/>
    <cellStyle name="20% - Accent3 2 6 12" xfId="14416"/>
    <cellStyle name="20% - Accent3 2 6 13" xfId="29786"/>
    <cellStyle name="20% - Accent3 2 6 14" xfId="42291"/>
    <cellStyle name="20% - Accent3 2 6 2" xfId="1457"/>
    <cellStyle name="20% - Accent3 2 6 2 2" xfId="1458"/>
    <cellStyle name="20% - Accent3 2 6 2 2 2" xfId="7928"/>
    <cellStyle name="20% - Accent3 2 6 2 2 2 2" xfId="29792"/>
    <cellStyle name="20% - Accent3 2 6 2 2 3" xfId="29791"/>
    <cellStyle name="20% - Accent3 2 6 2 2 4" xfId="42293"/>
    <cellStyle name="20% - Accent3 2 6 2 3" xfId="7927"/>
    <cellStyle name="20% - Accent3 2 6 2 3 2" xfId="29793"/>
    <cellStyle name="20% - Accent3 2 6 2 4" xfId="29790"/>
    <cellStyle name="20% - Accent3 2 6 2 5" xfId="42292"/>
    <cellStyle name="20% - Accent3 2 6 3" xfId="1459"/>
    <cellStyle name="20% - Accent3 2 6 3 2" xfId="1460"/>
    <cellStyle name="20% - Accent3 2 6 3 2 2" xfId="7930"/>
    <cellStyle name="20% - Accent3 2 6 3 2 2 2" xfId="29796"/>
    <cellStyle name="20% - Accent3 2 6 3 2 3" xfId="29795"/>
    <cellStyle name="20% - Accent3 2 6 3 2 4" xfId="42295"/>
    <cellStyle name="20% - Accent3 2 6 3 3" xfId="7929"/>
    <cellStyle name="20% - Accent3 2 6 3 3 2" xfId="29797"/>
    <cellStyle name="20% - Accent3 2 6 3 4" xfId="29794"/>
    <cellStyle name="20% - Accent3 2 6 3 5" xfId="42294"/>
    <cellStyle name="20% - Accent3 2 6 4" xfId="1461"/>
    <cellStyle name="20% - Accent3 2 6 4 2" xfId="7931"/>
    <cellStyle name="20% - Accent3 2 6 4 2 2" xfId="29799"/>
    <cellStyle name="20% - Accent3 2 6 4 3" xfId="29798"/>
    <cellStyle name="20% - Accent3 2 6 4 4" xfId="42296"/>
    <cellStyle name="20% - Accent3 2 6 5" xfId="1462"/>
    <cellStyle name="20% - Accent3 2 6 5 2" xfId="7932"/>
    <cellStyle name="20% - Accent3 2 6 5 2 2" xfId="29801"/>
    <cellStyle name="20% - Accent3 2 6 5 3" xfId="29800"/>
    <cellStyle name="20% - Accent3 2 6 5 4" xfId="42297"/>
    <cellStyle name="20% - Accent3 2 6 6" xfId="1463"/>
    <cellStyle name="20% - Accent3 2 6 6 2" xfId="7933"/>
    <cellStyle name="20% - Accent3 2 6 6 2 2" xfId="29803"/>
    <cellStyle name="20% - Accent3 2 6 6 3" xfId="29802"/>
    <cellStyle name="20% - Accent3 2 6 6 4" xfId="42298"/>
    <cellStyle name="20% - Accent3 2 6 7" xfId="1464"/>
    <cellStyle name="20% - Accent3 2 6 7 2" xfId="7934"/>
    <cellStyle name="20% - Accent3 2 6 7 2 2" xfId="29805"/>
    <cellStyle name="20% - Accent3 2 6 7 3" xfId="29804"/>
    <cellStyle name="20% - Accent3 2 6 7 4" xfId="42299"/>
    <cellStyle name="20% - Accent3 2 6 8" xfId="1465"/>
    <cellStyle name="20% - Accent3 2 6 8 2" xfId="7935"/>
    <cellStyle name="20% - Accent3 2 6 8 2 2" xfId="29807"/>
    <cellStyle name="20% - Accent3 2 6 8 3" xfId="29806"/>
    <cellStyle name="20% - Accent3 2 6 8 4" xfId="42300"/>
    <cellStyle name="20% - Accent3 2 6 9" xfId="1466"/>
    <cellStyle name="20% - Accent3 2 6 9 2" xfId="7936"/>
    <cellStyle name="20% - Accent3 2 6 9 2 2" xfId="29809"/>
    <cellStyle name="20% - Accent3 2 6 9 3" xfId="29808"/>
    <cellStyle name="20% - Accent3 2 6 9 4" xfId="42301"/>
    <cellStyle name="20% - Accent3 2 7" xfId="619"/>
    <cellStyle name="20% - Accent3 2 7 2" xfId="1468"/>
    <cellStyle name="20% - Accent3 2 7 3" xfId="1467"/>
    <cellStyle name="20% - Accent3 2 7 3 2" xfId="7938"/>
    <cellStyle name="20% - Accent3 2 7 3 2 2" xfId="29812"/>
    <cellStyle name="20% - Accent3 2 7 3 3" xfId="29811"/>
    <cellStyle name="20% - Accent3 2 7 4" xfId="7937"/>
    <cellStyle name="20% - Accent3 2 7 4 2" xfId="29813"/>
    <cellStyle name="20% - Accent3 2 7 5" xfId="29810"/>
    <cellStyle name="20% - Accent3 2 7 6" xfId="42302"/>
    <cellStyle name="20% - Accent3 2 8" xfId="706"/>
    <cellStyle name="20% - Accent3 2 8 2" xfId="1469"/>
    <cellStyle name="20% - Accent3 2 8 2 2" xfId="7940"/>
    <cellStyle name="20% - Accent3 2 8 2 2 2" xfId="29816"/>
    <cellStyle name="20% - Accent3 2 8 2 3" xfId="29815"/>
    <cellStyle name="20% - Accent3 2 8 3" xfId="7939"/>
    <cellStyle name="20% - Accent3 2 8 3 2" xfId="29817"/>
    <cellStyle name="20% - Accent3 2 8 4" xfId="14417"/>
    <cellStyle name="20% - Accent3 2 8 5" xfId="29814"/>
    <cellStyle name="20% - Accent3 2 8 6" xfId="42303"/>
    <cellStyle name="20% - Accent3 2 9" xfId="1470"/>
    <cellStyle name="20% - Accent3 2 9 2" xfId="7941"/>
    <cellStyle name="20% - Accent3 2 9 2 2" xfId="29819"/>
    <cellStyle name="20% - Accent3 2 9 3" xfId="14418"/>
    <cellStyle name="20% - Accent3 2 9 4" xfId="29818"/>
    <cellStyle name="20% - Accent3 2 9 5" xfId="42304"/>
    <cellStyle name="20% - Accent3 20" xfId="14419"/>
    <cellStyle name="20% - Accent3 21" xfId="28070"/>
    <cellStyle name="20% - Accent3 3" xfId="179"/>
    <cellStyle name="20% - Accent3 3 10" xfId="1472"/>
    <cellStyle name="20% - Accent3 3 10 2" xfId="7943"/>
    <cellStyle name="20% - Accent3 3 10 2 2" xfId="29822"/>
    <cellStyle name="20% - Accent3 3 10 3" xfId="14421"/>
    <cellStyle name="20% - Accent3 3 10 4" xfId="29821"/>
    <cellStyle name="20% - Accent3 3 10 5" xfId="42306"/>
    <cellStyle name="20% - Accent3 3 11" xfId="1473"/>
    <cellStyle name="20% - Accent3 3 11 2" xfId="7944"/>
    <cellStyle name="20% - Accent3 3 11 2 2" xfId="29824"/>
    <cellStyle name="20% - Accent3 3 11 3" xfId="14422"/>
    <cellStyle name="20% - Accent3 3 11 4" xfId="29823"/>
    <cellStyle name="20% - Accent3 3 11 5" xfId="42307"/>
    <cellStyle name="20% - Accent3 3 12" xfId="1474"/>
    <cellStyle name="20% - Accent3 3 12 2" xfId="7945"/>
    <cellStyle name="20% - Accent3 3 12 2 2" xfId="29826"/>
    <cellStyle name="20% - Accent3 3 12 3" xfId="14423"/>
    <cellStyle name="20% - Accent3 3 12 4" xfId="29825"/>
    <cellStyle name="20% - Accent3 3 12 5" xfId="42308"/>
    <cellStyle name="20% - Accent3 3 13" xfId="1475"/>
    <cellStyle name="20% - Accent3 3 13 2" xfId="7946"/>
    <cellStyle name="20% - Accent3 3 13 2 2" xfId="29828"/>
    <cellStyle name="20% - Accent3 3 13 3" xfId="14424"/>
    <cellStyle name="20% - Accent3 3 13 4" xfId="29827"/>
    <cellStyle name="20% - Accent3 3 13 5" xfId="42309"/>
    <cellStyle name="20% - Accent3 3 14" xfId="1471"/>
    <cellStyle name="20% - Accent3 3 14 2" xfId="7947"/>
    <cellStyle name="20% - Accent3 3 14 2 2" xfId="29830"/>
    <cellStyle name="20% - Accent3 3 14 3" xfId="14425"/>
    <cellStyle name="20% - Accent3 3 14 4" xfId="29829"/>
    <cellStyle name="20% - Accent3 3 15" xfId="7942"/>
    <cellStyle name="20% - Accent3 3 15 2" xfId="14426"/>
    <cellStyle name="20% - Accent3 3 15 3" xfId="29831"/>
    <cellStyle name="20% - Accent3 3 16" xfId="14420"/>
    <cellStyle name="20% - Accent3 3 17" xfId="29820"/>
    <cellStyle name="20% - Accent3 3 18" xfId="42305"/>
    <cellStyle name="20% - Accent3 3 2" xfId="416"/>
    <cellStyle name="20% - Accent3 3 2 10" xfId="1477"/>
    <cellStyle name="20% - Accent3 3 2 10 2" xfId="7949"/>
    <cellStyle name="20% - Accent3 3 2 10 2 2" xfId="29834"/>
    <cellStyle name="20% - Accent3 3 2 10 3" xfId="29833"/>
    <cellStyle name="20% - Accent3 3 2 10 4" xfId="42311"/>
    <cellStyle name="20% - Accent3 3 2 11" xfId="1478"/>
    <cellStyle name="20% - Accent3 3 2 11 2" xfId="7950"/>
    <cellStyle name="20% - Accent3 3 2 11 2 2" xfId="29836"/>
    <cellStyle name="20% - Accent3 3 2 11 3" xfId="29835"/>
    <cellStyle name="20% - Accent3 3 2 11 4" xfId="42312"/>
    <cellStyle name="20% - Accent3 3 2 12" xfId="1476"/>
    <cellStyle name="20% - Accent3 3 2 12 2" xfId="7951"/>
    <cellStyle name="20% - Accent3 3 2 12 2 2" xfId="29838"/>
    <cellStyle name="20% - Accent3 3 2 12 3" xfId="29837"/>
    <cellStyle name="20% - Accent3 3 2 13" xfId="7948"/>
    <cellStyle name="20% - Accent3 3 2 13 2" xfId="29839"/>
    <cellStyle name="20% - Accent3 3 2 14" xfId="14427"/>
    <cellStyle name="20% - Accent3 3 2 15" xfId="29832"/>
    <cellStyle name="20% - Accent3 3 2 16" xfId="42310"/>
    <cellStyle name="20% - Accent3 3 2 2" xfId="1479"/>
    <cellStyle name="20% - Accent3 3 2 2 10" xfId="7952"/>
    <cellStyle name="20% - Accent3 3 2 2 10 2" xfId="29841"/>
    <cellStyle name="20% - Accent3 3 2 2 11" xfId="29840"/>
    <cellStyle name="20% - Accent3 3 2 2 12" xfId="42313"/>
    <cellStyle name="20% - Accent3 3 2 2 2" xfId="1480"/>
    <cellStyle name="20% - Accent3 3 2 2 2 2" xfId="1481"/>
    <cellStyle name="20% - Accent3 3 2 2 2 2 2" xfId="7954"/>
    <cellStyle name="20% - Accent3 3 2 2 2 2 2 2" xfId="29844"/>
    <cellStyle name="20% - Accent3 3 2 2 2 2 3" xfId="29843"/>
    <cellStyle name="20% - Accent3 3 2 2 2 2 4" xfId="42315"/>
    <cellStyle name="20% - Accent3 3 2 2 2 3" xfId="7953"/>
    <cellStyle name="20% - Accent3 3 2 2 2 3 2" xfId="29845"/>
    <cellStyle name="20% - Accent3 3 2 2 2 4" xfId="29842"/>
    <cellStyle name="20% - Accent3 3 2 2 2 5" xfId="42314"/>
    <cellStyle name="20% - Accent3 3 2 2 3" xfId="1482"/>
    <cellStyle name="20% - Accent3 3 2 2 3 2" xfId="1483"/>
    <cellStyle name="20% - Accent3 3 2 2 3 2 2" xfId="7956"/>
    <cellStyle name="20% - Accent3 3 2 2 3 2 2 2" xfId="29848"/>
    <cellStyle name="20% - Accent3 3 2 2 3 2 3" xfId="29847"/>
    <cellStyle name="20% - Accent3 3 2 2 3 2 4" xfId="42317"/>
    <cellStyle name="20% - Accent3 3 2 2 3 3" xfId="7955"/>
    <cellStyle name="20% - Accent3 3 2 2 3 3 2" xfId="29849"/>
    <cellStyle name="20% - Accent3 3 2 2 3 4" xfId="29846"/>
    <cellStyle name="20% - Accent3 3 2 2 3 5" xfId="42316"/>
    <cellStyle name="20% - Accent3 3 2 2 4" xfId="1484"/>
    <cellStyle name="20% - Accent3 3 2 2 4 2" xfId="7957"/>
    <cellStyle name="20% - Accent3 3 2 2 4 2 2" xfId="29851"/>
    <cellStyle name="20% - Accent3 3 2 2 4 3" xfId="29850"/>
    <cellStyle name="20% - Accent3 3 2 2 4 4" xfId="42318"/>
    <cellStyle name="20% - Accent3 3 2 2 5" xfId="1485"/>
    <cellStyle name="20% - Accent3 3 2 2 5 2" xfId="7958"/>
    <cellStyle name="20% - Accent3 3 2 2 5 2 2" xfId="29853"/>
    <cellStyle name="20% - Accent3 3 2 2 5 3" xfId="29852"/>
    <cellStyle name="20% - Accent3 3 2 2 5 4" xfId="42319"/>
    <cellStyle name="20% - Accent3 3 2 2 6" xfId="1486"/>
    <cellStyle name="20% - Accent3 3 2 2 6 2" xfId="7959"/>
    <cellStyle name="20% - Accent3 3 2 2 6 2 2" xfId="29855"/>
    <cellStyle name="20% - Accent3 3 2 2 6 3" xfId="29854"/>
    <cellStyle name="20% - Accent3 3 2 2 6 4" xfId="42320"/>
    <cellStyle name="20% - Accent3 3 2 2 7" xfId="1487"/>
    <cellStyle name="20% - Accent3 3 2 2 7 2" xfId="7960"/>
    <cellStyle name="20% - Accent3 3 2 2 7 2 2" xfId="29857"/>
    <cellStyle name="20% - Accent3 3 2 2 7 3" xfId="29856"/>
    <cellStyle name="20% - Accent3 3 2 2 7 4" xfId="42321"/>
    <cellStyle name="20% - Accent3 3 2 2 8" xfId="1488"/>
    <cellStyle name="20% - Accent3 3 2 2 8 2" xfId="7961"/>
    <cellStyle name="20% - Accent3 3 2 2 8 2 2" xfId="29859"/>
    <cellStyle name="20% - Accent3 3 2 2 8 3" xfId="29858"/>
    <cellStyle name="20% - Accent3 3 2 2 8 4" xfId="42322"/>
    <cellStyle name="20% - Accent3 3 2 2 9" xfId="1489"/>
    <cellStyle name="20% - Accent3 3 2 2 9 2" xfId="7962"/>
    <cellStyle name="20% - Accent3 3 2 2 9 2 2" xfId="29861"/>
    <cellStyle name="20% - Accent3 3 2 2 9 3" xfId="29860"/>
    <cellStyle name="20% - Accent3 3 2 2 9 4" xfId="42323"/>
    <cellStyle name="20% - Accent3 3 2 3" xfId="1490"/>
    <cellStyle name="20% - Accent3 3 2 3 10" xfId="29862"/>
    <cellStyle name="20% - Accent3 3 2 3 11" xfId="42324"/>
    <cellStyle name="20% - Accent3 3 2 3 2" xfId="1491"/>
    <cellStyle name="20% - Accent3 3 2 3 2 2" xfId="7964"/>
    <cellStyle name="20% - Accent3 3 2 3 2 2 2" xfId="29864"/>
    <cellStyle name="20% - Accent3 3 2 3 2 3" xfId="29863"/>
    <cellStyle name="20% - Accent3 3 2 3 2 4" xfId="42325"/>
    <cellStyle name="20% - Accent3 3 2 3 3" xfId="1492"/>
    <cellStyle name="20% - Accent3 3 2 3 3 2" xfId="7965"/>
    <cellStyle name="20% - Accent3 3 2 3 3 2 2" xfId="29866"/>
    <cellStyle name="20% - Accent3 3 2 3 3 3" xfId="29865"/>
    <cellStyle name="20% - Accent3 3 2 3 3 4" xfId="42326"/>
    <cellStyle name="20% - Accent3 3 2 3 4" xfId="1493"/>
    <cellStyle name="20% - Accent3 3 2 3 4 2" xfId="7966"/>
    <cellStyle name="20% - Accent3 3 2 3 4 2 2" xfId="29868"/>
    <cellStyle name="20% - Accent3 3 2 3 4 3" xfId="29867"/>
    <cellStyle name="20% - Accent3 3 2 3 4 4" xfId="42327"/>
    <cellStyle name="20% - Accent3 3 2 3 5" xfId="1494"/>
    <cellStyle name="20% - Accent3 3 2 3 5 2" xfId="7967"/>
    <cellStyle name="20% - Accent3 3 2 3 5 2 2" xfId="29870"/>
    <cellStyle name="20% - Accent3 3 2 3 5 3" xfId="29869"/>
    <cellStyle name="20% - Accent3 3 2 3 5 4" xfId="42328"/>
    <cellStyle name="20% - Accent3 3 2 3 6" xfId="1495"/>
    <cellStyle name="20% - Accent3 3 2 3 6 2" xfId="7968"/>
    <cellStyle name="20% - Accent3 3 2 3 6 2 2" xfId="29872"/>
    <cellStyle name="20% - Accent3 3 2 3 6 3" xfId="29871"/>
    <cellStyle name="20% - Accent3 3 2 3 6 4" xfId="42329"/>
    <cellStyle name="20% - Accent3 3 2 3 7" xfId="1496"/>
    <cellStyle name="20% - Accent3 3 2 3 7 2" xfId="7969"/>
    <cellStyle name="20% - Accent3 3 2 3 7 2 2" xfId="29874"/>
    <cellStyle name="20% - Accent3 3 2 3 7 3" xfId="29873"/>
    <cellStyle name="20% - Accent3 3 2 3 7 4" xfId="42330"/>
    <cellStyle name="20% - Accent3 3 2 3 8" xfId="1497"/>
    <cellStyle name="20% - Accent3 3 2 3 8 2" xfId="7970"/>
    <cellStyle name="20% - Accent3 3 2 3 8 2 2" xfId="29876"/>
    <cellStyle name="20% - Accent3 3 2 3 8 3" xfId="29875"/>
    <cellStyle name="20% - Accent3 3 2 3 8 4" xfId="42331"/>
    <cellStyle name="20% - Accent3 3 2 3 9" xfId="7963"/>
    <cellStyle name="20% - Accent3 3 2 3 9 2" xfId="29877"/>
    <cellStyle name="20% - Accent3 3 2 4" xfId="1498"/>
    <cellStyle name="20% - Accent3 3 2 4 2" xfId="1499"/>
    <cellStyle name="20% - Accent3 3 2 4 2 2" xfId="7972"/>
    <cellStyle name="20% - Accent3 3 2 4 2 2 2" xfId="29880"/>
    <cellStyle name="20% - Accent3 3 2 4 2 3" xfId="29879"/>
    <cellStyle name="20% - Accent3 3 2 4 2 4" xfId="42333"/>
    <cellStyle name="20% - Accent3 3 2 4 3" xfId="7971"/>
    <cellStyle name="20% - Accent3 3 2 4 3 2" xfId="29881"/>
    <cellStyle name="20% - Accent3 3 2 4 4" xfId="29878"/>
    <cellStyle name="20% - Accent3 3 2 4 5" xfId="42332"/>
    <cellStyle name="20% - Accent3 3 2 5" xfId="1500"/>
    <cellStyle name="20% - Accent3 3 2 5 2" xfId="7973"/>
    <cellStyle name="20% - Accent3 3 2 5 2 2" xfId="29883"/>
    <cellStyle name="20% - Accent3 3 2 5 3" xfId="29882"/>
    <cellStyle name="20% - Accent3 3 2 5 4" xfId="42334"/>
    <cellStyle name="20% - Accent3 3 2 6" xfId="1501"/>
    <cellStyle name="20% - Accent3 3 2 6 2" xfId="7974"/>
    <cellStyle name="20% - Accent3 3 2 6 2 2" xfId="29885"/>
    <cellStyle name="20% - Accent3 3 2 6 3" xfId="29884"/>
    <cellStyle name="20% - Accent3 3 2 6 4" xfId="42335"/>
    <cellStyle name="20% - Accent3 3 2 7" xfId="1502"/>
    <cellStyle name="20% - Accent3 3 2 7 2" xfId="7975"/>
    <cellStyle name="20% - Accent3 3 2 7 2 2" xfId="29887"/>
    <cellStyle name="20% - Accent3 3 2 7 3" xfId="29886"/>
    <cellStyle name="20% - Accent3 3 2 7 4" xfId="42336"/>
    <cellStyle name="20% - Accent3 3 2 8" xfId="1503"/>
    <cellStyle name="20% - Accent3 3 2 8 2" xfId="7976"/>
    <cellStyle name="20% - Accent3 3 2 8 2 2" xfId="29889"/>
    <cellStyle name="20% - Accent3 3 2 8 3" xfId="29888"/>
    <cellStyle name="20% - Accent3 3 2 8 4" xfId="42337"/>
    <cellStyle name="20% - Accent3 3 2 9" xfId="1504"/>
    <cellStyle name="20% - Accent3 3 2 9 2" xfId="7977"/>
    <cellStyle name="20% - Accent3 3 2 9 2 2" xfId="29891"/>
    <cellStyle name="20% - Accent3 3 2 9 3" xfId="29890"/>
    <cellStyle name="20% - Accent3 3 2 9 4" xfId="42338"/>
    <cellStyle name="20% - Accent3 3 3" xfId="620"/>
    <cellStyle name="20% - Accent3 3 3 10" xfId="1506"/>
    <cellStyle name="20% - Accent3 3 3 10 2" xfId="7979"/>
    <cellStyle name="20% - Accent3 3 3 10 2 2" xfId="29894"/>
    <cellStyle name="20% - Accent3 3 3 10 3" xfId="29893"/>
    <cellStyle name="20% - Accent3 3 3 10 4" xfId="42340"/>
    <cellStyle name="20% - Accent3 3 3 11" xfId="1507"/>
    <cellStyle name="20% - Accent3 3 3 11 2" xfId="7980"/>
    <cellStyle name="20% - Accent3 3 3 11 2 2" xfId="29896"/>
    <cellStyle name="20% - Accent3 3 3 11 3" xfId="29895"/>
    <cellStyle name="20% - Accent3 3 3 11 4" xfId="42341"/>
    <cellStyle name="20% - Accent3 3 3 12" xfId="1505"/>
    <cellStyle name="20% - Accent3 3 3 12 2" xfId="7981"/>
    <cellStyle name="20% - Accent3 3 3 12 2 2" xfId="29898"/>
    <cellStyle name="20% - Accent3 3 3 12 3" xfId="29897"/>
    <cellStyle name="20% - Accent3 3 3 13" xfId="7978"/>
    <cellStyle name="20% - Accent3 3 3 13 2" xfId="29899"/>
    <cellStyle name="20% - Accent3 3 3 14" xfId="14428"/>
    <cellStyle name="20% - Accent3 3 3 15" xfId="29892"/>
    <cellStyle name="20% - Accent3 3 3 16" xfId="42339"/>
    <cellStyle name="20% - Accent3 3 3 2" xfId="1508"/>
    <cellStyle name="20% - Accent3 3 3 2 10" xfId="7982"/>
    <cellStyle name="20% - Accent3 3 3 2 10 2" xfId="29901"/>
    <cellStyle name="20% - Accent3 3 3 2 11" xfId="29900"/>
    <cellStyle name="20% - Accent3 3 3 2 12" xfId="42342"/>
    <cellStyle name="20% - Accent3 3 3 2 2" xfId="1509"/>
    <cellStyle name="20% - Accent3 3 3 2 2 2" xfId="7983"/>
    <cellStyle name="20% - Accent3 3 3 2 2 2 2" xfId="29903"/>
    <cellStyle name="20% - Accent3 3 3 2 2 3" xfId="29902"/>
    <cellStyle name="20% - Accent3 3 3 2 2 4" xfId="42343"/>
    <cellStyle name="20% - Accent3 3 3 2 3" xfId="1510"/>
    <cellStyle name="20% - Accent3 3 3 2 3 2" xfId="7984"/>
    <cellStyle name="20% - Accent3 3 3 2 3 2 2" xfId="29905"/>
    <cellStyle name="20% - Accent3 3 3 2 3 3" xfId="29904"/>
    <cellStyle name="20% - Accent3 3 3 2 3 4" xfId="42344"/>
    <cellStyle name="20% - Accent3 3 3 2 4" xfId="1511"/>
    <cellStyle name="20% - Accent3 3 3 2 4 2" xfId="7985"/>
    <cellStyle name="20% - Accent3 3 3 2 4 2 2" xfId="29907"/>
    <cellStyle name="20% - Accent3 3 3 2 4 3" xfId="29906"/>
    <cellStyle name="20% - Accent3 3 3 2 4 4" xfId="42345"/>
    <cellStyle name="20% - Accent3 3 3 2 5" xfId="1512"/>
    <cellStyle name="20% - Accent3 3 3 2 5 2" xfId="7986"/>
    <cellStyle name="20% - Accent3 3 3 2 5 2 2" xfId="29909"/>
    <cellStyle name="20% - Accent3 3 3 2 5 3" xfId="29908"/>
    <cellStyle name="20% - Accent3 3 3 2 5 4" xfId="42346"/>
    <cellStyle name="20% - Accent3 3 3 2 6" xfId="1513"/>
    <cellStyle name="20% - Accent3 3 3 2 6 2" xfId="7987"/>
    <cellStyle name="20% - Accent3 3 3 2 6 2 2" xfId="29911"/>
    <cellStyle name="20% - Accent3 3 3 2 6 3" xfId="29910"/>
    <cellStyle name="20% - Accent3 3 3 2 6 4" xfId="42347"/>
    <cellStyle name="20% - Accent3 3 3 2 7" xfId="1514"/>
    <cellStyle name="20% - Accent3 3 3 2 7 2" xfId="7988"/>
    <cellStyle name="20% - Accent3 3 3 2 7 2 2" xfId="29913"/>
    <cellStyle name="20% - Accent3 3 3 2 7 3" xfId="29912"/>
    <cellStyle name="20% - Accent3 3 3 2 7 4" xfId="42348"/>
    <cellStyle name="20% - Accent3 3 3 2 8" xfId="1515"/>
    <cellStyle name="20% - Accent3 3 3 2 8 2" xfId="7989"/>
    <cellStyle name="20% - Accent3 3 3 2 8 2 2" xfId="29915"/>
    <cellStyle name="20% - Accent3 3 3 2 8 3" xfId="29914"/>
    <cellStyle name="20% - Accent3 3 3 2 8 4" xfId="42349"/>
    <cellStyle name="20% - Accent3 3 3 2 9" xfId="1516"/>
    <cellStyle name="20% - Accent3 3 3 2 9 2" xfId="7990"/>
    <cellStyle name="20% - Accent3 3 3 2 9 2 2" xfId="29917"/>
    <cellStyle name="20% - Accent3 3 3 2 9 3" xfId="29916"/>
    <cellStyle name="20% - Accent3 3 3 2 9 4" xfId="42350"/>
    <cellStyle name="20% - Accent3 3 3 3" xfId="1517"/>
    <cellStyle name="20% - Accent3 3 3 3 2" xfId="1518"/>
    <cellStyle name="20% - Accent3 3 3 3 2 2" xfId="7992"/>
    <cellStyle name="20% - Accent3 3 3 3 2 2 2" xfId="29920"/>
    <cellStyle name="20% - Accent3 3 3 3 2 3" xfId="29919"/>
    <cellStyle name="20% - Accent3 3 3 3 2 4" xfId="42352"/>
    <cellStyle name="20% - Accent3 3 3 3 3" xfId="7991"/>
    <cellStyle name="20% - Accent3 3 3 3 3 2" xfId="29921"/>
    <cellStyle name="20% - Accent3 3 3 3 4" xfId="29918"/>
    <cellStyle name="20% - Accent3 3 3 3 5" xfId="42351"/>
    <cellStyle name="20% - Accent3 3 3 4" xfId="1519"/>
    <cellStyle name="20% - Accent3 3 3 4 2" xfId="7993"/>
    <cellStyle name="20% - Accent3 3 3 4 2 2" xfId="29923"/>
    <cellStyle name="20% - Accent3 3 3 4 3" xfId="29922"/>
    <cellStyle name="20% - Accent3 3 3 4 4" xfId="42353"/>
    <cellStyle name="20% - Accent3 3 3 5" xfId="1520"/>
    <cellStyle name="20% - Accent3 3 3 5 2" xfId="7994"/>
    <cellStyle name="20% - Accent3 3 3 5 2 2" xfId="29925"/>
    <cellStyle name="20% - Accent3 3 3 5 3" xfId="29924"/>
    <cellStyle name="20% - Accent3 3 3 5 4" xfId="42354"/>
    <cellStyle name="20% - Accent3 3 3 6" xfId="1521"/>
    <cellStyle name="20% - Accent3 3 3 6 2" xfId="7995"/>
    <cellStyle name="20% - Accent3 3 3 6 2 2" xfId="29927"/>
    <cellStyle name="20% - Accent3 3 3 6 3" xfId="29926"/>
    <cellStyle name="20% - Accent3 3 3 6 4" xfId="42355"/>
    <cellStyle name="20% - Accent3 3 3 7" xfId="1522"/>
    <cellStyle name="20% - Accent3 3 3 7 2" xfId="7996"/>
    <cellStyle name="20% - Accent3 3 3 7 2 2" xfId="29929"/>
    <cellStyle name="20% - Accent3 3 3 7 3" xfId="29928"/>
    <cellStyle name="20% - Accent3 3 3 7 4" xfId="42356"/>
    <cellStyle name="20% - Accent3 3 3 8" xfId="1523"/>
    <cellStyle name="20% - Accent3 3 3 8 2" xfId="7997"/>
    <cellStyle name="20% - Accent3 3 3 8 2 2" xfId="29931"/>
    <cellStyle name="20% - Accent3 3 3 8 3" xfId="29930"/>
    <cellStyle name="20% - Accent3 3 3 8 4" xfId="42357"/>
    <cellStyle name="20% - Accent3 3 3 9" xfId="1524"/>
    <cellStyle name="20% - Accent3 3 3 9 2" xfId="7998"/>
    <cellStyle name="20% - Accent3 3 3 9 2 2" xfId="29933"/>
    <cellStyle name="20% - Accent3 3 3 9 3" xfId="29932"/>
    <cellStyle name="20% - Accent3 3 3 9 4" xfId="42358"/>
    <cellStyle name="20% - Accent3 3 4" xfId="707"/>
    <cellStyle name="20% - Accent3 3 4 10" xfId="1525"/>
    <cellStyle name="20% - Accent3 3 4 10 2" xfId="8000"/>
    <cellStyle name="20% - Accent3 3 4 10 2 2" xfId="29936"/>
    <cellStyle name="20% - Accent3 3 4 10 3" xfId="29935"/>
    <cellStyle name="20% - Accent3 3 4 11" xfId="7999"/>
    <cellStyle name="20% - Accent3 3 4 11 2" xfId="29937"/>
    <cellStyle name="20% - Accent3 3 4 12" xfId="14429"/>
    <cellStyle name="20% - Accent3 3 4 13" xfId="29934"/>
    <cellStyle name="20% - Accent3 3 4 14" xfId="42359"/>
    <cellStyle name="20% - Accent3 3 4 2" xfId="1526"/>
    <cellStyle name="20% - Accent3 3 4 2 2" xfId="1527"/>
    <cellStyle name="20% - Accent3 3 4 2 2 2" xfId="8002"/>
    <cellStyle name="20% - Accent3 3 4 2 2 2 2" xfId="29940"/>
    <cellStyle name="20% - Accent3 3 4 2 2 3" xfId="29939"/>
    <cellStyle name="20% - Accent3 3 4 2 2 4" xfId="42361"/>
    <cellStyle name="20% - Accent3 3 4 2 3" xfId="8001"/>
    <cellStyle name="20% - Accent3 3 4 2 3 2" xfId="29941"/>
    <cellStyle name="20% - Accent3 3 4 2 4" xfId="29938"/>
    <cellStyle name="20% - Accent3 3 4 2 5" xfId="42360"/>
    <cellStyle name="20% - Accent3 3 4 3" xfId="1528"/>
    <cellStyle name="20% - Accent3 3 4 3 2" xfId="1529"/>
    <cellStyle name="20% - Accent3 3 4 3 2 2" xfId="8004"/>
    <cellStyle name="20% - Accent3 3 4 3 2 2 2" xfId="29944"/>
    <cellStyle name="20% - Accent3 3 4 3 2 3" xfId="29943"/>
    <cellStyle name="20% - Accent3 3 4 3 2 4" xfId="42363"/>
    <cellStyle name="20% - Accent3 3 4 3 3" xfId="8003"/>
    <cellStyle name="20% - Accent3 3 4 3 3 2" xfId="29945"/>
    <cellStyle name="20% - Accent3 3 4 3 4" xfId="29942"/>
    <cellStyle name="20% - Accent3 3 4 3 5" xfId="42362"/>
    <cellStyle name="20% - Accent3 3 4 4" xfId="1530"/>
    <cellStyle name="20% - Accent3 3 4 4 2" xfId="8005"/>
    <cellStyle name="20% - Accent3 3 4 4 2 2" xfId="29947"/>
    <cellStyle name="20% - Accent3 3 4 4 3" xfId="29946"/>
    <cellStyle name="20% - Accent3 3 4 4 4" xfId="42364"/>
    <cellStyle name="20% - Accent3 3 4 5" xfId="1531"/>
    <cellStyle name="20% - Accent3 3 4 5 2" xfId="8006"/>
    <cellStyle name="20% - Accent3 3 4 5 2 2" xfId="29949"/>
    <cellStyle name="20% - Accent3 3 4 5 3" xfId="29948"/>
    <cellStyle name="20% - Accent3 3 4 5 4" xfId="42365"/>
    <cellStyle name="20% - Accent3 3 4 6" xfId="1532"/>
    <cellStyle name="20% - Accent3 3 4 6 2" xfId="8007"/>
    <cellStyle name="20% - Accent3 3 4 6 2 2" xfId="29951"/>
    <cellStyle name="20% - Accent3 3 4 6 3" xfId="29950"/>
    <cellStyle name="20% - Accent3 3 4 6 4" xfId="42366"/>
    <cellStyle name="20% - Accent3 3 4 7" xfId="1533"/>
    <cellStyle name="20% - Accent3 3 4 7 2" xfId="8008"/>
    <cellStyle name="20% - Accent3 3 4 7 2 2" xfId="29953"/>
    <cellStyle name="20% - Accent3 3 4 7 3" xfId="29952"/>
    <cellStyle name="20% - Accent3 3 4 7 4" xfId="42367"/>
    <cellStyle name="20% - Accent3 3 4 8" xfId="1534"/>
    <cellStyle name="20% - Accent3 3 4 8 2" xfId="8009"/>
    <cellStyle name="20% - Accent3 3 4 8 2 2" xfId="29955"/>
    <cellStyle name="20% - Accent3 3 4 8 3" xfId="29954"/>
    <cellStyle name="20% - Accent3 3 4 8 4" xfId="42368"/>
    <cellStyle name="20% - Accent3 3 4 9" xfId="1535"/>
    <cellStyle name="20% - Accent3 3 4 9 2" xfId="8010"/>
    <cellStyle name="20% - Accent3 3 4 9 2 2" xfId="29957"/>
    <cellStyle name="20% - Accent3 3 4 9 3" xfId="29956"/>
    <cellStyle name="20% - Accent3 3 4 9 4" xfId="42369"/>
    <cellStyle name="20% - Accent3 3 5" xfId="1536"/>
    <cellStyle name="20% - Accent3 3 5 2" xfId="1537"/>
    <cellStyle name="20% - Accent3 3 5 2 2" xfId="8012"/>
    <cellStyle name="20% - Accent3 3 5 2 2 2" xfId="29960"/>
    <cellStyle name="20% - Accent3 3 5 2 3" xfId="29959"/>
    <cellStyle name="20% - Accent3 3 5 2 4" xfId="42371"/>
    <cellStyle name="20% - Accent3 3 5 3" xfId="1538"/>
    <cellStyle name="20% - Accent3 3 5 3 2" xfId="8013"/>
    <cellStyle name="20% - Accent3 3 5 3 2 2" xfId="29962"/>
    <cellStyle name="20% - Accent3 3 5 3 3" xfId="29961"/>
    <cellStyle name="20% - Accent3 3 5 3 4" xfId="42372"/>
    <cellStyle name="20% - Accent3 3 5 4" xfId="8011"/>
    <cellStyle name="20% - Accent3 3 5 4 2" xfId="29963"/>
    <cellStyle name="20% - Accent3 3 5 5" xfId="14430"/>
    <cellStyle name="20% - Accent3 3 5 6" xfId="29958"/>
    <cellStyle name="20% - Accent3 3 5 7" xfId="42370"/>
    <cellStyle name="20% - Accent3 3 6" xfId="1539"/>
    <cellStyle name="20% - Accent3 3 6 2" xfId="1540"/>
    <cellStyle name="20% - Accent3 3 6 2 2" xfId="8015"/>
    <cellStyle name="20% - Accent3 3 6 2 2 2" xfId="29966"/>
    <cellStyle name="20% - Accent3 3 6 2 3" xfId="29965"/>
    <cellStyle name="20% - Accent3 3 6 2 4" xfId="42374"/>
    <cellStyle name="20% - Accent3 3 6 3" xfId="8014"/>
    <cellStyle name="20% - Accent3 3 6 3 2" xfId="29967"/>
    <cellStyle name="20% - Accent3 3 6 4" xfId="14431"/>
    <cellStyle name="20% - Accent3 3 6 5" xfId="29964"/>
    <cellStyle name="20% - Accent3 3 6 6" xfId="42373"/>
    <cellStyle name="20% - Accent3 3 7" xfId="1541"/>
    <cellStyle name="20% - Accent3 3 7 2" xfId="1542"/>
    <cellStyle name="20% - Accent3 3 7 2 2" xfId="8017"/>
    <cellStyle name="20% - Accent3 3 7 2 2 2" xfId="29970"/>
    <cellStyle name="20% - Accent3 3 7 2 3" xfId="29969"/>
    <cellStyle name="20% - Accent3 3 7 2 4" xfId="42376"/>
    <cellStyle name="20% - Accent3 3 7 3" xfId="8016"/>
    <cellStyle name="20% - Accent3 3 7 3 2" xfId="29971"/>
    <cellStyle name="20% - Accent3 3 7 4" xfId="14432"/>
    <cellStyle name="20% - Accent3 3 7 5" xfId="29968"/>
    <cellStyle name="20% - Accent3 3 7 6" xfId="42375"/>
    <cellStyle name="20% - Accent3 3 8" xfId="1543"/>
    <cellStyle name="20% - Accent3 3 8 2" xfId="1544"/>
    <cellStyle name="20% - Accent3 3 8 2 2" xfId="8019"/>
    <cellStyle name="20% - Accent3 3 8 2 2 2" xfId="29974"/>
    <cellStyle name="20% - Accent3 3 8 2 3" xfId="29973"/>
    <cellStyle name="20% - Accent3 3 8 2 4" xfId="42378"/>
    <cellStyle name="20% - Accent3 3 8 3" xfId="8018"/>
    <cellStyle name="20% - Accent3 3 8 3 2" xfId="29975"/>
    <cellStyle name="20% - Accent3 3 8 4" xfId="14433"/>
    <cellStyle name="20% - Accent3 3 8 5" xfId="29972"/>
    <cellStyle name="20% - Accent3 3 8 6" xfId="42377"/>
    <cellStyle name="20% - Accent3 3 9" xfId="1545"/>
    <cellStyle name="20% - Accent3 3 9 2" xfId="1546"/>
    <cellStyle name="20% - Accent3 3 9 2 2" xfId="8021"/>
    <cellStyle name="20% - Accent3 3 9 2 2 2" xfId="29978"/>
    <cellStyle name="20% - Accent3 3 9 2 3" xfId="29977"/>
    <cellStyle name="20% - Accent3 3 9 2 4" xfId="42380"/>
    <cellStyle name="20% - Accent3 3 9 3" xfId="8020"/>
    <cellStyle name="20% - Accent3 3 9 3 2" xfId="29979"/>
    <cellStyle name="20% - Accent3 3 9 4" xfId="14434"/>
    <cellStyle name="20% - Accent3 3 9 5" xfId="29976"/>
    <cellStyle name="20% - Accent3 3 9 6" xfId="42379"/>
    <cellStyle name="20% - Accent3 4" xfId="180"/>
    <cellStyle name="20% - Accent3 4 10" xfId="1548"/>
    <cellStyle name="20% - Accent3 4 10 2" xfId="8023"/>
    <cellStyle name="20% - Accent3 4 10 2 2" xfId="29982"/>
    <cellStyle name="20% - Accent3 4 10 3" xfId="29981"/>
    <cellStyle name="20% - Accent3 4 10 4" xfId="42382"/>
    <cellStyle name="20% - Accent3 4 11" xfId="1549"/>
    <cellStyle name="20% - Accent3 4 11 2" xfId="8024"/>
    <cellStyle name="20% - Accent3 4 11 2 2" xfId="29984"/>
    <cellStyle name="20% - Accent3 4 11 3" xfId="29983"/>
    <cellStyle name="20% - Accent3 4 11 4" xfId="42383"/>
    <cellStyle name="20% - Accent3 4 12" xfId="1547"/>
    <cellStyle name="20% - Accent3 4 12 2" xfId="8025"/>
    <cellStyle name="20% - Accent3 4 12 2 2" xfId="29986"/>
    <cellStyle name="20% - Accent3 4 12 3" xfId="29985"/>
    <cellStyle name="20% - Accent3 4 13" xfId="8022"/>
    <cellStyle name="20% - Accent3 4 13 2" xfId="29987"/>
    <cellStyle name="20% - Accent3 4 14" xfId="14435"/>
    <cellStyle name="20% - Accent3 4 15" xfId="29980"/>
    <cellStyle name="20% - Accent3 4 16" xfId="42381"/>
    <cellStyle name="20% - Accent3 4 2" xfId="417"/>
    <cellStyle name="20% - Accent3 4 2 10" xfId="1550"/>
    <cellStyle name="20% - Accent3 4 2 10 2" xfId="8027"/>
    <cellStyle name="20% - Accent3 4 2 10 2 2" xfId="29990"/>
    <cellStyle name="20% - Accent3 4 2 10 3" xfId="29989"/>
    <cellStyle name="20% - Accent3 4 2 11" xfId="8026"/>
    <cellStyle name="20% - Accent3 4 2 11 2" xfId="29991"/>
    <cellStyle name="20% - Accent3 4 2 12" xfId="14436"/>
    <cellStyle name="20% - Accent3 4 2 13" xfId="29988"/>
    <cellStyle name="20% - Accent3 4 2 14" xfId="42384"/>
    <cellStyle name="20% - Accent3 4 2 2" xfId="1551"/>
    <cellStyle name="20% - Accent3 4 2 2 2" xfId="1552"/>
    <cellStyle name="20% - Accent3 4 2 2 2 2" xfId="8029"/>
    <cellStyle name="20% - Accent3 4 2 2 2 2 2" xfId="29994"/>
    <cellStyle name="20% - Accent3 4 2 2 2 3" xfId="29993"/>
    <cellStyle name="20% - Accent3 4 2 2 2 4" xfId="42386"/>
    <cellStyle name="20% - Accent3 4 2 2 3" xfId="8028"/>
    <cellStyle name="20% - Accent3 4 2 2 3 2" xfId="29995"/>
    <cellStyle name="20% - Accent3 4 2 2 4" xfId="29992"/>
    <cellStyle name="20% - Accent3 4 2 2 5" xfId="42385"/>
    <cellStyle name="20% - Accent3 4 2 3" xfId="1553"/>
    <cellStyle name="20% - Accent3 4 2 3 2" xfId="1554"/>
    <cellStyle name="20% - Accent3 4 2 3 2 2" xfId="8031"/>
    <cellStyle name="20% - Accent3 4 2 3 2 2 2" xfId="29998"/>
    <cellStyle name="20% - Accent3 4 2 3 2 3" xfId="29997"/>
    <cellStyle name="20% - Accent3 4 2 3 2 4" xfId="42388"/>
    <cellStyle name="20% - Accent3 4 2 3 3" xfId="8030"/>
    <cellStyle name="20% - Accent3 4 2 3 3 2" xfId="29999"/>
    <cellStyle name="20% - Accent3 4 2 3 4" xfId="29996"/>
    <cellStyle name="20% - Accent3 4 2 3 5" xfId="42387"/>
    <cellStyle name="20% - Accent3 4 2 4" xfId="1555"/>
    <cellStyle name="20% - Accent3 4 2 4 2" xfId="8032"/>
    <cellStyle name="20% - Accent3 4 2 4 2 2" xfId="30001"/>
    <cellStyle name="20% - Accent3 4 2 4 3" xfId="30000"/>
    <cellStyle name="20% - Accent3 4 2 4 4" xfId="42389"/>
    <cellStyle name="20% - Accent3 4 2 5" xfId="1556"/>
    <cellStyle name="20% - Accent3 4 2 5 2" xfId="8033"/>
    <cellStyle name="20% - Accent3 4 2 5 2 2" xfId="30003"/>
    <cellStyle name="20% - Accent3 4 2 5 3" xfId="30002"/>
    <cellStyle name="20% - Accent3 4 2 5 4" xfId="42390"/>
    <cellStyle name="20% - Accent3 4 2 6" xfId="1557"/>
    <cellStyle name="20% - Accent3 4 2 6 2" xfId="8034"/>
    <cellStyle name="20% - Accent3 4 2 6 2 2" xfId="30005"/>
    <cellStyle name="20% - Accent3 4 2 6 3" xfId="30004"/>
    <cellStyle name="20% - Accent3 4 2 6 4" xfId="42391"/>
    <cellStyle name="20% - Accent3 4 2 7" xfId="1558"/>
    <cellStyle name="20% - Accent3 4 2 7 2" xfId="8035"/>
    <cellStyle name="20% - Accent3 4 2 7 2 2" xfId="30007"/>
    <cellStyle name="20% - Accent3 4 2 7 3" xfId="30006"/>
    <cellStyle name="20% - Accent3 4 2 7 4" xfId="42392"/>
    <cellStyle name="20% - Accent3 4 2 8" xfId="1559"/>
    <cellStyle name="20% - Accent3 4 2 8 2" xfId="8036"/>
    <cellStyle name="20% - Accent3 4 2 8 2 2" xfId="30009"/>
    <cellStyle name="20% - Accent3 4 2 8 3" xfId="30008"/>
    <cellStyle name="20% - Accent3 4 2 8 4" xfId="42393"/>
    <cellStyle name="20% - Accent3 4 2 9" xfId="1560"/>
    <cellStyle name="20% - Accent3 4 2 9 2" xfId="8037"/>
    <cellStyle name="20% - Accent3 4 2 9 2 2" xfId="30011"/>
    <cellStyle name="20% - Accent3 4 2 9 3" xfId="30010"/>
    <cellStyle name="20% - Accent3 4 2 9 4" xfId="42394"/>
    <cellStyle name="20% - Accent3 4 3" xfId="621"/>
    <cellStyle name="20% - Accent3 4 3 10" xfId="8038"/>
    <cellStyle name="20% - Accent3 4 3 10 2" xfId="30013"/>
    <cellStyle name="20% - Accent3 4 3 11" xfId="14437"/>
    <cellStyle name="20% - Accent3 4 3 12" xfId="30012"/>
    <cellStyle name="20% - Accent3 4 3 13" xfId="42395"/>
    <cellStyle name="20% - Accent3 4 3 2" xfId="1562"/>
    <cellStyle name="20% - Accent3 4 3 2 2" xfId="8039"/>
    <cellStyle name="20% - Accent3 4 3 2 2 2" xfId="30015"/>
    <cellStyle name="20% - Accent3 4 3 2 3" xfId="30014"/>
    <cellStyle name="20% - Accent3 4 3 2 4" xfId="42396"/>
    <cellStyle name="20% - Accent3 4 3 3" xfId="1563"/>
    <cellStyle name="20% - Accent3 4 3 3 2" xfId="8040"/>
    <cellStyle name="20% - Accent3 4 3 3 2 2" xfId="30017"/>
    <cellStyle name="20% - Accent3 4 3 3 3" xfId="30016"/>
    <cellStyle name="20% - Accent3 4 3 3 4" xfId="42397"/>
    <cellStyle name="20% - Accent3 4 3 4" xfId="1564"/>
    <cellStyle name="20% - Accent3 4 3 4 2" xfId="8041"/>
    <cellStyle name="20% - Accent3 4 3 4 2 2" xfId="30019"/>
    <cellStyle name="20% - Accent3 4 3 4 3" xfId="30018"/>
    <cellStyle name="20% - Accent3 4 3 4 4" xfId="42398"/>
    <cellStyle name="20% - Accent3 4 3 5" xfId="1565"/>
    <cellStyle name="20% - Accent3 4 3 5 2" xfId="8042"/>
    <cellStyle name="20% - Accent3 4 3 5 2 2" xfId="30021"/>
    <cellStyle name="20% - Accent3 4 3 5 3" xfId="30020"/>
    <cellStyle name="20% - Accent3 4 3 5 4" xfId="42399"/>
    <cellStyle name="20% - Accent3 4 3 6" xfId="1566"/>
    <cellStyle name="20% - Accent3 4 3 6 2" xfId="8043"/>
    <cellStyle name="20% - Accent3 4 3 6 2 2" xfId="30023"/>
    <cellStyle name="20% - Accent3 4 3 6 3" xfId="30022"/>
    <cellStyle name="20% - Accent3 4 3 6 4" xfId="42400"/>
    <cellStyle name="20% - Accent3 4 3 7" xfId="1567"/>
    <cellStyle name="20% - Accent3 4 3 7 2" xfId="8044"/>
    <cellStyle name="20% - Accent3 4 3 7 2 2" xfId="30025"/>
    <cellStyle name="20% - Accent3 4 3 7 3" xfId="30024"/>
    <cellStyle name="20% - Accent3 4 3 7 4" xfId="42401"/>
    <cellStyle name="20% - Accent3 4 3 8" xfId="1568"/>
    <cellStyle name="20% - Accent3 4 3 8 2" xfId="8045"/>
    <cellStyle name="20% - Accent3 4 3 8 2 2" xfId="30027"/>
    <cellStyle name="20% - Accent3 4 3 8 3" xfId="30026"/>
    <cellStyle name="20% - Accent3 4 3 8 4" xfId="42402"/>
    <cellStyle name="20% - Accent3 4 3 9" xfId="1561"/>
    <cellStyle name="20% - Accent3 4 3 9 2" xfId="8046"/>
    <cellStyle name="20% - Accent3 4 3 9 2 2" xfId="30029"/>
    <cellStyle name="20% - Accent3 4 3 9 3" xfId="30028"/>
    <cellStyle name="20% - Accent3 4 4" xfId="708"/>
    <cellStyle name="20% - Accent3 4 4 2" xfId="1570"/>
    <cellStyle name="20% - Accent3 4 4 2 2" xfId="8048"/>
    <cellStyle name="20% - Accent3 4 4 2 2 2" xfId="30032"/>
    <cellStyle name="20% - Accent3 4 4 2 3" xfId="30031"/>
    <cellStyle name="20% - Accent3 4 4 2 4" xfId="42404"/>
    <cellStyle name="20% - Accent3 4 4 3" xfId="1569"/>
    <cellStyle name="20% - Accent3 4 4 3 2" xfId="8049"/>
    <cellStyle name="20% - Accent3 4 4 3 2 2" xfId="30034"/>
    <cellStyle name="20% - Accent3 4 4 3 3" xfId="30033"/>
    <cellStyle name="20% - Accent3 4 4 4" xfId="8047"/>
    <cellStyle name="20% - Accent3 4 4 4 2" xfId="30035"/>
    <cellStyle name="20% - Accent3 4 4 5" xfId="14438"/>
    <cellStyle name="20% - Accent3 4 4 6" xfId="30030"/>
    <cellStyle name="20% - Accent3 4 4 7" xfId="42403"/>
    <cellStyle name="20% - Accent3 4 5" xfId="1571"/>
    <cellStyle name="20% - Accent3 4 5 2" xfId="8050"/>
    <cellStyle name="20% - Accent3 4 5 2 2" xfId="30037"/>
    <cellStyle name="20% - Accent3 4 5 3" xfId="30036"/>
    <cellStyle name="20% - Accent3 4 5 4" xfId="42405"/>
    <cellStyle name="20% - Accent3 4 6" xfId="1572"/>
    <cellStyle name="20% - Accent3 4 6 2" xfId="8051"/>
    <cellStyle name="20% - Accent3 4 6 2 2" xfId="30039"/>
    <cellStyle name="20% - Accent3 4 6 3" xfId="30038"/>
    <cellStyle name="20% - Accent3 4 6 4" xfId="42406"/>
    <cellStyle name="20% - Accent3 4 7" xfId="1573"/>
    <cellStyle name="20% - Accent3 4 7 2" xfId="8052"/>
    <cellStyle name="20% - Accent3 4 7 2 2" xfId="30041"/>
    <cellStyle name="20% - Accent3 4 7 3" xfId="30040"/>
    <cellStyle name="20% - Accent3 4 7 4" xfId="42407"/>
    <cellStyle name="20% - Accent3 4 8" xfId="1574"/>
    <cellStyle name="20% - Accent3 4 8 2" xfId="8053"/>
    <cellStyle name="20% - Accent3 4 8 2 2" xfId="30043"/>
    <cellStyle name="20% - Accent3 4 8 3" xfId="30042"/>
    <cellStyle name="20% - Accent3 4 8 4" xfId="42408"/>
    <cellStyle name="20% - Accent3 4 9" xfId="1575"/>
    <cellStyle name="20% - Accent3 4 9 2" xfId="8054"/>
    <cellStyle name="20% - Accent3 4 9 2 2" xfId="30045"/>
    <cellStyle name="20% - Accent3 4 9 3" xfId="30044"/>
    <cellStyle name="20% - Accent3 4 9 4" xfId="42409"/>
    <cellStyle name="20% - Accent3 5" xfId="181"/>
    <cellStyle name="20% - Accent3 5 10" xfId="1577"/>
    <cellStyle name="20% - Accent3 5 10 2" xfId="8056"/>
    <cellStyle name="20% - Accent3 5 10 2 2" xfId="30048"/>
    <cellStyle name="20% - Accent3 5 10 3" xfId="30047"/>
    <cellStyle name="20% - Accent3 5 10 4" xfId="42411"/>
    <cellStyle name="20% - Accent3 5 11" xfId="1578"/>
    <cellStyle name="20% - Accent3 5 11 2" xfId="8057"/>
    <cellStyle name="20% - Accent3 5 11 2 2" xfId="30050"/>
    <cellStyle name="20% - Accent3 5 11 3" xfId="30049"/>
    <cellStyle name="20% - Accent3 5 11 4" xfId="42412"/>
    <cellStyle name="20% - Accent3 5 12" xfId="1576"/>
    <cellStyle name="20% - Accent3 5 12 2" xfId="8058"/>
    <cellStyle name="20% - Accent3 5 12 2 2" xfId="30052"/>
    <cellStyle name="20% - Accent3 5 12 3" xfId="30051"/>
    <cellStyle name="20% - Accent3 5 13" xfId="8055"/>
    <cellStyle name="20% - Accent3 5 13 2" xfId="30053"/>
    <cellStyle name="20% - Accent3 5 14" xfId="14439"/>
    <cellStyle name="20% - Accent3 5 15" xfId="30046"/>
    <cellStyle name="20% - Accent3 5 16" xfId="42410"/>
    <cellStyle name="20% - Accent3 5 2" xfId="418"/>
    <cellStyle name="20% - Accent3 5 2 10" xfId="1579"/>
    <cellStyle name="20% - Accent3 5 2 10 2" xfId="8060"/>
    <cellStyle name="20% - Accent3 5 2 10 2 2" xfId="30056"/>
    <cellStyle name="20% - Accent3 5 2 10 3" xfId="30055"/>
    <cellStyle name="20% - Accent3 5 2 11" xfId="8059"/>
    <cellStyle name="20% - Accent3 5 2 11 2" xfId="30057"/>
    <cellStyle name="20% - Accent3 5 2 12" xfId="14440"/>
    <cellStyle name="20% - Accent3 5 2 13" xfId="30054"/>
    <cellStyle name="20% - Accent3 5 2 14" xfId="42413"/>
    <cellStyle name="20% - Accent3 5 2 2" xfId="1580"/>
    <cellStyle name="20% - Accent3 5 2 2 2" xfId="8061"/>
    <cellStyle name="20% - Accent3 5 2 2 2 2" xfId="30059"/>
    <cellStyle name="20% - Accent3 5 2 2 3" xfId="30058"/>
    <cellStyle name="20% - Accent3 5 2 2 4" xfId="42414"/>
    <cellStyle name="20% - Accent3 5 2 3" xfId="1581"/>
    <cellStyle name="20% - Accent3 5 2 3 2" xfId="8062"/>
    <cellStyle name="20% - Accent3 5 2 3 2 2" xfId="30061"/>
    <cellStyle name="20% - Accent3 5 2 3 3" xfId="30060"/>
    <cellStyle name="20% - Accent3 5 2 3 4" xfId="42415"/>
    <cellStyle name="20% - Accent3 5 2 4" xfId="1582"/>
    <cellStyle name="20% - Accent3 5 2 4 2" xfId="8063"/>
    <cellStyle name="20% - Accent3 5 2 4 2 2" xfId="30063"/>
    <cellStyle name="20% - Accent3 5 2 4 3" xfId="30062"/>
    <cellStyle name="20% - Accent3 5 2 4 4" xfId="42416"/>
    <cellStyle name="20% - Accent3 5 2 5" xfId="1583"/>
    <cellStyle name="20% - Accent3 5 2 5 2" xfId="8064"/>
    <cellStyle name="20% - Accent3 5 2 5 2 2" xfId="30065"/>
    <cellStyle name="20% - Accent3 5 2 5 3" xfId="30064"/>
    <cellStyle name="20% - Accent3 5 2 5 4" xfId="42417"/>
    <cellStyle name="20% - Accent3 5 2 6" xfId="1584"/>
    <cellStyle name="20% - Accent3 5 2 6 2" xfId="8065"/>
    <cellStyle name="20% - Accent3 5 2 6 2 2" xfId="30067"/>
    <cellStyle name="20% - Accent3 5 2 6 3" xfId="30066"/>
    <cellStyle name="20% - Accent3 5 2 6 4" xfId="42418"/>
    <cellStyle name="20% - Accent3 5 2 7" xfId="1585"/>
    <cellStyle name="20% - Accent3 5 2 7 2" xfId="8066"/>
    <cellStyle name="20% - Accent3 5 2 7 2 2" xfId="30069"/>
    <cellStyle name="20% - Accent3 5 2 7 3" xfId="30068"/>
    <cellStyle name="20% - Accent3 5 2 7 4" xfId="42419"/>
    <cellStyle name="20% - Accent3 5 2 8" xfId="1586"/>
    <cellStyle name="20% - Accent3 5 2 8 2" xfId="8067"/>
    <cellStyle name="20% - Accent3 5 2 8 2 2" xfId="30071"/>
    <cellStyle name="20% - Accent3 5 2 8 3" xfId="30070"/>
    <cellStyle name="20% - Accent3 5 2 8 4" xfId="42420"/>
    <cellStyle name="20% - Accent3 5 2 9" xfId="1587"/>
    <cellStyle name="20% - Accent3 5 2 9 2" xfId="8068"/>
    <cellStyle name="20% - Accent3 5 2 9 2 2" xfId="30073"/>
    <cellStyle name="20% - Accent3 5 2 9 3" xfId="30072"/>
    <cellStyle name="20% - Accent3 5 2 9 4" xfId="42421"/>
    <cellStyle name="20% - Accent3 5 3" xfId="622"/>
    <cellStyle name="20% - Accent3 5 3 2" xfId="1589"/>
    <cellStyle name="20% - Accent3 5 3 2 2" xfId="8070"/>
    <cellStyle name="20% - Accent3 5 3 2 2 2" xfId="30076"/>
    <cellStyle name="20% - Accent3 5 3 2 3" xfId="30075"/>
    <cellStyle name="20% - Accent3 5 3 2 4" xfId="42423"/>
    <cellStyle name="20% - Accent3 5 3 3" xfId="1588"/>
    <cellStyle name="20% - Accent3 5 3 3 2" xfId="8071"/>
    <cellStyle name="20% - Accent3 5 3 3 2 2" xfId="30078"/>
    <cellStyle name="20% - Accent3 5 3 3 3" xfId="30077"/>
    <cellStyle name="20% - Accent3 5 3 4" xfId="8069"/>
    <cellStyle name="20% - Accent3 5 3 4 2" xfId="30079"/>
    <cellStyle name="20% - Accent3 5 3 5" xfId="14441"/>
    <cellStyle name="20% - Accent3 5 3 6" xfId="30074"/>
    <cellStyle name="20% - Accent3 5 3 7" xfId="42422"/>
    <cellStyle name="20% - Accent3 5 4" xfId="709"/>
    <cellStyle name="20% - Accent3 5 4 2" xfId="1590"/>
    <cellStyle name="20% - Accent3 5 4 2 2" xfId="8073"/>
    <cellStyle name="20% - Accent3 5 4 2 2 2" xfId="30082"/>
    <cellStyle name="20% - Accent3 5 4 2 3" xfId="30081"/>
    <cellStyle name="20% - Accent3 5 4 3" xfId="8072"/>
    <cellStyle name="20% - Accent3 5 4 3 2" xfId="30083"/>
    <cellStyle name="20% - Accent3 5 4 4" xfId="14442"/>
    <cellStyle name="20% - Accent3 5 4 5" xfId="30080"/>
    <cellStyle name="20% - Accent3 5 4 6" xfId="42424"/>
    <cellStyle name="20% - Accent3 5 5" xfId="1591"/>
    <cellStyle name="20% - Accent3 5 5 2" xfId="8074"/>
    <cellStyle name="20% - Accent3 5 5 2 2" xfId="30085"/>
    <cellStyle name="20% - Accent3 5 5 3" xfId="30084"/>
    <cellStyle name="20% - Accent3 5 5 4" xfId="42425"/>
    <cellStyle name="20% - Accent3 5 6" xfId="1592"/>
    <cellStyle name="20% - Accent3 5 6 2" xfId="8075"/>
    <cellStyle name="20% - Accent3 5 6 2 2" xfId="30087"/>
    <cellStyle name="20% - Accent3 5 6 3" xfId="30086"/>
    <cellStyle name="20% - Accent3 5 6 4" xfId="42426"/>
    <cellStyle name="20% - Accent3 5 7" xfId="1593"/>
    <cellStyle name="20% - Accent3 5 7 2" xfId="8076"/>
    <cellStyle name="20% - Accent3 5 7 2 2" xfId="30089"/>
    <cellStyle name="20% - Accent3 5 7 3" xfId="30088"/>
    <cellStyle name="20% - Accent3 5 7 4" xfId="42427"/>
    <cellStyle name="20% - Accent3 5 8" xfId="1594"/>
    <cellStyle name="20% - Accent3 5 8 2" xfId="8077"/>
    <cellStyle name="20% - Accent3 5 8 2 2" xfId="30091"/>
    <cellStyle name="20% - Accent3 5 8 3" xfId="30090"/>
    <cellStyle name="20% - Accent3 5 8 4" xfId="42428"/>
    <cellStyle name="20% - Accent3 5 9" xfId="1595"/>
    <cellStyle name="20% - Accent3 5 9 2" xfId="8078"/>
    <cellStyle name="20% - Accent3 5 9 2 2" xfId="30093"/>
    <cellStyle name="20% - Accent3 5 9 3" xfId="30092"/>
    <cellStyle name="20% - Accent3 5 9 4" xfId="42429"/>
    <cellStyle name="20% - Accent3 6" xfId="182"/>
    <cellStyle name="20% - Accent3 6 10" xfId="1596"/>
    <cellStyle name="20% - Accent3 6 10 2" xfId="8080"/>
    <cellStyle name="20% - Accent3 6 10 2 2" xfId="30096"/>
    <cellStyle name="20% - Accent3 6 10 3" xfId="30095"/>
    <cellStyle name="20% - Accent3 6 11" xfId="8079"/>
    <cellStyle name="20% - Accent3 6 11 2" xfId="30097"/>
    <cellStyle name="20% - Accent3 6 12" xfId="14443"/>
    <cellStyle name="20% - Accent3 6 13" xfId="30094"/>
    <cellStyle name="20% - Accent3 6 14" xfId="42430"/>
    <cellStyle name="20% - Accent3 6 2" xfId="419"/>
    <cellStyle name="20% - Accent3 6 2 2" xfId="1598"/>
    <cellStyle name="20% - Accent3 6 2 2 2" xfId="8082"/>
    <cellStyle name="20% - Accent3 6 2 2 2 2" xfId="30100"/>
    <cellStyle name="20% - Accent3 6 2 2 3" xfId="30099"/>
    <cellStyle name="20% - Accent3 6 2 2 4" xfId="42432"/>
    <cellStyle name="20% - Accent3 6 2 3" xfId="1597"/>
    <cellStyle name="20% - Accent3 6 2 3 2" xfId="8083"/>
    <cellStyle name="20% - Accent3 6 2 3 2 2" xfId="30102"/>
    <cellStyle name="20% - Accent3 6 2 3 3" xfId="30101"/>
    <cellStyle name="20% - Accent3 6 2 4" xfId="8081"/>
    <cellStyle name="20% - Accent3 6 2 4 2" xfId="30103"/>
    <cellStyle name="20% - Accent3 6 2 5" xfId="14444"/>
    <cellStyle name="20% - Accent3 6 2 6" xfId="30098"/>
    <cellStyle name="20% - Accent3 6 2 7" xfId="42431"/>
    <cellStyle name="20% - Accent3 6 3" xfId="623"/>
    <cellStyle name="20% - Accent3 6 3 2" xfId="1600"/>
    <cellStyle name="20% - Accent3 6 3 2 2" xfId="8085"/>
    <cellStyle name="20% - Accent3 6 3 2 2 2" xfId="30106"/>
    <cellStyle name="20% - Accent3 6 3 2 3" xfId="30105"/>
    <cellStyle name="20% - Accent3 6 3 2 4" xfId="42434"/>
    <cellStyle name="20% - Accent3 6 3 3" xfId="1599"/>
    <cellStyle name="20% - Accent3 6 3 3 2" xfId="8086"/>
    <cellStyle name="20% - Accent3 6 3 3 2 2" xfId="30108"/>
    <cellStyle name="20% - Accent3 6 3 3 3" xfId="30107"/>
    <cellStyle name="20% - Accent3 6 3 4" xfId="8084"/>
    <cellStyle name="20% - Accent3 6 3 4 2" xfId="30109"/>
    <cellStyle name="20% - Accent3 6 3 5" xfId="14445"/>
    <cellStyle name="20% - Accent3 6 3 6" xfId="30104"/>
    <cellStyle name="20% - Accent3 6 3 7" xfId="42433"/>
    <cellStyle name="20% - Accent3 6 4" xfId="710"/>
    <cellStyle name="20% - Accent3 6 4 2" xfId="1601"/>
    <cellStyle name="20% - Accent3 6 4 2 2" xfId="8088"/>
    <cellStyle name="20% - Accent3 6 4 2 2 2" xfId="30112"/>
    <cellStyle name="20% - Accent3 6 4 2 3" xfId="30111"/>
    <cellStyle name="20% - Accent3 6 4 3" xfId="8087"/>
    <cellStyle name="20% - Accent3 6 4 3 2" xfId="30113"/>
    <cellStyle name="20% - Accent3 6 4 4" xfId="14446"/>
    <cellStyle name="20% - Accent3 6 4 5" xfId="30110"/>
    <cellStyle name="20% - Accent3 6 4 6" xfId="42435"/>
    <cellStyle name="20% - Accent3 6 5" xfId="1602"/>
    <cellStyle name="20% - Accent3 6 5 2" xfId="8089"/>
    <cellStyle name="20% - Accent3 6 5 2 2" xfId="30115"/>
    <cellStyle name="20% - Accent3 6 5 3" xfId="30114"/>
    <cellStyle name="20% - Accent3 6 5 4" xfId="42436"/>
    <cellStyle name="20% - Accent3 6 6" xfId="1603"/>
    <cellStyle name="20% - Accent3 6 6 2" xfId="8090"/>
    <cellStyle name="20% - Accent3 6 6 2 2" xfId="30117"/>
    <cellStyle name="20% - Accent3 6 6 3" xfId="30116"/>
    <cellStyle name="20% - Accent3 6 6 4" xfId="42437"/>
    <cellStyle name="20% - Accent3 6 7" xfId="1604"/>
    <cellStyle name="20% - Accent3 6 7 2" xfId="8091"/>
    <cellStyle name="20% - Accent3 6 7 2 2" xfId="30119"/>
    <cellStyle name="20% - Accent3 6 7 3" xfId="30118"/>
    <cellStyle name="20% - Accent3 6 7 4" xfId="42438"/>
    <cellStyle name="20% - Accent3 6 8" xfId="1605"/>
    <cellStyle name="20% - Accent3 6 8 2" xfId="8092"/>
    <cellStyle name="20% - Accent3 6 8 2 2" xfId="30121"/>
    <cellStyle name="20% - Accent3 6 8 3" xfId="30120"/>
    <cellStyle name="20% - Accent3 6 8 4" xfId="42439"/>
    <cellStyle name="20% - Accent3 6 9" xfId="1606"/>
    <cellStyle name="20% - Accent3 6 9 2" xfId="8093"/>
    <cellStyle name="20% - Accent3 6 9 2 2" xfId="30123"/>
    <cellStyle name="20% - Accent3 6 9 3" xfId="30122"/>
    <cellStyle name="20% - Accent3 6 9 4" xfId="42440"/>
    <cellStyle name="20% - Accent3 7" xfId="183"/>
    <cellStyle name="20% - Accent3 7 10" xfId="8094"/>
    <cellStyle name="20% - Accent3 7 10 2" xfId="30125"/>
    <cellStyle name="20% - Accent3 7 11" xfId="14447"/>
    <cellStyle name="20% - Accent3 7 12" xfId="30124"/>
    <cellStyle name="20% - Accent3 7 13" xfId="42441"/>
    <cellStyle name="20% - Accent3 7 2" xfId="420"/>
    <cellStyle name="20% - Accent3 7 2 2" xfId="1609"/>
    <cellStyle name="20% - Accent3 7 2 2 2" xfId="8096"/>
    <cellStyle name="20% - Accent3 7 2 2 2 2" xfId="30128"/>
    <cellStyle name="20% - Accent3 7 2 2 3" xfId="30127"/>
    <cellStyle name="20% - Accent3 7 2 2 4" xfId="42443"/>
    <cellStyle name="20% - Accent3 7 2 3" xfId="1608"/>
    <cellStyle name="20% - Accent3 7 2 3 2" xfId="8097"/>
    <cellStyle name="20% - Accent3 7 2 3 2 2" xfId="30130"/>
    <cellStyle name="20% - Accent3 7 2 3 3" xfId="30129"/>
    <cellStyle name="20% - Accent3 7 2 4" xfId="8095"/>
    <cellStyle name="20% - Accent3 7 2 4 2" xfId="30131"/>
    <cellStyle name="20% - Accent3 7 2 5" xfId="14448"/>
    <cellStyle name="20% - Accent3 7 2 6" xfId="30126"/>
    <cellStyle name="20% - Accent3 7 2 7" xfId="42442"/>
    <cellStyle name="20% - Accent3 7 3" xfId="624"/>
    <cellStyle name="20% - Accent3 7 3 2" xfId="1610"/>
    <cellStyle name="20% - Accent3 7 3 2 2" xfId="8099"/>
    <cellStyle name="20% - Accent3 7 3 2 2 2" xfId="30134"/>
    <cellStyle name="20% - Accent3 7 3 2 3" xfId="30133"/>
    <cellStyle name="20% - Accent3 7 3 3" xfId="8098"/>
    <cellStyle name="20% - Accent3 7 3 3 2" xfId="30135"/>
    <cellStyle name="20% - Accent3 7 3 4" xfId="14449"/>
    <cellStyle name="20% - Accent3 7 3 5" xfId="30132"/>
    <cellStyle name="20% - Accent3 7 3 6" xfId="42444"/>
    <cellStyle name="20% - Accent3 7 4" xfId="711"/>
    <cellStyle name="20% - Accent3 7 4 2" xfId="1611"/>
    <cellStyle name="20% - Accent3 7 4 2 2" xfId="8101"/>
    <cellStyle name="20% - Accent3 7 4 2 2 2" xfId="30138"/>
    <cellStyle name="20% - Accent3 7 4 2 3" xfId="30137"/>
    <cellStyle name="20% - Accent3 7 4 3" xfId="8100"/>
    <cellStyle name="20% - Accent3 7 4 3 2" xfId="30139"/>
    <cellStyle name="20% - Accent3 7 4 4" xfId="14450"/>
    <cellStyle name="20% - Accent3 7 4 5" xfId="30136"/>
    <cellStyle name="20% - Accent3 7 4 6" xfId="42445"/>
    <cellStyle name="20% - Accent3 7 5" xfId="1612"/>
    <cellStyle name="20% - Accent3 7 5 2" xfId="8102"/>
    <cellStyle name="20% - Accent3 7 5 2 2" xfId="30141"/>
    <cellStyle name="20% - Accent3 7 5 3" xfId="30140"/>
    <cellStyle name="20% - Accent3 7 5 4" xfId="42446"/>
    <cellStyle name="20% - Accent3 7 6" xfId="1613"/>
    <cellStyle name="20% - Accent3 7 6 2" xfId="8103"/>
    <cellStyle name="20% - Accent3 7 6 2 2" xfId="30143"/>
    <cellStyle name="20% - Accent3 7 6 3" xfId="30142"/>
    <cellStyle name="20% - Accent3 7 6 4" xfId="42447"/>
    <cellStyle name="20% - Accent3 7 7" xfId="1614"/>
    <cellStyle name="20% - Accent3 7 7 2" xfId="8104"/>
    <cellStyle name="20% - Accent3 7 7 2 2" xfId="30145"/>
    <cellStyle name="20% - Accent3 7 7 3" xfId="30144"/>
    <cellStyle name="20% - Accent3 7 7 4" xfId="42448"/>
    <cellStyle name="20% - Accent3 7 8" xfId="1615"/>
    <cellStyle name="20% - Accent3 7 8 2" xfId="8105"/>
    <cellStyle name="20% - Accent3 7 8 2 2" xfId="30147"/>
    <cellStyle name="20% - Accent3 7 8 3" xfId="30146"/>
    <cellStyle name="20% - Accent3 7 8 4" xfId="42449"/>
    <cellStyle name="20% - Accent3 7 9" xfId="1607"/>
    <cellStyle name="20% - Accent3 7 9 2" xfId="8106"/>
    <cellStyle name="20% - Accent3 7 9 2 2" xfId="30149"/>
    <cellStyle name="20% - Accent3 7 9 3" xfId="30148"/>
    <cellStyle name="20% - Accent3 8" xfId="323"/>
    <cellStyle name="20% - Accent3 8 2" xfId="1617"/>
    <cellStyle name="20% - Accent3 8 2 2" xfId="8107"/>
    <cellStyle name="20% - Accent3 8 2 2 2" xfId="30151"/>
    <cellStyle name="20% - Accent3 8 2 3" xfId="14451"/>
    <cellStyle name="20% - Accent3 8 2 4" xfId="30150"/>
    <cellStyle name="20% - Accent3 8 2 5" xfId="42451"/>
    <cellStyle name="20% - Accent3 8 3" xfId="1618"/>
    <cellStyle name="20% - Accent3 8 3 2" xfId="8108"/>
    <cellStyle name="20% - Accent3 8 3 2 2" xfId="30153"/>
    <cellStyle name="20% - Accent3 8 3 3" xfId="14452"/>
    <cellStyle name="20% - Accent3 8 3 4" xfId="30152"/>
    <cellStyle name="20% - Accent3 8 3 5" xfId="42452"/>
    <cellStyle name="20% - Accent3 8 4" xfId="1619"/>
    <cellStyle name="20% - Accent3 8 4 2" xfId="8109"/>
    <cellStyle name="20% - Accent3 8 4 2 2" xfId="30155"/>
    <cellStyle name="20% - Accent3 8 4 3" xfId="14453"/>
    <cellStyle name="20% - Accent3 8 4 4" xfId="30154"/>
    <cellStyle name="20% - Accent3 8 4 5" xfId="42453"/>
    <cellStyle name="20% - Accent3 8 5" xfId="1620"/>
    <cellStyle name="20% - Accent3 8 5 2" xfId="8110"/>
    <cellStyle name="20% - Accent3 8 5 2 2" xfId="30157"/>
    <cellStyle name="20% - Accent3 8 5 3" xfId="30156"/>
    <cellStyle name="20% - Accent3 8 5 4" xfId="42454"/>
    <cellStyle name="20% - Accent3 8 6" xfId="1616"/>
    <cellStyle name="20% - Accent3 8 6 2" xfId="8111"/>
    <cellStyle name="20% - Accent3 8 6 2 2" xfId="30159"/>
    <cellStyle name="20% - Accent3 8 6 3" xfId="30158"/>
    <cellStyle name="20% - Accent3 8 7" xfId="42450"/>
    <cellStyle name="20% - Accent3 9" xfId="312"/>
    <cellStyle name="20% - Accent3 9 2" xfId="1622"/>
    <cellStyle name="20% - Accent3 9 2 2" xfId="8113"/>
    <cellStyle name="20% - Accent3 9 2 2 2" xfId="30162"/>
    <cellStyle name="20% - Accent3 9 2 3" xfId="14455"/>
    <cellStyle name="20% - Accent3 9 2 4" xfId="30161"/>
    <cellStyle name="20% - Accent3 9 2 5" xfId="42456"/>
    <cellStyle name="20% - Accent3 9 3" xfId="1621"/>
    <cellStyle name="20% - Accent3 9 3 2" xfId="8114"/>
    <cellStyle name="20% - Accent3 9 3 2 2" xfId="30164"/>
    <cellStyle name="20% - Accent3 9 3 3" xfId="14456"/>
    <cellStyle name="20% - Accent3 9 3 4" xfId="30163"/>
    <cellStyle name="20% - Accent3 9 4" xfId="8112"/>
    <cellStyle name="20% - Accent3 9 4 2" xfId="14457"/>
    <cellStyle name="20% - Accent3 9 4 3" xfId="30165"/>
    <cellStyle name="20% - Accent3 9 5" xfId="14454"/>
    <cellStyle name="20% - Accent3 9 6" xfId="30160"/>
    <cellStyle name="20% - Accent3 9 7" xfId="42455"/>
    <cellStyle name="20% - Accent4" xfId="4" builtinId="42" customBuiltin="1"/>
    <cellStyle name="20% - Accent4 10" xfId="1623"/>
    <cellStyle name="20% - Accent4 10 2" xfId="1624"/>
    <cellStyle name="20% - Accent4 10 2 2" xfId="8116"/>
    <cellStyle name="20% - Accent4 10 2 2 2" xfId="30168"/>
    <cellStyle name="20% - Accent4 10 2 3" xfId="14459"/>
    <cellStyle name="20% - Accent4 10 2 4" xfId="30167"/>
    <cellStyle name="20% - Accent4 10 2 5" xfId="42458"/>
    <cellStyle name="20% - Accent4 10 3" xfId="8115"/>
    <cellStyle name="20% - Accent4 10 3 2" xfId="14460"/>
    <cellStyle name="20% - Accent4 10 3 3" xfId="30169"/>
    <cellStyle name="20% - Accent4 10 4" xfId="14461"/>
    <cellStyle name="20% - Accent4 10 5" xfId="14458"/>
    <cellStyle name="20% - Accent4 10 6" xfId="30166"/>
    <cellStyle name="20% - Accent4 10 7" xfId="42457"/>
    <cellStyle name="20% - Accent4 11" xfId="1625"/>
    <cellStyle name="20% - Accent4 11 2" xfId="1626"/>
    <cellStyle name="20% - Accent4 11 2 2" xfId="8118"/>
    <cellStyle name="20% - Accent4 11 2 2 2" xfId="30172"/>
    <cellStyle name="20% - Accent4 11 2 3" xfId="14463"/>
    <cellStyle name="20% - Accent4 11 2 4" xfId="30171"/>
    <cellStyle name="20% - Accent4 11 2 5" xfId="42460"/>
    <cellStyle name="20% - Accent4 11 3" xfId="8117"/>
    <cellStyle name="20% - Accent4 11 3 2" xfId="14464"/>
    <cellStyle name="20% - Accent4 11 3 3" xfId="30173"/>
    <cellStyle name="20% - Accent4 11 4" xfId="14465"/>
    <cellStyle name="20% - Accent4 11 5" xfId="14462"/>
    <cellStyle name="20% - Accent4 11 6" xfId="30170"/>
    <cellStyle name="20% - Accent4 11 7" xfId="42459"/>
    <cellStyle name="20% - Accent4 12" xfId="1627"/>
    <cellStyle name="20% - Accent4 12 2" xfId="8119"/>
    <cellStyle name="20% - Accent4 12 2 2" xfId="14467"/>
    <cellStyle name="20% - Accent4 12 2 3" xfId="30175"/>
    <cellStyle name="20% - Accent4 12 3" xfId="14468"/>
    <cellStyle name="20% - Accent4 12 4" xfId="14469"/>
    <cellStyle name="20% - Accent4 12 5" xfId="14470"/>
    <cellStyle name="20% - Accent4 12 6" xfId="14466"/>
    <cellStyle name="20% - Accent4 12 7" xfId="30174"/>
    <cellStyle name="20% - Accent4 12 8" xfId="42461"/>
    <cellStyle name="20% - Accent4 13" xfId="1628"/>
    <cellStyle name="20% - Accent4 13 2" xfId="8120"/>
    <cellStyle name="20% - Accent4 13 2 2" xfId="30177"/>
    <cellStyle name="20% - Accent4 13 3" xfId="14471"/>
    <cellStyle name="20% - Accent4 13 4" xfId="30176"/>
    <cellStyle name="20% - Accent4 13 5" xfId="42462"/>
    <cellStyle name="20% - Accent4 14" xfId="1629"/>
    <cellStyle name="20% - Accent4 14 2" xfId="8121"/>
    <cellStyle name="20% - Accent4 14 2 2" xfId="30179"/>
    <cellStyle name="20% - Accent4 14 3" xfId="14472"/>
    <cellStyle name="20% - Accent4 14 4" xfId="30178"/>
    <cellStyle name="20% - Accent4 14 5" xfId="42463"/>
    <cellStyle name="20% - Accent4 15" xfId="1630"/>
    <cellStyle name="20% - Accent4 15 2" xfId="8122"/>
    <cellStyle name="20% - Accent4 15 2 2" xfId="30181"/>
    <cellStyle name="20% - Accent4 15 3" xfId="14473"/>
    <cellStyle name="20% - Accent4 15 4" xfId="30180"/>
    <cellStyle name="20% - Accent4 15 5" xfId="42464"/>
    <cellStyle name="20% - Accent4 16" xfId="13877"/>
    <cellStyle name="20% - Accent4 16 2" xfId="14474"/>
    <cellStyle name="20% - Accent4 17" xfId="14475"/>
    <cellStyle name="20% - Accent4 18" xfId="14476"/>
    <cellStyle name="20% - Accent4 19" xfId="14477"/>
    <cellStyle name="20% - Accent4 2" xfId="128"/>
    <cellStyle name="20% - Accent4 2 10" xfId="1632"/>
    <cellStyle name="20% - Accent4 2 11" xfId="1633"/>
    <cellStyle name="20% - Accent4 2 11 2" xfId="8124"/>
    <cellStyle name="20% - Accent4 2 11 2 2" xfId="30183"/>
    <cellStyle name="20% - Accent4 2 11 3" xfId="14478"/>
    <cellStyle name="20% - Accent4 2 11 4" xfId="30182"/>
    <cellStyle name="20% - Accent4 2 11 5" xfId="42465"/>
    <cellStyle name="20% - Accent4 2 12" xfId="1634"/>
    <cellStyle name="20% - Accent4 2 12 2" xfId="8125"/>
    <cellStyle name="20% - Accent4 2 12 2 2" xfId="30185"/>
    <cellStyle name="20% - Accent4 2 12 3" xfId="14479"/>
    <cellStyle name="20% - Accent4 2 12 4" xfId="30184"/>
    <cellStyle name="20% - Accent4 2 12 5" xfId="42466"/>
    <cellStyle name="20% - Accent4 2 13" xfId="1635"/>
    <cellStyle name="20% - Accent4 2 13 2" xfId="8126"/>
    <cellStyle name="20% - Accent4 2 13 2 2" xfId="30187"/>
    <cellStyle name="20% - Accent4 2 13 3" xfId="14480"/>
    <cellStyle name="20% - Accent4 2 13 4" xfId="30186"/>
    <cellStyle name="20% - Accent4 2 13 5" xfId="42467"/>
    <cellStyle name="20% - Accent4 2 14" xfId="1636"/>
    <cellStyle name="20% - Accent4 2 14 2" xfId="8127"/>
    <cellStyle name="20% - Accent4 2 14 2 2" xfId="30189"/>
    <cellStyle name="20% - Accent4 2 14 3" xfId="14481"/>
    <cellStyle name="20% - Accent4 2 14 4" xfId="30188"/>
    <cellStyle name="20% - Accent4 2 14 5" xfId="42468"/>
    <cellStyle name="20% - Accent4 2 15" xfId="1637"/>
    <cellStyle name="20% - Accent4 2 15 2" xfId="8128"/>
    <cellStyle name="20% - Accent4 2 15 2 2" xfId="30191"/>
    <cellStyle name="20% - Accent4 2 15 3" xfId="14482"/>
    <cellStyle name="20% - Accent4 2 15 4" xfId="30190"/>
    <cellStyle name="20% - Accent4 2 15 5" xfId="42469"/>
    <cellStyle name="20% - Accent4 2 16" xfId="1631"/>
    <cellStyle name="20% - Accent4 2 16 2" xfId="8129"/>
    <cellStyle name="20% - Accent4 2 16 2 2" xfId="30193"/>
    <cellStyle name="20% - Accent4 2 16 3" xfId="28050"/>
    <cellStyle name="20% - Accent4 2 16 4" xfId="30192"/>
    <cellStyle name="20% - Accent4 2 17" xfId="8123"/>
    <cellStyle name="20% - Accent4 2 17 2" xfId="30194"/>
    <cellStyle name="20% - Accent4 2 18" xfId="41612"/>
    <cellStyle name="20% - Accent4 2 2" xfId="185"/>
    <cellStyle name="20% - Accent4 2 2 2" xfId="1638"/>
    <cellStyle name="20% - Accent4 2 2 2 10" xfId="1639"/>
    <cellStyle name="20% - Accent4 2 2 2 10 2" xfId="8131"/>
    <cellStyle name="20% - Accent4 2 2 2 10 2 2" xfId="30197"/>
    <cellStyle name="20% - Accent4 2 2 2 10 3" xfId="30196"/>
    <cellStyle name="20% - Accent4 2 2 2 10 4" xfId="42471"/>
    <cellStyle name="20% - Accent4 2 2 2 11" xfId="1640"/>
    <cellStyle name="20% - Accent4 2 2 2 11 2" xfId="8132"/>
    <cellStyle name="20% - Accent4 2 2 2 11 2 2" xfId="30199"/>
    <cellStyle name="20% - Accent4 2 2 2 11 3" xfId="30198"/>
    <cellStyle name="20% - Accent4 2 2 2 11 4" xfId="42472"/>
    <cellStyle name="20% - Accent4 2 2 2 12" xfId="8130"/>
    <cellStyle name="20% - Accent4 2 2 2 12 2" xfId="30200"/>
    <cellStyle name="20% - Accent4 2 2 2 13" xfId="30195"/>
    <cellStyle name="20% - Accent4 2 2 2 14" xfId="42470"/>
    <cellStyle name="20% - Accent4 2 2 2 2" xfId="1641"/>
    <cellStyle name="20% - Accent4 2 2 2 2 10" xfId="8133"/>
    <cellStyle name="20% - Accent4 2 2 2 2 10 2" xfId="30202"/>
    <cellStyle name="20% - Accent4 2 2 2 2 11" xfId="30201"/>
    <cellStyle name="20% - Accent4 2 2 2 2 12" xfId="42473"/>
    <cellStyle name="20% - Accent4 2 2 2 2 2" xfId="1642"/>
    <cellStyle name="20% - Accent4 2 2 2 2 2 2" xfId="1643"/>
    <cellStyle name="20% - Accent4 2 2 2 2 2 2 2" xfId="8135"/>
    <cellStyle name="20% - Accent4 2 2 2 2 2 2 2 2" xfId="30205"/>
    <cellStyle name="20% - Accent4 2 2 2 2 2 2 3" xfId="30204"/>
    <cellStyle name="20% - Accent4 2 2 2 2 2 2 4" xfId="42475"/>
    <cellStyle name="20% - Accent4 2 2 2 2 2 3" xfId="8134"/>
    <cellStyle name="20% - Accent4 2 2 2 2 2 3 2" xfId="30206"/>
    <cellStyle name="20% - Accent4 2 2 2 2 2 4" xfId="30203"/>
    <cellStyle name="20% - Accent4 2 2 2 2 2 5" xfId="42474"/>
    <cellStyle name="20% - Accent4 2 2 2 2 3" xfId="1644"/>
    <cellStyle name="20% - Accent4 2 2 2 2 3 2" xfId="1645"/>
    <cellStyle name="20% - Accent4 2 2 2 2 3 2 2" xfId="8137"/>
    <cellStyle name="20% - Accent4 2 2 2 2 3 2 2 2" xfId="30209"/>
    <cellStyle name="20% - Accent4 2 2 2 2 3 2 3" xfId="30208"/>
    <cellStyle name="20% - Accent4 2 2 2 2 3 2 4" xfId="42477"/>
    <cellStyle name="20% - Accent4 2 2 2 2 3 3" xfId="8136"/>
    <cellStyle name="20% - Accent4 2 2 2 2 3 3 2" xfId="30210"/>
    <cellStyle name="20% - Accent4 2 2 2 2 3 4" xfId="30207"/>
    <cellStyle name="20% - Accent4 2 2 2 2 3 5" xfId="42476"/>
    <cellStyle name="20% - Accent4 2 2 2 2 4" xfId="1646"/>
    <cellStyle name="20% - Accent4 2 2 2 2 4 2" xfId="8138"/>
    <cellStyle name="20% - Accent4 2 2 2 2 4 2 2" xfId="30212"/>
    <cellStyle name="20% - Accent4 2 2 2 2 4 3" xfId="30211"/>
    <cellStyle name="20% - Accent4 2 2 2 2 4 4" xfId="42478"/>
    <cellStyle name="20% - Accent4 2 2 2 2 5" xfId="1647"/>
    <cellStyle name="20% - Accent4 2 2 2 2 5 2" xfId="8139"/>
    <cellStyle name="20% - Accent4 2 2 2 2 5 2 2" xfId="30214"/>
    <cellStyle name="20% - Accent4 2 2 2 2 5 3" xfId="30213"/>
    <cellStyle name="20% - Accent4 2 2 2 2 5 4" xfId="42479"/>
    <cellStyle name="20% - Accent4 2 2 2 2 6" xfId="1648"/>
    <cellStyle name="20% - Accent4 2 2 2 2 6 2" xfId="8140"/>
    <cellStyle name="20% - Accent4 2 2 2 2 6 2 2" xfId="30216"/>
    <cellStyle name="20% - Accent4 2 2 2 2 6 3" xfId="30215"/>
    <cellStyle name="20% - Accent4 2 2 2 2 6 4" xfId="42480"/>
    <cellStyle name="20% - Accent4 2 2 2 2 7" xfId="1649"/>
    <cellStyle name="20% - Accent4 2 2 2 2 7 2" xfId="8141"/>
    <cellStyle name="20% - Accent4 2 2 2 2 7 2 2" xfId="30218"/>
    <cellStyle name="20% - Accent4 2 2 2 2 7 3" xfId="30217"/>
    <cellStyle name="20% - Accent4 2 2 2 2 7 4" xfId="42481"/>
    <cellStyle name="20% - Accent4 2 2 2 2 8" xfId="1650"/>
    <cellStyle name="20% - Accent4 2 2 2 2 8 2" xfId="8142"/>
    <cellStyle name="20% - Accent4 2 2 2 2 8 2 2" xfId="30220"/>
    <cellStyle name="20% - Accent4 2 2 2 2 8 3" xfId="30219"/>
    <cellStyle name="20% - Accent4 2 2 2 2 8 4" xfId="42482"/>
    <cellStyle name="20% - Accent4 2 2 2 2 9" xfId="1651"/>
    <cellStyle name="20% - Accent4 2 2 2 2 9 2" xfId="8143"/>
    <cellStyle name="20% - Accent4 2 2 2 2 9 2 2" xfId="30222"/>
    <cellStyle name="20% - Accent4 2 2 2 2 9 3" xfId="30221"/>
    <cellStyle name="20% - Accent4 2 2 2 2 9 4" xfId="42483"/>
    <cellStyle name="20% - Accent4 2 2 2 3" xfId="1652"/>
    <cellStyle name="20% - Accent4 2 2 2 3 10" xfId="30223"/>
    <cellStyle name="20% - Accent4 2 2 2 3 11" xfId="42484"/>
    <cellStyle name="20% - Accent4 2 2 2 3 2" xfId="1653"/>
    <cellStyle name="20% - Accent4 2 2 2 3 2 2" xfId="8145"/>
    <cellStyle name="20% - Accent4 2 2 2 3 2 2 2" xfId="30225"/>
    <cellStyle name="20% - Accent4 2 2 2 3 2 3" xfId="30224"/>
    <cellStyle name="20% - Accent4 2 2 2 3 2 4" xfId="42485"/>
    <cellStyle name="20% - Accent4 2 2 2 3 3" xfId="1654"/>
    <cellStyle name="20% - Accent4 2 2 2 3 3 2" xfId="8146"/>
    <cellStyle name="20% - Accent4 2 2 2 3 3 2 2" xfId="30227"/>
    <cellStyle name="20% - Accent4 2 2 2 3 3 3" xfId="30226"/>
    <cellStyle name="20% - Accent4 2 2 2 3 3 4" xfId="42486"/>
    <cellStyle name="20% - Accent4 2 2 2 3 4" xfId="1655"/>
    <cellStyle name="20% - Accent4 2 2 2 3 4 2" xfId="8147"/>
    <cellStyle name="20% - Accent4 2 2 2 3 4 2 2" xfId="30229"/>
    <cellStyle name="20% - Accent4 2 2 2 3 4 3" xfId="30228"/>
    <cellStyle name="20% - Accent4 2 2 2 3 4 4" xfId="42487"/>
    <cellStyle name="20% - Accent4 2 2 2 3 5" xfId="1656"/>
    <cellStyle name="20% - Accent4 2 2 2 3 5 2" xfId="8148"/>
    <cellStyle name="20% - Accent4 2 2 2 3 5 2 2" xfId="30231"/>
    <cellStyle name="20% - Accent4 2 2 2 3 5 3" xfId="30230"/>
    <cellStyle name="20% - Accent4 2 2 2 3 5 4" xfId="42488"/>
    <cellStyle name="20% - Accent4 2 2 2 3 6" xfId="1657"/>
    <cellStyle name="20% - Accent4 2 2 2 3 6 2" xfId="8149"/>
    <cellStyle name="20% - Accent4 2 2 2 3 6 2 2" xfId="30233"/>
    <cellStyle name="20% - Accent4 2 2 2 3 6 3" xfId="30232"/>
    <cellStyle name="20% - Accent4 2 2 2 3 6 4" xfId="42489"/>
    <cellStyle name="20% - Accent4 2 2 2 3 7" xfId="1658"/>
    <cellStyle name="20% - Accent4 2 2 2 3 7 2" xfId="8150"/>
    <cellStyle name="20% - Accent4 2 2 2 3 7 2 2" xfId="30235"/>
    <cellStyle name="20% - Accent4 2 2 2 3 7 3" xfId="30234"/>
    <cellStyle name="20% - Accent4 2 2 2 3 7 4" xfId="42490"/>
    <cellStyle name="20% - Accent4 2 2 2 3 8" xfId="1659"/>
    <cellStyle name="20% - Accent4 2 2 2 3 8 2" xfId="8151"/>
    <cellStyle name="20% - Accent4 2 2 2 3 8 2 2" xfId="30237"/>
    <cellStyle name="20% - Accent4 2 2 2 3 8 3" xfId="30236"/>
    <cellStyle name="20% - Accent4 2 2 2 3 8 4" xfId="42491"/>
    <cellStyle name="20% - Accent4 2 2 2 3 9" xfId="8144"/>
    <cellStyle name="20% - Accent4 2 2 2 3 9 2" xfId="30238"/>
    <cellStyle name="20% - Accent4 2 2 2 4" xfId="1660"/>
    <cellStyle name="20% - Accent4 2 2 2 4 2" xfId="1661"/>
    <cellStyle name="20% - Accent4 2 2 2 4 2 2" xfId="8153"/>
    <cellStyle name="20% - Accent4 2 2 2 4 2 2 2" xfId="30241"/>
    <cellStyle name="20% - Accent4 2 2 2 4 2 3" xfId="30240"/>
    <cellStyle name="20% - Accent4 2 2 2 4 2 4" xfId="42493"/>
    <cellStyle name="20% - Accent4 2 2 2 4 3" xfId="8152"/>
    <cellStyle name="20% - Accent4 2 2 2 4 3 2" xfId="30242"/>
    <cellStyle name="20% - Accent4 2 2 2 4 4" xfId="30239"/>
    <cellStyle name="20% - Accent4 2 2 2 4 5" xfId="42492"/>
    <cellStyle name="20% - Accent4 2 2 2 5" xfId="1662"/>
    <cellStyle name="20% - Accent4 2 2 2 5 2" xfId="8154"/>
    <cellStyle name="20% - Accent4 2 2 2 5 2 2" xfId="30244"/>
    <cellStyle name="20% - Accent4 2 2 2 5 3" xfId="30243"/>
    <cellStyle name="20% - Accent4 2 2 2 5 4" xfId="42494"/>
    <cellStyle name="20% - Accent4 2 2 2 6" xfId="1663"/>
    <cellStyle name="20% - Accent4 2 2 2 6 2" xfId="8155"/>
    <cellStyle name="20% - Accent4 2 2 2 6 2 2" xfId="30246"/>
    <cellStyle name="20% - Accent4 2 2 2 6 3" xfId="30245"/>
    <cellStyle name="20% - Accent4 2 2 2 6 4" xfId="42495"/>
    <cellStyle name="20% - Accent4 2 2 2 7" xfId="1664"/>
    <cellStyle name="20% - Accent4 2 2 2 7 2" xfId="8156"/>
    <cellStyle name="20% - Accent4 2 2 2 7 2 2" xfId="30248"/>
    <cellStyle name="20% - Accent4 2 2 2 7 3" xfId="30247"/>
    <cellStyle name="20% - Accent4 2 2 2 7 4" xfId="42496"/>
    <cellStyle name="20% - Accent4 2 2 2 8" xfId="1665"/>
    <cellStyle name="20% - Accent4 2 2 2 8 2" xfId="8157"/>
    <cellStyle name="20% - Accent4 2 2 2 8 2 2" xfId="30250"/>
    <cellStyle name="20% - Accent4 2 2 2 8 3" xfId="30249"/>
    <cellStyle name="20% - Accent4 2 2 2 8 4" xfId="42497"/>
    <cellStyle name="20% - Accent4 2 2 2 9" xfId="1666"/>
    <cellStyle name="20% - Accent4 2 2 2 9 2" xfId="8158"/>
    <cellStyle name="20% - Accent4 2 2 2 9 2 2" xfId="30252"/>
    <cellStyle name="20% - Accent4 2 2 2 9 3" xfId="30251"/>
    <cellStyle name="20% - Accent4 2 2 2 9 4" xfId="42498"/>
    <cellStyle name="20% - Accent4 2 2 3" xfId="1667"/>
    <cellStyle name="20% - Accent4 2 2 3 10" xfId="42499"/>
    <cellStyle name="20% - Accent4 2 2 3 2" xfId="1668"/>
    <cellStyle name="20% - Accent4 2 2 3 2 2" xfId="1669"/>
    <cellStyle name="20% - Accent4 2 2 3 2 2 2" xfId="8161"/>
    <cellStyle name="20% - Accent4 2 2 3 2 2 2 2" xfId="30256"/>
    <cellStyle name="20% - Accent4 2 2 3 2 2 3" xfId="30255"/>
    <cellStyle name="20% - Accent4 2 2 3 2 2 4" xfId="42501"/>
    <cellStyle name="20% - Accent4 2 2 3 2 3" xfId="8160"/>
    <cellStyle name="20% - Accent4 2 2 3 2 3 2" xfId="30257"/>
    <cellStyle name="20% - Accent4 2 2 3 2 4" xfId="30254"/>
    <cellStyle name="20% - Accent4 2 2 3 2 5" xfId="42500"/>
    <cellStyle name="20% - Accent4 2 2 3 3" xfId="1670"/>
    <cellStyle name="20% - Accent4 2 2 3 3 2" xfId="1671"/>
    <cellStyle name="20% - Accent4 2 2 3 3 2 2" xfId="8163"/>
    <cellStyle name="20% - Accent4 2 2 3 3 2 2 2" xfId="30260"/>
    <cellStyle name="20% - Accent4 2 2 3 3 2 3" xfId="30259"/>
    <cellStyle name="20% - Accent4 2 2 3 3 2 4" xfId="42503"/>
    <cellStyle name="20% - Accent4 2 2 3 3 3" xfId="8162"/>
    <cellStyle name="20% - Accent4 2 2 3 3 3 2" xfId="30261"/>
    <cellStyle name="20% - Accent4 2 2 3 3 4" xfId="30258"/>
    <cellStyle name="20% - Accent4 2 2 3 3 5" xfId="42502"/>
    <cellStyle name="20% - Accent4 2 2 3 4" xfId="1672"/>
    <cellStyle name="20% - Accent4 2 2 3 4 2" xfId="8164"/>
    <cellStyle name="20% - Accent4 2 2 3 4 2 2" xfId="30263"/>
    <cellStyle name="20% - Accent4 2 2 3 4 3" xfId="30262"/>
    <cellStyle name="20% - Accent4 2 2 3 4 4" xfId="42504"/>
    <cellStyle name="20% - Accent4 2 2 3 5" xfId="1673"/>
    <cellStyle name="20% - Accent4 2 2 3 5 2" xfId="8165"/>
    <cellStyle name="20% - Accent4 2 2 3 5 2 2" xfId="30265"/>
    <cellStyle name="20% - Accent4 2 2 3 5 3" xfId="30264"/>
    <cellStyle name="20% - Accent4 2 2 3 5 4" xfId="42505"/>
    <cellStyle name="20% - Accent4 2 2 3 6" xfId="1674"/>
    <cellStyle name="20% - Accent4 2 2 3 6 2" xfId="8166"/>
    <cellStyle name="20% - Accent4 2 2 3 6 2 2" xfId="30267"/>
    <cellStyle name="20% - Accent4 2 2 3 6 3" xfId="30266"/>
    <cellStyle name="20% - Accent4 2 2 3 6 4" xfId="42506"/>
    <cellStyle name="20% - Accent4 2 2 3 7" xfId="1675"/>
    <cellStyle name="20% - Accent4 2 2 3 7 2" xfId="8167"/>
    <cellStyle name="20% - Accent4 2 2 3 7 2 2" xfId="30269"/>
    <cellStyle name="20% - Accent4 2 2 3 7 3" xfId="30268"/>
    <cellStyle name="20% - Accent4 2 2 3 7 4" xfId="42507"/>
    <cellStyle name="20% - Accent4 2 2 3 8" xfId="8159"/>
    <cellStyle name="20% - Accent4 2 2 3 8 2" xfId="30270"/>
    <cellStyle name="20% - Accent4 2 2 3 9" xfId="30253"/>
    <cellStyle name="20% - Accent4 2 2 4" xfId="1676"/>
    <cellStyle name="20% - Accent4 2 2 4 10" xfId="42508"/>
    <cellStyle name="20% - Accent4 2 2 4 2" xfId="1677"/>
    <cellStyle name="20% - Accent4 2 2 4 2 2" xfId="8169"/>
    <cellStyle name="20% - Accent4 2 2 4 2 2 2" xfId="30273"/>
    <cellStyle name="20% - Accent4 2 2 4 2 3" xfId="30272"/>
    <cellStyle name="20% - Accent4 2 2 4 2 4" xfId="42509"/>
    <cellStyle name="20% - Accent4 2 2 4 3" xfId="1678"/>
    <cellStyle name="20% - Accent4 2 2 4 3 2" xfId="8170"/>
    <cellStyle name="20% - Accent4 2 2 4 3 2 2" xfId="30275"/>
    <cellStyle name="20% - Accent4 2 2 4 3 3" xfId="30274"/>
    <cellStyle name="20% - Accent4 2 2 4 3 4" xfId="42510"/>
    <cellStyle name="20% - Accent4 2 2 4 4" xfId="1679"/>
    <cellStyle name="20% - Accent4 2 2 4 4 2" xfId="8171"/>
    <cellStyle name="20% - Accent4 2 2 4 4 2 2" xfId="30277"/>
    <cellStyle name="20% - Accent4 2 2 4 4 3" xfId="30276"/>
    <cellStyle name="20% - Accent4 2 2 4 4 4" xfId="42511"/>
    <cellStyle name="20% - Accent4 2 2 4 5" xfId="1680"/>
    <cellStyle name="20% - Accent4 2 2 4 5 2" xfId="8172"/>
    <cellStyle name="20% - Accent4 2 2 4 5 2 2" xfId="30279"/>
    <cellStyle name="20% - Accent4 2 2 4 5 3" xfId="30278"/>
    <cellStyle name="20% - Accent4 2 2 4 5 4" xfId="42512"/>
    <cellStyle name="20% - Accent4 2 2 4 6" xfId="1681"/>
    <cellStyle name="20% - Accent4 2 2 4 6 2" xfId="8173"/>
    <cellStyle name="20% - Accent4 2 2 4 6 2 2" xfId="30281"/>
    <cellStyle name="20% - Accent4 2 2 4 6 3" xfId="30280"/>
    <cellStyle name="20% - Accent4 2 2 4 6 4" xfId="42513"/>
    <cellStyle name="20% - Accent4 2 2 4 7" xfId="1682"/>
    <cellStyle name="20% - Accent4 2 2 4 7 2" xfId="8174"/>
    <cellStyle name="20% - Accent4 2 2 4 7 2 2" xfId="30283"/>
    <cellStyle name="20% - Accent4 2 2 4 7 3" xfId="30282"/>
    <cellStyle name="20% - Accent4 2 2 4 7 4" xfId="42514"/>
    <cellStyle name="20% - Accent4 2 2 4 8" xfId="8168"/>
    <cellStyle name="20% - Accent4 2 2 4 8 2" xfId="30284"/>
    <cellStyle name="20% - Accent4 2 2 4 9" xfId="30271"/>
    <cellStyle name="20% - Accent4 2 2 5" xfId="1683"/>
    <cellStyle name="20% - Accent4 2 2 5 2" xfId="8175"/>
    <cellStyle name="20% - Accent4 2 2 5 2 2" xfId="30286"/>
    <cellStyle name="20% - Accent4 2 2 5 3" xfId="30285"/>
    <cellStyle name="20% - Accent4 2 2 5 4" xfId="42515"/>
    <cellStyle name="20% - Accent4 2 2 6" xfId="1684"/>
    <cellStyle name="20% - Accent4 2 2 6 2" xfId="8176"/>
    <cellStyle name="20% - Accent4 2 2 6 2 2" xfId="30288"/>
    <cellStyle name="20% - Accent4 2 2 6 3" xfId="30287"/>
    <cellStyle name="20% - Accent4 2 2 6 4" xfId="42516"/>
    <cellStyle name="20% - Accent4 2 2 7" xfId="14483"/>
    <cellStyle name="20% - Accent4 2 3" xfId="184"/>
    <cellStyle name="20% - Accent4 2 3 2" xfId="421"/>
    <cellStyle name="20% - Accent4 2 3 2 2" xfId="7139"/>
    <cellStyle name="20% - Accent4 2 3 2 2 2" xfId="8179"/>
    <cellStyle name="20% - Accent4 2 3 2 2 2 2" xfId="30292"/>
    <cellStyle name="20% - Accent4 2 3 2 2 3" xfId="30291"/>
    <cellStyle name="20% - Accent4 2 3 2 3" xfId="8178"/>
    <cellStyle name="20% - Accent4 2 3 2 3 2" xfId="30293"/>
    <cellStyle name="20% - Accent4 2 3 2 4" xfId="30290"/>
    <cellStyle name="20% - Accent4 2 3 3" xfId="1685"/>
    <cellStyle name="20% - Accent4 2 3 4" xfId="8177"/>
    <cellStyle name="20% - Accent4 2 3 4 2" xfId="30294"/>
    <cellStyle name="20% - Accent4 2 3 5" xfId="14484"/>
    <cellStyle name="20% - Accent4 2 3 6" xfId="30289"/>
    <cellStyle name="20% - Accent4 2 4" xfId="381"/>
    <cellStyle name="20% - Accent4 2 4 10" xfId="1687"/>
    <cellStyle name="20% - Accent4 2 4 10 2" xfId="8181"/>
    <cellStyle name="20% - Accent4 2 4 10 2 2" xfId="30297"/>
    <cellStyle name="20% - Accent4 2 4 10 3" xfId="30296"/>
    <cellStyle name="20% - Accent4 2 4 10 4" xfId="42518"/>
    <cellStyle name="20% - Accent4 2 4 11" xfId="1688"/>
    <cellStyle name="20% - Accent4 2 4 11 2" xfId="8182"/>
    <cellStyle name="20% - Accent4 2 4 11 2 2" xfId="30299"/>
    <cellStyle name="20% - Accent4 2 4 11 3" xfId="30298"/>
    <cellStyle name="20% - Accent4 2 4 11 4" xfId="42519"/>
    <cellStyle name="20% - Accent4 2 4 12" xfId="1686"/>
    <cellStyle name="20% - Accent4 2 4 12 2" xfId="8183"/>
    <cellStyle name="20% - Accent4 2 4 12 2 2" xfId="30301"/>
    <cellStyle name="20% - Accent4 2 4 12 3" xfId="30300"/>
    <cellStyle name="20% - Accent4 2 4 13" xfId="8180"/>
    <cellStyle name="20% - Accent4 2 4 13 2" xfId="30302"/>
    <cellStyle name="20% - Accent4 2 4 14" xfId="14485"/>
    <cellStyle name="20% - Accent4 2 4 15" xfId="30295"/>
    <cellStyle name="20% - Accent4 2 4 16" xfId="42517"/>
    <cellStyle name="20% - Accent4 2 4 2" xfId="1689"/>
    <cellStyle name="20% - Accent4 2 4 2 10" xfId="8184"/>
    <cellStyle name="20% - Accent4 2 4 2 10 2" xfId="30304"/>
    <cellStyle name="20% - Accent4 2 4 2 11" xfId="14486"/>
    <cellStyle name="20% - Accent4 2 4 2 12" xfId="30303"/>
    <cellStyle name="20% - Accent4 2 4 2 13" xfId="42520"/>
    <cellStyle name="20% - Accent4 2 4 2 2" xfId="1690"/>
    <cellStyle name="20% - Accent4 2 4 2 2 2" xfId="1691"/>
    <cellStyle name="20% - Accent4 2 4 2 2 2 2" xfId="8186"/>
    <cellStyle name="20% - Accent4 2 4 2 2 2 2 2" xfId="30307"/>
    <cellStyle name="20% - Accent4 2 4 2 2 2 3" xfId="30306"/>
    <cellStyle name="20% - Accent4 2 4 2 2 2 4" xfId="42522"/>
    <cellStyle name="20% - Accent4 2 4 2 2 3" xfId="8185"/>
    <cellStyle name="20% - Accent4 2 4 2 2 3 2" xfId="30308"/>
    <cellStyle name="20% - Accent4 2 4 2 2 4" xfId="30305"/>
    <cellStyle name="20% - Accent4 2 4 2 2 5" xfId="42521"/>
    <cellStyle name="20% - Accent4 2 4 2 3" xfId="1692"/>
    <cellStyle name="20% - Accent4 2 4 2 3 2" xfId="1693"/>
    <cellStyle name="20% - Accent4 2 4 2 3 2 2" xfId="8188"/>
    <cellStyle name="20% - Accent4 2 4 2 3 2 2 2" xfId="30311"/>
    <cellStyle name="20% - Accent4 2 4 2 3 2 3" xfId="30310"/>
    <cellStyle name="20% - Accent4 2 4 2 3 2 4" xfId="42524"/>
    <cellStyle name="20% - Accent4 2 4 2 3 3" xfId="8187"/>
    <cellStyle name="20% - Accent4 2 4 2 3 3 2" xfId="30312"/>
    <cellStyle name="20% - Accent4 2 4 2 3 4" xfId="30309"/>
    <cellStyle name="20% - Accent4 2 4 2 3 5" xfId="42523"/>
    <cellStyle name="20% - Accent4 2 4 2 4" xfId="1694"/>
    <cellStyle name="20% - Accent4 2 4 2 4 2" xfId="8189"/>
    <cellStyle name="20% - Accent4 2 4 2 4 2 2" xfId="30314"/>
    <cellStyle name="20% - Accent4 2 4 2 4 3" xfId="30313"/>
    <cellStyle name="20% - Accent4 2 4 2 4 4" xfId="42525"/>
    <cellStyle name="20% - Accent4 2 4 2 5" xfId="1695"/>
    <cellStyle name="20% - Accent4 2 4 2 5 2" xfId="8190"/>
    <cellStyle name="20% - Accent4 2 4 2 5 2 2" xfId="30316"/>
    <cellStyle name="20% - Accent4 2 4 2 5 3" xfId="30315"/>
    <cellStyle name="20% - Accent4 2 4 2 5 4" xfId="42526"/>
    <cellStyle name="20% - Accent4 2 4 2 6" xfId="1696"/>
    <cellStyle name="20% - Accent4 2 4 2 6 2" xfId="8191"/>
    <cellStyle name="20% - Accent4 2 4 2 6 2 2" xfId="30318"/>
    <cellStyle name="20% - Accent4 2 4 2 6 3" xfId="30317"/>
    <cellStyle name="20% - Accent4 2 4 2 6 4" xfId="42527"/>
    <cellStyle name="20% - Accent4 2 4 2 7" xfId="1697"/>
    <cellStyle name="20% - Accent4 2 4 2 7 2" xfId="8192"/>
    <cellStyle name="20% - Accent4 2 4 2 7 2 2" xfId="30320"/>
    <cellStyle name="20% - Accent4 2 4 2 7 3" xfId="30319"/>
    <cellStyle name="20% - Accent4 2 4 2 7 4" xfId="42528"/>
    <cellStyle name="20% - Accent4 2 4 2 8" xfId="1698"/>
    <cellStyle name="20% - Accent4 2 4 2 8 2" xfId="8193"/>
    <cellStyle name="20% - Accent4 2 4 2 8 2 2" xfId="30322"/>
    <cellStyle name="20% - Accent4 2 4 2 8 3" xfId="30321"/>
    <cellStyle name="20% - Accent4 2 4 2 8 4" xfId="42529"/>
    <cellStyle name="20% - Accent4 2 4 2 9" xfId="1699"/>
    <cellStyle name="20% - Accent4 2 4 2 9 2" xfId="8194"/>
    <cellStyle name="20% - Accent4 2 4 2 9 2 2" xfId="30324"/>
    <cellStyle name="20% - Accent4 2 4 2 9 3" xfId="30323"/>
    <cellStyle name="20% - Accent4 2 4 2 9 4" xfId="42530"/>
    <cellStyle name="20% - Accent4 2 4 3" xfId="1700"/>
    <cellStyle name="20% - Accent4 2 4 3 10" xfId="30325"/>
    <cellStyle name="20% - Accent4 2 4 3 11" xfId="42531"/>
    <cellStyle name="20% - Accent4 2 4 3 2" xfId="1701"/>
    <cellStyle name="20% - Accent4 2 4 3 2 2" xfId="8196"/>
    <cellStyle name="20% - Accent4 2 4 3 2 2 2" xfId="30327"/>
    <cellStyle name="20% - Accent4 2 4 3 2 3" xfId="30326"/>
    <cellStyle name="20% - Accent4 2 4 3 2 4" xfId="42532"/>
    <cellStyle name="20% - Accent4 2 4 3 3" xfId="1702"/>
    <cellStyle name="20% - Accent4 2 4 3 3 2" xfId="8197"/>
    <cellStyle name="20% - Accent4 2 4 3 3 2 2" xfId="30329"/>
    <cellStyle name="20% - Accent4 2 4 3 3 3" xfId="30328"/>
    <cellStyle name="20% - Accent4 2 4 3 3 4" xfId="42533"/>
    <cellStyle name="20% - Accent4 2 4 3 4" xfId="1703"/>
    <cellStyle name="20% - Accent4 2 4 3 4 2" xfId="8198"/>
    <cellStyle name="20% - Accent4 2 4 3 4 2 2" xfId="30331"/>
    <cellStyle name="20% - Accent4 2 4 3 4 3" xfId="30330"/>
    <cellStyle name="20% - Accent4 2 4 3 4 4" xfId="42534"/>
    <cellStyle name="20% - Accent4 2 4 3 5" xfId="1704"/>
    <cellStyle name="20% - Accent4 2 4 3 5 2" xfId="8199"/>
    <cellStyle name="20% - Accent4 2 4 3 5 2 2" xfId="30333"/>
    <cellStyle name="20% - Accent4 2 4 3 5 3" xfId="30332"/>
    <cellStyle name="20% - Accent4 2 4 3 5 4" xfId="42535"/>
    <cellStyle name="20% - Accent4 2 4 3 6" xfId="1705"/>
    <cellStyle name="20% - Accent4 2 4 3 6 2" xfId="8200"/>
    <cellStyle name="20% - Accent4 2 4 3 6 2 2" xfId="30335"/>
    <cellStyle name="20% - Accent4 2 4 3 6 3" xfId="30334"/>
    <cellStyle name="20% - Accent4 2 4 3 6 4" xfId="42536"/>
    <cellStyle name="20% - Accent4 2 4 3 7" xfId="1706"/>
    <cellStyle name="20% - Accent4 2 4 3 7 2" xfId="8201"/>
    <cellStyle name="20% - Accent4 2 4 3 7 2 2" xfId="30337"/>
    <cellStyle name="20% - Accent4 2 4 3 7 3" xfId="30336"/>
    <cellStyle name="20% - Accent4 2 4 3 7 4" xfId="42537"/>
    <cellStyle name="20% - Accent4 2 4 3 8" xfId="1707"/>
    <cellStyle name="20% - Accent4 2 4 3 8 2" xfId="8202"/>
    <cellStyle name="20% - Accent4 2 4 3 8 2 2" xfId="30339"/>
    <cellStyle name="20% - Accent4 2 4 3 8 3" xfId="30338"/>
    <cellStyle name="20% - Accent4 2 4 3 8 4" xfId="42538"/>
    <cellStyle name="20% - Accent4 2 4 3 9" xfId="8195"/>
    <cellStyle name="20% - Accent4 2 4 3 9 2" xfId="30340"/>
    <cellStyle name="20% - Accent4 2 4 4" xfId="1708"/>
    <cellStyle name="20% - Accent4 2 4 4 2" xfId="1709"/>
    <cellStyle name="20% - Accent4 2 4 4 2 2" xfId="8204"/>
    <cellStyle name="20% - Accent4 2 4 4 2 2 2" xfId="30343"/>
    <cellStyle name="20% - Accent4 2 4 4 2 3" xfId="30342"/>
    <cellStyle name="20% - Accent4 2 4 4 2 4" xfId="42540"/>
    <cellStyle name="20% - Accent4 2 4 4 3" xfId="8203"/>
    <cellStyle name="20% - Accent4 2 4 4 3 2" xfId="30344"/>
    <cellStyle name="20% - Accent4 2 4 4 4" xfId="30341"/>
    <cellStyle name="20% - Accent4 2 4 4 5" xfId="42539"/>
    <cellStyle name="20% - Accent4 2 4 5" xfId="1710"/>
    <cellStyle name="20% - Accent4 2 4 5 2" xfId="8205"/>
    <cellStyle name="20% - Accent4 2 4 5 2 2" xfId="30346"/>
    <cellStyle name="20% - Accent4 2 4 5 3" xfId="30345"/>
    <cellStyle name="20% - Accent4 2 4 5 4" xfId="42541"/>
    <cellStyle name="20% - Accent4 2 4 6" xfId="1711"/>
    <cellStyle name="20% - Accent4 2 4 6 2" xfId="8206"/>
    <cellStyle name="20% - Accent4 2 4 6 2 2" xfId="30348"/>
    <cellStyle name="20% - Accent4 2 4 6 3" xfId="30347"/>
    <cellStyle name="20% - Accent4 2 4 6 4" xfId="42542"/>
    <cellStyle name="20% - Accent4 2 4 7" xfId="1712"/>
    <cellStyle name="20% - Accent4 2 4 7 2" xfId="8207"/>
    <cellStyle name="20% - Accent4 2 4 7 2 2" xfId="30350"/>
    <cellStyle name="20% - Accent4 2 4 7 3" xfId="30349"/>
    <cellStyle name="20% - Accent4 2 4 7 4" xfId="42543"/>
    <cellStyle name="20% - Accent4 2 4 8" xfId="1713"/>
    <cellStyle name="20% - Accent4 2 4 8 2" xfId="8208"/>
    <cellStyle name="20% - Accent4 2 4 8 2 2" xfId="30352"/>
    <cellStyle name="20% - Accent4 2 4 8 3" xfId="30351"/>
    <cellStyle name="20% - Accent4 2 4 8 4" xfId="42544"/>
    <cellStyle name="20% - Accent4 2 4 9" xfId="1714"/>
    <cellStyle name="20% - Accent4 2 4 9 2" xfId="8209"/>
    <cellStyle name="20% - Accent4 2 4 9 2 2" xfId="30354"/>
    <cellStyle name="20% - Accent4 2 4 9 3" xfId="30353"/>
    <cellStyle name="20% - Accent4 2 4 9 4" xfId="42545"/>
    <cellStyle name="20% - Accent4 2 5" xfId="494"/>
    <cellStyle name="20% - Accent4 2 5 10" xfId="1716"/>
    <cellStyle name="20% - Accent4 2 5 10 2" xfId="8211"/>
    <cellStyle name="20% - Accent4 2 5 10 2 2" xfId="30357"/>
    <cellStyle name="20% - Accent4 2 5 10 3" xfId="30356"/>
    <cellStyle name="20% - Accent4 2 5 10 4" xfId="42547"/>
    <cellStyle name="20% - Accent4 2 5 11" xfId="1717"/>
    <cellStyle name="20% - Accent4 2 5 11 2" xfId="8212"/>
    <cellStyle name="20% - Accent4 2 5 11 2 2" xfId="30359"/>
    <cellStyle name="20% - Accent4 2 5 11 3" xfId="30358"/>
    <cellStyle name="20% - Accent4 2 5 11 4" xfId="42548"/>
    <cellStyle name="20% - Accent4 2 5 12" xfId="1715"/>
    <cellStyle name="20% - Accent4 2 5 12 2" xfId="8213"/>
    <cellStyle name="20% - Accent4 2 5 12 2 2" xfId="30361"/>
    <cellStyle name="20% - Accent4 2 5 12 3" xfId="30360"/>
    <cellStyle name="20% - Accent4 2 5 13" xfId="8210"/>
    <cellStyle name="20% - Accent4 2 5 13 2" xfId="30362"/>
    <cellStyle name="20% - Accent4 2 5 14" xfId="14487"/>
    <cellStyle name="20% - Accent4 2 5 15" xfId="30355"/>
    <cellStyle name="20% - Accent4 2 5 16" xfId="42546"/>
    <cellStyle name="20% - Accent4 2 5 2" xfId="1718"/>
    <cellStyle name="20% - Accent4 2 5 2 10" xfId="8214"/>
    <cellStyle name="20% - Accent4 2 5 2 10 2" xfId="30364"/>
    <cellStyle name="20% - Accent4 2 5 2 11" xfId="30363"/>
    <cellStyle name="20% - Accent4 2 5 2 12" xfId="42549"/>
    <cellStyle name="20% - Accent4 2 5 2 2" xfId="1719"/>
    <cellStyle name="20% - Accent4 2 5 2 2 2" xfId="8215"/>
    <cellStyle name="20% - Accent4 2 5 2 2 2 2" xfId="30366"/>
    <cellStyle name="20% - Accent4 2 5 2 2 3" xfId="30365"/>
    <cellStyle name="20% - Accent4 2 5 2 2 4" xfId="42550"/>
    <cellStyle name="20% - Accent4 2 5 2 3" xfId="1720"/>
    <cellStyle name="20% - Accent4 2 5 2 3 2" xfId="8216"/>
    <cellStyle name="20% - Accent4 2 5 2 3 2 2" xfId="30368"/>
    <cellStyle name="20% - Accent4 2 5 2 3 3" xfId="30367"/>
    <cellStyle name="20% - Accent4 2 5 2 3 4" xfId="42551"/>
    <cellStyle name="20% - Accent4 2 5 2 4" xfId="1721"/>
    <cellStyle name="20% - Accent4 2 5 2 4 2" xfId="8217"/>
    <cellStyle name="20% - Accent4 2 5 2 4 2 2" xfId="30370"/>
    <cellStyle name="20% - Accent4 2 5 2 4 3" xfId="30369"/>
    <cellStyle name="20% - Accent4 2 5 2 4 4" xfId="42552"/>
    <cellStyle name="20% - Accent4 2 5 2 5" xfId="1722"/>
    <cellStyle name="20% - Accent4 2 5 2 5 2" xfId="8218"/>
    <cellStyle name="20% - Accent4 2 5 2 5 2 2" xfId="30372"/>
    <cellStyle name="20% - Accent4 2 5 2 5 3" xfId="30371"/>
    <cellStyle name="20% - Accent4 2 5 2 5 4" xfId="42553"/>
    <cellStyle name="20% - Accent4 2 5 2 6" xfId="1723"/>
    <cellStyle name="20% - Accent4 2 5 2 6 2" xfId="8219"/>
    <cellStyle name="20% - Accent4 2 5 2 6 2 2" xfId="30374"/>
    <cellStyle name="20% - Accent4 2 5 2 6 3" xfId="30373"/>
    <cellStyle name="20% - Accent4 2 5 2 6 4" xfId="42554"/>
    <cellStyle name="20% - Accent4 2 5 2 7" xfId="1724"/>
    <cellStyle name="20% - Accent4 2 5 2 7 2" xfId="8220"/>
    <cellStyle name="20% - Accent4 2 5 2 7 2 2" xfId="30376"/>
    <cellStyle name="20% - Accent4 2 5 2 7 3" xfId="30375"/>
    <cellStyle name="20% - Accent4 2 5 2 7 4" xfId="42555"/>
    <cellStyle name="20% - Accent4 2 5 2 8" xfId="1725"/>
    <cellStyle name="20% - Accent4 2 5 2 8 2" xfId="8221"/>
    <cellStyle name="20% - Accent4 2 5 2 8 2 2" xfId="30378"/>
    <cellStyle name="20% - Accent4 2 5 2 8 3" xfId="30377"/>
    <cellStyle name="20% - Accent4 2 5 2 8 4" xfId="42556"/>
    <cellStyle name="20% - Accent4 2 5 2 9" xfId="1726"/>
    <cellStyle name="20% - Accent4 2 5 2 9 2" xfId="8222"/>
    <cellStyle name="20% - Accent4 2 5 2 9 2 2" xfId="30380"/>
    <cellStyle name="20% - Accent4 2 5 2 9 3" xfId="30379"/>
    <cellStyle name="20% - Accent4 2 5 2 9 4" xfId="42557"/>
    <cellStyle name="20% - Accent4 2 5 3" xfId="1727"/>
    <cellStyle name="20% - Accent4 2 5 3 2" xfId="1728"/>
    <cellStyle name="20% - Accent4 2 5 3 2 2" xfId="8224"/>
    <cellStyle name="20% - Accent4 2 5 3 2 2 2" xfId="30383"/>
    <cellStyle name="20% - Accent4 2 5 3 2 3" xfId="30382"/>
    <cellStyle name="20% - Accent4 2 5 3 2 4" xfId="42559"/>
    <cellStyle name="20% - Accent4 2 5 3 3" xfId="8223"/>
    <cellStyle name="20% - Accent4 2 5 3 3 2" xfId="30384"/>
    <cellStyle name="20% - Accent4 2 5 3 4" xfId="30381"/>
    <cellStyle name="20% - Accent4 2 5 3 5" xfId="42558"/>
    <cellStyle name="20% - Accent4 2 5 4" xfId="1729"/>
    <cellStyle name="20% - Accent4 2 5 4 2" xfId="8225"/>
    <cellStyle name="20% - Accent4 2 5 4 2 2" xfId="30386"/>
    <cellStyle name="20% - Accent4 2 5 4 3" xfId="30385"/>
    <cellStyle name="20% - Accent4 2 5 4 4" xfId="42560"/>
    <cellStyle name="20% - Accent4 2 5 5" xfId="1730"/>
    <cellStyle name="20% - Accent4 2 5 5 2" xfId="8226"/>
    <cellStyle name="20% - Accent4 2 5 5 2 2" xfId="30388"/>
    <cellStyle name="20% - Accent4 2 5 5 3" xfId="30387"/>
    <cellStyle name="20% - Accent4 2 5 5 4" xfId="42561"/>
    <cellStyle name="20% - Accent4 2 5 6" xfId="1731"/>
    <cellStyle name="20% - Accent4 2 5 6 2" xfId="8227"/>
    <cellStyle name="20% - Accent4 2 5 6 2 2" xfId="30390"/>
    <cellStyle name="20% - Accent4 2 5 6 3" xfId="30389"/>
    <cellStyle name="20% - Accent4 2 5 6 4" xfId="42562"/>
    <cellStyle name="20% - Accent4 2 5 7" xfId="1732"/>
    <cellStyle name="20% - Accent4 2 5 7 2" xfId="8228"/>
    <cellStyle name="20% - Accent4 2 5 7 2 2" xfId="30392"/>
    <cellStyle name="20% - Accent4 2 5 7 3" xfId="30391"/>
    <cellStyle name="20% - Accent4 2 5 7 4" xfId="42563"/>
    <cellStyle name="20% - Accent4 2 5 8" xfId="1733"/>
    <cellStyle name="20% - Accent4 2 5 8 2" xfId="8229"/>
    <cellStyle name="20% - Accent4 2 5 8 2 2" xfId="30394"/>
    <cellStyle name="20% - Accent4 2 5 8 3" xfId="30393"/>
    <cellStyle name="20% - Accent4 2 5 8 4" xfId="42564"/>
    <cellStyle name="20% - Accent4 2 5 9" xfId="1734"/>
    <cellStyle name="20% - Accent4 2 5 9 2" xfId="8230"/>
    <cellStyle name="20% - Accent4 2 5 9 2 2" xfId="30396"/>
    <cellStyle name="20% - Accent4 2 5 9 3" xfId="30395"/>
    <cellStyle name="20% - Accent4 2 5 9 4" xfId="42565"/>
    <cellStyle name="20% - Accent4 2 6" xfId="521"/>
    <cellStyle name="20% - Accent4 2 6 10" xfId="1735"/>
    <cellStyle name="20% - Accent4 2 6 10 2" xfId="8232"/>
    <cellStyle name="20% - Accent4 2 6 10 2 2" xfId="30399"/>
    <cellStyle name="20% - Accent4 2 6 10 3" xfId="30398"/>
    <cellStyle name="20% - Accent4 2 6 11" xfId="8231"/>
    <cellStyle name="20% - Accent4 2 6 11 2" xfId="30400"/>
    <cellStyle name="20% - Accent4 2 6 12" xfId="14488"/>
    <cellStyle name="20% - Accent4 2 6 13" xfId="30397"/>
    <cellStyle name="20% - Accent4 2 6 14" xfId="42566"/>
    <cellStyle name="20% - Accent4 2 6 2" xfId="1736"/>
    <cellStyle name="20% - Accent4 2 6 2 2" xfId="1737"/>
    <cellStyle name="20% - Accent4 2 6 2 2 2" xfId="8234"/>
    <cellStyle name="20% - Accent4 2 6 2 2 2 2" xfId="30403"/>
    <cellStyle name="20% - Accent4 2 6 2 2 3" xfId="30402"/>
    <cellStyle name="20% - Accent4 2 6 2 2 4" xfId="42568"/>
    <cellStyle name="20% - Accent4 2 6 2 3" xfId="8233"/>
    <cellStyle name="20% - Accent4 2 6 2 3 2" xfId="30404"/>
    <cellStyle name="20% - Accent4 2 6 2 4" xfId="30401"/>
    <cellStyle name="20% - Accent4 2 6 2 5" xfId="42567"/>
    <cellStyle name="20% - Accent4 2 6 3" xfId="1738"/>
    <cellStyle name="20% - Accent4 2 6 3 2" xfId="1739"/>
    <cellStyle name="20% - Accent4 2 6 3 2 2" xfId="8236"/>
    <cellStyle name="20% - Accent4 2 6 3 2 2 2" xfId="30407"/>
    <cellStyle name="20% - Accent4 2 6 3 2 3" xfId="30406"/>
    <cellStyle name="20% - Accent4 2 6 3 2 4" xfId="42570"/>
    <cellStyle name="20% - Accent4 2 6 3 3" xfId="8235"/>
    <cellStyle name="20% - Accent4 2 6 3 3 2" xfId="30408"/>
    <cellStyle name="20% - Accent4 2 6 3 4" xfId="30405"/>
    <cellStyle name="20% - Accent4 2 6 3 5" xfId="42569"/>
    <cellStyle name="20% - Accent4 2 6 4" xfId="1740"/>
    <cellStyle name="20% - Accent4 2 6 4 2" xfId="8237"/>
    <cellStyle name="20% - Accent4 2 6 4 2 2" xfId="30410"/>
    <cellStyle name="20% - Accent4 2 6 4 3" xfId="30409"/>
    <cellStyle name="20% - Accent4 2 6 4 4" xfId="42571"/>
    <cellStyle name="20% - Accent4 2 6 5" xfId="1741"/>
    <cellStyle name="20% - Accent4 2 6 5 2" xfId="8238"/>
    <cellStyle name="20% - Accent4 2 6 5 2 2" xfId="30412"/>
    <cellStyle name="20% - Accent4 2 6 5 3" xfId="30411"/>
    <cellStyle name="20% - Accent4 2 6 5 4" xfId="42572"/>
    <cellStyle name="20% - Accent4 2 6 6" xfId="1742"/>
    <cellStyle name="20% - Accent4 2 6 6 2" xfId="8239"/>
    <cellStyle name="20% - Accent4 2 6 6 2 2" xfId="30414"/>
    <cellStyle name="20% - Accent4 2 6 6 3" xfId="30413"/>
    <cellStyle name="20% - Accent4 2 6 6 4" xfId="42573"/>
    <cellStyle name="20% - Accent4 2 6 7" xfId="1743"/>
    <cellStyle name="20% - Accent4 2 6 7 2" xfId="8240"/>
    <cellStyle name="20% - Accent4 2 6 7 2 2" xfId="30416"/>
    <cellStyle name="20% - Accent4 2 6 7 3" xfId="30415"/>
    <cellStyle name="20% - Accent4 2 6 7 4" xfId="42574"/>
    <cellStyle name="20% - Accent4 2 6 8" xfId="1744"/>
    <cellStyle name="20% - Accent4 2 6 8 2" xfId="8241"/>
    <cellStyle name="20% - Accent4 2 6 8 2 2" xfId="30418"/>
    <cellStyle name="20% - Accent4 2 6 8 3" xfId="30417"/>
    <cellStyle name="20% - Accent4 2 6 8 4" xfId="42575"/>
    <cellStyle name="20% - Accent4 2 6 9" xfId="1745"/>
    <cellStyle name="20% - Accent4 2 6 9 2" xfId="8242"/>
    <cellStyle name="20% - Accent4 2 6 9 2 2" xfId="30420"/>
    <cellStyle name="20% - Accent4 2 6 9 3" xfId="30419"/>
    <cellStyle name="20% - Accent4 2 6 9 4" xfId="42576"/>
    <cellStyle name="20% - Accent4 2 7" xfId="625"/>
    <cellStyle name="20% - Accent4 2 7 2" xfId="1747"/>
    <cellStyle name="20% - Accent4 2 7 3" xfId="1746"/>
    <cellStyle name="20% - Accent4 2 7 3 2" xfId="8244"/>
    <cellStyle name="20% - Accent4 2 7 3 2 2" xfId="30423"/>
    <cellStyle name="20% - Accent4 2 7 3 3" xfId="30422"/>
    <cellStyle name="20% - Accent4 2 7 4" xfId="8243"/>
    <cellStyle name="20% - Accent4 2 7 4 2" xfId="30424"/>
    <cellStyle name="20% - Accent4 2 7 5" xfId="30421"/>
    <cellStyle name="20% - Accent4 2 7 6" xfId="42577"/>
    <cellStyle name="20% - Accent4 2 8" xfId="712"/>
    <cellStyle name="20% - Accent4 2 8 2" xfId="1748"/>
    <cellStyle name="20% - Accent4 2 8 2 2" xfId="8246"/>
    <cellStyle name="20% - Accent4 2 8 2 2 2" xfId="30427"/>
    <cellStyle name="20% - Accent4 2 8 2 3" xfId="30426"/>
    <cellStyle name="20% - Accent4 2 8 3" xfId="8245"/>
    <cellStyle name="20% - Accent4 2 8 3 2" xfId="30428"/>
    <cellStyle name="20% - Accent4 2 8 4" xfId="14489"/>
    <cellStyle name="20% - Accent4 2 8 5" xfId="30425"/>
    <cellStyle name="20% - Accent4 2 8 6" xfId="42578"/>
    <cellStyle name="20% - Accent4 2 9" xfId="1749"/>
    <cellStyle name="20% - Accent4 2 9 2" xfId="8247"/>
    <cellStyle name="20% - Accent4 2 9 2 2" xfId="30430"/>
    <cellStyle name="20% - Accent4 2 9 3" xfId="14490"/>
    <cellStyle name="20% - Accent4 2 9 4" xfId="30429"/>
    <cellStyle name="20% - Accent4 2 9 5" xfId="42579"/>
    <cellStyle name="20% - Accent4 20" xfId="14491"/>
    <cellStyle name="20% - Accent4 21" xfId="28072"/>
    <cellStyle name="20% - Accent4 3" xfId="186"/>
    <cellStyle name="20% - Accent4 3 10" xfId="1751"/>
    <cellStyle name="20% - Accent4 3 10 2" xfId="8249"/>
    <cellStyle name="20% - Accent4 3 10 2 2" xfId="30433"/>
    <cellStyle name="20% - Accent4 3 10 3" xfId="14493"/>
    <cellStyle name="20% - Accent4 3 10 4" xfId="30432"/>
    <cellStyle name="20% - Accent4 3 10 5" xfId="42581"/>
    <cellStyle name="20% - Accent4 3 11" xfId="1752"/>
    <cellStyle name="20% - Accent4 3 11 2" xfId="8250"/>
    <cellStyle name="20% - Accent4 3 11 2 2" xfId="30435"/>
    <cellStyle name="20% - Accent4 3 11 3" xfId="14494"/>
    <cellStyle name="20% - Accent4 3 11 4" xfId="30434"/>
    <cellStyle name="20% - Accent4 3 11 5" xfId="42582"/>
    <cellStyle name="20% - Accent4 3 12" xfId="1753"/>
    <cellStyle name="20% - Accent4 3 12 2" xfId="8251"/>
    <cellStyle name="20% - Accent4 3 12 2 2" xfId="30437"/>
    <cellStyle name="20% - Accent4 3 12 3" xfId="14495"/>
    <cellStyle name="20% - Accent4 3 12 4" xfId="30436"/>
    <cellStyle name="20% - Accent4 3 12 5" xfId="42583"/>
    <cellStyle name="20% - Accent4 3 13" xfId="1754"/>
    <cellStyle name="20% - Accent4 3 13 2" xfId="8252"/>
    <cellStyle name="20% - Accent4 3 13 2 2" xfId="30439"/>
    <cellStyle name="20% - Accent4 3 13 3" xfId="14496"/>
    <cellStyle name="20% - Accent4 3 13 4" xfId="30438"/>
    <cellStyle name="20% - Accent4 3 13 5" xfId="42584"/>
    <cellStyle name="20% - Accent4 3 14" xfId="1750"/>
    <cellStyle name="20% - Accent4 3 14 2" xfId="8253"/>
    <cellStyle name="20% - Accent4 3 14 2 2" xfId="30441"/>
    <cellStyle name="20% - Accent4 3 14 3" xfId="14497"/>
    <cellStyle name="20% - Accent4 3 14 4" xfId="30440"/>
    <cellStyle name="20% - Accent4 3 15" xfId="8248"/>
    <cellStyle name="20% - Accent4 3 15 2" xfId="14498"/>
    <cellStyle name="20% - Accent4 3 15 3" xfId="30442"/>
    <cellStyle name="20% - Accent4 3 16" xfId="14492"/>
    <cellStyle name="20% - Accent4 3 17" xfId="30431"/>
    <cellStyle name="20% - Accent4 3 18" xfId="42580"/>
    <cellStyle name="20% - Accent4 3 2" xfId="422"/>
    <cellStyle name="20% - Accent4 3 2 10" xfId="1756"/>
    <cellStyle name="20% - Accent4 3 2 10 2" xfId="8255"/>
    <cellStyle name="20% - Accent4 3 2 10 2 2" xfId="30445"/>
    <cellStyle name="20% - Accent4 3 2 10 3" xfId="30444"/>
    <cellStyle name="20% - Accent4 3 2 10 4" xfId="42586"/>
    <cellStyle name="20% - Accent4 3 2 11" xfId="1757"/>
    <cellStyle name="20% - Accent4 3 2 11 2" xfId="8256"/>
    <cellStyle name="20% - Accent4 3 2 11 2 2" xfId="30447"/>
    <cellStyle name="20% - Accent4 3 2 11 3" xfId="30446"/>
    <cellStyle name="20% - Accent4 3 2 11 4" xfId="42587"/>
    <cellStyle name="20% - Accent4 3 2 12" xfId="1755"/>
    <cellStyle name="20% - Accent4 3 2 12 2" xfId="8257"/>
    <cellStyle name="20% - Accent4 3 2 12 2 2" xfId="30449"/>
    <cellStyle name="20% - Accent4 3 2 12 3" xfId="30448"/>
    <cellStyle name="20% - Accent4 3 2 13" xfId="8254"/>
    <cellStyle name="20% - Accent4 3 2 13 2" xfId="30450"/>
    <cellStyle name="20% - Accent4 3 2 14" xfId="14499"/>
    <cellStyle name="20% - Accent4 3 2 15" xfId="30443"/>
    <cellStyle name="20% - Accent4 3 2 16" xfId="42585"/>
    <cellStyle name="20% - Accent4 3 2 2" xfId="1758"/>
    <cellStyle name="20% - Accent4 3 2 2 10" xfId="8258"/>
    <cellStyle name="20% - Accent4 3 2 2 10 2" xfId="30452"/>
    <cellStyle name="20% - Accent4 3 2 2 11" xfId="30451"/>
    <cellStyle name="20% - Accent4 3 2 2 12" xfId="42588"/>
    <cellStyle name="20% - Accent4 3 2 2 2" xfId="1759"/>
    <cellStyle name="20% - Accent4 3 2 2 2 2" xfId="1760"/>
    <cellStyle name="20% - Accent4 3 2 2 2 2 2" xfId="8260"/>
    <cellStyle name="20% - Accent4 3 2 2 2 2 2 2" xfId="30455"/>
    <cellStyle name="20% - Accent4 3 2 2 2 2 3" xfId="30454"/>
    <cellStyle name="20% - Accent4 3 2 2 2 2 4" xfId="42590"/>
    <cellStyle name="20% - Accent4 3 2 2 2 3" xfId="8259"/>
    <cellStyle name="20% - Accent4 3 2 2 2 3 2" xfId="30456"/>
    <cellStyle name="20% - Accent4 3 2 2 2 4" xfId="30453"/>
    <cellStyle name="20% - Accent4 3 2 2 2 5" xfId="42589"/>
    <cellStyle name="20% - Accent4 3 2 2 3" xfId="1761"/>
    <cellStyle name="20% - Accent4 3 2 2 3 2" xfId="1762"/>
    <cellStyle name="20% - Accent4 3 2 2 3 2 2" xfId="8262"/>
    <cellStyle name="20% - Accent4 3 2 2 3 2 2 2" xfId="30459"/>
    <cellStyle name="20% - Accent4 3 2 2 3 2 3" xfId="30458"/>
    <cellStyle name="20% - Accent4 3 2 2 3 2 4" xfId="42592"/>
    <cellStyle name="20% - Accent4 3 2 2 3 3" xfId="8261"/>
    <cellStyle name="20% - Accent4 3 2 2 3 3 2" xfId="30460"/>
    <cellStyle name="20% - Accent4 3 2 2 3 4" xfId="30457"/>
    <cellStyle name="20% - Accent4 3 2 2 3 5" xfId="42591"/>
    <cellStyle name="20% - Accent4 3 2 2 4" xfId="1763"/>
    <cellStyle name="20% - Accent4 3 2 2 4 2" xfId="8263"/>
    <cellStyle name="20% - Accent4 3 2 2 4 2 2" xfId="30462"/>
    <cellStyle name="20% - Accent4 3 2 2 4 3" xfId="30461"/>
    <cellStyle name="20% - Accent4 3 2 2 4 4" xfId="42593"/>
    <cellStyle name="20% - Accent4 3 2 2 5" xfId="1764"/>
    <cellStyle name="20% - Accent4 3 2 2 5 2" xfId="8264"/>
    <cellStyle name="20% - Accent4 3 2 2 5 2 2" xfId="30464"/>
    <cellStyle name="20% - Accent4 3 2 2 5 3" xfId="30463"/>
    <cellStyle name="20% - Accent4 3 2 2 5 4" xfId="42594"/>
    <cellStyle name="20% - Accent4 3 2 2 6" xfId="1765"/>
    <cellStyle name="20% - Accent4 3 2 2 6 2" xfId="8265"/>
    <cellStyle name="20% - Accent4 3 2 2 6 2 2" xfId="30466"/>
    <cellStyle name="20% - Accent4 3 2 2 6 3" xfId="30465"/>
    <cellStyle name="20% - Accent4 3 2 2 6 4" xfId="42595"/>
    <cellStyle name="20% - Accent4 3 2 2 7" xfId="1766"/>
    <cellStyle name="20% - Accent4 3 2 2 7 2" xfId="8266"/>
    <cellStyle name="20% - Accent4 3 2 2 7 2 2" xfId="30468"/>
    <cellStyle name="20% - Accent4 3 2 2 7 3" xfId="30467"/>
    <cellStyle name="20% - Accent4 3 2 2 7 4" xfId="42596"/>
    <cellStyle name="20% - Accent4 3 2 2 8" xfId="1767"/>
    <cellStyle name="20% - Accent4 3 2 2 8 2" xfId="8267"/>
    <cellStyle name="20% - Accent4 3 2 2 8 2 2" xfId="30470"/>
    <cellStyle name="20% - Accent4 3 2 2 8 3" xfId="30469"/>
    <cellStyle name="20% - Accent4 3 2 2 8 4" xfId="42597"/>
    <cellStyle name="20% - Accent4 3 2 2 9" xfId="1768"/>
    <cellStyle name="20% - Accent4 3 2 2 9 2" xfId="8268"/>
    <cellStyle name="20% - Accent4 3 2 2 9 2 2" xfId="30472"/>
    <cellStyle name="20% - Accent4 3 2 2 9 3" xfId="30471"/>
    <cellStyle name="20% - Accent4 3 2 2 9 4" xfId="42598"/>
    <cellStyle name="20% - Accent4 3 2 3" xfId="1769"/>
    <cellStyle name="20% - Accent4 3 2 3 10" xfId="30473"/>
    <cellStyle name="20% - Accent4 3 2 3 11" xfId="42599"/>
    <cellStyle name="20% - Accent4 3 2 3 2" xfId="1770"/>
    <cellStyle name="20% - Accent4 3 2 3 2 2" xfId="8270"/>
    <cellStyle name="20% - Accent4 3 2 3 2 2 2" xfId="30475"/>
    <cellStyle name="20% - Accent4 3 2 3 2 3" xfId="30474"/>
    <cellStyle name="20% - Accent4 3 2 3 2 4" xfId="42600"/>
    <cellStyle name="20% - Accent4 3 2 3 3" xfId="1771"/>
    <cellStyle name="20% - Accent4 3 2 3 3 2" xfId="8271"/>
    <cellStyle name="20% - Accent4 3 2 3 3 2 2" xfId="30477"/>
    <cellStyle name="20% - Accent4 3 2 3 3 3" xfId="30476"/>
    <cellStyle name="20% - Accent4 3 2 3 3 4" xfId="42601"/>
    <cellStyle name="20% - Accent4 3 2 3 4" xfId="1772"/>
    <cellStyle name="20% - Accent4 3 2 3 4 2" xfId="8272"/>
    <cellStyle name="20% - Accent4 3 2 3 4 2 2" xfId="30479"/>
    <cellStyle name="20% - Accent4 3 2 3 4 3" xfId="30478"/>
    <cellStyle name="20% - Accent4 3 2 3 4 4" xfId="42602"/>
    <cellStyle name="20% - Accent4 3 2 3 5" xfId="1773"/>
    <cellStyle name="20% - Accent4 3 2 3 5 2" xfId="8273"/>
    <cellStyle name="20% - Accent4 3 2 3 5 2 2" xfId="30481"/>
    <cellStyle name="20% - Accent4 3 2 3 5 3" xfId="30480"/>
    <cellStyle name="20% - Accent4 3 2 3 5 4" xfId="42603"/>
    <cellStyle name="20% - Accent4 3 2 3 6" xfId="1774"/>
    <cellStyle name="20% - Accent4 3 2 3 6 2" xfId="8274"/>
    <cellStyle name="20% - Accent4 3 2 3 6 2 2" xfId="30483"/>
    <cellStyle name="20% - Accent4 3 2 3 6 3" xfId="30482"/>
    <cellStyle name="20% - Accent4 3 2 3 6 4" xfId="42604"/>
    <cellStyle name="20% - Accent4 3 2 3 7" xfId="1775"/>
    <cellStyle name="20% - Accent4 3 2 3 7 2" xfId="8275"/>
    <cellStyle name="20% - Accent4 3 2 3 7 2 2" xfId="30485"/>
    <cellStyle name="20% - Accent4 3 2 3 7 3" xfId="30484"/>
    <cellStyle name="20% - Accent4 3 2 3 7 4" xfId="42605"/>
    <cellStyle name="20% - Accent4 3 2 3 8" xfId="1776"/>
    <cellStyle name="20% - Accent4 3 2 3 8 2" xfId="8276"/>
    <cellStyle name="20% - Accent4 3 2 3 8 2 2" xfId="30487"/>
    <cellStyle name="20% - Accent4 3 2 3 8 3" xfId="30486"/>
    <cellStyle name="20% - Accent4 3 2 3 8 4" xfId="42606"/>
    <cellStyle name="20% - Accent4 3 2 3 9" xfId="8269"/>
    <cellStyle name="20% - Accent4 3 2 3 9 2" xfId="30488"/>
    <cellStyle name="20% - Accent4 3 2 4" xfId="1777"/>
    <cellStyle name="20% - Accent4 3 2 4 2" xfId="1778"/>
    <cellStyle name="20% - Accent4 3 2 4 2 2" xfId="8278"/>
    <cellStyle name="20% - Accent4 3 2 4 2 2 2" xfId="30491"/>
    <cellStyle name="20% - Accent4 3 2 4 2 3" xfId="30490"/>
    <cellStyle name="20% - Accent4 3 2 4 2 4" xfId="42608"/>
    <cellStyle name="20% - Accent4 3 2 4 3" xfId="8277"/>
    <cellStyle name="20% - Accent4 3 2 4 3 2" xfId="30492"/>
    <cellStyle name="20% - Accent4 3 2 4 4" xfId="30489"/>
    <cellStyle name="20% - Accent4 3 2 4 5" xfId="42607"/>
    <cellStyle name="20% - Accent4 3 2 5" xfId="1779"/>
    <cellStyle name="20% - Accent4 3 2 5 2" xfId="8279"/>
    <cellStyle name="20% - Accent4 3 2 5 2 2" xfId="30494"/>
    <cellStyle name="20% - Accent4 3 2 5 3" xfId="30493"/>
    <cellStyle name="20% - Accent4 3 2 5 4" xfId="42609"/>
    <cellStyle name="20% - Accent4 3 2 6" xfId="1780"/>
    <cellStyle name="20% - Accent4 3 2 6 2" xfId="8280"/>
    <cellStyle name="20% - Accent4 3 2 6 2 2" xfId="30496"/>
    <cellStyle name="20% - Accent4 3 2 6 3" xfId="30495"/>
    <cellStyle name="20% - Accent4 3 2 6 4" xfId="42610"/>
    <cellStyle name="20% - Accent4 3 2 7" xfId="1781"/>
    <cellStyle name="20% - Accent4 3 2 7 2" xfId="8281"/>
    <cellStyle name="20% - Accent4 3 2 7 2 2" xfId="30498"/>
    <cellStyle name="20% - Accent4 3 2 7 3" xfId="30497"/>
    <cellStyle name="20% - Accent4 3 2 7 4" xfId="42611"/>
    <cellStyle name="20% - Accent4 3 2 8" xfId="1782"/>
    <cellStyle name="20% - Accent4 3 2 8 2" xfId="8282"/>
    <cellStyle name="20% - Accent4 3 2 8 2 2" xfId="30500"/>
    <cellStyle name="20% - Accent4 3 2 8 3" xfId="30499"/>
    <cellStyle name="20% - Accent4 3 2 8 4" xfId="42612"/>
    <cellStyle name="20% - Accent4 3 2 9" xfId="1783"/>
    <cellStyle name="20% - Accent4 3 2 9 2" xfId="8283"/>
    <cellStyle name="20% - Accent4 3 2 9 2 2" xfId="30502"/>
    <cellStyle name="20% - Accent4 3 2 9 3" xfId="30501"/>
    <cellStyle name="20% - Accent4 3 2 9 4" xfId="42613"/>
    <cellStyle name="20% - Accent4 3 3" xfId="626"/>
    <cellStyle name="20% - Accent4 3 3 10" xfId="1785"/>
    <cellStyle name="20% - Accent4 3 3 10 2" xfId="8285"/>
    <cellStyle name="20% - Accent4 3 3 10 2 2" xfId="30505"/>
    <cellStyle name="20% - Accent4 3 3 10 3" xfId="30504"/>
    <cellStyle name="20% - Accent4 3 3 10 4" xfId="42615"/>
    <cellStyle name="20% - Accent4 3 3 11" xfId="1786"/>
    <cellStyle name="20% - Accent4 3 3 11 2" xfId="8286"/>
    <cellStyle name="20% - Accent4 3 3 11 2 2" xfId="30507"/>
    <cellStyle name="20% - Accent4 3 3 11 3" xfId="30506"/>
    <cellStyle name="20% - Accent4 3 3 11 4" xfId="42616"/>
    <cellStyle name="20% - Accent4 3 3 12" xfId="1784"/>
    <cellStyle name="20% - Accent4 3 3 12 2" xfId="8287"/>
    <cellStyle name="20% - Accent4 3 3 12 2 2" xfId="30509"/>
    <cellStyle name="20% - Accent4 3 3 12 3" xfId="30508"/>
    <cellStyle name="20% - Accent4 3 3 13" xfId="8284"/>
    <cellStyle name="20% - Accent4 3 3 13 2" xfId="30510"/>
    <cellStyle name="20% - Accent4 3 3 14" xfId="14500"/>
    <cellStyle name="20% - Accent4 3 3 15" xfId="30503"/>
    <cellStyle name="20% - Accent4 3 3 16" xfId="42614"/>
    <cellStyle name="20% - Accent4 3 3 2" xfId="1787"/>
    <cellStyle name="20% - Accent4 3 3 2 10" xfId="8288"/>
    <cellStyle name="20% - Accent4 3 3 2 10 2" xfId="30512"/>
    <cellStyle name="20% - Accent4 3 3 2 11" xfId="30511"/>
    <cellStyle name="20% - Accent4 3 3 2 12" xfId="42617"/>
    <cellStyle name="20% - Accent4 3 3 2 2" xfId="1788"/>
    <cellStyle name="20% - Accent4 3 3 2 2 2" xfId="8289"/>
    <cellStyle name="20% - Accent4 3 3 2 2 2 2" xfId="30514"/>
    <cellStyle name="20% - Accent4 3 3 2 2 3" xfId="30513"/>
    <cellStyle name="20% - Accent4 3 3 2 2 4" xfId="42618"/>
    <cellStyle name="20% - Accent4 3 3 2 3" xfId="1789"/>
    <cellStyle name="20% - Accent4 3 3 2 3 2" xfId="8290"/>
    <cellStyle name="20% - Accent4 3 3 2 3 2 2" xfId="30516"/>
    <cellStyle name="20% - Accent4 3 3 2 3 3" xfId="30515"/>
    <cellStyle name="20% - Accent4 3 3 2 3 4" xfId="42619"/>
    <cellStyle name="20% - Accent4 3 3 2 4" xfId="1790"/>
    <cellStyle name="20% - Accent4 3 3 2 4 2" xfId="8291"/>
    <cellStyle name="20% - Accent4 3 3 2 4 2 2" xfId="30518"/>
    <cellStyle name="20% - Accent4 3 3 2 4 3" xfId="30517"/>
    <cellStyle name="20% - Accent4 3 3 2 4 4" xfId="42620"/>
    <cellStyle name="20% - Accent4 3 3 2 5" xfId="1791"/>
    <cellStyle name="20% - Accent4 3 3 2 5 2" xfId="8292"/>
    <cellStyle name="20% - Accent4 3 3 2 5 2 2" xfId="30520"/>
    <cellStyle name="20% - Accent4 3 3 2 5 3" xfId="30519"/>
    <cellStyle name="20% - Accent4 3 3 2 5 4" xfId="42621"/>
    <cellStyle name="20% - Accent4 3 3 2 6" xfId="1792"/>
    <cellStyle name="20% - Accent4 3 3 2 6 2" xfId="8293"/>
    <cellStyle name="20% - Accent4 3 3 2 6 2 2" xfId="30522"/>
    <cellStyle name="20% - Accent4 3 3 2 6 3" xfId="30521"/>
    <cellStyle name="20% - Accent4 3 3 2 6 4" xfId="42622"/>
    <cellStyle name="20% - Accent4 3 3 2 7" xfId="1793"/>
    <cellStyle name="20% - Accent4 3 3 2 7 2" xfId="8294"/>
    <cellStyle name="20% - Accent4 3 3 2 7 2 2" xfId="30524"/>
    <cellStyle name="20% - Accent4 3 3 2 7 3" xfId="30523"/>
    <cellStyle name="20% - Accent4 3 3 2 7 4" xfId="42623"/>
    <cellStyle name="20% - Accent4 3 3 2 8" xfId="1794"/>
    <cellStyle name="20% - Accent4 3 3 2 8 2" xfId="8295"/>
    <cellStyle name="20% - Accent4 3 3 2 8 2 2" xfId="30526"/>
    <cellStyle name="20% - Accent4 3 3 2 8 3" xfId="30525"/>
    <cellStyle name="20% - Accent4 3 3 2 8 4" xfId="42624"/>
    <cellStyle name="20% - Accent4 3 3 2 9" xfId="1795"/>
    <cellStyle name="20% - Accent4 3 3 2 9 2" xfId="8296"/>
    <cellStyle name="20% - Accent4 3 3 2 9 2 2" xfId="30528"/>
    <cellStyle name="20% - Accent4 3 3 2 9 3" xfId="30527"/>
    <cellStyle name="20% - Accent4 3 3 2 9 4" xfId="42625"/>
    <cellStyle name="20% - Accent4 3 3 3" xfId="1796"/>
    <cellStyle name="20% - Accent4 3 3 3 2" xfId="1797"/>
    <cellStyle name="20% - Accent4 3 3 3 2 2" xfId="8298"/>
    <cellStyle name="20% - Accent4 3 3 3 2 2 2" xfId="30531"/>
    <cellStyle name="20% - Accent4 3 3 3 2 3" xfId="30530"/>
    <cellStyle name="20% - Accent4 3 3 3 2 4" xfId="42627"/>
    <cellStyle name="20% - Accent4 3 3 3 3" xfId="8297"/>
    <cellStyle name="20% - Accent4 3 3 3 3 2" xfId="30532"/>
    <cellStyle name="20% - Accent4 3 3 3 4" xfId="30529"/>
    <cellStyle name="20% - Accent4 3 3 3 5" xfId="42626"/>
    <cellStyle name="20% - Accent4 3 3 4" xfId="1798"/>
    <cellStyle name="20% - Accent4 3 3 4 2" xfId="8299"/>
    <cellStyle name="20% - Accent4 3 3 4 2 2" xfId="30534"/>
    <cellStyle name="20% - Accent4 3 3 4 3" xfId="30533"/>
    <cellStyle name="20% - Accent4 3 3 4 4" xfId="42628"/>
    <cellStyle name="20% - Accent4 3 3 5" xfId="1799"/>
    <cellStyle name="20% - Accent4 3 3 5 2" xfId="8300"/>
    <cellStyle name="20% - Accent4 3 3 5 2 2" xfId="30536"/>
    <cellStyle name="20% - Accent4 3 3 5 3" xfId="30535"/>
    <cellStyle name="20% - Accent4 3 3 5 4" xfId="42629"/>
    <cellStyle name="20% - Accent4 3 3 6" xfId="1800"/>
    <cellStyle name="20% - Accent4 3 3 6 2" xfId="8301"/>
    <cellStyle name="20% - Accent4 3 3 6 2 2" xfId="30538"/>
    <cellStyle name="20% - Accent4 3 3 6 3" xfId="30537"/>
    <cellStyle name="20% - Accent4 3 3 6 4" xfId="42630"/>
    <cellStyle name="20% - Accent4 3 3 7" xfId="1801"/>
    <cellStyle name="20% - Accent4 3 3 7 2" xfId="8302"/>
    <cellStyle name="20% - Accent4 3 3 7 2 2" xfId="30540"/>
    <cellStyle name="20% - Accent4 3 3 7 3" xfId="30539"/>
    <cellStyle name="20% - Accent4 3 3 7 4" xfId="42631"/>
    <cellStyle name="20% - Accent4 3 3 8" xfId="1802"/>
    <cellStyle name="20% - Accent4 3 3 8 2" xfId="8303"/>
    <cellStyle name="20% - Accent4 3 3 8 2 2" xfId="30542"/>
    <cellStyle name="20% - Accent4 3 3 8 3" xfId="30541"/>
    <cellStyle name="20% - Accent4 3 3 8 4" xfId="42632"/>
    <cellStyle name="20% - Accent4 3 3 9" xfId="1803"/>
    <cellStyle name="20% - Accent4 3 3 9 2" xfId="8304"/>
    <cellStyle name="20% - Accent4 3 3 9 2 2" xfId="30544"/>
    <cellStyle name="20% - Accent4 3 3 9 3" xfId="30543"/>
    <cellStyle name="20% - Accent4 3 3 9 4" xfId="42633"/>
    <cellStyle name="20% - Accent4 3 4" xfId="713"/>
    <cellStyle name="20% - Accent4 3 4 10" xfId="1804"/>
    <cellStyle name="20% - Accent4 3 4 10 2" xfId="8306"/>
    <cellStyle name="20% - Accent4 3 4 10 2 2" xfId="30547"/>
    <cellStyle name="20% - Accent4 3 4 10 3" xfId="30546"/>
    <cellStyle name="20% - Accent4 3 4 11" xfId="8305"/>
    <cellStyle name="20% - Accent4 3 4 11 2" xfId="30548"/>
    <cellStyle name="20% - Accent4 3 4 12" xfId="14501"/>
    <cellStyle name="20% - Accent4 3 4 13" xfId="30545"/>
    <cellStyle name="20% - Accent4 3 4 14" xfId="42634"/>
    <cellStyle name="20% - Accent4 3 4 2" xfId="1805"/>
    <cellStyle name="20% - Accent4 3 4 2 2" xfId="1806"/>
    <cellStyle name="20% - Accent4 3 4 2 2 2" xfId="8308"/>
    <cellStyle name="20% - Accent4 3 4 2 2 2 2" xfId="30551"/>
    <cellStyle name="20% - Accent4 3 4 2 2 3" xfId="30550"/>
    <cellStyle name="20% - Accent4 3 4 2 2 4" xfId="42636"/>
    <cellStyle name="20% - Accent4 3 4 2 3" xfId="8307"/>
    <cellStyle name="20% - Accent4 3 4 2 3 2" xfId="30552"/>
    <cellStyle name="20% - Accent4 3 4 2 4" xfId="30549"/>
    <cellStyle name="20% - Accent4 3 4 2 5" xfId="42635"/>
    <cellStyle name="20% - Accent4 3 4 3" xfId="1807"/>
    <cellStyle name="20% - Accent4 3 4 3 2" xfId="1808"/>
    <cellStyle name="20% - Accent4 3 4 3 2 2" xfId="8310"/>
    <cellStyle name="20% - Accent4 3 4 3 2 2 2" xfId="30555"/>
    <cellStyle name="20% - Accent4 3 4 3 2 3" xfId="30554"/>
    <cellStyle name="20% - Accent4 3 4 3 2 4" xfId="42638"/>
    <cellStyle name="20% - Accent4 3 4 3 3" xfId="8309"/>
    <cellStyle name="20% - Accent4 3 4 3 3 2" xfId="30556"/>
    <cellStyle name="20% - Accent4 3 4 3 4" xfId="30553"/>
    <cellStyle name="20% - Accent4 3 4 3 5" xfId="42637"/>
    <cellStyle name="20% - Accent4 3 4 4" xfId="1809"/>
    <cellStyle name="20% - Accent4 3 4 4 2" xfId="8311"/>
    <cellStyle name="20% - Accent4 3 4 4 2 2" xfId="30558"/>
    <cellStyle name="20% - Accent4 3 4 4 3" xfId="30557"/>
    <cellStyle name="20% - Accent4 3 4 4 4" xfId="42639"/>
    <cellStyle name="20% - Accent4 3 4 5" xfId="1810"/>
    <cellStyle name="20% - Accent4 3 4 5 2" xfId="8312"/>
    <cellStyle name="20% - Accent4 3 4 5 2 2" xfId="30560"/>
    <cellStyle name="20% - Accent4 3 4 5 3" xfId="30559"/>
    <cellStyle name="20% - Accent4 3 4 5 4" xfId="42640"/>
    <cellStyle name="20% - Accent4 3 4 6" xfId="1811"/>
    <cellStyle name="20% - Accent4 3 4 6 2" xfId="8313"/>
    <cellStyle name="20% - Accent4 3 4 6 2 2" xfId="30562"/>
    <cellStyle name="20% - Accent4 3 4 6 3" xfId="30561"/>
    <cellStyle name="20% - Accent4 3 4 6 4" xfId="42641"/>
    <cellStyle name="20% - Accent4 3 4 7" xfId="1812"/>
    <cellStyle name="20% - Accent4 3 4 7 2" xfId="8314"/>
    <cellStyle name="20% - Accent4 3 4 7 2 2" xfId="30564"/>
    <cellStyle name="20% - Accent4 3 4 7 3" xfId="30563"/>
    <cellStyle name="20% - Accent4 3 4 7 4" xfId="42642"/>
    <cellStyle name="20% - Accent4 3 4 8" xfId="1813"/>
    <cellStyle name="20% - Accent4 3 4 8 2" xfId="8315"/>
    <cellStyle name="20% - Accent4 3 4 8 2 2" xfId="30566"/>
    <cellStyle name="20% - Accent4 3 4 8 3" xfId="30565"/>
    <cellStyle name="20% - Accent4 3 4 8 4" xfId="42643"/>
    <cellStyle name="20% - Accent4 3 4 9" xfId="1814"/>
    <cellStyle name="20% - Accent4 3 4 9 2" xfId="8316"/>
    <cellStyle name="20% - Accent4 3 4 9 2 2" xfId="30568"/>
    <cellStyle name="20% - Accent4 3 4 9 3" xfId="30567"/>
    <cellStyle name="20% - Accent4 3 4 9 4" xfId="42644"/>
    <cellStyle name="20% - Accent4 3 5" xfId="1815"/>
    <cellStyle name="20% - Accent4 3 5 2" xfId="1816"/>
    <cellStyle name="20% - Accent4 3 5 2 2" xfId="8318"/>
    <cellStyle name="20% - Accent4 3 5 2 2 2" xfId="30571"/>
    <cellStyle name="20% - Accent4 3 5 2 3" xfId="30570"/>
    <cellStyle name="20% - Accent4 3 5 2 4" xfId="42646"/>
    <cellStyle name="20% - Accent4 3 5 3" xfId="1817"/>
    <cellStyle name="20% - Accent4 3 5 3 2" xfId="8319"/>
    <cellStyle name="20% - Accent4 3 5 3 2 2" xfId="30573"/>
    <cellStyle name="20% - Accent4 3 5 3 3" xfId="30572"/>
    <cellStyle name="20% - Accent4 3 5 3 4" xfId="42647"/>
    <cellStyle name="20% - Accent4 3 5 4" xfId="8317"/>
    <cellStyle name="20% - Accent4 3 5 4 2" xfId="30574"/>
    <cellStyle name="20% - Accent4 3 5 5" xfId="14502"/>
    <cellStyle name="20% - Accent4 3 5 6" xfId="30569"/>
    <cellStyle name="20% - Accent4 3 5 7" xfId="42645"/>
    <cellStyle name="20% - Accent4 3 6" xfId="1818"/>
    <cellStyle name="20% - Accent4 3 6 2" xfId="1819"/>
    <cellStyle name="20% - Accent4 3 6 2 2" xfId="8321"/>
    <cellStyle name="20% - Accent4 3 6 2 2 2" xfId="30577"/>
    <cellStyle name="20% - Accent4 3 6 2 3" xfId="30576"/>
    <cellStyle name="20% - Accent4 3 6 2 4" xfId="42649"/>
    <cellStyle name="20% - Accent4 3 6 3" xfId="8320"/>
    <cellStyle name="20% - Accent4 3 6 3 2" xfId="30578"/>
    <cellStyle name="20% - Accent4 3 6 4" xfId="14503"/>
    <cellStyle name="20% - Accent4 3 6 5" xfId="30575"/>
    <cellStyle name="20% - Accent4 3 6 6" xfId="42648"/>
    <cellStyle name="20% - Accent4 3 7" xfId="1820"/>
    <cellStyle name="20% - Accent4 3 7 2" xfId="1821"/>
    <cellStyle name="20% - Accent4 3 7 2 2" xfId="8323"/>
    <cellStyle name="20% - Accent4 3 7 2 2 2" xfId="30581"/>
    <cellStyle name="20% - Accent4 3 7 2 3" xfId="30580"/>
    <cellStyle name="20% - Accent4 3 7 2 4" xfId="42651"/>
    <cellStyle name="20% - Accent4 3 7 3" xfId="8322"/>
    <cellStyle name="20% - Accent4 3 7 3 2" xfId="30582"/>
    <cellStyle name="20% - Accent4 3 7 4" xfId="14504"/>
    <cellStyle name="20% - Accent4 3 7 5" xfId="30579"/>
    <cellStyle name="20% - Accent4 3 7 6" xfId="42650"/>
    <cellStyle name="20% - Accent4 3 8" xfId="1822"/>
    <cellStyle name="20% - Accent4 3 8 2" xfId="1823"/>
    <cellStyle name="20% - Accent4 3 8 2 2" xfId="8325"/>
    <cellStyle name="20% - Accent4 3 8 2 2 2" xfId="30585"/>
    <cellStyle name="20% - Accent4 3 8 2 3" xfId="30584"/>
    <cellStyle name="20% - Accent4 3 8 2 4" xfId="42653"/>
    <cellStyle name="20% - Accent4 3 8 3" xfId="8324"/>
    <cellStyle name="20% - Accent4 3 8 3 2" xfId="30586"/>
    <cellStyle name="20% - Accent4 3 8 4" xfId="14505"/>
    <cellStyle name="20% - Accent4 3 8 5" xfId="30583"/>
    <cellStyle name="20% - Accent4 3 8 6" xfId="42652"/>
    <cellStyle name="20% - Accent4 3 9" xfId="1824"/>
    <cellStyle name="20% - Accent4 3 9 2" xfId="1825"/>
    <cellStyle name="20% - Accent4 3 9 2 2" xfId="8327"/>
    <cellStyle name="20% - Accent4 3 9 2 2 2" xfId="30589"/>
    <cellStyle name="20% - Accent4 3 9 2 3" xfId="30588"/>
    <cellStyle name="20% - Accent4 3 9 2 4" xfId="42655"/>
    <cellStyle name="20% - Accent4 3 9 3" xfId="8326"/>
    <cellStyle name="20% - Accent4 3 9 3 2" xfId="30590"/>
    <cellStyle name="20% - Accent4 3 9 4" xfId="14506"/>
    <cellStyle name="20% - Accent4 3 9 5" xfId="30587"/>
    <cellStyle name="20% - Accent4 3 9 6" xfId="42654"/>
    <cellStyle name="20% - Accent4 4" xfId="187"/>
    <cellStyle name="20% - Accent4 4 10" xfId="1827"/>
    <cellStyle name="20% - Accent4 4 10 2" xfId="8329"/>
    <cellStyle name="20% - Accent4 4 10 2 2" xfId="30593"/>
    <cellStyle name="20% - Accent4 4 10 3" xfId="30592"/>
    <cellStyle name="20% - Accent4 4 10 4" xfId="42657"/>
    <cellStyle name="20% - Accent4 4 11" xfId="1828"/>
    <cellStyle name="20% - Accent4 4 11 2" xfId="8330"/>
    <cellStyle name="20% - Accent4 4 11 2 2" xfId="30595"/>
    <cellStyle name="20% - Accent4 4 11 3" xfId="30594"/>
    <cellStyle name="20% - Accent4 4 11 4" xfId="42658"/>
    <cellStyle name="20% - Accent4 4 12" xfId="1826"/>
    <cellStyle name="20% - Accent4 4 12 2" xfId="8331"/>
    <cellStyle name="20% - Accent4 4 12 2 2" xfId="30597"/>
    <cellStyle name="20% - Accent4 4 12 3" xfId="30596"/>
    <cellStyle name="20% - Accent4 4 13" xfId="8328"/>
    <cellStyle name="20% - Accent4 4 13 2" xfId="30598"/>
    <cellStyle name="20% - Accent4 4 14" xfId="14507"/>
    <cellStyle name="20% - Accent4 4 15" xfId="30591"/>
    <cellStyle name="20% - Accent4 4 16" xfId="42656"/>
    <cellStyle name="20% - Accent4 4 2" xfId="423"/>
    <cellStyle name="20% - Accent4 4 2 10" xfId="1829"/>
    <cellStyle name="20% - Accent4 4 2 10 2" xfId="8333"/>
    <cellStyle name="20% - Accent4 4 2 10 2 2" xfId="30601"/>
    <cellStyle name="20% - Accent4 4 2 10 3" xfId="30600"/>
    <cellStyle name="20% - Accent4 4 2 11" xfId="8332"/>
    <cellStyle name="20% - Accent4 4 2 11 2" xfId="30602"/>
    <cellStyle name="20% - Accent4 4 2 12" xfId="14508"/>
    <cellStyle name="20% - Accent4 4 2 13" xfId="30599"/>
    <cellStyle name="20% - Accent4 4 2 14" xfId="42659"/>
    <cellStyle name="20% - Accent4 4 2 2" xfId="1830"/>
    <cellStyle name="20% - Accent4 4 2 2 2" xfId="1831"/>
    <cellStyle name="20% - Accent4 4 2 2 2 2" xfId="8335"/>
    <cellStyle name="20% - Accent4 4 2 2 2 2 2" xfId="30605"/>
    <cellStyle name="20% - Accent4 4 2 2 2 3" xfId="30604"/>
    <cellStyle name="20% - Accent4 4 2 2 2 4" xfId="42661"/>
    <cellStyle name="20% - Accent4 4 2 2 3" xfId="8334"/>
    <cellStyle name="20% - Accent4 4 2 2 3 2" xfId="30606"/>
    <cellStyle name="20% - Accent4 4 2 2 4" xfId="30603"/>
    <cellStyle name="20% - Accent4 4 2 2 5" xfId="42660"/>
    <cellStyle name="20% - Accent4 4 2 3" xfId="1832"/>
    <cellStyle name="20% - Accent4 4 2 3 2" xfId="1833"/>
    <cellStyle name="20% - Accent4 4 2 3 2 2" xfId="8337"/>
    <cellStyle name="20% - Accent4 4 2 3 2 2 2" xfId="30609"/>
    <cellStyle name="20% - Accent4 4 2 3 2 3" xfId="30608"/>
    <cellStyle name="20% - Accent4 4 2 3 2 4" xfId="42663"/>
    <cellStyle name="20% - Accent4 4 2 3 3" xfId="8336"/>
    <cellStyle name="20% - Accent4 4 2 3 3 2" xfId="30610"/>
    <cellStyle name="20% - Accent4 4 2 3 4" xfId="30607"/>
    <cellStyle name="20% - Accent4 4 2 3 5" xfId="42662"/>
    <cellStyle name="20% - Accent4 4 2 4" xfId="1834"/>
    <cellStyle name="20% - Accent4 4 2 4 2" xfId="8338"/>
    <cellStyle name="20% - Accent4 4 2 4 2 2" xfId="30612"/>
    <cellStyle name="20% - Accent4 4 2 4 3" xfId="30611"/>
    <cellStyle name="20% - Accent4 4 2 4 4" xfId="42664"/>
    <cellStyle name="20% - Accent4 4 2 5" xfId="1835"/>
    <cellStyle name="20% - Accent4 4 2 5 2" xfId="8339"/>
    <cellStyle name="20% - Accent4 4 2 5 2 2" xfId="30614"/>
    <cellStyle name="20% - Accent4 4 2 5 3" xfId="30613"/>
    <cellStyle name="20% - Accent4 4 2 5 4" xfId="42665"/>
    <cellStyle name="20% - Accent4 4 2 6" xfId="1836"/>
    <cellStyle name="20% - Accent4 4 2 6 2" xfId="8340"/>
    <cellStyle name="20% - Accent4 4 2 6 2 2" xfId="30616"/>
    <cellStyle name="20% - Accent4 4 2 6 3" xfId="30615"/>
    <cellStyle name="20% - Accent4 4 2 6 4" xfId="42666"/>
    <cellStyle name="20% - Accent4 4 2 7" xfId="1837"/>
    <cellStyle name="20% - Accent4 4 2 7 2" xfId="8341"/>
    <cellStyle name="20% - Accent4 4 2 7 2 2" xfId="30618"/>
    <cellStyle name="20% - Accent4 4 2 7 3" xfId="30617"/>
    <cellStyle name="20% - Accent4 4 2 7 4" xfId="42667"/>
    <cellStyle name="20% - Accent4 4 2 8" xfId="1838"/>
    <cellStyle name="20% - Accent4 4 2 8 2" xfId="8342"/>
    <cellStyle name="20% - Accent4 4 2 8 2 2" xfId="30620"/>
    <cellStyle name="20% - Accent4 4 2 8 3" xfId="30619"/>
    <cellStyle name="20% - Accent4 4 2 8 4" xfId="42668"/>
    <cellStyle name="20% - Accent4 4 2 9" xfId="1839"/>
    <cellStyle name="20% - Accent4 4 2 9 2" xfId="8343"/>
    <cellStyle name="20% - Accent4 4 2 9 2 2" xfId="30622"/>
    <cellStyle name="20% - Accent4 4 2 9 3" xfId="30621"/>
    <cellStyle name="20% - Accent4 4 2 9 4" xfId="42669"/>
    <cellStyle name="20% - Accent4 4 3" xfId="627"/>
    <cellStyle name="20% - Accent4 4 3 10" xfId="8344"/>
    <cellStyle name="20% - Accent4 4 3 10 2" xfId="30624"/>
    <cellStyle name="20% - Accent4 4 3 11" xfId="14509"/>
    <cellStyle name="20% - Accent4 4 3 12" xfId="30623"/>
    <cellStyle name="20% - Accent4 4 3 13" xfId="42670"/>
    <cellStyle name="20% - Accent4 4 3 2" xfId="1841"/>
    <cellStyle name="20% - Accent4 4 3 2 2" xfId="8345"/>
    <cellStyle name="20% - Accent4 4 3 2 2 2" xfId="30626"/>
    <cellStyle name="20% - Accent4 4 3 2 3" xfId="30625"/>
    <cellStyle name="20% - Accent4 4 3 2 4" xfId="42671"/>
    <cellStyle name="20% - Accent4 4 3 3" xfId="1842"/>
    <cellStyle name="20% - Accent4 4 3 3 2" xfId="8346"/>
    <cellStyle name="20% - Accent4 4 3 3 2 2" xfId="30628"/>
    <cellStyle name="20% - Accent4 4 3 3 3" xfId="30627"/>
    <cellStyle name="20% - Accent4 4 3 3 4" xfId="42672"/>
    <cellStyle name="20% - Accent4 4 3 4" xfId="1843"/>
    <cellStyle name="20% - Accent4 4 3 4 2" xfId="8347"/>
    <cellStyle name="20% - Accent4 4 3 4 2 2" xfId="30630"/>
    <cellStyle name="20% - Accent4 4 3 4 3" xfId="30629"/>
    <cellStyle name="20% - Accent4 4 3 4 4" xfId="42673"/>
    <cellStyle name="20% - Accent4 4 3 5" xfId="1844"/>
    <cellStyle name="20% - Accent4 4 3 5 2" xfId="8348"/>
    <cellStyle name="20% - Accent4 4 3 5 2 2" xfId="30632"/>
    <cellStyle name="20% - Accent4 4 3 5 3" xfId="30631"/>
    <cellStyle name="20% - Accent4 4 3 5 4" xfId="42674"/>
    <cellStyle name="20% - Accent4 4 3 6" xfId="1845"/>
    <cellStyle name="20% - Accent4 4 3 6 2" xfId="8349"/>
    <cellStyle name="20% - Accent4 4 3 6 2 2" xfId="30634"/>
    <cellStyle name="20% - Accent4 4 3 6 3" xfId="30633"/>
    <cellStyle name="20% - Accent4 4 3 6 4" xfId="42675"/>
    <cellStyle name="20% - Accent4 4 3 7" xfId="1846"/>
    <cellStyle name="20% - Accent4 4 3 7 2" xfId="8350"/>
    <cellStyle name="20% - Accent4 4 3 7 2 2" xfId="30636"/>
    <cellStyle name="20% - Accent4 4 3 7 3" xfId="30635"/>
    <cellStyle name="20% - Accent4 4 3 7 4" xfId="42676"/>
    <cellStyle name="20% - Accent4 4 3 8" xfId="1847"/>
    <cellStyle name="20% - Accent4 4 3 8 2" xfId="8351"/>
    <cellStyle name="20% - Accent4 4 3 8 2 2" xfId="30638"/>
    <cellStyle name="20% - Accent4 4 3 8 3" xfId="30637"/>
    <cellStyle name="20% - Accent4 4 3 8 4" xfId="42677"/>
    <cellStyle name="20% - Accent4 4 3 9" xfId="1840"/>
    <cellStyle name="20% - Accent4 4 3 9 2" xfId="8352"/>
    <cellStyle name="20% - Accent4 4 3 9 2 2" xfId="30640"/>
    <cellStyle name="20% - Accent4 4 3 9 3" xfId="30639"/>
    <cellStyle name="20% - Accent4 4 4" xfId="714"/>
    <cellStyle name="20% - Accent4 4 4 2" xfId="1849"/>
    <cellStyle name="20% - Accent4 4 4 2 2" xfId="8354"/>
    <cellStyle name="20% - Accent4 4 4 2 2 2" xfId="30643"/>
    <cellStyle name="20% - Accent4 4 4 2 3" xfId="30642"/>
    <cellStyle name="20% - Accent4 4 4 2 4" xfId="42679"/>
    <cellStyle name="20% - Accent4 4 4 3" xfId="1848"/>
    <cellStyle name="20% - Accent4 4 4 3 2" xfId="8355"/>
    <cellStyle name="20% - Accent4 4 4 3 2 2" xfId="30645"/>
    <cellStyle name="20% - Accent4 4 4 3 3" xfId="30644"/>
    <cellStyle name="20% - Accent4 4 4 4" xfId="8353"/>
    <cellStyle name="20% - Accent4 4 4 4 2" xfId="30646"/>
    <cellStyle name="20% - Accent4 4 4 5" xfId="14510"/>
    <cellStyle name="20% - Accent4 4 4 6" xfId="30641"/>
    <cellStyle name="20% - Accent4 4 4 7" xfId="42678"/>
    <cellStyle name="20% - Accent4 4 5" xfId="1850"/>
    <cellStyle name="20% - Accent4 4 5 2" xfId="8356"/>
    <cellStyle name="20% - Accent4 4 5 2 2" xfId="30648"/>
    <cellStyle name="20% - Accent4 4 5 3" xfId="30647"/>
    <cellStyle name="20% - Accent4 4 5 4" xfId="42680"/>
    <cellStyle name="20% - Accent4 4 6" xfId="1851"/>
    <cellStyle name="20% - Accent4 4 6 2" xfId="8357"/>
    <cellStyle name="20% - Accent4 4 6 2 2" xfId="30650"/>
    <cellStyle name="20% - Accent4 4 6 3" xfId="30649"/>
    <cellStyle name="20% - Accent4 4 6 4" xfId="42681"/>
    <cellStyle name="20% - Accent4 4 7" xfId="1852"/>
    <cellStyle name="20% - Accent4 4 7 2" xfId="8358"/>
    <cellStyle name="20% - Accent4 4 7 2 2" xfId="30652"/>
    <cellStyle name="20% - Accent4 4 7 3" xfId="30651"/>
    <cellStyle name="20% - Accent4 4 7 4" xfId="42682"/>
    <cellStyle name="20% - Accent4 4 8" xfId="1853"/>
    <cellStyle name="20% - Accent4 4 8 2" xfId="8359"/>
    <cellStyle name="20% - Accent4 4 8 2 2" xfId="30654"/>
    <cellStyle name="20% - Accent4 4 8 3" xfId="30653"/>
    <cellStyle name="20% - Accent4 4 8 4" xfId="42683"/>
    <cellStyle name="20% - Accent4 4 9" xfId="1854"/>
    <cellStyle name="20% - Accent4 4 9 2" xfId="8360"/>
    <cellStyle name="20% - Accent4 4 9 2 2" xfId="30656"/>
    <cellStyle name="20% - Accent4 4 9 3" xfId="30655"/>
    <cellStyle name="20% - Accent4 4 9 4" xfId="42684"/>
    <cellStyle name="20% - Accent4 5" xfId="188"/>
    <cellStyle name="20% - Accent4 5 10" xfId="1856"/>
    <cellStyle name="20% - Accent4 5 10 2" xfId="8362"/>
    <cellStyle name="20% - Accent4 5 10 2 2" xfId="30659"/>
    <cellStyle name="20% - Accent4 5 10 3" xfId="30658"/>
    <cellStyle name="20% - Accent4 5 10 4" xfId="42686"/>
    <cellStyle name="20% - Accent4 5 11" xfId="1857"/>
    <cellStyle name="20% - Accent4 5 11 2" xfId="8363"/>
    <cellStyle name="20% - Accent4 5 11 2 2" xfId="30661"/>
    <cellStyle name="20% - Accent4 5 11 3" xfId="30660"/>
    <cellStyle name="20% - Accent4 5 11 4" xfId="42687"/>
    <cellStyle name="20% - Accent4 5 12" xfId="1855"/>
    <cellStyle name="20% - Accent4 5 12 2" xfId="8364"/>
    <cellStyle name="20% - Accent4 5 12 2 2" xfId="30663"/>
    <cellStyle name="20% - Accent4 5 12 3" xfId="30662"/>
    <cellStyle name="20% - Accent4 5 13" xfId="8361"/>
    <cellStyle name="20% - Accent4 5 13 2" xfId="30664"/>
    <cellStyle name="20% - Accent4 5 14" xfId="14511"/>
    <cellStyle name="20% - Accent4 5 15" xfId="30657"/>
    <cellStyle name="20% - Accent4 5 16" xfId="42685"/>
    <cellStyle name="20% - Accent4 5 2" xfId="424"/>
    <cellStyle name="20% - Accent4 5 2 10" xfId="1858"/>
    <cellStyle name="20% - Accent4 5 2 10 2" xfId="8366"/>
    <cellStyle name="20% - Accent4 5 2 10 2 2" xfId="30667"/>
    <cellStyle name="20% - Accent4 5 2 10 3" xfId="30666"/>
    <cellStyle name="20% - Accent4 5 2 11" xfId="8365"/>
    <cellStyle name="20% - Accent4 5 2 11 2" xfId="30668"/>
    <cellStyle name="20% - Accent4 5 2 12" xfId="14512"/>
    <cellStyle name="20% - Accent4 5 2 13" xfId="30665"/>
    <cellStyle name="20% - Accent4 5 2 14" xfId="42688"/>
    <cellStyle name="20% - Accent4 5 2 2" xfId="1859"/>
    <cellStyle name="20% - Accent4 5 2 2 2" xfId="8367"/>
    <cellStyle name="20% - Accent4 5 2 2 2 2" xfId="30670"/>
    <cellStyle name="20% - Accent4 5 2 2 3" xfId="30669"/>
    <cellStyle name="20% - Accent4 5 2 2 4" xfId="42689"/>
    <cellStyle name="20% - Accent4 5 2 3" xfId="1860"/>
    <cellStyle name="20% - Accent4 5 2 3 2" xfId="8368"/>
    <cellStyle name="20% - Accent4 5 2 3 2 2" xfId="30672"/>
    <cellStyle name="20% - Accent4 5 2 3 3" xfId="30671"/>
    <cellStyle name="20% - Accent4 5 2 3 4" xfId="42690"/>
    <cellStyle name="20% - Accent4 5 2 4" xfId="1861"/>
    <cellStyle name="20% - Accent4 5 2 4 2" xfId="8369"/>
    <cellStyle name="20% - Accent4 5 2 4 2 2" xfId="30674"/>
    <cellStyle name="20% - Accent4 5 2 4 3" xfId="30673"/>
    <cellStyle name="20% - Accent4 5 2 4 4" xfId="42691"/>
    <cellStyle name="20% - Accent4 5 2 5" xfId="1862"/>
    <cellStyle name="20% - Accent4 5 2 5 2" xfId="8370"/>
    <cellStyle name="20% - Accent4 5 2 5 2 2" xfId="30676"/>
    <cellStyle name="20% - Accent4 5 2 5 3" xfId="30675"/>
    <cellStyle name="20% - Accent4 5 2 5 4" xfId="42692"/>
    <cellStyle name="20% - Accent4 5 2 6" xfId="1863"/>
    <cellStyle name="20% - Accent4 5 2 6 2" xfId="8371"/>
    <cellStyle name="20% - Accent4 5 2 6 2 2" xfId="30678"/>
    <cellStyle name="20% - Accent4 5 2 6 3" xfId="30677"/>
    <cellStyle name="20% - Accent4 5 2 6 4" xfId="42693"/>
    <cellStyle name="20% - Accent4 5 2 7" xfId="1864"/>
    <cellStyle name="20% - Accent4 5 2 7 2" xfId="8372"/>
    <cellStyle name="20% - Accent4 5 2 7 2 2" xfId="30680"/>
    <cellStyle name="20% - Accent4 5 2 7 3" xfId="30679"/>
    <cellStyle name="20% - Accent4 5 2 7 4" xfId="42694"/>
    <cellStyle name="20% - Accent4 5 2 8" xfId="1865"/>
    <cellStyle name="20% - Accent4 5 2 8 2" xfId="8373"/>
    <cellStyle name="20% - Accent4 5 2 8 2 2" xfId="30682"/>
    <cellStyle name="20% - Accent4 5 2 8 3" xfId="30681"/>
    <cellStyle name="20% - Accent4 5 2 8 4" xfId="42695"/>
    <cellStyle name="20% - Accent4 5 2 9" xfId="1866"/>
    <cellStyle name="20% - Accent4 5 2 9 2" xfId="8374"/>
    <cellStyle name="20% - Accent4 5 2 9 2 2" xfId="30684"/>
    <cellStyle name="20% - Accent4 5 2 9 3" xfId="30683"/>
    <cellStyle name="20% - Accent4 5 2 9 4" xfId="42696"/>
    <cellStyle name="20% - Accent4 5 3" xfId="628"/>
    <cellStyle name="20% - Accent4 5 3 2" xfId="1868"/>
    <cellStyle name="20% - Accent4 5 3 2 2" xfId="8376"/>
    <cellStyle name="20% - Accent4 5 3 2 2 2" xfId="30687"/>
    <cellStyle name="20% - Accent4 5 3 2 3" xfId="30686"/>
    <cellStyle name="20% - Accent4 5 3 2 4" xfId="42698"/>
    <cellStyle name="20% - Accent4 5 3 3" xfId="1867"/>
    <cellStyle name="20% - Accent4 5 3 3 2" xfId="8377"/>
    <cellStyle name="20% - Accent4 5 3 3 2 2" xfId="30689"/>
    <cellStyle name="20% - Accent4 5 3 3 3" xfId="30688"/>
    <cellStyle name="20% - Accent4 5 3 4" xfId="8375"/>
    <cellStyle name="20% - Accent4 5 3 4 2" xfId="30690"/>
    <cellStyle name="20% - Accent4 5 3 5" xfId="14513"/>
    <cellStyle name="20% - Accent4 5 3 6" xfId="30685"/>
    <cellStyle name="20% - Accent4 5 3 7" xfId="42697"/>
    <cellStyle name="20% - Accent4 5 4" xfId="715"/>
    <cellStyle name="20% - Accent4 5 4 2" xfId="1869"/>
    <cellStyle name="20% - Accent4 5 4 2 2" xfId="8379"/>
    <cellStyle name="20% - Accent4 5 4 2 2 2" xfId="30693"/>
    <cellStyle name="20% - Accent4 5 4 2 3" xfId="30692"/>
    <cellStyle name="20% - Accent4 5 4 3" xfId="8378"/>
    <cellStyle name="20% - Accent4 5 4 3 2" xfId="30694"/>
    <cellStyle name="20% - Accent4 5 4 4" xfId="14514"/>
    <cellStyle name="20% - Accent4 5 4 5" xfId="30691"/>
    <cellStyle name="20% - Accent4 5 4 6" xfId="42699"/>
    <cellStyle name="20% - Accent4 5 5" xfId="1870"/>
    <cellStyle name="20% - Accent4 5 5 2" xfId="8380"/>
    <cellStyle name="20% - Accent4 5 5 2 2" xfId="30696"/>
    <cellStyle name="20% - Accent4 5 5 3" xfId="30695"/>
    <cellStyle name="20% - Accent4 5 5 4" xfId="42700"/>
    <cellStyle name="20% - Accent4 5 6" xfId="1871"/>
    <cellStyle name="20% - Accent4 5 6 2" xfId="8381"/>
    <cellStyle name="20% - Accent4 5 6 2 2" xfId="30698"/>
    <cellStyle name="20% - Accent4 5 6 3" xfId="30697"/>
    <cellStyle name="20% - Accent4 5 6 4" xfId="42701"/>
    <cellStyle name="20% - Accent4 5 7" xfId="1872"/>
    <cellStyle name="20% - Accent4 5 7 2" xfId="8382"/>
    <cellStyle name="20% - Accent4 5 7 2 2" xfId="30700"/>
    <cellStyle name="20% - Accent4 5 7 3" xfId="30699"/>
    <cellStyle name="20% - Accent4 5 7 4" xfId="42702"/>
    <cellStyle name="20% - Accent4 5 8" xfId="1873"/>
    <cellStyle name="20% - Accent4 5 8 2" xfId="8383"/>
    <cellStyle name="20% - Accent4 5 8 2 2" xfId="30702"/>
    <cellStyle name="20% - Accent4 5 8 3" xfId="30701"/>
    <cellStyle name="20% - Accent4 5 8 4" xfId="42703"/>
    <cellStyle name="20% - Accent4 5 9" xfId="1874"/>
    <cellStyle name="20% - Accent4 5 9 2" xfId="8384"/>
    <cellStyle name="20% - Accent4 5 9 2 2" xfId="30704"/>
    <cellStyle name="20% - Accent4 5 9 3" xfId="30703"/>
    <cellStyle name="20% - Accent4 5 9 4" xfId="42704"/>
    <cellStyle name="20% - Accent4 6" xfId="189"/>
    <cellStyle name="20% - Accent4 6 10" xfId="1875"/>
    <cellStyle name="20% - Accent4 6 10 2" xfId="8386"/>
    <cellStyle name="20% - Accent4 6 10 2 2" xfId="30707"/>
    <cellStyle name="20% - Accent4 6 10 3" xfId="30706"/>
    <cellStyle name="20% - Accent4 6 11" xfId="8385"/>
    <cellStyle name="20% - Accent4 6 11 2" xfId="30708"/>
    <cellStyle name="20% - Accent4 6 12" xfId="14515"/>
    <cellStyle name="20% - Accent4 6 13" xfId="30705"/>
    <cellStyle name="20% - Accent4 6 14" xfId="42705"/>
    <cellStyle name="20% - Accent4 6 2" xfId="425"/>
    <cellStyle name="20% - Accent4 6 2 2" xfId="1877"/>
    <cellStyle name="20% - Accent4 6 2 2 2" xfId="8388"/>
    <cellStyle name="20% - Accent4 6 2 2 2 2" xfId="30711"/>
    <cellStyle name="20% - Accent4 6 2 2 3" xfId="30710"/>
    <cellStyle name="20% - Accent4 6 2 2 4" xfId="42707"/>
    <cellStyle name="20% - Accent4 6 2 3" xfId="1876"/>
    <cellStyle name="20% - Accent4 6 2 3 2" xfId="8389"/>
    <cellStyle name="20% - Accent4 6 2 3 2 2" xfId="30713"/>
    <cellStyle name="20% - Accent4 6 2 3 3" xfId="30712"/>
    <cellStyle name="20% - Accent4 6 2 4" xfId="8387"/>
    <cellStyle name="20% - Accent4 6 2 4 2" xfId="30714"/>
    <cellStyle name="20% - Accent4 6 2 5" xfId="14516"/>
    <cellStyle name="20% - Accent4 6 2 6" xfId="30709"/>
    <cellStyle name="20% - Accent4 6 2 7" xfId="42706"/>
    <cellStyle name="20% - Accent4 6 3" xfId="629"/>
    <cellStyle name="20% - Accent4 6 3 2" xfId="1879"/>
    <cellStyle name="20% - Accent4 6 3 2 2" xfId="8391"/>
    <cellStyle name="20% - Accent4 6 3 2 2 2" xfId="30717"/>
    <cellStyle name="20% - Accent4 6 3 2 3" xfId="30716"/>
    <cellStyle name="20% - Accent4 6 3 2 4" xfId="42709"/>
    <cellStyle name="20% - Accent4 6 3 3" xfId="1878"/>
    <cellStyle name="20% - Accent4 6 3 3 2" xfId="8392"/>
    <cellStyle name="20% - Accent4 6 3 3 2 2" xfId="30719"/>
    <cellStyle name="20% - Accent4 6 3 3 3" xfId="30718"/>
    <cellStyle name="20% - Accent4 6 3 4" xfId="8390"/>
    <cellStyle name="20% - Accent4 6 3 4 2" xfId="30720"/>
    <cellStyle name="20% - Accent4 6 3 5" xfId="14517"/>
    <cellStyle name="20% - Accent4 6 3 6" xfId="30715"/>
    <cellStyle name="20% - Accent4 6 3 7" xfId="42708"/>
    <cellStyle name="20% - Accent4 6 4" xfId="716"/>
    <cellStyle name="20% - Accent4 6 4 2" xfId="1880"/>
    <cellStyle name="20% - Accent4 6 4 2 2" xfId="8394"/>
    <cellStyle name="20% - Accent4 6 4 2 2 2" xfId="30723"/>
    <cellStyle name="20% - Accent4 6 4 2 3" xfId="30722"/>
    <cellStyle name="20% - Accent4 6 4 3" xfId="8393"/>
    <cellStyle name="20% - Accent4 6 4 3 2" xfId="30724"/>
    <cellStyle name="20% - Accent4 6 4 4" xfId="14518"/>
    <cellStyle name="20% - Accent4 6 4 5" xfId="30721"/>
    <cellStyle name="20% - Accent4 6 4 6" xfId="42710"/>
    <cellStyle name="20% - Accent4 6 5" xfId="1881"/>
    <cellStyle name="20% - Accent4 6 5 2" xfId="8395"/>
    <cellStyle name="20% - Accent4 6 5 2 2" xfId="30726"/>
    <cellStyle name="20% - Accent4 6 5 3" xfId="30725"/>
    <cellStyle name="20% - Accent4 6 5 4" xfId="42711"/>
    <cellStyle name="20% - Accent4 6 6" xfId="1882"/>
    <cellStyle name="20% - Accent4 6 6 2" xfId="8396"/>
    <cellStyle name="20% - Accent4 6 6 2 2" xfId="30728"/>
    <cellStyle name="20% - Accent4 6 6 3" xfId="30727"/>
    <cellStyle name="20% - Accent4 6 6 4" xfId="42712"/>
    <cellStyle name="20% - Accent4 6 7" xfId="1883"/>
    <cellStyle name="20% - Accent4 6 7 2" xfId="8397"/>
    <cellStyle name="20% - Accent4 6 7 2 2" xfId="30730"/>
    <cellStyle name="20% - Accent4 6 7 3" xfId="30729"/>
    <cellStyle name="20% - Accent4 6 7 4" xfId="42713"/>
    <cellStyle name="20% - Accent4 6 8" xfId="1884"/>
    <cellStyle name="20% - Accent4 6 8 2" xfId="8398"/>
    <cellStyle name="20% - Accent4 6 8 2 2" xfId="30732"/>
    <cellStyle name="20% - Accent4 6 8 3" xfId="30731"/>
    <cellStyle name="20% - Accent4 6 8 4" xfId="42714"/>
    <cellStyle name="20% - Accent4 6 9" xfId="1885"/>
    <cellStyle name="20% - Accent4 6 9 2" xfId="8399"/>
    <cellStyle name="20% - Accent4 6 9 2 2" xfId="30734"/>
    <cellStyle name="20% - Accent4 6 9 3" xfId="30733"/>
    <cellStyle name="20% - Accent4 6 9 4" xfId="42715"/>
    <cellStyle name="20% - Accent4 7" xfId="190"/>
    <cellStyle name="20% - Accent4 7 10" xfId="8400"/>
    <cellStyle name="20% - Accent4 7 10 2" xfId="30736"/>
    <cellStyle name="20% - Accent4 7 11" xfId="14519"/>
    <cellStyle name="20% - Accent4 7 12" xfId="30735"/>
    <cellStyle name="20% - Accent4 7 13" xfId="42716"/>
    <cellStyle name="20% - Accent4 7 2" xfId="426"/>
    <cellStyle name="20% - Accent4 7 2 2" xfId="1888"/>
    <cellStyle name="20% - Accent4 7 2 2 2" xfId="8402"/>
    <cellStyle name="20% - Accent4 7 2 2 2 2" xfId="30739"/>
    <cellStyle name="20% - Accent4 7 2 2 3" xfId="30738"/>
    <cellStyle name="20% - Accent4 7 2 2 4" xfId="42718"/>
    <cellStyle name="20% - Accent4 7 2 3" xfId="1887"/>
    <cellStyle name="20% - Accent4 7 2 3 2" xfId="8403"/>
    <cellStyle name="20% - Accent4 7 2 3 2 2" xfId="30741"/>
    <cellStyle name="20% - Accent4 7 2 3 3" xfId="30740"/>
    <cellStyle name="20% - Accent4 7 2 4" xfId="8401"/>
    <cellStyle name="20% - Accent4 7 2 4 2" xfId="30742"/>
    <cellStyle name="20% - Accent4 7 2 5" xfId="14520"/>
    <cellStyle name="20% - Accent4 7 2 6" xfId="30737"/>
    <cellStyle name="20% - Accent4 7 2 7" xfId="42717"/>
    <cellStyle name="20% - Accent4 7 3" xfId="630"/>
    <cellStyle name="20% - Accent4 7 3 2" xfId="1889"/>
    <cellStyle name="20% - Accent4 7 3 2 2" xfId="8405"/>
    <cellStyle name="20% - Accent4 7 3 2 2 2" xfId="30745"/>
    <cellStyle name="20% - Accent4 7 3 2 3" xfId="30744"/>
    <cellStyle name="20% - Accent4 7 3 3" xfId="8404"/>
    <cellStyle name="20% - Accent4 7 3 3 2" xfId="30746"/>
    <cellStyle name="20% - Accent4 7 3 4" xfId="14521"/>
    <cellStyle name="20% - Accent4 7 3 5" xfId="30743"/>
    <cellStyle name="20% - Accent4 7 3 6" xfId="42719"/>
    <cellStyle name="20% - Accent4 7 4" xfId="717"/>
    <cellStyle name="20% - Accent4 7 4 2" xfId="1890"/>
    <cellStyle name="20% - Accent4 7 4 2 2" xfId="8407"/>
    <cellStyle name="20% - Accent4 7 4 2 2 2" xfId="30749"/>
    <cellStyle name="20% - Accent4 7 4 2 3" xfId="30748"/>
    <cellStyle name="20% - Accent4 7 4 3" xfId="8406"/>
    <cellStyle name="20% - Accent4 7 4 3 2" xfId="30750"/>
    <cellStyle name="20% - Accent4 7 4 4" xfId="14522"/>
    <cellStyle name="20% - Accent4 7 4 5" xfId="30747"/>
    <cellStyle name="20% - Accent4 7 4 6" xfId="42720"/>
    <cellStyle name="20% - Accent4 7 5" xfId="1891"/>
    <cellStyle name="20% - Accent4 7 5 2" xfId="8408"/>
    <cellStyle name="20% - Accent4 7 5 2 2" xfId="30752"/>
    <cellStyle name="20% - Accent4 7 5 3" xfId="30751"/>
    <cellStyle name="20% - Accent4 7 5 4" xfId="42721"/>
    <cellStyle name="20% - Accent4 7 6" xfId="1892"/>
    <cellStyle name="20% - Accent4 7 6 2" xfId="8409"/>
    <cellStyle name="20% - Accent4 7 6 2 2" xfId="30754"/>
    <cellStyle name="20% - Accent4 7 6 3" xfId="30753"/>
    <cellStyle name="20% - Accent4 7 6 4" xfId="42722"/>
    <cellStyle name="20% - Accent4 7 7" xfId="1893"/>
    <cellStyle name="20% - Accent4 7 7 2" xfId="8410"/>
    <cellStyle name="20% - Accent4 7 7 2 2" xfId="30756"/>
    <cellStyle name="20% - Accent4 7 7 3" xfId="30755"/>
    <cellStyle name="20% - Accent4 7 7 4" xfId="42723"/>
    <cellStyle name="20% - Accent4 7 8" xfId="1894"/>
    <cellStyle name="20% - Accent4 7 8 2" xfId="8411"/>
    <cellStyle name="20% - Accent4 7 8 2 2" xfId="30758"/>
    <cellStyle name="20% - Accent4 7 8 3" xfId="30757"/>
    <cellStyle name="20% - Accent4 7 8 4" xfId="42724"/>
    <cellStyle name="20% - Accent4 7 9" xfId="1886"/>
    <cellStyle name="20% - Accent4 7 9 2" xfId="8412"/>
    <cellStyle name="20% - Accent4 7 9 2 2" xfId="30760"/>
    <cellStyle name="20% - Accent4 7 9 3" xfId="30759"/>
    <cellStyle name="20% - Accent4 8" xfId="324"/>
    <cellStyle name="20% - Accent4 8 2" xfId="1896"/>
    <cellStyle name="20% - Accent4 8 2 2" xfId="8413"/>
    <cellStyle name="20% - Accent4 8 2 2 2" xfId="30762"/>
    <cellStyle name="20% - Accent4 8 2 3" xfId="14523"/>
    <cellStyle name="20% - Accent4 8 2 4" xfId="30761"/>
    <cellStyle name="20% - Accent4 8 2 5" xfId="42726"/>
    <cellStyle name="20% - Accent4 8 3" xfId="1897"/>
    <cellStyle name="20% - Accent4 8 3 2" xfId="8414"/>
    <cellStyle name="20% - Accent4 8 3 2 2" xfId="30764"/>
    <cellStyle name="20% - Accent4 8 3 3" xfId="14524"/>
    <cellStyle name="20% - Accent4 8 3 4" xfId="30763"/>
    <cellStyle name="20% - Accent4 8 3 5" xfId="42727"/>
    <cellStyle name="20% - Accent4 8 4" xfId="1898"/>
    <cellStyle name="20% - Accent4 8 4 2" xfId="8415"/>
    <cellStyle name="20% - Accent4 8 4 2 2" xfId="30766"/>
    <cellStyle name="20% - Accent4 8 4 3" xfId="14525"/>
    <cellStyle name="20% - Accent4 8 4 4" xfId="30765"/>
    <cellStyle name="20% - Accent4 8 4 5" xfId="42728"/>
    <cellStyle name="20% - Accent4 8 5" xfId="1899"/>
    <cellStyle name="20% - Accent4 8 5 2" xfId="8416"/>
    <cellStyle name="20% - Accent4 8 5 2 2" xfId="30768"/>
    <cellStyle name="20% - Accent4 8 5 3" xfId="30767"/>
    <cellStyle name="20% - Accent4 8 5 4" xfId="42729"/>
    <cellStyle name="20% - Accent4 8 6" xfId="1895"/>
    <cellStyle name="20% - Accent4 8 6 2" xfId="8417"/>
    <cellStyle name="20% - Accent4 8 6 2 2" xfId="30770"/>
    <cellStyle name="20% - Accent4 8 6 3" xfId="30769"/>
    <cellStyle name="20% - Accent4 8 7" xfId="42725"/>
    <cellStyle name="20% - Accent4 9" xfId="314"/>
    <cellStyle name="20% - Accent4 9 2" xfId="1901"/>
    <cellStyle name="20% - Accent4 9 2 2" xfId="8419"/>
    <cellStyle name="20% - Accent4 9 2 2 2" xfId="30773"/>
    <cellStyle name="20% - Accent4 9 2 3" xfId="14527"/>
    <cellStyle name="20% - Accent4 9 2 4" xfId="30772"/>
    <cellStyle name="20% - Accent4 9 2 5" xfId="42731"/>
    <cellStyle name="20% - Accent4 9 3" xfId="1900"/>
    <cellStyle name="20% - Accent4 9 3 2" xfId="8420"/>
    <cellStyle name="20% - Accent4 9 3 2 2" xfId="30775"/>
    <cellStyle name="20% - Accent4 9 3 3" xfId="14528"/>
    <cellStyle name="20% - Accent4 9 3 4" xfId="30774"/>
    <cellStyle name="20% - Accent4 9 4" xfId="8418"/>
    <cellStyle name="20% - Accent4 9 4 2" xfId="14529"/>
    <cellStyle name="20% - Accent4 9 4 3" xfId="30776"/>
    <cellStyle name="20% - Accent4 9 5" xfId="14526"/>
    <cellStyle name="20% - Accent4 9 6" xfId="30771"/>
    <cellStyle name="20% - Accent4 9 7" xfId="42730"/>
    <cellStyle name="20% - Accent5" xfId="5" builtinId="46" customBuiltin="1"/>
    <cellStyle name="20% - Accent5 10" xfId="1902"/>
    <cellStyle name="20% - Accent5 10 2" xfId="1903"/>
    <cellStyle name="20% - Accent5 10 2 2" xfId="8422"/>
    <cellStyle name="20% - Accent5 10 2 2 2" xfId="30779"/>
    <cellStyle name="20% - Accent5 10 2 3" xfId="14531"/>
    <cellStyle name="20% - Accent5 10 2 4" xfId="30778"/>
    <cellStyle name="20% - Accent5 10 2 5" xfId="42733"/>
    <cellStyle name="20% - Accent5 10 3" xfId="8421"/>
    <cellStyle name="20% - Accent5 10 3 2" xfId="14532"/>
    <cellStyle name="20% - Accent5 10 3 3" xfId="30780"/>
    <cellStyle name="20% - Accent5 10 4" xfId="14533"/>
    <cellStyle name="20% - Accent5 10 5" xfId="14530"/>
    <cellStyle name="20% - Accent5 10 6" xfId="30777"/>
    <cellStyle name="20% - Accent5 10 7" xfId="42732"/>
    <cellStyle name="20% - Accent5 11" xfId="1904"/>
    <cellStyle name="20% - Accent5 11 2" xfId="1905"/>
    <cellStyle name="20% - Accent5 11 2 2" xfId="8424"/>
    <cellStyle name="20% - Accent5 11 2 2 2" xfId="30783"/>
    <cellStyle name="20% - Accent5 11 2 3" xfId="14535"/>
    <cellStyle name="20% - Accent5 11 2 4" xfId="30782"/>
    <cellStyle name="20% - Accent5 11 2 5" xfId="42735"/>
    <cellStyle name="20% - Accent5 11 3" xfId="8423"/>
    <cellStyle name="20% - Accent5 11 3 2" xfId="14536"/>
    <cellStyle name="20% - Accent5 11 3 3" xfId="30784"/>
    <cellStyle name="20% - Accent5 11 4" xfId="14537"/>
    <cellStyle name="20% - Accent5 11 5" xfId="14534"/>
    <cellStyle name="20% - Accent5 11 6" xfId="30781"/>
    <cellStyle name="20% - Accent5 11 7" xfId="42734"/>
    <cellStyle name="20% - Accent5 12" xfId="1906"/>
    <cellStyle name="20% - Accent5 12 2" xfId="8425"/>
    <cellStyle name="20% - Accent5 12 2 2" xfId="14539"/>
    <cellStyle name="20% - Accent5 12 2 3" xfId="30786"/>
    <cellStyle name="20% - Accent5 12 3" xfId="14540"/>
    <cellStyle name="20% - Accent5 12 4" xfId="14541"/>
    <cellStyle name="20% - Accent5 12 5" xfId="14538"/>
    <cellStyle name="20% - Accent5 12 6" xfId="30785"/>
    <cellStyle name="20% - Accent5 12 7" xfId="42736"/>
    <cellStyle name="20% - Accent5 13" xfId="1907"/>
    <cellStyle name="20% - Accent5 13 2" xfId="8426"/>
    <cellStyle name="20% - Accent5 13 2 2" xfId="30788"/>
    <cellStyle name="20% - Accent5 13 3" xfId="14542"/>
    <cellStyle name="20% - Accent5 13 4" xfId="30787"/>
    <cellStyle name="20% - Accent5 13 5" xfId="42737"/>
    <cellStyle name="20% - Accent5 14" xfId="1908"/>
    <cellStyle name="20% - Accent5 14 2" xfId="8427"/>
    <cellStyle name="20% - Accent5 14 2 2" xfId="30790"/>
    <cellStyle name="20% - Accent5 14 3" xfId="14543"/>
    <cellStyle name="20% - Accent5 14 4" xfId="30789"/>
    <cellStyle name="20% - Accent5 14 5" xfId="42738"/>
    <cellStyle name="20% - Accent5 15" xfId="1909"/>
    <cellStyle name="20% - Accent5 15 2" xfId="8428"/>
    <cellStyle name="20% - Accent5 15 2 2" xfId="30792"/>
    <cellStyle name="20% - Accent5 15 3" xfId="14544"/>
    <cellStyle name="20% - Accent5 15 4" xfId="30791"/>
    <cellStyle name="20% - Accent5 15 5" xfId="42739"/>
    <cellStyle name="20% - Accent5 16" xfId="13879"/>
    <cellStyle name="20% - Accent5 16 2" xfId="14545"/>
    <cellStyle name="20% - Accent5 17" xfId="14546"/>
    <cellStyle name="20% - Accent5 18" xfId="14547"/>
    <cellStyle name="20% - Accent5 19" xfId="14548"/>
    <cellStyle name="20% - Accent5 2" xfId="132"/>
    <cellStyle name="20% - Accent5 2 10" xfId="1911"/>
    <cellStyle name="20% - Accent5 2 10 2" xfId="8430"/>
    <cellStyle name="20% - Accent5 2 10 2 2" xfId="30794"/>
    <cellStyle name="20% - Accent5 2 10 3" xfId="14549"/>
    <cellStyle name="20% - Accent5 2 10 4" xfId="30793"/>
    <cellStyle name="20% - Accent5 2 10 5" xfId="42740"/>
    <cellStyle name="20% - Accent5 2 11" xfId="1912"/>
    <cellStyle name="20% - Accent5 2 11 2" xfId="8431"/>
    <cellStyle name="20% - Accent5 2 11 2 2" xfId="30796"/>
    <cellStyle name="20% - Accent5 2 11 3" xfId="14550"/>
    <cellStyle name="20% - Accent5 2 11 4" xfId="30795"/>
    <cellStyle name="20% - Accent5 2 11 5" xfId="42741"/>
    <cellStyle name="20% - Accent5 2 12" xfId="1913"/>
    <cellStyle name="20% - Accent5 2 12 2" xfId="8432"/>
    <cellStyle name="20% - Accent5 2 12 2 2" xfId="30798"/>
    <cellStyle name="20% - Accent5 2 12 3" xfId="14551"/>
    <cellStyle name="20% - Accent5 2 12 4" xfId="30797"/>
    <cellStyle name="20% - Accent5 2 12 5" xfId="42742"/>
    <cellStyle name="20% - Accent5 2 13" xfId="1914"/>
    <cellStyle name="20% - Accent5 2 13 2" xfId="8433"/>
    <cellStyle name="20% - Accent5 2 13 2 2" xfId="30800"/>
    <cellStyle name="20% - Accent5 2 13 3" xfId="14552"/>
    <cellStyle name="20% - Accent5 2 13 4" xfId="30799"/>
    <cellStyle name="20% - Accent5 2 13 5" xfId="42743"/>
    <cellStyle name="20% - Accent5 2 14" xfId="1915"/>
    <cellStyle name="20% - Accent5 2 14 2" xfId="8434"/>
    <cellStyle name="20% - Accent5 2 14 2 2" xfId="30802"/>
    <cellStyle name="20% - Accent5 2 14 3" xfId="30801"/>
    <cellStyle name="20% - Accent5 2 14 4" xfId="42744"/>
    <cellStyle name="20% - Accent5 2 15" xfId="1910"/>
    <cellStyle name="20% - Accent5 2 15 2" xfId="8435"/>
    <cellStyle name="20% - Accent5 2 15 2 2" xfId="30804"/>
    <cellStyle name="20% - Accent5 2 15 3" xfId="30803"/>
    <cellStyle name="20% - Accent5 2 16" xfId="8429"/>
    <cellStyle name="20% - Accent5 2 16 2" xfId="30805"/>
    <cellStyle name="20% - Accent5 2 17" xfId="41613"/>
    <cellStyle name="20% - Accent5 2 2" xfId="192"/>
    <cellStyle name="20% - Accent5 2 2 2" xfId="1916"/>
    <cellStyle name="20% - Accent5 2 2 2 10" xfId="1917"/>
    <cellStyle name="20% - Accent5 2 2 2 10 2" xfId="8437"/>
    <cellStyle name="20% - Accent5 2 2 2 10 2 2" xfId="30808"/>
    <cellStyle name="20% - Accent5 2 2 2 10 3" xfId="30807"/>
    <cellStyle name="20% - Accent5 2 2 2 10 4" xfId="42746"/>
    <cellStyle name="20% - Accent5 2 2 2 11" xfId="1918"/>
    <cellStyle name="20% - Accent5 2 2 2 11 2" xfId="8438"/>
    <cellStyle name="20% - Accent5 2 2 2 11 2 2" xfId="30810"/>
    <cellStyle name="20% - Accent5 2 2 2 11 3" xfId="30809"/>
    <cellStyle name="20% - Accent5 2 2 2 11 4" xfId="42747"/>
    <cellStyle name="20% - Accent5 2 2 2 12" xfId="8436"/>
    <cellStyle name="20% - Accent5 2 2 2 12 2" xfId="30811"/>
    <cellStyle name="20% - Accent5 2 2 2 13" xfId="30806"/>
    <cellStyle name="20% - Accent5 2 2 2 14" xfId="42745"/>
    <cellStyle name="20% - Accent5 2 2 2 2" xfId="1919"/>
    <cellStyle name="20% - Accent5 2 2 2 2 10" xfId="8439"/>
    <cellStyle name="20% - Accent5 2 2 2 2 10 2" xfId="30813"/>
    <cellStyle name="20% - Accent5 2 2 2 2 11" xfId="30812"/>
    <cellStyle name="20% - Accent5 2 2 2 2 12" xfId="42748"/>
    <cellStyle name="20% - Accent5 2 2 2 2 2" xfId="1920"/>
    <cellStyle name="20% - Accent5 2 2 2 2 2 2" xfId="1921"/>
    <cellStyle name="20% - Accent5 2 2 2 2 2 2 2" xfId="8441"/>
    <cellStyle name="20% - Accent5 2 2 2 2 2 2 2 2" xfId="30816"/>
    <cellStyle name="20% - Accent5 2 2 2 2 2 2 3" xfId="30815"/>
    <cellStyle name="20% - Accent5 2 2 2 2 2 2 4" xfId="42750"/>
    <cellStyle name="20% - Accent5 2 2 2 2 2 3" xfId="8440"/>
    <cellStyle name="20% - Accent5 2 2 2 2 2 3 2" xfId="30817"/>
    <cellStyle name="20% - Accent5 2 2 2 2 2 4" xfId="30814"/>
    <cellStyle name="20% - Accent5 2 2 2 2 2 5" xfId="42749"/>
    <cellStyle name="20% - Accent5 2 2 2 2 3" xfId="1922"/>
    <cellStyle name="20% - Accent5 2 2 2 2 3 2" xfId="1923"/>
    <cellStyle name="20% - Accent5 2 2 2 2 3 2 2" xfId="8443"/>
    <cellStyle name="20% - Accent5 2 2 2 2 3 2 2 2" xfId="30820"/>
    <cellStyle name="20% - Accent5 2 2 2 2 3 2 3" xfId="30819"/>
    <cellStyle name="20% - Accent5 2 2 2 2 3 2 4" xfId="42752"/>
    <cellStyle name="20% - Accent5 2 2 2 2 3 3" xfId="8442"/>
    <cellStyle name="20% - Accent5 2 2 2 2 3 3 2" xfId="30821"/>
    <cellStyle name="20% - Accent5 2 2 2 2 3 4" xfId="30818"/>
    <cellStyle name="20% - Accent5 2 2 2 2 3 5" xfId="42751"/>
    <cellStyle name="20% - Accent5 2 2 2 2 4" xfId="1924"/>
    <cellStyle name="20% - Accent5 2 2 2 2 4 2" xfId="8444"/>
    <cellStyle name="20% - Accent5 2 2 2 2 4 2 2" xfId="30823"/>
    <cellStyle name="20% - Accent5 2 2 2 2 4 3" xfId="30822"/>
    <cellStyle name="20% - Accent5 2 2 2 2 4 4" xfId="42753"/>
    <cellStyle name="20% - Accent5 2 2 2 2 5" xfId="1925"/>
    <cellStyle name="20% - Accent5 2 2 2 2 5 2" xfId="8445"/>
    <cellStyle name="20% - Accent5 2 2 2 2 5 2 2" xfId="30825"/>
    <cellStyle name="20% - Accent5 2 2 2 2 5 3" xfId="30824"/>
    <cellStyle name="20% - Accent5 2 2 2 2 5 4" xfId="42754"/>
    <cellStyle name="20% - Accent5 2 2 2 2 6" xfId="1926"/>
    <cellStyle name="20% - Accent5 2 2 2 2 6 2" xfId="8446"/>
    <cellStyle name="20% - Accent5 2 2 2 2 6 2 2" xfId="30827"/>
    <cellStyle name="20% - Accent5 2 2 2 2 6 3" xfId="30826"/>
    <cellStyle name="20% - Accent5 2 2 2 2 6 4" xfId="42755"/>
    <cellStyle name="20% - Accent5 2 2 2 2 7" xfId="1927"/>
    <cellStyle name="20% - Accent5 2 2 2 2 7 2" xfId="8447"/>
    <cellStyle name="20% - Accent5 2 2 2 2 7 2 2" xfId="30829"/>
    <cellStyle name="20% - Accent5 2 2 2 2 7 3" xfId="30828"/>
    <cellStyle name="20% - Accent5 2 2 2 2 7 4" xfId="42756"/>
    <cellStyle name="20% - Accent5 2 2 2 2 8" xfId="1928"/>
    <cellStyle name="20% - Accent5 2 2 2 2 8 2" xfId="8448"/>
    <cellStyle name="20% - Accent5 2 2 2 2 8 2 2" xfId="30831"/>
    <cellStyle name="20% - Accent5 2 2 2 2 8 3" xfId="30830"/>
    <cellStyle name="20% - Accent5 2 2 2 2 8 4" xfId="42757"/>
    <cellStyle name="20% - Accent5 2 2 2 2 9" xfId="1929"/>
    <cellStyle name="20% - Accent5 2 2 2 2 9 2" xfId="8449"/>
    <cellStyle name="20% - Accent5 2 2 2 2 9 2 2" xfId="30833"/>
    <cellStyle name="20% - Accent5 2 2 2 2 9 3" xfId="30832"/>
    <cellStyle name="20% - Accent5 2 2 2 2 9 4" xfId="42758"/>
    <cellStyle name="20% - Accent5 2 2 2 3" xfId="1930"/>
    <cellStyle name="20% - Accent5 2 2 2 3 10" xfId="30834"/>
    <cellStyle name="20% - Accent5 2 2 2 3 11" xfId="42759"/>
    <cellStyle name="20% - Accent5 2 2 2 3 2" xfId="1931"/>
    <cellStyle name="20% - Accent5 2 2 2 3 2 2" xfId="8451"/>
    <cellStyle name="20% - Accent5 2 2 2 3 2 2 2" xfId="30836"/>
    <cellStyle name="20% - Accent5 2 2 2 3 2 3" xfId="30835"/>
    <cellStyle name="20% - Accent5 2 2 2 3 2 4" xfId="42760"/>
    <cellStyle name="20% - Accent5 2 2 2 3 3" xfId="1932"/>
    <cellStyle name="20% - Accent5 2 2 2 3 3 2" xfId="8452"/>
    <cellStyle name="20% - Accent5 2 2 2 3 3 2 2" xfId="30838"/>
    <cellStyle name="20% - Accent5 2 2 2 3 3 3" xfId="30837"/>
    <cellStyle name="20% - Accent5 2 2 2 3 3 4" xfId="42761"/>
    <cellStyle name="20% - Accent5 2 2 2 3 4" xfId="1933"/>
    <cellStyle name="20% - Accent5 2 2 2 3 4 2" xfId="8453"/>
    <cellStyle name="20% - Accent5 2 2 2 3 4 2 2" xfId="30840"/>
    <cellStyle name="20% - Accent5 2 2 2 3 4 3" xfId="30839"/>
    <cellStyle name="20% - Accent5 2 2 2 3 4 4" xfId="42762"/>
    <cellStyle name="20% - Accent5 2 2 2 3 5" xfId="1934"/>
    <cellStyle name="20% - Accent5 2 2 2 3 5 2" xfId="8454"/>
    <cellStyle name="20% - Accent5 2 2 2 3 5 2 2" xfId="30842"/>
    <cellStyle name="20% - Accent5 2 2 2 3 5 3" xfId="30841"/>
    <cellStyle name="20% - Accent5 2 2 2 3 5 4" xfId="42763"/>
    <cellStyle name="20% - Accent5 2 2 2 3 6" xfId="1935"/>
    <cellStyle name="20% - Accent5 2 2 2 3 6 2" xfId="8455"/>
    <cellStyle name="20% - Accent5 2 2 2 3 6 2 2" xfId="30844"/>
    <cellStyle name="20% - Accent5 2 2 2 3 6 3" xfId="30843"/>
    <cellStyle name="20% - Accent5 2 2 2 3 6 4" xfId="42764"/>
    <cellStyle name="20% - Accent5 2 2 2 3 7" xfId="1936"/>
    <cellStyle name="20% - Accent5 2 2 2 3 7 2" xfId="8456"/>
    <cellStyle name="20% - Accent5 2 2 2 3 7 2 2" xfId="30846"/>
    <cellStyle name="20% - Accent5 2 2 2 3 7 3" xfId="30845"/>
    <cellStyle name="20% - Accent5 2 2 2 3 7 4" xfId="42765"/>
    <cellStyle name="20% - Accent5 2 2 2 3 8" xfId="1937"/>
    <cellStyle name="20% - Accent5 2 2 2 3 8 2" xfId="8457"/>
    <cellStyle name="20% - Accent5 2 2 2 3 8 2 2" xfId="30848"/>
    <cellStyle name="20% - Accent5 2 2 2 3 8 3" xfId="30847"/>
    <cellStyle name="20% - Accent5 2 2 2 3 8 4" xfId="42766"/>
    <cellStyle name="20% - Accent5 2 2 2 3 9" xfId="8450"/>
    <cellStyle name="20% - Accent5 2 2 2 3 9 2" xfId="30849"/>
    <cellStyle name="20% - Accent5 2 2 2 4" xfId="1938"/>
    <cellStyle name="20% - Accent5 2 2 2 4 2" xfId="1939"/>
    <cellStyle name="20% - Accent5 2 2 2 4 2 2" xfId="8459"/>
    <cellStyle name="20% - Accent5 2 2 2 4 2 2 2" xfId="30852"/>
    <cellStyle name="20% - Accent5 2 2 2 4 2 3" xfId="30851"/>
    <cellStyle name="20% - Accent5 2 2 2 4 2 4" xfId="42768"/>
    <cellStyle name="20% - Accent5 2 2 2 4 3" xfId="8458"/>
    <cellStyle name="20% - Accent5 2 2 2 4 3 2" xfId="30853"/>
    <cellStyle name="20% - Accent5 2 2 2 4 4" xfId="30850"/>
    <cellStyle name="20% - Accent5 2 2 2 4 5" xfId="42767"/>
    <cellStyle name="20% - Accent5 2 2 2 5" xfId="1940"/>
    <cellStyle name="20% - Accent5 2 2 2 5 2" xfId="8460"/>
    <cellStyle name="20% - Accent5 2 2 2 5 2 2" xfId="30855"/>
    <cellStyle name="20% - Accent5 2 2 2 5 3" xfId="30854"/>
    <cellStyle name="20% - Accent5 2 2 2 5 4" xfId="42769"/>
    <cellStyle name="20% - Accent5 2 2 2 6" xfId="1941"/>
    <cellStyle name="20% - Accent5 2 2 2 6 2" xfId="8461"/>
    <cellStyle name="20% - Accent5 2 2 2 6 2 2" xfId="30857"/>
    <cellStyle name="20% - Accent5 2 2 2 6 3" xfId="30856"/>
    <cellStyle name="20% - Accent5 2 2 2 6 4" xfId="42770"/>
    <cellStyle name="20% - Accent5 2 2 2 7" xfId="1942"/>
    <cellStyle name="20% - Accent5 2 2 2 7 2" xfId="8462"/>
    <cellStyle name="20% - Accent5 2 2 2 7 2 2" xfId="30859"/>
    <cellStyle name="20% - Accent5 2 2 2 7 3" xfId="30858"/>
    <cellStyle name="20% - Accent5 2 2 2 7 4" xfId="42771"/>
    <cellStyle name="20% - Accent5 2 2 2 8" xfId="1943"/>
    <cellStyle name="20% - Accent5 2 2 2 8 2" xfId="8463"/>
    <cellStyle name="20% - Accent5 2 2 2 8 2 2" xfId="30861"/>
    <cellStyle name="20% - Accent5 2 2 2 8 3" xfId="30860"/>
    <cellStyle name="20% - Accent5 2 2 2 8 4" xfId="42772"/>
    <cellStyle name="20% - Accent5 2 2 2 9" xfId="1944"/>
    <cellStyle name="20% - Accent5 2 2 2 9 2" xfId="8464"/>
    <cellStyle name="20% - Accent5 2 2 2 9 2 2" xfId="30863"/>
    <cellStyle name="20% - Accent5 2 2 2 9 3" xfId="30862"/>
    <cellStyle name="20% - Accent5 2 2 2 9 4" xfId="42773"/>
    <cellStyle name="20% - Accent5 2 2 3" xfId="1945"/>
    <cellStyle name="20% - Accent5 2 2 3 10" xfId="42774"/>
    <cellStyle name="20% - Accent5 2 2 3 2" xfId="1946"/>
    <cellStyle name="20% - Accent5 2 2 3 2 2" xfId="1947"/>
    <cellStyle name="20% - Accent5 2 2 3 2 2 2" xfId="8467"/>
    <cellStyle name="20% - Accent5 2 2 3 2 2 2 2" xfId="30867"/>
    <cellStyle name="20% - Accent5 2 2 3 2 2 3" xfId="30866"/>
    <cellStyle name="20% - Accent5 2 2 3 2 2 4" xfId="42776"/>
    <cellStyle name="20% - Accent5 2 2 3 2 3" xfId="8466"/>
    <cellStyle name="20% - Accent5 2 2 3 2 3 2" xfId="30868"/>
    <cellStyle name="20% - Accent5 2 2 3 2 4" xfId="30865"/>
    <cellStyle name="20% - Accent5 2 2 3 2 5" xfId="42775"/>
    <cellStyle name="20% - Accent5 2 2 3 3" xfId="1948"/>
    <cellStyle name="20% - Accent5 2 2 3 3 2" xfId="1949"/>
    <cellStyle name="20% - Accent5 2 2 3 3 2 2" xfId="8469"/>
    <cellStyle name="20% - Accent5 2 2 3 3 2 2 2" xfId="30871"/>
    <cellStyle name="20% - Accent5 2 2 3 3 2 3" xfId="30870"/>
    <cellStyle name="20% - Accent5 2 2 3 3 2 4" xfId="42778"/>
    <cellStyle name="20% - Accent5 2 2 3 3 3" xfId="8468"/>
    <cellStyle name="20% - Accent5 2 2 3 3 3 2" xfId="30872"/>
    <cellStyle name="20% - Accent5 2 2 3 3 4" xfId="30869"/>
    <cellStyle name="20% - Accent5 2 2 3 3 5" xfId="42777"/>
    <cellStyle name="20% - Accent5 2 2 3 4" xfId="1950"/>
    <cellStyle name="20% - Accent5 2 2 3 4 2" xfId="8470"/>
    <cellStyle name="20% - Accent5 2 2 3 4 2 2" xfId="30874"/>
    <cellStyle name="20% - Accent5 2 2 3 4 3" xfId="30873"/>
    <cellStyle name="20% - Accent5 2 2 3 4 4" xfId="42779"/>
    <cellStyle name="20% - Accent5 2 2 3 5" xfId="1951"/>
    <cellStyle name="20% - Accent5 2 2 3 5 2" xfId="8471"/>
    <cellStyle name="20% - Accent5 2 2 3 5 2 2" xfId="30876"/>
    <cellStyle name="20% - Accent5 2 2 3 5 3" xfId="30875"/>
    <cellStyle name="20% - Accent5 2 2 3 5 4" xfId="42780"/>
    <cellStyle name="20% - Accent5 2 2 3 6" xfId="1952"/>
    <cellStyle name="20% - Accent5 2 2 3 6 2" xfId="8472"/>
    <cellStyle name="20% - Accent5 2 2 3 6 2 2" xfId="30878"/>
    <cellStyle name="20% - Accent5 2 2 3 6 3" xfId="30877"/>
    <cellStyle name="20% - Accent5 2 2 3 6 4" xfId="42781"/>
    <cellStyle name="20% - Accent5 2 2 3 7" xfId="1953"/>
    <cellStyle name="20% - Accent5 2 2 3 7 2" xfId="8473"/>
    <cellStyle name="20% - Accent5 2 2 3 7 2 2" xfId="30880"/>
    <cellStyle name="20% - Accent5 2 2 3 7 3" xfId="30879"/>
    <cellStyle name="20% - Accent5 2 2 3 7 4" xfId="42782"/>
    <cellStyle name="20% - Accent5 2 2 3 8" xfId="8465"/>
    <cellStyle name="20% - Accent5 2 2 3 8 2" xfId="30881"/>
    <cellStyle name="20% - Accent5 2 2 3 9" xfId="30864"/>
    <cellStyle name="20% - Accent5 2 2 4" xfId="1954"/>
    <cellStyle name="20% - Accent5 2 2 4 10" xfId="42783"/>
    <cellStyle name="20% - Accent5 2 2 4 2" xfId="1955"/>
    <cellStyle name="20% - Accent5 2 2 4 2 2" xfId="8475"/>
    <cellStyle name="20% - Accent5 2 2 4 2 2 2" xfId="30884"/>
    <cellStyle name="20% - Accent5 2 2 4 2 3" xfId="30883"/>
    <cellStyle name="20% - Accent5 2 2 4 2 4" xfId="42784"/>
    <cellStyle name="20% - Accent5 2 2 4 3" xfId="1956"/>
    <cellStyle name="20% - Accent5 2 2 4 3 2" xfId="8476"/>
    <cellStyle name="20% - Accent5 2 2 4 3 2 2" xfId="30886"/>
    <cellStyle name="20% - Accent5 2 2 4 3 3" xfId="30885"/>
    <cellStyle name="20% - Accent5 2 2 4 3 4" xfId="42785"/>
    <cellStyle name="20% - Accent5 2 2 4 4" xfId="1957"/>
    <cellStyle name="20% - Accent5 2 2 4 4 2" xfId="8477"/>
    <cellStyle name="20% - Accent5 2 2 4 4 2 2" xfId="30888"/>
    <cellStyle name="20% - Accent5 2 2 4 4 3" xfId="30887"/>
    <cellStyle name="20% - Accent5 2 2 4 4 4" xfId="42786"/>
    <cellStyle name="20% - Accent5 2 2 4 5" xfId="1958"/>
    <cellStyle name="20% - Accent5 2 2 4 5 2" xfId="8478"/>
    <cellStyle name="20% - Accent5 2 2 4 5 2 2" xfId="30890"/>
    <cellStyle name="20% - Accent5 2 2 4 5 3" xfId="30889"/>
    <cellStyle name="20% - Accent5 2 2 4 5 4" xfId="42787"/>
    <cellStyle name="20% - Accent5 2 2 4 6" xfId="1959"/>
    <cellStyle name="20% - Accent5 2 2 4 6 2" xfId="8479"/>
    <cellStyle name="20% - Accent5 2 2 4 6 2 2" xfId="30892"/>
    <cellStyle name="20% - Accent5 2 2 4 6 3" xfId="30891"/>
    <cellStyle name="20% - Accent5 2 2 4 6 4" xfId="42788"/>
    <cellStyle name="20% - Accent5 2 2 4 7" xfId="1960"/>
    <cellStyle name="20% - Accent5 2 2 4 7 2" xfId="8480"/>
    <cellStyle name="20% - Accent5 2 2 4 7 2 2" xfId="30894"/>
    <cellStyle name="20% - Accent5 2 2 4 7 3" xfId="30893"/>
    <cellStyle name="20% - Accent5 2 2 4 7 4" xfId="42789"/>
    <cellStyle name="20% - Accent5 2 2 4 8" xfId="8474"/>
    <cellStyle name="20% - Accent5 2 2 4 8 2" xfId="30895"/>
    <cellStyle name="20% - Accent5 2 2 4 9" xfId="30882"/>
    <cellStyle name="20% - Accent5 2 2 5" xfId="1961"/>
    <cellStyle name="20% - Accent5 2 2 5 2" xfId="8481"/>
    <cellStyle name="20% - Accent5 2 2 5 2 2" xfId="30897"/>
    <cellStyle name="20% - Accent5 2 2 5 3" xfId="30896"/>
    <cellStyle name="20% - Accent5 2 2 5 4" xfId="42790"/>
    <cellStyle name="20% - Accent5 2 2 6" xfId="1962"/>
    <cellStyle name="20% - Accent5 2 2 6 2" xfId="8482"/>
    <cellStyle name="20% - Accent5 2 2 6 2 2" xfId="30899"/>
    <cellStyle name="20% - Accent5 2 2 6 3" xfId="30898"/>
    <cellStyle name="20% - Accent5 2 2 6 4" xfId="42791"/>
    <cellStyle name="20% - Accent5 2 2 7" xfId="14553"/>
    <cellStyle name="20% - Accent5 2 3" xfId="191"/>
    <cellStyle name="20% - Accent5 2 3 2" xfId="427"/>
    <cellStyle name="20% - Accent5 2 3 2 2" xfId="7140"/>
    <cellStyle name="20% - Accent5 2 3 2 2 2" xfId="8485"/>
    <cellStyle name="20% - Accent5 2 3 2 2 2 2" xfId="30903"/>
    <cellStyle name="20% - Accent5 2 3 2 2 3" xfId="30902"/>
    <cellStyle name="20% - Accent5 2 3 2 3" xfId="8484"/>
    <cellStyle name="20% - Accent5 2 3 2 3 2" xfId="30904"/>
    <cellStyle name="20% - Accent5 2 3 2 4" xfId="30901"/>
    <cellStyle name="20% - Accent5 2 3 3" xfId="1963"/>
    <cellStyle name="20% - Accent5 2 3 4" xfId="8483"/>
    <cellStyle name="20% - Accent5 2 3 4 2" xfId="30905"/>
    <cellStyle name="20% - Accent5 2 3 5" xfId="30900"/>
    <cellStyle name="20% - Accent5 2 4" xfId="383"/>
    <cellStyle name="20% - Accent5 2 4 10" xfId="1965"/>
    <cellStyle name="20% - Accent5 2 4 10 2" xfId="8487"/>
    <cellStyle name="20% - Accent5 2 4 10 2 2" xfId="30908"/>
    <cellStyle name="20% - Accent5 2 4 10 3" xfId="30907"/>
    <cellStyle name="20% - Accent5 2 4 10 4" xfId="42793"/>
    <cellStyle name="20% - Accent5 2 4 11" xfId="1966"/>
    <cellStyle name="20% - Accent5 2 4 11 2" xfId="8488"/>
    <cellStyle name="20% - Accent5 2 4 11 2 2" xfId="30910"/>
    <cellStyle name="20% - Accent5 2 4 11 3" xfId="30909"/>
    <cellStyle name="20% - Accent5 2 4 11 4" xfId="42794"/>
    <cellStyle name="20% - Accent5 2 4 12" xfId="1964"/>
    <cellStyle name="20% - Accent5 2 4 12 2" xfId="8489"/>
    <cellStyle name="20% - Accent5 2 4 12 2 2" xfId="30912"/>
    <cellStyle name="20% - Accent5 2 4 12 3" xfId="30911"/>
    <cellStyle name="20% - Accent5 2 4 13" xfId="8486"/>
    <cellStyle name="20% - Accent5 2 4 13 2" xfId="30913"/>
    <cellStyle name="20% - Accent5 2 4 14" xfId="14554"/>
    <cellStyle name="20% - Accent5 2 4 15" xfId="30906"/>
    <cellStyle name="20% - Accent5 2 4 16" xfId="42792"/>
    <cellStyle name="20% - Accent5 2 4 2" xfId="1967"/>
    <cellStyle name="20% - Accent5 2 4 2 10" xfId="8490"/>
    <cellStyle name="20% - Accent5 2 4 2 10 2" xfId="30915"/>
    <cellStyle name="20% - Accent5 2 4 2 11" xfId="14555"/>
    <cellStyle name="20% - Accent5 2 4 2 12" xfId="30914"/>
    <cellStyle name="20% - Accent5 2 4 2 13" xfId="42795"/>
    <cellStyle name="20% - Accent5 2 4 2 2" xfId="1968"/>
    <cellStyle name="20% - Accent5 2 4 2 2 2" xfId="1969"/>
    <cellStyle name="20% - Accent5 2 4 2 2 2 2" xfId="8492"/>
    <cellStyle name="20% - Accent5 2 4 2 2 2 2 2" xfId="30918"/>
    <cellStyle name="20% - Accent5 2 4 2 2 2 3" xfId="30917"/>
    <cellStyle name="20% - Accent5 2 4 2 2 2 4" xfId="42797"/>
    <cellStyle name="20% - Accent5 2 4 2 2 3" xfId="8491"/>
    <cellStyle name="20% - Accent5 2 4 2 2 3 2" xfId="30919"/>
    <cellStyle name="20% - Accent5 2 4 2 2 4" xfId="30916"/>
    <cellStyle name="20% - Accent5 2 4 2 2 5" xfId="42796"/>
    <cellStyle name="20% - Accent5 2 4 2 3" xfId="1970"/>
    <cellStyle name="20% - Accent5 2 4 2 3 2" xfId="1971"/>
    <cellStyle name="20% - Accent5 2 4 2 3 2 2" xfId="8494"/>
    <cellStyle name="20% - Accent5 2 4 2 3 2 2 2" xfId="30922"/>
    <cellStyle name="20% - Accent5 2 4 2 3 2 3" xfId="30921"/>
    <cellStyle name="20% - Accent5 2 4 2 3 2 4" xfId="42799"/>
    <cellStyle name="20% - Accent5 2 4 2 3 3" xfId="8493"/>
    <cellStyle name="20% - Accent5 2 4 2 3 3 2" xfId="30923"/>
    <cellStyle name="20% - Accent5 2 4 2 3 4" xfId="30920"/>
    <cellStyle name="20% - Accent5 2 4 2 3 5" xfId="42798"/>
    <cellStyle name="20% - Accent5 2 4 2 4" xfId="1972"/>
    <cellStyle name="20% - Accent5 2 4 2 4 2" xfId="8495"/>
    <cellStyle name="20% - Accent5 2 4 2 4 2 2" xfId="30925"/>
    <cellStyle name="20% - Accent5 2 4 2 4 3" xfId="30924"/>
    <cellStyle name="20% - Accent5 2 4 2 4 4" xfId="42800"/>
    <cellStyle name="20% - Accent5 2 4 2 5" xfId="1973"/>
    <cellStyle name="20% - Accent5 2 4 2 5 2" xfId="8496"/>
    <cellStyle name="20% - Accent5 2 4 2 5 2 2" xfId="30927"/>
    <cellStyle name="20% - Accent5 2 4 2 5 3" xfId="30926"/>
    <cellStyle name="20% - Accent5 2 4 2 5 4" xfId="42801"/>
    <cellStyle name="20% - Accent5 2 4 2 6" xfId="1974"/>
    <cellStyle name="20% - Accent5 2 4 2 6 2" xfId="8497"/>
    <cellStyle name="20% - Accent5 2 4 2 6 2 2" xfId="30929"/>
    <cellStyle name="20% - Accent5 2 4 2 6 3" xfId="30928"/>
    <cellStyle name="20% - Accent5 2 4 2 6 4" xfId="42802"/>
    <cellStyle name="20% - Accent5 2 4 2 7" xfId="1975"/>
    <cellStyle name="20% - Accent5 2 4 2 7 2" xfId="8498"/>
    <cellStyle name="20% - Accent5 2 4 2 7 2 2" xfId="30931"/>
    <cellStyle name="20% - Accent5 2 4 2 7 3" xfId="30930"/>
    <cellStyle name="20% - Accent5 2 4 2 7 4" xfId="42803"/>
    <cellStyle name="20% - Accent5 2 4 2 8" xfId="1976"/>
    <cellStyle name="20% - Accent5 2 4 2 8 2" xfId="8499"/>
    <cellStyle name="20% - Accent5 2 4 2 8 2 2" xfId="30933"/>
    <cellStyle name="20% - Accent5 2 4 2 8 3" xfId="30932"/>
    <cellStyle name="20% - Accent5 2 4 2 8 4" xfId="42804"/>
    <cellStyle name="20% - Accent5 2 4 2 9" xfId="1977"/>
    <cellStyle name="20% - Accent5 2 4 2 9 2" xfId="8500"/>
    <cellStyle name="20% - Accent5 2 4 2 9 2 2" xfId="30935"/>
    <cellStyle name="20% - Accent5 2 4 2 9 3" xfId="30934"/>
    <cellStyle name="20% - Accent5 2 4 2 9 4" xfId="42805"/>
    <cellStyle name="20% - Accent5 2 4 3" xfId="1978"/>
    <cellStyle name="20% - Accent5 2 4 3 10" xfId="30936"/>
    <cellStyle name="20% - Accent5 2 4 3 11" xfId="42806"/>
    <cellStyle name="20% - Accent5 2 4 3 2" xfId="1979"/>
    <cellStyle name="20% - Accent5 2 4 3 2 2" xfId="8502"/>
    <cellStyle name="20% - Accent5 2 4 3 2 2 2" xfId="30938"/>
    <cellStyle name="20% - Accent5 2 4 3 2 3" xfId="30937"/>
    <cellStyle name="20% - Accent5 2 4 3 2 4" xfId="42807"/>
    <cellStyle name="20% - Accent5 2 4 3 3" xfId="1980"/>
    <cellStyle name="20% - Accent5 2 4 3 3 2" xfId="8503"/>
    <cellStyle name="20% - Accent5 2 4 3 3 2 2" xfId="30940"/>
    <cellStyle name="20% - Accent5 2 4 3 3 3" xfId="30939"/>
    <cellStyle name="20% - Accent5 2 4 3 3 4" xfId="42808"/>
    <cellStyle name="20% - Accent5 2 4 3 4" xfId="1981"/>
    <cellStyle name="20% - Accent5 2 4 3 4 2" xfId="8504"/>
    <cellStyle name="20% - Accent5 2 4 3 4 2 2" xfId="30942"/>
    <cellStyle name="20% - Accent5 2 4 3 4 3" xfId="30941"/>
    <cellStyle name="20% - Accent5 2 4 3 4 4" xfId="42809"/>
    <cellStyle name="20% - Accent5 2 4 3 5" xfId="1982"/>
    <cellStyle name="20% - Accent5 2 4 3 5 2" xfId="8505"/>
    <cellStyle name="20% - Accent5 2 4 3 5 2 2" xfId="30944"/>
    <cellStyle name="20% - Accent5 2 4 3 5 3" xfId="30943"/>
    <cellStyle name="20% - Accent5 2 4 3 5 4" xfId="42810"/>
    <cellStyle name="20% - Accent5 2 4 3 6" xfId="1983"/>
    <cellStyle name="20% - Accent5 2 4 3 6 2" xfId="8506"/>
    <cellStyle name="20% - Accent5 2 4 3 6 2 2" xfId="30946"/>
    <cellStyle name="20% - Accent5 2 4 3 6 3" xfId="30945"/>
    <cellStyle name="20% - Accent5 2 4 3 6 4" xfId="42811"/>
    <cellStyle name="20% - Accent5 2 4 3 7" xfId="1984"/>
    <cellStyle name="20% - Accent5 2 4 3 7 2" xfId="8507"/>
    <cellStyle name="20% - Accent5 2 4 3 7 2 2" xfId="30948"/>
    <cellStyle name="20% - Accent5 2 4 3 7 3" xfId="30947"/>
    <cellStyle name="20% - Accent5 2 4 3 7 4" xfId="42812"/>
    <cellStyle name="20% - Accent5 2 4 3 8" xfId="1985"/>
    <cellStyle name="20% - Accent5 2 4 3 8 2" xfId="8508"/>
    <cellStyle name="20% - Accent5 2 4 3 8 2 2" xfId="30950"/>
    <cellStyle name="20% - Accent5 2 4 3 8 3" xfId="30949"/>
    <cellStyle name="20% - Accent5 2 4 3 8 4" xfId="42813"/>
    <cellStyle name="20% - Accent5 2 4 3 9" xfId="8501"/>
    <cellStyle name="20% - Accent5 2 4 3 9 2" xfId="30951"/>
    <cellStyle name="20% - Accent5 2 4 4" xfId="1986"/>
    <cellStyle name="20% - Accent5 2 4 4 2" xfId="1987"/>
    <cellStyle name="20% - Accent5 2 4 4 2 2" xfId="8510"/>
    <cellStyle name="20% - Accent5 2 4 4 2 2 2" xfId="30954"/>
    <cellStyle name="20% - Accent5 2 4 4 2 3" xfId="30953"/>
    <cellStyle name="20% - Accent5 2 4 4 2 4" xfId="42815"/>
    <cellStyle name="20% - Accent5 2 4 4 3" xfId="8509"/>
    <cellStyle name="20% - Accent5 2 4 4 3 2" xfId="30955"/>
    <cellStyle name="20% - Accent5 2 4 4 4" xfId="30952"/>
    <cellStyle name="20% - Accent5 2 4 4 5" xfId="42814"/>
    <cellStyle name="20% - Accent5 2 4 5" xfId="1988"/>
    <cellStyle name="20% - Accent5 2 4 5 2" xfId="8511"/>
    <cellStyle name="20% - Accent5 2 4 5 2 2" xfId="30957"/>
    <cellStyle name="20% - Accent5 2 4 5 3" xfId="30956"/>
    <cellStyle name="20% - Accent5 2 4 5 4" xfId="42816"/>
    <cellStyle name="20% - Accent5 2 4 6" xfId="1989"/>
    <cellStyle name="20% - Accent5 2 4 6 2" xfId="8512"/>
    <cellStyle name="20% - Accent5 2 4 6 2 2" xfId="30959"/>
    <cellStyle name="20% - Accent5 2 4 6 3" xfId="30958"/>
    <cellStyle name="20% - Accent5 2 4 6 4" xfId="42817"/>
    <cellStyle name="20% - Accent5 2 4 7" xfId="1990"/>
    <cellStyle name="20% - Accent5 2 4 7 2" xfId="8513"/>
    <cellStyle name="20% - Accent5 2 4 7 2 2" xfId="30961"/>
    <cellStyle name="20% - Accent5 2 4 7 3" xfId="30960"/>
    <cellStyle name="20% - Accent5 2 4 7 4" xfId="42818"/>
    <cellStyle name="20% - Accent5 2 4 8" xfId="1991"/>
    <cellStyle name="20% - Accent5 2 4 8 2" xfId="8514"/>
    <cellStyle name="20% - Accent5 2 4 8 2 2" xfId="30963"/>
    <cellStyle name="20% - Accent5 2 4 8 3" xfId="30962"/>
    <cellStyle name="20% - Accent5 2 4 8 4" xfId="42819"/>
    <cellStyle name="20% - Accent5 2 4 9" xfId="1992"/>
    <cellStyle name="20% - Accent5 2 4 9 2" xfId="8515"/>
    <cellStyle name="20% - Accent5 2 4 9 2 2" xfId="30965"/>
    <cellStyle name="20% - Accent5 2 4 9 3" xfId="30964"/>
    <cellStyle name="20% - Accent5 2 4 9 4" xfId="42820"/>
    <cellStyle name="20% - Accent5 2 5" xfId="495"/>
    <cellStyle name="20% - Accent5 2 5 10" xfId="1994"/>
    <cellStyle name="20% - Accent5 2 5 10 2" xfId="8517"/>
    <cellStyle name="20% - Accent5 2 5 10 2 2" xfId="30968"/>
    <cellStyle name="20% - Accent5 2 5 10 3" xfId="30967"/>
    <cellStyle name="20% - Accent5 2 5 10 4" xfId="42822"/>
    <cellStyle name="20% - Accent5 2 5 11" xfId="1995"/>
    <cellStyle name="20% - Accent5 2 5 11 2" xfId="8518"/>
    <cellStyle name="20% - Accent5 2 5 11 2 2" xfId="30970"/>
    <cellStyle name="20% - Accent5 2 5 11 3" xfId="30969"/>
    <cellStyle name="20% - Accent5 2 5 11 4" xfId="42823"/>
    <cellStyle name="20% - Accent5 2 5 12" xfId="1993"/>
    <cellStyle name="20% - Accent5 2 5 12 2" xfId="8519"/>
    <cellStyle name="20% - Accent5 2 5 12 2 2" xfId="30972"/>
    <cellStyle name="20% - Accent5 2 5 12 3" xfId="30971"/>
    <cellStyle name="20% - Accent5 2 5 13" xfId="8516"/>
    <cellStyle name="20% - Accent5 2 5 13 2" xfId="30973"/>
    <cellStyle name="20% - Accent5 2 5 14" xfId="14556"/>
    <cellStyle name="20% - Accent5 2 5 15" xfId="30966"/>
    <cellStyle name="20% - Accent5 2 5 16" xfId="42821"/>
    <cellStyle name="20% - Accent5 2 5 2" xfId="1996"/>
    <cellStyle name="20% - Accent5 2 5 2 10" xfId="8520"/>
    <cellStyle name="20% - Accent5 2 5 2 10 2" xfId="30975"/>
    <cellStyle name="20% - Accent5 2 5 2 11" xfId="30974"/>
    <cellStyle name="20% - Accent5 2 5 2 12" xfId="42824"/>
    <cellStyle name="20% - Accent5 2 5 2 2" xfId="1997"/>
    <cellStyle name="20% - Accent5 2 5 2 2 2" xfId="8521"/>
    <cellStyle name="20% - Accent5 2 5 2 2 2 2" xfId="30977"/>
    <cellStyle name="20% - Accent5 2 5 2 2 3" xfId="30976"/>
    <cellStyle name="20% - Accent5 2 5 2 2 4" xfId="42825"/>
    <cellStyle name="20% - Accent5 2 5 2 3" xfId="1998"/>
    <cellStyle name="20% - Accent5 2 5 2 3 2" xfId="8522"/>
    <cellStyle name="20% - Accent5 2 5 2 3 2 2" xfId="30979"/>
    <cellStyle name="20% - Accent5 2 5 2 3 3" xfId="30978"/>
    <cellStyle name="20% - Accent5 2 5 2 3 4" xfId="42826"/>
    <cellStyle name="20% - Accent5 2 5 2 4" xfId="1999"/>
    <cellStyle name="20% - Accent5 2 5 2 4 2" xfId="8523"/>
    <cellStyle name="20% - Accent5 2 5 2 4 2 2" xfId="30981"/>
    <cellStyle name="20% - Accent5 2 5 2 4 3" xfId="30980"/>
    <cellStyle name="20% - Accent5 2 5 2 4 4" xfId="42827"/>
    <cellStyle name="20% - Accent5 2 5 2 5" xfId="2000"/>
    <cellStyle name="20% - Accent5 2 5 2 5 2" xfId="8524"/>
    <cellStyle name="20% - Accent5 2 5 2 5 2 2" xfId="30983"/>
    <cellStyle name="20% - Accent5 2 5 2 5 3" xfId="30982"/>
    <cellStyle name="20% - Accent5 2 5 2 5 4" xfId="42828"/>
    <cellStyle name="20% - Accent5 2 5 2 6" xfId="2001"/>
    <cellStyle name="20% - Accent5 2 5 2 6 2" xfId="8525"/>
    <cellStyle name="20% - Accent5 2 5 2 6 2 2" xfId="30985"/>
    <cellStyle name="20% - Accent5 2 5 2 6 3" xfId="30984"/>
    <cellStyle name="20% - Accent5 2 5 2 6 4" xfId="42829"/>
    <cellStyle name="20% - Accent5 2 5 2 7" xfId="2002"/>
    <cellStyle name="20% - Accent5 2 5 2 7 2" xfId="8526"/>
    <cellStyle name="20% - Accent5 2 5 2 7 2 2" xfId="30987"/>
    <cellStyle name="20% - Accent5 2 5 2 7 3" xfId="30986"/>
    <cellStyle name="20% - Accent5 2 5 2 7 4" xfId="42830"/>
    <cellStyle name="20% - Accent5 2 5 2 8" xfId="2003"/>
    <cellStyle name="20% - Accent5 2 5 2 8 2" xfId="8527"/>
    <cellStyle name="20% - Accent5 2 5 2 8 2 2" xfId="30989"/>
    <cellStyle name="20% - Accent5 2 5 2 8 3" xfId="30988"/>
    <cellStyle name="20% - Accent5 2 5 2 8 4" xfId="42831"/>
    <cellStyle name="20% - Accent5 2 5 2 9" xfId="2004"/>
    <cellStyle name="20% - Accent5 2 5 2 9 2" xfId="8528"/>
    <cellStyle name="20% - Accent5 2 5 2 9 2 2" xfId="30991"/>
    <cellStyle name="20% - Accent5 2 5 2 9 3" xfId="30990"/>
    <cellStyle name="20% - Accent5 2 5 2 9 4" xfId="42832"/>
    <cellStyle name="20% - Accent5 2 5 3" xfId="2005"/>
    <cellStyle name="20% - Accent5 2 5 3 2" xfId="2006"/>
    <cellStyle name="20% - Accent5 2 5 3 2 2" xfId="8530"/>
    <cellStyle name="20% - Accent5 2 5 3 2 2 2" xfId="30994"/>
    <cellStyle name="20% - Accent5 2 5 3 2 3" xfId="30993"/>
    <cellStyle name="20% - Accent5 2 5 3 2 4" xfId="42834"/>
    <cellStyle name="20% - Accent5 2 5 3 3" xfId="8529"/>
    <cellStyle name="20% - Accent5 2 5 3 3 2" xfId="30995"/>
    <cellStyle name="20% - Accent5 2 5 3 4" xfId="30992"/>
    <cellStyle name="20% - Accent5 2 5 3 5" xfId="42833"/>
    <cellStyle name="20% - Accent5 2 5 4" xfId="2007"/>
    <cellStyle name="20% - Accent5 2 5 4 2" xfId="8531"/>
    <cellStyle name="20% - Accent5 2 5 4 2 2" xfId="30997"/>
    <cellStyle name="20% - Accent5 2 5 4 3" xfId="30996"/>
    <cellStyle name="20% - Accent5 2 5 4 4" xfId="42835"/>
    <cellStyle name="20% - Accent5 2 5 5" xfId="2008"/>
    <cellStyle name="20% - Accent5 2 5 5 2" xfId="8532"/>
    <cellStyle name="20% - Accent5 2 5 5 2 2" xfId="30999"/>
    <cellStyle name="20% - Accent5 2 5 5 3" xfId="30998"/>
    <cellStyle name="20% - Accent5 2 5 5 4" xfId="42836"/>
    <cellStyle name="20% - Accent5 2 5 6" xfId="2009"/>
    <cellStyle name="20% - Accent5 2 5 6 2" xfId="8533"/>
    <cellStyle name="20% - Accent5 2 5 6 2 2" xfId="31001"/>
    <cellStyle name="20% - Accent5 2 5 6 3" xfId="31000"/>
    <cellStyle name="20% - Accent5 2 5 6 4" xfId="42837"/>
    <cellStyle name="20% - Accent5 2 5 7" xfId="2010"/>
    <cellStyle name="20% - Accent5 2 5 7 2" xfId="8534"/>
    <cellStyle name="20% - Accent5 2 5 7 2 2" xfId="31003"/>
    <cellStyle name="20% - Accent5 2 5 7 3" xfId="31002"/>
    <cellStyle name="20% - Accent5 2 5 7 4" xfId="42838"/>
    <cellStyle name="20% - Accent5 2 5 8" xfId="2011"/>
    <cellStyle name="20% - Accent5 2 5 8 2" xfId="8535"/>
    <cellStyle name="20% - Accent5 2 5 8 2 2" xfId="31005"/>
    <cellStyle name="20% - Accent5 2 5 8 3" xfId="31004"/>
    <cellStyle name="20% - Accent5 2 5 8 4" xfId="42839"/>
    <cellStyle name="20% - Accent5 2 5 9" xfId="2012"/>
    <cellStyle name="20% - Accent5 2 5 9 2" xfId="8536"/>
    <cellStyle name="20% - Accent5 2 5 9 2 2" xfId="31007"/>
    <cellStyle name="20% - Accent5 2 5 9 3" xfId="31006"/>
    <cellStyle name="20% - Accent5 2 5 9 4" xfId="42840"/>
    <cellStyle name="20% - Accent5 2 6" xfId="522"/>
    <cellStyle name="20% - Accent5 2 6 10" xfId="2013"/>
    <cellStyle name="20% - Accent5 2 6 10 2" xfId="8538"/>
    <cellStyle name="20% - Accent5 2 6 10 2 2" xfId="31010"/>
    <cellStyle name="20% - Accent5 2 6 10 3" xfId="31009"/>
    <cellStyle name="20% - Accent5 2 6 11" xfId="8537"/>
    <cellStyle name="20% - Accent5 2 6 11 2" xfId="31011"/>
    <cellStyle name="20% - Accent5 2 6 12" xfId="14557"/>
    <cellStyle name="20% - Accent5 2 6 13" xfId="31008"/>
    <cellStyle name="20% - Accent5 2 6 14" xfId="42841"/>
    <cellStyle name="20% - Accent5 2 6 2" xfId="2014"/>
    <cellStyle name="20% - Accent5 2 6 2 2" xfId="2015"/>
    <cellStyle name="20% - Accent5 2 6 2 2 2" xfId="8540"/>
    <cellStyle name="20% - Accent5 2 6 2 2 2 2" xfId="31014"/>
    <cellStyle name="20% - Accent5 2 6 2 2 3" xfId="31013"/>
    <cellStyle name="20% - Accent5 2 6 2 2 4" xfId="42843"/>
    <cellStyle name="20% - Accent5 2 6 2 3" xfId="8539"/>
    <cellStyle name="20% - Accent5 2 6 2 3 2" xfId="31015"/>
    <cellStyle name="20% - Accent5 2 6 2 4" xfId="31012"/>
    <cellStyle name="20% - Accent5 2 6 2 5" xfId="42842"/>
    <cellStyle name="20% - Accent5 2 6 3" xfId="2016"/>
    <cellStyle name="20% - Accent5 2 6 3 2" xfId="2017"/>
    <cellStyle name="20% - Accent5 2 6 3 2 2" xfId="8542"/>
    <cellStyle name="20% - Accent5 2 6 3 2 2 2" xfId="31018"/>
    <cellStyle name="20% - Accent5 2 6 3 2 3" xfId="31017"/>
    <cellStyle name="20% - Accent5 2 6 3 2 4" xfId="42845"/>
    <cellStyle name="20% - Accent5 2 6 3 3" xfId="8541"/>
    <cellStyle name="20% - Accent5 2 6 3 3 2" xfId="31019"/>
    <cellStyle name="20% - Accent5 2 6 3 4" xfId="31016"/>
    <cellStyle name="20% - Accent5 2 6 3 5" xfId="42844"/>
    <cellStyle name="20% - Accent5 2 6 4" xfId="2018"/>
    <cellStyle name="20% - Accent5 2 6 4 2" xfId="8543"/>
    <cellStyle name="20% - Accent5 2 6 4 2 2" xfId="31021"/>
    <cellStyle name="20% - Accent5 2 6 4 3" xfId="31020"/>
    <cellStyle name="20% - Accent5 2 6 4 4" xfId="42846"/>
    <cellStyle name="20% - Accent5 2 6 5" xfId="2019"/>
    <cellStyle name="20% - Accent5 2 6 5 2" xfId="8544"/>
    <cellStyle name="20% - Accent5 2 6 5 2 2" xfId="31023"/>
    <cellStyle name="20% - Accent5 2 6 5 3" xfId="31022"/>
    <cellStyle name="20% - Accent5 2 6 5 4" xfId="42847"/>
    <cellStyle name="20% - Accent5 2 6 6" xfId="2020"/>
    <cellStyle name="20% - Accent5 2 6 6 2" xfId="8545"/>
    <cellStyle name="20% - Accent5 2 6 6 2 2" xfId="31025"/>
    <cellStyle name="20% - Accent5 2 6 6 3" xfId="31024"/>
    <cellStyle name="20% - Accent5 2 6 6 4" xfId="42848"/>
    <cellStyle name="20% - Accent5 2 6 7" xfId="2021"/>
    <cellStyle name="20% - Accent5 2 6 7 2" xfId="8546"/>
    <cellStyle name="20% - Accent5 2 6 7 2 2" xfId="31027"/>
    <cellStyle name="20% - Accent5 2 6 7 3" xfId="31026"/>
    <cellStyle name="20% - Accent5 2 6 7 4" xfId="42849"/>
    <cellStyle name="20% - Accent5 2 6 8" xfId="2022"/>
    <cellStyle name="20% - Accent5 2 6 8 2" xfId="8547"/>
    <cellStyle name="20% - Accent5 2 6 8 2 2" xfId="31029"/>
    <cellStyle name="20% - Accent5 2 6 8 3" xfId="31028"/>
    <cellStyle name="20% - Accent5 2 6 8 4" xfId="42850"/>
    <cellStyle name="20% - Accent5 2 6 9" xfId="2023"/>
    <cellStyle name="20% - Accent5 2 6 9 2" xfId="8548"/>
    <cellStyle name="20% - Accent5 2 6 9 2 2" xfId="31031"/>
    <cellStyle name="20% - Accent5 2 6 9 3" xfId="31030"/>
    <cellStyle name="20% - Accent5 2 6 9 4" xfId="42851"/>
    <cellStyle name="20% - Accent5 2 7" xfId="631"/>
    <cellStyle name="20% - Accent5 2 7 2" xfId="2024"/>
    <cellStyle name="20% - Accent5 2 7 2 2" xfId="8550"/>
    <cellStyle name="20% - Accent5 2 7 2 2 2" xfId="31034"/>
    <cellStyle name="20% - Accent5 2 7 2 3" xfId="31033"/>
    <cellStyle name="20% - Accent5 2 7 3" xfId="8549"/>
    <cellStyle name="20% - Accent5 2 7 3 2" xfId="31035"/>
    <cellStyle name="20% - Accent5 2 7 4" xfId="14558"/>
    <cellStyle name="20% - Accent5 2 7 5" xfId="31032"/>
    <cellStyle name="20% - Accent5 2 7 6" xfId="42852"/>
    <cellStyle name="20% - Accent5 2 8" xfId="718"/>
    <cellStyle name="20% - Accent5 2 8 2" xfId="2025"/>
    <cellStyle name="20% - Accent5 2 8 2 2" xfId="8552"/>
    <cellStyle name="20% - Accent5 2 8 2 2 2" xfId="31038"/>
    <cellStyle name="20% - Accent5 2 8 2 3" xfId="31037"/>
    <cellStyle name="20% - Accent5 2 8 3" xfId="8551"/>
    <cellStyle name="20% - Accent5 2 8 3 2" xfId="31039"/>
    <cellStyle name="20% - Accent5 2 8 4" xfId="14559"/>
    <cellStyle name="20% - Accent5 2 8 5" xfId="31036"/>
    <cellStyle name="20% - Accent5 2 8 6" xfId="42853"/>
    <cellStyle name="20% - Accent5 2 9" xfId="2026"/>
    <cellStyle name="20% - Accent5 2 9 2" xfId="8553"/>
    <cellStyle name="20% - Accent5 2 9 2 2" xfId="31041"/>
    <cellStyle name="20% - Accent5 2 9 3" xfId="14560"/>
    <cellStyle name="20% - Accent5 2 9 4" xfId="31040"/>
    <cellStyle name="20% - Accent5 2 9 5" xfId="42854"/>
    <cellStyle name="20% - Accent5 20" xfId="14561"/>
    <cellStyle name="20% - Accent5 21" xfId="28074"/>
    <cellStyle name="20% - Accent5 3" xfId="193"/>
    <cellStyle name="20% - Accent5 3 10" xfId="2028"/>
    <cellStyle name="20% - Accent5 3 10 2" xfId="8555"/>
    <cellStyle name="20% - Accent5 3 10 2 2" xfId="31044"/>
    <cellStyle name="20% - Accent5 3 10 3" xfId="14563"/>
    <cellStyle name="20% - Accent5 3 10 4" xfId="31043"/>
    <cellStyle name="20% - Accent5 3 10 5" xfId="42856"/>
    <cellStyle name="20% - Accent5 3 11" xfId="2029"/>
    <cellStyle name="20% - Accent5 3 11 2" xfId="8556"/>
    <cellStyle name="20% - Accent5 3 11 2 2" xfId="31046"/>
    <cellStyle name="20% - Accent5 3 11 3" xfId="14564"/>
    <cellStyle name="20% - Accent5 3 11 4" xfId="31045"/>
    <cellStyle name="20% - Accent5 3 11 5" xfId="42857"/>
    <cellStyle name="20% - Accent5 3 12" xfId="2030"/>
    <cellStyle name="20% - Accent5 3 12 2" xfId="8557"/>
    <cellStyle name="20% - Accent5 3 12 2 2" xfId="31048"/>
    <cellStyle name="20% - Accent5 3 12 3" xfId="14565"/>
    <cellStyle name="20% - Accent5 3 12 4" xfId="31047"/>
    <cellStyle name="20% - Accent5 3 12 5" xfId="42858"/>
    <cellStyle name="20% - Accent5 3 13" xfId="2031"/>
    <cellStyle name="20% - Accent5 3 13 2" xfId="8558"/>
    <cellStyle name="20% - Accent5 3 13 2 2" xfId="31050"/>
    <cellStyle name="20% - Accent5 3 13 3" xfId="14566"/>
    <cellStyle name="20% - Accent5 3 13 4" xfId="31049"/>
    <cellStyle name="20% - Accent5 3 13 5" xfId="42859"/>
    <cellStyle name="20% - Accent5 3 14" xfId="2027"/>
    <cellStyle name="20% - Accent5 3 14 2" xfId="8559"/>
    <cellStyle name="20% - Accent5 3 14 2 2" xfId="31052"/>
    <cellStyle name="20% - Accent5 3 14 3" xfId="31051"/>
    <cellStyle name="20% - Accent5 3 15" xfId="8554"/>
    <cellStyle name="20% - Accent5 3 15 2" xfId="31053"/>
    <cellStyle name="20% - Accent5 3 16" xfId="14562"/>
    <cellStyle name="20% - Accent5 3 17" xfId="31042"/>
    <cellStyle name="20% - Accent5 3 18" xfId="42855"/>
    <cellStyle name="20% - Accent5 3 2" xfId="428"/>
    <cellStyle name="20% - Accent5 3 2 10" xfId="2033"/>
    <cellStyle name="20% - Accent5 3 2 10 2" xfId="8561"/>
    <cellStyle name="20% - Accent5 3 2 10 2 2" xfId="31056"/>
    <cellStyle name="20% - Accent5 3 2 10 3" xfId="31055"/>
    <cellStyle name="20% - Accent5 3 2 10 4" xfId="42861"/>
    <cellStyle name="20% - Accent5 3 2 11" xfId="2034"/>
    <cellStyle name="20% - Accent5 3 2 11 2" xfId="8562"/>
    <cellStyle name="20% - Accent5 3 2 11 2 2" xfId="31058"/>
    <cellStyle name="20% - Accent5 3 2 11 3" xfId="31057"/>
    <cellStyle name="20% - Accent5 3 2 11 4" xfId="42862"/>
    <cellStyle name="20% - Accent5 3 2 12" xfId="2032"/>
    <cellStyle name="20% - Accent5 3 2 12 2" xfId="8563"/>
    <cellStyle name="20% - Accent5 3 2 12 2 2" xfId="31060"/>
    <cellStyle name="20% - Accent5 3 2 12 3" xfId="31059"/>
    <cellStyle name="20% - Accent5 3 2 13" xfId="8560"/>
    <cellStyle name="20% - Accent5 3 2 13 2" xfId="31061"/>
    <cellStyle name="20% - Accent5 3 2 14" xfId="14567"/>
    <cellStyle name="20% - Accent5 3 2 15" xfId="31054"/>
    <cellStyle name="20% - Accent5 3 2 16" xfId="42860"/>
    <cellStyle name="20% - Accent5 3 2 2" xfId="2035"/>
    <cellStyle name="20% - Accent5 3 2 2 10" xfId="8564"/>
    <cellStyle name="20% - Accent5 3 2 2 10 2" xfId="31063"/>
    <cellStyle name="20% - Accent5 3 2 2 11" xfId="31062"/>
    <cellStyle name="20% - Accent5 3 2 2 12" xfId="42863"/>
    <cellStyle name="20% - Accent5 3 2 2 2" xfId="2036"/>
    <cellStyle name="20% - Accent5 3 2 2 2 2" xfId="2037"/>
    <cellStyle name="20% - Accent5 3 2 2 2 2 2" xfId="8566"/>
    <cellStyle name="20% - Accent5 3 2 2 2 2 2 2" xfId="31066"/>
    <cellStyle name="20% - Accent5 3 2 2 2 2 3" xfId="31065"/>
    <cellStyle name="20% - Accent5 3 2 2 2 2 4" xfId="42865"/>
    <cellStyle name="20% - Accent5 3 2 2 2 3" xfId="8565"/>
    <cellStyle name="20% - Accent5 3 2 2 2 3 2" xfId="31067"/>
    <cellStyle name="20% - Accent5 3 2 2 2 4" xfId="31064"/>
    <cellStyle name="20% - Accent5 3 2 2 2 5" xfId="42864"/>
    <cellStyle name="20% - Accent5 3 2 2 3" xfId="2038"/>
    <cellStyle name="20% - Accent5 3 2 2 3 2" xfId="2039"/>
    <cellStyle name="20% - Accent5 3 2 2 3 2 2" xfId="8568"/>
    <cellStyle name="20% - Accent5 3 2 2 3 2 2 2" xfId="31070"/>
    <cellStyle name="20% - Accent5 3 2 2 3 2 3" xfId="31069"/>
    <cellStyle name="20% - Accent5 3 2 2 3 2 4" xfId="42867"/>
    <cellStyle name="20% - Accent5 3 2 2 3 3" xfId="8567"/>
    <cellStyle name="20% - Accent5 3 2 2 3 3 2" xfId="31071"/>
    <cellStyle name="20% - Accent5 3 2 2 3 4" xfId="31068"/>
    <cellStyle name="20% - Accent5 3 2 2 3 5" xfId="42866"/>
    <cellStyle name="20% - Accent5 3 2 2 4" xfId="2040"/>
    <cellStyle name="20% - Accent5 3 2 2 4 2" xfId="8569"/>
    <cellStyle name="20% - Accent5 3 2 2 4 2 2" xfId="31073"/>
    <cellStyle name="20% - Accent5 3 2 2 4 3" xfId="31072"/>
    <cellStyle name="20% - Accent5 3 2 2 4 4" xfId="42868"/>
    <cellStyle name="20% - Accent5 3 2 2 5" xfId="2041"/>
    <cellStyle name="20% - Accent5 3 2 2 5 2" xfId="8570"/>
    <cellStyle name="20% - Accent5 3 2 2 5 2 2" xfId="31075"/>
    <cellStyle name="20% - Accent5 3 2 2 5 3" xfId="31074"/>
    <cellStyle name="20% - Accent5 3 2 2 5 4" xfId="42869"/>
    <cellStyle name="20% - Accent5 3 2 2 6" xfId="2042"/>
    <cellStyle name="20% - Accent5 3 2 2 6 2" xfId="8571"/>
    <cellStyle name="20% - Accent5 3 2 2 6 2 2" xfId="31077"/>
    <cellStyle name="20% - Accent5 3 2 2 6 3" xfId="31076"/>
    <cellStyle name="20% - Accent5 3 2 2 6 4" xfId="42870"/>
    <cellStyle name="20% - Accent5 3 2 2 7" xfId="2043"/>
    <cellStyle name="20% - Accent5 3 2 2 7 2" xfId="8572"/>
    <cellStyle name="20% - Accent5 3 2 2 7 2 2" xfId="31079"/>
    <cellStyle name="20% - Accent5 3 2 2 7 3" xfId="31078"/>
    <cellStyle name="20% - Accent5 3 2 2 7 4" xfId="42871"/>
    <cellStyle name="20% - Accent5 3 2 2 8" xfId="2044"/>
    <cellStyle name="20% - Accent5 3 2 2 8 2" xfId="8573"/>
    <cellStyle name="20% - Accent5 3 2 2 8 2 2" xfId="31081"/>
    <cellStyle name="20% - Accent5 3 2 2 8 3" xfId="31080"/>
    <cellStyle name="20% - Accent5 3 2 2 8 4" xfId="42872"/>
    <cellStyle name="20% - Accent5 3 2 2 9" xfId="2045"/>
    <cellStyle name="20% - Accent5 3 2 2 9 2" xfId="8574"/>
    <cellStyle name="20% - Accent5 3 2 2 9 2 2" xfId="31083"/>
    <cellStyle name="20% - Accent5 3 2 2 9 3" xfId="31082"/>
    <cellStyle name="20% - Accent5 3 2 2 9 4" xfId="42873"/>
    <cellStyle name="20% - Accent5 3 2 3" xfId="2046"/>
    <cellStyle name="20% - Accent5 3 2 3 10" xfId="31084"/>
    <cellStyle name="20% - Accent5 3 2 3 11" xfId="42874"/>
    <cellStyle name="20% - Accent5 3 2 3 2" xfId="2047"/>
    <cellStyle name="20% - Accent5 3 2 3 2 2" xfId="8576"/>
    <cellStyle name="20% - Accent5 3 2 3 2 2 2" xfId="31086"/>
    <cellStyle name="20% - Accent5 3 2 3 2 3" xfId="31085"/>
    <cellStyle name="20% - Accent5 3 2 3 2 4" xfId="42875"/>
    <cellStyle name="20% - Accent5 3 2 3 3" xfId="2048"/>
    <cellStyle name="20% - Accent5 3 2 3 3 2" xfId="8577"/>
    <cellStyle name="20% - Accent5 3 2 3 3 2 2" xfId="31088"/>
    <cellStyle name="20% - Accent5 3 2 3 3 3" xfId="31087"/>
    <cellStyle name="20% - Accent5 3 2 3 3 4" xfId="42876"/>
    <cellStyle name="20% - Accent5 3 2 3 4" xfId="2049"/>
    <cellStyle name="20% - Accent5 3 2 3 4 2" xfId="8578"/>
    <cellStyle name="20% - Accent5 3 2 3 4 2 2" xfId="31090"/>
    <cellStyle name="20% - Accent5 3 2 3 4 3" xfId="31089"/>
    <cellStyle name="20% - Accent5 3 2 3 4 4" xfId="42877"/>
    <cellStyle name="20% - Accent5 3 2 3 5" xfId="2050"/>
    <cellStyle name="20% - Accent5 3 2 3 5 2" xfId="8579"/>
    <cellStyle name="20% - Accent5 3 2 3 5 2 2" xfId="31092"/>
    <cellStyle name="20% - Accent5 3 2 3 5 3" xfId="31091"/>
    <cellStyle name="20% - Accent5 3 2 3 5 4" xfId="42878"/>
    <cellStyle name="20% - Accent5 3 2 3 6" xfId="2051"/>
    <cellStyle name="20% - Accent5 3 2 3 6 2" xfId="8580"/>
    <cellStyle name="20% - Accent5 3 2 3 6 2 2" xfId="31094"/>
    <cellStyle name="20% - Accent5 3 2 3 6 3" xfId="31093"/>
    <cellStyle name="20% - Accent5 3 2 3 6 4" xfId="42879"/>
    <cellStyle name="20% - Accent5 3 2 3 7" xfId="2052"/>
    <cellStyle name="20% - Accent5 3 2 3 7 2" xfId="8581"/>
    <cellStyle name="20% - Accent5 3 2 3 7 2 2" xfId="31096"/>
    <cellStyle name="20% - Accent5 3 2 3 7 3" xfId="31095"/>
    <cellStyle name="20% - Accent5 3 2 3 7 4" xfId="42880"/>
    <cellStyle name="20% - Accent5 3 2 3 8" xfId="2053"/>
    <cellStyle name="20% - Accent5 3 2 3 8 2" xfId="8582"/>
    <cellStyle name="20% - Accent5 3 2 3 8 2 2" xfId="31098"/>
    <cellStyle name="20% - Accent5 3 2 3 8 3" xfId="31097"/>
    <cellStyle name="20% - Accent5 3 2 3 8 4" xfId="42881"/>
    <cellStyle name="20% - Accent5 3 2 3 9" xfId="8575"/>
    <cellStyle name="20% - Accent5 3 2 3 9 2" xfId="31099"/>
    <cellStyle name="20% - Accent5 3 2 4" xfId="2054"/>
    <cellStyle name="20% - Accent5 3 2 4 2" xfId="2055"/>
    <cellStyle name="20% - Accent5 3 2 4 2 2" xfId="8584"/>
    <cellStyle name="20% - Accent5 3 2 4 2 2 2" xfId="31102"/>
    <cellStyle name="20% - Accent5 3 2 4 2 3" xfId="31101"/>
    <cellStyle name="20% - Accent5 3 2 4 2 4" xfId="42883"/>
    <cellStyle name="20% - Accent5 3 2 4 3" xfId="8583"/>
    <cellStyle name="20% - Accent5 3 2 4 3 2" xfId="31103"/>
    <cellStyle name="20% - Accent5 3 2 4 4" xfId="31100"/>
    <cellStyle name="20% - Accent5 3 2 4 5" xfId="42882"/>
    <cellStyle name="20% - Accent5 3 2 5" xfId="2056"/>
    <cellStyle name="20% - Accent5 3 2 5 2" xfId="8585"/>
    <cellStyle name="20% - Accent5 3 2 5 2 2" xfId="31105"/>
    <cellStyle name="20% - Accent5 3 2 5 3" xfId="31104"/>
    <cellStyle name="20% - Accent5 3 2 5 4" xfId="42884"/>
    <cellStyle name="20% - Accent5 3 2 6" xfId="2057"/>
    <cellStyle name="20% - Accent5 3 2 6 2" xfId="8586"/>
    <cellStyle name="20% - Accent5 3 2 6 2 2" xfId="31107"/>
    <cellStyle name="20% - Accent5 3 2 6 3" xfId="31106"/>
    <cellStyle name="20% - Accent5 3 2 6 4" xfId="42885"/>
    <cellStyle name="20% - Accent5 3 2 7" xfId="2058"/>
    <cellStyle name="20% - Accent5 3 2 7 2" xfId="8587"/>
    <cellStyle name="20% - Accent5 3 2 7 2 2" xfId="31109"/>
    <cellStyle name="20% - Accent5 3 2 7 3" xfId="31108"/>
    <cellStyle name="20% - Accent5 3 2 7 4" xfId="42886"/>
    <cellStyle name="20% - Accent5 3 2 8" xfId="2059"/>
    <cellStyle name="20% - Accent5 3 2 8 2" xfId="8588"/>
    <cellStyle name="20% - Accent5 3 2 8 2 2" xfId="31111"/>
    <cellStyle name="20% - Accent5 3 2 8 3" xfId="31110"/>
    <cellStyle name="20% - Accent5 3 2 8 4" xfId="42887"/>
    <cellStyle name="20% - Accent5 3 2 9" xfId="2060"/>
    <cellStyle name="20% - Accent5 3 2 9 2" xfId="8589"/>
    <cellStyle name="20% - Accent5 3 2 9 2 2" xfId="31113"/>
    <cellStyle name="20% - Accent5 3 2 9 3" xfId="31112"/>
    <cellStyle name="20% - Accent5 3 2 9 4" xfId="42888"/>
    <cellStyle name="20% - Accent5 3 3" xfId="632"/>
    <cellStyle name="20% - Accent5 3 3 10" xfId="2062"/>
    <cellStyle name="20% - Accent5 3 3 10 2" xfId="8591"/>
    <cellStyle name="20% - Accent5 3 3 10 2 2" xfId="31116"/>
    <cellStyle name="20% - Accent5 3 3 10 3" xfId="31115"/>
    <cellStyle name="20% - Accent5 3 3 10 4" xfId="42890"/>
    <cellStyle name="20% - Accent5 3 3 11" xfId="2063"/>
    <cellStyle name="20% - Accent5 3 3 11 2" xfId="8592"/>
    <cellStyle name="20% - Accent5 3 3 11 2 2" xfId="31118"/>
    <cellStyle name="20% - Accent5 3 3 11 3" xfId="31117"/>
    <cellStyle name="20% - Accent5 3 3 11 4" xfId="42891"/>
    <cellStyle name="20% - Accent5 3 3 12" xfId="2061"/>
    <cellStyle name="20% - Accent5 3 3 12 2" xfId="8593"/>
    <cellStyle name="20% - Accent5 3 3 12 2 2" xfId="31120"/>
    <cellStyle name="20% - Accent5 3 3 12 3" xfId="31119"/>
    <cellStyle name="20% - Accent5 3 3 13" xfId="8590"/>
    <cellStyle name="20% - Accent5 3 3 13 2" xfId="31121"/>
    <cellStyle name="20% - Accent5 3 3 14" xfId="14568"/>
    <cellStyle name="20% - Accent5 3 3 15" xfId="31114"/>
    <cellStyle name="20% - Accent5 3 3 16" xfId="42889"/>
    <cellStyle name="20% - Accent5 3 3 2" xfId="2064"/>
    <cellStyle name="20% - Accent5 3 3 2 10" xfId="8594"/>
    <cellStyle name="20% - Accent5 3 3 2 10 2" xfId="31123"/>
    <cellStyle name="20% - Accent5 3 3 2 11" xfId="31122"/>
    <cellStyle name="20% - Accent5 3 3 2 12" xfId="42892"/>
    <cellStyle name="20% - Accent5 3 3 2 2" xfId="2065"/>
    <cellStyle name="20% - Accent5 3 3 2 2 2" xfId="8595"/>
    <cellStyle name="20% - Accent5 3 3 2 2 2 2" xfId="31125"/>
    <cellStyle name="20% - Accent5 3 3 2 2 3" xfId="31124"/>
    <cellStyle name="20% - Accent5 3 3 2 2 4" xfId="42893"/>
    <cellStyle name="20% - Accent5 3 3 2 3" xfId="2066"/>
    <cellStyle name="20% - Accent5 3 3 2 3 2" xfId="8596"/>
    <cellStyle name="20% - Accent5 3 3 2 3 2 2" xfId="31127"/>
    <cellStyle name="20% - Accent5 3 3 2 3 3" xfId="31126"/>
    <cellStyle name="20% - Accent5 3 3 2 3 4" xfId="42894"/>
    <cellStyle name="20% - Accent5 3 3 2 4" xfId="2067"/>
    <cellStyle name="20% - Accent5 3 3 2 4 2" xfId="8597"/>
    <cellStyle name="20% - Accent5 3 3 2 4 2 2" xfId="31129"/>
    <cellStyle name="20% - Accent5 3 3 2 4 3" xfId="31128"/>
    <cellStyle name="20% - Accent5 3 3 2 4 4" xfId="42895"/>
    <cellStyle name="20% - Accent5 3 3 2 5" xfId="2068"/>
    <cellStyle name="20% - Accent5 3 3 2 5 2" xfId="8598"/>
    <cellStyle name="20% - Accent5 3 3 2 5 2 2" xfId="31131"/>
    <cellStyle name="20% - Accent5 3 3 2 5 3" xfId="31130"/>
    <cellStyle name="20% - Accent5 3 3 2 5 4" xfId="42896"/>
    <cellStyle name="20% - Accent5 3 3 2 6" xfId="2069"/>
    <cellStyle name="20% - Accent5 3 3 2 6 2" xfId="8599"/>
    <cellStyle name="20% - Accent5 3 3 2 6 2 2" xfId="31133"/>
    <cellStyle name="20% - Accent5 3 3 2 6 3" xfId="31132"/>
    <cellStyle name="20% - Accent5 3 3 2 6 4" xfId="42897"/>
    <cellStyle name="20% - Accent5 3 3 2 7" xfId="2070"/>
    <cellStyle name="20% - Accent5 3 3 2 7 2" xfId="8600"/>
    <cellStyle name="20% - Accent5 3 3 2 7 2 2" xfId="31135"/>
    <cellStyle name="20% - Accent5 3 3 2 7 3" xfId="31134"/>
    <cellStyle name="20% - Accent5 3 3 2 7 4" xfId="42898"/>
    <cellStyle name="20% - Accent5 3 3 2 8" xfId="2071"/>
    <cellStyle name="20% - Accent5 3 3 2 8 2" xfId="8601"/>
    <cellStyle name="20% - Accent5 3 3 2 8 2 2" xfId="31137"/>
    <cellStyle name="20% - Accent5 3 3 2 8 3" xfId="31136"/>
    <cellStyle name="20% - Accent5 3 3 2 8 4" xfId="42899"/>
    <cellStyle name="20% - Accent5 3 3 2 9" xfId="2072"/>
    <cellStyle name="20% - Accent5 3 3 2 9 2" xfId="8602"/>
    <cellStyle name="20% - Accent5 3 3 2 9 2 2" xfId="31139"/>
    <cellStyle name="20% - Accent5 3 3 2 9 3" xfId="31138"/>
    <cellStyle name="20% - Accent5 3 3 2 9 4" xfId="42900"/>
    <cellStyle name="20% - Accent5 3 3 3" xfId="2073"/>
    <cellStyle name="20% - Accent5 3 3 3 2" xfId="2074"/>
    <cellStyle name="20% - Accent5 3 3 3 2 2" xfId="8604"/>
    <cellStyle name="20% - Accent5 3 3 3 2 2 2" xfId="31142"/>
    <cellStyle name="20% - Accent5 3 3 3 2 3" xfId="31141"/>
    <cellStyle name="20% - Accent5 3 3 3 2 4" xfId="42902"/>
    <cellStyle name="20% - Accent5 3 3 3 3" xfId="8603"/>
    <cellStyle name="20% - Accent5 3 3 3 3 2" xfId="31143"/>
    <cellStyle name="20% - Accent5 3 3 3 4" xfId="31140"/>
    <cellStyle name="20% - Accent5 3 3 3 5" xfId="42901"/>
    <cellStyle name="20% - Accent5 3 3 4" xfId="2075"/>
    <cellStyle name="20% - Accent5 3 3 4 2" xfId="8605"/>
    <cellStyle name="20% - Accent5 3 3 4 2 2" xfId="31145"/>
    <cellStyle name="20% - Accent5 3 3 4 3" xfId="31144"/>
    <cellStyle name="20% - Accent5 3 3 4 4" xfId="42903"/>
    <cellStyle name="20% - Accent5 3 3 5" xfId="2076"/>
    <cellStyle name="20% - Accent5 3 3 5 2" xfId="8606"/>
    <cellStyle name="20% - Accent5 3 3 5 2 2" xfId="31147"/>
    <cellStyle name="20% - Accent5 3 3 5 3" xfId="31146"/>
    <cellStyle name="20% - Accent5 3 3 5 4" xfId="42904"/>
    <cellStyle name="20% - Accent5 3 3 6" xfId="2077"/>
    <cellStyle name="20% - Accent5 3 3 6 2" xfId="8607"/>
    <cellStyle name="20% - Accent5 3 3 6 2 2" xfId="31149"/>
    <cellStyle name="20% - Accent5 3 3 6 3" xfId="31148"/>
    <cellStyle name="20% - Accent5 3 3 6 4" xfId="42905"/>
    <cellStyle name="20% - Accent5 3 3 7" xfId="2078"/>
    <cellStyle name="20% - Accent5 3 3 7 2" xfId="8608"/>
    <cellStyle name="20% - Accent5 3 3 7 2 2" xfId="31151"/>
    <cellStyle name="20% - Accent5 3 3 7 3" xfId="31150"/>
    <cellStyle name="20% - Accent5 3 3 7 4" xfId="42906"/>
    <cellStyle name="20% - Accent5 3 3 8" xfId="2079"/>
    <cellStyle name="20% - Accent5 3 3 8 2" xfId="8609"/>
    <cellStyle name="20% - Accent5 3 3 8 2 2" xfId="31153"/>
    <cellStyle name="20% - Accent5 3 3 8 3" xfId="31152"/>
    <cellStyle name="20% - Accent5 3 3 8 4" xfId="42907"/>
    <cellStyle name="20% - Accent5 3 3 9" xfId="2080"/>
    <cellStyle name="20% - Accent5 3 3 9 2" xfId="8610"/>
    <cellStyle name="20% - Accent5 3 3 9 2 2" xfId="31155"/>
    <cellStyle name="20% - Accent5 3 3 9 3" xfId="31154"/>
    <cellStyle name="20% - Accent5 3 3 9 4" xfId="42908"/>
    <cellStyle name="20% - Accent5 3 4" xfId="719"/>
    <cellStyle name="20% - Accent5 3 4 10" xfId="2081"/>
    <cellStyle name="20% - Accent5 3 4 10 2" xfId="8612"/>
    <cellStyle name="20% - Accent5 3 4 10 2 2" xfId="31158"/>
    <cellStyle name="20% - Accent5 3 4 10 3" xfId="31157"/>
    <cellStyle name="20% - Accent5 3 4 11" xfId="8611"/>
    <cellStyle name="20% - Accent5 3 4 11 2" xfId="31159"/>
    <cellStyle name="20% - Accent5 3 4 12" xfId="14569"/>
    <cellStyle name="20% - Accent5 3 4 13" xfId="31156"/>
    <cellStyle name="20% - Accent5 3 4 14" xfId="42909"/>
    <cellStyle name="20% - Accent5 3 4 2" xfId="2082"/>
    <cellStyle name="20% - Accent5 3 4 2 2" xfId="2083"/>
    <cellStyle name="20% - Accent5 3 4 2 2 2" xfId="8614"/>
    <cellStyle name="20% - Accent5 3 4 2 2 2 2" xfId="31162"/>
    <cellStyle name="20% - Accent5 3 4 2 2 3" xfId="31161"/>
    <cellStyle name="20% - Accent5 3 4 2 2 4" xfId="42911"/>
    <cellStyle name="20% - Accent5 3 4 2 3" xfId="8613"/>
    <cellStyle name="20% - Accent5 3 4 2 3 2" xfId="31163"/>
    <cellStyle name="20% - Accent5 3 4 2 4" xfId="31160"/>
    <cellStyle name="20% - Accent5 3 4 2 5" xfId="42910"/>
    <cellStyle name="20% - Accent5 3 4 3" xfId="2084"/>
    <cellStyle name="20% - Accent5 3 4 3 2" xfId="2085"/>
    <cellStyle name="20% - Accent5 3 4 3 2 2" xfId="8616"/>
    <cellStyle name="20% - Accent5 3 4 3 2 2 2" xfId="31166"/>
    <cellStyle name="20% - Accent5 3 4 3 2 3" xfId="31165"/>
    <cellStyle name="20% - Accent5 3 4 3 2 4" xfId="42913"/>
    <cellStyle name="20% - Accent5 3 4 3 3" xfId="8615"/>
    <cellStyle name="20% - Accent5 3 4 3 3 2" xfId="31167"/>
    <cellStyle name="20% - Accent5 3 4 3 4" xfId="31164"/>
    <cellStyle name="20% - Accent5 3 4 3 5" xfId="42912"/>
    <cellStyle name="20% - Accent5 3 4 4" xfId="2086"/>
    <cellStyle name="20% - Accent5 3 4 4 2" xfId="8617"/>
    <cellStyle name="20% - Accent5 3 4 4 2 2" xfId="31169"/>
    <cellStyle name="20% - Accent5 3 4 4 3" xfId="31168"/>
    <cellStyle name="20% - Accent5 3 4 4 4" xfId="42914"/>
    <cellStyle name="20% - Accent5 3 4 5" xfId="2087"/>
    <cellStyle name="20% - Accent5 3 4 5 2" xfId="8618"/>
    <cellStyle name="20% - Accent5 3 4 5 2 2" xfId="31171"/>
    <cellStyle name="20% - Accent5 3 4 5 3" xfId="31170"/>
    <cellStyle name="20% - Accent5 3 4 5 4" xfId="42915"/>
    <cellStyle name="20% - Accent5 3 4 6" xfId="2088"/>
    <cellStyle name="20% - Accent5 3 4 6 2" xfId="8619"/>
    <cellStyle name="20% - Accent5 3 4 6 2 2" xfId="31173"/>
    <cellStyle name="20% - Accent5 3 4 6 3" xfId="31172"/>
    <cellStyle name="20% - Accent5 3 4 6 4" xfId="42916"/>
    <cellStyle name="20% - Accent5 3 4 7" xfId="2089"/>
    <cellStyle name="20% - Accent5 3 4 7 2" xfId="8620"/>
    <cellStyle name="20% - Accent5 3 4 7 2 2" xfId="31175"/>
    <cellStyle name="20% - Accent5 3 4 7 3" xfId="31174"/>
    <cellStyle name="20% - Accent5 3 4 7 4" xfId="42917"/>
    <cellStyle name="20% - Accent5 3 4 8" xfId="2090"/>
    <cellStyle name="20% - Accent5 3 4 8 2" xfId="8621"/>
    <cellStyle name="20% - Accent5 3 4 8 2 2" xfId="31177"/>
    <cellStyle name="20% - Accent5 3 4 8 3" xfId="31176"/>
    <cellStyle name="20% - Accent5 3 4 8 4" xfId="42918"/>
    <cellStyle name="20% - Accent5 3 4 9" xfId="2091"/>
    <cellStyle name="20% - Accent5 3 4 9 2" xfId="8622"/>
    <cellStyle name="20% - Accent5 3 4 9 2 2" xfId="31179"/>
    <cellStyle name="20% - Accent5 3 4 9 3" xfId="31178"/>
    <cellStyle name="20% - Accent5 3 4 9 4" xfId="42919"/>
    <cellStyle name="20% - Accent5 3 5" xfId="2092"/>
    <cellStyle name="20% - Accent5 3 5 2" xfId="2093"/>
    <cellStyle name="20% - Accent5 3 5 2 2" xfId="8624"/>
    <cellStyle name="20% - Accent5 3 5 2 2 2" xfId="31182"/>
    <cellStyle name="20% - Accent5 3 5 2 3" xfId="31181"/>
    <cellStyle name="20% - Accent5 3 5 2 4" xfId="42921"/>
    <cellStyle name="20% - Accent5 3 5 3" xfId="2094"/>
    <cellStyle name="20% - Accent5 3 5 3 2" xfId="8625"/>
    <cellStyle name="20% - Accent5 3 5 3 2 2" xfId="31184"/>
    <cellStyle name="20% - Accent5 3 5 3 3" xfId="31183"/>
    <cellStyle name="20% - Accent5 3 5 3 4" xfId="42922"/>
    <cellStyle name="20% - Accent5 3 5 4" xfId="8623"/>
    <cellStyle name="20% - Accent5 3 5 4 2" xfId="31185"/>
    <cellStyle name="20% - Accent5 3 5 5" xfId="14570"/>
    <cellStyle name="20% - Accent5 3 5 6" xfId="31180"/>
    <cellStyle name="20% - Accent5 3 5 7" xfId="42920"/>
    <cellStyle name="20% - Accent5 3 6" xfId="2095"/>
    <cellStyle name="20% - Accent5 3 6 2" xfId="2096"/>
    <cellStyle name="20% - Accent5 3 6 2 2" xfId="8627"/>
    <cellStyle name="20% - Accent5 3 6 2 2 2" xfId="31188"/>
    <cellStyle name="20% - Accent5 3 6 2 3" xfId="31187"/>
    <cellStyle name="20% - Accent5 3 6 2 4" xfId="42924"/>
    <cellStyle name="20% - Accent5 3 6 3" xfId="8626"/>
    <cellStyle name="20% - Accent5 3 6 3 2" xfId="31189"/>
    <cellStyle name="20% - Accent5 3 6 4" xfId="14571"/>
    <cellStyle name="20% - Accent5 3 6 5" xfId="31186"/>
    <cellStyle name="20% - Accent5 3 6 6" xfId="42923"/>
    <cellStyle name="20% - Accent5 3 7" xfId="2097"/>
    <cellStyle name="20% - Accent5 3 7 2" xfId="2098"/>
    <cellStyle name="20% - Accent5 3 7 2 2" xfId="8629"/>
    <cellStyle name="20% - Accent5 3 7 2 2 2" xfId="31192"/>
    <cellStyle name="20% - Accent5 3 7 2 3" xfId="31191"/>
    <cellStyle name="20% - Accent5 3 7 2 4" xfId="42926"/>
    <cellStyle name="20% - Accent5 3 7 3" xfId="8628"/>
    <cellStyle name="20% - Accent5 3 7 3 2" xfId="31193"/>
    <cellStyle name="20% - Accent5 3 7 4" xfId="14572"/>
    <cellStyle name="20% - Accent5 3 7 5" xfId="31190"/>
    <cellStyle name="20% - Accent5 3 7 6" xfId="42925"/>
    <cellStyle name="20% - Accent5 3 8" xfId="2099"/>
    <cellStyle name="20% - Accent5 3 8 2" xfId="2100"/>
    <cellStyle name="20% - Accent5 3 8 2 2" xfId="8631"/>
    <cellStyle name="20% - Accent5 3 8 2 2 2" xfId="31196"/>
    <cellStyle name="20% - Accent5 3 8 2 3" xfId="31195"/>
    <cellStyle name="20% - Accent5 3 8 2 4" xfId="42928"/>
    <cellStyle name="20% - Accent5 3 8 3" xfId="8630"/>
    <cellStyle name="20% - Accent5 3 8 3 2" xfId="31197"/>
    <cellStyle name="20% - Accent5 3 8 4" xfId="14573"/>
    <cellStyle name="20% - Accent5 3 8 5" xfId="31194"/>
    <cellStyle name="20% - Accent5 3 8 6" xfId="42927"/>
    <cellStyle name="20% - Accent5 3 9" xfId="2101"/>
    <cellStyle name="20% - Accent5 3 9 2" xfId="2102"/>
    <cellStyle name="20% - Accent5 3 9 2 2" xfId="8633"/>
    <cellStyle name="20% - Accent5 3 9 2 2 2" xfId="31200"/>
    <cellStyle name="20% - Accent5 3 9 2 3" xfId="31199"/>
    <cellStyle name="20% - Accent5 3 9 2 4" xfId="42930"/>
    <cellStyle name="20% - Accent5 3 9 3" xfId="8632"/>
    <cellStyle name="20% - Accent5 3 9 3 2" xfId="31201"/>
    <cellStyle name="20% - Accent5 3 9 4" xfId="14574"/>
    <cellStyle name="20% - Accent5 3 9 5" xfId="31198"/>
    <cellStyle name="20% - Accent5 3 9 6" xfId="42929"/>
    <cellStyle name="20% - Accent5 4" xfId="194"/>
    <cellStyle name="20% - Accent5 4 10" xfId="2104"/>
    <cellStyle name="20% - Accent5 4 10 2" xfId="8635"/>
    <cellStyle name="20% - Accent5 4 10 2 2" xfId="31204"/>
    <cellStyle name="20% - Accent5 4 10 3" xfId="31203"/>
    <cellStyle name="20% - Accent5 4 10 4" xfId="42932"/>
    <cellStyle name="20% - Accent5 4 11" xfId="2105"/>
    <cellStyle name="20% - Accent5 4 11 2" xfId="8636"/>
    <cellStyle name="20% - Accent5 4 11 2 2" xfId="31206"/>
    <cellStyle name="20% - Accent5 4 11 3" xfId="31205"/>
    <cellStyle name="20% - Accent5 4 11 4" xfId="42933"/>
    <cellStyle name="20% - Accent5 4 12" xfId="2103"/>
    <cellStyle name="20% - Accent5 4 12 2" xfId="8637"/>
    <cellStyle name="20% - Accent5 4 12 2 2" xfId="31208"/>
    <cellStyle name="20% - Accent5 4 12 3" xfId="31207"/>
    <cellStyle name="20% - Accent5 4 13" xfId="8634"/>
    <cellStyle name="20% - Accent5 4 13 2" xfId="31209"/>
    <cellStyle name="20% - Accent5 4 14" xfId="14575"/>
    <cellStyle name="20% - Accent5 4 15" xfId="31202"/>
    <cellStyle name="20% - Accent5 4 16" xfId="42931"/>
    <cellStyle name="20% - Accent5 4 2" xfId="429"/>
    <cellStyle name="20% - Accent5 4 2 10" xfId="2106"/>
    <cellStyle name="20% - Accent5 4 2 10 2" xfId="8639"/>
    <cellStyle name="20% - Accent5 4 2 10 2 2" xfId="31212"/>
    <cellStyle name="20% - Accent5 4 2 10 3" xfId="31211"/>
    <cellStyle name="20% - Accent5 4 2 11" xfId="8638"/>
    <cellStyle name="20% - Accent5 4 2 11 2" xfId="31213"/>
    <cellStyle name="20% - Accent5 4 2 12" xfId="14576"/>
    <cellStyle name="20% - Accent5 4 2 13" xfId="31210"/>
    <cellStyle name="20% - Accent5 4 2 14" xfId="42934"/>
    <cellStyle name="20% - Accent5 4 2 2" xfId="2107"/>
    <cellStyle name="20% - Accent5 4 2 2 2" xfId="2108"/>
    <cellStyle name="20% - Accent5 4 2 2 2 2" xfId="8641"/>
    <cellStyle name="20% - Accent5 4 2 2 2 2 2" xfId="31216"/>
    <cellStyle name="20% - Accent5 4 2 2 2 3" xfId="31215"/>
    <cellStyle name="20% - Accent5 4 2 2 2 4" xfId="42936"/>
    <cellStyle name="20% - Accent5 4 2 2 3" xfId="8640"/>
    <cellStyle name="20% - Accent5 4 2 2 3 2" xfId="31217"/>
    <cellStyle name="20% - Accent5 4 2 2 4" xfId="31214"/>
    <cellStyle name="20% - Accent5 4 2 2 5" xfId="42935"/>
    <cellStyle name="20% - Accent5 4 2 3" xfId="2109"/>
    <cellStyle name="20% - Accent5 4 2 3 2" xfId="2110"/>
    <cellStyle name="20% - Accent5 4 2 3 2 2" xfId="8643"/>
    <cellStyle name="20% - Accent5 4 2 3 2 2 2" xfId="31220"/>
    <cellStyle name="20% - Accent5 4 2 3 2 3" xfId="31219"/>
    <cellStyle name="20% - Accent5 4 2 3 2 4" xfId="42938"/>
    <cellStyle name="20% - Accent5 4 2 3 3" xfId="8642"/>
    <cellStyle name="20% - Accent5 4 2 3 3 2" xfId="31221"/>
    <cellStyle name="20% - Accent5 4 2 3 4" xfId="31218"/>
    <cellStyle name="20% - Accent5 4 2 3 5" xfId="42937"/>
    <cellStyle name="20% - Accent5 4 2 4" xfId="2111"/>
    <cellStyle name="20% - Accent5 4 2 4 2" xfId="8644"/>
    <cellStyle name="20% - Accent5 4 2 4 2 2" xfId="31223"/>
    <cellStyle name="20% - Accent5 4 2 4 3" xfId="31222"/>
    <cellStyle name="20% - Accent5 4 2 4 4" xfId="42939"/>
    <cellStyle name="20% - Accent5 4 2 5" xfId="2112"/>
    <cellStyle name="20% - Accent5 4 2 5 2" xfId="8645"/>
    <cellStyle name="20% - Accent5 4 2 5 2 2" xfId="31225"/>
    <cellStyle name="20% - Accent5 4 2 5 3" xfId="31224"/>
    <cellStyle name="20% - Accent5 4 2 5 4" xfId="42940"/>
    <cellStyle name="20% - Accent5 4 2 6" xfId="2113"/>
    <cellStyle name="20% - Accent5 4 2 6 2" xfId="8646"/>
    <cellStyle name="20% - Accent5 4 2 6 2 2" xfId="31227"/>
    <cellStyle name="20% - Accent5 4 2 6 3" xfId="31226"/>
    <cellStyle name="20% - Accent5 4 2 6 4" xfId="42941"/>
    <cellStyle name="20% - Accent5 4 2 7" xfId="2114"/>
    <cellStyle name="20% - Accent5 4 2 7 2" xfId="8647"/>
    <cellStyle name="20% - Accent5 4 2 7 2 2" xfId="31229"/>
    <cellStyle name="20% - Accent5 4 2 7 3" xfId="31228"/>
    <cellStyle name="20% - Accent5 4 2 7 4" xfId="42942"/>
    <cellStyle name="20% - Accent5 4 2 8" xfId="2115"/>
    <cellStyle name="20% - Accent5 4 2 8 2" xfId="8648"/>
    <cellStyle name="20% - Accent5 4 2 8 2 2" xfId="31231"/>
    <cellStyle name="20% - Accent5 4 2 8 3" xfId="31230"/>
    <cellStyle name="20% - Accent5 4 2 8 4" xfId="42943"/>
    <cellStyle name="20% - Accent5 4 2 9" xfId="2116"/>
    <cellStyle name="20% - Accent5 4 2 9 2" xfId="8649"/>
    <cellStyle name="20% - Accent5 4 2 9 2 2" xfId="31233"/>
    <cellStyle name="20% - Accent5 4 2 9 3" xfId="31232"/>
    <cellStyle name="20% - Accent5 4 2 9 4" xfId="42944"/>
    <cellStyle name="20% - Accent5 4 3" xfId="633"/>
    <cellStyle name="20% - Accent5 4 3 10" xfId="8650"/>
    <cellStyle name="20% - Accent5 4 3 10 2" xfId="31235"/>
    <cellStyle name="20% - Accent5 4 3 11" xfId="14577"/>
    <cellStyle name="20% - Accent5 4 3 12" xfId="31234"/>
    <cellStyle name="20% - Accent5 4 3 13" xfId="42945"/>
    <cellStyle name="20% - Accent5 4 3 2" xfId="2118"/>
    <cellStyle name="20% - Accent5 4 3 2 2" xfId="8651"/>
    <cellStyle name="20% - Accent5 4 3 2 2 2" xfId="31237"/>
    <cellStyle name="20% - Accent5 4 3 2 3" xfId="31236"/>
    <cellStyle name="20% - Accent5 4 3 2 4" xfId="42946"/>
    <cellStyle name="20% - Accent5 4 3 3" xfId="2119"/>
    <cellStyle name="20% - Accent5 4 3 3 2" xfId="8652"/>
    <cellStyle name="20% - Accent5 4 3 3 2 2" xfId="31239"/>
    <cellStyle name="20% - Accent5 4 3 3 3" xfId="31238"/>
    <cellStyle name="20% - Accent5 4 3 3 4" xfId="42947"/>
    <cellStyle name="20% - Accent5 4 3 4" xfId="2120"/>
    <cellStyle name="20% - Accent5 4 3 4 2" xfId="8653"/>
    <cellStyle name="20% - Accent5 4 3 4 2 2" xfId="31241"/>
    <cellStyle name="20% - Accent5 4 3 4 3" xfId="31240"/>
    <cellStyle name="20% - Accent5 4 3 4 4" xfId="42948"/>
    <cellStyle name="20% - Accent5 4 3 5" xfId="2121"/>
    <cellStyle name="20% - Accent5 4 3 5 2" xfId="8654"/>
    <cellStyle name="20% - Accent5 4 3 5 2 2" xfId="31243"/>
    <cellStyle name="20% - Accent5 4 3 5 3" xfId="31242"/>
    <cellStyle name="20% - Accent5 4 3 5 4" xfId="42949"/>
    <cellStyle name="20% - Accent5 4 3 6" xfId="2122"/>
    <cellStyle name="20% - Accent5 4 3 6 2" xfId="8655"/>
    <cellStyle name="20% - Accent5 4 3 6 2 2" xfId="31245"/>
    <cellStyle name="20% - Accent5 4 3 6 3" xfId="31244"/>
    <cellStyle name="20% - Accent5 4 3 6 4" xfId="42950"/>
    <cellStyle name="20% - Accent5 4 3 7" xfId="2123"/>
    <cellStyle name="20% - Accent5 4 3 7 2" xfId="8656"/>
    <cellStyle name="20% - Accent5 4 3 7 2 2" xfId="31247"/>
    <cellStyle name="20% - Accent5 4 3 7 3" xfId="31246"/>
    <cellStyle name="20% - Accent5 4 3 7 4" xfId="42951"/>
    <cellStyle name="20% - Accent5 4 3 8" xfId="2124"/>
    <cellStyle name="20% - Accent5 4 3 8 2" xfId="8657"/>
    <cellStyle name="20% - Accent5 4 3 8 2 2" xfId="31249"/>
    <cellStyle name="20% - Accent5 4 3 8 3" xfId="31248"/>
    <cellStyle name="20% - Accent5 4 3 8 4" xfId="42952"/>
    <cellStyle name="20% - Accent5 4 3 9" xfId="2117"/>
    <cellStyle name="20% - Accent5 4 3 9 2" xfId="8658"/>
    <cellStyle name="20% - Accent5 4 3 9 2 2" xfId="31251"/>
    <cellStyle name="20% - Accent5 4 3 9 3" xfId="31250"/>
    <cellStyle name="20% - Accent5 4 4" xfId="720"/>
    <cellStyle name="20% - Accent5 4 4 2" xfId="2126"/>
    <cellStyle name="20% - Accent5 4 4 2 2" xfId="8660"/>
    <cellStyle name="20% - Accent5 4 4 2 2 2" xfId="31254"/>
    <cellStyle name="20% - Accent5 4 4 2 3" xfId="31253"/>
    <cellStyle name="20% - Accent5 4 4 2 4" xfId="42954"/>
    <cellStyle name="20% - Accent5 4 4 3" xfId="2125"/>
    <cellStyle name="20% - Accent5 4 4 3 2" xfId="8661"/>
    <cellStyle name="20% - Accent5 4 4 3 2 2" xfId="31256"/>
    <cellStyle name="20% - Accent5 4 4 3 3" xfId="31255"/>
    <cellStyle name="20% - Accent5 4 4 4" xfId="8659"/>
    <cellStyle name="20% - Accent5 4 4 4 2" xfId="31257"/>
    <cellStyle name="20% - Accent5 4 4 5" xfId="14578"/>
    <cellStyle name="20% - Accent5 4 4 6" xfId="31252"/>
    <cellStyle name="20% - Accent5 4 4 7" xfId="42953"/>
    <cellStyle name="20% - Accent5 4 5" xfId="2127"/>
    <cellStyle name="20% - Accent5 4 5 2" xfId="8662"/>
    <cellStyle name="20% - Accent5 4 5 2 2" xfId="31259"/>
    <cellStyle name="20% - Accent5 4 5 3" xfId="31258"/>
    <cellStyle name="20% - Accent5 4 5 4" xfId="42955"/>
    <cellStyle name="20% - Accent5 4 6" xfId="2128"/>
    <cellStyle name="20% - Accent5 4 6 2" xfId="8663"/>
    <cellStyle name="20% - Accent5 4 6 2 2" xfId="31261"/>
    <cellStyle name="20% - Accent5 4 6 3" xfId="31260"/>
    <cellStyle name="20% - Accent5 4 6 4" xfId="42956"/>
    <cellStyle name="20% - Accent5 4 7" xfId="2129"/>
    <cellStyle name="20% - Accent5 4 7 2" xfId="8664"/>
    <cellStyle name="20% - Accent5 4 7 2 2" xfId="31263"/>
    <cellStyle name="20% - Accent5 4 7 3" xfId="31262"/>
    <cellStyle name="20% - Accent5 4 7 4" xfId="42957"/>
    <cellStyle name="20% - Accent5 4 8" xfId="2130"/>
    <cellStyle name="20% - Accent5 4 8 2" xfId="8665"/>
    <cellStyle name="20% - Accent5 4 8 2 2" xfId="31265"/>
    <cellStyle name="20% - Accent5 4 8 3" xfId="31264"/>
    <cellStyle name="20% - Accent5 4 8 4" xfId="42958"/>
    <cellStyle name="20% - Accent5 4 9" xfId="2131"/>
    <cellStyle name="20% - Accent5 4 9 2" xfId="8666"/>
    <cellStyle name="20% - Accent5 4 9 2 2" xfId="31267"/>
    <cellStyle name="20% - Accent5 4 9 3" xfId="31266"/>
    <cellStyle name="20% - Accent5 4 9 4" xfId="42959"/>
    <cellStyle name="20% - Accent5 5" xfId="195"/>
    <cellStyle name="20% - Accent5 5 10" xfId="2133"/>
    <cellStyle name="20% - Accent5 5 10 2" xfId="8668"/>
    <cellStyle name="20% - Accent5 5 10 2 2" xfId="31270"/>
    <cellStyle name="20% - Accent5 5 10 3" xfId="31269"/>
    <cellStyle name="20% - Accent5 5 10 4" xfId="42961"/>
    <cellStyle name="20% - Accent5 5 11" xfId="2134"/>
    <cellStyle name="20% - Accent5 5 11 2" xfId="8669"/>
    <cellStyle name="20% - Accent5 5 11 2 2" xfId="31272"/>
    <cellStyle name="20% - Accent5 5 11 3" xfId="31271"/>
    <cellStyle name="20% - Accent5 5 11 4" xfId="42962"/>
    <cellStyle name="20% - Accent5 5 12" xfId="2132"/>
    <cellStyle name="20% - Accent5 5 12 2" xfId="8670"/>
    <cellStyle name="20% - Accent5 5 12 2 2" xfId="31274"/>
    <cellStyle name="20% - Accent5 5 12 3" xfId="31273"/>
    <cellStyle name="20% - Accent5 5 13" xfId="8667"/>
    <cellStyle name="20% - Accent5 5 13 2" xfId="31275"/>
    <cellStyle name="20% - Accent5 5 14" xfId="14579"/>
    <cellStyle name="20% - Accent5 5 15" xfId="31268"/>
    <cellStyle name="20% - Accent5 5 16" xfId="42960"/>
    <cellStyle name="20% - Accent5 5 2" xfId="430"/>
    <cellStyle name="20% - Accent5 5 2 10" xfId="2135"/>
    <cellStyle name="20% - Accent5 5 2 10 2" xfId="8672"/>
    <cellStyle name="20% - Accent5 5 2 10 2 2" xfId="31278"/>
    <cellStyle name="20% - Accent5 5 2 10 3" xfId="31277"/>
    <cellStyle name="20% - Accent5 5 2 11" xfId="8671"/>
    <cellStyle name="20% - Accent5 5 2 11 2" xfId="31279"/>
    <cellStyle name="20% - Accent5 5 2 12" xfId="14580"/>
    <cellStyle name="20% - Accent5 5 2 13" xfId="31276"/>
    <cellStyle name="20% - Accent5 5 2 14" xfId="42963"/>
    <cellStyle name="20% - Accent5 5 2 2" xfId="2136"/>
    <cellStyle name="20% - Accent5 5 2 2 2" xfId="8673"/>
    <cellStyle name="20% - Accent5 5 2 2 2 2" xfId="31281"/>
    <cellStyle name="20% - Accent5 5 2 2 3" xfId="31280"/>
    <cellStyle name="20% - Accent5 5 2 2 4" xfId="42964"/>
    <cellStyle name="20% - Accent5 5 2 3" xfId="2137"/>
    <cellStyle name="20% - Accent5 5 2 3 2" xfId="8674"/>
    <cellStyle name="20% - Accent5 5 2 3 2 2" xfId="31283"/>
    <cellStyle name="20% - Accent5 5 2 3 3" xfId="31282"/>
    <cellStyle name="20% - Accent5 5 2 3 4" xfId="42965"/>
    <cellStyle name="20% - Accent5 5 2 4" xfId="2138"/>
    <cellStyle name="20% - Accent5 5 2 4 2" xfId="8675"/>
    <cellStyle name="20% - Accent5 5 2 4 2 2" xfId="31285"/>
    <cellStyle name="20% - Accent5 5 2 4 3" xfId="31284"/>
    <cellStyle name="20% - Accent5 5 2 4 4" xfId="42966"/>
    <cellStyle name="20% - Accent5 5 2 5" xfId="2139"/>
    <cellStyle name="20% - Accent5 5 2 5 2" xfId="8676"/>
    <cellStyle name="20% - Accent5 5 2 5 2 2" xfId="31287"/>
    <cellStyle name="20% - Accent5 5 2 5 3" xfId="31286"/>
    <cellStyle name="20% - Accent5 5 2 5 4" xfId="42967"/>
    <cellStyle name="20% - Accent5 5 2 6" xfId="2140"/>
    <cellStyle name="20% - Accent5 5 2 6 2" xfId="8677"/>
    <cellStyle name="20% - Accent5 5 2 6 2 2" xfId="31289"/>
    <cellStyle name="20% - Accent5 5 2 6 3" xfId="31288"/>
    <cellStyle name="20% - Accent5 5 2 6 4" xfId="42968"/>
    <cellStyle name="20% - Accent5 5 2 7" xfId="2141"/>
    <cellStyle name="20% - Accent5 5 2 7 2" xfId="8678"/>
    <cellStyle name="20% - Accent5 5 2 7 2 2" xfId="31291"/>
    <cellStyle name="20% - Accent5 5 2 7 3" xfId="31290"/>
    <cellStyle name="20% - Accent5 5 2 7 4" xfId="42969"/>
    <cellStyle name="20% - Accent5 5 2 8" xfId="2142"/>
    <cellStyle name="20% - Accent5 5 2 8 2" xfId="8679"/>
    <cellStyle name="20% - Accent5 5 2 8 2 2" xfId="31293"/>
    <cellStyle name="20% - Accent5 5 2 8 3" xfId="31292"/>
    <cellStyle name="20% - Accent5 5 2 8 4" xfId="42970"/>
    <cellStyle name="20% - Accent5 5 2 9" xfId="2143"/>
    <cellStyle name="20% - Accent5 5 2 9 2" xfId="8680"/>
    <cellStyle name="20% - Accent5 5 2 9 2 2" xfId="31295"/>
    <cellStyle name="20% - Accent5 5 2 9 3" xfId="31294"/>
    <cellStyle name="20% - Accent5 5 2 9 4" xfId="42971"/>
    <cellStyle name="20% - Accent5 5 3" xfId="634"/>
    <cellStyle name="20% - Accent5 5 3 2" xfId="2145"/>
    <cellStyle name="20% - Accent5 5 3 2 2" xfId="8682"/>
    <cellStyle name="20% - Accent5 5 3 2 2 2" xfId="31298"/>
    <cellStyle name="20% - Accent5 5 3 2 3" xfId="31297"/>
    <cellStyle name="20% - Accent5 5 3 2 4" xfId="42973"/>
    <cellStyle name="20% - Accent5 5 3 3" xfId="2144"/>
    <cellStyle name="20% - Accent5 5 3 3 2" xfId="8683"/>
    <cellStyle name="20% - Accent5 5 3 3 2 2" xfId="31300"/>
    <cellStyle name="20% - Accent5 5 3 3 3" xfId="31299"/>
    <cellStyle name="20% - Accent5 5 3 4" xfId="8681"/>
    <cellStyle name="20% - Accent5 5 3 4 2" xfId="31301"/>
    <cellStyle name="20% - Accent5 5 3 5" xfId="14581"/>
    <cellStyle name="20% - Accent5 5 3 6" xfId="31296"/>
    <cellStyle name="20% - Accent5 5 3 7" xfId="42972"/>
    <cellStyle name="20% - Accent5 5 4" xfId="721"/>
    <cellStyle name="20% - Accent5 5 4 2" xfId="2146"/>
    <cellStyle name="20% - Accent5 5 4 2 2" xfId="8685"/>
    <cellStyle name="20% - Accent5 5 4 2 2 2" xfId="31304"/>
    <cellStyle name="20% - Accent5 5 4 2 3" xfId="31303"/>
    <cellStyle name="20% - Accent5 5 4 3" xfId="8684"/>
    <cellStyle name="20% - Accent5 5 4 3 2" xfId="31305"/>
    <cellStyle name="20% - Accent5 5 4 4" xfId="14582"/>
    <cellStyle name="20% - Accent5 5 4 5" xfId="31302"/>
    <cellStyle name="20% - Accent5 5 4 6" xfId="42974"/>
    <cellStyle name="20% - Accent5 5 5" xfId="2147"/>
    <cellStyle name="20% - Accent5 5 5 2" xfId="8686"/>
    <cellStyle name="20% - Accent5 5 5 2 2" xfId="31307"/>
    <cellStyle name="20% - Accent5 5 5 3" xfId="31306"/>
    <cellStyle name="20% - Accent5 5 5 4" xfId="42975"/>
    <cellStyle name="20% - Accent5 5 6" xfId="2148"/>
    <cellStyle name="20% - Accent5 5 6 2" xfId="8687"/>
    <cellStyle name="20% - Accent5 5 6 2 2" xfId="31309"/>
    <cellStyle name="20% - Accent5 5 6 3" xfId="31308"/>
    <cellStyle name="20% - Accent5 5 6 4" xfId="42976"/>
    <cellStyle name="20% - Accent5 5 7" xfId="2149"/>
    <cellStyle name="20% - Accent5 5 7 2" xfId="8688"/>
    <cellStyle name="20% - Accent5 5 7 2 2" xfId="31311"/>
    <cellStyle name="20% - Accent5 5 7 3" xfId="31310"/>
    <cellStyle name="20% - Accent5 5 7 4" xfId="42977"/>
    <cellStyle name="20% - Accent5 5 8" xfId="2150"/>
    <cellStyle name="20% - Accent5 5 8 2" xfId="8689"/>
    <cellStyle name="20% - Accent5 5 8 2 2" xfId="31313"/>
    <cellStyle name="20% - Accent5 5 8 3" xfId="31312"/>
    <cellStyle name="20% - Accent5 5 8 4" xfId="42978"/>
    <cellStyle name="20% - Accent5 5 9" xfId="2151"/>
    <cellStyle name="20% - Accent5 5 9 2" xfId="8690"/>
    <cellStyle name="20% - Accent5 5 9 2 2" xfId="31315"/>
    <cellStyle name="20% - Accent5 5 9 3" xfId="31314"/>
    <cellStyle name="20% - Accent5 5 9 4" xfId="42979"/>
    <cellStyle name="20% - Accent5 6" xfId="196"/>
    <cellStyle name="20% - Accent5 6 10" xfId="2152"/>
    <cellStyle name="20% - Accent5 6 10 2" xfId="8692"/>
    <cellStyle name="20% - Accent5 6 10 2 2" xfId="31318"/>
    <cellStyle name="20% - Accent5 6 10 3" xfId="31317"/>
    <cellStyle name="20% - Accent5 6 11" xfId="8691"/>
    <cellStyle name="20% - Accent5 6 11 2" xfId="31319"/>
    <cellStyle name="20% - Accent5 6 12" xfId="14583"/>
    <cellStyle name="20% - Accent5 6 13" xfId="31316"/>
    <cellStyle name="20% - Accent5 6 14" xfId="42980"/>
    <cellStyle name="20% - Accent5 6 2" xfId="431"/>
    <cellStyle name="20% - Accent5 6 2 2" xfId="2154"/>
    <cellStyle name="20% - Accent5 6 2 2 2" xfId="8694"/>
    <cellStyle name="20% - Accent5 6 2 2 2 2" xfId="31322"/>
    <cellStyle name="20% - Accent5 6 2 2 3" xfId="31321"/>
    <cellStyle name="20% - Accent5 6 2 2 4" xfId="42982"/>
    <cellStyle name="20% - Accent5 6 2 3" xfId="2153"/>
    <cellStyle name="20% - Accent5 6 2 3 2" xfId="8695"/>
    <cellStyle name="20% - Accent5 6 2 3 2 2" xfId="31324"/>
    <cellStyle name="20% - Accent5 6 2 3 3" xfId="31323"/>
    <cellStyle name="20% - Accent5 6 2 4" xfId="8693"/>
    <cellStyle name="20% - Accent5 6 2 4 2" xfId="31325"/>
    <cellStyle name="20% - Accent5 6 2 5" xfId="14584"/>
    <cellStyle name="20% - Accent5 6 2 6" xfId="31320"/>
    <cellStyle name="20% - Accent5 6 2 7" xfId="42981"/>
    <cellStyle name="20% - Accent5 6 3" xfId="635"/>
    <cellStyle name="20% - Accent5 6 3 2" xfId="2156"/>
    <cellStyle name="20% - Accent5 6 3 2 2" xfId="8697"/>
    <cellStyle name="20% - Accent5 6 3 2 2 2" xfId="31328"/>
    <cellStyle name="20% - Accent5 6 3 2 3" xfId="31327"/>
    <cellStyle name="20% - Accent5 6 3 2 4" xfId="42984"/>
    <cellStyle name="20% - Accent5 6 3 3" xfId="2155"/>
    <cellStyle name="20% - Accent5 6 3 3 2" xfId="8698"/>
    <cellStyle name="20% - Accent5 6 3 3 2 2" xfId="31330"/>
    <cellStyle name="20% - Accent5 6 3 3 3" xfId="31329"/>
    <cellStyle name="20% - Accent5 6 3 4" xfId="8696"/>
    <cellStyle name="20% - Accent5 6 3 4 2" xfId="31331"/>
    <cellStyle name="20% - Accent5 6 3 5" xfId="14585"/>
    <cellStyle name="20% - Accent5 6 3 6" xfId="31326"/>
    <cellStyle name="20% - Accent5 6 3 7" xfId="42983"/>
    <cellStyle name="20% - Accent5 6 4" xfId="722"/>
    <cellStyle name="20% - Accent5 6 4 2" xfId="2157"/>
    <cellStyle name="20% - Accent5 6 4 2 2" xfId="8700"/>
    <cellStyle name="20% - Accent5 6 4 2 2 2" xfId="31334"/>
    <cellStyle name="20% - Accent5 6 4 2 3" xfId="31333"/>
    <cellStyle name="20% - Accent5 6 4 3" xfId="8699"/>
    <cellStyle name="20% - Accent5 6 4 3 2" xfId="31335"/>
    <cellStyle name="20% - Accent5 6 4 4" xfId="14586"/>
    <cellStyle name="20% - Accent5 6 4 5" xfId="31332"/>
    <cellStyle name="20% - Accent5 6 4 6" xfId="42985"/>
    <cellStyle name="20% - Accent5 6 5" xfId="2158"/>
    <cellStyle name="20% - Accent5 6 5 2" xfId="8701"/>
    <cellStyle name="20% - Accent5 6 5 2 2" xfId="31337"/>
    <cellStyle name="20% - Accent5 6 5 3" xfId="31336"/>
    <cellStyle name="20% - Accent5 6 5 4" xfId="42986"/>
    <cellStyle name="20% - Accent5 6 6" xfId="2159"/>
    <cellStyle name="20% - Accent5 6 6 2" xfId="8702"/>
    <cellStyle name="20% - Accent5 6 6 2 2" xfId="31339"/>
    <cellStyle name="20% - Accent5 6 6 3" xfId="31338"/>
    <cellStyle name="20% - Accent5 6 6 4" xfId="42987"/>
    <cellStyle name="20% - Accent5 6 7" xfId="2160"/>
    <cellStyle name="20% - Accent5 6 7 2" xfId="8703"/>
    <cellStyle name="20% - Accent5 6 7 2 2" xfId="31341"/>
    <cellStyle name="20% - Accent5 6 7 3" xfId="31340"/>
    <cellStyle name="20% - Accent5 6 7 4" xfId="42988"/>
    <cellStyle name="20% - Accent5 6 8" xfId="2161"/>
    <cellStyle name="20% - Accent5 6 8 2" xfId="8704"/>
    <cellStyle name="20% - Accent5 6 8 2 2" xfId="31343"/>
    <cellStyle name="20% - Accent5 6 8 3" xfId="31342"/>
    <cellStyle name="20% - Accent5 6 8 4" xfId="42989"/>
    <cellStyle name="20% - Accent5 6 9" xfId="2162"/>
    <cellStyle name="20% - Accent5 6 9 2" xfId="8705"/>
    <cellStyle name="20% - Accent5 6 9 2 2" xfId="31345"/>
    <cellStyle name="20% - Accent5 6 9 3" xfId="31344"/>
    <cellStyle name="20% - Accent5 6 9 4" xfId="42990"/>
    <cellStyle name="20% - Accent5 7" xfId="197"/>
    <cellStyle name="20% - Accent5 7 10" xfId="8706"/>
    <cellStyle name="20% - Accent5 7 10 2" xfId="31347"/>
    <cellStyle name="20% - Accent5 7 11" xfId="14587"/>
    <cellStyle name="20% - Accent5 7 12" xfId="31346"/>
    <cellStyle name="20% - Accent5 7 13" xfId="42991"/>
    <cellStyle name="20% - Accent5 7 2" xfId="432"/>
    <cellStyle name="20% - Accent5 7 2 2" xfId="2165"/>
    <cellStyle name="20% - Accent5 7 2 2 2" xfId="8708"/>
    <cellStyle name="20% - Accent5 7 2 2 2 2" xfId="31350"/>
    <cellStyle name="20% - Accent5 7 2 2 3" xfId="31349"/>
    <cellStyle name="20% - Accent5 7 2 2 4" xfId="42993"/>
    <cellStyle name="20% - Accent5 7 2 3" xfId="2164"/>
    <cellStyle name="20% - Accent5 7 2 3 2" xfId="8709"/>
    <cellStyle name="20% - Accent5 7 2 3 2 2" xfId="31352"/>
    <cellStyle name="20% - Accent5 7 2 3 3" xfId="31351"/>
    <cellStyle name="20% - Accent5 7 2 4" xfId="8707"/>
    <cellStyle name="20% - Accent5 7 2 4 2" xfId="31353"/>
    <cellStyle name="20% - Accent5 7 2 5" xfId="14588"/>
    <cellStyle name="20% - Accent5 7 2 6" xfId="31348"/>
    <cellStyle name="20% - Accent5 7 2 7" xfId="42992"/>
    <cellStyle name="20% - Accent5 7 3" xfId="636"/>
    <cellStyle name="20% - Accent5 7 3 2" xfId="2166"/>
    <cellStyle name="20% - Accent5 7 3 2 2" xfId="8711"/>
    <cellStyle name="20% - Accent5 7 3 2 2 2" xfId="31356"/>
    <cellStyle name="20% - Accent5 7 3 2 3" xfId="31355"/>
    <cellStyle name="20% - Accent5 7 3 3" xfId="8710"/>
    <cellStyle name="20% - Accent5 7 3 3 2" xfId="31357"/>
    <cellStyle name="20% - Accent5 7 3 4" xfId="14589"/>
    <cellStyle name="20% - Accent5 7 3 5" xfId="31354"/>
    <cellStyle name="20% - Accent5 7 3 6" xfId="42994"/>
    <cellStyle name="20% - Accent5 7 4" xfId="723"/>
    <cellStyle name="20% - Accent5 7 4 2" xfId="2167"/>
    <cellStyle name="20% - Accent5 7 4 2 2" xfId="8713"/>
    <cellStyle name="20% - Accent5 7 4 2 2 2" xfId="31360"/>
    <cellStyle name="20% - Accent5 7 4 2 3" xfId="31359"/>
    <cellStyle name="20% - Accent5 7 4 3" xfId="8712"/>
    <cellStyle name="20% - Accent5 7 4 3 2" xfId="31361"/>
    <cellStyle name="20% - Accent5 7 4 4" xfId="14590"/>
    <cellStyle name="20% - Accent5 7 4 5" xfId="31358"/>
    <cellStyle name="20% - Accent5 7 4 6" xfId="42995"/>
    <cellStyle name="20% - Accent5 7 5" xfId="2168"/>
    <cellStyle name="20% - Accent5 7 5 2" xfId="8714"/>
    <cellStyle name="20% - Accent5 7 5 2 2" xfId="31363"/>
    <cellStyle name="20% - Accent5 7 5 3" xfId="31362"/>
    <cellStyle name="20% - Accent5 7 5 4" xfId="42996"/>
    <cellStyle name="20% - Accent5 7 6" xfId="2169"/>
    <cellStyle name="20% - Accent5 7 6 2" xfId="8715"/>
    <cellStyle name="20% - Accent5 7 6 2 2" xfId="31365"/>
    <cellStyle name="20% - Accent5 7 6 3" xfId="31364"/>
    <cellStyle name="20% - Accent5 7 6 4" xfId="42997"/>
    <cellStyle name="20% - Accent5 7 7" xfId="2170"/>
    <cellStyle name="20% - Accent5 7 7 2" xfId="8716"/>
    <cellStyle name="20% - Accent5 7 7 2 2" xfId="31367"/>
    <cellStyle name="20% - Accent5 7 7 3" xfId="31366"/>
    <cellStyle name="20% - Accent5 7 7 4" xfId="42998"/>
    <cellStyle name="20% - Accent5 7 8" xfId="2171"/>
    <cellStyle name="20% - Accent5 7 8 2" xfId="8717"/>
    <cellStyle name="20% - Accent5 7 8 2 2" xfId="31369"/>
    <cellStyle name="20% - Accent5 7 8 3" xfId="31368"/>
    <cellStyle name="20% - Accent5 7 8 4" xfId="42999"/>
    <cellStyle name="20% - Accent5 7 9" xfId="2163"/>
    <cellStyle name="20% - Accent5 7 9 2" xfId="8718"/>
    <cellStyle name="20% - Accent5 7 9 2 2" xfId="31371"/>
    <cellStyle name="20% - Accent5 7 9 3" xfId="31370"/>
    <cellStyle name="20% - Accent5 8" xfId="325"/>
    <cellStyle name="20% - Accent5 8 2" xfId="2173"/>
    <cellStyle name="20% - Accent5 8 2 2" xfId="8719"/>
    <cellStyle name="20% - Accent5 8 2 2 2" xfId="31373"/>
    <cellStyle name="20% - Accent5 8 2 3" xfId="14591"/>
    <cellStyle name="20% - Accent5 8 2 4" xfId="31372"/>
    <cellStyle name="20% - Accent5 8 2 5" xfId="43001"/>
    <cellStyle name="20% - Accent5 8 3" xfId="2174"/>
    <cellStyle name="20% - Accent5 8 3 2" xfId="8720"/>
    <cellStyle name="20% - Accent5 8 3 2 2" xfId="31375"/>
    <cellStyle name="20% - Accent5 8 3 3" xfId="14592"/>
    <cellStyle name="20% - Accent5 8 3 4" xfId="31374"/>
    <cellStyle name="20% - Accent5 8 3 5" xfId="43002"/>
    <cellStyle name="20% - Accent5 8 4" xfId="2175"/>
    <cellStyle name="20% - Accent5 8 4 2" xfId="8721"/>
    <cellStyle name="20% - Accent5 8 4 2 2" xfId="31377"/>
    <cellStyle name="20% - Accent5 8 4 3" xfId="14593"/>
    <cellStyle name="20% - Accent5 8 4 4" xfId="31376"/>
    <cellStyle name="20% - Accent5 8 4 5" xfId="43003"/>
    <cellStyle name="20% - Accent5 8 5" xfId="2176"/>
    <cellStyle name="20% - Accent5 8 5 2" xfId="8722"/>
    <cellStyle name="20% - Accent5 8 5 2 2" xfId="31379"/>
    <cellStyle name="20% - Accent5 8 5 3" xfId="31378"/>
    <cellStyle name="20% - Accent5 8 5 4" xfId="43004"/>
    <cellStyle name="20% - Accent5 8 6" xfId="2172"/>
    <cellStyle name="20% - Accent5 8 6 2" xfId="8723"/>
    <cellStyle name="20% - Accent5 8 6 2 2" xfId="31381"/>
    <cellStyle name="20% - Accent5 8 6 3" xfId="31380"/>
    <cellStyle name="20% - Accent5 8 7" xfId="43000"/>
    <cellStyle name="20% - Accent5 9" xfId="316"/>
    <cellStyle name="20% - Accent5 9 2" xfId="2178"/>
    <cellStyle name="20% - Accent5 9 2 2" xfId="8725"/>
    <cellStyle name="20% - Accent5 9 2 2 2" xfId="31384"/>
    <cellStyle name="20% - Accent5 9 2 3" xfId="14595"/>
    <cellStyle name="20% - Accent5 9 2 4" xfId="31383"/>
    <cellStyle name="20% - Accent5 9 2 5" xfId="43006"/>
    <cellStyle name="20% - Accent5 9 3" xfId="2177"/>
    <cellStyle name="20% - Accent5 9 3 2" xfId="8726"/>
    <cellStyle name="20% - Accent5 9 3 2 2" xfId="31386"/>
    <cellStyle name="20% - Accent5 9 3 3" xfId="14596"/>
    <cellStyle name="20% - Accent5 9 3 4" xfId="31385"/>
    <cellStyle name="20% - Accent5 9 4" xfId="8724"/>
    <cellStyle name="20% - Accent5 9 4 2" xfId="14597"/>
    <cellStyle name="20% - Accent5 9 4 3" xfId="31387"/>
    <cellStyle name="20% - Accent5 9 5" xfId="14594"/>
    <cellStyle name="20% - Accent5 9 6" xfId="31382"/>
    <cellStyle name="20% - Accent5 9 7" xfId="43005"/>
    <cellStyle name="20% - Accent6" xfId="6" builtinId="50" customBuiltin="1"/>
    <cellStyle name="20% - Accent6 10" xfId="2179"/>
    <cellStyle name="20% - Accent6 10 2" xfId="2180"/>
    <cellStyle name="20% - Accent6 10 2 2" xfId="8728"/>
    <cellStyle name="20% - Accent6 10 2 2 2" xfId="31390"/>
    <cellStyle name="20% - Accent6 10 2 3" xfId="14599"/>
    <cellStyle name="20% - Accent6 10 2 4" xfId="31389"/>
    <cellStyle name="20% - Accent6 10 2 5" xfId="43008"/>
    <cellStyle name="20% - Accent6 10 3" xfId="8727"/>
    <cellStyle name="20% - Accent6 10 3 2" xfId="14600"/>
    <cellStyle name="20% - Accent6 10 3 3" xfId="31391"/>
    <cellStyle name="20% - Accent6 10 4" xfId="14601"/>
    <cellStyle name="20% - Accent6 10 5" xfId="14598"/>
    <cellStyle name="20% - Accent6 10 6" xfId="31388"/>
    <cellStyle name="20% - Accent6 10 7" xfId="43007"/>
    <cellStyle name="20% - Accent6 11" xfId="2181"/>
    <cellStyle name="20% - Accent6 11 2" xfId="2182"/>
    <cellStyle name="20% - Accent6 11 2 2" xfId="8730"/>
    <cellStyle name="20% - Accent6 11 2 2 2" xfId="31394"/>
    <cellStyle name="20% - Accent6 11 2 3" xfId="14603"/>
    <cellStyle name="20% - Accent6 11 2 4" xfId="31393"/>
    <cellStyle name="20% - Accent6 11 2 5" xfId="43010"/>
    <cellStyle name="20% - Accent6 11 3" xfId="8729"/>
    <cellStyle name="20% - Accent6 11 3 2" xfId="14604"/>
    <cellStyle name="20% - Accent6 11 3 3" xfId="31395"/>
    <cellStyle name="20% - Accent6 11 4" xfId="14605"/>
    <cellStyle name="20% - Accent6 11 5" xfId="14602"/>
    <cellStyle name="20% - Accent6 11 6" xfId="31392"/>
    <cellStyle name="20% - Accent6 11 7" xfId="43009"/>
    <cellStyle name="20% - Accent6 12" xfId="2183"/>
    <cellStyle name="20% - Accent6 12 2" xfId="8731"/>
    <cellStyle name="20% - Accent6 12 2 2" xfId="14607"/>
    <cellStyle name="20% - Accent6 12 2 3" xfId="31397"/>
    <cellStyle name="20% - Accent6 12 3" xfId="14608"/>
    <cellStyle name="20% - Accent6 12 4" xfId="14609"/>
    <cellStyle name="20% - Accent6 12 5" xfId="14610"/>
    <cellStyle name="20% - Accent6 12 6" xfId="14606"/>
    <cellStyle name="20% - Accent6 12 7" xfId="31396"/>
    <cellStyle name="20% - Accent6 12 8" xfId="43011"/>
    <cellStyle name="20% - Accent6 13" xfId="2184"/>
    <cellStyle name="20% - Accent6 13 2" xfId="8732"/>
    <cellStyle name="20% - Accent6 13 2 2" xfId="31399"/>
    <cellStyle name="20% - Accent6 13 3" xfId="14611"/>
    <cellStyle name="20% - Accent6 13 4" xfId="31398"/>
    <cellStyle name="20% - Accent6 13 5" xfId="43012"/>
    <cellStyle name="20% - Accent6 14" xfId="2185"/>
    <cellStyle name="20% - Accent6 14 2" xfId="8733"/>
    <cellStyle name="20% - Accent6 14 2 2" xfId="31401"/>
    <cellStyle name="20% - Accent6 14 3" xfId="14612"/>
    <cellStyle name="20% - Accent6 14 4" xfId="31400"/>
    <cellStyle name="20% - Accent6 14 5" xfId="43013"/>
    <cellStyle name="20% - Accent6 15" xfId="2186"/>
    <cellStyle name="20% - Accent6 15 2" xfId="8734"/>
    <cellStyle name="20% - Accent6 15 2 2" xfId="31403"/>
    <cellStyle name="20% - Accent6 15 3" xfId="14613"/>
    <cellStyle name="20% - Accent6 15 4" xfId="31402"/>
    <cellStyle name="20% - Accent6 15 5" xfId="43014"/>
    <cellStyle name="20% - Accent6 16" xfId="13881"/>
    <cellStyle name="20% - Accent6 16 2" xfId="14614"/>
    <cellStyle name="20% - Accent6 17" xfId="14615"/>
    <cellStyle name="20% - Accent6 18" xfId="14616"/>
    <cellStyle name="20% - Accent6 19" xfId="14617"/>
    <cellStyle name="20% - Accent6 2" xfId="136"/>
    <cellStyle name="20% - Accent6 2 10" xfId="2188"/>
    <cellStyle name="20% - Accent6 2 11" xfId="2189"/>
    <cellStyle name="20% - Accent6 2 11 2" xfId="8736"/>
    <cellStyle name="20% - Accent6 2 11 2 2" xfId="31405"/>
    <cellStyle name="20% - Accent6 2 11 3" xfId="14618"/>
    <cellStyle name="20% - Accent6 2 11 4" xfId="31404"/>
    <cellStyle name="20% - Accent6 2 11 5" xfId="43015"/>
    <cellStyle name="20% - Accent6 2 12" xfId="2190"/>
    <cellStyle name="20% - Accent6 2 12 2" xfId="8737"/>
    <cellStyle name="20% - Accent6 2 12 2 2" xfId="31407"/>
    <cellStyle name="20% - Accent6 2 12 3" xfId="14619"/>
    <cellStyle name="20% - Accent6 2 12 4" xfId="31406"/>
    <cellStyle name="20% - Accent6 2 12 5" xfId="43016"/>
    <cellStyle name="20% - Accent6 2 13" xfId="2191"/>
    <cellStyle name="20% - Accent6 2 13 2" xfId="8738"/>
    <cellStyle name="20% - Accent6 2 13 2 2" xfId="31409"/>
    <cellStyle name="20% - Accent6 2 13 3" xfId="14620"/>
    <cellStyle name="20% - Accent6 2 13 4" xfId="31408"/>
    <cellStyle name="20% - Accent6 2 13 5" xfId="43017"/>
    <cellStyle name="20% - Accent6 2 14" xfId="2192"/>
    <cellStyle name="20% - Accent6 2 14 2" xfId="8739"/>
    <cellStyle name="20% - Accent6 2 14 2 2" xfId="31411"/>
    <cellStyle name="20% - Accent6 2 14 3" xfId="14621"/>
    <cellStyle name="20% - Accent6 2 14 4" xfId="31410"/>
    <cellStyle name="20% - Accent6 2 14 5" xfId="43018"/>
    <cellStyle name="20% - Accent6 2 15" xfId="2193"/>
    <cellStyle name="20% - Accent6 2 15 2" xfId="8740"/>
    <cellStyle name="20% - Accent6 2 15 2 2" xfId="31413"/>
    <cellStyle name="20% - Accent6 2 15 3" xfId="14622"/>
    <cellStyle name="20% - Accent6 2 15 4" xfId="31412"/>
    <cellStyle name="20% - Accent6 2 15 5" xfId="43019"/>
    <cellStyle name="20% - Accent6 2 16" xfId="2187"/>
    <cellStyle name="20% - Accent6 2 16 2" xfId="8741"/>
    <cellStyle name="20% - Accent6 2 16 2 2" xfId="31415"/>
    <cellStyle name="20% - Accent6 2 16 3" xfId="28051"/>
    <cellStyle name="20% - Accent6 2 16 4" xfId="31414"/>
    <cellStyle name="20% - Accent6 2 17" xfId="8735"/>
    <cellStyle name="20% - Accent6 2 17 2" xfId="31416"/>
    <cellStyle name="20% - Accent6 2 18" xfId="41614"/>
    <cellStyle name="20% - Accent6 2 2" xfId="199"/>
    <cellStyle name="20% - Accent6 2 2 2" xfId="2194"/>
    <cellStyle name="20% - Accent6 2 2 2 10" xfId="2195"/>
    <cellStyle name="20% - Accent6 2 2 2 10 2" xfId="8743"/>
    <cellStyle name="20% - Accent6 2 2 2 10 2 2" xfId="31419"/>
    <cellStyle name="20% - Accent6 2 2 2 10 3" xfId="31418"/>
    <cellStyle name="20% - Accent6 2 2 2 10 4" xfId="43021"/>
    <cellStyle name="20% - Accent6 2 2 2 11" xfId="2196"/>
    <cellStyle name="20% - Accent6 2 2 2 11 2" xfId="8744"/>
    <cellStyle name="20% - Accent6 2 2 2 11 2 2" xfId="31421"/>
    <cellStyle name="20% - Accent6 2 2 2 11 3" xfId="31420"/>
    <cellStyle name="20% - Accent6 2 2 2 11 4" xfId="43022"/>
    <cellStyle name="20% - Accent6 2 2 2 12" xfId="8742"/>
    <cellStyle name="20% - Accent6 2 2 2 12 2" xfId="31422"/>
    <cellStyle name="20% - Accent6 2 2 2 13" xfId="31417"/>
    <cellStyle name="20% - Accent6 2 2 2 14" xfId="43020"/>
    <cellStyle name="20% - Accent6 2 2 2 2" xfId="2197"/>
    <cellStyle name="20% - Accent6 2 2 2 2 10" xfId="8745"/>
    <cellStyle name="20% - Accent6 2 2 2 2 10 2" xfId="31424"/>
    <cellStyle name="20% - Accent6 2 2 2 2 11" xfId="31423"/>
    <cellStyle name="20% - Accent6 2 2 2 2 12" xfId="43023"/>
    <cellStyle name="20% - Accent6 2 2 2 2 2" xfId="2198"/>
    <cellStyle name="20% - Accent6 2 2 2 2 2 2" xfId="2199"/>
    <cellStyle name="20% - Accent6 2 2 2 2 2 2 2" xfId="8747"/>
    <cellStyle name="20% - Accent6 2 2 2 2 2 2 2 2" xfId="31427"/>
    <cellStyle name="20% - Accent6 2 2 2 2 2 2 3" xfId="31426"/>
    <cellStyle name="20% - Accent6 2 2 2 2 2 2 4" xfId="43025"/>
    <cellStyle name="20% - Accent6 2 2 2 2 2 3" xfId="8746"/>
    <cellStyle name="20% - Accent6 2 2 2 2 2 3 2" xfId="31428"/>
    <cellStyle name="20% - Accent6 2 2 2 2 2 4" xfId="31425"/>
    <cellStyle name="20% - Accent6 2 2 2 2 2 5" xfId="43024"/>
    <cellStyle name="20% - Accent6 2 2 2 2 3" xfId="2200"/>
    <cellStyle name="20% - Accent6 2 2 2 2 3 2" xfId="2201"/>
    <cellStyle name="20% - Accent6 2 2 2 2 3 2 2" xfId="8749"/>
    <cellStyle name="20% - Accent6 2 2 2 2 3 2 2 2" xfId="31431"/>
    <cellStyle name="20% - Accent6 2 2 2 2 3 2 3" xfId="31430"/>
    <cellStyle name="20% - Accent6 2 2 2 2 3 2 4" xfId="43027"/>
    <cellStyle name="20% - Accent6 2 2 2 2 3 3" xfId="8748"/>
    <cellStyle name="20% - Accent6 2 2 2 2 3 3 2" xfId="31432"/>
    <cellStyle name="20% - Accent6 2 2 2 2 3 4" xfId="31429"/>
    <cellStyle name="20% - Accent6 2 2 2 2 3 5" xfId="43026"/>
    <cellStyle name="20% - Accent6 2 2 2 2 4" xfId="2202"/>
    <cellStyle name="20% - Accent6 2 2 2 2 4 2" xfId="8750"/>
    <cellStyle name="20% - Accent6 2 2 2 2 4 2 2" xfId="31434"/>
    <cellStyle name="20% - Accent6 2 2 2 2 4 3" xfId="31433"/>
    <cellStyle name="20% - Accent6 2 2 2 2 4 4" xfId="43028"/>
    <cellStyle name="20% - Accent6 2 2 2 2 5" xfId="2203"/>
    <cellStyle name="20% - Accent6 2 2 2 2 5 2" xfId="8751"/>
    <cellStyle name="20% - Accent6 2 2 2 2 5 2 2" xfId="31436"/>
    <cellStyle name="20% - Accent6 2 2 2 2 5 3" xfId="31435"/>
    <cellStyle name="20% - Accent6 2 2 2 2 5 4" xfId="43029"/>
    <cellStyle name="20% - Accent6 2 2 2 2 6" xfId="2204"/>
    <cellStyle name="20% - Accent6 2 2 2 2 6 2" xfId="8752"/>
    <cellStyle name="20% - Accent6 2 2 2 2 6 2 2" xfId="31438"/>
    <cellStyle name="20% - Accent6 2 2 2 2 6 3" xfId="31437"/>
    <cellStyle name="20% - Accent6 2 2 2 2 6 4" xfId="43030"/>
    <cellStyle name="20% - Accent6 2 2 2 2 7" xfId="2205"/>
    <cellStyle name="20% - Accent6 2 2 2 2 7 2" xfId="8753"/>
    <cellStyle name="20% - Accent6 2 2 2 2 7 2 2" xfId="31440"/>
    <cellStyle name="20% - Accent6 2 2 2 2 7 3" xfId="31439"/>
    <cellStyle name="20% - Accent6 2 2 2 2 7 4" xfId="43031"/>
    <cellStyle name="20% - Accent6 2 2 2 2 8" xfId="2206"/>
    <cellStyle name="20% - Accent6 2 2 2 2 8 2" xfId="8754"/>
    <cellStyle name="20% - Accent6 2 2 2 2 8 2 2" xfId="31442"/>
    <cellStyle name="20% - Accent6 2 2 2 2 8 3" xfId="31441"/>
    <cellStyle name="20% - Accent6 2 2 2 2 8 4" xfId="43032"/>
    <cellStyle name="20% - Accent6 2 2 2 2 9" xfId="2207"/>
    <cellStyle name="20% - Accent6 2 2 2 2 9 2" xfId="8755"/>
    <cellStyle name="20% - Accent6 2 2 2 2 9 2 2" xfId="31444"/>
    <cellStyle name="20% - Accent6 2 2 2 2 9 3" xfId="31443"/>
    <cellStyle name="20% - Accent6 2 2 2 2 9 4" xfId="43033"/>
    <cellStyle name="20% - Accent6 2 2 2 3" xfId="2208"/>
    <cellStyle name="20% - Accent6 2 2 2 3 10" xfId="31445"/>
    <cellStyle name="20% - Accent6 2 2 2 3 11" xfId="43034"/>
    <cellStyle name="20% - Accent6 2 2 2 3 2" xfId="2209"/>
    <cellStyle name="20% - Accent6 2 2 2 3 2 2" xfId="8757"/>
    <cellStyle name="20% - Accent6 2 2 2 3 2 2 2" xfId="31447"/>
    <cellStyle name="20% - Accent6 2 2 2 3 2 3" xfId="31446"/>
    <cellStyle name="20% - Accent6 2 2 2 3 2 4" xfId="43035"/>
    <cellStyle name="20% - Accent6 2 2 2 3 3" xfId="2210"/>
    <cellStyle name="20% - Accent6 2 2 2 3 3 2" xfId="8758"/>
    <cellStyle name="20% - Accent6 2 2 2 3 3 2 2" xfId="31449"/>
    <cellStyle name="20% - Accent6 2 2 2 3 3 3" xfId="31448"/>
    <cellStyle name="20% - Accent6 2 2 2 3 3 4" xfId="43036"/>
    <cellStyle name="20% - Accent6 2 2 2 3 4" xfId="2211"/>
    <cellStyle name="20% - Accent6 2 2 2 3 4 2" xfId="8759"/>
    <cellStyle name="20% - Accent6 2 2 2 3 4 2 2" xfId="31451"/>
    <cellStyle name="20% - Accent6 2 2 2 3 4 3" xfId="31450"/>
    <cellStyle name="20% - Accent6 2 2 2 3 4 4" xfId="43037"/>
    <cellStyle name="20% - Accent6 2 2 2 3 5" xfId="2212"/>
    <cellStyle name="20% - Accent6 2 2 2 3 5 2" xfId="8760"/>
    <cellStyle name="20% - Accent6 2 2 2 3 5 2 2" xfId="31453"/>
    <cellStyle name="20% - Accent6 2 2 2 3 5 3" xfId="31452"/>
    <cellStyle name="20% - Accent6 2 2 2 3 5 4" xfId="43038"/>
    <cellStyle name="20% - Accent6 2 2 2 3 6" xfId="2213"/>
    <cellStyle name="20% - Accent6 2 2 2 3 6 2" xfId="8761"/>
    <cellStyle name="20% - Accent6 2 2 2 3 6 2 2" xfId="31455"/>
    <cellStyle name="20% - Accent6 2 2 2 3 6 3" xfId="31454"/>
    <cellStyle name="20% - Accent6 2 2 2 3 6 4" xfId="43039"/>
    <cellStyle name="20% - Accent6 2 2 2 3 7" xfId="2214"/>
    <cellStyle name="20% - Accent6 2 2 2 3 7 2" xfId="8762"/>
    <cellStyle name="20% - Accent6 2 2 2 3 7 2 2" xfId="31457"/>
    <cellStyle name="20% - Accent6 2 2 2 3 7 3" xfId="31456"/>
    <cellStyle name="20% - Accent6 2 2 2 3 7 4" xfId="43040"/>
    <cellStyle name="20% - Accent6 2 2 2 3 8" xfId="2215"/>
    <cellStyle name="20% - Accent6 2 2 2 3 8 2" xfId="8763"/>
    <cellStyle name="20% - Accent6 2 2 2 3 8 2 2" xfId="31459"/>
    <cellStyle name="20% - Accent6 2 2 2 3 8 3" xfId="31458"/>
    <cellStyle name="20% - Accent6 2 2 2 3 8 4" xfId="43041"/>
    <cellStyle name="20% - Accent6 2 2 2 3 9" xfId="8756"/>
    <cellStyle name="20% - Accent6 2 2 2 3 9 2" xfId="31460"/>
    <cellStyle name="20% - Accent6 2 2 2 4" xfId="2216"/>
    <cellStyle name="20% - Accent6 2 2 2 4 2" xfId="2217"/>
    <cellStyle name="20% - Accent6 2 2 2 4 2 2" xfId="8765"/>
    <cellStyle name="20% - Accent6 2 2 2 4 2 2 2" xfId="31463"/>
    <cellStyle name="20% - Accent6 2 2 2 4 2 3" xfId="31462"/>
    <cellStyle name="20% - Accent6 2 2 2 4 2 4" xfId="43043"/>
    <cellStyle name="20% - Accent6 2 2 2 4 3" xfId="8764"/>
    <cellStyle name="20% - Accent6 2 2 2 4 3 2" xfId="31464"/>
    <cellStyle name="20% - Accent6 2 2 2 4 4" xfId="31461"/>
    <cellStyle name="20% - Accent6 2 2 2 4 5" xfId="43042"/>
    <cellStyle name="20% - Accent6 2 2 2 5" xfId="2218"/>
    <cellStyle name="20% - Accent6 2 2 2 5 2" xfId="8766"/>
    <cellStyle name="20% - Accent6 2 2 2 5 2 2" xfId="31466"/>
    <cellStyle name="20% - Accent6 2 2 2 5 3" xfId="31465"/>
    <cellStyle name="20% - Accent6 2 2 2 5 4" xfId="43044"/>
    <cellStyle name="20% - Accent6 2 2 2 6" xfId="2219"/>
    <cellStyle name="20% - Accent6 2 2 2 6 2" xfId="8767"/>
    <cellStyle name="20% - Accent6 2 2 2 6 2 2" xfId="31468"/>
    <cellStyle name="20% - Accent6 2 2 2 6 3" xfId="31467"/>
    <cellStyle name="20% - Accent6 2 2 2 6 4" xfId="43045"/>
    <cellStyle name="20% - Accent6 2 2 2 7" xfId="2220"/>
    <cellStyle name="20% - Accent6 2 2 2 7 2" xfId="8768"/>
    <cellStyle name="20% - Accent6 2 2 2 7 2 2" xfId="31470"/>
    <cellStyle name="20% - Accent6 2 2 2 7 3" xfId="31469"/>
    <cellStyle name="20% - Accent6 2 2 2 7 4" xfId="43046"/>
    <cellStyle name="20% - Accent6 2 2 2 8" xfId="2221"/>
    <cellStyle name="20% - Accent6 2 2 2 8 2" xfId="8769"/>
    <cellStyle name="20% - Accent6 2 2 2 8 2 2" xfId="31472"/>
    <cellStyle name="20% - Accent6 2 2 2 8 3" xfId="31471"/>
    <cellStyle name="20% - Accent6 2 2 2 8 4" xfId="43047"/>
    <cellStyle name="20% - Accent6 2 2 2 9" xfId="2222"/>
    <cellStyle name="20% - Accent6 2 2 2 9 2" xfId="8770"/>
    <cellStyle name="20% - Accent6 2 2 2 9 2 2" xfId="31474"/>
    <cellStyle name="20% - Accent6 2 2 2 9 3" xfId="31473"/>
    <cellStyle name="20% - Accent6 2 2 2 9 4" xfId="43048"/>
    <cellStyle name="20% - Accent6 2 2 3" xfId="2223"/>
    <cellStyle name="20% - Accent6 2 2 3 10" xfId="43049"/>
    <cellStyle name="20% - Accent6 2 2 3 2" xfId="2224"/>
    <cellStyle name="20% - Accent6 2 2 3 2 2" xfId="2225"/>
    <cellStyle name="20% - Accent6 2 2 3 2 2 2" xfId="8773"/>
    <cellStyle name="20% - Accent6 2 2 3 2 2 2 2" xfId="31478"/>
    <cellStyle name="20% - Accent6 2 2 3 2 2 3" xfId="31477"/>
    <cellStyle name="20% - Accent6 2 2 3 2 2 4" xfId="43051"/>
    <cellStyle name="20% - Accent6 2 2 3 2 3" xfId="8772"/>
    <cellStyle name="20% - Accent6 2 2 3 2 3 2" xfId="31479"/>
    <cellStyle name="20% - Accent6 2 2 3 2 4" xfId="31476"/>
    <cellStyle name="20% - Accent6 2 2 3 2 5" xfId="43050"/>
    <cellStyle name="20% - Accent6 2 2 3 3" xfId="2226"/>
    <cellStyle name="20% - Accent6 2 2 3 3 2" xfId="2227"/>
    <cellStyle name="20% - Accent6 2 2 3 3 2 2" xfId="8775"/>
    <cellStyle name="20% - Accent6 2 2 3 3 2 2 2" xfId="31482"/>
    <cellStyle name="20% - Accent6 2 2 3 3 2 3" xfId="31481"/>
    <cellStyle name="20% - Accent6 2 2 3 3 2 4" xfId="43053"/>
    <cellStyle name="20% - Accent6 2 2 3 3 3" xfId="8774"/>
    <cellStyle name="20% - Accent6 2 2 3 3 3 2" xfId="31483"/>
    <cellStyle name="20% - Accent6 2 2 3 3 4" xfId="31480"/>
    <cellStyle name="20% - Accent6 2 2 3 3 5" xfId="43052"/>
    <cellStyle name="20% - Accent6 2 2 3 4" xfId="2228"/>
    <cellStyle name="20% - Accent6 2 2 3 4 2" xfId="8776"/>
    <cellStyle name="20% - Accent6 2 2 3 4 2 2" xfId="31485"/>
    <cellStyle name="20% - Accent6 2 2 3 4 3" xfId="31484"/>
    <cellStyle name="20% - Accent6 2 2 3 4 4" xfId="43054"/>
    <cellStyle name="20% - Accent6 2 2 3 5" xfId="2229"/>
    <cellStyle name="20% - Accent6 2 2 3 5 2" xfId="8777"/>
    <cellStyle name="20% - Accent6 2 2 3 5 2 2" xfId="31487"/>
    <cellStyle name="20% - Accent6 2 2 3 5 3" xfId="31486"/>
    <cellStyle name="20% - Accent6 2 2 3 5 4" xfId="43055"/>
    <cellStyle name="20% - Accent6 2 2 3 6" xfId="2230"/>
    <cellStyle name="20% - Accent6 2 2 3 6 2" xfId="8778"/>
    <cellStyle name="20% - Accent6 2 2 3 6 2 2" xfId="31489"/>
    <cellStyle name="20% - Accent6 2 2 3 6 3" xfId="31488"/>
    <cellStyle name="20% - Accent6 2 2 3 6 4" xfId="43056"/>
    <cellStyle name="20% - Accent6 2 2 3 7" xfId="2231"/>
    <cellStyle name="20% - Accent6 2 2 3 7 2" xfId="8779"/>
    <cellStyle name="20% - Accent6 2 2 3 7 2 2" xfId="31491"/>
    <cellStyle name="20% - Accent6 2 2 3 7 3" xfId="31490"/>
    <cellStyle name="20% - Accent6 2 2 3 7 4" xfId="43057"/>
    <cellStyle name="20% - Accent6 2 2 3 8" xfId="8771"/>
    <cellStyle name="20% - Accent6 2 2 3 8 2" xfId="31492"/>
    <cellStyle name="20% - Accent6 2 2 3 9" xfId="31475"/>
    <cellStyle name="20% - Accent6 2 2 4" xfId="2232"/>
    <cellStyle name="20% - Accent6 2 2 4 10" xfId="43058"/>
    <cellStyle name="20% - Accent6 2 2 4 2" xfId="2233"/>
    <cellStyle name="20% - Accent6 2 2 4 2 2" xfId="8781"/>
    <cellStyle name="20% - Accent6 2 2 4 2 2 2" xfId="31495"/>
    <cellStyle name="20% - Accent6 2 2 4 2 3" xfId="31494"/>
    <cellStyle name="20% - Accent6 2 2 4 2 4" xfId="43059"/>
    <cellStyle name="20% - Accent6 2 2 4 3" xfId="2234"/>
    <cellStyle name="20% - Accent6 2 2 4 3 2" xfId="8782"/>
    <cellStyle name="20% - Accent6 2 2 4 3 2 2" xfId="31497"/>
    <cellStyle name="20% - Accent6 2 2 4 3 3" xfId="31496"/>
    <cellStyle name="20% - Accent6 2 2 4 3 4" xfId="43060"/>
    <cellStyle name="20% - Accent6 2 2 4 4" xfId="2235"/>
    <cellStyle name="20% - Accent6 2 2 4 4 2" xfId="8783"/>
    <cellStyle name="20% - Accent6 2 2 4 4 2 2" xfId="31499"/>
    <cellStyle name="20% - Accent6 2 2 4 4 3" xfId="31498"/>
    <cellStyle name="20% - Accent6 2 2 4 4 4" xfId="43061"/>
    <cellStyle name="20% - Accent6 2 2 4 5" xfId="2236"/>
    <cellStyle name="20% - Accent6 2 2 4 5 2" xfId="8784"/>
    <cellStyle name="20% - Accent6 2 2 4 5 2 2" xfId="31501"/>
    <cellStyle name="20% - Accent6 2 2 4 5 3" xfId="31500"/>
    <cellStyle name="20% - Accent6 2 2 4 5 4" xfId="43062"/>
    <cellStyle name="20% - Accent6 2 2 4 6" xfId="2237"/>
    <cellStyle name="20% - Accent6 2 2 4 6 2" xfId="8785"/>
    <cellStyle name="20% - Accent6 2 2 4 6 2 2" xfId="31503"/>
    <cellStyle name="20% - Accent6 2 2 4 6 3" xfId="31502"/>
    <cellStyle name="20% - Accent6 2 2 4 6 4" xfId="43063"/>
    <cellStyle name="20% - Accent6 2 2 4 7" xfId="2238"/>
    <cellStyle name="20% - Accent6 2 2 4 7 2" xfId="8786"/>
    <cellStyle name="20% - Accent6 2 2 4 7 2 2" xfId="31505"/>
    <cellStyle name="20% - Accent6 2 2 4 7 3" xfId="31504"/>
    <cellStyle name="20% - Accent6 2 2 4 7 4" xfId="43064"/>
    <cellStyle name="20% - Accent6 2 2 4 8" xfId="8780"/>
    <cellStyle name="20% - Accent6 2 2 4 8 2" xfId="31506"/>
    <cellStyle name="20% - Accent6 2 2 4 9" xfId="31493"/>
    <cellStyle name="20% - Accent6 2 2 5" xfId="2239"/>
    <cellStyle name="20% - Accent6 2 2 5 2" xfId="8787"/>
    <cellStyle name="20% - Accent6 2 2 5 2 2" xfId="31508"/>
    <cellStyle name="20% - Accent6 2 2 5 3" xfId="31507"/>
    <cellStyle name="20% - Accent6 2 2 5 4" xfId="43065"/>
    <cellStyle name="20% - Accent6 2 2 6" xfId="2240"/>
    <cellStyle name="20% - Accent6 2 2 6 2" xfId="8788"/>
    <cellStyle name="20% - Accent6 2 2 6 2 2" xfId="31510"/>
    <cellStyle name="20% - Accent6 2 2 6 3" xfId="31509"/>
    <cellStyle name="20% - Accent6 2 2 6 4" xfId="43066"/>
    <cellStyle name="20% - Accent6 2 2 7" xfId="14623"/>
    <cellStyle name="20% - Accent6 2 3" xfId="198"/>
    <cellStyle name="20% - Accent6 2 3 2" xfId="433"/>
    <cellStyle name="20% - Accent6 2 3 2 2" xfId="7141"/>
    <cellStyle name="20% - Accent6 2 3 2 2 2" xfId="8791"/>
    <cellStyle name="20% - Accent6 2 3 2 2 2 2" xfId="31514"/>
    <cellStyle name="20% - Accent6 2 3 2 2 3" xfId="31513"/>
    <cellStyle name="20% - Accent6 2 3 2 3" xfId="8790"/>
    <cellStyle name="20% - Accent6 2 3 2 3 2" xfId="31515"/>
    <cellStyle name="20% - Accent6 2 3 2 4" xfId="31512"/>
    <cellStyle name="20% - Accent6 2 3 3" xfId="2241"/>
    <cellStyle name="20% - Accent6 2 3 4" xfId="8789"/>
    <cellStyle name="20% - Accent6 2 3 4 2" xfId="31516"/>
    <cellStyle name="20% - Accent6 2 3 5" xfId="14624"/>
    <cellStyle name="20% - Accent6 2 3 6" xfId="31511"/>
    <cellStyle name="20% - Accent6 2 4" xfId="385"/>
    <cellStyle name="20% - Accent6 2 4 10" xfId="2243"/>
    <cellStyle name="20% - Accent6 2 4 10 2" xfId="8793"/>
    <cellStyle name="20% - Accent6 2 4 10 2 2" xfId="31519"/>
    <cellStyle name="20% - Accent6 2 4 10 3" xfId="31518"/>
    <cellStyle name="20% - Accent6 2 4 10 4" xfId="43068"/>
    <cellStyle name="20% - Accent6 2 4 11" xfId="2244"/>
    <cellStyle name="20% - Accent6 2 4 11 2" xfId="8794"/>
    <cellStyle name="20% - Accent6 2 4 11 2 2" xfId="31521"/>
    <cellStyle name="20% - Accent6 2 4 11 3" xfId="31520"/>
    <cellStyle name="20% - Accent6 2 4 11 4" xfId="43069"/>
    <cellStyle name="20% - Accent6 2 4 12" xfId="2242"/>
    <cellStyle name="20% - Accent6 2 4 12 2" xfId="8795"/>
    <cellStyle name="20% - Accent6 2 4 12 2 2" xfId="31523"/>
    <cellStyle name="20% - Accent6 2 4 12 3" xfId="31522"/>
    <cellStyle name="20% - Accent6 2 4 13" xfId="8792"/>
    <cellStyle name="20% - Accent6 2 4 13 2" xfId="31524"/>
    <cellStyle name="20% - Accent6 2 4 14" xfId="14625"/>
    <cellStyle name="20% - Accent6 2 4 15" xfId="31517"/>
    <cellStyle name="20% - Accent6 2 4 16" xfId="43067"/>
    <cellStyle name="20% - Accent6 2 4 2" xfId="2245"/>
    <cellStyle name="20% - Accent6 2 4 2 10" xfId="8796"/>
    <cellStyle name="20% - Accent6 2 4 2 10 2" xfId="31526"/>
    <cellStyle name="20% - Accent6 2 4 2 11" xfId="14626"/>
    <cellStyle name="20% - Accent6 2 4 2 12" xfId="31525"/>
    <cellStyle name="20% - Accent6 2 4 2 13" xfId="43070"/>
    <cellStyle name="20% - Accent6 2 4 2 2" xfId="2246"/>
    <cellStyle name="20% - Accent6 2 4 2 2 2" xfId="2247"/>
    <cellStyle name="20% - Accent6 2 4 2 2 2 2" xfId="8798"/>
    <cellStyle name="20% - Accent6 2 4 2 2 2 2 2" xfId="31529"/>
    <cellStyle name="20% - Accent6 2 4 2 2 2 3" xfId="31528"/>
    <cellStyle name="20% - Accent6 2 4 2 2 2 4" xfId="43072"/>
    <cellStyle name="20% - Accent6 2 4 2 2 3" xfId="8797"/>
    <cellStyle name="20% - Accent6 2 4 2 2 3 2" xfId="31530"/>
    <cellStyle name="20% - Accent6 2 4 2 2 4" xfId="31527"/>
    <cellStyle name="20% - Accent6 2 4 2 2 5" xfId="43071"/>
    <cellStyle name="20% - Accent6 2 4 2 3" xfId="2248"/>
    <cellStyle name="20% - Accent6 2 4 2 3 2" xfId="2249"/>
    <cellStyle name="20% - Accent6 2 4 2 3 2 2" xfId="8800"/>
    <cellStyle name="20% - Accent6 2 4 2 3 2 2 2" xfId="31533"/>
    <cellStyle name="20% - Accent6 2 4 2 3 2 3" xfId="31532"/>
    <cellStyle name="20% - Accent6 2 4 2 3 2 4" xfId="43074"/>
    <cellStyle name="20% - Accent6 2 4 2 3 3" xfId="8799"/>
    <cellStyle name="20% - Accent6 2 4 2 3 3 2" xfId="31534"/>
    <cellStyle name="20% - Accent6 2 4 2 3 4" xfId="31531"/>
    <cellStyle name="20% - Accent6 2 4 2 3 5" xfId="43073"/>
    <cellStyle name="20% - Accent6 2 4 2 4" xfId="2250"/>
    <cellStyle name="20% - Accent6 2 4 2 4 2" xfId="8801"/>
    <cellStyle name="20% - Accent6 2 4 2 4 2 2" xfId="31536"/>
    <cellStyle name="20% - Accent6 2 4 2 4 3" xfId="31535"/>
    <cellStyle name="20% - Accent6 2 4 2 4 4" xfId="43075"/>
    <cellStyle name="20% - Accent6 2 4 2 5" xfId="2251"/>
    <cellStyle name="20% - Accent6 2 4 2 5 2" xfId="8802"/>
    <cellStyle name="20% - Accent6 2 4 2 5 2 2" xfId="31538"/>
    <cellStyle name="20% - Accent6 2 4 2 5 3" xfId="31537"/>
    <cellStyle name="20% - Accent6 2 4 2 5 4" xfId="43076"/>
    <cellStyle name="20% - Accent6 2 4 2 6" xfId="2252"/>
    <cellStyle name="20% - Accent6 2 4 2 6 2" xfId="8803"/>
    <cellStyle name="20% - Accent6 2 4 2 6 2 2" xfId="31540"/>
    <cellStyle name="20% - Accent6 2 4 2 6 3" xfId="31539"/>
    <cellStyle name="20% - Accent6 2 4 2 6 4" xfId="43077"/>
    <cellStyle name="20% - Accent6 2 4 2 7" xfId="2253"/>
    <cellStyle name="20% - Accent6 2 4 2 7 2" xfId="8804"/>
    <cellStyle name="20% - Accent6 2 4 2 7 2 2" xfId="31542"/>
    <cellStyle name="20% - Accent6 2 4 2 7 3" xfId="31541"/>
    <cellStyle name="20% - Accent6 2 4 2 7 4" xfId="43078"/>
    <cellStyle name="20% - Accent6 2 4 2 8" xfId="2254"/>
    <cellStyle name="20% - Accent6 2 4 2 8 2" xfId="8805"/>
    <cellStyle name="20% - Accent6 2 4 2 8 2 2" xfId="31544"/>
    <cellStyle name="20% - Accent6 2 4 2 8 3" xfId="31543"/>
    <cellStyle name="20% - Accent6 2 4 2 8 4" xfId="43079"/>
    <cellStyle name="20% - Accent6 2 4 2 9" xfId="2255"/>
    <cellStyle name="20% - Accent6 2 4 2 9 2" xfId="8806"/>
    <cellStyle name="20% - Accent6 2 4 2 9 2 2" xfId="31546"/>
    <cellStyle name="20% - Accent6 2 4 2 9 3" xfId="31545"/>
    <cellStyle name="20% - Accent6 2 4 2 9 4" xfId="43080"/>
    <cellStyle name="20% - Accent6 2 4 3" xfId="2256"/>
    <cellStyle name="20% - Accent6 2 4 3 10" xfId="31547"/>
    <cellStyle name="20% - Accent6 2 4 3 11" xfId="43081"/>
    <cellStyle name="20% - Accent6 2 4 3 2" xfId="2257"/>
    <cellStyle name="20% - Accent6 2 4 3 2 2" xfId="8808"/>
    <cellStyle name="20% - Accent6 2 4 3 2 2 2" xfId="31549"/>
    <cellStyle name="20% - Accent6 2 4 3 2 3" xfId="31548"/>
    <cellStyle name="20% - Accent6 2 4 3 2 4" xfId="43082"/>
    <cellStyle name="20% - Accent6 2 4 3 3" xfId="2258"/>
    <cellStyle name="20% - Accent6 2 4 3 3 2" xfId="8809"/>
    <cellStyle name="20% - Accent6 2 4 3 3 2 2" xfId="31551"/>
    <cellStyle name="20% - Accent6 2 4 3 3 3" xfId="31550"/>
    <cellStyle name="20% - Accent6 2 4 3 3 4" xfId="43083"/>
    <cellStyle name="20% - Accent6 2 4 3 4" xfId="2259"/>
    <cellStyle name="20% - Accent6 2 4 3 4 2" xfId="8810"/>
    <cellStyle name="20% - Accent6 2 4 3 4 2 2" xfId="31553"/>
    <cellStyle name="20% - Accent6 2 4 3 4 3" xfId="31552"/>
    <cellStyle name="20% - Accent6 2 4 3 4 4" xfId="43084"/>
    <cellStyle name="20% - Accent6 2 4 3 5" xfId="2260"/>
    <cellStyle name="20% - Accent6 2 4 3 5 2" xfId="8811"/>
    <cellStyle name="20% - Accent6 2 4 3 5 2 2" xfId="31555"/>
    <cellStyle name="20% - Accent6 2 4 3 5 3" xfId="31554"/>
    <cellStyle name="20% - Accent6 2 4 3 5 4" xfId="43085"/>
    <cellStyle name="20% - Accent6 2 4 3 6" xfId="2261"/>
    <cellStyle name="20% - Accent6 2 4 3 6 2" xfId="8812"/>
    <cellStyle name="20% - Accent6 2 4 3 6 2 2" xfId="31557"/>
    <cellStyle name="20% - Accent6 2 4 3 6 3" xfId="31556"/>
    <cellStyle name="20% - Accent6 2 4 3 6 4" xfId="43086"/>
    <cellStyle name="20% - Accent6 2 4 3 7" xfId="2262"/>
    <cellStyle name="20% - Accent6 2 4 3 7 2" xfId="8813"/>
    <cellStyle name="20% - Accent6 2 4 3 7 2 2" xfId="31559"/>
    <cellStyle name="20% - Accent6 2 4 3 7 3" xfId="31558"/>
    <cellStyle name="20% - Accent6 2 4 3 7 4" xfId="43087"/>
    <cellStyle name="20% - Accent6 2 4 3 8" xfId="2263"/>
    <cellStyle name="20% - Accent6 2 4 3 8 2" xfId="8814"/>
    <cellStyle name="20% - Accent6 2 4 3 8 2 2" xfId="31561"/>
    <cellStyle name="20% - Accent6 2 4 3 8 3" xfId="31560"/>
    <cellStyle name="20% - Accent6 2 4 3 8 4" xfId="43088"/>
    <cellStyle name="20% - Accent6 2 4 3 9" xfId="8807"/>
    <cellStyle name="20% - Accent6 2 4 3 9 2" xfId="31562"/>
    <cellStyle name="20% - Accent6 2 4 4" xfId="2264"/>
    <cellStyle name="20% - Accent6 2 4 4 2" xfId="2265"/>
    <cellStyle name="20% - Accent6 2 4 4 2 2" xfId="8816"/>
    <cellStyle name="20% - Accent6 2 4 4 2 2 2" xfId="31565"/>
    <cellStyle name="20% - Accent6 2 4 4 2 3" xfId="31564"/>
    <cellStyle name="20% - Accent6 2 4 4 2 4" xfId="43090"/>
    <cellStyle name="20% - Accent6 2 4 4 3" xfId="8815"/>
    <cellStyle name="20% - Accent6 2 4 4 3 2" xfId="31566"/>
    <cellStyle name="20% - Accent6 2 4 4 4" xfId="31563"/>
    <cellStyle name="20% - Accent6 2 4 4 5" xfId="43089"/>
    <cellStyle name="20% - Accent6 2 4 5" xfId="2266"/>
    <cellStyle name="20% - Accent6 2 4 5 2" xfId="8817"/>
    <cellStyle name="20% - Accent6 2 4 5 2 2" xfId="31568"/>
    <cellStyle name="20% - Accent6 2 4 5 3" xfId="31567"/>
    <cellStyle name="20% - Accent6 2 4 5 4" xfId="43091"/>
    <cellStyle name="20% - Accent6 2 4 6" xfId="2267"/>
    <cellStyle name="20% - Accent6 2 4 6 2" xfId="8818"/>
    <cellStyle name="20% - Accent6 2 4 6 2 2" xfId="31570"/>
    <cellStyle name="20% - Accent6 2 4 6 3" xfId="31569"/>
    <cellStyle name="20% - Accent6 2 4 6 4" xfId="43092"/>
    <cellStyle name="20% - Accent6 2 4 7" xfId="2268"/>
    <cellStyle name="20% - Accent6 2 4 7 2" xfId="8819"/>
    <cellStyle name="20% - Accent6 2 4 7 2 2" xfId="31572"/>
    <cellStyle name="20% - Accent6 2 4 7 3" xfId="31571"/>
    <cellStyle name="20% - Accent6 2 4 7 4" xfId="43093"/>
    <cellStyle name="20% - Accent6 2 4 8" xfId="2269"/>
    <cellStyle name="20% - Accent6 2 4 8 2" xfId="8820"/>
    <cellStyle name="20% - Accent6 2 4 8 2 2" xfId="31574"/>
    <cellStyle name="20% - Accent6 2 4 8 3" xfId="31573"/>
    <cellStyle name="20% - Accent6 2 4 8 4" xfId="43094"/>
    <cellStyle name="20% - Accent6 2 4 9" xfId="2270"/>
    <cellStyle name="20% - Accent6 2 4 9 2" xfId="8821"/>
    <cellStyle name="20% - Accent6 2 4 9 2 2" xfId="31576"/>
    <cellStyle name="20% - Accent6 2 4 9 3" xfId="31575"/>
    <cellStyle name="20% - Accent6 2 4 9 4" xfId="43095"/>
    <cellStyle name="20% - Accent6 2 5" xfId="496"/>
    <cellStyle name="20% - Accent6 2 5 10" xfId="2272"/>
    <cellStyle name="20% - Accent6 2 5 10 2" xfId="8823"/>
    <cellStyle name="20% - Accent6 2 5 10 2 2" xfId="31579"/>
    <cellStyle name="20% - Accent6 2 5 10 3" xfId="31578"/>
    <cellStyle name="20% - Accent6 2 5 10 4" xfId="43097"/>
    <cellStyle name="20% - Accent6 2 5 11" xfId="2273"/>
    <cellStyle name="20% - Accent6 2 5 11 2" xfId="8824"/>
    <cellStyle name="20% - Accent6 2 5 11 2 2" xfId="31581"/>
    <cellStyle name="20% - Accent6 2 5 11 3" xfId="31580"/>
    <cellStyle name="20% - Accent6 2 5 11 4" xfId="43098"/>
    <cellStyle name="20% - Accent6 2 5 12" xfId="2271"/>
    <cellStyle name="20% - Accent6 2 5 12 2" xfId="8825"/>
    <cellStyle name="20% - Accent6 2 5 12 2 2" xfId="31583"/>
    <cellStyle name="20% - Accent6 2 5 12 3" xfId="31582"/>
    <cellStyle name="20% - Accent6 2 5 13" xfId="8822"/>
    <cellStyle name="20% - Accent6 2 5 13 2" xfId="31584"/>
    <cellStyle name="20% - Accent6 2 5 14" xfId="14627"/>
    <cellStyle name="20% - Accent6 2 5 15" xfId="31577"/>
    <cellStyle name="20% - Accent6 2 5 16" xfId="43096"/>
    <cellStyle name="20% - Accent6 2 5 2" xfId="2274"/>
    <cellStyle name="20% - Accent6 2 5 2 10" xfId="8826"/>
    <cellStyle name="20% - Accent6 2 5 2 10 2" xfId="31586"/>
    <cellStyle name="20% - Accent6 2 5 2 11" xfId="31585"/>
    <cellStyle name="20% - Accent6 2 5 2 12" xfId="43099"/>
    <cellStyle name="20% - Accent6 2 5 2 2" xfId="2275"/>
    <cellStyle name="20% - Accent6 2 5 2 2 2" xfId="8827"/>
    <cellStyle name="20% - Accent6 2 5 2 2 2 2" xfId="31588"/>
    <cellStyle name="20% - Accent6 2 5 2 2 3" xfId="31587"/>
    <cellStyle name="20% - Accent6 2 5 2 2 4" xfId="43100"/>
    <cellStyle name="20% - Accent6 2 5 2 3" xfId="2276"/>
    <cellStyle name="20% - Accent6 2 5 2 3 2" xfId="8828"/>
    <cellStyle name="20% - Accent6 2 5 2 3 2 2" xfId="31590"/>
    <cellStyle name="20% - Accent6 2 5 2 3 3" xfId="31589"/>
    <cellStyle name="20% - Accent6 2 5 2 3 4" xfId="43101"/>
    <cellStyle name="20% - Accent6 2 5 2 4" xfId="2277"/>
    <cellStyle name="20% - Accent6 2 5 2 4 2" xfId="8829"/>
    <cellStyle name="20% - Accent6 2 5 2 4 2 2" xfId="31592"/>
    <cellStyle name="20% - Accent6 2 5 2 4 3" xfId="31591"/>
    <cellStyle name="20% - Accent6 2 5 2 4 4" xfId="43102"/>
    <cellStyle name="20% - Accent6 2 5 2 5" xfId="2278"/>
    <cellStyle name="20% - Accent6 2 5 2 5 2" xfId="8830"/>
    <cellStyle name="20% - Accent6 2 5 2 5 2 2" xfId="31594"/>
    <cellStyle name="20% - Accent6 2 5 2 5 3" xfId="31593"/>
    <cellStyle name="20% - Accent6 2 5 2 5 4" xfId="43103"/>
    <cellStyle name="20% - Accent6 2 5 2 6" xfId="2279"/>
    <cellStyle name="20% - Accent6 2 5 2 6 2" xfId="8831"/>
    <cellStyle name="20% - Accent6 2 5 2 6 2 2" xfId="31596"/>
    <cellStyle name="20% - Accent6 2 5 2 6 3" xfId="31595"/>
    <cellStyle name="20% - Accent6 2 5 2 6 4" xfId="43104"/>
    <cellStyle name="20% - Accent6 2 5 2 7" xfId="2280"/>
    <cellStyle name="20% - Accent6 2 5 2 7 2" xfId="8832"/>
    <cellStyle name="20% - Accent6 2 5 2 7 2 2" xfId="31598"/>
    <cellStyle name="20% - Accent6 2 5 2 7 3" xfId="31597"/>
    <cellStyle name="20% - Accent6 2 5 2 7 4" xfId="43105"/>
    <cellStyle name="20% - Accent6 2 5 2 8" xfId="2281"/>
    <cellStyle name="20% - Accent6 2 5 2 8 2" xfId="8833"/>
    <cellStyle name="20% - Accent6 2 5 2 8 2 2" xfId="31600"/>
    <cellStyle name="20% - Accent6 2 5 2 8 3" xfId="31599"/>
    <cellStyle name="20% - Accent6 2 5 2 8 4" xfId="43106"/>
    <cellStyle name="20% - Accent6 2 5 2 9" xfId="2282"/>
    <cellStyle name="20% - Accent6 2 5 2 9 2" xfId="8834"/>
    <cellStyle name="20% - Accent6 2 5 2 9 2 2" xfId="31602"/>
    <cellStyle name="20% - Accent6 2 5 2 9 3" xfId="31601"/>
    <cellStyle name="20% - Accent6 2 5 2 9 4" xfId="43107"/>
    <cellStyle name="20% - Accent6 2 5 3" xfId="2283"/>
    <cellStyle name="20% - Accent6 2 5 3 2" xfId="2284"/>
    <cellStyle name="20% - Accent6 2 5 3 2 2" xfId="8836"/>
    <cellStyle name="20% - Accent6 2 5 3 2 2 2" xfId="31605"/>
    <cellStyle name="20% - Accent6 2 5 3 2 3" xfId="31604"/>
    <cellStyle name="20% - Accent6 2 5 3 2 4" xfId="43109"/>
    <cellStyle name="20% - Accent6 2 5 3 3" xfId="8835"/>
    <cellStyle name="20% - Accent6 2 5 3 3 2" xfId="31606"/>
    <cellStyle name="20% - Accent6 2 5 3 4" xfId="31603"/>
    <cellStyle name="20% - Accent6 2 5 3 5" xfId="43108"/>
    <cellStyle name="20% - Accent6 2 5 4" xfId="2285"/>
    <cellStyle name="20% - Accent6 2 5 4 2" xfId="8837"/>
    <cellStyle name="20% - Accent6 2 5 4 2 2" xfId="31608"/>
    <cellStyle name="20% - Accent6 2 5 4 3" xfId="31607"/>
    <cellStyle name="20% - Accent6 2 5 4 4" xfId="43110"/>
    <cellStyle name="20% - Accent6 2 5 5" xfId="2286"/>
    <cellStyle name="20% - Accent6 2 5 5 2" xfId="8838"/>
    <cellStyle name="20% - Accent6 2 5 5 2 2" xfId="31610"/>
    <cellStyle name="20% - Accent6 2 5 5 3" xfId="31609"/>
    <cellStyle name="20% - Accent6 2 5 5 4" xfId="43111"/>
    <cellStyle name="20% - Accent6 2 5 6" xfId="2287"/>
    <cellStyle name="20% - Accent6 2 5 6 2" xfId="8839"/>
    <cellStyle name="20% - Accent6 2 5 6 2 2" xfId="31612"/>
    <cellStyle name="20% - Accent6 2 5 6 3" xfId="31611"/>
    <cellStyle name="20% - Accent6 2 5 6 4" xfId="43112"/>
    <cellStyle name="20% - Accent6 2 5 7" xfId="2288"/>
    <cellStyle name="20% - Accent6 2 5 7 2" xfId="8840"/>
    <cellStyle name="20% - Accent6 2 5 7 2 2" xfId="31614"/>
    <cellStyle name="20% - Accent6 2 5 7 3" xfId="31613"/>
    <cellStyle name="20% - Accent6 2 5 7 4" xfId="43113"/>
    <cellStyle name="20% - Accent6 2 5 8" xfId="2289"/>
    <cellStyle name="20% - Accent6 2 5 8 2" xfId="8841"/>
    <cellStyle name="20% - Accent6 2 5 8 2 2" xfId="31616"/>
    <cellStyle name="20% - Accent6 2 5 8 3" xfId="31615"/>
    <cellStyle name="20% - Accent6 2 5 8 4" xfId="43114"/>
    <cellStyle name="20% - Accent6 2 5 9" xfId="2290"/>
    <cellStyle name="20% - Accent6 2 5 9 2" xfId="8842"/>
    <cellStyle name="20% - Accent6 2 5 9 2 2" xfId="31618"/>
    <cellStyle name="20% - Accent6 2 5 9 3" xfId="31617"/>
    <cellStyle name="20% - Accent6 2 5 9 4" xfId="43115"/>
    <cellStyle name="20% - Accent6 2 6" xfId="523"/>
    <cellStyle name="20% - Accent6 2 6 10" xfId="2291"/>
    <cellStyle name="20% - Accent6 2 6 10 2" xfId="8844"/>
    <cellStyle name="20% - Accent6 2 6 10 2 2" xfId="31621"/>
    <cellStyle name="20% - Accent6 2 6 10 3" xfId="31620"/>
    <cellStyle name="20% - Accent6 2 6 11" xfId="8843"/>
    <cellStyle name="20% - Accent6 2 6 11 2" xfId="31622"/>
    <cellStyle name="20% - Accent6 2 6 12" xfId="14628"/>
    <cellStyle name="20% - Accent6 2 6 13" xfId="31619"/>
    <cellStyle name="20% - Accent6 2 6 14" xfId="43116"/>
    <cellStyle name="20% - Accent6 2 6 2" xfId="2292"/>
    <cellStyle name="20% - Accent6 2 6 2 2" xfId="2293"/>
    <cellStyle name="20% - Accent6 2 6 2 2 2" xfId="8846"/>
    <cellStyle name="20% - Accent6 2 6 2 2 2 2" xfId="31625"/>
    <cellStyle name="20% - Accent6 2 6 2 2 3" xfId="31624"/>
    <cellStyle name="20% - Accent6 2 6 2 2 4" xfId="43118"/>
    <cellStyle name="20% - Accent6 2 6 2 3" xfId="8845"/>
    <cellStyle name="20% - Accent6 2 6 2 3 2" xfId="31626"/>
    <cellStyle name="20% - Accent6 2 6 2 4" xfId="31623"/>
    <cellStyle name="20% - Accent6 2 6 2 5" xfId="43117"/>
    <cellStyle name="20% - Accent6 2 6 3" xfId="2294"/>
    <cellStyle name="20% - Accent6 2 6 3 2" xfId="2295"/>
    <cellStyle name="20% - Accent6 2 6 3 2 2" xfId="8848"/>
    <cellStyle name="20% - Accent6 2 6 3 2 2 2" xfId="31629"/>
    <cellStyle name="20% - Accent6 2 6 3 2 3" xfId="31628"/>
    <cellStyle name="20% - Accent6 2 6 3 2 4" xfId="43120"/>
    <cellStyle name="20% - Accent6 2 6 3 3" xfId="8847"/>
    <cellStyle name="20% - Accent6 2 6 3 3 2" xfId="31630"/>
    <cellStyle name="20% - Accent6 2 6 3 4" xfId="31627"/>
    <cellStyle name="20% - Accent6 2 6 3 5" xfId="43119"/>
    <cellStyle name="20% - Accent6 2 6 4" xfId="2296"/>
    <cellStyle name="20% - Accent6 2 6 4 2" xfId="8849"/>
    <cellStyle name="20% - Accent6 2 6 4 2 2" xfId="31632"/>
    <cellStyle name="20% - Accent6 2 6 4 3" xfId="31631"/>
    <cellStyle name="20% - Accent6 2 6 4 4" xfId="43121"/>
    <cellStyle name="20% - Accent6 2 6 5" xfId="2297"/>
    <cellStyle name="20% - Accent6 2 6 5 2" xfId="8850"/>
    <cellStyle name="20% - Accent6 2 6 5 2 2" xfId="31634"/>
    <cellStyle name="20% - Accent6 2 6 5 3" xfId="31633"/>
    <cellStyle name="20% - Accent6 2 6 5 4" xfId="43122"/>
    <cellStyle name="20% - Accent6 2 6 6" xfId="2298"/>
    <cellStyle name="20% - Accent6 2 6 6 2" xfId="8851"/>
    <cellStyle name="20% - Accent6 2 6 6 2 2" xfId="31636"/>
    <cellStyle name="20% - Accent6 2 6 6 3" xfId="31635"/>
    <cellStyle name="20% - Accent6 2 6 6 4" xfId="43123"/>
    <cellStyle name="20% - Accent6 2 6 7" xfId="2299"/>
    <cellStyle name="20% - Accent6 2 6 7 2" xfId="8852"/>
    <cellStyle name="20% - Accent6 2 6 7 2 2" xfId="31638"/>
    <cellStyle name="20% - Accent6 2 6 7 3" xfId="31637"/>
    <cellStyle name="20% - Accent6 2 6 7 4" xfId="43124"/>
    <cellStyle name="20% - Accent6 2 6 8" xfId="2300"/>
    <cellStyle name="20% - Accent6 2 6 8 2" xfId="8853"/>
    <cellStyle name="20% - Accent6 2 6 8 2 2" xfId="31640"/>
    <cellStyle name="20% - Accent6 2 6 8 3" xfId="31639"/>
    <cellStyle name="20% - Accent6 2 6 8 4" xfId="43125"/>
    <cellStyle name="20% - Accent6 2 6 9" xfId="2301"/>
    <cellStyle name="20% - Accent6 2 6 9 2" xfId="8854"/>
    <cellStyle name="20% - Accent6 2 6 9 2 2" xfId="31642"/>
    <cellStyle name="20% - Accent6 2 6 9 3" xfId="31641"/>
    <cellStyle name="20% - Accent6 2 6 9 4" xfId="43126"/>
    <cellStyle name="20% - Accent6 2 7" xfId="637"/>
    <cellStyle name="20% - Accent6 2 7 2" xfId="2303"/>
    <cellStyle name="20% - Accent6 2 7 3" xfId="2302"/>
    <cellStyle name="20% - Accent6 2 7 3 2" xfId="8856"/>
    <cellStyle name="20% - Accent6 2 7 3 2 2" xfId="31645"/>
    <cellStyle name="20% - Accent6 2 7 3 3" xfId="31644"/>
    <cellStyle name="20% - Accent6 2 7 4" xfId="8855"/>
    <cellStyle name="20% - Accent6 2 7 4 2" xfId="31646"/>
    <cellStyle name="20% - Accent6 2 7 5" xfId="31643"/>
    <cellStyle name="20% - Accent6 2 7 6" xfId="43127"/>
    <cellStyle name="20% - Accent6 2 8" xfId="724"/>
    <cellStyle name="20% - Accent6 2 8 2" xfId="2304"/>
    <cellStyle name="20% - Accent6 2 8 2 2" xfId="8858"/>
    <cellStyle name="20% - Accent6 2 8 2 2 2" xfId="31649"/>
    <cellStyle name="20% - Accent6 2 8 2 3" xfId="31648"/>
    <cellStyle name="20% - Accent6 2 8 3" xfId="8857"/>
    <cellStyle name="20% - Accent6 2 8 3 2" xfId="31650"/>
    <cellStyle name="20% - Accent6 2 8 4" xfId="14629"/>
    <cellStyle name="20% - Accent6 2 8 5" xfId="31647"/>
    <cellStyle name="20% - Accent6 2 8 6" xfId="43128"/>
    <cellStyle name="20% - Accent6 2 9" xfId="2305"/>
    <cellStyle name="20% - Accent6 2 9 2" xfId="8859"/>
    <cellStyle name="20% - Accent6 2 9 2 2" xfId="31652"/>
    <cellStyle name="20% - Accent6 2 9 3" xfId="14630"/>
    <cellStyle name="20% - Accent6 2 9 4" xfId="31651"/>
    <cellStyle name="20% - Accent6 2 9 5" xfId="43129"/>
    <cellStyle name="20% - Accent6 20" xfId="14631"/>
    <cellStyle name="20% - Accent6 21" xfId="28076"/>
    <cellStyle name="20% - Accent6 3" xfId="200"/>
    <cellStyle name="20% - Accent6 3 10" xfId="2307"/>
    <cellStyle name="20% - Accent6 3 10 2" xfId="8861"/>
    <cellStyle name="20% - Accent6 3 10 2 2" xfId="31655"/>
    <cellStyle name="20% - Accent6 3 10 3" xfId="14633"/>
    <cellStyle name="20% - Accent6 3 10 4" xfId="31654"/>
    <cellStyle name="20% - Accent6 3 10 5" xfId="43131"/>
    <cellStyle name="20% - Accent6 3 11" xfId="2308"/>
    <cellStyle name="20% - Accent6 3 11 2" xfId="8862"/>
    <cellStyle name="20% - Accent6 3 11 2 2" xfId="31657"/>
    <cellStyle name="20% - Accent6 3 11 3" xfId="14634"/>
    <cellStyle name="20% - Accent6 3 11 4" xfId="31656"/>
    <cellStyle name="20% - Accent6 3 11 5" xfId="43132"/>
    <cellStyle name="20% - Accent6 3 12" xfId="2309"/>
    <cellStyle name="20% - Accent6 3 12 2" xfId="8863"/>
    <cellStyle name="20% - Accent6 3 12 2 2" xfId="31659"/>
    <cellStyle name="20% - Accent6 3 12 3" xfId="14635"/>
    <cellStyle name="20% - Accent6 3 12 4" xfId="31658"/>
    <cellStyle name="20% - Accent6 3 12 5" xfId="43133"/>
    <cellStyle name="20% - Accent6 3 13" xfId="2310"/>
    <cellStyle name="20% - Accent6 3 13 2" xfId="8864"/>
    <cellStyle name="20% - Accent6 3 13 2 2" xfId="31661"/>
    <cellStyle name="20% - Accent6 3 13 3" xfId="14636"/>
    <cellStyle name="20% - Accent6 3 13 4" xfId="31660"/>
    <cellStyle name="20% - Accent6 3 13 5" xfId="43134"/>
    <cellStyle name="20% - Accent6 3 14" xfId="2306"/>
    <cellStyle name="20% - Accent6 3 14 2" xfId="8865"/>
    <cellStyle name="20% - Accent6 3 14 2 2" xfId="31663"/>
    <cellStyle name="20% - Accent6 3 14 3" xfId="14637"/>
    <cellStyle name="20% - Accent6 3 14 4" xfId="31662"/>
    <cellStyle name="20% - Accent6 3 15" xfId="8860"/>
    <cellStyle name="20% - Accent6 3 15 2" xfId="14638"/>
    <cellStyle name="20% - Accent6 3 15 3" xfId="31664"/>
    <cellStyle name="20% - Accent6 3 16" xfId="14632"/>
    <cellStyle name="20% - Accent6 3 17" xfId="31653"/>
    <cellStyle name="20% - Accent6 3 18" xfId="43130"/>
    <cellStyle name="20% - Accent6 3 2" xfId="434"/>
    <cellStyle name="20% - Accent6 3 2 10" xfId="2312"/>
    <cellStyle name="20% - Accent6 3 2 10 2" xfId="8867"/>
    <cellStyle name="20% - Accent6 3 2 10 2 2" xfId="31667"/>
    <cellStyle name="20% - Accent6 3 2 10 3" xfId="31666"/>
    <cellStyle name="20% - Accent6 3 2 10 4" xfId="43136"/>
    <cellStyle name="20% - Accent6 3 2 11" xfId="2313"/>
    <cellStyle name="20% - Accent6 3 2 11 2" xfId="8868"/>
    <cellStyle name="20% - Accent6 3 2 11 2 2" xfId="31669"/>
    <cellStyle name="20% - Accent6 3 2 11 3" xfId="31668"/>
    <cellStyle name="20% - Accent6 3 2 11 4" xfId="43137"/>
    <cellStyle name="20% - Accent6 3 2 12" xfId="2311"/>
    <cellStyle name="20% - Accent6 3 2 12 2" xfId="8869"/>
    <cellStyle name="20% - Accent6 3 2 12 2 2" xfId="31671"/>
    <cellStyle name="20% - Accent6 3 2 12 3" xfId="31670"/>
    <cellStyle name="20% - Accent6 3 2 13" xfId="8866"/>
    <cellStyle name="20% - Accent6 3 2 13 2" xfId="31672"/>
    <cellStyle name="20% - Accent6 3 2 14" xfId="14639"/>
    <cellStyle name="20% - Accent6 3 2 15" xfId="31665"/>
    <cellStyle name="20% - Accent6 3 2 16" xfId="43135"/>
    <cellStyle name="20% - Accent6 3 2 2" xfId="2314"/>
    <cellStyle name="20% - Accent6 3 2 2 10" xfId="8870"/>
    <cellStyle name="20% - Accent6 3 2 2 10 2" xfId="31674"/>
    <cellStyle name="20% - Accent6 3 2 2 11" xfId="31673"/>
    <cellStyle name="20% - Accent6 3 2 2 12" xfId="43138"/>
    <cellStyle name="20% - Accent6 3 2 2 2" xfId="2315"/>
    <cellStyle name="20% - Accent6 3 2 2 2 2" xfId="2316"/>
    <cellStyle name="20% - Accent6 3 2 2 2 2 2" xfId="8872"/>
    <cellStyle name="20% - Accent6 3 2 2 2 2 2 2" xfId="31677"/>
    <cellStyle name="20% - Accent6 3 2 2 2 2 3" xfId="31676"/>
    <cellStyle name="20% - Accent6 3 2 2 2 2 4" xfId="43140"/>
    <cellStyle name="20% - Accent6 3 2 2 2 3" xfId="8871"/>
    <cellStyle name="20% - Accent6 3 2 2 2 3 2" xfId="31678"/>
    <cellStyle name="20% - Accent6 3 2 2 2 4" xfId="31675"/>
    <cellStyle name="20% - Accent6 3 2 2 2 5" xfId="43139"/>
    <cellStyle name="20% - Accent6 3 2 2 3" xfId="2317"/>
    <cellStyle name="20% - Accent6 3 2 2 3 2" xfId="2318"/>
    <cellStyle name="20% - Accent6 3 2 2 3 2 2" xfId="8874"/>
    <cellStyle name="20% - Accent6 3 2 2 3 2 2 2" xfId="31681"/>
    <cellStyle name="20% - Accent6 3 2 2 3 2 3" xfId="31680"/>
    <cellStyle name="20% - Accent6 3 2 2 3 2 4" xfId="43142"/>
    <cellStyle name="20% - Accent6 3 2 2 3 3" xfId="8873"/>
    <cellStyle name="20% - Accent6 3 2 2 3 3 2" xfId="31682"/>
    <cellStyle name="20% - Accent6 3 2 2 3 4" xfId="31679"/>
    <cellStyle name="20% - Accent6 3 2 2 3 5" xfId="43141"/>
    <cellStyle name="20% - Accent6 3 2 2 4" xfId="2319"/>
    <cellStyle name="20% - Accent6 3 2 2 4 2" xfId="8875"/>
    <cellStyle name="20% - Accent6 3 2 2 4 2 2" xfId="31684"/>
    <cellStyle name="20% - Accent6 3 2 2 4 3" xfId="31683"/>
    <cellStyle name="20% - Accent6 3 2 2 4 4" xfId="43143"/>
    <cellStyle name="20% - Accent6 3 2 2 5" xfId="2320"/>
    <cellStyle name="20% - Accent6 3 2 2 5 2" xfId="8876"/>
    <cellStyle name="20% - Accent6 3 2 2 5 2 2" xfId="31686"/>
    <cellStyle name="20% - Accent6 3 2 2 5 3" xfId="31685"/>
    <cellStyle name="20% - Accent6 3 2 2 5 4" xfId="43144"/>
    <cellStyle name="20% - Accent6 3 2 2 6" xfId="2321"/>
    <cellStyle name="20% - Accent6 3 2 2 6 2" xfId="8877"/>
    <cellStyle name="20% - Accent6 3 2 2 6 2 2" xfId="31688"/>
    <cellStyle name="20% - Accent6 3 2 2 6 3" xfId="31687"/>
    <cellStyle name="20% - Accent6 3 2 2 6 4" xfId="43145"/>
    <cellStyle name="20% - Accent6 3 2 2 7" xfId="2322"/>
    <cellStyle name="20% - Accent6 3 2 2 7 2" xfId="8878"/>
    <cellStyle name="20% - Accent6 3 2 2 7 2 2" xfId="31690"/>
    <cellStyle name="20% - Accent6 3 2 2 7 3" xfId="31689"/>
    <cellStyle name="20% - Accent6 3 2 2 7 4" xfId="43146"/>
    <cellStyle name="20% - Accent6 3 2 2 8" xfId="2323"/>
    <cellStyle name="20% - Accent6 3 2 2 8 2" xfId="8879"/>
    <cellStyle name="20% - Accent6 3 2 2 8 2 2" xfId="31692"/>
    <cellStyle name="20% - Accent6 3 2 2 8 3" xfId="31691"/>
    <cellStyle name="20% - Accent6 3 2 2 8 4" xfId="43147"/>
    <cellStyle name="20% - Accent6 3 2 2 9" xfId="2324"/>
    <cellStyle name="20% - Accent6 3 2 2 9 2" xfId="8880"/>
    <cellStyle name="20% - Accent6 3 2 2 9 2 2" xfId="31694"/>
    <cellStyle name="20% - Accent6 3 2 2 9 3" xfId="31693"/>
    <cellStyle name="20% - Accent6 3 2 2 9 4" xfId="43148"/>
    <cellStyle name="20% - Accent6 3 2 3" xfId="2325"/>
    <cellStyle name="20% - Accent6 3 2 3 10" xfId="31695"/>
    <cellStyle name="20% - Accent6 3 2 3 11" xfId="43149"/>
    <cellStyle name="20% - Accent6 3 2 3 2" xfId="2326"/>
    <cellStyle name="20% - Accent6 3 2 3 2 2" xfId="8882"/>
    <cellStyle name="20% - Accent6 3 2 3 2 2 2" xfId="31697"/>
    <cellStyle name="20% - Accent6 3 2 3 2 3" xfId="31696"/>
    <cellStyle name="20% - Accent6 3 2 3 2 4" xfId="43150"/>
    <cellStyle name="20% - Accent6 3 2 3 3" xfId="2327"/>
    <cellStyle name="20% - Accent6 3 2 3 3 2" xfId="8883"/>
    <cellStyle name="20% - Accent6 3 2 3 3 2 2" xfId="31699"/>
    <cellStyle name="20% - Accent6 3 2 3 3 3" xfId="31698"/>
    <cellStyle name="20% - Accent6 3 2 3 3 4" xfId="43151"/>
    <cellStyle name="20% - Accent6 3 2 3 4" xfId="2328"/>
    <cellStyle name="20% - Accent6 3 2 3 4 2" xfId="8884"/>
    <cellStyle name="20% - Accent6 3 2 3 4 2 2" xfId="31701"/>
    <cellStyle name="20% - Accent6 3 2 3 4 3" xfId="31700"/>
    <cellStyle name="20% - Accent6 3 2 3 4 4" xfId="43152"/>
    <cellStyle name="20% - Accent6 3 2 3 5" xfId="2329"/>
    <cellStyle name="20% - Accent6 3 2 3 5 2" xfId="8885"/>
    <cellStyle name="20% - Accent6 3 2 3 5 2 2" xfId="31703"/>
    <cellStyle name="20% - Accent6 3 2 3 5 3" xfId="31702"/>
    <cellStyle name="20% - Accent6 3 2 3 5 4" xfId="43153"/>
    <cellStyle name="20% - Accent6 3 2 3 6" xfId="2330"/>
    <cellStyle name="20% - Accent6 3 2 3 6 2" xfId="8886"/>
    <cellStyle name="20% - Accent6 3 2 3 6 2 2" xfId="31705"/>
    <cellStyle name="20% - Accent6 3 2 3 6 3" xfId="31704"/>
    <cellStyle name="20% - Accent6 3 2 3 6 4" xfId="43154"/>
    <cellStyle name="20% - Accent6 3 2 3 7" xfId="2331"/>
    <cellStyle name="20% - Accent6 3 2 3 7 2" xfId="8887"/>
    <cellStyle name="20% - Accent6 3 2 3 7 2 2" xfId="31707"/>
    <cellStyle name="20% - Accent6 3 2 3 7 3" xfId="31706"/>
    <cellStyle name="20% - Accent6 3 2 3 7 4" xfId="43155"/>
    <cellStyle name="20% - Accent6 3 2 3 8" xfId="2332"/>
    <cellStyle name="20% - Accent6 3 2 3 8 2" xfId="8888"/>
    <cellStyle name="20% - Accent6 3 2 3 8 2 2" xfId="31709"/>
    <cellStyle name="20% - Accent6 3 2 3 8 3" xfId="31708"/>
    <cellStyle name="20% - Accent6 3 2 3 8 4" xfId="43156"/>
    <cellStyle name="20% - Accent6 3 2 3 9" xfId="8881"/>
    <cellStyle name="20% - Accent6 3 2 3 9 2" xfId="31710"/>
    <cellStyle name="20% - Accent6 3 2 4" xfId="2333"/>
    <cellStyle name="20% - Accent6 3 2 4 2" xfId="2334"/>
    <cellStyle name="20% - Accent6 3 2 4 2 2" xfId="8890"/>
    <cellStyle name="20% - Accent6 3 2 4 2 2 2" xfId="31713"/>
    <cellStyle name="20% - Accent6 3 2 4 2 3" xfId="31712"/>
    <cellStyle name="20% - Accent6 3 2 4 2 4" xfId="43158"/>
    <cellStyle name="20% - Accent6 3 2 4 3" xfId="8889"/>
    <cellStyle name="20% - Accent6 3 2 4 3 2" xfId="31714"/>
    <cellStyle name="20% - Accent6 3 2 4 4" xfId="31711"/>
    <cellStyle name="20% - Accent6 3 2 4 5" xfId="43157"/>
    <cellStyle name="20% - Accent6 3 2 5" xfId="2335"/>
    <cellStyle name="20% - Accent6 3 2 5 2" xfId="8891"/>
    <cellStyle name="20% - Accent6 3 2 5 2 2" xfId="31716"/>
    <cellStyle name="20% - Accent6 3 2 5 3" xfId="31715"/>
    <cellStyle name="20% - Accent6 3 2 5 4" xfId="43159"/>
    <cellStyle name="20% - Accent6 3 2 6" xfId="2336"/>
    <cellStyle name="20% - Accent6 3 2 6 2" xfId="8892"/>
    <cellStyle name="20% - Accent6 3 2 6 2 2" xfId="31718"/>
    <cellStyle name="20% - Accent6 3 2 6 3" xfId="31717"/>
    <cellStyle name="20% - Accent6 3 2 6 4" xfId="43160"/>
    <cellStyle name="20% - Accent6 3 2 7" xfId="2337"/>
    <cellStyle name="20% - Accent6 3 2 7 2" xfId="8893"/>
    <cellStyle name="20% - Accent6 3 2 7 2 2" xfId="31720"/>
    <cellStyle name="20% - Accent6 3 2 7 3" xfId="31719"/>
    <cellStyle name="20% - Accent6 3 2 7 4" xfId="43161"/>
    <cellStyle name="20% - Accent6 3 2 8" xfId="2338"/>
    <cellStyle name="20% - Accent6 3 2 8 2" xfId="8894"/>
    <cellStyle name="20% - Accent6 3 2 8 2 2" xfId="31722"/>
    <cellStyle name="20% - Accent6 3 2 8 3" xfId="31721"/>
    <cellStyle name="20% - Accent6 3 2 8 4" xfId="43162"/>
    <cellStyle name="20% - Accent6 3 2 9" xfId="2339"/>
    <cellStyle name="20% - Accent6 3 2 9 2" xfId="8895"/>
    <cellStyle name="20% - Accent6 3 2 9 2 2" xfId="31724"/>
    <cellStyle name="20% - Accent6 3 2 9 3" xfId="31723"/>
    <cellStyle name="20% - Accent6 3 2 9 4" xfId="43163"/>
    <cellStyle name="20% - Accent6 3 3" xfId="638"/>
    <cellStyle name="20% - Accent6 3 3 10" xfId="2341"/>
    <cellStyle name="20% - Accent6 3 3 10 2" xfId="8897"/>
    <cellStyle name="20% - Accent6 3 3 10 2 2" xfId="31727"/>
    <cellStyle name="20% - Accent6 3 3 10 3" xfId="31726"/>
    <cellStyle name="20% - Accent6 3 3 10 4" xfId="43165"/>
    <cellStyle name="20% - Accent6 3 3 11" xfId="2342"/>
    <cellStyle name="20% - Accent6 3 3 11 2" xfId="8898"/>
    <cellStyle name="20% - Accent6 3 3 11 2 2" xfId="31729"/>
    <cellStyle name="20% - Accent6 3 3 11 3" xfId="31728"/>
    <cellStyle name="20% - Accent6 3 3 11 4" xfId="43166"/>
    <cellStyle name="20% - Accent6 3 3 12" xfId="2340"/>
    <cellStyle name="20% - Accent6 3 3 12 2" xfId="8899"/>
    <cellStyle name="20% - Accent6 3 3 12 2 2" xfId="31731"/>
    <cellStyle name="20% - Accent6 3 3 12 3" xfId="31730"/>
    <cellStyle name="20% - Accent6 3 3 13" xfId="8896"/>
    <cellStyle name="20% - Accent6 3 3 13 2" xfId="31732"/>
    <cellStyle name="20% - Accent6 3 3 14" xfId="14640"/>
    <cellStyle name="20% - Accent6 3 3 15" xfId="31725"/>
    <cellStyle name="20% - Accent6 3 3 16" xfId="43164"/>
    <cellStyle name="20% - Accent6 3 3 2" xfId="2343"/>
    <cellStyle name="20% - Accent6 3 3 2 10" xfId="8900"/>
    <cellStyle name="20% - Accent6 3 3 2 10 2" xfId="31734"/>
    <cellStyle name="20% - Accent6 3 3 2 11" xfId="31733"/>
    <cellStyle name="20% - Accent6 3 3 2 12" xfId="43167"/>
    <cellStyle name="20% - Accent6 3 3 2 2" xfId="2344"/>
    <cellStyle name="20% - Accent6 3 3 2 2 2" xfId="8901"/>
    <cellStyle name="20% - Accent6 3 3 2 2 2 2" xfId="31736"/>
    <cellStyle name="20% - Accent6 3 3 2 2 3" xfId="31735"/>
    <cellStyle name="20% - Accent6 3 3 2 2 4" xfId="43168"/>
    <cellStyle name="20% - Accent6 3 3 2 3" xfId="2345"/>
    <cellStyle name="20% - Accent6 3 3 2 3 2" xfId="8902"/>
    <cellStyle name="20% - Accent6 3 3 2 3 2 2" xfId="31738"/>
    <cellStyle name="20% - Accent6 3 3 2 3 3" xfId="31737"/>
    <cellStyle name="20% - Accent6 3 3 2 3 4" xfId="43169"/>
    <cellStyle name="20% - Accent6 3 3 2 4" xfId="2346"/>
    <cellStyle name="20% - Accent6 3 3 2 4 2" xfId="8903"/>
    <cellStyle name="20% - Accent6 3 3 2 4 2 2" xfId="31740"/>
    <cellStyle name="20% - Accent6 3 3 2 4 3" xfId="31739"/>
    <cellStyle name="20% - Accent6 3 3 2 4 4" xfId="43170"/>
    <cellStyle name="20% - Accent6 3 3 2 5" xfId="2347"/>
    <cellStyle name="20% - Accent6 3 3 2 5 2" xfId="8904"/>
    <cellStyle name="20% - Accent6 3 3 2 5 2 2" xfId="31742"/>
    <cellStyle name="20% - Accent6 3 3 2 5 3" xfId="31741"/>
    <cellStyle name="20% - Accent6 3 3 2 5 4" xfId="43171"/>
    <cellStyle name="20% - Accent6 3 3 2 6" xfId="2348"/>
    <cellStyle name="20% - Accent6 3 3 2 6 2" xfId="8905"/>
    <cellStyle name="20% - Accent6 3 3 2 6 2 2" xfId="31744"/>
    <cellStyle name="20% - Accent6 3 3 2 6 3" xfId="31743"/>
    <cellStyle name="20% - Accent6 3 3 2 6 4" xfId="43172"/>
    <cellStyle name="20% - Accent6 3 3 2 7" xfId="2349"/>
    <cellStyle name="20% - Accent6 3 3 2 7 2" xfId="8906"/>
    <cellStyle name="20% - Accent6 3 3 2 7 2 2" xfId="31746"/>
    <cellStyle name="20% - Accent6 3 3 2 7 3" xfId="31745"/>
    <cellStyle name="20% - Accent6 3 3 2 7 4" xfId="43173"/>
    <cellStyle name="20% - Accent6 3 3 2 8" xfId="2350"/>
    <cellStyle name="20% - Accent6 3 3 2 8 2" xfId="8907"/>
    <cellStyle name="20% - Accent6 3 3 2 8 2 2" xfId="31748"/>
    <cellStyle name="20% - Accent6 3 3 2 8 3" xfId="31747"/>
    <cellStyle name="20% - Accent6 3 3 2 8 4" xfId="43174"/>
    <cellStyle name="20% - Accent6 3 3 2 9" xfId="2351"/>
    <cellStyle name="20% - Accent6 3 3 2 9 2" xfId="8908"/>
    <cellStyle name="20% - Accent6 3 3 2 9 2 2" xfId="31750"/>
    <cellStyle name="20% - Accent6 3 3 2 9 3" xfId="31749"/>
    <cellStyle name="20% - Accent6 3 3 2 9 4" xfId="43175"/>
    <cellStyle name="20% - Accent6 3 3 3" xfId="2352"/>
    <cellStyle name="20% - Accent6 3 3 3 2" xfId="2353"/>
    <cellStyle name="20% - Accent6 3 3 3 2 2" xfId="8910"/>
    <cellStyle name="20% - Accent6 3 3 3 2 2 2" xfId="31753"/>
    <cellStyle name="20% - Accent6 3 3 3 2 3" xfId="31752"/>
    <cellStyle name="20% - Accent6 3 3 3 2 4" xfId="43177"/>
    <cellStyle name="20% - Accent6 3 3 3 3" xfId="8909"/>
    <cellStyle name="20% - Accent6 3 3 3 3 2" xfId="31754"/>
    <cellStyle name="20% - Accent6 3 3 3 4" xfId="31751"/>
    <cellStyle name="20% - Accent6 3 3 3 5" xfId="43176"/>
    <cellStyle name="20% - Accent6 3 3 4" xfId="2354"/>
    <cellStyle name="20% - Accent6 3 3 4 2" xfId="8911"/>
    <cellStyle name="20% - Accent6 3 3 4 2 2" xfId="31756"/>
    <cellStyle name="20% - Accent6 3 3 4 3" xfId="31755"/>
    <cellStyle name="20% - Accent6 3 3 4 4" xfId="43178"/>
    <cellStyle name="20% - Accent6 3 3 5" xfId="2355"/>
    <cellStyle name="20% - Accent6 3 3 5 2" xfId="8912"/>
    <cellStyle name="20% - Accent6 3 3 5 2 2" xfId="31758"/>
    <cellStyle name="20% - Accent6 3 3 5 3" xfId="31757"/>
    <cellStyle name="20% - Accent6 3 3 5 4" xfId="43179"/>
    <cellStyle name="20% - Accent6 3 3 6" xfId="2356"/>
    <cellStyle name="20% - Accent6 3 3 6 2" xfId="8913"/>
    <cellStyle name="20% - Accent6 3 3 6 2 2" xfId="31760"/>
    <cellStyle name="20% - Accent6 3 3 6 3" xfId="31759"/>
    <cellStyle name="20% - Accent6 3 3 6 4" xfId="43180"/>
    <cellStyle name="20% - Accent6 3 3 7" xfId="2357"/>
    <cellStyle name="20% - Accent6 3 3 7 2" xfId="8914"/>
    <cellStyle name="20% - Accent6 3 3 7 2 2" xfId="31762"/>
    <cellStyle name="20% - Accent6 3 3 7 3" xfId="31761"/>
    <cellStyle name="20% - Accent6 3 3 7 4" xfId="43181"/>
    <cellStyle name="20% - Accent6 3 3 8" xfId="2358"/>
    <cellStyle name="20% - Accent6 3 3 8 2" xfId="8915"/>
    <cellStyle name="20% - Accent6 3 3 8 2 2" xfId="31764"/>
    <cellStyle name="20% - Accent6 3 3 8 3" xfId="31763"/>
    <cellStyle name="20% - Accent6 3 3 8 4" xfId="43182"/>
    <cellStyle name="20% - Accent6 3 3 9" xfId="2359"/>
    <cellStyle name="20% - Accent6 3 3 9 2" xfId="8916"/>
    <cellStyle name="20% - Accent6 3 3 9 2 2" xfId="31766"/>
    <cellStyle name="20% - Accent6 3 3 9 3" xfId="31765"/>
    <cellStyle name="20% - Accent6 3 3 9 4" xfId="43183"/>
    <cellStyle name="20% - Accent6 3 4" xfId="725"/>
    <cellStyle name="20% - Accent6 3 4 10" xfId="2360"/>
    <cellStyle name="20% - Accent6 3 4 10 2" xfId="8918"/>
    <cellStyle name="20% - Accent6 3 4 10 2 2" xfId="31769"/>
    <cellStyle name="20% - Accent6 3 4 10 3" xfId="31768"/>
    <cellStyle name="20% - Accent6 3 4 11" xfId="8917"/>
    <cellStyle name="20% - Accent6 3 4 11 2" xfId="31770"/>
    <cellStyle name="20% - Accent6 3 4 12" xfId="14641"/>
    <cellStyle name="20% - Accent6 3 4 13" xfId="31767"/>
    <cellStyle name="20% - Accent6 3 4 14" xfId="43184"/>
    <cellStyle name="20% - Accent6 3 4 2" xfId="2361"/>
    <cellStyle name="20% - Accent6 3 4 2 2" xfId="2362"/>
    <cellStyle name="20% - Accent6 3 4 2 2 2" xfId="8920"/>
    <cellStyle name="20% - Accent6 3 4 2 2 2 2" xfId="31773"/>
    <cellStyle name="20% - Accent6 3 4 2 2 3" xfId="31772"/>
    <cellStyle name="20% - Accent6 3 4 2 2 4" xfId="43186"/>
    <cellStyle name="20% - Accent6 3 4 2 3" xfId="8919"/>
    <cellStyle name="20% - Accent6 3 4 2 3 2" xfId="31774"/>
    <cellStyle name="20% - Accent6 3 4 2 4" xfId="31771"/>
    <cellStyle name="20% - Accent6 3 4 2 5" xfId="43185"/>
    <cellStyle name="20% - Accent6 3 4 3" xfId="2363"/>
    <cellStyle name="20% - Accent6 3 4 3 2" xfId="2364"/>
    <cellStyle name="20% - Accent6 3 4 3 2 2" xfId="8922"/>
    <cellStyle name="20% - Accent6 3 4 3 2 2 2" xfId="31777"/>
    <cellStyle name="20% - Accent6 3 4 3 2 3" xfId="31776"/>
    <cellStyle name="20% - Accent6 3 4 3 2 4" xfId="43188"/>
    <cellStyle name="20% - Accent6 3 4 3 3" xfId="8921"/>
    <cellStyle name="20% - Accent6 3 4 3 3 2" xfId="31778"/>
    <cellStyle name="20% - Accent6 3 4 3 4" xfId="31775"/>
    <cellStyle name="20% - Accent6 3 4 3 5" xfId="43187"/>
    <cellStyle name="20% - Accent6 3 4 4" xfId="2365"/>
    <cellStyle name="20% - Accent6 3 4 4 2" xfId="8923"/>
    <cellStyle name="20% - Accent6 3 4 4 2 2" xfId="31780"/>
    <cellStyle name="20% - Accent6 3 4 4 3" xfId="31779"/>
    <cellStyle name="20% - Accent6 3 4 4 4" xfId="43189"/>
    <cellStyle name="20% - Accent6 3 4 5" xfId="2366"/>
    <cellStyle name="20% - Accent6 3 4 5 2" xfId="8924"/>
    <cellStyle name="20% - Accent6 3 4 5 2 2" xfId="31782"/>
    <cellStyle name="20% - Accent6 3 4 5 3" xfId="31781"/>
    <cellStyle name="20% - Accent6 3 4 5 4" xfId="43190"/>
    <cellStyle name="20% - Accent6 3 4 6" xfId="2367"/>
    <cellStyle name="20% - Accent6 3 4 6 2" xfId="8925"/>
    <cellStyle name="20% - Accent6 3 4 6 2 2" xfId="31784"/>
    <cellStyle name="20% - Accent6 3 4 6 3" xfId="31783"/>
    <cellStyle name="20% - Accent6 3 4 6 4" xfId="43191"/>
    <cellStyle name="20% - Accent6 3 4 7" xfId="2368"/>
    <cellStyle name="20% - Accent6 3 4 7 2" xfId="8926"/>
    <cellStyle name="20% - Accent6 3 4 7 2 2" xfId="31786"/>
    <cellStyle name="20% - Accent6 3 4 7 3" xfId="31785"/>
    <cellStyle name="20% - Accent6 3 4 7 4" xfId="43192"/>
    <cellStyle name="20% - Accent6 3 4 8" xfId="2369"/>
    <cellStyle name="20% - Accent6 3 4 8 2" xfId="8927"/>
    <cellStyle name="20% - Accent6 3 4 8 2 2" xfId="31788"/>
    <cellStyle name="20% - Accent6 3 4 8 3" xfId="31787"/>
    <cellStyle name="20% - Accent6 3 4 8 4" xfId="43193"/>
    <cellStyle name="20% - Accent6 3 4 9" xfId="2370"/>
    <cellStyle name="20% - Accent6 3 4 9 2" xfId="8928"/>
    <cellStyle name="20% - Accent6 3 4 9 2 2" xfId="31790"/>
    <cellStyle name="20% - Accent6 3 4 9 3" xfId="31789"/>
    <cellStyle name="20% - Accent6 3 4 9 4" xfId="43194"/>
    <cellStyle name="20% - Accent6 3 5" xfId="2371"/>
    <cellStyle name="20% - Accent6 3 5 2" xfId="2372"/>
    <cellStyle name="20% - Accent6 3 5 2 2" xfId="8930"/>
    <cellStyle name="20% - Accent6 3 5 2 2 2" xfId="31793"/>
    <cellStyle name="20% - Accent6 3 5 2 3" xfId="31792"/>
    <cellStyle name="20% - Accent6 3 5 2 4" xfId="43196"/>
    <cellStyle name="20% - Accent6 3 5 3" xfId="2373"/>
    <cellStyle name="20% - Accent6 3 5 3 2" xfId="8931"/>
    <cellStyle name="20% - Accent6 3 5 3 2 2" xfId="31795"/>
    <cellStyle name="20% - Accent6 3 5 3 3" xfId="31794"/>
    <cellStyle name="20% - Accent6 3 5 3 4" xfId="43197"/>
    <cellStyle name="20% - Accent6 3 5 4" xfId="8929"/>
    <cellStyle name="20% - Accent6 3 5 4 2" xfId="31796"/>
    <cellStyle name="20% - Accent6 3 5 5" xfId="14642"/>
    <cellStyle name="20% - Accent6 3 5 6" xfId="31791"/>
    <cellStyle name="20% - Accent6 3 5 7" xfId="43195"/>
    <cellStyle name="20% - Accent6 3 6" xfId="2374"/>
    <cellStyle name="20% - Accent6 3 6 2" xfId="2375"/>
    <cellStyle name="20% - Accent6 3 6 2 2" xfId="8933"/>
    <cellStyle name="20% - Accent6 3 6 2 2 2" xfId="31799"/>
    <cellStyle name="20% - Accent6 3 6 2 3" xfId="31798"/>
    <cellStyle name="20% - Accent6 3 6 2 4" xfId="43199"/>
    <cellStyle name="20% - Accent6 3 6 3" xfId="8932"/>
    <cellStyle name="20% - Accent6 3 6 3 2" xfId="31800"/>
    <cellStyle name="20% - Accent6 3 6 4" xfId="14643"/>
    <cellStyle name="20% - Accent6 3 6 5" xfId="31797"/>
    <cellStyle name="20% - Accent6 3 6 6" xfId="43198"/>
    <cellStyle name="20% - Accent6 3 7" xfId="2376"/>
    <cellStyle name="20% - Accent6 3 7 2" xfId="2377"/>
    <cellStyle name="20% - Accent6 3 7 2 2" xfId="8935"/>
    <cellStyle name="20% - Accent6 3 7 2 2 2" xfId="31803"/>
    <cellStyle name="20% - Accent6 3 7 2 3" xfId="31802"/>
    <cellStyle name="20% - Accent6 3 7 2 4" xfId="43201"/>
    <cellStyle name="20% - Accent6 3 7 3" xfId="8934"/>
    <cellStyle name="20% - Accent6 3 7 3 2" xfId="31804"/>
    <cellStyle name="20% - Accent6 3 7 4" xfId="14644"/>
    <cellStyle name="20% - Accent6 3 7 5" xfId="31801"/>
    <cellStyle name="20% - Accent6 3 7 6" xfId="43200"/>
    <cellStyle name="20% - Accent6 3 8" xfId="2378"/>
    <cellStyle name="20% - Accent6 3 8 2" xfId="2379"/>
    <cellStyle name="20% - Accent6 3 8 2 2" xfId="8937"/>
    <cellStyle name="20% - Accent6 3 8 2 2 2" xfId="31807"/>
    <cellStyle name="20% - Accent6 3 8 2 3" xfId="31806"/>
    <cellStyle name="20% - Accent6 3 8 2 4" xfId="43203"/>
    <cellStyle name="20% - Accent6 3 8 3" xfId="8936"/>
    <cellStyle name="20% - Accent6 3 8 3 2" xfId="31808"/>
    <cellStyle name="20% - Accent6 3 8 4" xfId="14645"/>
    <cellStyle name="20% - Accent6 3 8 5" xfId="31805"/>
    <cellStyle name="20% - Accent6 3 8 6" xfId="43202"/>
    <cellStyle name="20% - Accent6 3 9" xfId="2380"/>
    <cellStyle name="20% - Accent6 3 9 2" xfId="2381"/>
    <cellStyle name="20% - Accent6 3 9 2 2" xfId="8939"/>
    <cellStyle name="20% - Accent6 3 9 2 2 2" xfId="31811"/>
    <cellStyle name="20% - Accent6 3 9 2 3" xfId="31810"/>
    <cellStyle name="20% - Accent6 3 9 2 4" xfId="43205"/>
    <cellStyle name="20% - Accent6 3 9 3" xfId="8938"/>
    <cellStyle name="20% - Accent6 3 9 3 2" xfId="31812"/>
    <cellStyle name="20% - Accent6 3 9 4" xfId="14646"/>
    <cellStyle name="20% - Accent6 3 9 5" xfId="31809"/>
    <cellStyle name="20% - Accent6 3 9 6" xfId="43204"/>
    <cellStyle name="20% - Accent6 4" xfId="201"/>
    <cellStyle name="20% - Accent6 4 10" xfId="2383"/>
    <cellStyle name="20% - Accent6 4 10 2" xfId="8941"/>
    <cellStyle name="20% - Accent6 4 10 2 2" xfId="31815"/>
    <cellStyle name="20% - Accent6 4 10 3" xfId="31814"/>
    <cellStyle name="20% - Accent6 4 10 4" xfId="43207"/>
    <cellStyle name="20% - Accent6 4 11" xfId="2384"/>
    <cellStyle name="20% - Accent6 4 11 2" xfId="8942"/>
    <cellStyle name="20% - Accent6 4 11 2 2" xfId="31817"/>
    <cellStyle name="20% - Accent6 4 11 3" xfId="31816"/>
    <cellStyle name="20% - Accent6 4 11 4" xfId="43208"/>
    <cellStyle name="20% - Accent6 4 12" xfId="2382"/>
    <cellStyle name="20% - Accent6 4 12 2" xfId="8943"/>
    <cellStyle name="20% - Accent6 4 12 2 2" xfId="31819"/>
    <cellStyle name="20% - Accent6 4 12 3" xfId="31818"/>
    <cellStyle name="20% - Accent6 4 13" xfId="8940"/>
    <cellStyle name="20% - Accent6 4 13 2" xfId="31820"/>
    <cellStyle name="20% - Accent6 4 14" xfId="14647"/>
    <cellStyle name="20% - Accent6 4 15" xfId="31813"/>
    <cellStyle name="20% - Accent6 4 16" xfId="43206"/>
    <cellStyle name="20% - Accent6 4 2" xfId="435"/>
    <cellStyle name="20% - Accent6 4 2 10" xfId="2385"/>
    <cellStyle name="20% - Accent6 4 2 10 2" xfId="8945"/>
    <cellStyle name="20% - Accent6 4 2 10 2 2" xfId="31823"/>
    <cellStyle name="20% - Accent6 4 2 10 3" xfId="31822"/>
    <cellStyle name="20% - Accent6 4 2 11" xfId="8944"/>
    <cellStyle name="20% - Accent6 4 2 11 2" xfId="31824"/>
    <cellStyle name="20% - Accent6 4 2 12" xfId="14648"/>
    <cellStyle name="20% - Accent6 4 2 13" xfId="31821"/>
    <cellStyle name="20% - Accent6 4 2 14" xfId="43209"/>
    <cellStyle name="20% - Accent6 4 2 2" xfId="2386"/>
    <cellStyle name="20% - Accent6 4 2 2 2" xfId="2387"/>
    <cellStyle name="20% - Accent6 4 2 2 2 2" xfId="8947"/>
    <cellStyle name="20% - Accent6 4 2 2 2 2 2" xfId="31827"/>
    <cellStyle name="20% - Accent6 4 2 2 2 3" xfId="31826"/>
    <cellStyle name="20% - Accent6 4 2 2 2 4" xfId="43211"/>
    <cellStyle name="20% - Accent6 4 2 2 3" xfId="8946"/>
    <cellStyle name="20% - Accent6 4 2 2 3 2" xfId="31828"/>
    <cellStyle name="20% - Accent6 4 2 2 4" xfId="31825"/>
    <cellStyle name="20% - Accent6 4 2 2 5" xfId="43210"/>
    <cellStyle name="20% - Accent6 4 2 3" xfId="2388"/>
    <cellStyle name="20% - Accent6 4 2 3 2" xfId="2389"/>
    <cellStyle name="20% - Accent6 4 2 3 2 2" xfId="8949"/>
    <cellStyle name="20% - Accent6 4 2 3 2 2 2" xfId="31831"/>
    <cellStyle name="20% - Accent6 4 2 3 2 3" xfId="31830"/>
    <cellStyle name="20% - Accent6 4 2 3 2 4" xfId="43213"/>
    <cellStyle name="20% - Accent6 4 2 3 3" xfId="8948"/>
    <cellStyle name="20% - Accent6 4 2 3 3 2" xfId="31832"/>
    <cellStyle name="20% - Accent6 4 2 3 4" xfId="31829"/>
    <cellStyle name="20% - Accent6 4 2 3 5" xfId="43212"/>
    <cellStyle name="20% - Accent6 4 2 4" xfId="2390"/>
    <cellStyle name="20% - Accent6 4 2 4 2" xfId="8950"/>
    <cellStyle name="20% - Accent6 4 2 4 2 2" xfId="31834"/>
    <cellStyle name="20% - Accent6 4 2 4 3" xfId="31833"/>
    <cellStyle name="20% - Accent6 4 2 4 4" xfId="43214"/>
    <cellStyle name="20% - Accent6 4 2 5" xfId="2391"/>
    <cellStyle name="20% - Accent6 4 2 5 2" xfId="8951"/>
    <cellStyle name="20% - Accent6 4 2 5 2 2" xfId="31836"/>
    <cellStyle name="20% - Accent6 4 2 5 3" xfId="31835"/>
    <cellStyle name="20% - Accent6 4 2 5 4" xfId="43215"/>
    <cellStyle name="20% - Accent6 4 2 6" xfId="2392"/>
    <cellStyle name="20% - Accent6 4 2 6 2" xfId="8952"/>
    <cellStyle name="20% - Accent6 4 2 6 2 2" xfId="31838"/>
    <cellStyle name="20% - Accent6 4 2 6 3" xfId="31837"/>
    <cellStyle name="20% - Accent6 4 2 6 4" xfId="43216"/>
    <cellStyle name="20% - Accent6 4 2 7" xfId="2393"/>
    <cellStyle name="20% - Accent6 4 2 7 2" xfId="8953"/>
    <cellStyle name="20% - Accent6 4 2 7 2 2" xfId="31840"/>
    <cellStyle name="20% - Accent6 4 2 7 3" xfId="31839"/>
    <cellStyle name="20% - Accent6 4 2 7 4" xfId="43217"/>
    <cellStyle name="20% - Accent6 4 2 8" xfId="2394"/>
    <cellStyle name="20% - Accent6 4 2 8 2" xfId="8954"/>
    <cellStyle name="20% - Accent6 4 2 8 2 2" xfId="31842"/>
    <cellStyle name="20% - Accent6 4 2 8 3" xfId="31841"/>
    <cellStyle name="20% - Accent6 4 2 8 4" xfId="43218"/>
    <cellStyle name="20% - Accent6 4 2 9" xfId="2395"/>
    <cellStyle name="20% - Accent6 4 2 9 2" xfId="8955"/>
    <cellStyle name="20% - Accent6 4 2 9 2 2" xfId="31844"/>
    <cellStyle name="20% - Accent6 4 2 9 3" xfId="31843"/>
    <cellStyle name="20% - Accent6 4 2 9 4" xfId="43219"/>
    <cellStyle name="20% - Accent6 4 3" xfId="639"/>
    <cellStyle name="20% - Accent6 4 3 10" xfId="8956"/>
    <cellStyle name="20% - Accent6 4 3 10 2" xfId="31846"/>
    <cellStyle name="20% - Accent6 4 3 11" xfId="14649"/>
    <cellStyle name="20% - Accent6 4 3 12" xfId="31845"/>
    <cellStyle name="20% - Accent6 4 3 13" xfId="43220"/>
    <cellStyle name="20% - Accent6 4 3 2" xfId="2397"/>
    <cellStyle name="20% - Accent6 4 3 2 2" xfId="8957"/>
    <cellStyle name="20% - Accent6 4 3 2 2 2" xfId="31848"/>
    <cellStyle name="20% - Accent6 4 3 2 3" xfId="31847"/>
    <cellStyle name="20% - Accent6 4 3 2 4" xfId="43221"/>
    <cellStyle name="20% - Accent6 4 3 3" xfId="2398"/>
    <cellStyle name="20% - Accent6 4 3 3 2" xfId="8958"/>
    <cellStyle name="20% - Accent6 4 3 3 2 2" xfId="31850"/>
    <cellStyle name="20% - Accent6 4 3 3 3" xfId="31849"/>
    <cellStyle name="20% - Accent6 4 3 3 4" xfId="43222"/>
    <cellStyle name="20% - Accent6 4 3 4" xfId="2399"/>
    <cellStyle name="20% - Accent6 4 3 4 2" xfId="8959"/>
    <cellStyle name="20% - Accent6 4 3 4 2 2" xfId="31852"/>
    <cellStyle name="20% - Accent6 4 3 4 3" xfId="31851"/>
    <cellStyle name="20% - Accent6 4 3 4 4" xfId="43223"/>
    <cellStyle name="20% - Accent6 4 3 5" xfId="2400"/>
    <cellStyle name="20% - Accent6 4 3 5 2" xfId="8960"/>
    <cellStyle name="20% - Accent6 4 3 5 2 2" xfId="31854"/>
    <cellStyle name="20% - Accent6 4 3 5 3" xfId="31853"/>
    <cellStyle name="20% - Accent6 4 3 5 4" xfId="43224"/>
    <cellStyle name="20% - Accent6 4 3 6" xfId="2401"/>
    <cellStyle name="20% - Accent6 4 3 6 2" xfId="8961"/>
    <cellStyle name="20% - Accent6 4 3 6 2 2" xfId="31856"/>
    <cellStyle name="20% - Accent6 4 3 6 3" xfId="31855"/>
    <cellStyle name="20% - Accent6 4 3 6 4" xfId="43225"/>
    <cellStyle name="20% - Accent6 4 3 7" xfId="2402"/>
    <cellStyle name="20% - Accent6 4 3 7 2" xfId="8962"/>
    <cellStyle name="20% - Accent6 4 3 7 2 2" xfId="31858"/>
    <cellStyle name="20% - Accent6 4 3 7 3" xfId="31857"/>
    <cellStyle name="20% - Accent6 4 3 7 4" xfId="43226"/>
    <cellStyle name="20% - Accent6 4 3 8" xfId="2403"/>
    <cellStyle name="20% - Accent6 4 3 8 2" xfId="8963"/>
    <cellStyle name="20% - Accent6 4 3 8 2 2" xfId="31860"/>
    <cellStyle name="20% - Accent6 4 3 8 3" xfId="31859"/>
    <cellStyle name="20% - Accent6 4 3 8 4" xfId="43227"/>
    <cellStyle name="20% - Accent6 4 3 9" xfId="2396"/>
    <cellStyle name="20% - Accent6 4 3 9 2" xfId="8964"/>
    <cellStyle name="20% - Accent6 4 3 9 2 2" xfId="31862"/>
    <cellStyle name="20% - Accent6 4 3 9 3" xfId="31861"/>
    <cellStyle name="20% - Accent6 4 4" xfId="726"/>
    <cellStyle name="20% - Accent6 4 4 2" xfId="2405"/>
    <cellStyle name="20% - Accent6 4 4 2 2" xfId="8966"/>
    <cellStyle name="20% - Accent6 4 4 2 2 2" xfId="31865"/>
    <cellStyle name="20% - Accent6 4 4 2 3" xfId="31864"/>
    <cellStyle name="20% - Accent6 4 4 2 4" xfId="43229"/>
    <cellStyle name="20% - Accent6 4 4 3" xfId="2404"/>
    <cellStyle name="20% - Accent6 4 4 3 2" xfId="8967"/>
    <cellStyle name="20% - Accent6 4 4 3 2 2" xfId="31867"/>
    <cellStyle name="20% - Accent6 4 4 3 3" xfId="31866"/>
    <cellStyle name="20% - Accent6 4 4 4" xfId="8965"/>
    <cellStyle name="20% - Accent6 4 4 4 2" xfId="31868"/>
    <cellStyle name="20% - Accent6 4 4 5" xfId="14650"/>
    <cellStyle name="20% - Accent6 4 4 6" xfId="31863"/>
    <cellStyle name="20% - Accent6 4 4 7" xfId="43228"/>
    <cellStyle name="20% - Accent6 4 5" xfId="2406"/>
    <cellStyle name="20% - Accent6 4 5 2" xfId="8968"/>
    <cellStyle name="20% - Accent6 4 5 2 2" xfId="31870"/>
    <cellStyle name="20% - Accent6 4 5 3" xfId="31869"/>
    <cellStyle name="20% - Accent6 4 5 4" xfId="43230"/>
    <cellStyle name="20% - Accent6 4 6" xfId="2407"/>
    <cellStyle name="20% - Accent6 4 6 2" xfId="8969"/>
    <cellStyle name="20% - Accent6 4 6 2 2" xfId="31872"/>
    <cellStyle name="20% - Accent6 4 6 3" xfId="31871"/>
    <cellStyle name="20% - Accent6 4 6 4" xfId="43231"/>
    <cellStyle name="20% - Accent6 4 7" xfId="2408"/>
    <cellStyle name="20% - Accent6 4 7 2" xfId="8970"/>
    <cellStyle name="20% - Accent6 4 7 2 2" xfId="31874"/>
    <cellStyle name="20% - Accent6 4 7 3" xfId="31873"/>
    <cellStyle name="20% - Accent6 4 7 4" xfId="43232"/>
    <cellStyle name="20% - Accent6 4 8" xfId="2409"/>
    <cellStyle name="20% - Accent6 4 8 2" xfId="8971"/>
    <cellStyle name="20% - Accent6 4 8 2 2" xfId="31876"/>
    <cellStyle name="20% - Accent6 4 8 3" xfId="31875"/>
    <cellStyle name="20% - Accent6 4 8 4" xfId="43233"/>
    <cellStyle name="20% - Accent6 4 9" xfId="2410"/>
    <cellStyle name="20% - Accent6 4 9 2" xfId="8972"/>
    <cellStyle name="20% - Accent6 4 9 2 2" xfId="31878"/>
    <cellStyle name="20% - Accent6 4 9 3" xfId="31877"/>
    <cellStyle name="20% - Accent6 4 9 4" xfId="43234"/>
    <cellStyle name="20% - Accent6 5" xfId="202"/>
    <cellStyle name="20% - Accent6 5 10" xfId="2412"/>
    <cellStyle name="20% - Accent6 5 10 2" xfId="8974"/>
    <cellStyle name="20% - Accent6 5 10 2 2" xfId="31881"/>
    <cellStyle name="20% - Accent6 5 10 3" xfId="31880"/>
    <cellStyle name="20% - Accent6 5 10 4" xfId="43236"/>
    <cellStyle name="20% - Accent6 5 11" xfId="2413"/>
    <cellStyle name="20% - Accent6 5 11 2" xfId="8975"/>
    <cellStyle name="20% - Accent6 5 11 2 2" xfId="31883"/>
    <cellStyle name="20% - Accent6 5 11 3" xfId="31882"/>
    <cellStyle name="20% - Accent6 5 11 4" xfId="43237"/>
    <cellStyle name="20% - Accent6 5 12" xfId="2411"/>
    <cellStyle name="20% - Accent6 5 12 2" xfId="8976"/>
    <cellStyle name="20% - Accent6 5 12 2 2" xfId="31885"/>
    <cellStyle name="20% - Accent6 5 12 3" xfId="31884"/>
    <cellStyle name="20% - Accent6 5 13" xfId="8973"/>
    <cellStyle name="20% - Accent6 5 13 2" xfId="31886"/>
    <cellStyle name="20% - Accent6 5 14" xfId="14651"/>
    <cellStyle name="20% - Accent6 5 15" xfId="31879"/>
    <cellStyle name="20% - Accent6 5 16" xfId="43235"/>
    <cellStyle name="20% - Accent6 5 2" xfId="436"/>
    <cellStyle name="20% - Accent6 5 2 10" xfId="2414"/>
    <cellStyle name="20% - Accent6 5 2 10 2" xfId="8978"/>
    <cellStyle name="20% - Accent6 5 2 10 2 2" xfId="31889"/>
    <cellStyle name="20% - Accent6 5 2 10 3" xfId="31888"/>
    <cellStyle name="20% - Accent6 5 2 11" xfId="8977"/>
    <cellStyle name="20% - Accent6 5 2 11 2" xfId="31890"/>
    <cellStyle name="20% - Accent6 5 2 12" xfId="14652"/>
    <cellStyle name="20% - Accent6 5 2 13" xfId="31887"/>
    <cellStyle name="20% - Accent6 5 2 14" xfId="43238"/>
    <cellStyle name="20% - Accent6 5 2 2" xfId="2415"/>
    <cellStyle name="20% - Accent6 5 2 2 2" xfId="8979"/>
    <cellStyle name="20% - Accent6 5 2 2 2 2" xfId="31892"/>
    <cellStyle name="20% - Accent6 5 2 2 3" xfId="31891"/>
    <cellStyle name="20% - Accent6 5 2 2 4" xfId="43239"/>
    <cellStyle name="20% - Accent6 5 2 3" xfId="2416"/>
    <cellStyle name="20% - Accent6 5 2 3 2" xfId="8980"/>
    <cellStyle name="20% - Accent6 5 2 3 2 2" xfId="31894"/>
    <cellStyle name="20% - Accent6 5 2 3 3" xfId="31893"/>
    <cellStyle name="20% - Accent6 5 2 3 4" xfId="43240"/>
    <cellStyle name="20% - Accent6 5 2 4" xfId="2417"/>
    <cellStyle name="20% - Accent6 5 2 4 2" xfId="8981"/>
    <cellStyle name="20% - Accent6 5 2 4 2 2" xfId="31896"/>
    <cellStyle name="20% - Accent6 5 2 4 3" xfId="31895"/>
    <cellStyle name="20% - Accent6 5 2 4 4" xfId="43241"/>
    <cellStyle name="20% - Accent6 5 2 5" xfId="2418"/>
    <cellStyle name="20% - Accent6 5 2 5 2" xfId="8982"/>
    <cellStyle name="20% - Accent6 5 2 5 2 2" xfId="31898"/>
    <cellStyle name="20% - Accent6 5 2 5 3" xfId="31897"/>
    <cellStyle name="20% - Accent6 5 2 5 4" xfId="43242"/>
    <cellStyle name="20% - Accent6 5 2 6" xfId="2419"/>
    <cellStyle name="20% - Accent6 5 2 6 2" xfId="8983"/>
    <cellStyle name="20% - Accent6 5 2 6 2 2" xfId="31900"/>
    <cellStyle name="20% - Accent6 5 2 6 3" xfId="31899"/>
    <cellStyle name="20% - Accent6 5 2 6 4" xfId="43243"/>
    <cellStyle name="20% - Accent6 5 2 7" xfId="2420"/>
    <cellStyle name="20% - Accent6 5 2 7 2" xfId="8984"/>
    <cellStyle name="20% - Accent6 5 2 7 2 2" xfId="31902"/>
    <cellStyle name="20% - Accent6 5 2 7 3" xfId="31901"/>
    <cellStyle name="20% - Accent6 5 2 7 4" xfId="43244"/>
    <cellStyle name="20% - Accent6 5 2 8" xfId="2421"/>
    <cellStyle name="20% - Accent6 5 2 8 2" xfId="8985"/>
    <cellStyle name="20% - Accent6 5 2 8 2 2" xfId="31904"/>
    <cellStyle name="20% - Accent6 5 2 8 3" xfId="31903"/>
    <cellStyle name="20% - Accent6 5 2 8 4" xfId="43245"/>
    <cellStyle name="20% - Accent6 5 2 9" xfId="2422"/>
    <cellStyle name="20% - Accent6 5 2 9 2" xfId="8986"/>
    <cellStyle name="20% - Accent6 5 2 9 2 2" xfId="31906"/>
    <cellStyle name="20% - Accent6 5 2 9 3" xfId="31905"/>
    <cellStyle name="20% - Accent6 5 2 9 4" xfId="43246"/>
    <cellStyle name="20% - Accent6 5 3" xfId="640"/>
    <cellStyle name="20% - Accent6 5 3 2" xfId="2424"/>
    <cellStyle name="20% - Accent6 5 3 2 2" xfId="8988"/>
    <cellStyle name="20% - Accent6 5 3 2 2 2" xfId="31909"/>
    <cellStyle name="20% - Accent6 5 3 2 3" xfId="31908"/>
    <cellStyle name="20% - Accent6 5 3 2 4" xfId="43248"/>
    <cellStyle name="20% - Accent6 5 3 3" xfId="2423"/>
    <cellStyle name="20% - Accent6 5 3 3 2" xfId="8989"/>
    <cellStyle name="20% - Accent6 5 3 3 2 2" xfId="31911"/>
    <cellStyle name="20% - Accent6 5 3 3 3" xfId="31910"/>
    <cellStyle name="20% - Accent6 5 3 4" xfId="8987"/>
    <cellStyle name="20% - Accent6 5 3 4 2" xfId="31912"/>
    <cellStyle name="20% - Accent6 5 3 5" xfId="14653"/>
    <cellStyle name="20% - Accent6 5 3 6" xfId="31907"/>
    <cellStyle name="20% - Accent6 5 3 7" xfId="43247"/>
    <cellStyle name="20% - Accent6 5 4" xfId="727"/>
    <cellStyle name="20% - Accent6 5 4 2" xfId="2425"/>
    <cellStyle name="20% - Accent6 5 4 2 2" xfId="8991"/>
    <cellStyle name="20% - Accent6 5 4 2 2 2" xfId="31915"/>
    <cellStyle name="20% - Accent6 5 4 2 3" xfId="31914"/>
    <cellStyle name="20% - Accent6 5 4 3" xfId="8990"/>
    <cellStyle name="20% - Accent6 5 4 3 2" xfId="31916"/>
    <cellStyle name="20% - Accent6 5 4 4" xfId="14654"/>
    <cellStyle name="20% - Accent6 5 4 5" xfId="31913"/>
    <cellStyle name="20% - Accent6 5 4 6" xfId="43249"/>
    <cellStyle name="20% - Accent6 5 5" xfId="2426"/>
    <cellStyle name="20% - Accent6 5 5 2" xfId="8992"/>
    <cellStyle name="20% - Accent6 5 5 2 2" xfId="31918"/>
    <cellStyle name="20% - Accent6 5 5 3" xfId="31917"/>
    <cellStyle name="20% - Accent6 5 5 4" xfId="43250"/>
    <cellStyle name="20% - Accent6 5 6" xfId="2427"/>
    <cellStyle name="20% - Accent6 5 6 2" xfId="8993"/>
    <cellStyle name="20% - Accent6 5 6 2 2" xfId="31920"/>
    <cellStyle name="20% - Accent6 5 6 3" xfId="31919"/>
    <cellStyle name="20% - Accent6 5 6 4" xfId="43251"/>
    <cellStyle name="20% - Accent6 5 7" xfId="2428"/>
    <cellStyle name="20% - Accent6 5 7 2" xfId="8994"/>
    <cellStyle name="20% - Accent6 5 7 2 2" xfId="31922"/>
    <cellStyle name="20% - Accent6 5 7 3" xfId="31921"/>
    <cellStyle name="20% - Accent6 5 7 4" xfId="43252"/>
    <cellStyle name="20% - Accent6 5 8" xfId="2429"/>
    <cellStyle name="20% - Accent6 5 8 2" xfId="8995"/>
    <cellStyle name="20% - Accent6 5 8 2 2" xfId="31924"/>
    <cellStyle name="20% - Accent6 5 8 3" xfId="31923"/>
    <cellStyle name="20% - Accent6 5 8 4" xfId="43253"/>
    <cellStyle name="20% - Accent6 5 9" xfId="2430"/>
    <cellStyle name="20% - Accent6 5 9 2" xfId="8996"/>
    <cellStyle name="20% - Accent6 5 9 2 2" xfId="31926"/>
    <cellStyle name="20% - Accent6 5 9 3" xfId="31925"/>
    <cellStyle name="20% - Accent6 5 9 4" xfId="43254"/>
    <cellStyle name="20% - Accent6 6" xfId="203"/>
    <cellStyle name="20% - Accent6 6 10" xfId="2431"/>
    <cellStyle name="20% - Accent6 6 10 2" xfId="8998"/>
    <cellStyle name="20% - Accent6 6 10 2 2" xfId="31929"/>
    <cellStyle name="20% - Accent6 6 10 3" xfId="31928"/>
    <cellStyle name="20% - Accent6 6 11" xfId="8997"/>
    <cellStyle name="20% - Accent6 6 11 2" xfId="31930"/>
    <cellStyle name="20% - Accent6 6 12" xfId="14655"/>
    <cellStyle name="20% - Accent6 6 13" xfId="31927"/>
    <cellStyle name="20% - Accent6 6 14" xfId="43255"/>
    <cellStyle name="20% - Accent6 6 2" xfId="437"/>
    <cellStyle name="20% - Accent6 6 2 2" xfId="2433"/>
    <cellStyle name="20% - Accent6 6 2 2 2" xfId="9000"/>
    <cellStyle name="20% - Accent6 6 2 2 2 2" xfId="31933"/>
    <cellStyle name="20% - Accent6 6 2 2 3" xfId="31932"/>
    <cellStyle name="20% - Accent6 6 2 2 4" xfId="43257"/>
    <cellStyle name="20% - Accent6 6 2 3" xfId="2432"/>
    <cellStyle name="20% - Accent6 6 2 3 2" xfId="9001"/>
    <cellStyle name="20% - Accent6 6 2 3 2 2" xfId="31935"/>
    <cellStyle name="20% - Accent6 6 2 3 3" xfId="31934"/>
    <cellStyle name="20% - Accent6 6 2 4" xfId="8999"/>
    <cellStyle name="20% - Accent6 6 2 4 2" xfId="31936"/>
    <cellStyle name="20% - Accent6 6 2 5" xfId="14656"/>
    <cellStyle name="20% - Accent6 6 2 6" xfId="31931"/>
    <cellStyle name="20% - Accent6 6 2 7" xfId="43256"/>
    <cellStyle name="20% - Accent6 6 3" xfId="641"/>
    <cellStyle name="20% - Accent6 6 3 2" xfId="2435"/>
    <cellStyle name="20% - Accent6 6 3 2 2" xfId="9003"/>
    <cellStyle name="20% - Accent6 6 3 2 2 2" xfId="31939"/>
    <cellStyle name="20% - Accent6 6 3 2 3" xfId="31938"/>
    <cellStyle name="20% - Accent6 6 3 2 4" xfId="43259"/>
    <cellStyle name="20% - Accent6 6 3 3" xfId="2434"/>
    <cellStyle name="20% - Accent6 6 3 3 2" xfId="9004"/>
    <cellStyle name="20% - Accent6 6 3 3 2 2" xfId="31941"/>
    <cellStyle name="20% - Accent6 6 3 3 3" xfId="31940"/>
    <cellStyle name="20% - Accent6 6 3 4" xfId="9002"/>
    <cellStyle name="20% - Accent6 6 3 4 2" xfId="31942"/>
    <cellStyle name="20% - Accent6 6 3 5" xfId="14657"/>
    <cellStyle name="20% - Accent6 6 3 6" xfId="31937"/>
    <cellStyle name="20% - Accent6 6 3 7" xfId="43258"/>
    <cellStyle name="20% - Accent6 6 4" xfId="728"/>
    <cellStyle name="20% - Accent6 6 4 2" xfId="2436"/>
    <cellStyle name="20% - Accent6 6 4 2 2" xfId="9006"/>
    <cellStyle name="20% - Accent6 6 4 2 2 2" xfId="31945"/>
    <cellStyle name="20% - Accent6 6 4 2 3" xfId="31944"/>
    <cellStyle name="20% - Accent6 6 4 3" xfId="9005"/>
    <cellStyle name="20% - Accent6 6 4 3 2" xfId="31946"/>
    <cellStyle name="20% - Accent6 6 4 4" xfId="14658"/>
    <cellStyle name="20% - Accent6 6 4 5" xfId="31943"/>
    <cellStyle name="20% - Accent6 6 4 6" xfId="43260"/>
    <cellStyle name="20% - Accent6 6 5" xfId="2437"/>
    <cellStyle name="20% - Accent6 6 5 2" xfId="9007"/>
    <cellStyle name="20% - Accent6 6 5 2 2" xfId="31948"/>
    <cellStyle name="20% - Accent6 6 5 3" xfId="31947"/>
    <cellStyle name="20% - Accent6 6 5 4" xfId="43261"/>
    <cellStyle name="20% - Accent6 6 6" xfId="2438"/>
    <cellStyle name="20% - Accent6 6 6 2" xfId="9008"/>
    <cellStyle name="20% - Accent6 6 6 2 2" xfId="31950"/>
    <cellStyle name="20% - Accent6 6 6 3" xfId="31949"/>
    <cellStyle name="20% - Accent6 6 6 4" xfId="43262"/>
    <cellStyle name="20% - Accent6 6 7" xfId="2439"/>
    <cellStyle name="20% - Accent6 6 7 2" xfId="9009"/>
    <cellStyle name="20% - Accent6 6 7 2 2" xfId="31952"/>
    <cellStyle name="20% - Accent6 6 7 3" xfId="31951"/>
    <cellStyle name="20% - Accent6 6 7 4" xfId="43263"/>
    <cellStyle name="20% - Accent6 6 8" xfId="2440"/>
    <cellStyle name="20% - Accent6 6 8 2" xfId="9010"/>
    <cellStyle name="20% - Accent6 6 8 2 2" xfId="31954"/>
    <cellStyle name="20% - Accent6 6 8 3" xfId="31953"/>
    <cellStyle name="20% - Accent6 6 8 4" xfId="43264"/>
    <cellStyle name="20% - Accent6 6 9" xfId="2441"/>
    <cellStyle name="20% - Accent6 6 9 2" xfId="9011"/>
    <cellStyle name="20% - Accent6 6 9 2 2" xfId="31956"/>
    <cellStyle name="20% - Accent6 6 9 3" xfId="31955"/>
    <cellStyle name="20% - Accent6 6 9 4" xfId="43265"/>
    <cellStyle name="20% - Accent6 7" xfId="204"/>
    <cellStyle name="20% - Accent6 7 10" xfId="9012"/>
    <cellStyle name="20% - Accent6 7 10 2" xfId="31958"/>
    <cellStyle name="20% - Accent6 7 11" xfId="14659"/>
    <cellStyle name="20% - Accent6 7 12" xfId="31957"/>
    <cellStyle name="20% - Accent6 7 13" xfId="43266"/>
    <cellStyle name="20% - Accent6 7 2" xfId="438"/>
    <cellStyle name="20% - Accent6 7 2 2" xfId="2444"/>
    <cellStyle name="20% - Accent6 7 2 2 2" xfId="9014"/>
    <cellStyle name="20% - Accent6 7 2 2 2 2" xfId="31961"/>
    <cellStyle name="20% - Accent6 7 2 2 3" xfId="31960"/>
    <cellStyle name="20% - Accent6 7 2 2 4" xfId="43268"/>
    <cellStyle name="20% - Accent6 7 2 3" xfId="2443"/>
    <cellStyle name="20% - Accent6 7 2 3 2" xfId="9015"/>
    <cellStyle name="20% - Accent6 7 2 3 2 2" xfId="31963"/>
    <cellStyle name="20% - Accent6 7 2 3 3" xfId="31962"/>
    <cellStyle name="20% - Accent6 7 2 4" xfId="9013"/>
    <cellStyle name="20% - Accent6 7 2 4 2" xfId="31964"/>
    <cellStyle name="20% - Accent6 7 2 5" xfId="14660"/>
    <cellStyle name="20% - Accent6 7 2 6" xfId="31959"/>
    <cellStyle name="20% - Accent6 7 2 7" xfId="43267"/>
    <cellStyle name="20% - Accent6 7 3" xfId="642"/>
    <cellStyle name="20% - Accent6 7 3 2" xfId="2445"/>
    <cellStyle name="20% - Accent6 7 3 2 2" xfId="9017"/>
    <cellStyle name="20% - Accent6 7 3 2 2 2" xfId="31967"/>
    <cellStyle name="20% - Accent6 7 3 2 3" xfId="31966"/>
    <cellStyle name="20% - Accent6 7 3 3" xfId="9016"/>
    <cellStyle name="20% - Accent6 7 3 3 2" xfId="31968"/>
    <cellStyle name="20% - Accent6 7 3 4" xfId="14661"/>
    <cellStyle name="20% - Accent6 7 3 5" xfId="31965"/>
    <cellStyle name="20% - Accent6 7 3 6" xfId="43269"/>
    <cellStyle name="20% - Accent6 7 4" xfId="729"/>
    <cellStyle name="20% - Accent6 7 4 2" xfId="2446"/>
    <cellStyle name="20% - Accent6 7 4 2 2" xfId="9019"/>
    <cellStyle name="20% - Accent6 7 4 2 2 2" xfId="31971"/>
    <cellStyle name="20% - Accent6 7 4 2 3" xfId="31970"/>
    <cellStyle name="20% - Accent6 7 4 3" xfId="9018"/>
    <cellStyle name="20% - Accent6 7 4 3 2" xfId="31972"/>
    <cellStyle name="20% - Accent6 7 4 4" xfId="14662"/>
    <cellStyle name="20% - Accent6 7 4 5" xfId="31969"/>
    <cellStyle name="20% - Accent6 7 4 6" xfId="43270"/>
    <cellStyle name="20% - Accent6 7 5" xfId="2447"/>
    <cellStyle name="20% - Accent6 7 5 2" xfId="9020"/>
    <cellStyle name="20% - Accent6 7 5 2 2" xfId="31974"/>
    <cellStyle name="20% - Accent6 7 5 3" xfId="31973"/>
    <cellStyle name="20% - Accent6 7 5 4" xfId="43271"/>
    <cellStyle name="20% - Accent6 7 6" xfId="2448"/>
    <cellStyle name="20% - Accent6 7 6 2" xfId="9021"/>
    <cellStyle name="20% - Accent6 7 6 2 2" xfId="31976"/>
    <cellStyle name="20% - Accent6 7 6 3" xfId="31975"/>
    <cellStyle name="20% - Accent6 7 6 4" xfId="43272"/>
    <cellStyle name="20% - Accent6 7 7" xfId="2449"/>
    <cellStyle name="20% - Accent6 7 7 2" xfId="9022"/>
    <cellStyle name="20% - Accent6 7 7 2 2" xfId="31978"/>
    <cellStyle name="20% - Accent6 7 7 3" xfId="31977"/>
    <cellStyle name="20% - Accent6 7 7 4" xfId="43273"/>
    <cellStyle name="20% - Accent6 7 8" xfId="2450"/>
    <cellStyle name="20% - Accent6 7 8 2" xfId="9023"/>
    <cellStyle name="20% - Accent6 7 8 2 2" xfId="31980"/>
    <cellStyle name="20% - Accent6 7 8 3" xfId="31979"/>
    <cellStyle name="20% - Accent6 7 8 4" xfId="43274"/>
    <cellStyle name="20% - Accent6 7 9" xfId="2442"/>
    <cellStyle name="20% - Accent6 7 9 2" xfId="9024"/>
    <cellStyle name="20% - Accent6 7 9 2 2" xfId="31982"/>
    <cellStyle name="20% - Accent6 7 9 3" xfId="31981"/>
    <cellStyle name="20% - Accent6 8" xfId="326"/>
    <cellStyle name="20% - Accent6 8 2" xfId="2452"/>
    <cellStyle name="20% - Accent6 8 2 2" xfId="9025"/>
    <cellStyle name="20% - Accent6 8 2 2 2" xfId="31984"/>
    <cellStyle name="20% - Accent6 8 2 3" xfId="14663"/>
    <cellStyle name="20% - Accent6 8 2 4" xfId="31983"/>
    <cellStyle name="20% - Accent6 8 2 5" xfId="43276"/>
    <cellStyle name="20% - Accent6 8 3" xfId="2453"/>
    <cellStyle name="20% - Accent6 8 3 2" xfId="9026"/>
    <cellStyle name="20% - Accent6 8 3 2 2" xfId="31986"/>
    <cellStyle name="20% - Accent6 8 3 3" xfId="14664"/>
    <cellStyle name="20% - Accent6 8 3 4" xfId="31985"/>
    <cellStyle name="20% - Accent6 8 3 5" xfId="43277"/>
    <cellStyle name="20% - Accent6 8 4" xfId="2454"/>
    <cellStyle name="20% - Accent6 8 4 2" xfId="9027"/>
    <cellStyle name="20% - Accent6 8 4 2 2" xfId="31988"/>
    <cellStyle name="20% - Accent6 8 4 3" xfId="14665"/>
    <cellStyle name="20% - Accent6 8 4 4" xfId="31987"/>
    <cellStyle name="20% - Accent6 8 4 5" xfId="43278"/>
    <cellStyle name="20% - Accent6 8 5" xfId="2455"/>
    <cellStyle name="20% - Accent6 8 5 2" xfId="9028"/>
    <cellStyle name="20% - Accent6 8 5 2 2" xfId="31990"/>
    <cellStyle name="20% - Accent6 8 5 3" xfId="31989"/>
    <cellStyle name="20% - Accent6 8 5 4" xfId="43279"/>
    <cellStyle name="20% - Accent6 8 6" xfId="2451"/>
    <cellStyle name="20% - Accent6 8 6 2" xfId="9029"/>
    <cellStyle name="20% - Accent6 8 6 2 2" xfId="31992"/>
    <cellStyle name="20% - Accent6 8 6 3" xfId="31991"/>
    <cellStyle name="20% - Accent6 8 7" xfId="43275"/>
    <cellStyle name="20% - Accent6 9" xfId="318"/>
    <cellStyle name="20% - Accent6 9 2" xfId="2457"/>
    <cellStyle name="20% - Accent6 9 2 2" xfId="9031"/>
    <cellStyle name="20% - Accent6 9 2 2 2" xfId="31995"/>
    <cellStyle name="20% - Accent6 9 2 3" xfId="14667"/>
    <cellStyle name="20% - Accent6 9 2 4" xfId="31994"/>
    <cellStyle name="20% - Accent6 9 2 5" xfId="43281"/>
    <cellStyle name="20% - Accent6 9 3" xfId="2456"/>
    <cellStyle name="20% - Accent6 9 3 2" xfId="9032"/>
    <cellStyle name="20% - Accent6 9 3 2 2" xfId="31997"/>
    <cellStyle name="20% - Accent6 9 3 3" xfId="14668"/>
    <cellStyle name="20% - Accent6 9 3 4" xfId="31996"/>
    <cellStyle name="20% - Accent6 9 4" xfId="9030"/>
    <cellStyle name="20% - Accent6 9 4 2" xfId="14669"/>
    <cellStyle name="20% - Accent6 9 4 3" xfId="31998"/>
    <cellStyle name="20% - Accent6 9 5" xfId="14666"/>
    <cellStyle name="20% - Accent6 9 6" xfId="31993"/>
    <cellStyle name="20% - Accent6 9 7" xfId="43280"/>
    <cellStyle name="20% - Ênfase1" xfId="14670"/>
    <cellStyle name="20% - Ênfase2" xfId="14671"/>
    <cellStyle name="20% - Ênfase3" xfId="14672"/>
    <cellStyle name="20% - Ênfase4" xfId="14673"/>
    <cellStyle name="20% - Ênfase5" xfId="14674"/>
    <cellStyle name="20% - Ênfase6" xfId="14675"/>
    <cellStyle name="20% - Énfasis1" xfId="14676"/>
    <cellStyle name="20% - Énfasis2" xfId="14677"/>
    <cellStyle name="20% - Énfasis3" xfId="14678"/>
    <cellStyle name="20% - Énfasis4" xfId="14679"/>
    <cellStyle name="20% - Énfasis5" xfId="14680"/>
    <cellStyle name="20% - Énfasis6" xfId="14681"/>
    <cellStyle name="³f¹E[0]_laroux" xfId="14682"/>
    <cellStyle name="³f¹ô_laroux" xfId="14683"/>
    <cellStyle name="40 % - Accent1" xfId="14684"/>
    <cellStyle name="40 % - Accent2" xfId="14685"/>
    <cellStyle name="40 % - Accent3" xfId="14686"/>
    <cellStyle name="40 % - Accent4" xfId="14687"/>
    <cellStyle name="40 % - Accent5" xfId="14688"/>
    <cellStyle name="40 % - Accent6" xfId="14689"/>
    <cellStyle name="40% - Accent1" xfId="7" builtinId="31" customBuiltin="1"/>
    <cellStyle name="40% - Accent1 10" xfId="2458"/>
    <cellStyle name="40% - Accent1 10 2" xfId="2459"/>
    <cellStyle name="40% - Accent1 10 2 2" xfId="9034"/>
    <cellStyle name="40% - Accent1 10 2 2 2" xfId="32001"/>
    <cellStyle name="40% - Accent1 10 2 3" xfId="14691"/>
    <cellStyle name="40% - Accent1 10 2 4" xfId="32000"/>
    <cellStyle name="40% - Accent1 10 2 5" xfId="43283"/>
    <cellStyle name="40% - Accent1 10 3" xfId="9033"/>
    <cellStyle name="40% - Accent1 10 3 2" xfId="14692"/>
    <cellStyle name="40% - Accent1 10 3 3" xfId="32002"/>
    <cellStyle name="40% - Accent1 10 4" xfId="14693"/>
    <cellStyle name="40% - Accent1 10 5" xfId="14690"/>
    <cellStyle name="40% - Accent1 10 6" xfId="31999"/>
    <cellStyle name="40% - Accent1 10 7" xfId="43282"/>
    <cellStyle name="40% - Accent1 11" xfId="2460"/>
    <cellStyle name="40% - Accent1 11 2" xfId="2461"/>
    <cellStyle name="40% - Accent1 11 2 2" xfId="9036"/>
    <cellStyle name="40% - Accent1 11 2 2 2" xfId="32005"/>
    <cellStyle name="40% - Accent1 11 2 3" xfId="14695"/>
    <cellStyle name="40% - Accent1 11 2 4" xfId="32004"/>
    <cellStyle name="40% - Accent1 11 2 5" xfId="43285"/>
    <cellStyle name="40% - Accent1 11 3" xfId="9035"/>
    <cellStyle name="40% - Accent1 11 3 2" xfId="14696"/>
    <cellStyle name="40% - Accent1 11 3 3" xfId="32006"/>
    <cellStyle name="40% - Accent1 11 4" xfId="14697"/>
    <cellStyle name="40% - Accent1 11 5" xfId="14694"/>
    <cellStyle name="40% - Accent1 11 6" xfId="32003"/>
    <cellStyle name="40% - Accent1 11 7" xfId="43284"/>
    <cellStyle name="40% - Accent1 12" xfId="2462"/>
    <cellStyle name="40% - Accent1 12 2" xfId="9037"/>
    <cellStyle name="40% - Accent1 12 2 2" xfId="14699"/>
    <cellStyle name="40% - Accent1 12 2 3" xfId="32008"/>
    <cellStyle name="40% - Accent1 12 3" xfId="14700"/>
    <cellStyle name="40% - Accent1 12 4" xfId="14701"/>
    <cellStyle name="40% - Accent1 12 5" xfId="14702"/>
    <cellStyle name="40% - Accent1 12 6" xfId="14698"/>
    <cellStyle name="40% - Accent1 12 7" xfId="32007"/>
    <cellStyle name="40% - Accent1 12 8" xfId="43286"/>
    <cellStyle name="40% - Accent1 13" xfId="2463"/>
    <cellStyle name="40% - Accent1 13 2" xfId="9038"/>
    <cellStyle name="40% - Accent1 13 2 2" xfId="32010"/>
    <cellStyle name="40% - Accent1 13 3" xfId="14703"/>
    <cellStyle name="40% - Accent1 13 4" xfId="32009"/>
    <cellStyle name="40% - Accent1 13 5" xfId="43287"/>
    <cellStyle name="40% - Accent1 14" xfId="2464"/>
    <cellStyle name="40% - Accent1 14 2" xfId="9039"/>
    <cellStyle name="40% - Accent1 14 2 2" xfId="32012"/>
    <cellStyle name="40% - Accent1 14 3" xfId="14704"/>
    <cellStyle name="40% - Accent1 14 4" xfId="32011"/>
    <cellStyle name="40% - Accent1 14 5" xfId="43288"/>
    <cellStyle name="40% - Accent1 15" xfId="2465"/>
    <cellStyle name="40% - Accent1 15 2" xfId="9040"/>
    <cellStyle name="40% - Accent1 15 2 2" xfId="32014"/>
    <cellStyle name="40% - Accent1 15 3" xfId="14705"/>
    <cellStyle name="40% - Accent1 15 4" xfId="32013"/>
    <cellStyle name="40% - Accent1 15 5" xfId="43289"/>
    <cellStyle name="40% - Accent1 16" xfId="13872"/>
    <cellStyle name="40% - Accent1 16 2" xfId="14706"/>
    <cellStyle name="40% - Accent1 17" xfId="14707"/>
    <cellStyle name="40% - Accent1 18" xfId="14708"/>
    <cellStyle name="40% - Accent1 19" xfId="14709"/>
    <cellStyle name="40% - Accent1 2" xfId="117"/>
    <cellStyle name="40% - Accent1 2 10" xfId="2467"/>
    <cellStyle name="40% - Accent1 2 11" xfId="2468"/>
    <cellStyle name="40% - Accent1 2 11 2" xfId="9042"/>
    <cellStyle name="40% - Accent1 2 11 2 2" xfId="32016"/>
    <cellStyle name="40% - Accent1 2 11 3" xfId="14710"/>
    <cellStyle name="40% - Accent1 2 11 4" xfId="32015"/>
    <cellStyle name="40% - Accent1 2 11 5" xfId="43290"/>
    <cellStyle name="40% - Accent1 2 12" xfId="2469"/>
    <cellStyle name="40% - Accent1 2 12 2" xfId="9043"/>
    <cellStyle name="40% - Accent1 2 12 2 2" xfId="32018"/>
    <cellStyle name="40% - Accent1 2 12 3" xfId="14711"/>
    <cellStyle name="40% - Accent1 2 12 4" xfId="32017"/>
    <cellStyle name="40% - Accent1 2 12 5" xfId="43291"/>
    <cellStyle name="40% - Accent1 2 13" xfId="2470"/>
    <cellStyle name="40% - Accent1 2 13 2" xfId="9044"/>
    <cellStyle name="40% - Accent1 2 13 2 2" xfId="32020"/>
    <cellStyle name="40% - Accent1 2 13 3" xfId="14712"/>
    <cellStyle name="40% - Accent1 2 13 4" xfId="32019"/>
    <cellStyle name="40% - Accent1 2 13 5" xfId="43292"/>
    <cellStyle name="40% - Accent1 2 14" xfId="2471"/>
    <cellStyle name="40% - Accent1 2 14 2" xfId="9045"/>
    <cellStyle name="40% - Accent1 2 14 2 2" xfId="32022"/>
    <cellStyle name="40% - Accent1 2 14 3" xfId="14713"/>
    <cellStyle name="40% - Accent1 2 14 4" xfId="32021"/>
    <cellStyle name="40% - Accent1 2 14 5" xfId="43293"/>
    <cellStyle name="40% - Accent1 2 15" xfId="2472"/>
    <cellStyle name="40% - Accent1 2 15 2" xfId="9046"/>
    <cellStyle name="40% - Accent1 2 15 2 2" xfId="32024"/>
    <cellStyle name="40% - Accent1 2 15 3" xfId="14714"/>
    <cellStyle name="40% - Accent1 2 15 4" xfId="32023"/>
    <cellStyle name="40% - Accent1 2 15 5" xfId="43294"/>
    <cellStyle name="40% - Accent1 2 16" xfId="2466"/>
    <cellStyle name="40% - Accent1 2 16 2" xfId="9047"/>
    <cellStyle name="40% - Accent1 2 16 2 2" xfId="32026"/>
    <cellStyle name="40% - Accent1 2 16 3" xfId="28052"/>
    <cellStyle name="40% - Accent1 2 16 4" xfId="32025"/>
    <cellStyle name="40% - Accent1 2 17" xfId="9041"/>
    <cellStyle name="40% - Accent1 2 17 2" xfId="32027"/>
    <cellStyle name="40% - Accent1 2 18" xfId="41615"/>
    <cellStyle name="40% - Accent1 2 2" xfId="206"/>
    <cellStyle name="40% - Accent1 2 2 2" xfId="2473"/>
    <cellStyle name="40% - Accent1 2 2 2 10" xfId="2474"/>
    <cellStyle name="40% - Accent1 2 2 2 10 2" xfId="9049"/>
    <cellStyle name="40% - Accent1 2 2 2 10 2 2" xfId="32030"/>
    <cellStyle name="40% - Accent1 2 2 2 10 3" xfId="32029"/>
    <cellStyle name="40% - Accent1 2 2 2 10 4" xfId="43296"/>
    <cellStyle name="40% - Accent1 2 2 2 11" xfId="2475"/>
    <cellStyle name="40% - Accent1 2 2 2 11 2" xfId="9050"/>
    <cellStyle name="40% - Accent1 2 2 2 11 2 2" xfId="32032"/>
    <cellStyle name="40% - Accent1 2 2 2 11 3" xfId="32031"/>
    <cellStyle name="40% - Accent1 2 2 2 11 4" xfId="43297"/>
    <cellStyle name="40% - Accent1 2 2 2 12" xfId="9048"/>
    <cellStyle name="40% - Accent1 2 2 2 12 2" xfId="32033"/>
    <cellStyle name="40% - Accent1 2 2 2 13" xfId="32028"/>
    <cellStyle name="40% - Accent1 2 2 2 14" xfId="43295"/>
    <cellStyle name="40% - Accent1 2 2 2 2" xfId="2476"/>
    <cellStyle name="40% - Accent1 2 2 2 2 10" xfId="9051"/>
    <cellStyle name="40% - Accent1 2 2 2 2 10 2" xfId="32035"/>
    <cellStyle name="40% - Accent1 2 2 2 2 11" xfId="32034"/>
    <cellStyle name="40% - Accent1 2 2 2 2 12" xfId="43298"/>
    <cellStyle name="40% - Accent1 2 2 2 2 2" xfId="2477"/>
    <cellStyle name="40% - Accent1 2 2 2 2 2 2" xfId="2478"/>
    <cellStyle name="40% - Accent1 2 2 2 2 2 2 2" xfId="9053"/>
    <cellStyle name="40% - Accent1 2 2 2 2 2 2 2 2" xfId="32038"/>
    <cellStyle name="40% - Accent1 2 2 2 2 2 2 3" xfId="32037"/>
    <cellStyle name="40% - Accent1 2 2 2 2 2 2 4" xfId="43300"/>
    <cellStyle name="40% - Accent1 2 2 2 2 2 3" xfId="9052"/>
    <cellStyle name="40% - Accent1 2 2 2 2 2 3 2" xfId="32039"/>
    <cellStyle name="40% - Accent1 2 2 2 2 2 4" xfId="32036"/>
    <cellStyle name="40% - Accent1 2 2 2 2 2 5" xfId="43299"/>
    <cellStyle name="40% - Accent1 2 2 2 2 3" xfId="2479"/>
    <cellStyle name="40% - Accent1 2 2 2 2 3 2" xfId="2480"/>
    <cellStyle name="40% - Accent1 2 2 2 2 3 2 2" xfId="9055"/>
    <cellStyle name="40% - Accent1 2 2 2 2 3 2 2 2" xfId="32042"/>
    <cellStyle name="40% - Accent1 2 2 2 2 3 2 3" xfId="32041"/>
    <cellStyle name="40% - Accent1 2 2 2 2 3 2 4" xfId="43302"/>
    <cellStyle name="40% - Accent1 2 2 2 2 3 3" xfId="9054"/>
    <cellStyle name="40% - Accent1 2 2 2 2 3 3 2" xfId="32043"/>
    <cellStyle name="40% - Accent1 2 2 2 2 3 4" xfId="32040"/>
    <cellStyle name="40% - Accent1 2 2 2 2 3 5" xfId="43301"/>
    <cellStyle name="40% - Accent1 2 2 2 2 4" xfId="2481"/>
    <cellStyle name="40% - Accent1 2 2 2 2 4 2" xfId="9056"/>
    <cellStyle name="40% - Accent1 2 2 2 2 4 2 2" xfId="32045"/>
    <cellStyle name="40% - Accent1 2 2 2 2 4 3" xfId="32044"/>
    <cellStyle name="40% - Accent1 2 2 2 2 4 4" xfId="43303"/>
    <cellStyle name="40% - Accent1 2 2 2 2 5" xfId="2482"/>
    <cellStyle name="40% - Accent1 2 2 2 2 5 2" xfId="9057"/>
    <cellStyle name="40% - Accent1 2 2 2 2 5 2 2" xfId="32047"/>
    <cellStyle name="40% - Accent1 2 2 2 2 5 3" xfId="32046"/>
    <cellStyle name="40% - Accent1 2 2 2 2 5 4" xfId="43304"/>
    <cellStyle name="40% - Accent1 2 2 2 2 6" xfId="2483"/>
    <cellStyle name="40% - Accent1 2 2 2 2 6 2" xfId="9058"/>
    <cellStyle name="40% - Accent1 2 2 2 2 6 2 2" xfId="32049"/>
    <cellStyle name="40% - Accent1 2 2 2 2 6 3" xfId="32048"/>
    <cellStyle name="40% - Accent1 2 2 2 2 6 4" xfId="43305"/>
    <cellStyle name="40% - Accent1 2 2 2 2 7" xfId="2484"/>
    <cellStyle name="40% - Accent1 2 2 2 2 7 2" xfId="9059"/>
    <cellStyle name="40% - Accent1 2 2 2 2 7 2 2" xfId="32051"/>
    <cellStyle name="40% - Accent1 2 2 2 2 7 3" xfId="32050"/>
    <cellStyle name="40% - Accent1 2 2 2 2 7 4" xfId="43306"/>
    <cellStyle name="40% - Accent1 2 2 2 2 8" xfId="2485"/>
    <cellStyle name="40% - Accent1 2 2 2 2 8 2" xfId="9060"/>
    <cellStyle name="40% - Accent1 2 2 2 2 8 2 2" xfId="32053"/>
    <cellStyle name="40% - Accent1 2 2 2 2 8 3" xfId="32052"/>
    <cellStyle name="40% - Accent1 2 2 2 2 8 4" xfId="43307"/>
    <cellStyle name="40% - Accent1 2 2 2 2 9" xfId="2486"/>
    <cellStyle name="40% - Accent1 2 2 2 2 9 2" xfId="9061"/>
    <cellStyle name="40% - Accent1 2 2 2 2 9 2 2" xfId="32055"/>
    <cellStyle name="40% - Accent1 2 2 2 2 9 3" xfId="32054"/>
    <cellStyle name="40% - Accent1 2 2 2 2 9 4" xfId="43308"/>
    <cellStyle name="40% - Accent1 2 2 2 3" xfId="2487"/>
    <cellStyle name="40% - Accent1 2 2 2 3 10" xfId="32056"/>
    <cellStyle name="40% - Accent1 2 2 2 3 11" xfId="43309"/>
    <cellStyle name="40% - Accent1 2 2 2 3 2" xfId="2488"/>
    <cellStyle name="40% - Accent1 2 2 2 3 2 2" xfId="9063"/>
    <cellStyle name="40% - Accent1 2 2 2 3 2 2 2" xfId="32058"/>
    <cellStyle name="40% - Accent1 2 2 2 3 2 3" xfId="32057"/>
    <cellStyle name="40% - Accent1 2 2 2 3 2 4" xfId="43310"/>
    <cellStyle name="40% - Accent1 2 2 2 3 3" xfId="2489"/>
    <cellStyle name="40% - Accent1 2 2 2 3 3 2" xfId="9064"/>
    <cellStyle name="40% - Accent1 2 2 2 3 3 2 2" xfId="32060"/>
    <cellStyle name="40% - Accent1 2 2 2 3 3 3" xfId="32059"/>
    <cellStyle name="40% - Accent1 2 2 2 3 3 4" xfId="43311"/>
    <cellStyle name="40% - Accent1 2 2 2 3 4" xfId="2490"/>
    <cellStyle name="40% - Accent1 2 2 2 3 4 2" xfId="9065"/>
    <cellStyle name="40% - Accent1 2 2 2 3 4 2 2" xfId="32062"/>
    <cellStyle name="40% - Accent1 2 2 2 3 4 3" xfId="32061"/>
    <cellStyle name="40% - Accent1 2 2 2 3 4 4" xfId="43312"/>
    <cellStyle name="40% - Accent1 2 2 2 3 5" xfId="2491"/>
    <cellStyle name="40% - Accent1 2 2 2 3 5 2" xfId="9066"/>
    <cellStyle name="40% - Accent1 2 2 2 3 5 2 2" xfId="32064"/>
    <cellStyle name="40% - Accent1 2 2 2 3 5 3" xfId="32063"/>
    <cellStyle name="40% - Accent1 2 2 2 3 5 4" xfId="43313"/>
    <cellStyle name="40% - Accent1 2 2 2 3 6" xfId="2492"/>
    <cellStyle name="40% - Accent1 2 2 2 3 6 2" xfId="9067"/>
    <cellStyle name="40% - Accent1 2 2 2 3 6 2 2" xfId="32066"/>
    <cellStyle name="40% - Accent1 2 2 2 3 6 3" xfId="32065"/>
    <cellStyle name="40% - Accent1 2 2 2 3 6 4" xfId="43314"/>
    <cellStyle name="40% - Accent1 2 2 2 3 7" xfId="2493"/>
    <cellStyle name="40% - Accent1 2 2 2 3 7 2" xfId="9068"/>
    <cellStyle name="40% - Accent1 2 2 2 3 7 2 2" xfId="32068"/>
    <cellStyle name="40% - Accent1 2 2 2 3 7 3" xfId="32067"/>
    <cellStyle name="40% - Accent1 2 2 2 3 7 4" xfId="43315"/>
    <cellStyle name="40% - Accent1 2 2 2 3 8" xfId="2494"/>
    <cellStyle name="40% - Accent1 2 2 2 3 8 2" xfId="9069"/>
    <cellStyle name="40% - Accent1 2 2 2 3 8 2 2" xfId="32070"/>
    <cellStyle name="40% - Accent1 2 2 2 3 8 3" xfId="32069"/>
    <cellStyle name="40% - Accent1 2 2 2 3 8 4" xfId="43316"/>
    <cellStyle name="40% - Accent1 2 2 2 3 9" xfId="9062"/>
    <cellStyle name="40% - Accent1 2 2 2 3 9 2" xfId="32071"/>
    <cellStyle name="40% - Accent1 2 2 2 4" xfId="2495"/>
    <cellStyle name="40% - Accent1 2 2 2 4 2" xfId="2496"/>
    <cellStyle name="40% - Accent1 2 2 2 4 2 2" xfId="9071"/>
    <cellStyle name="40% - Accent1 2 2 2 4 2 2 2" xfId="32074"/>
    <cellStyle name="40% - Accent1 2 2 2 4 2 3" xfId="32073"/>
    <cellStyle name="40% - Accent1 2 2 2 4 2 4" xfId="43318"/>
    <cellStyle name="40% - Accent1 2 2 2 4 3" xfId="9070"/>
    <cellStyle name="40% - Accent1 2 2 2 4 3 2" xfId="32075"/>
    <cellStyle name="40% - Accent1 2 2 2 4 4" xfId="32072"/>
    <cellStyle name="40% - Accent1 2 2 2 4 5" xfId="43317"/>
    <cellStyle name="40% - Accent1 2 2 2 5" xfId="2497"/>
    <cellStyle name="40% - Accent1 2 2 2 5 2" xfId="9072"/>
    <cellStyle name="40% - Accent1 2 2 2 5 2 2" xfId="32077"/>
    <cellStyle name="40% - Accent1 2 2 2 5 3" xfId="32076"/>
    <cellStyle name="40% - Accent1 2 2 2 5 4" xfId="43319"/>
    <cellStyle name="40% - Accent1 2 2 2 6" xfId="2498"/>
    <cellStyle name="40% - Accent1 2 2 2 6 2" xfId="9073"/>
    <cellStyle name="40% - Accent1 2 2 2 6 2 2" xfId="32079"/>
    <cellStyle name="40% - Accent1 2 2 2 6 3" xfId="32078"/>
    <cellStyle name="40% - Accent1 2 2 2 6 4" xfId="43320"/>
    <cellStyle name="40% - Accent1 2 2 2 7" xfId="2499"/>
    <cellStyle name="40% - Accent1 2 2 2 7 2" xfId="9074"/>
    <cellStyle name="40% - Accent1 2 2 2 7 2 2" xfId="32081"/>
    <cellStyle name="40% - Accent1 2 2 2 7 3" xfId="32080"/>
    <cellStyle name="40% - Accent1 2 2 2 7 4" xfId="43321"/>
    <cellStyle name="40% - Accent1 2 2 2 8" xfId="2500"/>
    <cellStyle name="40% - Accent1 2 2 2 8 2" xfId="9075"/>
    <cellStyle name="40% - Accent1 2 2 2 8 2 2" xfId="32083"/>
    <cellStyle name="40% - Accent1 2 2 2 8 3" xfId="32082"/>
    <cellStyle name="40% - Accent1 2 2 2 8 4" xfId="43322"/>
    <cellStyle name="40% - Accent1 2 2 2 9" xfId="2501"/>
    <cellStyle name="40% - Accent1 2 2 2 9 2" xfId="9076"/>
    <cellStyle name="40% - Accent1 2 2 2 9 2 2" xfId="32085"/>
    <cellStyle name="40% - Accent1 2 2 2 9 3" xfId="32084"/>
    <cellStyle name="40% - Accent1 2 2 2 9 4" xfId="43323"/>
    <cellStyle name="40% - Accent1 2 2 3" xfId="2502"/>
    <cellStyle name="40% - Accent1 2 2 3 10" xfId="43324"/>
    <cellStyle name="40% - Accent1 2 2 3 2" xfId="2503"/>
    <cellStyle name="40% - Accent1 2 2 3 2 2" xfId="2504"/>
    <cellStyle name="40% - Accent1 2 2 3 2 2 2" xfId="9079"/>
    <cellStyle name="40% - Accent1 2 2 3 2 2 2 2" xfId="32089"/>
    <cellStyle name="40% - Accent1 2 2 3 2 2 3" xfId="32088"/>
    <cellStyle name="40% - Accent1 2 2 3 2 2 4" xfId="43326"/>
    <cellStyle name="40% - Accent1 2 2 3 2 3" xfId="9078"/>
    <cellStyle name="40% - Accent1 2 2 3 2 3 2" xfId="32090"/>
    <cellStyle name="40% - Accent1 2 2 3 2 4" xfId="32087"/>
    <cellStyle name="40% - Accent1 2 2 3 2 5" xfId="43325"/>
    <cellStyle name="40% - Accent1 2 2 3 3" xfId="2505"/>
    <cellStyle name="40% - Accent1 2 2 3 3 2" xfId="2506"/>
    <cellStyle name="40% - Accent1 2 2 3 3 2 2" xfId="9081"/>
    <cellStyle name="40% - Accent1 2 2 3 3 2 2 2" xfId="32093"/>
    <cellStyle name="40% - Accent1 2 2 3 3 2 3" xfId="32092"/>
    <cellStyle name="40% - Accent1 2 2 3 3 2 4" xfId="43328"/>
    <cellStyle name="40% - Accent1 2 2 3 3 3" xfId="9080"/>
    <cellStyle name="40% - Accent1 2 2 3 3 3 2" xfId="32094"/>
    <cellStyle name="40% - Accent1 2 2 3 3 4" xfId="32091"/>
    <cellStyle name="40% - Accent1 2 2 3 3 5" xfId="43327"/>
    <cellStyle name="40% - Accent1 2 2 3 4" xfId="2507"/>
    <cellStyle name="40% - Accent1 2 2 3 4 2" xfId="9082"/>
    <cellStyle name="40% - Accent1 2 2 3 4 2 2" xfId="32096"/>
    <cellStyle name="40% - Accent1 2 2 3 4 3" xfId="32095"/>
    <cellStyle name="40% - Accent1 2 2 3 4 4" xfId="43329"/>
    <cellStyle name="40% - Accent1 2 2 3 5" xfId="2508"/>
    <cellStyle name="40% - Accent1 2 2 3 5 2" xfId="9083"/>
    <cellStyle name="40% - Accent1 2 2 3 5 2 2" xfId="32098"/>
    <cellStyle name="40% - Accent1 2 2 3 5 3" xfId="32097"/>
    <cellStyle name="40% - Accent1 2 2 3 5 4" xfId="43330"/>
    <cellStyle name="40% - Accent1 2 2 3 6" xfId="2509"/>
    <cellStyle name="40% - Accent1 2 2 3 6 2" xfId="9084"/>
    <cellStyle name="40% - Accent1 2 2 3 6 2 2" xfId="32100"/>
    <cellStyle name="40% - Accent1 2 2 3 6 3" xfId="32099"/>
    <cellStyle name="40% - Accent1 2 2 3 6 4" xfId="43331"/>
    <cellStyle name="40% - Accent1 2 2 3 7" xfId="2510"/>
    <cellStyle name="40% - Accent1 2 2 3 7 2" xfId="9085"/>
    <cellStyle name="40% - Accent1 2 2 3 7 2 2" xfId="32102"/>
    <cellStyle name="40% - Accent1 2 2 3 7 3" xfId="32101"/>
    <cellStyle name="40% - Accent1 2 2 3 7 4" xfId="43332"/>
    <cellStyle name="40% - Accent1 2 2 3 8" xfId="9077"/>
    <cellStyle name="40% - Accent1 2 2 3 8 2" xfId="32103"/>
    <cellStyle name="40% - Accent1 2 2 3 9" xfId="32086"/>
    <cellStyle name="40% - Accent1 2 2 4" xfId="2511"/>
    <cellStyle name="40% - Accent1 2 2 4 10" xfId="43333"/>
    <cellStyle name="40% - Accent1 2 2 4 2" xfId="2512"/>
    <cellStyle name="40% - Accent1 2 2 4 2 2" xfId="9087"/>
    <cellStyle name="40% - Accent1 2 2 4 2 2 2" xfId="32106"/>
    <cellStyle name="40% - Accent1 2 2 4 2 3" xfId="32105"/>
    <cellStyle name="40% - Accent1 2 2 4 2 4" xfId="43334"/>
    <cellStyle name="40% - Accent1 2 2 4 3" xfId="2513"/>
    <cellStyle name="40% - Accent1 2 2 4 3 2" xfId="9088"/>
    <cellStyle name="40% - Accent1 2 2 4 3 2 2" xfId="32108"/>
    <cellStyle name="40% - Accent1 2 2 4 3 3" xfId="32107"/>
    <cellStyle name="40% - Accent1 2 2 4 3 4" xfId="43335"/>
    <cellStyle name="40% - Accent1 2 2 4 4" xfId="2514"/>
    <cellStyle name="40% - Accent1 2 2 4 4 2" xfId="9089"/>
    <cellStyle name="40% - Accent1 2 2 4 4 2 2" xfId="32110"/>
    <cellStyle name="40% - Accent1 2 2 4 4 3" xfId="32109"/>
    <cellStyle name="40% - Accent1 2 2 4 4 4" xfId="43336"/>
    <cellStyle name="40% - Accent1 2 2 4 5" xfId="2515"/>
    <cellStyle name="40% - Accent1 2 2 4 5 2" xfId="9090"/>
    <cellStyle name="40% - Accent1 2 2 4 5 2 2" xfId="32112"/>
    <cellStyle name="40% - Accent1 2 2 4 5 3" xfId="32111"/>
    <cellStyle name="40% - Accent1 2 2 4 5 4" xfId="43337"/>
    <cellStyle name="40% - Accent1 2 2 4 6" xfId="2516"/>
    <cellStyle name="40% - Accent1 2 2 4 6 2" xfId="9091"/>
    <cellStyle name="40% - Accent1 2 2 4 6 2 2" xfId="32114"/>
    <cellStyle name="40% - Accent1 2 2 4 6 3" xfId="32113"/>
    <cellStyle name="40% - Accent1 2 2 4 6 4" xfId="43338"/>
    <cellStyle name="40% - Accent1 2 2 4 7" xfId="2517"/>
    <cellStyle name="40% - Accent1 2 2 4 7 2" xfId="9092"/>
    <cellStyle name="40% - Accent1 2 2 4 7 2 2" xfId="32116"/>
    <cellStyle name="40% - Accent1 2 2 4 7 3" xfId="32115"/>
    <cellStyle name="40% - Accent1 2 2 4 7 4" xfId="43339"/>
    <cellStyle name="40% - Accent1 2 2 4 8" xfId="9086"/>
    <cellStyle name="40% - Accent1 2 2 4 8 2" xfId="32117"/>
    <cellStyle name="40% - Accent1 2 2 4 9" xfId="32104"/>
    <cellStyle name="40% - Accent1 2 2 5" xfId="2518"/>
    <cellStyle name="40% - Accent1 2 2 5 2" xfId="9093"/>
    <cellStyle name="40% - Accent1 2 2 5 2 2" xfId="32119"/>
    <cellStyle name="40% - Accent1 2 2 5 3" xfId="32118"/>
    <cellStyle name="40% - Accent1 2 2 5 4" xfId="43340"/>
    <cellStyle name="40% - Accent1 2 2 6" xfId="2519"/>
    <cellStyle name="40% - Accent1 2 2 6 2" xfId="9094"/>
    <cellStyle name="40% - Accent1 2 2 6 2 2" xfId="32121"/>
    <cellStyle name="40% - Accent1 2 2 6 3" xfId="32120"/>
    <cellStyle name="40% - Accent1 2 2 6 4" xfId="43341"/>
    <cellStyle name="40% - Accent1 2 2 7" xfId="14715"/>
    <cellStyle name="40% - Accent1 2 3" xfId="205"/>
    <cellStyle name="40% - Accent1 2 3 2" xfId="439"/>
    <cellStyle name="40% - Accent1 2 3 2 2" xfId="7142"/>
    <cellStyle name="40% - Accent1 2 3 2 2 2" xfId="9097"/>
    <cellStyle name="40% - Accent1 2 3 2 2 2 2" xfId="32125"/>
    <cellStyle name="40% - Accent1 2 3 2 2 3" xfId="32124"/>
    <cellStyle name="40% - Accent1 2 3 2 3" xfId="9096"/>
    <cellStyle name="40% - Accent1 2 3 2 3 2" xfId="32126"/>
    <cellStyle name="40% - Accent1 2 3 2 4" xfId="32123"/>
    <cellStyle name="40% - Accent1 2 3 3" xfId="2520"/>
    <cellStyle name="40% - Accent1 2 3 4" xfId="9095"/>
    <cellStyle name="40% - Accent1 2 3 4 2" xfId="32127"/>
    <cellStyle name="40% - Accent1 2 3 5" xfId="14716"/>
    <cellStyle name="40% - Accent1 2 3 6" xfId="32122"/>
    <cellStyle name="40% - Accent1 2 4" xfId="376"/>
    <cellStyle name="40% - Accent1 2 4 10" xfId="2522"/>
    <cellStyle name="40% - Accent1 2 4 10 2" xfId="9099"/>
    <cellStyle name="40% - Accent1 2 4 10 2 2" xfId="32130"/>
    <cellStyle name="40% - Accent1 2 4 10 3" xfId="32129"/>
    <cellStyle name="40% - Accent1 2 4 10 4" xfId="43343"/>
    <cellStyle name="40% - Accent1 2 4 11" xfId="2523"/>
    <cellStyle name="40% - Accent1 2 4 11 2" xfId="9100"/>
    <cellStyle name="40% - Accent1 2 4 11 2 2" xfId="32132"/>
    <cellStyle name="40% - Accent1 2 4 11 3" xfId="32131"/>
    <cellStyle name="40% - Accent1 2 4 11 4" xfId="43344"/>
    <cellStyle name="40% - Accent1 2 4 12" xfId="2521"/>
    <cellStyle name="40% - Accent1 2 4 12 2" xfId="9101"/>
    <cellStyle name="40% - Accent1 2 4 12 2 2" xfId="32134"/>
    <cellStyle name="40% - Accent1 2 4 12 3" xfId="32133"/>
    <cellStyle name="40% - Accent1 2 4 13" xfId="9098"/>
    <cellStyle name="40% - Accent1 2 4 13 2" xfId="32135"/>
    <cellStyle name="40% - Accent1 2 4 14" xfId="14717"/>
    <cellStyle name="40% - Accent1 2 4 15" xfId="32128"/>
    <cellStyle name="40% - Accent1 2 4 16" xfId="43342"/>
    <cellStyle name="40% - Accent1 2 4 2" xfId="2524"/>
    <cellStyle name="40% - Accent1 2 4 2 10" xfId="9102"/>
    <cellStyle name="40% - Accent1 2 4 2 10 2" xfId="32137"/>
    <cellStyle name="40% - Accent1 2 4 2 11" xfId="14718"/>
    <cellStyle name="40% - Accent1 2 4 2 12" xfId="32136"/>
    <cellStyle name="40% - Accent1 2 4 2 13" xfId="43345"/>
    <cellStyle name="40% - Accent1 2 4 2 2" xfId="2525"/>
    <cellStyle name="40% - Accent1 2 4 2 2 2" xfId="2526"/>
    <cellStyle name="40% - Accent1 2 4 2 2 2 2" xfId="9104"/>
    <cellStyle name="40% - Accent1 2 4 2 2 2 2 2" xfId="32140"/>
    <cellStyle name="40% - Accent1 2 4 2 2 2 3" xfId="32139"/>
    <cellStyle name="40% - Accent1 2 4 2 2 2 4" xfId="43347"/>
    <cellStyle name="40% - Accent1 2 4 2 2 3" xfId="9103"/>
    <cellStyle name="40% - Accent1 2 4 2 2 3 2" xfId="32141"/>
    <cellStyle name="40% - Accent1 2 4 2 2 4" xfId="32138"/>
    <cellStyle name="40% - Accent1 2 4 2 2 5" xfId="43346"/>
    <cellStyle name="40% - Accent1 2 4 2 3" xfId="2527"/>
    <cellStyle name="40% - Accent1 2 4 2 3 2" xfId="2528"/>
    <cellStyle name="40% - Accent1 2 4 2 3 2 2" xfId="9106"/>
    <cellStyle name="40% - Accent1 2 4 2 3 2 2 2" xfId="32144"/>
    <cellStyle name="40% - Accent1 2 4 2 3 2 3" xfId="32143"/>
    <cellStyle name="40% - Accent1 2 4 2 3 2 4" xfId="43349"/>
    <cellStyle name="40% - Accent1 2 4 2 3 3" xfId="9105"/>
    <cellStyle name="40% - Accent1 2 4 2 3 3 2" xfId="32145"/>
    <cellStyle name="40% - Accent1 2 4 2 3 4" xfId="32142"/>
    <cellStyle name="40% - Accent1 2 4 2 3 5" xfId="43348"/>
    <cellStyle name="40% - Accent1 2 4 2 4" xfId="2529"/>
    <cellStyle name="40% - Accent1 2 4 2 4 2" xfId="9107"/>
    <cellStyle name="40% - Accent1 2 4 2 4 2 2" xfId="32147"/>
    <cellStyle name="40% - Accent1 2 4 2 4 3" xfId="32146"/>
    <cellStyle name="40% - Accent1 2 4 2 4 4" xfId="43350"/>
    <cellStyle name="40% - Accent1 2 4 2 5" xfId="2530"/>
    <cellStyle name="40% - Accent1 2 4 2 5 2" xfId="9108"/>
    <cellStyle name="40% - Accent1 2 4 2 5 2 2" xfId="32149"/>
    <cellStyle name="40% - Accent1 2 4 2 5 3" xfId="32148"/>
    <cellStyle name="40% - Accent1 2 4 2 5 4" xfId="43351"/>
    <cellStyle name="40% - Accent1 2 4 2 6" xfId="2531"/>
    <cellStyle name="40% - Accent1 2 4 2 6 2" xfId="9109"/>
    <cellStyle name="40% - Accent1 2 4 2 6 2 2" xfId="32151"/>
    <cellStyle name="40% - Accent1 2 4 2 6 3" xfId="32150"/>
    <cellStyle name="40% - Accent1 2 4 2 6 4" xfId="43352"/>
    <cellStyle name="40% - Accent1 2 4 2 7" xfId="2532"/>
    <cellStyle name="40% - Accent1 2 4 2 7 2" xfId="9110"/>
    <cellStyle name="40% - Accent1 2 4 2 7 2 2" xfId="32153"/>
    <cellStyle name="40% - Accent1 2 4 2 7 3" xfId="32152"/>
    <cellStyle name="40% - Accent1 2 4 2 7 4" xfId="43353"/>
    <cellStyle name="40% - Accent1 2 4 2 8" xfId="2533"/>
    <cellStyle name="40% - Accent1 2 4 2 8 2" xfId="9111"/>
    <cellStyle name="40% - Accent1 2 4 2 8 2 2" xfId="32155"/>
    <cellStyle name="40% - Accent1 2 4 2 8 3" xfId="32154"/>
    <cellStyle name="40% - Accent1 2 4 2 8 4" xfId="43354"/>
    <cellStyle name="40% - Accent1 2 4 2 9" xfId="2534"/>
    <cellStyle name="40% - Accent1 2 4 2 9 2" xfId="9112"/>
    <cellStyle name="40% - Accent1 2 4 2 9 2 2" xfId="32157"/>
    <cellStyle name="40% - Accent1 2 4 2 9 3" xfId="32156"/>
    <cellStyle name="40% - Accent1 2 4 2 9 4" xfId="43355"/>
    <cellStyle name="40% - Accent1 2 4 3" xfId="2535"/>
    <cellStyle name="40% - Accent1 2 4 3 10" xfId="32158"/>
    <cellStyle name="40% - Accent1 2 4 3 11" xfId="43356"/>
    <cellStyle name="40% - Accent1 2 4 3 2" xfId="2536"/>
    <cellStyle name="40% - Accent1 2 4 3 2 2" xfId="9114"/>
    <cellStyle name="40% - Accent1 2 4 3 2 2 2" xfId="32160"/>
    <cellStyle name="40% - Accent1 2 4 3 2 3" xfId="32159"/>
    <cellStyle name="40% - Accent1 2 4 3 2 4" xfId="43357"/>
    <cellStyle name="40% - Accent1 2 4 3 3" xfId="2537"/>
    <cellStyle name="40% - Accent1 2 4 3 3 2" xfId="9115"/>
    <cellStyle name="40% - Accent1 2 4 3 3 2 2" xfId="32162"/>
    <cellStyle name="40% - Accent1 2 4 3 3 3" xfId="32161"/>
    <cellStyle name="40% - Accent1 2 4 3 3 4" xfId="43358"/>
    <cellStyle name="40% - Accent1 2 4 3 4" xfId="2538"/>
    <cellStyle name="40% - Accent1 2 4 3 4 2" xfId="9116"/>
    <cellStyle name="40% - Accent1 2 4 3 4 2 2" xfId="32164"/>
    <cellStyle name="40% - Accent1 2 4 3 4 3" xfId="32163"/>
    <cellStyle name="40% - Accent1 2 4 3 4 4" xfId="43359"/>
    <cellStyle name="40% - Accent1 2 4 3 5" xfId="2539"/>
    <cellStyle name="40% - Accent1 2 4 3 5 2" xfId="9117"/>
    <cellStyle name="40% - Accent1 2 4 3 5 2 2" xfId="32166"/>
    <cellStyle name="40% - Accent1 2 4 3 5 3" xfId="32165"/>
    <cellStyle name="40% - Accent1 2 4 3 5 4" xfId="43360"/>
    <cellStyle name="40% - Accent1 2 4 3 6" xfId="2540"/>
    <cellStyle name="40% - Accent1 2 4 3 6 2" xfId="9118"/>
    <cellStyle name="40% - Accent1 2 4 3 6 2 2" xfId="32168"/>
    <cellStyle name="40% - Accent1 2 4 3 6 3" xfId="32167"/>
    <cellStyle name="40% - Accent1 2 4 3 6 4" xfId="43361"/>
    <cellStyle name="40% - Accent1 2 4 3 7" xfId="2541"/>
    <cellStyle name="40% - Accent1 2 4 3 7 2" xfId="9119"/>
    <cellStyle name="40% - Accent1 2 4 3 7 2 2" xfId="32170"/>
    <cellStyle name="40% - Accent1 2 4 3 7 3" xfId="32169"/>
    <cellStyle name="40% - Accent1 2 4 3 7 4" xfId="43362"/>
    <cellStyle name="40% - Accent1 2 4 3 8" xfId="2542"/>
    <cellStyle name="40% - Accent1 2 4 3 8 2" xfId="9120"/>
    <cellStyle name="40% - Accent1 2 4 3 8 2 2" xfId="32172"/>
    <cellStyle name="40% - Accent1 2 4 3 8 3" xfId="32171"/>
    <cellStyle name="40% - Accent1 2 4 3 8 4" xfId="43363"/>
    <cellStyle name="40% - Accent1 2 4 3 9" xfId="9113"/>
    <cellStyle name="40% - Accent1 2 4 3 9 2" xfId="32173"/>
    <cellStyle name="40% - Accent1 2 4 4" xfId="2543"/>
    <cellStyle name="40% - Accent1 2 4 4 2" xfId="2544"/>
    <cellStyle name="40% - Accent1 2 4 4 2 2" xfId="9122"/>
    <cellStyle name="40% - Accent1 2 4 4 2 2 2" xfId="32176"/>
    <cellStyle name="40% - Accent1 2 4 4 2 3" xfId="32175"/>
    <cellStyle name="40% - Accent1 2 4 4 2 4" xfId="43365"/>
    <cellStyle name="40% - Accent1 2 4 4 3" xfId="9121"/>
    <cellStyle name="40% - Accent1 2 4 4 3 2" xfId="32177"/>
    <cellStyle name="40% - Accent1 2 4 4 4" xfId="32174"/>
    <cellStyle name="40% - Accent1 2 4 4 5" xfId="43364"/>
    <cellStyle name="40% - Accent1 2 4 5" xfId="2545"/>
    <cellStyle name="40% - Accent1 2 4 5 2" xfId="9123"/>
    <cellStyle name="40% - Accent1 2 4 5 2 2" xfId="32179"/>
    <cellStyle name="40% - Accent1 2 4 5 3" xfId="32178"/>
    <cellStyle name="40% - Accent1 2 4 5 4" xfId="43366"/>
    <cellStyle name="40% - Accent1 2 4 6" xfId="2546"/>
    <cellStyle name="40% - Accent1 2 4 6 2" xfId="9124"/>
    <cellStyle name="40% - Accent1 2 4 6 2 2" xfId="32181"/>
    <cellStyle name="40% - Accent1 2 4 6 3" xfId="32180"/>
    <cellStyle name="40% - Accent1 2 4 6 4" xfId="43367"/>
    <cellStyle name="40% - Accent1 2 4 7" xfId="2547"/>
    <cellStyle name="40% - Accent1 2 4 7 2" xfId="9125"/>
    <cellStyle name="40% - Accent1 2 4 7 2 2" xfId="32183"/>
    <cellStyle name="40% - Accent1 2 4 7 3" xfId="32182"/>
    <cellStyle name="40% - Accent1 2 4 7 4" xfId="43368"/>
    <cellStyle name="40% - Accent1 2 4 8" xfId="2548"/>
    <cellStyle name="40% - Accent1 2 4 8 2" xfId="9126"/>
    <cellStyle name="40% - Accent1 2 4 8 2 2" xfId="32185"/>
    <cellStyle name="40% - Accent1 2 4 8 3" xfId="32184"/>
    <cellStyle name="40% - Accent1 2 4 8 4" xfId="43369"/>
    <cellStyle name="40% - Accent1 2 4 9" xfId="2549"/>
    <cellStyle name="40% - Accent1 2 4 9 2" xfId="9127"/>
    <cellStyle name="40% - Accent1 2 4 9 2 2" xfId="32187"/>
    <cellStyle name="40% - Accent1 2 4 9 3" xfId="32186"/>
    <cellStyle name="40% - Accent1 2 4 9 4" xfId="43370"/>
    <cellStyle name="40% - Accent1 2 5" xfId="497"/>
    <cellStyle name="40% - Accent1 2 5 10" xfId="2551"/>
    <cellStyle name="40% - Accent1 2 5 10 2" xfId="9129"/>
    <cellStyle name="40% - Accent1 2 5 10 2 2" xfId="32190"/>
    <cellStyle name="40% - Accent1 2 5 10 3" xfId="32189"/>
    <cellStyle name="40% - Accent1 2 5 10 4" xfId="43372"/>
    <cellStyle name="40% - Accent1 2 5 11" xfId="2552"/>
    <cellStyle name="40% - Accent1 2 5 11 2" xfId="9130"/>
    <cellStyle name="40% - Accent1 2 5 11 2 2" xfId="32192"/>
    <cellStyle name="40% - Accent1 2 5 11 3" xfId="32191"/>
    <cellStyle name="40% - Accent1 2 5 11 4" xfId="43373"/>
    <cellStyle name="40% - Accent1 2 5 12" xfId="2550"/>
    <cellStyle name="40% - Accent1 2 5 12 2" xfId="9131"/>
    <cellStyle name="40% - Accent1 2 5 12 2 2" xfId="32194"/>
    <cellStyle name="40% - Accent1 2 5 12 3" xfId="32193"/>
    <cellStyle name="40% - Accent1 2 5 13" xfId="9128"/>
    <cellStyle name="40% - Accent1 2 5 13 2" xfId="32195"/>
    <cellStyle name="40% - Accent1 2 5 14" xfId="14719"/>
    <cellStyle name="40% - Accent1 2 5 15" xfId="32188"/>
    <cellStyle name="40% - Accent1 2 5 16" xfId="43371"/>
    <cellStyle name="40% - Accent1 2 5 2" xfId="2553"/>
    <cellStyle name="40% - Accent1 2 5 2 10" xfId="9132"/>
    <cellStyle name="40% - Accent1 2 5 2 10 2" xfId="32197"/>
    <cellStyle name="40% - Accent1 2 5 2 11" xfId="32196"/>
    <cellStyle name="40% - Accent1 2 5 2 12" xfId="43374"/>
    <cellStyle name="40% - Accent1 2 5 2 2" xfId="2554"/>
    <cellStyle name="40% - Accent1 2 5 2 2 2" xfId="9133"/>
    <cellStyle name="40% - Accent1 2 5 2 2 2 2" xfId="32199"/>
    <cellStyle name="40% - Accent1 2 5 2 2 3" xfId="32198"/>
    <cellStyle name="40% - Accent1 2 5 2 2 4" xfId="43375"/>
    <cellStyle name="40% - Accent1 2 5 2 3" xfId="2555"/>
    <cellStyle name="40% - Accent1 2 5 2 3 2" xfId="9134"/>
    <cellStyle name="40% - Accent1 2 5 2 3 2 2" xfId="32201"/>
    <cellStyle name="40% - Accent1 2 5 2 3 3" xfId="32200"/>
    <cellStyle name="40% - Accent1 2 5 2 3 4" xfId="43376"/>
    <cellStyle name="40% - Accent1 2 5 2 4" xfId="2556"/>
    <cellStyle name="40% - Accent1 2 5 2 4 2" xfId="9135"/>
    <cellStyle name="40% - Accent1 2 5 2 4 2 2" xfId="32203"/>
    <cellStyle name="40% - Accent1 2 5 2 4 3" xfId="32202"/>
    <cellStyle name="40% - Accent1 2 5 2 4 4" xfId="43377"/>
    <cellStyle name="40% - Accent1 2 5 2 5" xfId="2557"/>
    <cellStyle name="40% - Accent1 2 5 2 5 2" xfId="9136"/>
    <cellStyle name="40% - Accent1 2 5 2 5 2 2" xfId="32205"/>
    <cellStyle name="40% - Accent1 2 5 2 5 3" xfId="32204"/>
    <cellStyle name="40% - Accent1 2 5 2 5 4" xfId="43378"/>
    <cellStyle name="40% - Accent1 2 5 2 6" xfId="2558"/>
    <cellStyle name="40% - Accent1 2 5 2 6 2" xfId="9137"/>
    <cellStyle name="40% - Accent1 2 5 2 6 2 2" xfId="32207"/>
    <cellStyle name="40% - Accent1 2 5 2 6 3" xfId="32206"/>
    <cellStyle name="40% - Accent1 2 5 2 6 4" xfId="43379"/>
    <cellStyle name="40% - Accent1 2 5 2 7" xfId="2559"/>
    <cellStyle name="40% - Accent1 2 5 2 7 2" xfId="9138"/>
    <cellStyle name="40% - Accent1 2 5 2 7 2 2" xfId="32209"/>
    <cellStyle name="40% - Accent1 2 5 2 7 3" xfId="32208"/>
    <cellStyle name="40% - Accent1 2 5 2 7 4" xfId="43380"/>
    <cellStyle name="40% - Accent1 2 5 2 8" xfId="2560"/>
    <cellStyle name="40% - Accent1 2 5 2 8 2" xfId="9139"/>
    <cellStyle name="40% - Accent1 2 5 2 8 2 2" xfId="32211"/>
    <cellStyle name="40% - Accent1 2 5 2 8 3" xfId="32210"/>
    <cellStyle name="40% - Accent1 2 5 2 8 4" xfId="43381"/>
    <cellStyle name="40% - Accent1 2 5 2 9" xfId="2561"/>
    <cellStyle name="40% - Accent1 2 5 2 9 2" xfId="9140"/>
    <cellStyle name="40% - Accent1 2 5 2 9 2 2" xfId="32213"/>
    <cellStyle name="40% - Accent1 2 5 2 9 3" xfId="32212"/>
    <cellStyle name="40% - Accent1 2 5 2 9 4" xfId="43382"/>
    <cellStyle name="40% - Accent1 2 5 3" xfId="2562"/>
    <cellStyle name="40% - Accent1 2 5 3 2" xfId="2563"/>
    <cellStyle name="40% - Accent1 2 5 3 2 2" xfId="9142"/>
    <cellStyle name="40% - Accent1 2 5 3 2 2 2" xfId="32216"/>
    <cellStyle name="40% - Accent1 2 5 3 2 3" xfId="32215"/>
    <cellStyle name="40% - Accent1 2 5 3 2 4" xfId="43384"/>
    <cellStyle name="40% - Accent1 2 5 3 3" xfId="9141"/>
    <cellStyle name="40% - Accent1 2 5 3 3 2" xfId="32217"/>
    <cellStyle name="40% - Accent1 2 5 3 4" xfId="32214"/>
    <cellStyle name="40% - Accent1 2 5 3 5" xfId="43383"/>
    <cellStyle name="40% - Accent1 2 5 4" xfId="2564"/>
    <cellStyle name="40% - Accent1 2 5 4 2" xfId="9143"/>
    <cellStyle name="40% - Accent1 2 5 4 2 2" xfId="32219"/>
    <cellStyle name="40% - Accent1 2 5 4 3" xfId="32218"/>
    <cellStyle name="40% - Accent1 2 5 4 4" xfId="43385"/>
    <cellStyle name="40% - Accent1 2 5 5" xfId="2565"/>
    <cellStyle name="40% - Accent1 2 5 5 2" xfId="9144"/>
    <cellStyle name="40% - Accent1 2 5 5 2 2" xfId="32221"/>
    <cellStyle name="40% - Accent1 2 5 5 3" xfId="32220"/>
    <cellStyle name="40% - Accent1 2 5 5 4" xfId="43386"/>
    <cellStyle name="40% - Accent1 2 5 6" xfId="2566"/>
    <cellStyle name="40% - Accent1 2 5 6 2" xfId="9145"/>
    <cellStyle name="40% - Accent1 2 5 6 2 2" xfId="32223"/>
    <cellStyle name="40% - Accent1 2 5 6 3" xfId="32222"/>
    <cellStyle name="40% - Accent1 2 5 6 4" xfId="43387"/>
    <cellStyle name="40% - Accent1 2 5 7" xfId="2567"/>
    <cellStyle name="40% - Accent1 2 5 7 2" xfId="9146"/>
    <cellStyle name="40% - Accent1 2 5 7 2 2" xfId="32225"/>
    <cellStyle name="40% - Accent1 2 5 7 3" xfId="32224"/>
    <cellStyle name="40% - Accent1 2 5 7 4" xfId="43388"/>
    <cellStyle name="40% - Accent1 2 5 8" xfId="2568"/>
    <cellStyle name="40% - Accent1 2 5 8 2" xfId="9147"/>
    <cellStyle name="40% - Accent1 2 5 8 2 2" xfId="32227"/>
    <cellStyle name="40% - Accent1 2 5 8 3" xfId="32226"/>
    <cellStyle name="40% - Accent1 2 5 8 4" xfId="43389"/>
    <cellStyle name="40% - Accent1 2 5 9" xfId="2569"/>
    <cellStyle name="40% - Accent1 2 5 9 2" xfId="9148"/>
    <cellStyle name="40% - Accent1 2 5 9 2 2" xfId="32229"/>
    <cellStyle name="40% - Accent1 2 5 9 3" xfId="32228"/>
    <cellStyle name="40% - Accent1 2 5 9 4" xfId="43390"/>
    <cellStyle name="40% - Accent1 2 6" xfId="524"/>
    <cellStyle name="40% - Accent1 2 6 10" xfId="2570"/>
    <cellStyle name="40% - Accent1 2 6 10 2" xfId="9150"/>
    <cellStyle name="40% - Accent1 2 6 10 2 2" xfId="32232"/>
    <cellStyle name="40% - Accent1 2 6 10 3" xfId="32231"/>
    <cellStyle name="40% - Accent1 2 6 11" xfId="9149"/>
    <cellStyle name="40% - Accent1 2 6 11 2" xfId="32233"/>
    <cellStyle name="40% - Accent1 2 6 12" xfId="14720"/>
    <cellStyle name="40% - Accent1 2 6 13" xfId="32230"/>
    <cellStyle name="40% - Accent1 2 6 14" xfId="43391"/>
    <cellStyle name="40% - Accent1 2 6 2" xfId="2571"/>
    <cellStyle name="40% - Accent1 2 6 2 2" xfId="2572"/>
    <cellStyle name="40% - Accent1 2 6 2 2 2" xfId="9152"/>
    <cellStyle name="40% - Accent1 2 6 2 2 2 2" xfId="32236"/>
    <cellStyle name="40% - Accent1 2 6 2 2 3" xfId="32235"/>
    <cellStyle name="40% - Accent1 2 6 2 2 4" xfId="43393"/>
    <cellStyle name="40% - Accent1 2 6 2 3" xfId="9151"/>
    <cellStyle name="40% - Accent1 2 6 2 3 2" xfId="32237"/>
    <cellStyle name="40% - Accent1 2 6 2 4" xfId="32234"/>
    <cellStyle name="40% - Accent1 2 6 2 5" xfId="43392"/>
    <cellStyle name="40% - Accent1 2 6 3" xfId="2573"/>
    <cellStyle name="40% - Accent1 2 6 3 2" xfId="2574"/>
    <cellStyle name="40% - Accent1 2 6 3 2 2" xfId="9154"/>
    <cellStyle name="40% - Accent1 2 6 3 2 2 2" xfId="32240"/>
    <cellStyle name="40% - Accent1 2 6 3 2 3" xfId="32239"/>
    <cellStyle name="40% - Accent1 2 6 3 2 4" xfId="43395"/>
    <cellStyle name="40% - Accent1 2 6 3 3" xfId="9153"/>
    <cellStyle name="40% - Accent1 2 6 3 3 2" xfId="32241"/>
    <cellStyle name="40% - Accent1 2 6 3 4" xfId="32238"/>
    <cellStyle name="40% - Accent1 2 6 3 5" xfId="43394"/>
    <cellStyle name="40% - Accent1 2 6 4" xfId="2575"/>
    <cellStyle name="40% - Accent1 2 6 4 2" xfId="9155"/>
    <cellStyle name="40% - Accent1 2 6 4 2 2" xfId="32243"/>
    <cellStyle name="40% - Accent1 2 6 4 3" xfId="32242"/>
    <cellStyle name="40% - Accent1 2 6 4 4" xfId="43396"/>
    <cellStyle name="40% - Accent1 2 6 5" xfId="2576"/>
    <cellStyle name="40% - Accent1 2 6 5 2" xfId="9156"/>
    <cellStyle name="40% - Accent1 2 6 5 2 2" xfId="32245"/>
    <cellStyle name="40% - Accent1 2 6 5 3" xfId="32244"/>
    <cellStyle name="40% - Accent1 2 6 5 4" xfId="43397"/>
    <cellStyle name="40% - Accent1 2 6 6" xfId="2577"/>
    <cellStyle name="40% - Accent1 2 6 6 2" xfId="9157"/>
    <cellStyle name="40% - Accent1 2 6 6 2 2" xfId="32247"/>
    <cellStyle name="40% - Accent1 2 6 6 3" xfId="32246"/>
    <cellStyle name="40% - Accent1 2 6 6 4" xfId="43398"/>
    <cellStyle name="40% - Accent1 2 6 7" xfId="2578"/>
    <cellStyle name="40% - Accent1 2 6 7 2" xfId="9158"/>
    <cellStyle name="40% - Accent1 2 6 7 2 2" xfId="32249"/>
    <cellStyle name="40% - Accent1 2 6 7 3" xfId="32248"/>
    <cellStyle name="40% - Accent1 2 6 7 4" xfId="43399"/>
    <cellStyle name="40% - Accent1 2 6 8" xfId="2579"/>
    <cellStyle name="40% - Accent1 2 6 8 2" xfId="9159"/>
    <cellStyle name="40% - Accent1 2 6 8 2 2" xfId="32251"/>
    <cellStyle name="40% - Accent1 2 6 8 3" xfId="32250"/>
    <cellStyle name="40% - Accent1 2 6 8 4" xfId="43400"/>
    <cellStyle name="40% - Accent1 2 6 9" xfId="2580"/>
    <cellStyle name="40% - Accent1 2 6 9 2" xfId="9160"/>
    <cellStyle name="40% - Accent1 2 6 9 2 2" xfId="32253"/>
    <cellStyle name="40% - Accent1 2 6 9 3" xfId="32252"/>
    <cellStyle name="40% - Accent1 2 6 9 4" xfId="43401"/>
    <cellStyle name="40% - Accent1 2 7" xfId="643"/>
    <cellStyle name="40% - Accent1 2 7 2" xfId="2582"/>
    <cellStyle name="40% - Accent1 2 7 3" xfId="2581"/>
    <cellStyle name="40% - Accent1 2 7 3 2" xfId="9162"/>
    <cellStyle name="40% - Accent1 2 7 3 2 2" xfId="32256"/>
    <cellStyle name="40% - Accent1 2 7 3 3" xfId="32255"/>
    <cellStyle name="40% - Accent1 2 7 4" xfId="9161"/>
    <cellStyle name="40% - Accent1 2 7 4 2" xfId="32257"/>
    <cellStyle name="40% - Accent1 2 7 5" xfId="32254"/>
    <cellStyle name="40% - Accent1 2 7 6" xfId="43402"/>
    <cellStyle name="40% - Accent1 2 8" xfId="730"/>
    <cellStyle name="40% - Accent1 2 8 2" xfId="2583"/>
    <cellStyle name="40% - Accent1 2 8 2 2" xfId="9164"/>
    <cellStyle name="40% - Accent1 2 8 2 2 2" xfId="32260"/>
    <cellStyle name="40% - Accent1 2 8 2 3" xfId="32259"/>
    <cellStyle name="40% - Accent1 2 8 3" xfId="9163"/>
    <cellStyle name="40% - Accent1 2 8 3 2" xfId="32261"/>
    <cellStyle name="40% - Accent1 2 8 4" xfId="14721"/>
    <cellStyle name="40% - Accent1 2 8 5" xfId="32258"/>
    <cellStyle name="40% - Accent1 2 8 6" xfId="43403"/>
    <cellStyle name="40% - Accent1 2 9" xfId="2584"/>
    <cellStyle name="40% - Accent1 2 9 2" xfId="9165"/>
    <cellStyle name="40% - Accent1 2 9 2 2" xfId="32263"/>
    <cellStyle name="40% - Accent1 2 9 3" xfId="14722"/>
    <cellStyle name="40% - Accent1 2 9 4" xfId="32262"/>
    <cellStyle name="40% - Accent1 2 9 5" xfId="43404"/>
    <cellStyle name="40% - Accent1 20" xfId="14723"/>
    <cellStyle name="40% - Accent1 21" xfId="28067"/>
    <cellStyle name="40% - Accent1 3" xfId="207"/>
    <cellStyle name="40% - Accent1 3 10" xfId="2586"/>
    <cellStyle name="40% - Accent1 3 10 2" xfId="9167"/>
    <cellStyle name="40% - Accent1 3 10 2 2" xfId="32266"/>
    <cellStyle name="40% - Accent1 3 10 3" xfId="14725"/>
    <cellStyle name="40% - Accent1 3 10 4" xfId="32265"/>
    <cellStyle name="40% - Accent1 3 10 5" xfId="43406"/>
    <cellStyle name="40% - Accent1 3 11" xfId="2587"/>
    <cellStyle name="40% - Accent1 3 11 2" xfId="9168"/>
    <cellStyle name="40% - Accent1 3 11 2 2" xfId="32268"/>
    <cellStyle name="40% - Accent1 3 11 3" xfId="14726"/>
    <cellStyle name="40% - Accent1 3 11 4" xfId="32267"/>
    <cellStyle name="40% - Accent1 3 11 5" xfId="43407"/>
    <cellStyle name="40% - Accent1 3 12" xfId="2588"/>
    <cellStyle name="40% - Accent1 3 12 2" xfId="9169"/>
    <cellStyle name="40% - Accent1 3 12 2 2" xfId="32270"/>
    <cellStyle name="40% - Accent1 3 12 3" xfId="14727"/>
    <cellStyle name="40% - Accent1 3 12 4" xfId="32269"/>
    <cellStyle name="40% - Accent1 3 12 5" xfId="43408"/>
    <cellStyle name="40% - Accent1 3 13" xfId="2589"/>
    <cellStyle name="40% - Accent1 3 13 2" xfId="9170"/>
    <cellStyle name="40% - Accent1 3 13 2 2" xfId="32272"/>
    <cellStyle name="40% - Accent1 3 13 3" xfId="14728"/>
    <cellStyle name="40% - Accent1 3 13 4" xfId="32271"/>
    <cellStyle name="40% - Accent1 3 13 5" xfId="43409"/>
    <cellStyle name="40% - Accent1 3 14" xfId="2585"/>
    <cellStyle name="40% - Accent1 3 14 2" xfId="9171"/>
    <cellStyle name="40% - Accent1 3 14 2 2" xfId="32274"/>
    <cellStyle name="40% - Accent1 3 14 3" xfId="14729"/>
    <cellStyle name="40% - Accent1 3 14 4" xfId="32273"/>
    <cellStyle name="40% - Accent1 3 15" xfId="9166"/>
    <cellStyle name="40% - Accent1 3 15 2" xfId="14730"/>
    <cellStyle name="40% - Accent1 3 15 3" xfId="32275"/>
    <cellStyle name="40% - Accent1 3 16" xfId="14724"/>
    <cellStyle name="40% - Accent1 3 17" xfId="32264"/>
    <cellStyle name="40% - Accent1 3 18" xfId="43405"/>
    <cellStyle name="40% - Accent1 3 2" xfId="440"/>
    <cellStyle name="40% - Accent1 3 2 10" xfId="2591"/>
    <cellStyle name="40% - Accent1 3 2 10 2" xfId="9173"/>
    <cellStyle name="40% - Accent1 3 2 10 2 2" xfId="32278"/>
    <cellStyle name="40% - Accent1 3 2 10 3" xfId="32277"/>
    <cellStyle name="40% - Accent1 3 2 10 4" xfId="43411"/>
    <cellStyle name="40% - Accent1 3 2 11" xfId="2592"/>
    <cellStyle name="40% - Accent1 3 2 11 2" xfId="9174"/>
    <cellStyle name="40% - Accent1 3 2 11 2 2" xfId="32280"/>
    <cellStyle name="40% - Accent1 3 2 11 3" xfId="32279"/>
    <cellStyle name="40% - Accent1 3 2 11 4" xfId="43412"/>
    <cellStyle name="40% - Accent1 3 2 12" xfId="2590"/>
    <cellStyle name="40% - Accent1 3 2 12 2" xfId="9175"/>
    <cellStyle name="40% - Accent1 3 2 12 2 2" xfId="32282"/>
    <cellStyle name="40% - Accent1 3 2 12 3" xfId="32281"/>
    <cellStyle name="40% - Accent1 3 2 13" xfId="9172"/>
    <cellStyle name="40% - Accent1 3 2 13 2" xfId="32283"/>
    <cellStyle name="40% - Accent1 3 2 14" xfId="14731"/>
    <cellStyle name="40% - Accent1 3 2 15" xfId="32276"/>
    <cellStyle name="40% - Accent1 3 2 16" xfId="43410"/>
    <cellStyle name="40% - Accent1 3 2 2" xfId="2593"/>
    <cellStyle name="40% - Accent1 3 2 2 10" xfId="9176"/>
    <cellStyle name="40% - Accent1 3 2 2 10 2" xfId="32285"/>
    <cellStyle name="40% - Accent1 3 2 2 11" xfId="32284"/>
    <cellStyle name="40% - Accent1 3 2 2 12" xfId="43413"/>
    <cellStyle name="40% - Accent1 3 2 2 2" xfId="2594"/>
    <cellStyle name="40% - Accent1 3 2 2 2 2" xfId="2595"/>
    <cellStyle name="40% - Accent1 3 2 2 2 2 2" xfId="9178"/>
    <cellStyle name="40% - Accent1 3 2 2 2 2 2 2" xfId="32288"/>
    <cellStyle name="40% - Accent1 3 2 2 2 2 3" xfId="32287"/>
    <cellStyle name="40% - Accent1 3 2 2 2 2 4" xfId="43415"/>
    <cellStyle name="40% - Accent1 3 2 2 2 3" xfId="9177"/>
    <cellStyle name="40% - Accent1 3 2 2 2 3 2" xfId="32289"/>
    <cellStyle name="40% - Accent1 3 2 2 2 4" xfId="32286"/>
    <cellStyle name="40% - Accent1 3 2 2 2 5" xfId="43414"/>
    <cellStyle name="40% - Accent1 3 2 2 3" xfId="2596"/>
    <cellStyle name="40% - Accent1 3 2 2 3 2" xfId="2597"/>
    <cellStyle name="40% - Accent1 3 2 2 3 2 2" xfId="9180"/>
    <cellStyle name="40% - Accent1 3 2 2 3 2 2 2" xfId="32292"/>
    <cellStyle name="40% - Accent1 3 2 2 3 2 3" xfId="32291"/>
    <cellStyle name="40% - Accent1 3 2 2 3 2 4" xfId="43417"/>
    <cellStyle name="40% - Accent1 3 2 2 3 3" xfId="9179"/>
    <cellStyle name="40% - Accent1 3 2 2 3 3 2" xfId="32293"/>
    <cellStyle name="40% - Accent1 3 2 2 3 4" xfId="32290"/>
    <cellStyle name="40% - Accent1 3 2 2 3 5" xfId="43416"/>
    <cellStyle name="40% - Accent1 3 2 2 4" xfId="2598"/>
    <cellStyle name="40% - Accent1 3 2 2 4 2" xfId="9181"/>
    <cellStyle name="40% - Accent1 3 2 2 4 2 2" xfId="32295"/>
    <cellStyle name="40% - Accent1 3 2 2 4 3" xfId="32294"/>
    <cellStyle name="40% - Accent1 3 2 2 4 4" xfId="43418"/>
    <cellStyle name="40% - Accent1 3 2 2 5" xfId="2599"/>
    <cellStyle name="40% - Accent1 3 2 2 5 2" xfId="9182"/>
    <cellStyle name="40% - Accent1 3 2 2 5 2 2" xfId="32297"/>
    <cellStyle name="40% - Accent1 3 2 2 5 3" xfId="32296"/>
    <cellStyle name="40% - Accent1 3 2 2 5 4" xfId="43419"/>
    <cellStyle name="40% - Accent1 3 2 2 6" xfId="2600"/>
    <cellStyle name="40% - Accent1 3 2 2 6 2" xfId="9183"/>
    <cellStyle name="40% - Accent1 3 2 2 6 2 2" xfId="32299"/>
    <cellStyle name="40% - Accent1 3 2 2 6 3" xfId="32298"/>
    <cellStyle name="40% - Accent1 3 2 2 6 4" xfId="43420"/>
    <cellStyle name="40% - Accent1 3 2 2 7" xfId="2601"/>
    <cellStyle name="40% - Accent1 3 2 2 7 2" xfId="9184"/>
    <cellStyle name="40% - Accent1 3 2 2 7 2 2" xfId="32301"/>
    <cellStyle name="40% - Accent1 3 2 2 7 3" xfId="32300"/>
    <cellStyle name="40% - Accent1 3 2 2 7 4" xfId="43421"/>
    <cellStyle name="40% - Accent1 3 2 2 8" xfId="2602"/>
    <cellStyle name="40% - Accent1 3 2 2 8 2" xfId="9185"/>
    <cellStyle name="40% - Accent1 3 2 2 8 2 2" xfId="32303"/>
    <cellStyle name="40% - Accent1 3 2 2 8 3" xfId="32302"/>
    <cellStyle name="40% - Accent1 3 2 2 8 4" xfId="43422"/>
    <cellStyle name="40% - Accent1 3 2 2 9" xfId="2603"/>
    <cellStyle name="40% - Accent1 3 2 2 9 2" xfId="9186"/>
    <cellStyle name="40% - Accent1 3 2 2 9 2 2" xfId="32305"/>
    <cellStyle name="40% - Accent1 3 2 2 9 3" xfId="32304"/>
    <cellStyle name="40% - Accent1 3 2 2 9 4" xfId="43423"/>
    <cellStyle name="40% - Accent1 3 2 3" xfId="2604"/>
    <cellStyle name="40% - Accent1 3 2 3 10" xfId="32306"/>
    <cellStyle name="40% - Accent1 3 2 3 11" xfId="43424"/>
    <cellStyle name="40% - Accent1 3 2 3 2" xfId="2605"/>
    <cellStyle name="40% - Accent1 3 2 3 2 2" xfId="9188"/>
    <cellStyle name="40% - Accent1 3 2 3 2 2 2" xfId="32308"/>
    <cellStyle name="40% - Accent1 3 2 3 2 3" xfId="32307"/>
    <cellStyle name="40% - Accent1 3 2 3 2 4" xfId="43425"/>
    <cellStyle name="40% - Accent1 3 2 3 3" xfId="2606"/>
    <cellStyle name="40% - Accent1 3 2 3 3 2" xfId="9189"/>
    <cellStyle name="40% - Accent1 3 2 3 3 2 2" xfId="32310"/>
    <cellStyle name="40% - Accent1 3 2 3 3 3" xfId="32309"/>
    <cellStyle name="40% - Accent1 3 2 3 3 4" xfId="43426"/>
    <cellStyle name="40% - Accent1 3 2 3 4" xfId="2607"/>
    <cellStyle name="40% - Accent1 3 2 3 4 2" xfId="9190"/>
    <cellStyle name="40% - Accent1 3 2 3 4 2 2" xfId="32312"/>
    <cellStyle name="40% - Accent1 3 2 3 4 3" xfId="32311"/>
    <cellStyle name="40% - Accent1 3 2 3 4 4" xfId="43427"/>
    <cellStyle name="40% - Accent1 3 2 3 5" xfId="2608"/>
    <cellStyle name="40% - Accent1 3 2 3 5 2" xfId="9191"/>
    <cellStyle name="40% - Accent1 3 2 3 5 2 2" xfId="32314"/>
    <cellStyle name="40% - Accent1 3 2 3 5 3" xfId="32313"/>
    <cellStyle name="40% - Accent1 3 2 3 5 4" xfId="43428"/>
    <cellStyle name="40% - Accent1 3 2 3 6" xfId="2609"/>
    <cellStyle name="40% - Accent1 3 2 3 6 2" xfId="9192"/>
    <cellStyle name="40% - Accent1 3 2 3 6 2 2" xfId="32316"/>
    <cellStyle name="40% - Accent1 3 2 3 6 3" xfId="32315"/>
    <cellStyle name="40% - Accent1 3 2 3 6 4" xfId="43429"/>
    <cellStyle name="40% - Accent1 3 2 3 7" xfId="2610"/>
    <cellStyle name="40% - Accent1 3 2 3 7 2" xfId="9193"/>
    <cellStyle name="40% - Accent1 3 2 3 7 2 2" xfId="32318"/>
    <cellStyle name="40% - Accent1 3 2 3 7 3" xfId="32317"/>
    <cellStyle name="40% - Accent1 3 2 3 7 4" xfId="43430"/>
    <cellStyle name="40% - Accent1 3 2 3 8" xfId="2611"/>
    <cellStyle name="40% - Accent1 3 2 3 8 2" xfId="9194"/>
    <cellStyle name="40% - Accent1 3 2 3 8 2 2" xfId="32320"/>
    <cellStyle name="40% - Accent1 3 2 3 8 3" xfId="32319"/>
    <cellStyle name="40% - Accent1 3 2 3 8 4" xfId="43431"/>
    <cellStyle name="40% - Accent1 3 2 3 9" xfId="9187"/>
    <cellStyle name="40% - Accent1 3 2 3 9 2" xfId="32321"/>
    <cellStyle name="40% - Accent1 3 2 4" xfId="2612"/>
    <cellStyle name="40% - Accent1 3 2 4 2" xfId="2613"/>
    <cellStyle name="40% - Accent1 3 2 4 2 2" xfId="9196"/>
    <cellStyle name="40% - Accent1 3 2 4 2 2 2" xfId="32324"/>
    <cellStyle name="40% - Accent1 3 2 4 2 3" xfId="32323"/>
    <cellStyle name="40% - Accent1 3 2 4 2 4" xfId="43433"/>
    <cellStyle name="40% - Accent1 3 2 4 3" xfId="9195"/>
    <cellStyle name="40% - Accent1 3 2 4 3 2" xfId="32325"/>
    <cellStyle name="40% - Accent1 3 2 4 4" xfId="32322"/>
    <cellStyle name="40% - Accent1 3 2 4 5" xfId="43432"/>
    <cellStyle name="40% - Accent1 3 2 5" xfId="2614"/>
    <cellStyle name="40% - Accent1 3 2 5 2" xfId="9197"/>
    <cellStyle name="40% - Accent1 3 2 5 2 2" xfId="32327"/>
    <cellStyle name="40% - Accent1 3 2 5 3" xfId="32326"/>
    <cellStyle name="40% - Accent1 3 2 5 4" xfId="43434"/>
    <cellStyle name="40% - Accent1 3 2 6" xfId="2615"/>
    <cellStyle name="40% - Accent1 3 2 6 2" xfId="9198"/>
    <cellStyle name="40% - Accent1 3 2 6 2 2" xfId="32329"/>
    <cellStyle name="40% - Accent1 3 2 6 3" xfId="32328"/>
    <cellStyle name="40% - Accent1 3 2 6 4" xfId="43435"/>
    <cellStyle name="40% - Accent1 3 2 7" xfId="2616"/>
    <cellStyle name="40% - Accent1 3 2 7 2" xfId="9199"/>
    <cellStyle name="40% - Accent1 3 2 7 2 2" xfId="32331"/>
    <cellStyle name="40% - Accent1 3 2 7 3" xfId="32330"/>
    <cellStyle name="40% - Accent1 3 2 7 4" xfId="43436"/>
    <cellStyle name="40% - Accent1 3 2 8" xfId="2617"/>
    <cellStyle name="40% - Accent1 3 2 8 2" xfId="9200"/>
    <cellStyle name="40% - Accent1 3 2 8 2 2" xfId="32333"/>
    <cellStyle name="40% - Accent1 3 2 8 3" xfId="32332"/>
    <cellStyle name="40% - Accent1 3 2 8 4" xfId="43437"/>
    <cellStyle name="40% - Accent1 3 2 9" xfId="2618"/>
    <cellStyle name="40% - Accent1 3 2 9 2" xfId="9201"/>
    <cellStyle name="40% - Accent1 3 2 9 2 2" xfId="32335"/>
    <cellStyle name="40% - Accent1 3 2 9 3" xfId="32334"/>
    <cellStyle name="40% - Accent1 3 2 9 4" xfId="43438"/>
    <cellStyle name="40% - Accent1 3 3" xfId="644"/>
    <cellStyle name="40% - Accent1 3 3 10" xfId="2620"/>
    <cellStyle name="40% - Accent1 3 3 10 2" xfId="9203"/>
    <cellStyle name="40% - Accent1 3 3 10 2 2" xfId="32338"/>
    <cellStyle name="40% - Accent1 3 3 10 3" xfId="32337"/>
    <cellStyle name="40% - Accent1 3 3 10 4" xfId="43440"/>
    <cellStyle name="40% - Accent1 3 3 11" xfId="2621"/>
    <cellStyle name="40% - Accent1 3 3 11 2" xfId="9204"/>
    <cellStyle name="40% - Accent1 3 3 11 2 2" xfId="32340"/>
    <cellStyle name="40% - Accent1 3 3 11 3" xfId="32339"/>
    <cellStyle name="40% - Accent1 3 3 11 4" xfId="43441"/>
    <cellStyle name="40% - Accent1 3 3 12" xfId="2619"/>
    <cellStyle name="40% - Accent1 3 3 12 2" xfId="9205"/>
    <cellStyle name="40% - Accent1 3 3 12 2 2" xfId="32342"/>
    <cellStyle name="40% - Accent1 3 3 12 3" xfId="32341"/>
    <cellStyle name="40% - Accent1 3 3 13" xfId="9202"/>
    <cellStyle name="40% - Accent1 3 3 13 2" xfId="32343"/>
    <cellStyle name="40% - Accent1 3 3 14" xfId="14732"/>
    <cellStyle name="40% - Accent1 3 3 15" xfId="32336"/>
    <cellStyle name="40% - Accent1 3 3 16" xfId="43439"/>
    <cellStyle name="40% - Accent1 3 3 2" xfId="2622"/>
    <cellStyle name="40% - Accent1 3 3 2 10" xfId="9206"/>
    <cellStyle name="40% - Accent1 3 3 2 10 2" xfId="32345"/>
    <cellStyle name="40% - Accent1 3 3 2 11" xfId="32344"/>
    <cellStyle name="40% - Accent1 3 3 2 12" xfId="43442"/>
    <cellStyle name="40% - Accent1 3 3 2 2" xfId="2623"/>
    <cellStyle name="40% - Accent1 3 3 2 2 2" xfId="9207"/>
    <cellStyle name="40% - Accent1 3 3 2 2 2 2" xfId="32347"/>
    <cellStyle name="40% - Accent1 3 3 2 2 3" xfId="32346"/>
    <cellStyle name="40% - Accent1 3 3 2 2 4" xfId="43443"/>
    <cellStyle name="40% - Accent1 3 3 2 3" xfId="2624"/>
    <cellStyle name="40% - Accent1 3 3 2 3 2" xfId="9208"/>
    <cellStyle name="40% - Accent1 3 3 2 3 2 2" xfId="32349"/>
    <cellStyle name="40% - Accent1 3 3 2 3 3" xfId="32348"/>
    <cellStyle name="40% - Accent1 3 3 2 3 4" xfId="43444"/>
    <cellStyle name="40% - Accent1 3 3 2 4" xfId="2625"/>
    <cellStyle name="40% - Accent1 3 3 2 4 2" xfId="9209"/>
    <cellStyle name="40% - Accent1 3 3 2 4 2 2" xfId="32351"/>
    <cellStyle name="40% - Accent1 3 3 2 4 3" xfId="32350"/>
    <cellStyle name="40% - Accent1 3 3 2 4 4" xfId="43445"/>
    <cellStyle name="40% - Accent1 3 3 2 5" xfId="2626"/>
    <cellStyle name="40% - Accent1 3 3 2 5 2" xfId="9210"/>
    <cellStyle name="40% - Accent1 3 3 2 5 2 2" xfId="32353"/>
    <cellStyle name="40% - Accent1 3 3 2 5 3" xfId="32352"/>
    <cellStyle name="40% - Accent1 3 3 2 5 4" xfId="43446"/>
    <cellStyle name="40% - Accent1 3 3 2 6" xfId="2627"/>
    <cellStyle name="40% - Accent1 3 3 2 6 2" xfId="9211"/>
    <cellStyle name="40% - Accent1 3 3 2 6 2 2" xfId="32355"/>
    <cellStyle name="40% - Accent1 3 3 2 6 3" xfId="32354"/>
    <cellStyle name="40% - Accent1 3 3 2 6 4" xfId="43447"/>
    <cellStyle name="40% - Accent1 3 3 2 7" xfId="2628"/>
    <cellStyle name="40% - Accent1 3 3 2 7 2" xfId="9212"/>
    <cellStyle name="40% - Accent1 3 3 2 7 2 2" xfId="32357"/>
    <cellStyle name="40% - Accent1 3 3 2 7 3" xfId="32356"/>
    <cellStyle name="40% - Accent1 3 3 2 7 4" xfId="43448"/>
    <cellStyle name="40% - Accent1 3 3 2 8" xfId="2629"/>
    <cellStyle name="40% - Accent1 3 3 2 8 2" xfId="9213"/>
    <cellStyle name="40% - Accent1 3 3 2 8 2 2" xfId="32359"/>
    <cellStyle name="40% - Accent1 3 3 2 8 3" xfId="32358"/>
    <cellStyle name="40% - Accent1 3 3 2 8 4" xfId="43449"/>
    <cellStyle name="40% - Accent1 3 3 2 9" xfId="2630"/>
    <cellStyle name="40% - Accent1 3 3 2 9 2" xfId="9214"/>
    <cellStyle name="40% - Accent1 3 3 2 9 2 2" xfId="32361"/>
    <cellStyle name="40% - Accent1 3 3 2 9 3" xfId="32360"/>
    <cellStyle name="40% - Accent1 3 3 2 9 4" xfId="43450"/>
    <cellStyle name="40% - Accent1 3 3 3" xfId="2631"/>
    <cellStyle name="40% - Accent1 3 3 3 2" xfId="2632"/>
    <cellStyle name="40% - Accent1 3 3 3 2 2" xfId="9216"/>
    <cellStyle name="40% - Accent1 3 3 3 2 2 2" xfId="32364"/>
    <cellStyle name="40% - Accent1 3 3 3 2 3" xfId="32363"/>
    <cellStyle name="40% - Accent1 3 3 3 2 4" xfId="43452"/>
    <cellStyle name="40% - Accent1 3 3 3 3" xfId="9215"/>
    <cellStyle name="40% - Accent1 3 3 3 3 2" xfId="32365"/>
    <cellStyle name="40% - Accent1 3 3 3 4" xfId="32362"/>
    <cellStyle name="40% - Accent1 3 3 3 5" xfId="43451"/>
    <cellStyle name="40% - Accent1 3 3 4" xfId="2633"/>
    <cellStyle name="40% - Accent1 3 3 4 2" xfId="9217"/>
    <cellStyle name="40% - Accent1 3 3 4 2 2" xfId="32367"/>
    <cellStyle name="40% - Accent1 3 3 4 3" xfId="32366"/>
    <cellStyle name="40% - Accent1 3 3 4 4" xfId="43453"/>
    <cellStyle name="40% - Accent1 3 3 5" xfId="2634"/>
    <cellStyle name="40% - Accent1 3 3 5 2" xfId="9218"/>
    <cellStyle name="40% - Accent1 3 3 5 2 2" xfId="32369"/>
    <cellStyle name="40% - Accent1 3 3 5 3" xfId="32368"/>
    <cellStyle name="40% - Accent1 3 3 5 4" xfId="43454"/>
    <cellStyle name="40% - Accent1 3 3 6" xfId="2635"/>
    <cellStyle name="40% - Accent1 3 3 6 2" xfId="9219"/>
    <cellStyle name="40% - Accent1 3 3 6 2 2" xfId="32371"/>
    <cellStyle name="40% - Accent1 3 3 6 3" xfId="32370"/>
    <cellStyle name="40% - Accent1 3 3 6 4" xfId="43455"/>
    <cellStyle name="40% - Accent1 3 3 7" xfId="2636"/>
    <cellStyle name="40% - Accent1 3 3 7 2" xfId="9220"/>
    <cellStyle name="40% - Accent1 3 3 7 2 2" xfId="32373"/>
    <cellStyle name="40% - Accent1 3 3 7 3" xfId="32372"/>
    <cellStyle name="40% - Accent1 3 3 7 4" xfId="43456"/>
    <cellStyle name="40% - Accent1 3 3 8" xfId="2637"/>
    <cellStyle name="40% - Accent1 3 3 8 2" xfId="9221"/>
    <cellStyle name="40% - Accent1 3 3 8 2 2" xfId="32375"/>
    <cellStyle name="40% - Accent1 3 3 8 3" xfId="32374"/>
    <cellStyle name="40% - Accent1 3 3 8 4" xfId="43457"/>
    <cellStyle name="40% - Accent1 3 3 9" xfId="2638"/>
    <cellStyle name="40% - Accent1 3 3 9 2" xfId="9222"/>
    <cellStyle name="40% - Accent1 3 3 9 2 2" xfId="32377"/>
    <cellStyle name="40% - Accent1 3 3 9 3" xfId="32376"/>
    <cellStyle name="40% - Accent1 3 3 9 4" xfId="43458"/>
    <cellStyle name="40% - Accent1 3 4" xfId="731"/>
    <cellStyle name="40% - Accent1 3 4 10" xfId="2639"/>
    <cellStyle name="40% - Accent1 3 4 10 2" xfId="9224"/>
    <cellStyle name="40% - Accent1 3 4 10 2 2" xfId="32380"/>
    <cellStyle name="40% - Accent1 3 4 10 3" xfId="32379"/>
    <cellStyle name="40% - Accent1 3 4 11" xfId="9223"/>
    <cellStyle name="40% - Accent1 3 4 11 2" xfId="32381"/>
    <cellStyle name="40% - Accent1 3 4 12" xfId="14733"/>
    <cellStyle name="40% - Accent1 3 4 13" xfId="32378"/>
    <cellStyle name="40% - Accent1 3 4 14" xfId="43459"/>
    <cellStyle name="40% - Accent1 3 4 2" xfId="2640"/>
    <cellStyle name="40% - Accent1 3 4 2 2" xfId="2641"/>
    <cellStyle name="40% - Accent1 3 4 2 2 2" xfId="9226"/>
    <cellStyle name="40% - Accent1 3 4 2 2 2 2" xfId="32384"/>
    <cellStyle name="40% - Accent1 3 4 2 2 3" xfId="32383"/>
    <cellStyle name="40% - Accent1 3 4 2 2 4" xfId="43461"/>
    <cellStyle name="40% - Accent1 3 4 2 3" xfId="9225"/>
    <cellStyle name="40% - Accent1 3 4 2 3 2" xfId="32385"/>
    <cellStyle name="40% - Accent1 3 4 2 4" xfId="32382"/>
    <cellStyle name="40% - Accent1 3 4 2 5" xfId="43460"/>
    <cellStyle name="40% - Accent1 3 4 3" xfId="2642"/>
    <cellStyle name="40% - Accent1 3 4 3 2" xfId="2643"/>
    <cellStyle name="40% - Accent1 3 4 3 2 2" xfId="9228"/>
    <cellStyle name="40% - Accent1 3 4 3 2 2 2" xfId="32388"/>
    <cellStyle name="40% - Accent1 3 4 3 2 3" xfId="32387"/>
    <cellStyle name="40% - Accent1 3 4 3 2 4" xfId="43463"/>
    <cellStyle name="40% - Accent1 3 4 3 3" xfId="9227"/>
    <cellStyle name="40% - Accent1 3 4 3 3 2" xfId="32389"/>
    <cellStyle name="40% - Accent1 3 4 3 4" xfId="32386"/>
    <cellStyle name="40% - Accent1 3 4 3 5" xfId="43462"/>
    <cellStyle name="40% - Accent1 3 4 4" xfId="2644"/>
    <cellStyle name="40% - Accent1 3 4 4 2" xfId="9229"/>
    <cellStyle name="40% - Accent1 3 4 4 2 2" xfId="32391"/>
    <cellStyle name="40% - Accent1 3 4 4 3" xfId="32390"/>
    <cellStyle name="40% - Accent1 3 4 4 4" xfId="43464"/>
    <cellStyle name="40% - Accent1 3 4 5" xfId="2645"/>
    <cellStyle name="40% - Accent1 3 4 5 2" xfId="9230"/>
    <cellStyle name="40% - Accent1 3 4 5 2 2" xfId="32393"/>
    <cellStyle name="40% - Accent1 3 4 5 3" xfId="32392"/>
    <cellStyle name="40% - Accent1 3 4 5 4" xfId="43465"/>
    <cellStyle name="40% - Accent1 3 4 6" xfId="2646"/>
    <cellStyle name="40% - Accent1 3 4 6 2" xfId="9231"/>
    <cellStyle name="40% - Accent1 3 4 6 2 2" xfId="32395"/>
    <cellStyle name="40% - Accent1 3 4 6 3" xfId="32394"/>
    <cellStyle name="40% - Accent1 3 4 6 4" xfId="43466"/>
    <cellStyle name="40% - Accent1 3 4 7" xfId="2647"/>
    <cellStyle name="40% - Accent1 3 4 7 2" xfId="9232"/>
    <cellStyle name="40% - Accent1 3 4 7 2 2" xfId="32397"/>
    <cellStyle name="40% - Accent1 3 4 7 3" xfId="32396"/>
    <cellStyle name="40% - Accent1 3 4 7 4" xfId="43467"/>
    <cellStyle name="40% - Accent1 3 4 8" xfId="2648"/>
    <cellStyle name="40% - Accent1 3 4 8 2" xfId="9233"/>
    <cellStyle name="40% - Accent1 3 4 8 2 2" xfId="32399"/>
    <cellStyle name="40% - Accent1 3 4 8 3" xfId="32398"/>
    <cellStyle name="40% - Accent1 3 4 8 4" xfId="43468"/>
    <cellStyle name="40% - Accent1 3 4 9" xfId="2649"/>
    <cellStyle name="40% - Accent1 3 4 9 2" xfId="9234"/>
    <cellStyle name="40% - Accent1 3 4 9 2 2" xfId="32401"/>
    <cellStyle name="40% - Accent1 3 4 9 3" xfId="32400"/>
    <cellStyle name="40% - Accent1 3 4 9 4" xfId="43469"/>
    <cellStyle name="40% - Accent1 3 5" xfId="2650"/>
    <cellStyle name="40% - Accent1 3 5 2" xfId="2651"/>
    <cellStyle name="40% - Accent1 3 5 2 2" xfId="9236"/>
    <cellStyle name="40% - Accent1 3 5 2 2 2" xfId="32404"/>
    <cellStyle name="40% - Accent1 3 5 2 3" xfId="32403"/>
    <cellStyle name="40% - Accent1 3 5 2 4" xfId="43471"/>
    <cellStyle name="40% - Accent1 3 5 3" xfId="2652"/>
    <cellStyle name="40% - Accent1 3 5 3 2" xfId="9237"/>
    <cellStyle name="40% - Accent1 3 5 3 2 2" xfId="32406"/>
    <cellStyle name="40% - Accent1 3 5 3 3" xfId="32405"/>
    <cellStyle name="40% - Accent1 3 5 3 4" xfId="43472"/>
    <cellStyle name="40% - Accent1 3 5 4" xfId="9235"/>
    <cellStyle name="40% - Accent1 3 5 4 2" xfId="32407"/>
    <cellStyle name="40% - Accent1 3 5 5" xfId="14734"/>
    <cellStyle name="40% - Accent1 3 5 6" xfId="32402"/>
    <cellStyle name="40% - Accent1 3 5 7" xfId="43470"/>
    <cellStyle name="40% - Accent1 3 6" xfId="2653"/>
    <cellStyle name="40% - Accent1 3 6 2" xfId="2654"/>
    <cellStyle name="40% - Accent1 3 6 2 2" xfId="9239"/>
    <cellStyle name="40% - Accent1 3 6 2 2 2" xfId="32410"/>
    <cellStyle name="40% - Accent1 3 6 2 3" xfId="32409"/>
    <cellStyle name="40% - Accent1 3 6 2 4" xfId="43474"/>
    <cellStyle name="40% - Accent1 3 6 3" xfId="9238"/>
    <cellStyle name="40% - Accent1 3 6 3 2" xfId="32411"/>
    <cellStyle name="40% - Accent1 3 6 4" xfId="14735"/>
    <cellStyle name="40% - Accent1 3 6 5" xfId="32408"/>
    <cellStyle name="40% - Accent1 3 6 6" xfId="43473"/>
    <cellStyle name="40% - Accent1 3 7" xfId="2655"/>
    <cellStyle name="40% - Accent1 3 7 2" xfId="2656"/>
    <cellStyle name="40% - Accent1 3 7 2 2" xfId="9241"/>
    <cellStyle name="40% - Accent1 3 7 2 2 2" xfId="32414"/>
    <cellStyle name="40% - Accent1 3 7 2 3" xfId="32413"/>
    <cellStyle name="40% - Accent1 3 7 2 4" xfId="43476"/>
    <cellStyle name="40% - Accent1 3 7 3" xfId="9240"/>
    <cellStyle name="40% - Accent1 3 7 3 2" xfId="32415"/>
    <cellStyle name="40% - Accent1 3 7 4" xfId="14736"/>
    <cellStyle name="40% - Accent1 3 7 5" xfId="32412"/>
    <cellStyle name="40% - Accent1 3 7 6" xfId="43475"/>
    <cellStyle name="40% - Accent1 3 8" xfId="2657"/>
    <cellStyle name="40% - Accent1 3 8 2" xfId="2658"/>
    <cellStyle name="40% - Accent1 3 8 2 2" xfId="9243"/>
    <cellStyle name="40% - Accent1 3 8 2 2 2" xfId="32418"/>
    <cellStyle name="40% - Accent1 3 8 2 3" xfId="32417"/>
    <cellStyle name="40% - Accent1 3 8 2 4" xfId="43478"/>
    <cellStyle name="40% - Accent1 3 8 3" xfId="9242"/>
    <cellStyle name="40% - Accent1 3 8 3 2" xfId="32419"/>
    <cellStyle name="40% - Accent1 3 8 4" xfId="14737"/>
    <cellStyle name="40% - Accent1 3 8 5" xfId="32416"/>
    <cellStyle name="40% - Accent1 3 8 6" xfId="43477"/>
    <cellStyle name="40% - Accent1 3 9" xfId="2659"/>
    <cellStyle name="40% - Accent1 3 9 2" xfId="2660"/>
    <cellStyle name="40% - Accent1 3 9 2 2" xfId="9245"/>
    <cellStyle name="40% - Accent1 3 9 2 2 2" xfId="32422"/>
    <cellStyle name="40% - Accent1 3 9 2 3" xfId="32421"/>
    <cellStyle name="40% - Accent1 3 9 2 4" xfId="43480"/>
    <cellStyle name="40% - Accent1 3 9 3" xfId="9244"/>
    <cellStyle name="40% - Accent1 3 9 3 2" xfId="32423"/>
    <cellStyle name="40% - Accent1 3 9 4" xfId="14738"/>
    <cellStyle name="40% - Accent1 3 9 5" xfId="32420"/>
    <cellStyle name="40% - Accent1 3 9 6" xfId="43479"/>
    <cellStyle name="40% - Accent1 4" xfId="208"/>
    <cellStyle name="40% - Accent1 4 10" xfId="2662"/>
    <cellStyle name="40% - Accent1 4 10 2" xfId="9247"/>
    <cellStyle name="40% - Accent1 4 10 2 2" xfId="32426"/>
    <cellStyle name="40% - Accent1 4 10 3" xfId="32425"/>
    <cellStyle name="40% - Accent1 4 10 4" xfId="43482"/>
    <cellStyle name="40% - Accent1 4 11" xfId="2663"/>
    <cellStyle name="40% - Accent1 4 11 2" xfId="9248"/>
    <cellStyle name="40% - Accent1 4 11 2 2" xfId="32428"/>
    <cellStyle name="40% - Accent1 4 11 3" xfId="32427"/>
    <cellStyle name="40% - Accent1 4 11 4" xfId="43483"/>
    <cellStyle name="40% - Accent1 4 12" xfId="2661"/>
    <cellStyle name="40% - Accent1 4 12 2" xfId="9249"/>
    <cellStyle name="40% - Accent1 4 12 2 2" xfId="32430"/>
    <cellStyle name="40% - Accent1 4 12 3" xfId="32429"/>
    <cellStyle name="40% - Accent1 4 13" xfId="9246"/>
    <cellStyle name="40% - Accent1 4 13 2" xfId="32431"/>
    <cellStyle name="40% - Accent1 4 14" xfId="14739"/>
    <cellStyle name="40% - Accent1 4 15" xfId="32424"/>
    <cellStyle name="40% - Accent1 4 16" xfId="43481"/>
    <cellStyle name="40% - Accent1 4 2" xfId="441"/>
    <cellStyle name="40% - Accent1 4 2 10" xfId="2664"/>
    <cellStyle name="40% - Accent1 4 2 10 2" xfId="9251"/>
    <cellStyle name="40% - Accent1 4 2 10 2 2" xfId="32434"/>
    <cellStyle name="40% - Accent1 4 2 10 3" xfId="32433"/>
    <cellStyle name="40% - Accent1 4 2 11" xfId="9250"/>
    <cellStyle name="40% - Accent1 4 2 11 2" xfId="32435"/>
    <cellStyle name="40% - Accent1 4 2 12" xfId="14740"/>
    <cellStyle name="40% - Accent1 4 2 13" xfId="32432"/>
    <cellStyle name="40% - Accent1 4 2 14" xfId="43484"/>
    <cellStyle name="40% - Accent1 4 2 2" xfId="2665"/>
    <cellStyle name="40% - Accent1 4 2 2 2" xfId="2666"/>
    <cellStyle name="40% - Accent1 4 2 2 2 2" xfId="9253"/>
    <cellStyle name="40% - Accent1 4 2 2 2 2 2" xfId="32438"/>
    <cellStyle name="40% - Accent1 4 2 2 2 3" xfId="32437"/>
    <cellStyle name="40% - Accent1 4 2 2 2 4" xfId="43486"/>
    <cellStyle name="40% - Accent1 4 2 2 3" xfId="9252"/>
    <cellStyle name="40% - Accent1 4 2 2 3 2" xfId="32439"/>
    <cellStyle name="40% - Accent1 4 2 2 4" xfId="32436"/>
    <cellStyle name="40% - Accent1 4 2 2 5" xfId="43485"/>
    <cellStyle name="40% - Accent1 4 2 3" xfId="2667"/>
    <cellStyle name="40% - Accent1 4 2 3 2" xfId="2668"/>
    <cellStyle name="40% - Accent1 4 2 3 2 2" xfId="9255"/>
    <cellStyle name="40% - Accent1 4 2 3 2 2 2" xfId="32442"/>
    <cellStyle name="40% - Accent1 4 2 3 2 3" xfId="32441"/>
    <cellStyle name="40% - Accent1 4 2 3 2 4" xfId="43488"/>
    <cellStyle name="40% - Accent1 4 2 3 3" xfId="9254"/>
    <cellStyle name="40% - Accent1 4 2 3 3 2" xfId="32443"/>
    <cellStyle name="40% - Accent1 4 2 3 4" xfId="32440"/>
    <cellStyle name="40% - Accent1 4 2 3 5" xfId="43487"/>
    <cellStyle name="40% - Accent1 4 2 4" xfId="2669"/>
    <cellStyle name="40% - Accent1 4 2 4 2" xfId="9256"/>
    <cellStyle name="40% - Accent1 4 2 4 2 2" xfId="32445"/>
    <cellStyle name="40% - Accent1 4 2 4 3" xfId="32444"/>
    <cellStyle name="40% - Accent1 4 2 4 4" xfId="43489"/>
    <cellStyle name="40% - Accent1 4 2 5" xfId="2670"/>
    <cellStyle name="40% - Accent1 4 2 5 2" xfId="9257"/>
    <cellStyle name="40% - Accent1 4 2 5 2 2" xfId="32447"/>
    <cellStyle name="40% - Accent1 4 2 5 3" xfId="32446"/>
    <cellStyle name="40% - Accent1 4 2 5 4" xfId="43490"/>
    <cellStyle name="40% - Accent1 4 2 6" xfId="2671"/>
    <cellStyle name="40% - Accent1 4 2 6 2" xfId="9258"/>
    <cellStyle name="40% - Accent1 4 2 6 2 2" xfId="32449"/>
    <cellStyle name="40% - Accent1 4 2 6 3" xfId="32448"/>
    <cellStyle name="40% - Accent1 4 2 6 4" xfId="43491"/>
    <cellStyle name="40% - Accent1 4 2 7" xfId="2672"/>
    <cellStyle name="40% - Accent1 4 2 7 2" xfId="9259"/>
    <cellStyle name="40% - Accent1 4 2 7 2 2" xfId="32451"/>
    <cellStyle name="40% - Accent1 4 2 7 3" xfId="32450"/>
    <cellStyle name="40% - Accent1 4 2 7 4" xfId="43492"/>
    <cellStyle name="40% - Accent1 4 2 8" xfId="2673"/>
    <cellStyle name="40% - Accent1 4 2 8 2" xfId="9260"/>
    <cellStyle name="40% - Accent1 4 2 8 2 2" xfId="32453"/>
    <cellStyle name="40% - Accent1 4 2 8 3" xfId="32452"/>
    <cellStyle name="40% - Accent1 4 2 8 4" xfId="43493"/>
    <cellStyle name="40% - Accent1 4 2 9" xfId="2674"/>
    <cellStyle name="40% - Accent1 4 2 9 2" xfId="9261"/>
    <cellStyle name="40% - Accent1 4 2 9 2 2" xfId="32455"/>
    <cellStyle name="40% - Accent1 4 2 9 3" xfId="32454"/>
    <cellStyle name="40% - Accent1 4 2 9 4" xfId="43494"/>
    <cellStyle name="40% - Accent1 4 3" xfId="645"/>
    <cellStyle name="40% - Accent1 4 3 10" xfId="9262"/>
    <cellStyle name="40% - Accent1 4 3 10 2" xfId="32457"/>
    <cellStyle name="40% - Accent1 4 3 11" xfId="14741"/>
    <cellStyle name="40% - Accent1 4 3 12" xfId="32456"/>
    <cellStyle name="40% - Accent1 4 3 13" xfId="43495"/>
    <cellStyle name="40% - Accent1 4 3 2" xfId="2676"/>
    <cellStyle name="40% - Accent1 4 3 2 2" xfId="9263"/>
    <cellStyle name="40% - Accent1 4 3 2 2 2" xfId="32459"/>
    <cellStyle name="40% - Accent1 4 3 2 3" xfId="32458"/>
    <cellStyle name="40% - Accent1 4 3 2 4" xfId="43496"/>
    <cellStyle name="40% - Accent1 4 3 3" xfId="2677"/>
    <cellStyle name="40% - Accent1 4 3 3 2" xfId="9264"/>
    <cellStyle name="40% - Accent1 4 3 3 2 2" xfId="32461"/>
    <cellStyle name="40% - Accent1 4 3 3 3" xfId="32460"/>
    <cellStyle name="40% - Accent1 4 3 3 4" xfId="43497"/>
    <cellStyle name="40% - Accent1 4 3 4" xfId="2678"/>
    <cellStyle name="40% - Accent1 4 3 4 2" xfId="9265"/>
    <cellStyle name="40% - Accent1 4 3 4 2 2" xfId="32463"/>
    <cellStyle name="40% - Accent1 4 3 4 3" xfId="32462"/>
    <cellStyle name="40% - Accent1 4 3 4 4" xfId="43498"/>
    <cellStyle name="40% - Accent1 4 3 5" xfId="2679"/>
    <cellStyle name="40% - Accent1 4 3 5 2" xfId="9266"/>
    <cellStyle name="40% - Accent1 4 3 5 2 2" xfId="32465"/>
    <cellStyle name="40% - Accent1 4 3 5 3" xfId="32464"/>
    <cellStyle name="40% - Accent1 4 3 5 4" xfId="43499"/>
    <cellStyle name="40% - Accent1 4 3 6" xfId="2680"/>
    <cellStyle name="40% - Accent1 4 3 6 2" xfId="9267"/>
    <cellStyle name="40% - Accent1 4 3 6 2 2" xfId="32467"/>
    <cellStyle name="40% - Accent1 4 3 6 3" xfId="32466"/>
    <cellStyle name="40% - Accent1 4 3 6 4" xfId="43500"/>
    <cellStyle name="40% - Accent1 4 3 7" xfId="2681"/>
    <cellStyle name="40% - Accent1 4 3 7 2" xfId="9268"/>
    <cellStyle name="40% - Accent1 4 3 7 2 2" xfId="32469"/>
    <cellStyle name="40% - Accent1 4 3 7 3" xfId="32468"/>
    <cellStyle name="40% - Accent1 4 3 7 4" xfId="43501"/>
    <cellStyle name="40% - Accent1 4 3 8" xfId="2682"/>
    <cellStyle name="40% - Accent1 4 3 8 2" xfId="9269"/>
    <cellStyle name="40% - Accent1 4 3 8 2 2" xfId="32471"/>
    <cellStyle name="40% - Accent1 4 3 8 3" xfId="32470"/>
    <cellStyle name="40% - Accent1 4 3 8 4" xfId="43502"/>
    <cellStyle name="40% - Accent1 4 3 9" xfId="2675"/>
    <cellStyle name="40% - Accent1 4 3 9 2" xfId="9270"/>
    <cellStyle name="40% - Accent1 4 3 9 2 2" xfId="32473"/>
    <cellStyle name="40% - Accent1 4 3 9 3" xfId="32472"/>
    <cellStyle name="40% - Accent1 4 4" xfId="732"/>
    <cellStyle name="40% - Accent1 4 4 2" xfId="2684"/>
    <cellStyle name="40% - Accent1 4 4 2 2" xfId="9272"/>
    <cellStyle name="40% - Accent1 4 4 2 2 2" xfId="32476"/>
    <cellStyle name="40% - Accent1 4 4 2 3" xfId="32475"/>
    <cellStyle name="40% - Accent1 4 4 2 4" xfId="43504"/>
    <cellStyle name="40% - Accent1 4 4 3" xfId="2683"/>
    <cellStyle name="40% - Accent1 4 4 3 2" xfId="9273"/>
    <cellStyle name="40% - Accent1 4 4 3 2 2" xfId="32478"/>
    <cellStyle name="40% - Accent1 4 4 3 3" xfId="32477"/>
    <cellStyle name="40% - Accent1 4 4 4" xfId="9271"/>
    <cellStyle name="40% - Accent1 4 4 4 2" xfId="32479"/>
    <cellStyle name="40% - Accent1 4 4 5" xfId="14742"/>
    <cellStyle name="40% - Accent1 4 4 6" xfId="32474"/>
    <cellStyle name="40% - Accent1 4 4 7" xfId="43503"/>
    <cellStyle name="40% - Accent1 4 5" xfId="2685"/>
    <cellStyle name="40% - Accent1 4 5 2" xfId="9274"/>
    <cellStyle name="40% - Accent1 4 5 2 2" xfId="32481"/>
    <cellStyle name="40% - Accent1 4 5 3" xfId="32480"/>
    <cellStyle name="40% - Accent1 4 5 4" xfId="43505"/>
    <cellStyle name="40% - Accent1 4 6" xfId="2686"/>
    <cellStyle name="40% - Accent1 4 6 2" xfId="9275"/>
    <cellStyle name="40% - Accent1 4 6 2 2" xfId="32483"/>
    <cellStyle name="40% - Accent1 4 6 3" xfId="32482"/>
    <cellStyle name="40% - Accent1 4 6 4" xfId="43506"/>
    <cellStyle name="40% - Accent1 4 7" xfId="2687"/>
    <cellStyle name="40% - Accent1 4 7 2" xfId="9276"/>
    <cellStyle name="40% - Accent1 4 7 2 2" xfId="32485"/>
    <cellStyle name="40% - Accent1 4 7 3" xfId="32484"/>
    <cellStyle name="40% - Accent1 4 7 4" xfId="43507"/>
    <cellStyle name="40% - Accent1 4 8" xfId="2688"/>
    <cellStyle name="40% - Accent1 4 8 2" xfId="9277"/>
    <cellStyle name="40% - Accent1 4 8 2 2" xfId="32487"/>
    <cellStyle name="40% - Accent1 4 8 3" xfId="32486"/>
    <cellStyle name="40% - Accent1 4 8 4" xfId="43508"/>
    <cellStyle name="40% - Accent1 4 9" xfId="2689"/>
    <cellStyle name="40% - Accent1 4 9 2" xfId="9278"/>
    <cellStyle name="40% - Accent1 4 9 2 2" xfId="32489"/>
    <cellStyle name="40% - Accent1 4 9 3" xfId="32488"/>
    <cellStyle name="40% - Accent1 4 9 4" xfId="43509"/>
    <cellStyle name="40% - Accent1 5" xfId="209"/>
    <cellStyle name="40% - Accent1 5 10" xfId="2691"/>
    <cellStyle name="40% - Accent1 5 10 2" xfId="9280"/>
    <cellStyle name="40% - Accent1 5 10 2 2" xfId="32492"/>
    <cellStyle name="40% - Accent1 5 10 3" xfId="32491"/>
    <cellStyle name="40% - Accent1 5 10 4" xfId="43511"/>
    <cellStyle name="40% - Accent1 5 11" xfId="2692"/>
    <cellStyle name="40% - Accent1 5 11 2" xfId="9281"/>
    <cellStyle name="40% - Accent1 5 11 2 2" xfId="32494"/>
    <cellStyle name="40% - Accent1 5 11 3" xfId="32493"/>
    <cellStyle name="40% - Accent1 5 11 4" xfId="43512"/>
    <cellStyle name="40% - Accent1 5 12" xfId="2690"/>
    <cellStyle name="40% - Accent1 5 12 2" xfId="9282"/>
    <cellStyle name="40% - Accent1 5 12 2 2" xfId="32496"/>
    <cellStyle name="40% - Accent1 5 12 3" xfId="32495"/>
    <cellStyle name="40% - Accent1 5 13" xfId="9279"/>
    <cellStyle name="40% - Accent1 5 13 2" xfId="32497"/>
    <cellStyle name="40% - Accent1 5 14" xfId="14743"/>
    <cellStyle name="40% - Accent1 5 15" xfId="32490"/>
    <cellStyle name="40% - Accent1 5 16" xfId="43510"/>
    <cellStyle name="40% - Accent1 5 2" xfId="442"/>
    <cellStyle name="40% - Accent1 5 2 10" xfId="2693"/>
    <cellStyle name="40% - Accent1 5 2 10 2" xfId="9284"/>
    <cellStyle name="40% - Accent1 5 2 10 2 2" xfId="32500"/>
    <cellStyle name="40% - Accent1 5 2 10 3" xfId="32499"/>
    <cellStyle name="40% - Accent1 5 2 11" xfId="9283"/>
    <cellStyle name="40% - Accent1 5 2 11 2" xfId="32501"/>
    <cellStyle name="40% - Accent1 5 2 12" xfId="14744"/>
    <cellStyle name="40% - Accent1 5 2 13" xfId="32498"/>
    <cellStyle name="40% - Accent1 5 2 14" xfId="43513"/>
    <cellStyle name="40% - Accent1 5 2 2" xfId="2694"/>
    <cellStyle name="40% - Accent1 5 2 2 2" xfId="9285"/>
    <cellStyle name="40% - Accent1 5 2 2 2 2" xfId="32503"/>
    <cellStyle name="40% - Accent1 5 2 2 3" xfId="32502"/>
    <cellStyle name="40% - Accent1 5 2 2 4" xfId="43514"/>
    <cellStyle name="40% - Accent1 5 2 3" xfId="2695"/>
    <cellStyle name="40% - Accent1 5 2 3 2" xfId="9286"/>
    <cellStyle name="40% - Accent1 5 2 3 2 2" xfId="32505"/>
    <cellStyle name="40% - Accent1 5 2 3 3" xfId="32504"/>
    <cellStyle name="40% - Accent1 5 2 3 4" xfId="43515"/>
    <cellStyle name="40% - Accent1 5 2 4" xfId="2696"/>
    <cellStyle name="40% - Accent1 5 2 4 2" xfId="9287"/>
    <cellStyle name="40% - Accent1 5 2 4 2 2" xfId="32507"/>
    <cellStyle name="40% - Accent1 5 2 4 3" xfId="32506"/>
    <cellStyle name="40% - Accent1 5 2 4 4" xfId="43516"/>
    <cellStyle name="40% - Accent1 5 2 5" xfId="2697"/>
    <cellStyle name="40% - Accent1 5 2 5 2" xfId="9288"/>
    <cellStyle name="40% - Accent1 5 2 5 2 2" xfId="32509"/>
    <cellStyle name="40% - Accent1 5 2 5 3" xfId="32508"/>
    <cellStyle name="40% - Accent1 5 2 5 4" xfId="43517"/>
    <cellStyle name="40% - Accent1 5 2 6" xfId="2698"/>
    <cellStyle name="40% - Accent1 5 2 6 2" xfId="9289"/>
    <cellStyle name="40% - Accent1 5 2 6 2 2" xfId="32511"/>
    <cellStyle name="40% - Accent1 5 2 6 3" xfId="32510"/>
    <cellStyle name="40% - Accent1 5 2 6 4" xfId="43518"/>
    <cellStyle name="40% - Accent1 5 2 7" xfId="2699"/>
    <cellStyle name="40% - Accent1 5 2 7 2" xfId="9290"/>
    <cellStyle name="40% - Accent1 5 2 7 2 2" xfId="32513"/>
    <cellStyle name="40% - Accent1 5 2 7 3" xfId="32512"/>
    <cellStyle name="40% - Accent1 5 2 7 4" xfId="43519"/>
    <cellStyle name="40% - Accent1 5 2 8" xfId="2700"/>
    <cellStyle name="40% - Accent1 5 2 8 2" xfId="9291"/>
    <cellStyle name="40% - Accent1 5 2 8 2 2" xfId="32515"/>
    <cellStyle name="40% - Accent1 5 2 8 3" xfId="32514"/>
    <cellStyle name="40% - Accent1 5 2 8 4" xfId="43520"/>
    <cellStyle name="40% - Accent1 5 2 9" xfId="2701"/>
    <cellStyle name="40% - Accent1 5 2 9 2" xfId="9292"/>
    <cellStyle name="40% - Accent1 5 2 9 2 2" xfId="32517"/>
    <cellStyle name="40% - Accent1 5 2 9 3" xfId="32516"/>
    <cellStyle name="40% - Accent1 5 2 9 4" xfId="43521"/>
    <cellStyle name="40% - Accent1 5 3" xfId="646"/>
    <cellStyle name="40% - Accent1 5 3 2" xfId="2703"/>
    <cellStyle name="40% - Accent1 5 3 2 2" xfId="9294"/>
    <cellStyle name="40% - Accent1 5 3 2 2 2" xfId="32520"/>
    <cellStyle name="40% - Accent1 5 3 2 3" xfId="32519"/>
    <cellStyle name="40% - Accent1 5 3 2 4" xfId="43523"/>
    <cellStyle name="40% - Accent1 5 3 3" xfId="2702"/>
    <cellStyle name="40% - Accent1 5 3 3 2" xfId="9295"/>
    <cellStyle name="40% - Accent1 5 3 3 2 2" xfId="32522"/>
    <cellStyle name="40% - Accent1 5 3 3 3" xfId="32521"/>
    <cellStyle name="40% - Accent1 5 3 4" xfId="9293"/>
    <cellStyle name="40% - Accent1 5 3 4 2" xfId="32523"/>
    <cellStyle name="40% - Accent1 5 3 5" xfId="14745"/>
    <cellStyle name="40% - Accent1 5 3 6" xfId="32518"/>
    <cellStyle name="40% - Accent1 5 3 7" xfId="43522"/>
    <cellStyle name="40% - Accent1 5 4" xfId="733"/>
    <cellStyle name="40% - Accent1 5 4 2" xfId="2704"/>
    <cellStyle name="40% - Accent1 5 4 2 2" xfId="9297"/>
    <cellStyle name="40% - Accent1 5 4 2 2 2" xfId="32526"/>
    <cellStyle name="40% - Accent1 5 4 2 3" xfId="32525"/>
    <cellStyle name="40% - Accent1 5 4 3" xfId="9296"/>
    <cellStyle name="40% - Accent1 5 4 3 2" xfId="32527"/>
    <cellStyle name="40% - Accent1 5 4 4" xfId="14746"/>
    <cellStyle name="40% - Accent1 5 4 5" xfId="32524"/>
    <cellStyle name="40% - Accent1 5 4 6" xfId="43524"/>
    <cellStyle name="40% - Accent1 5 5" xfId="2705"/>
    <cellStyle name="40% - Accent1 5 5 2" xfId="9298"/>
    <cellStyle name="40% - Accent1 5 5 2 2" xfId="32529"/>
    <cellStyle name="40% - Accent1 5 5 3" xfId="32528"/>
    <cellStyle name="40% - Accent1 5 5 4" xfId="43525"/>
    <cellStyle name="40% - Accent1 5 6" xfId="2706"/>
    <cellStyle name="40% - Accent1 5 6 2" xfId="9299"/>
    <cellStyle name="40% - Accent1 5 6 2 2" xfId="32531"/>
    <cellStyle name="40% - Accent1 5 6 3" xfId="32530"/>
    <cellStyle name="40% - Accent1 5 6 4" xfId="43526"/>
    <cellStyle name="40% - Accent1 5 7" xfId="2707"/>
    <cellStyle name="40% - Accent1 5 7 2" xfId="9300"/>
    <cellStyle name="40% - Accent1 5 7 2 2" xfId="32533"/>
    <cellStyle name="40% - Accent1 5 7 3" xfId="32532"/>
    <cellStyle name="40% - Accent1 5 7 4" xfId="43527"/>
    <cellStyle name="40% - Accent1 5 8" xfId="2708"/>
    <cellStyle name="40% - Accent1 5 8 2" xfId="9301"/>
    <cellStyle name="40% - Accent1 5 8 2 2" xfId="32535"/>
    <cellStyle name="40% - Accent1 5 8 3" xfId="32534"/>
    <cellStyle name="40% - Accent1 5 8 4" xfId="43528"/>
    <cellStyle name="40% - Accent1 5 9" xfId="2709"/>
    <cellStyle name="40% - Accent1 5 9 2" xfId="9302"/>
    <cellStyle name="40% - Accent1 5 9 2 2" xfId="32537"/>
    <cellStyle name="40% - Accent1 5 9 3" xfId="32536"/>
    <cellStyle name="40% - Accent1 5 9 4" xfId="43529"/>
    <cellStyle name="40% - Accent1 6" xfId="210"/>
    <cellStyle name="40% - Accent1 6 10" xfId="2710"/>
    <cellStyle name="40% - Accent1 6 10 2" xfId="9304"/>
    <cellStyle name="40% - Accent1 6 10 2 2" xfId="32540"/>
    <cellStyle name="40% - Accent1 6 10 3" xfId="32539"/>
    <cellStyle name="40% - Accent1 6 11" xfId="9303"/>
    <cellStyle name="40% - Accent1 6 11 2" xfId="32541"/>
    <cellStyle name="40% - Accent1 6 12" xfId="14747"/>
    <cellStyle name="40% - Accent1 6 13" xfId="32538"/>
    <cellStyle name="40% - Accent1 6 14" xfId="43530"/>
    <cellStyle name="40% - Accent1 6 2" xfId="443"/>
    <cellStyle name="40% - Accent1 6 2 2" xfId="2712"/>
    <cellStyle name="40% - Accent1 6 2 2 2" xfId="9306"/>
    <cellStyle name="40% - Accent1 6 2 2 2 2" xfId="32544"/>
    <cellStyle name="40% - Accent1 6 2 2 3" xfId="32543"/>
    <cellStyle name="40% - Accent1 6 2 2 4" xfId="43532"/>
    <cellStyle name="40% - Accent1 6 2 3" xfId="2711"/>
    <cellStyle name="40% - Accent1 6 2 3 2" xfId="9307"/>
    <cellStyle name="40% - Accent1 6 2 3 2 2" xfId="32546"/>
    <cellStyle name="40% - Accent1 6 2 3 3" xfId="32545"/>
    <cellStyle name="40% - Accent1 6 2 4" xfId="9305"/>
    <cellStyle name="40% - Accent1 6 2 4 2" xfId="32547"/>
    <cellStyle name="40% - Accent1 6 2 5" xfId="14748"/>
    <cellStyle name="40% - Accent1 6 2 6" xfId="32542"/>
    <cellStyle name="40% - Accent1 6 2 7" xfId="43531"/>
    <cellStyle name="40% - Accent1 6 3" xfId="647"/>
    <cellStyle name="40% - Accent1 6 3 2" xfId="2714"/>
    <cellStyle name="40% - Accent1 6 3 2 2" xfId="9309"/>
    <cellStyle name="40% - Accent1 6 3 2 2 2" xfId="32550"/>
    <cellStyle name="40% - Accent1 6 3 2 3" xfId="32549"/>
    <cellStyle name="40% - Accent1 6 3 2 4" xfId="43534"/>
    <cellStyle name="40% - Accent1 6 3 3" xfId="2713"/>
    <cellStyle name="40% - Accent1 6 3 3 2" xfId="9310"/>
    <cellStyle name="40% - Accent1 6 3 3 2 2" xfId="32552"/>
    <cellStyle name="40% - Accent1 6 3 3 3" xfId="32551"/>
    <cellStyle name="40% - Accent1 6 3 4" xfId="9308"/>
    <cellStyle name="40% - Accent1 6 3 4 2" xfId="32553"/>
    <cellStyle name="40% - Accent1 6 3 5" xfId="14749"/>
    <cellStyle name="40% - Accent1 6 3 6" xfId="32548"/>
    <cellStyle name="40% - Accent1 6 3 7" xfId="43533"/>
    <cellStyle name="40% - Accent1 6 4" xfId="734"/>
    <cellStyle name="40% - Accent1 6 4 2" xfId="2715"/>
    <cellStyle name="40% - Accent1 6 4 2 2" xfId="9312"/>
    <cellStyle name="40% - Accent1 6 4 2 2 2" xfId="32556"/>
    <cellStyle name="40% - Accent1 6 4 2 3" xfId="32555"/>
    <cellStyle name="40% - Accent1 6 4 3" xfId="9311"/>
    <cellStyle name="40% - Accent1 6 4 3 2" xfId="32557"/>
    <cellStyle name="40% - Accent1 6 4 4" xfId="14750"/>
    <cellStyle name="40% - Accent1 6 4 5" xfId="32554"/>
    <cellStyle name="40% - Accent1 6 4 6" xfId="43535"/>
    <cellStyle name="40% - Accent1 6 5" xfId="2716"/>
    <cellStyle name="40% - Accent1 6 5 2" xfId="9313"/>
    <cellStyle name="40% - Accent1 6 5 2 2" xfId="32559"/>
    <cellStyle name="40% - Accent1 6 5 3" xfId="32558"/>
    <cellStyle name="40% - Accent1 6 5 4" xfId="43536"/>
    <cellStyle name="40% - Accent1 6 6" xfId="2717"/>
    <cellStyle name="40% - Accent1 6 6 2" xfId="9314"/>
    <cellStyle name="40% - Accent1 6 6 2 2" xfId="32561"/>
    <cellStyle name="40% - Accent1 6 6 3" xfId="32560"/>
    <cellStyle name="40% - Accent1 6 6 4" xfId="43537"/>
    <cellStyle name="40% - Accent1 6 7" xfId="2718"/>
    <cellStyle name="40% - Accent1 6 7 2" xfId="9315"/>
    <cellStyle name="40% - Accent1 6 7 2 2" xfId="32563"/>
    <cellStyle name="40% - Accent1 6 7 3" xfId="32562"/>
    <cellStyle name="40% - Accent1 6 7 4" xfId="43538"/>
    <cellStyle name="40% - Accent1 6 8" xfId="2719"/>
    <cellStyle name="40% - Accent1 6 8 2" xfId="9316"/>
    <cellStyle name="40% - Accent1 6 8 2 2" xfId="32565"/>
    <cellStyle name="40% - Accent1 6 8 3" xfId="32564"/>
    <cellStyle name="40% - Accent1 6 8 4" xfId="43539"/>
    <cellStyle name="40% - Accent1 6 9" xfId="2720"/>
    <cellStyle name="40% - Accent1 6 9 2" xfId="9317"/>
    <cellStyle name="40% - Accent1 6 9 2 2" xfId="32567"/>
    <cellStyle name="40% - Accent1 6 9 3" xfId="32566"/>
    <cellStyle name="40% - Accent1 6 9 4" xfId="43540"/>
    <cellStyle name="40% - Accent1 7" xfId="211"/>
    <cellStyle name="40% - Accent1 7 10" xfId="9318"/>
    <cellStyle name="40% - Accent1 7 10 2" xfId="32569"/>
    <cellStyle name="40% - Accent1 7 11" xfId="14751"/>
    <cellStyle name="40% - Accent1 7 12" xfId="32568"/>
    <cellStyle name="40% - Accent1 7 13" xfId="43541"/>
    <cellStyle name="40% - Accent1 7 2" xfId="444"/>
    <cellStyle name="40% - Accent1 7 2 2" xfId="2723"/>
    <cellStyle name="40% - Accent1 7 2 2 2" xfId="9320"/>
    <cellStyle name="40% - Accent1 7 2 2 2 2" xfId="32572"/>
    <cellStyle name="40% - Accent1 7 2 2 3" xfId="32571"/>
    <cellStyle name="40% - Accent1 7 2 2 4" xfId="43543"/>
    <cellStyle name="40% - Accent1 7 2 3" xfId="2722"/>
    <cellStyle name="40% - Accent1 7 2 3 2" xfId="9321"/>
    <cellStyle name="40% - Accent1 7 2 3 2 2" xfId="32574"/>
    <cellStyle name="40% - Accent1 7 2 3 3" xfId="32573"/>
    <cellStyle name="40% - Accent1 7 2 4" xfId="9319"/>
    <cellStyle name="40% - Accent1 7 2 4 2" xfId="32575"/>
    <cellStyle name="40% - Accent1 7 2 5" xfId="14752"/>
    <cellStyle name="40% - Accent1 7 2 6" xfId="32570"/>
    <cellStyle name="40% - Accent1 7 2 7" xfId="43542"/>
    <cellStyle name="40% - Accent1 7 3" xfId="648"/>
    <cellStyle name="40% - Accent1 7 3 2" xfId="2724"/>
    <cellStyle name="40% - Accent1 7 3 2 2" xfId="9323"/>
    <cellStyle name="40% - Accent1 7 3 2 2 2" xfId="32578"/>
    <cellStyle name="40% - Accent1 7 3 2 3" xfId="32577"/>
    <cellStyle name="40% - Accent1 7 3 3" xfId="9322"/>
    <cellStyle name="40% - Accent1 7 3 3 2" xfId="32579"/>
    <cellStyle name="40% - Accent1 7 3 4" xfId="14753"/>
    <cellStyle name="40% - Accent1 7 3 5" xfId="32576"/>
    <cellStyle name="40% - Accent1 7 3 6" xfId="43544"/>
    <cellStyle name="40% - Accent1 7 4" xfId="735"/>
    <cellStyle name="40% - Accent1 7 4 2" xfId="2725"/>
    <cellStyle name="40% - Accent1 7 4 2 2" xfId="9325"/>
    <cellStyle name="40% - Accent1 7 4 2 2 2" xfId="32582"/>
    <cellStyle name="40% - Accent1 7 4 2 3" xfId="32581"/>
    <cellStyle name="40% - Accent1 7 4 3" xfId="9324"/>
    <cellStyle name="40% - Accent1 7 4 3 2" xfId="32583"/>
    <cellStyle name="40% - Accent1 7 4 4" xfId="14754"/>
    <cellStyle name="40% - Accent1 7 4 5" xfId="32580"/>
    <cellStyle name="40% - Accent1 7 4 6" xfId="43545"/>
    <cellStyle name="40% - Accent1 7 5" xfId="2726"/>
    <cellStyle name="40% - Accent1 7 5 2" xfId="9326"/>
    <cellStyle name="40% - Accent1 7 5 2 2" xfId="32585"/>
    <cellStyle name="40% - Accent1 7 5 3" xfId="32584"/>
    <cellStyle name="40% - Accent1 7 5 4" xfId="43546"/>
    <cellStyle name="40% - Accent1 7 6" xfId="2727"/>
    <cellStyle name="40% - Accent1 7 6 2" xfId="9327"/>
    <cellStyle name="40% - Accent1 7 6 2 2" xfId="32587"/>
    <cellStyle name="40% - Accent1 7 6 3" xfId="32586"/>
    <cellStyle name="40% - Accent1 7 6 4" xfId="43547"/>
    <cellStyle name="40% - Accent1 7 7" xfId="2728"/>
    <cellStyle name="40% - Accent1 7 7 2" xfId="9328"/>
    <cellStyle name="40% - Accent1 7 7 2 2" xfId="32589"/>
    <cellStyle name="40% - Accent1 7 7 3" xfId="32588"/>
    <cellStyle name="40% - Accent1 7 7 4" xfId="43548"/>
    <cellStyle name="40% - Accent1 7 8" xfId="2729"/>
    <cellStyle name="40% - Accent1 7 8 2" xfId="9329"/>
    <cellStyle name="40% - Accent1 7 8 2 2" xfId="32591"/>
    <cellStyle name="40% - Accent1 7 8 3" xfId="32590"/>
    <cellStyle name="40% - Accent1 7 8 4" xfId="43549"/>
    <cellStyle name="40% - Accent1 7 9" xfId="2721"/>
    <cellStyle name="40% - Accent1 7 9 2" xfId="9330"/>
    <cellStyle name="40% - Accent1 7 9 2 2" xfId="32593"/>
    <cellStyle name="40% - Accent1 7 9 3" xfId="32592"/>
    <cellStyle name="40% - Accent1 8" xfId="327"/>
    <cellStyle name="40% - Accent1 8 2" xfId="2731"/>
    <cellStyle name="40% - Accent1 8 2 2" xfId="9331"/>
    <cellStyle name="40% - Accent1 8 2 2 2" xfId="32595"/>
    <cellStyle name="40% - Accent1 8 2 3" xfId="14755"/>
    <cellStyle name="40% - Accent1 8 2 4" xfId="32594"/>
    <cellStyle name="40% - Accent1 8 2 5" xfId="43551"/>
    <cellStyle name="40% - Accent1 8 3" xfId="2732"/>
    <cellStyle name="40% - Accent1 8 3 2" xfId="9332"/>
    <cellStyle name="40% - Accent1 8 3 2 2" xfId="32597"/>
    <cellStyle name="40% - Accent1 8 3 3" xfId="14756"/>
    <cellStyle name="40% - Accent1 8 3 4" xfId="32596"/>
    <cellStyle name="40% - Accent1 8 3 5" xfId="43552"/>
    <cellStyle name="40% - Accent1 8 4" xfId="2733"/>
    <cellStyle name="40% - Accent1 8 4 2" xfId="9333"/>
    <cellStyle name="40% - Accent1 8 4 2 2" xfId="32599"/>
    <cellStyle name="40% - Accent1 8 4 3" xfId="14757"/>
    <cellStyle name="40% - Accent1 8 4 4" xfId="32598"/>
    <cellStyle name="40% - Accent1 8 4 5" xfId="43553"/>
    <cellStyle name="40% - Accent1 8 5" xfId="2734"/>
    <cellStyle name="40% - Accent1 8 5 2" xfId="9334"/>
    <cellStyle name="40% - Accent1 8 5 2 2" xfId="32601"/>
    <cellStyle name="40% - Accent1 8 5 3" xfId="32600"/>
    <cellStyle name="40% - Accent1 8 5 4" xfId="43554"/>
    <cellStyle name="40% - Accent1 8 6" xfId="2730"/>
    <cellStyle name="40% - Accent1 8 6 2" xfId="9335"/>
    <cellStyle name="40% - Accent1 8 6 2 2" xfId="32603"/>
    <cellStyle name="40% - Accent1 8 6 3" xfId="32602"/>
    <cellStyle name="40% - Accent1 8 7" xfId="43550"/>
    <cellStyle name="40% - Accent1 9" xfId="309"/>
    <cellStyle name="40% - Accent1 9 2" xfId="2736"/>
    <cellStyle name="40% - Accent1 9 2 2" xfId="9337"/>
    <cellStyle name="40% - Accent1 9 2 2 2" xfId="32606"/>
    <cellStyle name="40% - Accent1 9 2 3" xfId="14759"/>
    <cellStyle name="40% - Accent1 9 2 4" xfId="32605"/>
    <cellStyle name="40% - Accent1 9 2 5" xfId="43556"/>
    <cellStyle name="40% - Accent1 9 3" xfId="2735"/>
    <cellStyle name="40% - Accent1 9 3 2" xfId="9338"/>
    <cellStyle name="40% - Accent1 9 3 2 2" xfId="32608"/>
    <cellStyle name="40% - Accent1 9 3 3" xfId="14760"/>
    <cellStyle name="40% - Accent1 9 3 4" xfId="32607"/>
    <cellStyle name="40% - Accent1 9 4" xfId="9336"/>
    <cellStyle name="40% - Accent1 9 4 2" xfId="14761"/>
    <cellStyle name="40% - Accent1 9 4 3" xfId="32609"/>
    <cellStyle name="40% - Accent1 9 5" xfId="14758"/>
    <cellStyle name="40% - Accent1 9 6" xfId="32604"/>
    <cellStyle name="40% - Accent1 9 7" xfId="43555"/>
    <cellStyle name="40% - Accent2" xfId="8" builtinId="35" customBuiltin="1"/>
    <cellStyle name="40% - Accent2 10" xfId="2737"/>
    <cellStyle name="40% - Accent2 10 2" xfId="2738"/>
    <cellStyle name="40% - Accent2 10 2 2" xfId="9340"/>
    <cellStyle name="40% - Accent2 10 2 2 2" xfId="32612"/>
    <cellStyle name="40% - Accent2 10 2 3" xfId="14763"/>
    <cellStyle name="40% - Accent2 10 2 4" xfId="32611"/>
    <cellStyle name="40% - Accent2 10 2 5" xfId="43558"/>
    <cellStyle name="40% - Accent2 10 3" xfId="9339"/>
    <cellStyle name="40% - Accent2 10 3 2" xfId="14764"/>
    <cellStyle name="40% - Accent2 10 3 3" xfId="32613"/>
    <cellStyle name="40% - Accent2 10 4" xfId="14765"/>
    <cellStyle name="40% - Accent2 10 5" xfId="14762"/>
    <cellStyle name="40% - Accent2 10 6" xfId="32610"/>
    <cellStyle name="40% - Accent2 10 7" xfId="43557"/>
    <cellStyle name="40% - Accent2 11" xfId="2739"/>
    <cellStyle name="40% - Accent2 11 2" xfId="2740"/>
    <cellStyle name="40% - Accent2 11 2 2" xfId="9342"/>
    <cellStyle name="40% - Accent2 11 2 2 2" xfId="32616"/>
    <cellStyle name="40% - Accent2 11 2 3" xfId="14767"/>
    <cellStyle name="40% - Accent2 11 2 4" xfId="32615"/>
    <cellStyle name="40% - Accent2 11 2 5" xfId="43560"/>
    <cellStyle name="40% - Accent2 11 3" xfId="9341"/>
    <cellStyle name="40% - Accent2 11 3 2" xfId="14768"/>
    <cellStyle name="40% - Accent2 11 3 3" xfId="32617"/>
    <cellStyle name="40% - Accent2 11 4" xfId="14769"/>
    <cellStyle name="40% - Accent2 11 5" xfId="14766"/>
    <cellStyle name="40% - Accent2 11 6" xfId="32614"/>
    <cellStyle name="40% - Accent2 11 7" xfId="43559"/>
    <cellStyle name="40% - Accent2 12" xfId="2741"/>
    <cellStyle name="40% - Accent2 12 2" xfId="9343"/>
    <cellStyle name="40% - Accent2 12 2 2" xfId="14771"/>
    <cellStyle name="40% - Accent2 12 2 3" xfId="32619"/>
    <cellStyle name="40% - Accent2 12 3" xfId="14772"/>
    <cellStyle name="40% - Accent2 12 4" xfId="14773"/>
    <cellStyle name="40% - Accent2 12 5" xfId="14770"/>
    <cellStyle name="40% - Accent2 12 6" xfId="32618"/>
    <cellStyle name="40% - Accent2 12 7" xfId="43561"/>
    <cellStyle name="40% - Accent2 13" xfId="2742"/>
    <cellStyle name="40% - Accent2 13 2" xfId="9344"/>
    <cellStyle name="40% - Accent2 13 2 2" xfId="32621"/>
    <cellStyle name="40% - Accent2 13 3" xfId="14774"/>
    <cellStyle name="40% - Accent2 13 4" xfId="32620"/>
    <cellStyle name="40% - Accent2 13 5" xfId="43562"/>
    <cellStyle name="40% - Accent2 14" xfId="2743"/>
    <cellStyle name="40% - Accent2 14 2" xfId="9345"/>
    <cellStyle name="40% - Accent2 14 2 2" xfId="32623"/>
    <cellStyle name="40% - Accent2 14 3" xfId="14775"/>
    <cellStyle name="40% - Accent2 14 4" xfId="32622"/>
    <cellStyle name="40% - Accent2 14 5" xfId="43563"/>
    <cellStyle name="40% - Accent2 15" xfId="2744"/>
    <cellStyle name="40% - Accent2 15 2" xfId="9346"/>
    <cellStyle name="40% - Accent2 15 2 2" xfId="32625"/>
    <cellStyle name="40% - Accent2 15 3" xfId="14776"/>
    <cellStyle name="40% - Accent2 15 4" xfId="32624"/>
    <cellStyle name="40% - Accent2 15 5" xfId="43564"/>
    <cellStyle name="40% - Accent2 16" xfId="13874"/>
    <cellStyle name="40% - Accent2 16 2" xfId="14777"/>
    <cellStyle name="40% - Accent2 17" xfId="14778"/>
    <cellStyle name="40% - Accent2 18" xfId="14779"/>
    <cellStyle name="40% - Accent2 19" xfId="14780"/>
    <cellStyle name="40% - Accent2 2" xfId="121"/>
    <cellStyle name="40% - Accent2 2 10" xfId="2746"/>
    <cellStyle name="40% - Accent2 2 10 2" xfId="9348"/>
    <cellStyle name="40% - Accent2 2 10 2 2" xfId="32627"/>
    <cellStyle name="40% - Accent2 2 10 3" xfId="14781"/>
    <cellStyle name="40% - Accent2 2 10 4" xfId="32626"/>
    <cellStyle name="40% - Accent2 2 10 5" xfId="43565"/>
    <cellStyle name="40% - Accent2 2 11" xfId="2747"/>
    <cellStyle name="40% - Accent2 2 11 2" xfId="9349"/>
    <cellStyle name="40% - Accent2 2 11 2 2" xfId="32629"/>
    <cellStyle name="40% - Accent2 2 11 3" xfId="14782"/>
    <cellStyle name="40% - Accent2 2 11 4" xfId="32628"/>
    <cellStyle name="40% - Accent2 2 11 5" xfId="43566"/>
    <cellStyle name="40% - Accent2 2 12" xfId="2748"/>
    <cellStyle name="40% - Accent2 2 12 2" xfId="9350"/>
    <cellStyle name="40% - Accent2 2 12 2 2" xfId="32631"/>
    <cellStyle name="40% - Accent2 2 12 3" xfId="14783"/>
    <cellStyle name="40% - Accent2 2 12 4" xfId="32630"/>
    <cellStyle name="40% - Accent2 2 12 5" xfId="43567"/>
    <cellStyle name="40% - Accent2 2 13" xfId="2749"/>
    <cellStyle name="40% - Accent2 2 13 2" xfId="9351"/>
    <cellStyle name="40% - Accent2 2 13 2 2" xfId="32633"/>
    <cellStyle name="40% - Accent2 2 13 3" xfId="14784"/>
    <cellStyle name="40% - Accent2 2 13 4" xfId="32632"/>
    <cellStyle name="40% - Accent2 2 13 5" xfId="43568"/>
    <cellStyle name="40% - Accent2 2 14" xfId="2750"/>
    <cellStyle name="40% - Accent2 2 14 2" xfId="9352"/>
    <cellStyle name="40% - Accent2 2 14 2 2" xfId="32635"/>
    <cellStyle name="40% - Accent2 2 14 3" xfId="32634"/>
    <cellStyle name="40% - Accent2 2 14 4" xfId="43569"/>
    <cellStyle name="40% - Accent2 2 15" xfId="2745"/>
    <cellStyle name="40% - Accent2 2 15 2" xfId="9353"/>
    <cellStyle name="40% - Accent2 2 15 2 2" xfId="32637"/>
    <cellStyle name="40% - Accent2 2 15 3" xfId="32636"/>
    <cellStyle name="40% - Accent2 2 16" xfId="9347"/>
    <cellStyle name="40% - Accent2 2 16 2" xfId="32638"/>
    <cellStyle name="40% - Accent2 2 17" xfId="41616"/>
    <cellStyle name="40% - Accent2 2 2" xfId="213"/>
    <cellStyle name="40% - Accent2 2 2 2" xfId="2751"/>
    <cellStyle name="40% - Accent2 2 2 2 10" xfId="2752"/>
    <cellStyle name="40% - Accent2 2 2 2 10 2" xfId="9355"/>
    <cellStyle name="40% - Accent2 2 2 2 10 2 2" xfId="32641"/>
    <cellStyle name="40% - Accent2 2 2 2 10 3" xfId="32640"/>
    <cellStyle name="40% - Accent2 2 2 2 10 4" xfId="43571"/>
    <cellStyle name="40% - Accent2 2 2 2 11" xfId="2753"/>
    <cellStyle name="40% - Accent2 2 2 2 11 2" xfId="9356"/>
    <cellStyle name="40% - Accent2 2 2 2 11 2 2" xfId="32643"/>
    <cellStyle name="40% - Accent2 2 2 2 11 3" xfId="32642"/>
    <cellStyle name="40% - Accent2 2 2 2 11 4" xfId="43572"/>
    <cellStyle name="40% - Accent2 2 2 2 12" xfId="9354"/>
    <cellStyle name="40% - Accent2 2 2 2 12 2" xfId="32644"/>
    <cellStyle name="40% - Accent2 2 2 2 13" xfId="32639"/>
    <cellStyle name="40% - Accent2 2 2 2 14" xfId="43570"/>
    <cellStyle name="40% - Accent2 2 2 2 2" xfId="2754"/>
    <cellStyle name="40% - Accent2 2 2 2 2 10" xfId="9357"/>
    <cellStyle name="40% - Accent2 2 2 2 2 10 2" xfId="32646"/>
    <cellStyle name="40% - Accent2 2 2 2 2 11" xfId="32645"/>
    <cellStyle name="40% - Accent2 2 2 2 2 12" xfId="43573"/>
    <cellStyle name="40% - Accent2 2 2 2 2 2" xfId="2755"/>
    <cellStyle name="40% - Accent2 2 2 2 2 2 2" xfId="2756"/>
    <cellStyle name="40% - Accent2 2 2 2 2 2 2 2" xfId="9359"/>
    <cellStyle name="40% - Accent2 2 2 2 2 2 2 2 2" xfId="32649"/>
    <cellStyle name="40% - Accent2 2 2 2 2 2 2 3" xfId="32648"/>
    <cellStyle name="40% - Accent2 2 2 2 2 2 2 4" xfId="43575"/>
    <cellStyle name="40% - Accent2 2 2 2 2 2 3" xfId="9358"/>
    <cellStyle name="40% - Accent2 2 2 2 2 2 3 2" xfId="32650"/>
    <cellStyle name="40% - Accent2 2 2 2 2 2 4" xfId="32647"/>
    <cellStyle name="40% - Accent2 2 2 2 2 2 5" xfId="43574"/>
    <cellStyle name="40% - Accent2 2 2 2 2 3" xfId="2757"/>
    <cellStyle name="40% - Accent2 2 2 2 2 3 2" xfId="2758"/>
    <cellStyle name="40% - Accent2 2 2 2 2 3 2 2" xfId="9361"/>
    <cellStyle name="40% - Accent2 2 2 2 2 3 2 2 2" xfId="32653"/>
    <cellStyle name="40% - Accent2 2 2 2 2 3 2 3" xfId="32652"/>
    <cellStyle name="40% - Accent2 2 2 2 2 3 2 4" xfId="43577"/>
    <cellStyle name="40% - Accent2 2 2 2 2 3 3" xfId="9360"/>
    <cellStyle name="40% - Accent2 2 2 2 2 3 3 2" xfId="32654"/>
    <cellStyle name="40% - Accent2 2 2 2 2 3 4" xfId="32651"/>
    <cellStyle name="40% - Accent2 2 2 2 2 3 5" xfId="43576"/>
    <cellStyle name="40% - Accent2 2 2 2 2 4" xfId="2759"/>
    <cellStyle name="40% - Accent2 2 2 2 2 4 2" xfId="9362"/>
    <cellStyle name="40% - Accent2 2 2 2 2 4 2 2" xfId="32656"/>
    <cellStyle name="40% - Accent2 2 2 2 2 4 3" xfId="32655"/>
    <cellStyle name="40% - Accent2 2 2 2 2 4 4" xfId="43578"/>
    <cellStyle name="40% - Accent2 2 2 2 2 5" xfId="2760"/>
    <cellStyle name="40% - Accent2 2 2 2 2 5 2" xfId="9363"/>
    <cellStyle name="40% - Accent2 2 2 2 2 5 2 2" xfId="32658"/>
    <cellStyle name="40% - Accent2 2 2 2 2 5 3" xfId="32657"/>
    <cellStyle name="40% - Accent2 2 2 2 2 5 4" xfId="43579"/>
    <cellStyle name="40% - Accent2 2 2 2 2 6" xfId="2761"/>
    <cellStyle name="40% - Accent2 2 2 2 2 6 2" xfId="9364"/>
    <cellStyle name="40% - Accent2 2 2 2 2 6 2 2" xfId="32660"/>
    <cellStyle name="40% - Accent2 2 2 2 2 6 3" xfId="32659"/>
    <cellStyle name="40% - Accent2 2 2 2 2 6 4" xfId="43580"/>
    <cellStyle name="40% - Accent2 2 2 2 2 7" xfId="2762"/>
    <cellStyle name="40% - Accent2 2 2 2 2 7 2" xfId="9365"/>
    <cellStyle name="40% - Accent2 2 2 2 2 7 2 2" xfId="32662"/>
    <cellStyle name="40% - Accent2 2 2 2 2 7 3" xfId="32661"/>
    <cellStyle name="40% - Accent2 2 2 2 2 7 4" xfId="43581"/>
    <cellStyle name="40% - Accent2 2 2 2 2 8" xfId="2763"/>
    <cellStyle name="40% - Accent2 2 2 2 2 8 2" xfId="9366"/>
    <cellStyle name="40% - Accent2 2 2 2 2 8 2 2" xfId="32664"/>
    <cellStyle name="40% - Accent2 2 2 2 2 8 3" xfId="32663"/>
    <cellStyle name="40% - Accent2 2 2 2 2 8 4" xfId="43582"/>
    <cellStyle name="40% - Accent2 2 2 2 2 9" xfId="2764"/>
    <cellStyle name="40% - Accent2 2 2 2 2 9 2" xfId="9367"/>
    <cellStyle name="40% - Accent2 2 2 2 2 9 2 2" xfId="32666"/>
    <cellStyle name="40% - Accent2 2 2 2 2 9 3" xfId="32665"/>
    <cellStyle name="40% - Accent2 2 2 2 2 9 4" xfId="43583"/>
    <cellStyle name="40% - Accent2 2 2 2 3" xfId="2765"/>
    <cellStyle name="40% - Accent2 2 2 2 3 10" xfId="32667"/>
    <cellStyle name="40% - Accent2 2 2 2 3 11" xfId="43584"/>
    <cellStyle name="40% - Accent2 2 2 2 3 2" xfId="2766"/>
    <cellStyle name="40% - Accent2 2 2 2 3 2 2" xfId="9369"/>
    <cellStyle name="40% - Accent2 2 2 2 3 2 2 2" xfId="32669"/>
    <cellStyle name="40% - Accent2 2 2 2 3 2 3" xfId="32668"/>
    <cellStyle name="40% - Accent2 2 2 2 3 2 4" xfId="43585"/>
    <cellStyle name="40% - Accent2 2 2 2 3 3" xfId="2767"/>
    <cellStyle name="40% - Accent2 2 2 2 3 3 2" xfId="9370"/>
    <cellStyle name="40% - Accent2 2 2 2 3 3 2 2" xfId="32671"/>
    <cellStyle name="40% - Accent2 2 2 2 3 3 3" xfId="32670"/>
    <cellStyle name="40% - Accent2 2 2 2 3 3 4" xfId="43586"/>
    <cellStyle name="40% - Accent2 2 2 2 3 4" xfId="2768"/>
    <cellStyle name="40% - Accent2 2 2 2 3 4 2" xfId="9371"/>
    <cellStyle name="40% - Accent2 2 2 2 3 4 2 2" xfId="32673"/>
    <cellStyle name="40% - Accent2 2 2 2 3 4 3" xfId="32672"/>
    <cellStyle name="40% - Accent2 2 2 2 3 4 4" xfId="43587"/>
    <cellStyle name="40% - Accent2 2 2 2 3 5" xfId="2769"/>
    <cellStyle name="40% - Accent2 2 2 2 3 5 2" xfId="9372"/>
    <cellStyle name="40% - Accent2 2 2 2 3 5 2 2" xfId="32675"/>
    <cellStyle name="40% - Accent2 2 2 2 3 5 3" xfId="32674"/>
    <cellStyle name="40% - Accent2 2 2 2 3 5 4" xfId="43588"/>
    <cellStyle name="40% - Accent2 2 2 2 3 6" xfId="2770"/>
    <cellStyle name="40% - Accent2 2 2 2 3 6 2" xfId="9373"/>
    <cellStyle name="40% - Accent2 2 2 2 3 6 2 2" xfId="32677"/>
    <cellStyle name="40% - Accent2 2 2 2 3 6 3" xfId="32676"/>
    <cellStyle name="40% - Accent2 2 2 2 3 6 4" xfId="43589"/>
    <cellStyle name="40% - Accent2 2 2 2 3 7" xfId="2771"/>
    <cellStyle name="40% - Accent2 2 2 2 3 7 2" xfId="9374"/>
    <cellStyle name="40% - Accent2 2 2 2 3 7 2 2" xfId="32679"/>
    <cellStyle name="40% - Accent2 2 2 2 3 7 3" xfId="32678"/>
    <cellStyle name="40% - Accent2 2 2 2 3 7 4" xfId="43590"/>
    <cellStyle name="40% - Accent2 2 2 2 3 8" xfId="2772"/>
    <cellStyle name="40% - Accent2 2 2 2 3 8 2" xfId="9375"/>
    <cellStyle name="40% - Accent2 2 2 2 3 8 2 2" xfId="32681"/>
    <cellStyle name="40% - Accent2 2 2 2 3 8 3" xfId="32680"/>
    <cellStyle name="40% - Accent2 2 2 2 3 8 4" xfId="43591"/>
    <cellStyle name="40% - Accent2 2 2 2 3 9" xfId="9368"/>
    <cellStyle name="40% - Accent2 2 2 2 3 9 2" xfId="32682"/>
    <cellStyle name="40% - Accent2 2 2 2 4" xfId="2773"/>
    <cellStyle name="40% - Accent2 2 2 2 4 2" xfId="2774"/>
    <cellStyle name="40% - Accent2 2 2 2 4 2 2" xfId="9377"/>
    <cellStyle name="40% - Accent2 2 2 2 4 2 2 2" xfId="32685"/>
    <cellStyle name="40% - Accent2 2 2 2 4 2 3" xfId="32684"/>
    <cellStyle name="40% - Accent2 2 2 2 4 2 4" xfId="43593"/>
    <cellStyle name="40% - Accent2 2 2 2 4 3" xfId="9376"/>
    <cellStyle name="40% - Accent2 2 2 2 4 3 2" xfId="32686"/>
    <cellStyle name="40% - Accent2 2 2 2 4 4" xfId="32683"/>
    <cellStyle name="40% - Accent2 2 2 2 4 5" xfId="43592"/>
    <cellStyle name="40% - Accent2 2 2 2 5" xfId="2775"/>
    <cellStyle name="40% - Accent2 2 2 2 5 2" xfId="9378"/>
    <cellStyle name="40% - Accent2 2 2 2 5 2 2" xfId="32688"/>
    <cellStyle name="40% - Accent2 2 2 2 5 3" xfId="32687"/>
    <cellStyle name="40% - Accent2 2 2 2 5 4" xfId="43594"/>
    <cellStyle name="40% - Accent2 2 2 2 6" xfId="2776"/>
    <cellStyle name="40% - Accent2 2 2 2 6 2" xfId="9379"/>
    <cellStyle name="40% - Accent2 2 2 2 6 2 2" xfId="32690"/>
    <cellStyle name="40% - Accent2 2 2 2 6 3" xfId="32689"/>
    <cellStyle name="40% - Accent2 2 2 2 6 4" xfId="43595"/>
    <cellStyle name="40% - Accent2 2 2 2 7" xfId="2777"/>
    <cellStyle name="40% - Accent2 2 2 2 7 2" xfId="9380"/>
    <cellStyle name="40% - Accent2 2 2 2 7 2 2" xfId="32692"/>
    <cellStyle name="40% - Accent2 2 2 2 7 3" xfId="32691"/>
    <cellStyle name="40% - Accent2 2 2 2 7 4" xfId="43596"/>
    <cellStyle name="40% - Accent2 2 2 2 8" xfId="2778"/>
    <cellStyle name="40% - Accent2 2 2 2 8 2" xfId="9381"/>
    <cellStyle name="40% - Accent2 2 2 2 8 2 2" xfId="32694"/>
    <cellStyle name="40% - Accent2 2 2 2 8 3" xfId="32693"/>
    <cellStyle name="40% - Accent2 2 2 2 8 4" xfId="43597"/>
    <cellStyle name="40% - Accent2 2 2 2 9" xfId="2779"/>
    <cellStyle name="40% - Accent2 2 2 2 9 2" xfId="9382"/>
    <cellStyle name="40% - Accent2 2 2 2 9 2 2" xfId="32696"/>
    <cellStyle name="40% - Accent2 2 2 2 9 3" xfId="32695"/>
    <cellStyle name="40% - Accent2 2 2 2 9 4" xfId="43598"/>
    <cellStyle name="40% - Accent2 2 2 3" xfId="2780"/>
    <cellStyle name="40% - Accent2 2 2 3 10" xfId="43599"/>
    <cellStyle name="40% - Accent2 2 2 3 2" xfId="2781"/>
    <cellStyle name="40% - Accent2 2 2 3 2 2" xfId="2782"/>
    <cellStyle name="40% - Accent2 2 2 3 2 2 2" xfId="9385"/>
    <cellStyle name="40% - Accent2 2 2 3 2 2 2 2" xfId="32700"/>
    <cellStyle name="40% - Accent2 2 2 3 2 2 3" xfId="32699"/>
    <cellStyle name="40% - Accent2 2 2 3 2 2 4" xfId="43601"/>
    <cellStyle name="40% - Accent2 2 2 3 2 3" xfId="9384"/>
    <cellStyle name="40% - Accent2 2 2 3 2 3 2" xfId="32701"/>
    <cellStyle name="40% - Accent2 2 2 3 2 4" xfId="32698"/>
    <cellStyle name="40% - Accent2 2 2 3 2 5" xfId="43600"/>
    <cellStyle name="40% - Accent2 2 2 3 3" xfId="2783"/>
    <cellStyle name="40% - Accent2 2 2 3 3 2" xfId="2784"/>
    <cellStyle name="40% - Accent2 2 2 3 3 2 2" xfId="9387"/>
    <cellStyle name="40% - Accent2 2 2 3 3 2 2 2" xfId="32704"/>
    <cellStyle name="40% - Accent2 2 2 3 3 2 3" xfId="32703"/>
    <cellStyle name="40% - Accent2 2 2 3 3 2 4" xfId="43603"/>
    <cellStyle name="40% - Accent2 2 2 3 3 3" xfId="9386"/>
    <cellStyle name="40% - Accent2 2 2 3 3 3 2" xfId="32705"/>
    <cellStyle name="40% - Accent2 2 2 3 3 4" xfId="32702"/>
    <cellStyle name="40% - Accent2 2 2 3 3 5" xfId="43602"/>
    <cellStyle name="40% - Accent2 2 2 3 4" xfId="2785"/>
    <cellStyle name="40% - Accent2 2 2 3 4 2" xfId="9388"/>
    <cellStyle name="40% - Accent2 2 2 3 4 2 2" xfId="32707"/>
    <cellStyle name="40% - Accent2 2 2 3 4 3" xfId="32706"/>
    <cellStyle name="40% - Accent2 2 2 3 4 4" xfId="43604"/>
    <cellStyle name="40% - Accent2 2 2 3 5" xfId="2786"/>
    <cellStyle name="40% - Accent2 2 2 3 5 2" xfId="9389"/>
    <cellStyle name="40% - Accent2 2 2 3 5 2 2" xfId="32709"/>
    <cellStyle name="40% - Accent2 2 2 3 5 3" xfId="32708"/>
    <cellStyle name="40% - Accent2 2 2 3 5 4" xfId="43605"/>
    <cellStyle name="40% - Accent2 2 2 3 6" xfId="2787"/>
    <cellStyle name="40% - Accent2 2 2 3 6 2" xfId="9390"/>
    <cellStyle name="40% - Accent2 2 2 3 6 2 2" xfId="32711"/>
    <cellStyle name="40% - Accent2 2 2 3 6 3" xfId="32710"/>
    <cellStyle name="40% - Accent2 2 2 3 6 4" xfId="43606"/>
    <cellStyle name="40% - Accent2 2 2 3 7" xfId="2788"/>
    <cellStyle name="40% - Accent2 2 2 3 7 2" xfId="9391"/>
    <cellStyle name="40% - Accent2 2 2 3 7 2 2" xfId="32713"/>
    <cellStyle name="40% - Accent2 2 2 3 7 3" xfId="32712"/>
    <cellStyle name="40% - Accent2 2 2 3 7 4" xfId="43607"/>
    <cellStyle name="40% - Accent2 2 2 3 8" xfId="9383"/>
    <cellStyle name="40% - Accent2 2 2 3 8 2" xfId="32714"/>
    <cellStyle name="40% - Accent2 2 2 3 9" xfId="32697"/>
    <cellStyle name="40% - Accent2 2 2 4" xfId="2789"/>
    <cellStyle name="40% - Accent2 2 2 4 10" xfId="43608"/>
    <cellStyle name="40% - Accent2 2 2 4 2" xfId="2790"/>
    <cellStyle name="40% - Accent2 2 2 4 2 2" xfId="9393"/>
    <cellStyle name="40% - Accent2 2 2 4 2 2 2" xfId="32717"/>
    <cellStyle name="40% - Accent2 2 2 4 2 3" xfId="32716"/>
    <cellStyle name="40% - Accent2 2 2 4 2 4" xfId="43609"/>
    <cellStyle name="40% - Accent2 2 2 4 3" xfId="2791"/>
    <cellStyle name="40% - Accent2 2 2 4 3 2" xfId="9394"/>
    <cellStyle name="40% - Accent2 2 2 4 3 2 2" xfId="32719"/>
    <cellStyle name="40% - Accent2 2 2 4 3 3" xfId="32718"/>
    <cellStyle name="40% - Accent2 2 2 4 3 4" xfId="43610"/>
    <cellStyle name="40% - Accent2 2 2 4 4" xfId="2792"/>
    <cellStyle name="40% - Accent2 2 2 4 4 2" xfId="9395"/>
    <cellStyle name="40% - Accent2 2 2 4 4 2 2" xfId="32721"/>
    <cellStyle name="40% - Accent2 2 2 4 4 3" xfId="32720"/>
    <cellStyle name="40% - Accent2 2 2 4 4 4" xfId="43611"/>
    <cellStyle name="40% - Accent2 2 2 4 5" xfId="2793"/>
    <cellStyle name="40% - Accent2 2 2 4 5 2" xfId="9396"/>
    <cellStyle name="40% - Accent2 2 2 4 5 2 2" xfId="32723"/>
    <cellStyle name="40% - Accent2 2 2 4 5 3" xfId="32722"/>
    <cellStyle name="40% - Accent2 2 2 4 5 4" xfId="43612"/>
    <cellStyle name="40% - Accent2 2 2 4 6" xfId="2794"/>
    <cellStyle name="40% - Accent2 2 2 4 6 2" xfId="9397"/>
    <cellStyle name="40% - Accent2 2 2 4 6 2 2" xfId="32725"/>
    <cellStyle name="40% - Accent2 2 2 4 6 3" xfId="32724"/>
    <cellStyle name="40% - Accent2 2 2 4 6 4" xfId="43613"/>
    <cellStyle name="40% - Accent2 2 2 4 7" xfId="2795"/>
    <cellStyle name="40% - Accent2 2 2 4 7 2" xfId="9398"/>
    <cellStyle name="40% - Accent2 2 2 4 7 2 2" xfId="32727"/>
    <cellStyle name="40% - Accent2 2 2 4 7 3" xfId="32726"/>
    <cellStyle name="40% - Accent2 2 2 4 7 4" xfId="43614"/>
    <cellStyle name="40% - Accent2 2 2 4 8" xfId="9392"/>
    <cellStyle name="40% - Accent2 2 2 4 8 2" xfId="32728"/>
    <cellStyle name="40% - Accent2 2 2 4 9" xfId="32715"/>
    <cellStyle name="40% - Accent2 2 2 5" xfId="2796"/>
    <cellStyle name="40% - Accent2 2 2 5 2" xfId="9399"/>
    <cellStyle name="40% - Accent2 2 2 5 2 2" xfId="32730"/>
    <cellStyle name="40% - Accent2 2 2 5 3" xfId="32729"/>
    <cellStyle name="40% - Accent2 2 2 5 4" xfId="43615"/>
    <cellStyle name="40% - Accent2 2 2 6" xfId="2797"/>
    <cellStyle name="40% - Accent2 2 2 6 2" xfId="9400"/>
    <cellStyle name="40% - Accent2 2 2 6 2 2" xfId="32732"/>
    <cellStyle name="40% - Accent2 2 2 6 3" xfId="32731"/>
    <cellStyle name="40% - Accent2 2 2 6 4" xfId="43616"/>
    <cellStyle name="40% - Accent2 2 2 7" xfId="14785"/>
    <cellStyle name="40% - Accent2 2 3" xfId="212"/>
    <cellStyle name="40% - Accent2 2 3 2" xfId="445"/>
    <cellStyle name="40% - Accent2 2 3 2 2" xfId="7143"/>
    <cellStyle name="40% - Accent2 2 3 2 2 2" xfId="9403"/>
    <cellStyle name="40% - Accent2 2 3 2 2 2 2" xfId="32736"/>
    <cellStyle name="40% - Accent2 2 3 2 2 3" xfId="32735"/>
    <cellStyle name="40% - Accent2 2 3 2 3" xfId="9402"/>
    <cellStyle name="40% - Accent2 2 3 2 3 2" xfId="32737"/>
    <cellStyle name="40% - Accent2 2 3 2 4" xfId="32734"/>
    <cellStyle name="40% - Accent2 2 3 3" xfId="2798"/>
    <cellStyle name="40% - Accent2 2 3 4" xfId="9401"/>
    <cellStyle name="40% - Accent2 2 3 4 2" xfId="32738"/>
    <cellStyle name="40% - Accent2 2 3 5" xfId="32733"/>
    <cellStyle name="40% - Accent2 2 4" xfId="378"/>
    <cellStyle name="40% - Accent2 2 4 10" xfId="2800"/>
    <cellStyle name="40% - Accent2 2 4 10 2" xfId="9405"/>
    <cellStyle name="40% - Accent2 2 4 10 2 2" xfId="32741"/>
    <cellStyle name="40% - Accent2 2 4 10 3" xfId="32740"/>
    <cellStyle name="40% - Accent2 2 4 10 4" xfId="43618"/>
    <cellStyle name="40% - Accent2 2 4 11" xfId="2801"/>
    <cellStyle name="40% - Accent2 2 4 11 2" xfId="9406"/>
    <cellStyle name="40% - Accent2 2 4 11 2 2" xfId="32743"/>
    <cellStyle name="40% - Accent2 2 4 11 3" xfId="32742"/>
    <cellStyle name="40% - Accent2 2 4 11 4" xfId="43619"/>
    <cellStyle name="40% - Accent2 2 4 12" xfId="2799"/>
    <cellStyle name="40% - Accent2 2 4 12 2" xfId="9407"/>
    <cellStyle name="40% - Accent2 2 4 12 2 2" xfId="32745"/>
    <cellStyle name="40% - Accent2 2 4 12 3" xfId="32744"/>
    <cellStyle name="40% - Accent2 2 4 13" xfId="9404"/>
    <cellStyle name="40% - Accent2 2 4 13 2" xfId="32746"/>
    <cellStyle name="40% - Accent2 2 4 14" xfId="14786"/>
    <cellStyle name="40% - Accent2 2 4 15" xfId="32739"/>
    <cellStyle name="40% - Accent2 2 4 16" xfId="43617"/>
    <cellStyle name="40% - Accent2 2 4 2" xfId="2802"/>
    <cellStyle name="40% - Accent2 2 4 2 10" xfId="9408"/>
    <cellStyle name="40% - Accent2 2 4 2 10 2" xfId="32748"/>
    <cellStyle name="40% - Accent2 2 4 2 11" xfId="14787"/>
    <cellStyle name="40% - Accent2 2 4 2 12" xfId="32747"/>
    <cellStyle name="40% - Accent2 2 4 2 13" xfId="43620"/>
    <cellStyle name="40% - Accent2 2 4 2 2" xfId="2803"/>
    <cellStyle name="40% - Accent2 2 4 2 2 2" xfId="2804"/>
    <cellStyle name="40% - Accent2 2 4 2 2 2 2" xfId="9410"/>
    <cellStyle name="40% - Accent2 2 4 2 2 2 2 2" xfId="32751"/>
    <cellStyle name="40% - Accent2 2 4 2 2 2 3" xfId="32750"/>
    <cellStyle name="40% - Accent2 2 4 2 2 2 4" xfId="43622"/>
    <cellStyle name="40% - Accent2 2 4 2 2 3" xfId="9409"/>
    <cellStyle name="40% - Accent2 2 4 2 2 3 2" xfId="32752"/>
    <cellStyle name="40% - Accent2 2 4 2 2 4" xfId="32749"/>
    <cellStyle name="40% - Accent2 2 4 2 2 5" xfId="43621"/>
    <cellStyle name="40% - Accent2 2 4 2 3" xfId="2805"/>
    <cellStyle name="40% - Accent2 2 4 2 3 2" xfId="2806"/>
    <cellStyle name="40% - Accent2 2 4 2 3 2 2" xfId="9412"/>
    <cellStyle name="40% - Accent2 2 4 2 3 2 2 2" xfId="32755"/>
    <cellStyle name="40% - Accent2 2 4 2 3 2 3" xfId="32754"/>
    <cellStyle name="40% - Accent2 2 4 2 3 2 4" xfId="43624"/>
    <cellStyle name="40% - Accent2 2 4 2 3 3" xfId="9411"/>
    <cellStyle name="40% - Accent2 2 4 2 3 3 2" xfId="32756"/>
    <cellStyle name="40% - Accent2 2 4 2 3 4" xfId="32753"/>
    <cellStyle name="40% - Accent2 2 4 2 3 5" xfId="43623"/>
    <cellStyle name="40% - Accent2 2 4 2 4" xfId="2807"/>
    <cellStyle name="40% - Accent2 2 4 2 4 2" xfId="9413"/>
    <cellStyle name="40% - Accent2 2 4 2 4 2 2" xfId="32758"/>
    <cellStyle name="40% - Accent2 2 4 2 4 3" xfId="32757"/>
    <cellStyle name="40% - Accent2 2 4 2 4 4" xfId="43625"/>
    <cellStyle name="40% - Accent2 2 4 2 5" xfId="2808"/>
    <cellStyle name="40% - Accent2 2 4 2 5 2" xfId="9414"/>
    <cellStyle name="40% - Accent2 2 4 2 5 2 2" xfId="32760"/>
    <cellStyle name="40% - Accent2 2 4 2 5 3" xfId="32759"/>
    <cellStyle name="40% - Accent2 2 4 2 5 4" xfId="43626"/>
    <cellStyle name="40% - Accent2 2 4 2 6" xfId="2809"/>
    <cellStyle name="40% - Accent2 2 4 2 6 2" xfId="9415"/>
    <cellStyle name="40% - Accent2 2 4 2 6 2 2" xfId="32762"/>
    <cellStyle name="40% - Accent2 2 4 2 6 3" xfId="32761"/>
    <cellStyle name="40% - Accent2 2 4 2 6 4" xfId="43627"/>
    <cellStyle name="40% - Accent2 2 4 2 7" xfId="2810"/>
    <cellStyle name="40% - Accent2 2 4 2 7 2" xfId="9416"/>
    <cellStyle name="40% - Accent2 2 4 2 7 2 2" xfId="32764"/>
    <cellStyle name="40% - Accent2 2 4 2 7 3" xfId="32763"/>
    <cellStyle name="40% - Accent2 2 4 2 7 4" xfId="43628"/>
    <cellStyle name="40% - Accent2 2 4 2 8" xfId="2811"/>
    <cellStyle name="40% - Accent2 2 4 2 8 2" xfId="9417"/>
    <cellStyle name="40% - Accent2 2 4 2 8 2 2" xfId="32766"/>
    <cellStyle name="40% - Accent2 2 4 2 8 3" xfId="32765"/>
    <cellStyle name="40% - Accent2 2 4 2 8 4" xfId="43629"/>
    <cellStyle name="40% - Accent2 2 4 2 9" xfId="2812"/>
    <cellStyle name="40% - Accent2 2 4 2 9 2" xfId="9418"/>
    <cellStyle name="40% - Accent2 2 4 2 9 2 2" xfId="32768"/>
    <cellStyle name="40% - Accent2 2 4 2 9 3" xfId="32767"/>
    <cellStyle name="40% - Accent2 2 4 2 9 4" xfId="43630"/>
    <cellStyle name="40% - Accent2 2 4 3" xfId="2813"/>
    <cellStyle name="40% - Accent2 2 4 3 10" xfId="32769"/>
    <cellStyle name="40% - Accent2 2 4 3 11" xfId="43631"/>
    <cellStyle name="40% - Accent2 2 4 3 2" xfId="2814"/>
    <cellStyle name="40% - Accent2 2 4 3 2 2" xfId="9420"/>
    <cellStyle name="40% - Accent2 2 4 3 2 2 2" xfId="32771"/>
    <cellStyle name="40% - Accent2 2 4 3 2 3" xfId="32770"/>
    <cellStyle name="40% - Accent2 2 4 3 2 4" xfId="43632"/>
    <cellStyle name="40% - Accent2 2 4 3 3" xfId="2815"/>
    <cellStyle name="40% - Accent2 2 4 3 3 2" xfId="9421"/>
    <cellStyle name="40% - Accent2 2 4 3 3 2 2" xfId="32773"/>
    <cellStyle name="40% - Accent2 2 4 3 3 3" xfId="32772"/>
    <cellStyle name="40% - Accent2 2 4 3 3 4" xfId="43633"/>
    <cellStyle name="40% - Accent2 2 4 3 4" xfId="2816"/>
    <cellStyle name="40% - Accent2 2 4 3 4 2" xfId="9422"/>
    <cellStyle name="40% - Accent2 2 4 3 4 2 2" xfId="32775"/>
    <cellStyle name="40% - Accent2 2 4 3 4 3" xfId="32774"/>
    <cellStyle name="40% - Accent2 2 4 3 4 4" xfId="43634"/>
    <cellStyle name="40% - Accent2 2 4 3 5" xfId="2817"/>
    <cellStyle name="40% - Accent2 2 4 3 5 2" xfId="9423"/>
    <cellStyle name="40% - Accent2 2 4 3 5 2 2" xfId="32777"/>
    <cellStyle name="40% - Accent2 2 4 3 5 3" xfId="32776"/>
    <cellStyle name="40% - Accent2 2 4 3 5 4" xfId="43635"/>
    <cellStyle name="40% - Accent2 2 4 3 6" xfId="2818"/>
    <cellStyle name="40% - Accent2 2 4 3 6 2" xfId="9424"/>
    <cellStyle name="40% - Accent2 2 4 3 6 2 2" xfId="32779"/>
    <cellStyle name="40% - Accent2 2 4 3 6 3" xfId="32778"/>
    <cellStyle name="40% - Accent2 2 4 3 6 4" xfId="43636"/>
    <cellStyle name="40% - Accent2 2 4 3 7" xfId="2819"/>
    <cellStyle name="40% - Accent2 2 4 3 7 2" xfId="9425"/>
    <cellStyle name="40% - Accent2 2 4 3 7 2 2" xfId="32781"/>
    <cellStyle name="40% - Accent2 2 4 3 7 3" xfId="32780"/>
    <cellStyle name="40% - Accent2 2 4 3 7 4" xfId="43637"/>
    <cellStyle name="40% - Accent2 2 4 3 8" xfId="2820"/>
    <cellStyle name="40% - Accent2 2 4 3 8 2" xfId="9426"/>
    <cellStyle name="40% - Accent2 2 4 3 8 2 2" xfId="32783"/>
    <cellStyle name="40% - Accent2 2 4 3 8 3" xfId="32782"/>
    <cellStyle name="40% - Accent2 2 4 3 8 4" xfId="43638"/>
    <cellStyle name="40% - Accent2 2 4 3 9" xfId="9419"/>
    <cellStyle name="40% - Accent2 2 4 3 9 2" xfId="32784"/>
    <cellStyle name="40% - Accent2 2 4 4" xfId="2821"/>
    <cellStyle name="40% - Accent2 2 4 4 2" xfId="2822"/>
    <cellStyle name="40% - Accent2 2 4 4 2 2" xfId="9428"/>
    <cellStyle name="40% - Accent2 2 4 4 2 2 2" xfId="32787"/>
    <cellStyle name="40% - Accent2 2 4 4 2 3" xfId="32786"/>
    <cellStyle name="40% - Accent2 2 4 4 2 4" xfId="43640"/>
    <cellStyle name="40% - Accent2 2 4 4 3" xfId="9427"/>
    <cellStyle name="40% - Accent2 2 4 4 3 2" xfId="32788"/>
    <cellStyle name="40% - Accent2 2 4 4 4" xfId="32785"/>
    <cellStyle name="40% - Accent2 2 4 4 5" xfId="43639"/>
    <cellStyle name="40% - Accent2 2 4 5" xfId="2823"/>
    <cellStyle name="40% - Accent2 2 4 5 2" xfId="9429"/>
    <cellStyle name="40% - Accent2 2 4 5 2 2" xfId="32790"/>
    <cellStyle name="40% - Accent2 2 4 5 3" xfId="32789"/>
    <cellStyle name="40% - Accent2 2 4 5 4" xfId="43641"/>
    <cellStyle name="40% - Accent2 2 4 6" xfId="2824"/>
    <cellStyle name="40% - Accent2 2 4 6 2" xfId="9430"/>
    <cellStyle name="40% - Accent2 2 4 6 2 2" xfId="32792"/>
    <cellStyle name="40% - Accent2 2 4 6 3" xfId="32791"/>
    <cellStyle name="40% - Accent2 2 4 6 4" xfId="43642"/>
    <cellStyle name="40% - Accent2 2 4 7" xfId="2825"/>
    <cellStyle name="40% - Accent2 2 4 7 2" xfId="9431"/>
    <cellStyle name="40% - Accent2 2 4 7 2 2" xfId="32794"/>
    <cellStyle name="40% - Accent2 2 4 7 3" xfId="32793"/>
    <cellStyle name="40% - Accent2 2 4 7 4" xfId="43643"/>
    <cellStyle name="40% - Accent2 2 4 8" xfId="2826"/>
    <cellStyle name="40% - Accent2 2 4 8 2" xfId="9432"/>
    <cellStyle name="40% - Accent2 2 4 8 2 2" xfId="32796"/>
    <cellStyle name="40% - Accent2 2 4 8 3" xfId="32795"/>
    <cellStyle name="40% - Accent2 2 4 8 4" xfId="43644"/>
    <cellStyle name="40% - Accent2 2 4 9" xfId="2827"/>
    <cellStyle name="40% - Accent2 2 4 9 2" xfId="9433"/>
    <cellStyle name="40% - Accent2 2 4 9 2 2" xfId="32798"/>
    <cellStyle name="40% - Accent2 2 4 9 3" xfId="32797"/>
    <cellStyle name="40% - Accent2 2 4 9 4" xfId="43645"/>
    <cellStyle name="40% - Accent2 2 5" xfId="498"/>
    <cellStyle name="40% - Accent2 2 5 10" xfId="2829"/>
    <cellStyle name="40% - Accent2 2 5 10 2" xfId="9435"/>
    <cellStyle name="40% - Accent2 2 5 10 2 2" xfId="32801"/>
    <cellStyle name="40% - Accent2 2 5 10 3" xfId="32800"/>
    <cellStyle name="40% - Accent2 2 5 10 4" xfId="43647"/>
    <cellStyle name="40% - Accent2 2 5 11" xfId="2830"/>
    <cellStyle name="40% - Accent2 2 5 11 2" xfId="9436"/>
    <cellStyle name="40% - Accent2 2 5 11 2 2" xfId="32803"/>
    <cellStyle name="40% - Accent2 2 5 11 3" xfId="32802"/>
    <cellStyle name="40% - Accent2 2 5 11 4" xfId="43648"/>
    <cellStyle name="40% - Accent2 2 5 12" xfId="2828"/>
    <cellStyle name="40% - Accent2 2 5 12 2" xfId="9437"/>
    <cellStyle name="40% - Accent2 2 5 12 2 2" xfId="32805"/>
    <cellStyle name="40% - Accent2 2 5 12 3" xfId="32804"/>
    <cellStyle name="40% - Accent2 2 5 13" xfId="9434"/>
    <cellStyle name="40% - Accent2 2 5 13 2" xfId="32806"/>
    <cellStyle name="40% - Accent2 2 5 14" xfId="14788"/>
    <cellStyle name="40% - Accent2 2 5 15" xfId="32799"/>
    <cellStyle name="40% - Accent2 2 5 16" xfId="43646"/>
    <cellStyle name="40% - Accent2 2 5 2" xfId="2831"/>
    <cellStyle name="40% - Accent2 2 5 2 10" xfId="9438"/>
    <cellStyle name="40% - Accent2 2 5 2 10 2" xfId="32808"/>
    <cellStyle name="40% - Accent2 2 5 2 11" xfId="32807"/>
    <cellStyle name="40% - Accent2 2 5 2 12" xfId="43649"/>
    <cellStyle name="40% - Accent2 2 5 2 2" xfId="2832"/>
    <cellStyle name="40% - Accent2 2 5 2 2 2" xfId="9439"/>
    <cellStyle name="40% - Accent2 2 5 2 2 2 2" xfId="32810"/>
    <cellStyle name="40% - Accent2 2 5 2 2 3" xfId="32809"/>
    <cellStyle name="40% - Accent2 2 5 2 2 4" xfId="43650"/>
    <cellStyle name="40% - Accent2 2 5 2 3" xfId="2833"/>
    <cellStyle name="40% - Accent2 2 5 2 3 2" xfId="9440"/>
    <cellStyle name="40% - Accent2 2 5 2 3 2 2" xfId="32812"/>
    <cellStyle name="40% - Accent2 2 5 2 3 3" xfId="32811"/>
    <cellStyle name="40% - Accent2 2 5 2 3 4" xfId="43651"/>
    <cellStyle name="40% - Accent2 2 5 2 4" xfId="2834"/>
    <cellStyle name="40% - Accent2 2 5 2 4 2" xfId="9441"/>
    <cellStyle name="40% - Accent2 2 5 2 4 2 2" xfId="32814"/>
    <cellStyle name="40% - Accent2 2 5 2 4 3" xfId="32813"/>
    <cellStyle name="40% - Accent2 2 5 2 4 4" xfId="43652"/>
    <cellStyle name="40% - Accent2 2 5 2 5" xfId="2835"/>
    <cellStyle name="40% - Accent2 2 5 2 5 2" xfId="9442"/>
    <cellStyle name="40% - Accent2 2 5 2 5 2 2" xfId="32816"/>
    <cellStyle name="40% - Accent2 2 5 2 5 3" xfId="32815"/>
    <cellStyle name="40% - Accent2 2 5 2 5 4" xfId="43653"/>
    <cellStyle name="40% - Accent2 2 5 2 6" xfId="2836"/>
    <cellStyle name="40% - Accent2 2 5 2 6 2" xfId="9443"/>
    <cellStyle name="40% - Accent2 2 5 2 6 2 2" xfId="32818"/>
    <cellStyle name="40% - Accent2 2 5 2 6 3" xfId="32817"/>
    <cellStyle name="40% - Accent2 2 5 2 6 4" xfId="43654"/>
    <cellStyle name="40% - Accent2 2 5 2 7" xfId="2837"/>
    <cellStyle name="40% - Accent2 2 5 2 7 2" xfId="9444"/>
    <cellStyle name="40% - Accent2 2 5 2 7 2 2" xfId="32820"/>
    <cellStyle name="40% - Accent2 2 5 2 7 3" xfId="32819"/>
    <cellStyle name="40% - Accent2 2 5 2 7 4" xfId="43655"/>
    <cellStyle name="40% - Accent2 2 5 2 8" xfId="2838"/>
    <cellStyle name="40% - Accent2 2 5 2 8 2" xfId="9445"/>
    <cellStyle name="40% - Accent2 2 5 2 8 2 2" xfId="32822"/>
    <cellStyle name="40% - Accent2 2 5 2 8 3" xfId="32821"/>
    <cellStyle name="40% - Accent2 2 5 2 8 4" xfId="43656"/>
    <cellStyle name="40% - Accent2 2 5 2 9" xfId="2839"/>
    <cellStyle name="40% - Accent2 2 5 2 9 2" xfId="9446"/>
    <cellStyle name="40% - Accent2 2 5 2 9 2 2" xfId="32824"/>
    <cellStyle name="40% - Accent2 2 5 2 9 3" xfId="32823"/>
    <cellStyle name="40% - Accent2 2 5 2 9 4" xfId="43657"/>
    <cellStyle name="40% - Accent2 2 5 3" xfId="2840"/>
    <cellStyle name="40% - Accent2 2 5 3 2" xfId="2841"/>
    <cellStyle name="40% - Accent2 2 5 3 2 2" xfId="9448"/>
    <cellStyle name="40% - Accent2 2 5 3 2 2 2" xfId="32827"/>
    <cellStyle name="40% - Accent2 2 5 3 2 3" xfId="32826"/>
    <cellStyle name="40% - Accent2 2 5 3 2 4" xfId="43659"/>
    <cellStyle name="40% - Accent2 2 5 3 3" xfId="9447"/>
    <cellStyle name="40% - Accent2 2 5 3 3 2" xfId="32828"/>
    <cellStyle name="40% - Accent2 2 5 3 4" xfId="32825"/>
    <cellStyle name="40% - Accent2 2 5 3 5" xfId="43658"/>
    <cellStyle name="40% - Accent2 2 5 4" xfId="2842"/>
    <cellStyle name="40% - Accent2 2 5 4 2" xfId="9449"/>
    <cellStyle name="40% - Accent2 2 5 4 2 2" xfId="32830"/>
    <cellStyle name="40% - Accent2 2 5 4 3" xfId="32829"/>
    <cellStyle name="40% - Accent2 2 5 4 4" xfId="43660"/>
    <cellStyle name="40% - Accent2 2 5 5" xfId="2843"/>
    <cellStyle name="40% - Accent2 2 5 5 2" xfId="9450"/>
    <cellStyle name="40% - Accent2 2 5 5 2 2" xfId="32832"/>
    <cellStyle name="40% - Accent2 2 5 5 3" xfId="32831"/>
    <cellStyle name="40% - Accent2 2 5 5 4" xfId="43661"/>
    <cellStyle name="40% - Accent2 2 5 6" xfId="2844"/>
    <cellStyle name="40% - Accent2 2 5 6 2" xfId="9451"/>
    <cellStyle name="40% - Accent2 2 5 6 2 2" xfId="32834"/>
    <cellStyle name="40% - Accent2 2 5 6 3" xfId="32833"/>
    <cellStyle name="40% - Accent2 2 5 6 4" xfId="43662"/>
    <cellStyle name="40% - Accent2 2 5 7" xfId="2845"/>
    <cellStyle name="40% - Accent2 2 5 7 2" xfId="9452"/>
    <cellStyle name="40% - Accent2 2 5 7 2 2" xfId="32836"/>
    <cellStyle name="40% - Accent2 2 5 7 3" xfId="32835"/>
    <cellStyle name="40% - Accent2 2 5 7 4" xfId="43663"/>
    <cellStyle name="40% - Accent2 2 5 8" xfId="2846"/>
    <cellStyle name="40% - Accent2 2 5 8 2" xfId="9453"/>
    <cellStyle name="40% - Accent2 2 5 8 2 2" xfId="32838"/>
    <cellStyle name="40% - Accent2 2 5 8 3" xfId="32837"/>
    <cellStyle name="40% - Accent2 2 5 8 4" xfId="43664"/>
    <cellStyle name="40% - Accent2 2 5 9" xfId="2847"/>
    <cellStyle name="40% - Accent2 2 5 9 2" xfId="9454"/>
    <cellStyle name="40% - Accent2 2 5 9 2 2" xfId="32840"/>
    <cellStyle name="40% - Accent2 2 5 9 3" xfId="32839"/>
    <cellStyle name="40% - Accent2 2 5 9 4" xfId="43665"/>
    <cellStyle name="40% - Accent2 2 6" xfId="525"/>
    <cellStyle name="40% - Accent2 2 6 10" xfId="2848"/>
    <cellStyle name="40% - Accent2 2 6 10 2" xfId="9456"/>
    <cellStyle name="40% - Accent2 2 6 10 2 2" xfId="32843"/>
    <cellStyle name="40% - Accent2 2 6 10 3" xfId="32842"/>
    <cellStyle name="40% - Accent2 2 6 11" xfId="9455"/>
    <cellStyle name="40% - Accent2 2 6 11 2" xfId="32844"/>
    <cellStyle name="40% - Accent2 2 6 12" xfId="14789"/>
    <cellStyle name="40% - Accent2 2 6 13" xfId="32841"/>
    <cellStyle name="40% - Accent2 2 6 14" xfId="43666"/>
    <cellStyle name="40% - Accent2 2 6 2" xfId="2849"/>
    <cellStyle name="40% - Accent2 2 6 2 2" xfId="2850"/>
    <cellStyle name="40% - Accent2 2 6 2 2 2" xfId="9458"/>
    <cellStyle name="40% - Accent2 2 6 2 2 2 2" xfId="32847"/>
    <cellStyle name="40% - Accent2 2 6 2 2 3" xfId="32846"/>
    <cellStyle name="40% - Accent2 2 6 2 2 4" xfId="43668"/>
    <cellStyle name="40% - Accent2 2 6 2 3" xfId="9457"/>
    <cellStyle name="40% - Accent2 2 6 2 3 2" xfId="32848"/>
    <cellStyle name="40% - Accent2 2 6 2 4" xfId="32845"/>
    <cellStyle name="40% - Accent2 2 6 2 5" xfId="43667"/>
    <cellStyle name="40% - Accent2 2 6 3" xfId="2851"/>
    <cellStyle name="40% - Accent2 2 6 3 2" xfId="2852"/>
    <cellStyle name="40% - Accent2 2 6 3 2 2" xfId="9460"/>
    <cellStyle name="40% - Accent2 2 6 3 2 2 2" xfId="32851"/>
    <cellStyle name="40% - Accent2 2 6 3 2 3" xfId="32850"/>
    <cellStyle name="40% - Accent2 2 6 3 2 4" xfId="43670"/>
    <cellStyle name="40% - Accent2 2 6 3 3" xfId="9459"/>
    <cellStyle name="40% - Accent2 2 6 3 3 2" xfId="32852"/>
    <cellStyle name="40% - Accent2 2 6 3 4" xfId="32849"/>
    <cellStyle name="40% - Accent2 2 6 3 5" xfId="43669"/>
    <cellStyle name="40% - Accent2 2 6 4" xfId="2853"/>
    <cellStyle name="40% - Accent2 2 6 4 2" xfId="9461"/>
    <cellStyle name="40% - Accent2 2 6 4 2 2" xfId="32854"/>
    <cellStyle name="40% - Accent2 2 6 4 3" xfId="32853"/>
    <cellStyle name="40% - Accent2 2 6 4 4" xfId="43671"/>
    <cellStyle name="40% - Accent2 2 6 5" xfId="2854"/>
    <cellStyle name="40% - Accent2 2 6 5 2" xfId="9462"/>
    <cellStyle name="40% - Accent2 2 6 5 2 2" xfId="32856"/>
    <cellStyle name="40% - Accent2 2 6 5 3" xfId="32855"/>
    <cellStyle name="40% - Accent2 2 6 5 4" xfId="43672"/>
    <cellStyle name="40% - Accent2 2 6 6" xfId="2855"/>
    <cellStyle name="40% - Accent2 2 6 6 2" xfId="9463"/>
    <cellStyle name="40% - Accent2 2 6 6 2 2" xfId="32858"/>
    <cellStyle name="40% - Accent2 2 6 6 3" xfId="32857"/>
    <cellStyle name="40% - Accent2 2 6 6 4" xfId="43673"/>
    <cellStyle name="40% - Accent2 2 6 7" xfId="2856"/>
    <cellStyle name="40% - Accent2 2 6 7 2" xfId="9464"/>
    <cellStyle name="40% - Accent2 2 6 7 2 2" xfId="32860"/>
    <cellStyle name="40% - Accent2 2 6 7 3" xfId="32859"/>
    <cellStyle name="40% - Accent2 2 6 7 4" xfId="43674"/>
    <cellStyle name="40% - Accent2 2 6 8" xfId="2857"/>
    <cellStyle name="40% - Accent2 2 6 8 2" xfId="9465"/>
    <cellStyle name="40% - Accent2 2 6 8 2 2" xfId="32862"/>
    <cellStyle name="40% - Accent2 2 6 8 3" xfId="32861"/>
    <cellStyle name="40% - Accent2 2 6 8 4" xfId="43675"/>
    <cellStyle name="40% - Accent2 2 6 9" xfId="2858"/>
    <cellStyle name="40% - Accent2 2 6 9 2" xfId="9466"/>
    <cellStyle name="40% - Accent2 2 6 9 2 2" xfId="32864"/>
    <cellStyle name="40% - Accent2 2 6 9 3" xfId="32863"/>
    <cellStyle name="40% - Accent2 2 6 9 4" xfId="43676"/>
    <cellStyle name="40% - Accent2 2 7" xfId="649"/>
    <cellStyle name="40% - Accent2 2 7 2" xfId="2859"/>
    <cellStyle name="40% - Accent2 2 7 2 2" xfId="9468"/>
    <cellStyle name="40% - Accent2 2 7 2 2 2" xfId="32867"/>
    <cellStyle name="40% - Accent2 2 7 2 3" xfId="32866"/>
    <cellStyle name="40% - Accent2 2 7 3" xfId="9467"/>
    <cellStyle name="40% - Accent2 2 7 3 2" xfId="32868"/>
    <cellStyle name="40% - Accent2 2 7 4" xfId="14790"/>
    <cellStyle name="40% - Accent2 2 7 5" xfId="32865"/>
    <cellStyle name="40% - Accent2 2 7 6" xfId="43677"/>
    <cellStyle name="40% - Accent2 2 8" xfId="736"/>
    <cellStyle name="40% - Accent2 2 8 2" xfId="2860"/>
    <cellStyle name="40% - Accent2 2 8 2 2" xfId="9470"/>
    <cellStyle name="40% - Accent2 2 8 2 2 2" xfId="32871"/>
    <cellStyle name="40% - Accent2 2 8 2 3" xfId="32870"/>
    <cellStyle name="40% - Accent2 2 8 3" xfId="9469"/>
    <cellStyle name="40% - Accent2 2 8 3 2" xfId="32872"/>
    <cellStyle name="40% - Accent2 2 8 4" xfId="14791"/>
    <cellStyle name="40% - Accent2 2 8 5" xfId="32869"/>
    <cellStyle name="40% - Accent2 2 8 6" xfId="43678"/>
    <cellStyle name="40% - Accent2 2 9" xfId="2861"/>
    <cellStyle name="40% - Accent2 2 9 2" xfId="9471"/>
    <cellStyle name="40% - Accent2 2 9 2 2" xfId="32874"/>
    <cellStyle name="40% - Accent2 2 9 3" xfId="14792"/>
    <cellStyle name="40% - Accent2 2 9 4" xfId="32873"/>
    <cellStyle name="40% - Accent2 2 9 5" xfId="43679"/>
    <cellStyle name="40% - Accent2 20" xfId="14793"/>
    <cellStyle name="40% - Accent2 21" xfId="28069"/>
    <cellStyle name="40% - Accent2 3" xfId="214"/>
    <cellStyle name="40% - Accent2 3 10" xfId="2863"/>
    <cellStyle name="40% - Accent2 3 10 2" xfId="9473"/>
    <cellStyle name="40% - Accent2 3 10 2 2" xfId="32877"/>
    <cellStyle name="40% - Accent2 3 10 3" xfId="14795"/>
    <cellStyle name="40% - Accent2 3 10 4" xfId="32876"/>
    <cellStyle name="40% - Accent2 3 10 5" xfId="43681"/>
    <cellStyle name="40% - Accent2 3 11" xfId="2864"/>
    <cellStyle name="40% - Accent2 3 11 2" xfId="9474"/>
    <cellStyle name="40% - Accent2 3 11 2 2" xfId="32879"/>
    <cellStyle name="40% - Accent2 3 11 3" xfId="14796"/>
    <cellStyle name="40% - Accent2 3 11 4" xfId="32878"/>
    <cellStyle name="40% - Accent2 3 11 5" xfId="43682"/>
    <cellStyle name="40% - Accent2 3 12" xfId="2865"/>
    <cellStyle name="40% - Accent2 3 12 2" xfId="9475"/>
    <cellStyle name="40% - Accent2 3 12 2 2" xfId="32881"/>
    <cellStyle name="40% - Accent2 3 12 3" xfId="14797"/>
    <cellStyle name="40% - Accent2 3 12 4" xfId="32880"/>
    <cellStyle name="40% - Accent2 3 12 5" xfId="43683"/>
    <cellStyle name="40% - Accent2 3 13" xfId="2866"/>
    <cellStyle name="40% - Accent2 3 13 2" xfId="9476"/>
    <cellStyle name="40% - Accent2 3 13 2 2" xfId="32883"/>
    <cellStyle name="40% - Accent2 3 13 3" xfId="14798"/>
    <cellStyle name="40% - Accent2 3 13 4" xfId="32882"/>
    <cellStyle name="40% - Accent2 3 13 5" xfId="43684"/>
    <cellStyle name="40% - Accent2 3 14" xfId="2862"/>
    <cellStyle name="40% - Accent2 3 14 2" xfId="9477"/>
    <cellStyle name="40% - Accent2 3 14 2 2" xfId="32885"/>
    <cellStyle name="40% - Accent2 3 14 3" xfId="32884"/>
    <cellStyle name="40% - Accent2 3 15" xfId="9472"/>
    <cellStyle name="40% - Accent2 3 15 2" xfId="32886"/>
    <cellStyle name="40% - Accent2 3 16" xfId="14794"/>
    <cellStyle name="40% - Accent2 3 17" xfId="32875"/>
    <cellStyle name="40% - Accent2 3 18" xfId="43680"/>
    <cellStyle name="40% - Accent2 3 2" xfId="446"/>
    <cellStyle name="40% - Accent2 3 2 10" xfId="2868"/>
    <cellStyle name="40% - Accent2 3 2 10 2" xfId="9479"/>
    <cellStyle name="40% - Accent2 3 2 10 2 2" xfId="32889"/>
    <cellStyle name="40% - Accent2 3 2 10 3" xfId="32888"/>
    <cellStyle name="40% - Accent2 3 2 10 4" xfId="43686"/>
    <cellStyle name="40% - Accent2 3 2 11" xfId="2869"/>
    <cellStyle name="40% - Accent2 3 2 11 2" xfId="9480"/>
    <cellStyle name="40% - Accent2 3 2 11 2 2" xfId="32891"/>
    <cellStyle name="40% - Accent2 3 2 11 3" xfId="32890"/>
    <cellStyle name="40% - Accent2 3 2 11 4" xfId="43687"/>
    <cellStyle name="40% - Accent2 3 2 12" xfId="2867"/>
    <cellStyle name="40% - Accent2 3 2 12 2" xfId="9481"/>
    <cellStyle name="40% - Accent2 3 2 12 2 2" xfId="32893"/>
    <cellStyle name="40% - Accent2 3 2 12 3" xfId="32892"/>
    <cellStyle name="40% - Accent2 3 2 13" xfId="9478"/>
    <cellStyle name="40% - Accent2 3 2 13 2" xfId="32894"/>
    <cellStyle name="40% - Accent2 3 2 14" xfId="14799"/>
    <cellStyle name="40% - Accent2 3 2 15" xfId="32887"/>
    <cellStyle name="40% - Accent2 3 2 16" xfId="43685"/>
    <cellStyle name="40% - Accent2 3 2 2" xfId="2870"/>
    <cellStyle name="40% - Accent2 3 2 2 10" xfId="9482"/>
    <cellStyle name="40% - Accent2 3 2 2 10 2" xfId="32896"/>
    <cellStyle name="40% - Accent2 3 2 2 11" xfId="32895"/>
    <cellStyle name="40% - Accent2 3 2 2 12" xfId="43688"/>
    <cellStyle name="40% - Accent2 3 2 2 2" xfId="2871"/>
    <cellStyle name="40% - Accent2 3 2 2 2 2" xfId="2872"/>
    <cellStyle name="40% - Accent2 3 2 2 2 2 2" xfId="9484"/>
    <cellStyle name="40% - Accent2 3 2 2 2 2 2 2" xfId="32899"/>
    <cellStyle name="40% - Accent2 3 2 2 2 2 3" xfId="32898"/>
    <cellStyle name="40% - Accent2 3 2 2 2 2 4" xfId="43690"/>
    <cellStyle name="40% - Accent2 3 2 2 2 3" xfId="9483"/>
    <cellStyle name="40% - Accent2 3 2 2 2 3 2" xfId="32900"/>
    <cellStyle name="40% - Accent2 3 2 2 2 4" xfId="32897"/>
    <cellStyle name="40% - Accent2 3 2 2 2 5" xfId="43689"/>
    <cellStyle name="40% - Accent2 3 2 2 3" xfId="2873"/>
    <cellStyle name="40% - Accent2 3 2 2 3 2" xfId="2874"/>
    <cellStyle name="40% - Accent2 3 2 2 3 2 2" xfId="9486"/>
    <cellStyle name="40% - Accent2 3 2 2 3 2 2 2" xfId="32903"/>
    <cellStyle name="40% - Accent2 3 2 2 3 2 3" xfId="32902"/>
    <cellStyle name="40% - Accent2 3 2 2 3 2 4" xfId="43692"/>
    <cellStyle name="40% - Accent2 3 2 2 3 3" xfId="9485"/>
    <cellStyle name="40% - Accent2 3 2 2 3 3 2" xfId="32904"/>
    <cellStyle name="40% - Accent2 3 2 2 3 4" xfId="32901"/>
    <cellStyle name="40% - Accent2 3 2 2 3 5" xfId="43691"/>
    <cellStyle name="40% - Accent2 3 2 2 4" xfId="2875"/>
    <cellStyle name="40% - Accent2 3 2 2 4 2" xfId="9487"/>
    <cellStyle name="40% - Accent2 3 2 2 4 2 2" xfId="32906"/>
    <cellStyle name="40% - Accent2 3 2 2 4 3" xfId="32905"/>
    <cellStyle name="40% - Accent2 3 2 2 4 4" xfId="43693"/>
    <cellStyle name="40% - Accent2 3 2 2 5" xfId="2876"/>
    <cellStyle name="40% - Accent2 3 2 2 5 2" xfId="9488"/>
    <cellStyle name="40% - Accent2 3 2 2 5 2 2" xfId="32908"/>
    <cellStyle name="40% - Accent2 3 2 2 5 3" xfId="32907"/>
    <cellStyle name="40% - Accent2 3 2 2 5 4" xfId="43694"/>
    <cellStyle name="40% - Accent2 3 2 2 6" xfId="2877"/>
    <cellStyle name="40% - Accent2 3 2 2 6 2" xfId="9489"/>
    <cellStyle name="40% - Accent2 3 2 2 6 2 2" xfId="32910"/>
    <cellStyle name="40% - Accent2 3 2 2 6 3" xfId="32909"/>
    <cellStyle name="40% - Accent2 3 2 2 6 4" xfId="43695"/>
    <cellStyle name="40% - Accent2 3 2 2 7" xfId="2878"/>
    <cellStyle name="40% - Accent2 3 2 2 7 2" xfId="9490"/>
    <cellStyle name="40% - Accent2 3 2 2 7 2 2" xfId="32912"/>
    <cellStyle name="40% - Accent2 3 2 2 7 3" xfId="32911"/>
    <cellStyle name="40% - Accent2 3 2 2 7 4" xfId="43696"/>
    <cellStyle name="40% - Accent2 3 2 2 8" xfId="2879"/>
    <cellStyle name="40% - Accent2 3 2 2 8 2" xfId="9491"/>
    <cellStyle name="40% - Accent2 3 2 2 8 2 2" xfId="32914"/>
    <cellStyle name="40% - Accent2 3 2 2 8 3" xfId="32913"/>
    <cellStyle name="40% - Accent2 3 2 2 8 4" xfId="43697"/>
    <cellStyle name="40% - Accent2 3 2 2 9" xfId="2880"/>
    <cellStyle name="40% - Accent2 3 2 2 9 2" xfId="9492"/>
    <cellStyle name="40% - Accent2 3 2 2 9 2 2" xfId="32916"/>
    <cellStyle name="40% - Accent2 3 2 2 9 3" xfId="32915"/>
    <cellStyle name="40% - Accent2 3 2 2 9 4" xfId="43698"/>
    <cellStyle name="40% - Accent2 3 2 3" xfId="2881"/>
    <cellStyle name="40% - Accent2 3 2 3 10" xfId="32917"/>
    <cellStyle name="40% - Accent2 3 2 3 11" xfId="43699"/>
    <cellStyle name="40% - Accent2 3 2 3 2" xfId="2882"/>
    <cellStyle name="40% - Accent2 3 2 3 2 2" xfId="9494"/>
    <cellStyle name="40% - Accent2 3 2 3 2 2 2" xfId="32919"/>
    <cellStyle name="40% - Accent2 3 2 3 2 3" xfId="32918"/>
    <cellStyle name="40% - Accent2 3 2 3 2 4" xfId="43700"/>
    <cellStyle name="40% - Accent2 3 2 3 3" xfId="2883"/>
    <cellStyle name="40% - Accent2 3 2 3 3 2" xfId="9495"/>
    <cellStyle name="40% - Accent2 3 2 3 3 2 2" xfId="32921"/>
    <cellStyle name="40% - Accent2 3 2 3 3 3" xfId="32920"/>
    <cellStyle name="40% - Accent2 3 2 3 3 4" xfId="43701"/>
    <cellStyle name="40% - Accent2 3 2 3 4" xfId="2884"/>
    <cellStyle name="40% - Accent2 3 2 3 4 2" xfId="9496"/>
    <cellStyle name="40% - Accent2 3 2 3 4 2 2" xfId="32923"/>
    <cellStyle name="40% - Accent2 3 2 3 4 3" xfId="32922"/>
    <cellStyle name="40% - Accent2 3 2 3 4 4" xfId="43702"/>
    <cellStyle name="40% - Accent2 3 2 3 5" xfId="2885"/>
    <cellStyle name="40% - Accent2 3 2 3 5 2" xfId="9497"/>
    <cellStyle name="40% - Accent2 3 2 3 5 2 2" xfId="32925"/>
    <cellStyle name="40% - Accent2 3 2 3 5 3" xfId="32924"/>
    <cellStyle name="40% - Accent2 3 2 3 5 4" xfId="43703"/>
    <cellStyle name="40% - Accent2 3 2 3 6" xfId="2886"/>
    <cellStyle name="40% - Accent2 3 2 3 6 2" xfId="9498"/>
    <cellStyle name="40% - Accent2 3 2 3 6 2 2" xfId="32927"/>
    <cellStyle name="40% - Accent2 3 2 3 6 3" xfId="32926"/>
    <cellStyle name="40% - Accent2 3 2 3 6 4" xfId="43704"/>
    <cellStyle name="40% - Accent2 3 2 3 7" xfId="2887"/>
    <cellStyle name="40% - Accent2 3 2 3 7 2" xfId="9499"/>
    <cellStyle name="40% - Accent2 3 2 3 7 2 2" xfId="32929"/>
    <cellStyle name="40% - Accent2 3 2 3 7 3" xfId="32928"/>
    <cellStyle name="40% - Accent2 3 2 3 7 4" xfId="43705"/>
    <cellStyle name="40% - Accent2 3 2 3 8" xfId="2888"/>
    <cellStyle name="40% - Accent2 3 2 3 8 2" xfId="9500"/>
    <cellStyle name="40% - Accent2 3 2 3 8 2 2" xfId="32931"/>
    <cellStyle name="40% - Accent2 3 2 3 8 3" xfId="32930"/>
    <cellStyle name="40% - Accent2 3 2 3 8 4" xfId="43706"/>
    <cellStyle name="40% - Accent2 3 2 3 9" xfId="9493"/>
    <cellStyle name="40% - Accent2 3 2 3 9 2" xfId="32932"/>
    <cellStyle name="40% - Accent2 3 2 4" xfId="2889"/>
    <cellStyle name="40% - Accent2 3 2 4 2" xfId="2890"/>
    <cellStyle name="40% - Accent2 3 2 4 2 2" xfId="9502"/>
    <cellStyle name="40% - Accent2 3 2 4 2 2 2" xfId="32935"/>
    <cellStyle name="40% - Accent2 3 2 4 2 3" xfId="32934"/>
    <cellStyle name="40% - Accent2 3 2 4 2 4" xfId="43708"/>
    <cellStyle name="40% - Accent2 3 2 4 3" xfId="9501"/>
    <cellStyle name="40% - Accent2 3 2 4 3 2" xfId="32936"/>
    <cellStyle name="40% - Accent2 3 2 4 4" xfId="32933"/>
    <cellStyle name="40% - Accent2 3 2 4 5" xfId="43707"/>
    <cellStyle name="40% - Accent2 3 2 5" xfId="2891"/>
    <cellStyle name="40% - Accent2 3 2 5 2" xfId="9503"/>
    <cellStyle name="40% - Accent2 3 2 5 2 2" xfId="32938"/>
    <cellStyle name="40% - Accent2 3 2 5 3" xfId="32937"/>
    <cellStyle name="40% - Accent2 3 2 5 4" xfId="43709"/>
    <cellStyle name="40% - Accent2 3 2 6" xfId="2892"/>
    <cellStyle name="40% - Accent2 3 2 6 2" xfId="9504"/>
    <cellStyle name="40% - Accent2 3 2 6 2 2" xfId="32940"/>
    <cellStyle name="40% - Accent2 3 2 6 3" xfId="32939"/>
    <cellStyle name="40% - Accent2 3 2 6 4" xfId="43710"/>
    <cellStyle name="40% - Accent2 3 2 7" xfId="2893"/>
    <cellStyle name="40% - Accent2 3 2 7 2" xfId="9505"/>
    <cellStyle name="40% - Accent2 3 2 7 2 2" xfId="32942"/>
    <cellStyle name="40% - Accent2 3 2 7 3" xfId="32941"/>
    <cellStyle name="40% - Accent2 3 2 7 4" xfId="43711"/>
    <cellStyle name="40% - Accent2 3 2 8" xfId="2894"/>
    <cellStyle name="40% - Accent2 3 2 8 2" xfId="9506"/>
    <cellStyle name="40% - Accent2 3 2 8 2 2" xfId="32944"/>
    <cellStyle name="40% - Accent2 3 2 8 3" xfId="32943"/>
    <cellStyle name="40% - Accent2 3 2 8 4" xfId="43712"/>
    <cellStyle name="40% - Accent2 3 2 9" xfId="2895"/>
    <cellStyle name="40% - Accent2 3 2 9 2" xfId="9507"/>
    <cellStyle name="40% - Accent2 3 2 9 2 2" xfId="32946"/>
    <cellStyle name="40% - Accent2 3 2 9 3" xfId="32945"/>
    <cellStyle name="40% - Accent2 3 2 9 4" xfId="43713"/>
    <cellStyle name="40% - Accent2 3 3" xfId="650"/>
    <cellStyle name="40% - Accent2 3 3 10" xfId="2897"/>
    <cellStyle name="40% - Accent2 3 3 10 2" xfId="9509"/>
    <cellStyle name="40% - Accent2 3 3 10 2 2" xfId="32949"/>
    <cellStyle name="40% - Accent2 3 3 10 3" xfId="32948"/>
    <cellStyle name="40% - Accent2 3 3 10 4" xfId="43715"/>
    <cellStyle name="40% - Accent2 3 3 11" xfId="2898"/>
    <cellStyle name="40% - Accent2 3 3 11 2" xfId="9510"/>
    <cellStyle name="40% - Accent2 3 3 11 2 2" xfId="32951"/>
    <cellStyle name="40% - Accent2 3 3 11 3" xfId="32950"/>
    <cellStyle name="40% - Accent2 3 3 11 4" xfId="43716"/>
    <cellStyle name="40% - Accent2 3 3 12" xfId="2896"/>
    <cellStyle name="40% - Accent2 3 3 12 2" xfId="9511"/>
    <cellStyle name="40% - Accent2 3 3 12 2 2" xfId="32953"/>
    <cellStyle name="40% - Accent2 3 3 12 3" xfId="32952"/>
    <cellStyle name="40% - Accent2 3 3 13" xfId="9508"/>
    <cellStyle name="40% - Accent2 3 3 13 2" xfId="32954"/>
    <cellStyle name="40% - Accent2 3 3 14" xfId="14800"/>
    <cellStyle name="40% - Accent2 3 3 15" xfId="32947"/>
    <cellStyle name="40% - Accent2 3 3 16" xfId="43714"/>
    <cellStyle name="40% - Accent2 3 3 2" xfId="2899"/>
    <cellStyle name="40% - Accent2 3 3 2 10" xfId="9512"/>
    <cellStyle name="40% - Accent2 3 3 2 10 2" xfId="32956"/>
    <cellStyle name="40% - Accent2 3 3 2 11" xfId="32955"/>
    <cellStyle name="40% - Accent2 3 3 2 12" xfId="43717"/>
    <cellStyle name="40% - Accent2 3 3 2 2" xfId="2900"/>
    <cellStyle name="40% - Accent2 3 3 2 2 2" xfId="9513"/>
    <cellStyle name="40% - Accent2 3 3 2 2 2 2" xfId="32958"/>
    <cellStyle name="40% - Accent2 3 3 2 2 3" xfId="32957"/>
    <cellStyle name="40% - Accent2 3 3 2 2 4" xfId="43718"/>
    <cellStyle name="40% - Accent2 3 3 2 3" xfId="2901"/>
    <cellStyle name="40% - Accent2 3 3 2 3 2" xfId="9514"/>
    <cellStyle name="40% - Accent2 3 3 2 3 2 2" xfId="32960"/>
    <cellStyle name="40% - Accent2 3 3 2 3 3" xfId="32959"/>
    <cellStyle name="40% - Accent2 3 3 2 3 4" xfId="43719"/>
    <cellStyle name="40% - Accent2 3 3 2 4" xfId="2902"/>
    <cellStyle name="40% - Accent2 3 3 2 4 2" xfId="9515"/>
    <cellStyle name="40% - Accent2 3 3 2 4 2 2" xfId="32962"/>
    <cellStyle name="40% - Accent2 3 3 2 4 3" xfId="32961"/>
    <cellStyle name="40% - Accent2 3 3 2 4 4" xfId="43720"/>
    <cellStyle name="40% - Accent2 3 3 2 5" xfId="2903"/>
    <cellStyle name="40% - Accent2 3 3 2 5 2" xfId="9516"/>
    <cellStyle name="40% - Accent2 3 3 2 5 2 2" xfId="32964"/>
    <cellStyle name="40% - Accent2 3 3 2 5 3" xfId="32963"/>
    <cellStyle name="40% - Accent2 3 3 2 5 4" xfId="43721"/>
    <cellStyle name="40% - Accent2 3 3 2 6" xfId="2904"/>
    <cellStyle name="40% - Accent2 3 3 2 6 2" xfId="9517"/>
    <cellStyle name="40% - Accent2 3 3 2 6 2 2" xfId="32966"/>
    <cellStyle name="40% - Accent2 3 3 2 6 3" xfId="32965"/>
    <cellStyle name="40% - Accent2 3 3 2 6 4" xfId="43722"/>
    <cellStyle name="40% - Accent2 3 3 2 7" xfId="2905"/>
    <cellStyle name="40% - Accent2 3 3 2 7 2" xfId="9518"/>
    <cellStyle name="40% - Accent2 3 3 2 7 2 2" xfId="32968"/>
    <cellStyle name="40% - Accent2 3 3 2 7 3" xfId="32967"/>
    <cellStyle name="40% - Accent2 3 3 2 7 4" xfId="43723"/>
    <cellStyle name="40% - Accent2 3 3 2 8" xfId="2906"/>
    <cellStyle name="40% - Accent2 3 3 2 8 2" xfId="9519"/>
    <cellStyle name="40% - Accent2 3 3 2 8 2 2" xfId="32970"/>
    <cellStyle name="40% - Accent2 3 3 2 8 3" xfId="32969"/>
    <cellStyle name="40% - Accent2 3 3 2 8 4" xfId="43724"/>
    <cellStyle name="40% - Accent2 3 3 2 9" xfId="2907"/>
    <cellStyle name="40% - Accent2 3 3 2 9 2" xfId="9520"/>
    <cellStyle name="40% - Accent2 3 3 2 9 2 2" xfId="32972"/>
    <cellStyle name="40% - Accent2 3 3 2 9 3" xfId="32971"/>
    <cellStyle name="40% - Accent2 3 3 2 9 4" xfId="43725"/>
    <cellStyle name="40% - Accent2 3 3 3" xfId="2908"/>
    <cellStyle name="40% - Accent2 3 3 3 2" xfId="2909"/>
    <cellStyle name="40% - Accent2 3 3 3 2 2" xfId="9522"/>
    <cellStyle name="40% - Accent2 3 3 3 2 2 2" xfId="32975"/>
    <cellStyle name="40% - Accent2 3 3 3 2 3" xfId="32974"/>
    <cellStyle name="40% - Accent2 3 3 3 2 4" xfId="43727"/>
    <cellStyle name="40% - Accent2 3 3 3 3" xfId="9521"/>
    <cellStyle name="40% - Accent2 3 3 3 3 2" xfId="32976"/>
    <cellStyle name="40% - Accent2 3 3 3 4" xfId="32973"/>
    <cellStyle name="40% - Accent2 3 3 3 5" xfId="43726"/>
    <cellStyle name="40% - Accent2 3 3 4" xfId="2910"/>
    <cellStyle name="40% - Accent2 3 3 4 2" xfId="9523"/>
    <cellStyle name="40% - Accent2 3 3 4 2 2" xfId="32978"/>
    <cellStyle name="40% - Accent2 3 3 4 3" xfId="32977"/>
    <cellStyle name="40% - Accent2 3 3 4 4" xfId="43728"/>
    <cellStyle name="40% - Accent2 3 3 5" xfId="2911"/>
    <cellStyle name="40% - Accent2 3 3 5 2" xfId="9524"/>
    <cellStyle name="40% - Accent2 3 3 5 2 2" xfId="32980"/>
    <cellStyle name="40% - Accent2 3 3 5 3" xfId="32979"/>
    <cellStyle name="40% - Accent2 3 3 5 4" xfId="43729"/>
    <cellStyle name="40% - Accent2 3 3 6" xfId="2912"/>
    <cellStyle name="40% - Accent2 3 3 6 2" xfId="9525"/>
    <cellStyle name="40% - Accent2 3 3 6 2 2" xfId="32982"/>
    <cellStyle name="40% - Accent2 3 3 6 3" xfId="32981"/>
    <cellStyle name="40% - Accent2 3 3 6 4" xfId="43730"/>
    <cellStyle name="40% - Accent2 3 3 7" xfId="2913"/>
    <cellStyle name="40% - Accent2 3 3 7 2" xfId="9526"/>
    <cellStyle name="40% - Accent2 3 3 7 2 2" xfId="32984"/>
    <cellStyle name="40% - Accent2 3 3 7 3" xfId="32983"/>
    <cellStyle name="40% - Accent2 3 3 7 4" xfId="43731"/>
    <cellStyle name="40% - Accent2 3 3 8" xfId="2914"/>
    <cellStyle name="40% - Accent2 3 3 8 2" xfId="9527"/>
    <cellStyle name="40% - Accent2 3 3 8 2 2" xfId="32986"/>
    <cellStyle name="40% - Accent2 3 3 8 3" xfId="32985"/>
    <cellStyle name="40% - Accent2 3 3 8 4" xfId="43732"/>
    <cellStyle name="40% - Accent2 3 3 9" xfId="2915"/>
    <cellStyle name="40% - Accent2 3 3 9 2" xfId="9528"/>
    <cellStyle name="40% - Accent2 3 3 9 2 2" xfId="32988"/>
    <cellStyle name="40% - Accent2 3 3 9 3" xfId="32987"/>
    <cellStyle name="40% - Accent2 3 3 9 4" xfId="43733"/>
    <cellStyle name="40% - Accent2 3 4" xfId="737"/>
    <cellStyle name="40% - Accent2 3 4 10" xfId="2916"/>
    <cellStyle name="40% - Accent2 3 4 10 2" xfId="9530"/>
    <cellStyle name="40% - Accent2 3 4 10 2 2" xfId="32991"/>
    <cellStyle name="40% - Accent2 3 4 10 3" xfId="32990"/>
    <cellStyle name="40% - Accent2 3 4 11" xfId="9529"/>
    <cellStyle name="40% - Accent2 3 4 11 2" xfId="32992"/>
    <cellStyle name="40% - Accent2 3 4 12" xfId="14801"/>
    <cellStyle name="40% - Accent2 3 4 13" xfId="32989"/>
    <cellStyle name="40% - Accent2 3 4 14" xfId="43734"/>
    <cellStyle name="40% - Accent2 3 4 2" xfId="2917"/>
    <cellStyle name="40% - Accent2 3 4 2 2" xfId="2918"/>
    <cellStyle name="40% - Accent2 3 4 2 2 2" xfId="9532"/>
    <cellStyle name="40% - Accent2 3 4 2 2 2 2" xfId="32995"/>
    <cellStyle name="40% - Accent2 3 4 2 2 3" xfId="32994"/>
    <cellStyle name="40% - Accent2 3 4 2 2 4" xfId="43736"/>
    <cellStyle name="40% - Accent2 3 4 2 3" xfId="9531"/>
    <cellStyle name="40% - Accent2 3 4 2 3 2" xfId="32996"/>
    <cellStyle name="40% - Accent2 3 4 2 4" xfId="32993"/>
    <cellStyle name="40% - Accent2 3 4 2 5" xfId="43735"/>
    <cellStyle name="40% - Accent2 3 4 3" xfId="2919"/>
    <cellStyle name="40% - Accent2 3 4 3 2" xfId="2920"/>
    <cellStyle name="40% - Accent2 3 4 3 2 2" xfId="9534"/>
    <cellStyle name="40% - Accent2 3 4 3 2 2 2" xfId="32999"/>
    <cellStyle name="40% - Accent2 3 4 3 2 3" xfId="32998"/>
    <cellStyle name="40% - Accent2 3 4 3 2 4" xfId="43738"/>
    <cellStyle name="40% - Accent2 3 4 3 3" xfId="9533"/>
    <cellStyle name="40% - Accent2 3 4 3 3 2" xfId="33000"/>
    <cellStyle name="40% - Accent2 3 4 3 4" xfId="32997"/>
    <cellStyle name="40% - Accent2 3 4 3 5" xfId="43737"/>
    <cellStyle name="40% - Accent2 3 4 4" xfId="2921"/>
    <cellStyle name="40% - Accent2 3 4 4 2" xfId="9535"/>
    <cellStyle name="40% - Accent2 3 4 4 2 2" xfId="33002"/>
    <cellStyle name="40% - Accent2 3 4 4 3" xfId="33001"/>
    <cellStyle name="40% - Accent2 3 4 4 4" xfId="43739"/>
    <cellStyle name="40% - Accent2 3 4 5" xfId="2922"/>
    <cellStyle name="40% - Accent2 3 4 5 2" xfId="9536"/>
    <cellStyle name="40% - Accent2 3 4 5 2 2" xfId="33004"/>
    <cellStyle name="40% - Accent2 3 4 5 3" xfId="33003"/>
    <cellStyle name="40% - Accent2 3 4 5 4" xfId="43740"/>
    <cellStyle name="40% - Accent2 3 4 6" xfId="2923"/>
    <cellStyle name="40% - Accent2 3 4 6 2" xfId="9537"/>
    <cellStyle name="40% - Accent2 3 4 6 2 2" xfId="33006"/>
    <cellStyle name="40% - Accent2 3 4 6 3" xfId="33005"/>
    <cellStyle name="40% - Accent2 3 4 6 4" xfId="43741"/>
    <cellStyle name="40% - Accent2 3 4 7" xfId="2924"/>
    <cellStyle name="40% - Accent2 3 4 7 2" xfId="9538"/>
    <cellStyle name="40% - Accent2 3 4 7 2 2" xfId="33008"/>
    <cellStyle name="40% - Accent2 3 4 7 3" xfId="33007"/>
    <cellStyle name="40% - Accent2 3 4 7 4" xfId="43742"/>
    <cellStyle name="40% - Accent2 3 4 8" xfId="2925"/>
    <cellStyle name="40% - Accent2 3 4 8 2" xfId="9539"/>
    <cellStyle name="40% - Accent2 3 4 8 2 2" xfId="33010"/>
    <cellStyle name="40% - Accent2 3 4 8 3" xfId="33009"/>
    <cellStyle name="40% - Accent2 3 4 8 4" xfId="43743"/>
    <cellStyle name="40% - Accent2 3 4 9" xfId="2926"/>
    <cellStyle name="40% - Accent2 3 4 9 2" xfId="9540"/>
    <cellStyle name="40% - Accent2 3 4 9 2 2" xfId="33012"/>
    <cellStyle name="40% - Accent2 3 4 9 3" xfId="33011"/>
    <cellStyle name="40% - Accent2 3 4 9 4" xfId="43744"/>
    <cellStyle name="40% - Accent2 3 5" xfId="2927"/>
    <cellStyle name="40% - Accent2 3 5 2" xfId="2928"/>
    <cellStyle name="40% - Accent2 3 5 2 2" xfId="9542"/>
    <cellStyle name="40% - Accent2 3 5 2 2 2" xfId="33015"/>
    <cellStyle name="40% - Accent2 3 5 2 3" xfId="33014"/>
    <cellStyle name="40% - Accent2 3 5 2 4" xfId="43746"/>
    <cellStyle name="40% - Accent2 3 5 3" xfId="2929"/>
    <cellStyle name="40% - Accent2 3 5 3 2" xfId="9543"/>
    <cellStyle name="40% - Accent2 3 5 3 2 2" xfId="33017"/>
    <cellStyle name="40% - Accent2 3 5 3 3" xfId="33016"/>
    <cellStyle name="40% - Accent2 3 5 3 4" xfId="43747"/>
    <cellStyle name="40% - Accent2 3 5 4" xfId="9541"/>
    <cellStyle name="40% - Accent2 3 5 4 2" xfId="33018"/>
    <cellStyle name="40% - Accent2 3 5 5" xfId="14802"/>
    <cellStyle name="40% - Accent2 3 5 6" xfId="33013"/>
    <cellStyle name="40% - Accent2 3 5 7" xfId="43745"/>
    <cellStyle name="40% - Accent2 3 6" xfId="2930"/>
    <cellStyle name="40% - Accent2 3 6 2" xfId="2931"/>
    <cellStyle name="40% - Accent2 3 6 2 2" xfId="9545"/>
    <cellStyle name="40% - Accent2 3 6 2 2 2" xfId="33021"/>
    <cellStyle name="40% - Accent2 3 6 2 3" xfId="33020"/>
    <cellStyle name="40% - Accent2 3 6 2 4" xfId="43749"/>
    <cellStyle name="40% - Accent2 3 6 3" xfId="9544"/>
    <cellStyle name="40% - Accent2 3 6 3 2" xfId="33022"/>
    <cellStyle name="40% - Accent2 3 6 4" xfId="14803"/>
    <cellStyle name="40% - Accent2 3 6 5" xfId="33019"/>
    <cellStyle name="40% - Accent2 3 6 6" xfId="43748"/>
    <cellStyle name="40% - Accent2 3 7" xfId="2932"/>
    <cellStyle name="40% - Accent2 3 7 2" xfId="2933"/>
    <cellStyle name="40% - Accent2 3 7 2 2" xfId="9547"/>
    <cellStyle name="40% - Accent2 3 7 2 2 2" xfId="33025"/>
    <cellStyle name="40% - Accent2 3 7 2 3" xfId="33024"/>
    <cellStyle name="40% - Accent2 3 7 2 4" xfId="43751"/>
    <cellStyle name="40% - Accent2 3 7 3" xfId="9546"/>
    <cellStyle name="40% - Accent2 3 7 3 2" xfId="33026"/>
    <cellStyle name="40% - Accent2 3 7 4" xfId="14804"/>
    <cellStyle name="40% - Accent2 3 7 5" xfId="33023"/>
    <cellStyle name="40% - Accent2 3 7 6" xfId="43750"/>
    <cellStyle name="40% - Accent2 3 8" xfId="2934"/>
    <cellStyle name="40% - Accent2 3 8 2" xfId="2935"/>
    <cellStyle name="40% - Accent2 3 8 2 2" xfId="9549"/>
    <cellStyle name="40% - Accent2 3 8 2 2 2" xfId="33029"/>
    <cellStyle name="40% - Accent2 3 8 2 3" xfId="33028"/>
    <cellStyle name="40% - Accent2 3 8 2 4" xfId="43753"/>
    <cellStyle name="40% - Accent2 3 8 3" xfId="9548"/>
    <cellStyle name="40% - Accent2 3 8 3 2" xfId="33030"/>
    <cellStyle name="40% - Accent2 3 8 4" xfId="14805"/>
    <cellStyle name="40% - Accent2 3 8 5" xfId="33027"/>
    <cellStyle name="40% - Accent2 3 8 6" xfId="43752"/>
    <cellStyle name="40% - Accent2 3 9" xfId="2936"/>
    <cellStyle name="40% - Accent2 3 9 2" xfId="2937"/>
    <cellStyle name="40% - Accent2 3 9 2 2" xfId="9551"/>
    <cellStyle name="40% - Accent2 3 9 2 2 2" xfId="33033"/>
    <cellStyle name="40% - Accent2 3 9 2 3" xfId="33032"/>
    <cellStyle name="40% - Accent2 3 9 2 4" xfId="43755"/>
    <cellStyle name="40% - Accent2 3 9 3" xfId="9550"/>
    <cellStyle name="40% - Accent2 3 9 3 2" xfId="33034"/>
    <cellStyle name="40% - Accent2 3 9 4" xfId="14806"/>
    <cellStyle name="40% - Accent2 3 9 5" xfId="33031"/>
    <cellStyle name="40% - Accent2 3 9 6" xfId="43754"/>
    <cellStyle name="40% - Accent2 4" xfId="215"/>
    <cellStyle name="40% - Accent2 4 10" xfId="2939"/>
    <cellStyle name="40% - Accent2 4 10 2" xfId="9553"/>
    <cellStyle name="40% - Accent2 4 10 2 2" xfId="33037"/>
    <cellStyle name="40% - Accent2 4 10 3" xfId="33036"/>
    <cellStyle name="40% - Accent2 4 10 4" xfId="43757"/>
    <cellStyle name="40% - Accent2 4 11" xfId="2940"/>
    <cellStyle name="40% - Accent2 4 11 2" xfId="9554"/>
    <cellStyle name="40% - Accent2 4 11 2 2" xfId="33039"/>
    <cellStyle name="40% - Accent2 4 11 3" xfId="33038"/>
    <cellStyle name="40% - Accent2 4 11 4" xfId="43758"/>
    <cellStyle name="40% - Accent2 4 12" xfId="2938"/>
    <cellStyle name="40% - Accent2 4 12 2" xfId="9555"/>
    <cellStyle name="40% - Accent2 4 12 2 2" xfId="33041"/>
    <cellStyle name="40% - Accent2 4 12 3" xfId="33040"/>
    <cellStyle name="40% - Accent2 4 13" xfId="9552"/>
    <cellStyle name="40% - Accent2 4 13 2" xfId="33042"/>
    <cellStyle name="40% - Accent2 4 14" xfId="14807"/>
    <cellStyle name="40% - Accent2 4 15" xfId="33035"/>
    <cellStyle name="40% - Accent2 4 16" xfId="43756"/>
    <cellStyle name="40% - Accent2 4 2" xfId="447"/>
    <cellStyle name="40% - Accent2 4 2 10" xfId="2941"/>
    <cellStyle name="40% - Accent2 4 2 10 2" xfId="9557"/>
    <cellStyle name="40% - Accent2 4 2 10 2 2" xfId="33045"/>
    <cellStyle name="40% - Accent2 4 2 10 3" xfId="33044"/>
    <cellStyle name="40% - Accent2 4 2 11" xfId="9556"/>
    <cellStyle name="40% - Accent2 4 2 11 2" xfId="33046"/>
    <cellStyle name="40% - Accent2 4 2 12" xfId="14808"/>
    <cellStyle name="40% - Accent2 4 2 13" xfId="33043"/>
    <cellStyle name="40% - Accent2 4 2 14" xfId="43759"/>
    <cellStyle name="40% - Accent2 4 2 2" xfId="2942"/>
    <cellStyle name="40% - Accent2 4 2 2 2" xfId="2943"/>
    <cellStyle name="40% - Accent2 4 2 2 2 2" xfId="9559"/>
    <cellStyle name="40% - Accent2 4 2 2 2 2 2" xfId="33049"/>
    <cellStyle name="40% - Accent2 4 2 2 2 3" xfId="33048"/>
    <cellStyle name="40% - Accent2 4 2 2 2 4" xfId="43761"/>
    <cellStyle name="40% - Accent2 4 2 2 3" xfId="9558"/>
    <cellStyle name="40% - Accent2 4 2 2 3 2" xfId="33050"/>
    <cellStyle name="40% - Accent2 4 2 2 4" xfId="33047"/>
    <cellStyle name="40% - Accent2 4 2 2 5" xfId="43760"/>
    <cellStyle name="40% - Accent2 4 2 3" xfId="2944"/>
    <cellStyle name="40% - Accent2 4 2 3 2" xfId="2945"/>
    <cellStyle name="40% - Accent2 4 2 3 2 2" xfId="9561"/>
    <cellStyle name="40% - Accent2 4 2 3 2 2 2" xfId="33053"/>
    <cellStyle name="40% - Accent2 4 2 3 2 3" xfId="33052"/>
    <cellStyle name="40% - Accent2 4 2 3 2 4" xfId="43763"/>
    <cellStyle name="40% - Accent2 4 2 3 3" xfId="9560"/>
    <cellStyle name="40% - Accent2 4 2 3 3 2" xfId="33054"/>
    <cellStyle name="40% - Accent2 4 2 3 4" xfId="33051"/>
    <cellStyle name="40% - Accent2 4 2 3 5" xfId="43762"/>
    <cellStyle name="40% - Accent2 4 2 4" xfId="2946"/>
    <cellStyle name="40% - Accent2 4 2 4 2" xfId="9562"/>
    <cellStyle name="40% - Accent2 4 2 4 2 2" xfId="33056"/>
    <cellStyle name="40% - Accent2 4 2 4 3" xfId="33055"/>
    <cellStyle name="40% - Accent2 4 2 4 4" xfId="43764"/>
    <cellStyle name="40% - Accent2 4 2 5" xfId="2947"/>
    <cellStyle name="40% - Accent2 4 2 5 2" xfId="9563"/>
    <cellStyle name="40% - Accent2 4 2 5 2 2" xfId="33058"/>
    <cellStyle name="40% - Accent2 4 2 5 3" xfId="33057"/>
    <cellStyle name="40% - Accent2 4 2 5 4" xfId="43765"/>
    <cellStyle name="40% - Accent2 4 2 6" xfId="2948"/>
    <cellStyle name="40% - Accent2 4 2 6 2" xfId="9564"/>
    <cellStyle name="40% - Accent2 4 2 6 2 2" xfId="33060"/>
    <cellStyle name="40% - Accent2 4 2 6 3" xfId="33059"/>
    <cellStyle name="40% - Accent2 4 2 6 4" xfId="43766"/>
    <cellStyle name="40% - Accent2 4 2 7" xfId="2949"/>
    <cellStyle name="40% - Accent2 4 2 7 2" xfId="9565"/>
    <cellStyle name="40% - Accent2 4 2 7 2 2" xfId="33062"/>
    <cellStyle name="40% - Accent2 4 2 7 3" xfId="33061"/>
    <cellStyle name="40% - Accent2 4 2 7 4" xfId="43767"/>
    <cellStyle name="40% - Accent2 4 2 8" xfId="2950"/>
    <cellStyle name="40% - Accent2 4 2 8 2" xfId="9566"/>
    <cellStyle name="40% - Accent2 4 2 8 2 2" xfId="33064"/>
    <cellStyle name="40% - Accent2 4 2 8 3" xfId="33063"/>
    <cellStyle name="40% - Accent2 4 2 8 4" xfId="43768"/>
    <cellStyle name="40% - Accent2 4 2 9" xfId="2951"/>
    <cellStyle name="40% - Accent2 4 2 9 2" xfId="9567"/>
    <cellStyle name="40% - Accent2 4 2 9 2 2" xfId="33066"/>
    <cellStyle name="40% - Accent2 4 2 9 3" xfId="33065"/>
    <cellStyle name="40% - Accent2 4 2 9 4" xfId="43769"/>
    <cellStyle name="40% - Accent2 4 3" xfId="651"/>
    <cellStyle name="40% - Accent2 4 3 10" xfId="9568"/>
    <cellStyle name="40% - Accent2 4 3 10 2" xfId="33068"/>
    <cellStyle name="40% - Accent2 4 3 11" xfId="14809"/>
    <cellStyle name="40% - Accent2 4 3 12" xfId="33067"/>
    <cellStyle name="40% - Accent2 4 3 13" xfId="43770"/>
    <cellStyle name="40% - Accent2 4 3 2" xfId="2953"/>
    <cellStyle name="40% - Accent2 4 3 2 2" xfId="9569"/>
    <cellStyle name="40% - Accent2 4 3 2 2 2" xfId="33070"/>
    <cellStyle name="40% - Accent2 4 3 2 3" xfId="33069"/>
    <cellStyle name="40% - Accent2 4 3 2 4" xfId="43771"/>
    <cellStyle name="40% - Accent2 4 3 3" xfId="2954"/>
    <cellStyle name="40% - Accent2 4 3 3 2" xfId="9570"/>
    <cellStyle name="40% - Accent2 4 3 3 2 2" xfId="33072"/>
    <cellStyle name="40% - Accent2 4 3 3 3" xfId="33071"/>
    <cellStyle name="40% - Accent2 4 3 3 4" xfId="43772"/>
    <cellStyle name="40% - Accent2 4 3 4" xfId="2955"/>
    <cellStyle name="40% - Accent2 4 3 4 2" xfId="9571"/>
    <cellStyle name="40% - Accent2 4 3 4 2 2" xfId="33074"/>
    <cellStyle name="40% - Accent2 4 3 4 3" xfId="33073"/>
    <cellStyle name="40% - Accent2 4 3 4 4" xfId="43773"/>
    <cellStyle name="40% - Accent2 4 3 5" xfId="2956"/>
    <cellStyle name="40% - Accent2 4 3 5 2" xfId="9572"/>
    <cellStyle name="40% - Accent2 4 3 5 2 2" xfId="33076"/>
    <cellStyle name="40% - Accent2 4 3 5 3" xfId="33075"/>
    <cellStyle name="40% - Accent2 4 3 5 4" xfId="43774"/>
    <cellStyle name="40% - Accent2 4 3 6" xfId="2957"/>
    <cellStyle name="40% - Accent2 4 3 6 2" xfId="9573"/>
    <cellStyle name="40% - Accent2 4 3 6 2 2" xfId="33078"/>
    <cellStyle name="40% - Accent2 4 3 6 3" xfId="33077"/>
    <cellStyle name="40% - Accent2 4 3 6 4" xfId="43775"/>
    <cellStyle name="40% - Accent2 4 3 7" xfId="2958"/>
    <cellStyle name="40% - Accent2 4 3 7 2" xfId="9574"/>
    <cellStyle name="40% - Accent2 4 3 7 2 2" xfId="33080"/>
    <cellStyle name="40% - Accent2 4 3 7 3" xfId="33079"/>
    <cellStyle name="40% - Accent2 4 3 7 4" xfId="43776"/>
    <cellStyle name="40% - Accent2 4 3 8" xfId="2959"/>
    <cellStyle name="40% - Accent2 4 3 8 2" xfId="9575"/>
    <cellStyle name="40% - Accent2 4 3 8 2 2" xfId="33082"/>
    <cellStyle name="40% - Accent2 4 3 8 3" xfId="33081"/>
    <cellStyle name="40% - Accent2 4 3 8 4" xfId="43777"/>
    <cellStyle name="40% - Accent2 4 3 9" xfId="2952"/>
    <cellStyle name="40% - Accent2 4 3 9 2" xfId="9576"/>
    <cellStyle name="40% - Accent2 4 3 9 2 2" xfId="33084"/>
    <cellStyle name="40% - Accent2 4 3 9 3" xfId="33083"/>
    <cellStyle name="40% - Accent2 4 4" xfId="738"/>
    <cellStyle name="40% - Accent2 4 4 2" xfId="2961"/>
    <cellStyle name="40% - Accent2 4 4 2 2" xfId="9578"/>
    <cellStyle name="40% - Accent2 4 4 2 2 2" xfId="33087"/>
    <cellStyle name="40% - Accent2 4 4 2 3" xfId="33086"/>
    <cellStyle name="40% - Accent2 4 4 2 4" xfId="43779"/>
    <cellStyle name="40% - Accent2 4 4 3" xfId="2960"/>
    <cellStyle name="40% - Accent2 4 4 3 2" xfId="9579"/>
    <cellStyle name="40% - Accent2 4 4 3 2 2" xfId="33089"/>
    <cellStyle name="40% - Accent2 4 4 3 3" xfId="33088"/>
    <cellStyle name="40% - Accent2 4 4 4" xfId="9577"/>
    <cellStyle name="40% - Accent2 4 4 4 2" xfId="33090"/>
    <cellStyle name="40% - Accent2 4 4 5" xfId="14810"/>
    <cellStyle name="40% - Accent2 4 4 6" xfId="33085"/>
    <cellStyle name="40% - Accent2 4 4 7" xfId="43778"/>
    <cellStyle name="40% - Accent2 4 5" xfId="2962"/>
    <cellStyle name="40% - Accent2 4 5 2" xfId="9580"/>
    <cellStyle name="40% - Accent2 4 5 2 2" xfId="33092"/>
    <cellStyle name="40% - Accent2 4 5 3" xfId="33091"/>
    <cellStyle name="40% - Accent2 4 5 4" xfId="43780"/>
    <cellStyle name="40% - Accent2 4 6" xfId="2963"/>
    <cellStyle name="40% - Accent2 4 6 2" xfId="9581"/>
    <cellStyle name="40% - Accent2 4 6 2 2" xfId="33094"/>
    <cellStyle name="40% - Accent2 4 6 3" xfId="33093"/>
    <cellStyle name="40% - Accent2 4 6 4" xfId="43781"/>
    <cellStyle name="40% - Accent2 4 7" xfId="2964"/>
    <cellStyle name="40% - Accent2 4 7 2" xfId="9582"/>
    <cellStyle name="40% - Accent2 4 7 2 2" xfId="33096"/>
    <cellStyle name="40% - Accent2 4 7 3" xfId="33095"/>
    <cellStyle name="40% - Accent2 4 7 4" xfId="43782"/>
    <cellStyle name="40% - Accent2 4 8" xfId="2965"/>
    <cellStyle name="40% - Accent2 4 8 2" xfId="9583"/>
    <cellStyle name="40% - Accent2 4 8 2 2" xfId="33098"/>
    <cellStyle name="40% - Accent2 4 8 3" xfId="33097"/>
    <cellStyle name="40% - Accent2 4 8 4" xfId="43783"/>
    <cellStyle name="40% - Accent2 4 9" xfId="2966"/>
    <cellStyle name="40% - Accent2 4 9 2" xfId="9584"/>
    <cellStyle name="40% - Accent2 4 9 2 2" xfId="33100"/>
    <cellStyle name="40% - Accent2 4 9 3" xfId="33099"/>
    <cellStyle name="40% - Accent2 4 9 4" xfId="43784"/>
    <cellStyle name="40% - Accent2 5" xfId="216"/>
    <cellStyle name="40% - Accent2 5 10" xfId="2968"/>
    <cellStyle name="40% - Accent2 5 10 2" xfId="9586"/>
    <cellStyle name="40% - Accent2 5 10 2 2" xfId="33103"/>
    <cellStyle name="40% - Accent2 5 10 3" xfId="33102"/>
    <cellStyle name="40% - Accent2 5 10 4" xfId="43786"/>
    <cellStyle name="40% - Accent2 5 11" xfId="2969"/>
    <cellStyle name="40% - Accent2 5 11 2" xfId="9587"/>
    <cellStyle name="40% - Accent2 5 11 2 2" xfId="33105"/>
    <cellStyle name="40% - Accent2 5 11 3" xfId="33104"/>
    <cellStyle name="40% - Accent2 5 11 4" xfId="43787"/>
    <cellStyle name="40% - Accent2 5 12" xfId="2967"/>
    <cellStyle name="40% - Accent2 5 12 2" xfId="9588"/>
    <cellStyle name="40% - Accent2 5 12 2 2" xfId="33107"/>
    <cellStyle name="40% - Accent2 5 12 3" xfId="33106"/>
    <cellStyle name="40% - Accent2 5 13" xfId="9585"/>
    <cellStyle name="40% - Accent2 5 13 2" xfId="33108"/>
    <cellStyle name="40% - Accent2 5 14" xfId="14811"/>
    <cellStyle name="40% - Accent2 5 15" xfId="33101"/>
    <cellStyle name="40% - Accent2 5 16" xfId="43785"/>
    <cellStyle name="40% - Accent2 5 2" xfId="448"/>
    <cellStyle name="40% - Accent2 5 2 10" xfId="2970"/>
    <cellStyle name="40% - Accent2 5 2 10 2" xfId="9590"/>
    <cellStyle name="40% - Accent2 5 2 10 2 2" xfId="33111"/>
    <cellStyle name="40% - Accent2 5 2 10 3" xfId="33110"/>
    <cellStyle name="40% - Accent2 5 2 11" xfId="9589"/>
    <cellStyle name="40% - Accent2 5 2 11 2" xfId="33112"/>
    <cellStyle name="40% - Accent2 5 2 12" xfId="14812"/>
    <cellStyle name="40% - Accent2 5 2 13" xfId="33109"/>
    <cellStyle name="40% - Accent2 5 2 14" xfId="43788"/>
    <cellStyle name="40% - Accent2 5 2 2" xfId="2971"/>
    <cellStyle name="40% - Accent2 5 2 2 2" xfId="9591"/>
    <cellStyle name="40% - Accent2 5 2 2 2 2" xfId="33114"/>
    <cellStyle name="40% - Accent2 5 2 2 3" xfId="33113"/>
    <cellStyle name="40% - Accent2 5 2 2 4" xfId="43789"/>
    <cellStyle name="40% - Accent2 5 2 3" xfId="2972"/>
    <cellStyle name="40% - Accent2 5 2 3 2" xfId="9592"/>
    <cellStyle name="40% - Accent2 5 2 3 2 2" xfId="33116"/>
    <cellStyle name="40% - Accent2 5 2 3 3" xfId="33115"/>
    <cellStyle name="40% - Accent2 5 2 3 4" xfId="43790"/>
    <cellStyle name="40% - Accent2 5 2 4" xfId="2973"/>
    <cellStyle name="40% - Accent2 5 2 4 2" xfId="9593"/>
    <cellStyle name="40% - Accent2 5 2 4 2 2" xfId="33118"/>
    <cellStyle name="40% - Accent2 5 2 4 3" xfId="33117"/>
    <cellStyle name="40% - Accent2 5 2 4 4" xfId="43791"/>
    <cellStyle name="40% - Accent2 5 2 5" xfId="2974"/>
    <cellStyle name="40% - Accent2 5 2 5 2" xfId="9594"/>
    <cellStyle name="40% - Accent2 5 2 5 2 2" xfId="33120"/>
    <cellStyle name="40% - Accent2 5 2 5 3" xfId="33119"/>
    <cellStyle name="40% - Accent2 5 2 5 4" xfId="43792"/>
    <cellStyle name="40% - Accent2 5 2 6" xfId="2975"/>
    <cellStyle name="40% - Accent2 5 2 6 2" xfId="9595"/>
    <cellStyle name="40% - Accent2 5 2 6 2 2" xfId="33122"/>
    <cellStyle name="40% - Accent2 5 2 6 3" xfId="33121"/>
    <cellStyle name="40% - Accent2 5 2 6 4" xfId="43793"/>
    <cellStyle name="40% - Accent2 5 2 7" xfId="2976"/>
    <cellStyle name="40% - Accent2 5 2 7 2" xfId="9596"/>
    <cellStyle name="40% - Accent2 5 2 7 2 2" xfId="33124"/>
    <cellStyle name="40% - Accent2 5 2 7 3" xfId="33123"/>
    <cellStyle name="40% - Accent2 5 2 7 4" xfId="43794"/>
    <cellStyle name="40% - Accent2 5 2 8" xfId="2977"/>
    <cellStyle name="40% - Accent2 5 2 8 2" xfId="9597"/>
    <cellStyle name="40% - Accent2 5 2 8 2 2" xfId="33126"/>
    <cellStyle name="40% - Accent2 5 2 8 3" xfId="33125"/>
    <cellStyle name="40% - Accent2 5 2 8 4" xfId="43795"/>
    <cellStyle name="40% - Accent2 5 2 9" xfId="2978"/>
    <cellStyle name="40% - Accent2 5 2 9 2" xfId="9598"/>
    <cellStyle name="40% - Accent2 5 2 9 2 2" xfId="33128"/>
    <cellStyle name="40% - Accent2 5 2 9 3" xfId="33127"/>
    <cellStyle name="40% - Accent2 5 2 9 4" xfId="43796"/>
    <cellStyle name="40% - Accent2 5 3" xfId="652"/>
    <cellStyle name="40% - Accent2 5 3 2" xfId="2980"/>
    <cellStyle name="40% - Accent2 5 3 2 2" xfId="9600"/>
    <cellStyle name="40% - Accent2 5 3 2 2 2" xfId="33131"/>
    <cellStyle name="40% - Accent2 5 3 2 3" xfId="33130"/>
    <cellStyle name="40% - Accent2 5 3 2 4" xfId="43798"/>
    <cellStyle name="40% - Accent2 5 3 3" xfId="2979"/>
    <cellStyle name="40% - Accent2 5 3 3 2" xfId="9601"/>
    <cellStyle name="40% - Accent2 5 3 3 2 2" xfId="33133"/>
    <cellStyle name="40% - Accent2 5 3 3 3" xfId="33132"/>
    <cellStyle name="40% - Accent2 5 3 4" xfId="9599"/>
    <cellStyle name="40% - Accent2 5 3 4 2" xfId="33134"/>
    <cellStyle name="40% - Accent2 5 3 5" xfId="14813"/>
    <cellStyle name="40% - Accent2 5 3 6" xfId="33129"/>
    <cellStyle name="40% - Accent2 5 3 7" xfId="43797"/>
    <cellStyle name="40% - Accent2 5 4" xfId="739"/>
    <cellStyle name="40% - Accent2 5 4 2" xfId="2981"/>
    <cellStyle name="40% - Accent2 5 4 2 2" xfId="9603"/>
    <cellStyle name="40% - Accent2 5 4 2 2 2" xfId="33137"/>
    <cellStyle name="40% - Accent2 5 4 2 3" xfId="33136"/>
    <cellStyle name="40% - Accent2 5 4 3" xfId="9602"/>
    <cellStyle name="40% - Accent2 5 4 3 2" xfId="33138"/>
    <cellStyle name="40% - Accent2 5 4 4" xfId="14814"/>
    <cellStyle name="40% - Accent2 5 4 5" xfId="33135"/>
    <cellStyle name="40% - Accent2 5 4 6" xfId="43799"/>
    <cellStyle name="40% - Accent2 5 5" xfId="2982"/>
    <cellStyle name="40% - Accent2 5 5 2" xfId="9604"/>
    <cellStyle name="40% - Accent2 5 5 2 2" xfId="33140"/>
    <cellStyle name="40% - Accent2 5 5 3" xfId="33139"/>
    <cellStyle name="40% - Accent2 5 5 4" xfId="43800"/>
    <cellStyle name="40% - Accent2 5 6" xfId="2983"/>
    <cellStyle name="40% - Accent2 5 6 2" xfId="9605"/>
    <cellStyle name="40% - Accent2 5 6 2 2" xfId="33142"/>
    <cellStyle name="40% - Accent2 5 6 3" xfId="33141"/>
    <cellStyle name="40% - Accent2 5 6 4" xfId="43801"/>
    <cellStyle name="40% - Accent2 5 7" xfId="2984"/>
    <cellStyle name="40% - Accent2 5 7 2" xfId="9606"/>
    <cellStyle name="40% - Accent2 5 7 2 2" xfId="33144"/>
    <cellStyle name="40% - Accent2 5 7 3" xfId="33143"/>
    <cellStyle name="40% - Accent2 5 7 4" xfId="43802"/>
    <cellStyle name="40% - Accent2 5 8" xfId="2985"/>
    <cellStyle name="40% - Accent2 5 8 2" xfId="9607"/>
    <cellStyle name="40% - Accent2 5 8 2 2" xfId="33146"/>
    <cellStyle name="40% - Accent2 5 8 3" xfId="33145"/>
    <cellStyle name="40% - Accent2 5 8 4" xfId="43803"/>
    <cellStyle name="40% - Accent2 5 9" xfId="2986"/>
    <cellStyle name="40% - Accent2 5 9 2" xfId="9608"/>
    <cellStyle name="40% - Accent2 5 9 2 2" xfId="33148"/>
    <cellStyle name="40% - Accent2 5 9 3" xfId="33147"/>
    <cellStyle name="40% - Accent2 5 9 4" xfId="43804"/>
    <cellStyle name="40% - Accent2 6" xfId="217"/>
    <cellStyle name="40% - Accent2 6 10" xfId="2987"/>
    <cellStyle name="40% - Accent2 6 10 2" xfId="9610"/>
    <cellStyle name="40% - Accent2 6 10 2 2" xfId="33151"/>
    <cellStyle name="40% - Accent2 6 10 3" xfId="33150"/>
    <cellStyle name="40% - Accent2 6 11" xfId="9609"/>
    <cellStyle name="40% - Accent2 6 11 2" xfId="33152"/>
    <cellStyle name="40% - Accent2 6 12" xfId="14815"/>
    <cellStyle name="40% - Accent2 6 13" xfId="33149"/>
    <cellStyle name="40% - Accent2 6 14" xfId="43805"/>
    <cellStyle name="40% - Accent2 6 2" xfId="449"/>
    <cellStyle name="40% - Accent2 6 2 2" xfId="2989"/>
    <cellStyle name="40% - Accent2 6 2 2 2" xfId="9612"/>
    <cellStyle name="40% - Accent2 6 2 2 2 2" xfId="33155"/>
    <cellStyle name="40% - Accent2 6 2 2 3" xfId="33154"/>
    <cellStyle name="40% - Accent2 6 2 2 4" xfId="43807"/>
    <cellStyle name="40% - Accent2 6 2 3" xfId="2988"/>
    <cellStyle name="40% - Accent2 6 2 3 2" xfId="9613"/>
    <cellStyle name="40% - Accent2 6 2 3 2 2" xfId="33157"/>
    <cellStyle name="40% - Accent2 6 2 3 3" xfId="33156"/>
    <cellStyle name="40% - Accent2 6 2 4" xfId="9611"/>
    <cellStyle name="40% - Accent2 6 2 4 2" xfId="33158"/>
    <cellStyle name="40% - Accent2 6 2 5" xfId="14816"/>
    <cellStyle name="40% - Accent2 6 2 6" xfId="33153"/>
    <cellStyle name="40% - Accent2 6 2 7" xfId="43806"/>
    <cellStyle name="40% - Accent2 6 3" xfId="653"/>
    <cellStyle name="40% - Accent2 6 3 2" xfId="2991"/>
    <cellStyle name="40% - Accent2 6 3 2 2" xfId="9615"/>
    <cellStyle name="40% - Accent2 6 3 2 2 2" xfId="33161"/>
    <cellStyle name="40% - Accent2 6 3 2 3" xfId="33160"/>
    <cellStyle name="40% - Accent2 6 3 2 4" xfId="43809"/>
    <cellStyle name="40% - Accent2 6 3 3" xfId="2990"/>
    <cellStyle name="40% - Accent2 6 3 3 2" xfId="9616"/>
    <cellStyle name="40% - Accent2 6 3 3 2 2" xfId="33163"/>
    <cellStyle name="40% - Accent2 6 3 3 3" xfId="33162"/>
    <cellStyle name="40% - Accent2 6 3 4" xfId="9614"/>
    <cellStyle name="40% - Accent2 6 3 4 2" xfId="33164"/>
    <cellStyle name="40% - Accent2 6 3 5" xfId="14817"/>
    <cellStyle name="40% - Accent2 6 3 6" xfId="33159"/>
    <cellStyle name="40% - Accent2 6 3 7" xfId="43808"/>
    <cellStyle name="40% - Accent2 6 4" xfId="740"/>
    <cellStyle name="40% - Accent2 6 4 2" xfId="2992"/>
    <cellStyle name="40% - Accent2 6 4 2 2" xfId="9618"/>
    <cellStyle name="40% - Accent2 6 4 2 2 2" xfId="33167"/>
    <cellStyle name="40% - Accent2 6 4 2 3" xfId="33166"/>
    <cellStyle name="40% - Accent2 6 4 3" xfId="9617"/>
    <cellStyle name="40% - Accent2 6 4 3 2" xfId="33168"/>
    <cellStyle name="40% - Accent2 6 4 4" xfId="14818"/>
    <cellStyle name="40% - Accent2 6 4 5" xfId="33165"/>
    <cellStyle name="40% - Accent2 6 4 6" xfId="43810"/>
    <cellStyle name="40% - Accent2 6 5" xfId="2993"/>
    <cellStyle name="40% - Accent2 6 5 2" xfId="9619"/>
    <cellStyle name="40% - Accent2 6 5 2 2" xfId="33170"/>
    <cellStyle name="40% - Accent2 6 5 3" xfId="33169"/>
    <cellStyle name="40% - Accent2 6 5 4" xfId="43811"/>
    <cellStyle name="40% - Accent2 6 6" xfId="2994"/>
    <cellStyle name="40% - Accent2 6 6 2" xfId="9620"/>
    <cellStyle name="40% - Accent2 6 6 2 2" xfId="33172"/>
    <cellStyle name="40% - Accent2 6 6 3" xfId="33171"/>
    <cellStyle name="40% - Accent2 6 6 4" xfId="43812"/>
    <cellStyle name="40% - Accent2 6 7" xfId="2995"/>
    <cellStyle name="40% - Accent2 6 7 2" xfId="9621"/>
    <cellStyle name="40% - Accent2 6 7 2 2" xfId="33174"/>
    <cellStyle name="40% - Accent2 6 7 3" xfId="33173"/>
    <cellStyle name="40% - Accent2 6 7 4" xfId="43813"/>
    <cellStyle name="40% - Accent2 6 8" xfId="2996"/>
    <cellStyle name="40% - Accent2 6 8 2" xfId="9622"/>
    <cellStyle name="40% - Accent2 6 8 2 2" xfId="33176"/>
    <cellStyle name="40% - Accent2 6 8 3" xfId="33175"/>
    <cellStyle name="40% - Accent2 6 8 4" xfId="43814"/>
    <cellStyle name="40% - Accent2 6 9" xfId="2997"/>
    <cellStyle name="40% - Accent2 6 9 2" xfId="9623"/>
    <cellStyle name="40% - Accent2 6 9 2 2" xfId="33178"/>
    <cellStyle name="40% - Accent2 6 9 3" xfId="33177"/>
    <cellStyle name="40% - Accent2 6 9 4" xfId="43815"/>
    <cellStyle name="40% - Accent2 7" xfId="218"/>
    <cellStyle name="40% - Accent2 7 10" xfId="9624"/>
    <cellStyle name="40% - Accent2 7 10 2" xfId="33180"/>
    <cellStyle name="40% - Accent2 7 11" xfId="14819"/>
    <cellStyle name="40% - Accent2 7 12" xfId="33179"/>
    <cellStyle name="40% - Accent2 7 13" xfId="43816"/>
    <cellStyle name="40% - Accent2 7 2" xfId="450"/>
    <cellStyle name="40% - Accent2 7 2 2" xfId="3000"/>
    <cellStyle name="40% - Accent2 7 2 2 2" xfId="9626"/>
    <cellStyle name="40% - Accent2 7 2 2 2 2" xfId="33183"/>
    <cellStyle name="40% - Accent2 7 2 2 3" xfId="33182"/>
    <cellStyle name="40% - Accent2 7 2 2 4" xfId="43818"/>
    <cellStyle name="40% - Accent2 7 2 3" xfId="2999"/>
    <cellStyle name="40% - Accent2 7 2 3 2" xfId="9627"/>
    <cellStyle name="40% - Accent2 7 2 3 2 2" xfId="33185"/>
    <cellStyle name="40% - Accent2 7 2 3 3" xfId="33184"/>
    <cellStyle name="40% - Accent2 7 2 4" xfId="9625"/>
    <cellStyle name="40% - Accent2 7 2 4 2" xfId="33186"/>
    <cellStyle name="40% - Accent2 7 2 5" xfId="14820"/>
    <cellStyle name="40% - Accent2 7 2 6" xfId="33181"/>
    <cellStyle name="40% - Accent2 7 2 7" xfId="43817"/>
    <cellStyle name="40% - Accent2 7 3" xfId="654"/>
    <cellStyle name="40% - Accent2 7 3 2" xfId="3001"/>
    <cellStyle name="40% - Accent2 7 3 2 2" xfId="9629"/>
    <cellStyle name="40% - Accent2 7 3 2 2 2" xfId="33189"/>
    <cellStyle name="40% - Accent2 7 3 2 3" xfId="33188"/>
    <cellStyle name="40% - Accent2 7 3 3" xfId="9628"/>
    <cellStyle name="40% - Accent2 7 3 3 2" xfId="33190"/>
    <cellStyle name="40% - Accent2 7 3 4" xfId="14821"/>
    <cellStyle name="40% - Accent2 7 3 5" xfId="33187"/>
    <cellStyle name="40% - Accent2 7 3 6" xfId="43819"/>
    <cellStyle name="40% - Accent2 7 4" xfId="741"/>
    <cellStyle name="40% - Accent2 7 4 2" xfId="3002"/>
    <cellStyle name="40% - Accent2 7 4 2 2" xfId="9631"/>
    <cellStyle name="40% - Accent2 7 4 2 2 2" xfId="33193"/>
    <cellStyle name="40% - Accent2 7 4 2 3" xfId="33192"/>
    <cellStyle name="40% - Accent2 7 4 3" xfId="9630"/>
    <cellStyle name="40% - Accent2 7 4 3 2" xfId="33194"/>
    <cellStyle name="40% - Accent2 7 4 4" xfId="14822"/>
    <cellStyle name="40% - Accent2 7 4 5" xfId="33191"/>
    <cellStyle name="40% - Accent2 7 4 6" xfId="43820"/>
    <cellStyle name="40% - Accent2 7 5" xfId="3003"/>
    <cellStyle name="40% - Accent2 7 5 2" xfId="9632"/>
    <cellStyle name="40% - Accent2 7 5 2 2" xfId="33196"/>
    <cellStyle name="40% - Accent2 7 5 3" xfId="33195"/>
    <cellStyle name="40% - Accent2 7 5 4" xfId="43821"/>
    <cellStyle name="40% - Accent2 7 6" xfId="3004"/>
    <cellStyle name="40% - Accent2 7 6 2" xfId="9633"/>
    <cellStyle name="40% - Accent2 7 6 2 2" xfId="33198"/>
    <cellStyle name="40% - Accent2 7 6 3" xfId="33197"/>
    <cellStyle name="40% - Accent2 7 6 4" xfId="43822"/>
    <cellStyle name="40% - Accent2 7 7" xfId="3005"/>
    <cellStyle name="40% - Accent2 7 7 2" xfId="9634"/>
    <cellStyle name="40% - Accent2 7 7 2 2" xfId="33200"/>
    <cellStyle name="40% - Accent2 7 7 3" xfId="33199"/>
    <cellStyle name="40% - Accent2 7 7 4" xfId="43823"/>
    <cellStyle name="40% - Accent2 7 8" xfId="3006"/>
    <cellStyle name="40% - Accent2 7 8 2" xfId="9635"/>
    <cellStyle name="40% - Accent2 7 8 2 2" xfId="33202"/>
    <cellStyle name="40% - Accent2 7 8 3" xfId="33201"/>
    <cellStyle name="40% - Accent2 7 8 4" xfId="43824"/>
    <cellStyle name="40% - Accent2 7 9" xfId="2998"/>
    <cellStyle name="40% - Accent2 7 9 2" xfId="9636"/>
    <cellStyle name="40% - Accent2 7 9 2 2" xfId="33204"/>
    <cellStyle name="40% - Accent2 7 9 3" xfId="33203"/>
    <cellStyle name="40% - Accent2 8" xfId="328"/>
    <cellStyle name="40% - Accent2 8 2" xfId="3008"/>
    <cellStyle name="40% - Accent2 8 2 2" xfId="9637"/>
    <cellStyle name="40% - Accent2 8 2 2 2" xfId="33206"/>
    <cellStyle name="40% - Accent2 8 2 3" xfId="14823"/>
    <cellStyle name="40% - Accent2 8 2 4" xfId="33205"/>
    <cellStyle name="40% - Accent2 8 2 5" xfId="43826"/>
    <cellStyle name="40% - Accent2 8 3" xfId="3009"/>
    <cellStyle name="40% - Accent2 8 3 2" xfId="9638"/>
    <cellStyle name="40% - Accent2 8 3 2 2" xfId="33208"/>
    <cellStyle name="40% - Accent2 8 3 3" xfId="14824"/>
    <cellStyle name="40% - Accent2 8 3 4" xfId="33207"/>
    <cellStyle name="40% - Accent2 8 3 5" xfId="43827"/>
    <cellStyle name="40% - Accent2 8 4" xfId="3010"/>
    <cellStyle name="40% - Accent2 8 4 2" xfId="9639"/>
    <cellStyle name="40% - Accent2 8 4 2 2" xfId="33210"/>
    <cellStyle name="40% - Accent2 8 4 3" xfId="14825"/>
    <cellStyle name="40% - Accent2 8 4 4" xfId="33209"/>
    <cellStyle name="40% - Accent2 8 4 5" xfId="43828"/>
    <cellStyle name="40% - Accent2 8 5" xfId="3011"/>
    <cellStyle name="40% - Accent2 8 5 2" xfId="9640"/>
    <cellStyle name="40% - Accent2 8 5 2 2" xfId="33212"/>
    <cellStyle name="40% - Accent2 8 5 3" xfId="33211"/>
    <cellStyle name="40% - Accent2 8 5 4" xfId="43829"/>
    <cellStyle name="40% - Accent2 8 6" xfId="3007"/>
    <cellStyle name="40% - Accent2 8 6 2" xfId="9641"/>
    <cellStyle name="40% - Accent2 8 6 2 2" xfId="33214"/>
    <cellStyle name="40% - Accent2 8 6 3" xfId="33213"/>
    <cellStyle name="40% - Accent2 8 7" xfId="43825"/>
    <cellStyle name="40% - Accent2 9" xfId="311"/>
    <cellStyle name="40% - Accent2 9 2" xfId="3013"/>
    <cellStyle name="40% - Accent2 9 2 2" xfId="9643"/>
    <cellStyle name="40% - Accent2 9 2 2 2" xfId="33217"/>
    <cellStyle name="40% - Accent2 9 2 3" xfId="14827"/>
    <cellStyle name="40% - Accent2 9 2 4" xfId="33216"/>
    <cellStyle name="40% - Accent2 9 2 5" xfId="43831"/>
    <cellStyle name="40% - Accent2 9 3" xfId="3012"/>
    <cellStyle name="40% - Accent2 9 3 2" xfId="9644"/>
    <cellStyle name="40% - Accent2 9 3 2 2" xfId="33219"/>
    <cellStyle name="40% - Accent2 9 3 3" xfId="14828"/>
    <cellStyle name="40% - Accent2 9 3 4" xfId="33218"/>
    <cellStyle name="40% - Accent2 9 4" xfId="9642"/>
    <cellStyle name="40% - Accent2 9 4 2" xfId="14829"/>
    <cellStyle name="40% - Accent2 9 4 3" xfId="33220"/>
    <cellStyle name="40% - Accent2 9 5" xfId="14826"/>
    <cellStyle name="40% - Accent2 9 6" xfId="33215"/>
    <cellStyle name="40% - Accent2 9 7" xfId="43830"/>
    <cellStyle name="40% - Accent3" xfId="9" builtinId="39" customBuiltin="1"/>
    <cellStyle name="40% - Accent3 10" xfId="3014"/>
    <cellStyle name="40% - Accent3 10 2" xfId="3015"/>
    <cellStyle name="40% - Accent3 10 2 2" xfId="9646"/>
    <cellStyle name="40% - Accent3 10 2 2 2" xfId="33223"/>
    <cellStyle name="40% - Accent3 10 2 3" xfId="14831"/>
    <cellStyle name="40% - Accent3 10 2 4" xfId="33222"/>
    <cellStyle name="40% - Accent3 10 2 5" xfId="43833"/>
    <cellStyle name="40% - Accent3 10 3" xfId="9645"/>
    <cellStyle name="40% - Accent3 10 3 2" xfId="14832"/>
    <cellStyle name="40% - Accent3 10 3 3" xfId="33224"/>
    <cellStyle name="40% - Accent3 10 4" xfId="14833"/>
    <cellStyle name="40% - Accent3 10 5" xfId="14830"/>
    <cellStyle name="40% - Accent3 10 6" xfId="33221"/>
    <cellStyle name="40% - Accent3 10 7" xfId="43832"/>
    <cellStyle name="40% - Accent3 11" xfId="3016"/>
    <cellStyle name="40% - Accent3 11 2" xfId="3017"/>
    <cellStyle name="40% - Accent3 11 2 2" xfId="9648"/>
    <cellStyle name="40% - Accent3 11 2 2 2" xfId="33227"/>
    <cellStyle name="40% - Accent3 11 2 3" xfId="14835"/>
    <cellStyle name="40% - Accent3 11 2 4" xfId="33226"/>
    <cellStyle name="40% - Accent3 11 2 5" xfId="43835"/>
    <cellStyle name="40% - Accent3 11 3" xfId="9647"/>
    <cellStyle name="40% - Accent3 11 3 2" xfId="14836"/>
    <cellStyle name="40% - Accent3 11 3 3" xfId="33228"/>
    <cellStyle name="40% - Accent3 11 4" xfId="14837"/>
    <cellStyle name="40% - Accent3 11 5" xfId="14834"/>
    <cellStyle name="40% - Accent3 11 6" xfId="33225"/>
    <cellStyle name="40% - Accent3 11 7" xfId="43834"/>
    <cellStyle name="40% - Accent3 12" xfId="3018"/>
    <cellStyle name="40% - Accent3 12 2" xfId="9649"/>
    <cellStyle name="40% - Accent3 12 2 2" xfId="14839"/>
    <cellStyle name="40% - Accent3 12 2 3" xfId="33230"/>
    <cellStyle name="40% - Accent3 12 3" xfId="14840"/>
    <cellStyle name="40% - Accent3 12 4" xfId="14841"/>
    <cellStyle name="40% - Accent3 12 5" xfId="14842"/>
    <cellStyle name="40% - Accent3 12 6" xfId="14838"/>
    <cellStyle name="40% - Accent3 12 7" xfId="33229"/>
    <cellStyle name="40% - Accent3 12 8" xfId="43836"/>
    <cellStyle name="40% - Accent3 13" xfId="3019"/>
    <cellStyle name="40% - Accent3 13 2" xfId="9650"/>
    <cellStyle name="40% - Accent3 13 2 2" xfId="33232"/>
    <cellStyle name="40% - Accent3 13 3" xfId="14843"/>
    <cellStyle name="40% - Accent3 13 4" xfId="33231"/>
    <cellStyle name="40% - Accent3 13 5" xfId="43837"/>
    <cellStyle name="40% - Accent3 14" xfId="3020"/>
    <cellStyle name="40% - Accent3 14 2" xfId="9651"/>
    <cellStyle name="40% - Accent3 14 2 2" xfId="33234"/>
    <cellStyle name="40% - Accent3 14 3" xfId="14844"/>
    <cellStyle name="40% - Accent3 14 4" xfId="33233"/>
    <cellStyle name="40% - Accent3 14 5" xfId="43838"/>
    <cellStyle name="40% - Accent3 15" xfId="3021"/>
    <cellStyle name="40% - Accent3 15 2" xfId="9652"/>
    <cellStyle name="40% - Accent3 15 2 2" xfId="33236"/>
    <cellStyle name="40% - Accent3 15 3" xfId="14845"/>
    <cellStyle name="40% - Accent3 15 4" xfId="33235"/>
    <cellStyle name="40% - Accent3 15 5" xfId="43839"/>
    <cellStyle name="40% - Accent3 16" xfId="13876"/>
    <cellStyle name="40% - Accent3 16 2" xfId="14846"/>
    <cellStyle name="40% - Accent3 17" xfId="14847"/>
    <cellStyle name="40% - Accent3 18" xfId="14848"/>
    <cellStyle name="40% - Accent3 19" xfId="14849"/>
    <cellStyle name="40% - Accent3 2" xfId="125"/>
    <cellStyle name="40% - Accent3 2 10" xfId="3023"/>
    <cellStyle name="40% - Accent3 2 11" xfId="3024"/>
    <cellStyle name="40% - Accent3 2 11 2" xfId="9654"/>
    <cellStyle name="40% - Accent3 2 11 2 2" xfId="33238"/>
    <cellStyle name="40% - Accent3 2 11 3" xfId="14850"/>
    <cellStyle name="40% - Accent3 2 11 4" xfId="33237"/>
    <cellStyle name="40% - Accent3 2 11 5" xfId="43840"/>
    <cellStyle name="40% - Accent3 2 12" xfId="3025"/>
    <cellStyle name="40% - Accent3 2 12 2" xfId="9655"/>
    <cellStyle name="40% - Accent3 2 12 2 2" xfId="33240"/>
    <cellStyle name="40% - Accent3 2 12 3" xfId="14851"/>
    <cellStyle name="40% - Accent3 2 12 4" xfId="33239"/>
    <cellStyle name="40% - Accent3 2 12 5" xfId="43841"/>
    <cellStyle name="40% - Accent3 2 13" xfId="3026"/>
    <cellStyle name="40% - Accent3 2 13 2" xfId="9656"/>
    <cellStyle name="40% - Accent3 2 13 2 2" xfId="33242"/>
    <cellStyle name="40% - Accent3 2 13 3" xfId="14852"/>
    <cellStyle name="40% - Accent3 2 13 4" xfId="33241"/>
    <cellStyle name="40% - Accent3 2 13 5" xfId="43842"/>
    <cellStyle name="40% - Accent3 2 14" xfId="3027"/>
    <cellStyle name="40% - Accent3 2 14 2" xfId="9657"/>
    <cellStyle name="40% - Accent3 2 14 2 2" xfId="33244"/>
    <cellStyle name="40% - Accent3 2 14 3" xfId="14853"/>
    <cellStyle name="40% - Accent3 2 14 4" xfId="33243"/>
    <cellStyle name="40% - Accent3 2 14 5" xfId="43843"/>
    <cellStyle name="40% - Accent3 2 15" xfId="3028"/>
    <cellStyle name="40% - Accent3 2 15 2" xfId="9658"/>
    <cellStyle name="40% - Accent3 2 15 2 2" xfId="33246"/>
    <cellStyle name="40% - Accent3 2 15 3" xfId="14854"/>
    <cellStyle name="40% - Accent3 2 15 4" xfId="33245"/>
    <cellStyle name="40% - Accent3 2 15 5" xfId="43844"/>
    <cellStyle name="40% - Accent3 2 16" xfId="3022"/>
    <cellStyle name="40% - Accent3 2 16 2" xfId="9659"/>
    <cellStyle name="40% - Accent3 2 16 2 2" xfId="33248"/>
    <cellStyle name="40% - Accent3 2 16 3" xfId="28053"/>
    <cellStyle name="40% - Accent3 2 16 4" xfId="33247"/>
    <cellStyle name="40% - Accent3 2 17" xfId="9653"/>
    <cellStyle name="40% - Accent3 2 17 2" xfId="33249"/>
    <cellStyle name="40% - Accent3 2 18" xfId="41617"/>
    <cellStyle name="40% - Accent3 2 2" xfId="220"/>
    <cellStyle name="40% - Accent3 2 2 2" xfId="3029"/>
    <cellStyle name="40% - Accent3 2 2 2 10" xfId="3030"/>
    <cellStyle name="40% - Accent3 2 2 2 10 2" xfId="9661"/>
    <cellStyle name="40% - Accent3 2 2 2 10 2 2" xfId="33252"/>
    <cellStyle name="40% - Accent3 2 2 2 10 3" xfId="33251"/>
    <cellStyle name="40% - Accent3 2 2 2 10 4" xfId="43846"/>
    <cellStyle name="40% - Accent3 2 2 2 11" xfId="3031"/>
    <cellStyle name="40% - Accent3 2 2 2 11 2" xfId="9662"/>
    <cellStyle name="40% - Accent3 2 2 2 11 2 2" xfId="33254"/>
    <cellStyle name="40% - Accent3 2 2 2 11 3" xfId="33253"/>
    <cellStyle name="40% - Accent3 2 2 2 11 4" xfId="43847"/>
    <cellStyle name="40% - Accent3 2 2 2 12" xfId="9660"/>
    <cellStyle name="40% - Accent3 2 2 2 12 2" xfId="33255"/>
    <cellStyle name="40% - Accent3 2 2 2 13" xfId="33250"/>
    <cellStyle name="40% - Accent3 2 2 2 14" xfId="43845"/>
    <cellStyle name="40% - Accent3 2 2 2 2" xfId="3032"/>
    <cellStyle name="40% - Accent3 2 2 2 2 10" xfId="9663"/>
    <cellStyle name="40% - Accent3 2 2 2 2 10 2" xfId="33257"/>
    <cellStyle name="40% - Accent3 2 2 2 2 11" xfId="33256"/>
    <cellStyle name="40% - Accent3 2 2 2 2 12" xfId="43848"/>
    <cellStyle name="40% - Accent3 2 2 2 2 2" xfId="3033"/>
    <cellStyle name="40% - Accent3 2 2 2 2 2 2" xfId="3034"/>
    <cellStyle name="40% - Accent3 2 2 2 2 2 2 2" xfId="9665"/>
    <cellStyle name="40% - Accent3 2 2 2 2 2 2 2 2" xfId="33260"/>
    <cellStyle name="40% - Accent3 2 2 2 2 2 2 3" xfId="33259"/>
    <cellStyle name="40% - Accent3 2 2 2 2 2 2 4" xfId="43850"/>
    <cellStyle name="40% - Accent3 2 2 2 2 2 3" xfId="9664"/>
    <cellStyle name="40% - Accent3 2 2 2 2 2 3 2" xfId="33261"/>
    <cellStyle name="40% - Accent3 2 2 2 2 2 4" xfId="33258"/>
    <cellStyle name="40% - Accent3 2 2 2 2 2 5" xfId="43849"/>
    <cellStyle name="40% - Accent3 2 2 2 2 3" xfId="3035"/>
    <cellStyle name="40% - Accent3 2 2 2 2 3 2" xfId="3036"/>
    <cellStyle name="40% - Accent3 2 2 2 2 3 2 2" xfId="9667"/>
    <cellStyle name="40% - Accent3 2 2 2 2 3 2 2 2" xfId="33264"/>
    <cellStyle name="40% - Accent3 2 2 2 2 3 2 3" xfId="33263"/>
    <cellStyle name="40% - Accent3 2 2 2 2 3 2 4" xfId="43852"/>
    <cellStyle name="40% - Accent3 2 2 2 2 3 3" xfId="9666"/>
    <cellStyle name="40% - Accent3 2 2 2 2 3 3 2" xfId="33265"/>
    <cellStyle name="40% - Accent3 2 2 2 2 3 4" xfId="33262"/>
    <cellStyle name="40% - Accent3 2 2 2 2 3 5" xfId="43851"/>
    <cellStyle name="40% - Accent3 2 2 2 2 4" xfId="3037"/>
    <cellStyle name="40% - Accent3 2 2 2 2 4 2" xfId="9668"/>
    <cellStyle name="40% - Accent3 2 2 2 2 4 2 2" xfId="33267"/>
    <cellStyle name="40% - Accent3 2 2 2 2 4 3" xfId="33266"/>
    <cellStyle name="40% - Accent3 2 2 2 2 4 4" xfId="43853"/>
    <cellStyle name="40% - Accent3 2 2 2 2 5" xfId="3038"/>
    <cellStyle name="40% - Accent3 2 2 2 2 5 2" xfId="9669"/>
    <cellStyle name="40% - Accent3 2 2 2 2 5 2 2" xfId="33269"/>
    <cellStyle name="40% - Accent3 2 2 2 2 5 3" xfId="33268"/>
    <cellStyle name="40% - Accent3 2 2 2 2 5 4" xfId="43854"/>
    <cellStyle name="40% - Accent3 2 2 2 2 6" xfId="3039"/>
    <cellStyle name="40% - Accent3 2 2 2 2 6 2" xfId="9670"/>
    <cellStyle name="40% - Accent3 2 2 2 2 6 2 2" xfId="33271"/>
    <cellStyle name="40% - Accent3 2 2 2 2 6 3" xfId="33270"/>
    <cellStyle name="40% - Accent3 2 2 2 2 6 4" xfId="43855"/>
    <cellStyle name="40% - Accent3 2 2 2 2 7" xfId="3040"/>
    <cellStyle name="40% - Accent3 2 2 2 2 7 2" xfId="9671"/>
    <cellStyle name="40% - Accent3 2 2 2 2 7 2 2" xfId="33273"/>
    <cellStyle name="40% - Accent3 2 2 2 2 7 3" xfId="33272"/>
    <cellStyle name="40% - Accent3 2 2 2 2 7 4" xfId="43856"/>
    <cellStyle name="40% - Accent3 2 2 2 2 8" xfId="3041"/>
    <cellStyle name="40% - Accent3 2 2 2 2 8 2" xfId="9672"/>
    <cellStyle name="40% - Accent3 2 2 2 2 8 2 2" xfId="33275"/>
    <cellStyle name="40% - Accent3 2 2 2 2 8 3" xfId="33274"/>
    <cellStyle name="40% - Accent3 2 2 2 2 8 4" xfId="43857"/>
    <cellStyle name="40% - Accent3 2 2 2 2 9" xfId="3042"/>
    <cellStyle name="40% - Accent3 2 2 2 2 9 2" xfId="9673"/>
    <cellStyle name="40% - Accent3 2 2 2 2 9 2 2" xfId="33277"/>
    <cellStyle name="40% - Accent3 2 2 2 2 9 3" xfId="33276"/>
    <cellStyle name="40% - Accent3 2 2 2 2 9 4" xfId="43858"/>
    <cellStyle name="40% - Accent3 2 2 2 3" xfId="3043"/>
    <cellStyle name="40% - Accent3 2 2 2 3 10" xfId="33278"/>
    <cellStyle name="40% - Accent3 2 2 2 3 11" xfId="43859"/>
    <cellStyle name="40% - Accent3 2 2 2 3 2" xfId="3044"/>
    <cellStyle name="40% - Accent3 2 2 2 3 2 2" xfId="9675"/>
    <cellStyle name="40% - Accent3 2 2 2 3 2 2 2" xfId="33280"/>
    <cellStyle name="40% - Accent3 2 2 2 3 2 3" xfId="33279"/>
    <cellStyle name="40% - Accent3 2 2 2 3 2 4" xfId="43860"/>
    <cellStyle name="40% - Accent3 2 2 2 3 3" xfId="3045"/>
    <cellStyle name="40% - Accent3 2 2 2 3 3 2" xfId="9676"/>
    <cellStyle name="40% - Accent3 2 2 2 3 3 2 2" xfId="33282"/>
    <cellStyle name="40% - Accent3 2 2 2 3 3 3" xfId="33281"/>
    <cellStyle name="40% - Accent3 2 2 2 3 3 4" xfId="43861"/>
    <cellStyle name="40% - Accent3 2 2 2 3 4" xfId="3046"/>
    <cellStyle name="40% - Accent3 2 2 2 3 4 2" xfId="9677"/>
    <cellStyle name="40% - Accent3 2 2 2 3 4 2 2" xfId="33284"/>
    <cellStyle name="40% - Accent3 2 2 2 3 4 3" xfId="33283"/>
    <cellStyle name="40% - Accent3 2 2 2 3 4 4" xfId="43862"/>
    <cellStyle name="40% - Accent3 2 2 2 3 5" xfId="3047"/>
    <cellStyle name="40% - Accent3 2 2 2 3 5 2" xfId="9678"/>
    <cellStyle name="40% - Accent3 2 2 2 3 5 2 2" xfId="33286"/>
    <cellStyle name="40% - Accent3 2 2 2 3 5 3" xfId="33285"/>
    <cellStyle name="40% - Accent3 2 2 2 3 5 4" xfId="43863"/>
    <cellStyle name="40% - Accent3 2 2 2 3 6" xfId="3048"/>
    <cellStyle name="40% - Accent3 2 2 2 3 6 2" xfId="9679"/>
    <cellStyle name="40% - Accent3 2 2 2 3 6 2 2" xfId="33288"/>
    <cellStyle name="40% - Accent3 2 2 2 3 6 3" xfId="33287"/>
    <cellStyle name="40% - Accent3 2 2 2 3 6 4" xfId="43864"/>
    <cellStyle name="40% - Accent3 2 2 2 3 7" xfId="3049"/>
    <cellStyle name="40% - Accent3 2 2 2 3 7 2" xfId="9680"/>
    <cellStyle name="40% - Accent3 2 2 2 3 7 2 2" xfId="33290"/>
    <cellStyle name="40% - Accent3 2 2 2 3 7 3" xfId="33289"/>
    <cellStyle name="40% - Accent3 2 2 2 3 7 4" xfId="43865"/>
    <cellStyle name="40% - Accent3 2 2 2 3 8" xfId="3050"/>
    <cellStyle name="40% - Accent3 2 2 2 3 8 2" xfId="9681"/>
    <cellStyle name="40% - Accent3 2 2 2 3 8 2 2" xfId="33292"/>
    <cellStyle name="40% - Accent3 2 2 2 3 8 3" xfId="33291"/>
    <cellStyle name="40% - Accent3 2 2 2 3 8 4" xfId="43866"/>
    <cellStyle name="40% - Accent3 2 2 2 3 9" xfId="9674"/>
    <cellStyle name="40% - Accent3 2 2 2 3 9 2" xfId="33293"/>
    <cellStyle name="40% - Accent3 2 2 2 4" xfId="3051"/>
    <cellStyle name="40% - Accent3 2 2 2 4 2" xfId="3052"/>
    <cellStyle name="40% - Accent3 2 2 2 4 2 2" xfId="9683"/>
    <cellStyle name="40% - Accent3 2 2 2 4 2 2 2" xfId="33296"/>
    <cellStyle name="40% - Accent3 2 2 2 4 2 3" xfId="33295"/>
    <cellStyle name="40% - Accent3 2 2 2 4 2 4" xfId="43868"/>
    <cellStyle name="40% - Accent3 2 2 2 4 3" xfId="9682"/>
    <cellStyle name="40% - Accent3 2 2 2 4 3 2" xfId="33297"/>
    <cellStyle name="40% - Accent3 2 2 2 4 4" xfId="33294"/>
    <cellStyle name="40% - Accent3 2 2 2 4 5" xfId="43867"/>
    <cellStyle name="40% - Accent3 2 2 2 5" xfId="3053"/>
    <cellStyle name="40% - Accent3 2 2 2 5 2" xfId="9684"/>
    <cellStyle name="40% - Accent3 2 2 2 5 2 2" xfId="33299"/>
    <cellStyle name="40% - Accent3 2 2 2 5 3" xfId="33298"/>
    <cellStyle name="40% - Accent3 2 2 2 5 4" xfId="43869"/>
    <cellStyle name="40% - Accent3 2 2 2 6" xfId="3054"/>
    <cellStyle name="40% - Accent3 2 2 2 6 2" xfId="9685"/>
    <cellStyle name="40% - Accent3 2 2 2 6 2 2" xfId="33301"/>
    <cellStyle name="40% - Accent3 2 2 2 6 3" xfId="33300"/>
    <cellStyle name="40% - Accent3 2 2 2 6 4" xfId="43870"/>
    <cellStyle name="40% - Accent3 2 2 2 7" xfId="3055"/>
    <cellStyle name="40% - Accent3 2 2 2 7 2" xfId="9686"/>
    <cellStyle name="40% - Accent3 2 2 2 7 2 2" xfId="33303"/>
    <cellStyle name="40% - Accent3 2 2 2 7 3" xfId="33302"/>
    <cellStyle name="40% - Accent3 2 2 2 7 4" xfId="43871"/>
    <cellStyle name="40% - Accent3 2 2 2 8" xfId="3056"/>
    <cellStyle name="40% - Accent3 2 2 2 8 2" xfId="9687"/>
    <cellStyle name="40% - Accent3 2 2 2 8 2 2" xfId="33305"/>
    <cellStyle name="40% - Accent3 2 2 2 8 3" xfId="33304"/>
    <cellStyle name="40% - Accent3 2 2 2 8 4" xfId="43872"/>
    <cellStyle name="40% - Accent3 2 2 2 9" xfId="3057"/>
    <cellStyle name="40% - Accent3 2 2 2 9 2" xfId="9688"/>
    <cellStyle name="40% - Accent3 2 2 2 9 2 2" xfId="33307"/>
    <cellStyle name="40% - Accent3 2 2 2 9 3" xfId="33306"/>
    <cellStyle name="40% - Accent3 2 2 2 9 4" xfId="43873"/>
    <cellStyle name="40% - Accent3 2 2 3" xfId="3058"/>
    <cellStyle name="40% - Accent3 2 2 3 10" xfId="43874"/>
    <cellStyle name="40% - Accent3 2 2 3 2" xfId="3059"/>
    <cellStyle name="40% - Accent3 2 2 3 2 2" xfId="3060"/>
    <cellStyle name="40% - Accent3 2 2 3 2 2 2" xfId="9691"/>
    <cellStyle name="40% - Accent3 2 2 3 2 2 2 2" xfId="33311"/>
    <cellStyle name="40% - Accent3 2 2 3 2 2 3" xfId="33310"/>
    <cellStyle name="40% - Accent3 2 2 3 2 2 4" xfId="43876"/>
    <cellStyle name="40% - Accent3 2 2 3 2 3" xfId="9690"/>
    <cellStyle name="40% - Accent3 2 2 3 2 3 2" xfId="33312"/>
    <cellStyle name="40% - Accent3 2 2 3 2 4" xfId="33309"/>
    <cellStyle name="40% - Accent3 2 2 3 2 5" xfId="43875"/>
    <cellStyle name="40% - Accent3 2 2 3 3" xfId="3061"/>
    <cellStyle name="40% - Accent3 2 2 3 3 2" xfId="3062"/>
    <cellStyle name="40% - Accent3 2 2 3 3 2 2" xfId="9693"/>
    <cellStyle name="40% - Accent3 2 2 3 3 2 2 2" xfId="33315"/>
    <cellStyle name="40% - Accent3 2 2 3 3 2 3" xfId="33314"/>
    <cellStyle name="40% - Accent3 2 2 3 3 2 4" xfId="43878"/>
    <cellStyle name="40% - Accent3 2 2 3 3 3" xfId="9692"/>
    <cellStyle name="40% - Accent3 2 2 3 3 3 2" xfId="33316"/>
    <cellStyle name="40% - Accent3 2 2 3 3 4" xfId="33313"/>
    <cellStyle name="40% - Accent3 2 2 3 3 5" xfId="43877"/>
    <cellStyle name="40% - Accent3 2 2 3 4" xfId="3063"/>
    <cellStyle name="40% - Accent3 2 2 3 4 2" xfId="9694"/>
    <cellStyle name="40% - Accent3 2 2 3 4 2 2" xfId="33318"/>
    <cellStyle name="40% - Accent3 2 2 3 4 3" xfId="33317"/>
    <cellStyle name="40% - Accent3 2 2 3 4 4" xfId="43879"/>
    <cellStyle name="40% - Accent3 2 2 3 5" xfId="3064"/>
    <cellStyle name="40% - Accent3 2 2 3 5 2" xfId="9695"/>
    <cellStyle name="40% - Accent3 2 2 3 5 2 2" xfId="33320"/>
    <cellStyle name="40% - Accent3 2 2 3 5 3" xfId="33319"/>
    <cellStyle name="40% - Accent3 2 2 3 5 4" xfId="43880"/>
    <cellStyle name="40% - Accent3 2 2 3 6" xfId="3065"/>
    <cellStyle name="40% - Accent3 2 2 3 6 2" xfId="9696"/>
    <cellStyle name="40% - Accent3 2 2 3 6 2 2" xfId="33322"/>
    <cellStyle name="40% - Accent3 2 2 3 6 3" xfId="33321"/>
    <cellStyle name="40% - Accent3 2 2 3 6 4" xfId="43881"/>
    <cellStyle name="40% - Accent3 2 2 3 7" xfId="3066"/>
    <cellStyle name="40% - Accent3 2 2 3 7 2" xfId="9697"/>
    <cellStyle name="40% - Accent3 2 2 3 7 2 2" xfId="33324"/>
    <cellStyle name="40% - Accent3 2 2 3 7 3" xfId="33323"/>
    <cellStyle name="40% - Accent3 2 2 3 7 4" xfId="43882"/>
    <cellStyle name="40% - Accent3 2 2 3 8" xfId="9689"/>
    <cellStyle name="40% - Accent3 2 2 3 8 2" xfId="33325"/>
    <cellStyle name="40% - Accent3 2 2 3 9" xfId="33308"/>
    <cellStyle name="40% - Accent3 2 2 4" xfId="3067"/>
    <cellStyle name="40% - Accent3 2 2 4 10" xfId="43883"/>
    <cellStyle name="40% - Accent3 2 2 4 2" xfId="3068"/>
    <cellStyle name="40% - Accent3 2 2 4 2 2" xfId="9699"/>
    <cellStyle name="40% - Accent3 2 2 4 2 2 2" xfId="33328"/>
    <cellStyle name="40% - Accent3 2 2 4 2 3" xfId="33327"/>
    <cellStyle name="40% - Accent3 2 2 4 2 4" xfId="43884"/>
    <cellStyle name="40% - Accent3 2 2 4 3" xfId="3069"/>
    <cellStyle name="40% - Accent3 2 2 4 3 2" xfId="9700"/>
    <cellStyle name="40% - Accent3 2 2 4 3 2 2" xfId="33330"/>
    <cellStyle name="40% - Accent3 2 2 4 3 3" xfId="33329"/>
    <cellStyle name="40% - Accent3 2 2 4 3 4" xfId="43885"/>
    <cellStyle name="40% - Accent3 2 2 4 4" xfId="3070"/>
    <cellStyle name="40% - Accent3 2 2 4 4 2" xfId="9701"/>
    <cellStyle name="40% - Accent3 2 2 4 4 2 2" xfId="33332"/>
    <cellStyle name="40% - Accent3 2 2 4 4 3" xfId="33331"/>
    <cellStyle name="40% - Accent3 2 2 4 4 4" xfId="43886"/>
    <cellStyle name="40% - Accent3 2 2 4 5" xfId="3071"/>
    <cellStyle name="40% - Accent3 2 2 4 5 2" xfId="9702"/>
    <cellStyle name="40% - Accent3 2 2 4 5 2 2" xfId="33334"/>
    <cellStyle name="40% - Accent3 2 2 4 5 3" xfId="33333"/>
    <cellStyle name="40% - Accent3 2 2 4 5 4" xfId="43887"/>
    <cellStyle name="40% - Accent3 2 2 4 6" xfId="3072"/>
    <cellStyle name="40% - Accent3 2 2 4 6 2" xfId="9703"/>
    <cellStyle name="40% - Accent3 2 2 4 6 2 2" xfId="33336"/>
    <cellStyle name="40% - Accent3 2 2 4 6 3" xfId="33335"/>
    <cellStyle name="40% - Accent3 2 2 4 6 4" xfId="43888"/>
    <cellStyle name="40% - Accent3 2 2 4 7" xfId="3073"/>
    <cellStyle name="40% - Accent3 2 2 4 7 2" xfId="9704"/>
    <cellStyle name="40% - Accent3 2 2 4 7 2 2" xfId="33338"/>
    <cellStyle name="40% - Accent3 2 2 4 7 3" xfId="33337"/>
    <cellStyle name="40% - Accent3 2 2 4 7 4" xfId="43889"/>
    <cellStyle name="40% - Accent3 2 2 4 8" xfId="9698"/>
    <cellStyle name="40% - Accent3 2 2 4 8 2" xfId="33339"/>
    <cellStyle name="40% - Accent3 2 2 4 9" xfId="33326"/>
    <cellStyle name="40% - Accent3 2 2 5" xfId="3074"/>
    <cellStyle name="40% - Accent3 2 2 5 2" xfId="9705"/>
    <cellStyle name="40% - Accent3 2 2 5 2 2" xfId="33341"/>
    <cellStyle name="40% - Accent3 2 2 5 3" xfId="33340"/>
    <cellStyle name="40% - Accent3 2 2 5 4" xfId="43890"/>
    <cellStyle name="40% - Accent3 2 2 6" xfId="3075"/>
    <cellStyle name="40% - Accent3 2 2 6 2" xfId="9706"/>
    <cellStyle name="40% - Accent3 2 2 6 2 2" xfId="33343"/>
    <cellStyle name="40% - Accent3 2 2 6 3" xfId="33342"/>
    <cellStyle name="40% - Accent3 2 2 6 4" xfId="43891"/>
    <cellStyle name="40% - Accent3 2 2 7" xfId="14855"/>
    <cellStyle name="40% - Accent3 2 3" xfId="219"/>
    <cellStyle name="40% - Accent3 2 3 2" xfId="451"/>
    <cellStyle name="40% - Accent3 2 3 2 2" xfId="7144"/>
    <cellStyle name="40% - Accent3 2 3 2 2 2" xfId="9709"/>
    <cellStyle name="40% - Accent3 2 3 2 2 2 2" xfId="33347"/>
    <cellStyle name="40% - Accent3 2 3 2 2 3" xfId="33346"/>
    <cellStyle name="40% - Accent3 2 3 2 3" xfId="9708"/>
    <cellStyle name="40% - Accent3 2 3 2 3 2" xfId="33348"/>
    <cellStyle name="40% - Accent3 2 3 2 4" xfId="33345"/>
    <cellStyle name="40% - Accent3 2 3 3" xfId="3076"/>
    <cellStyle name="40% - Accent3 2 3 4" xfId="9707"/>
    <cellStyle name="40% - Accent3 2 3 4 2" xfId="33349"/>
    <cellStyle name="40% - Accent3 2 3 5" xfId="14856"/>
    <cellStyle name="40% - Accent3 2 3 6" xfId="33344"/>
    <cellStyle name="40% - Accent3 2 4" xfId="380"/>
    <cellStyle name="40% - Accent3 2 4 10" xfId="3078"/>
    <cellStyle name="40% - Accent3 2 4 10 2" xfId="9711"/>
    <cellStyle name="40% - Accent3 2 4 10 2 2" xfId="33352"/>
    <cellStyle name="40% - Accent3 2 4 10 3" xfId="33351"/>
    <cellStyle name="40% - Accent3 2 4 10 4" xfId="43893"/>
    <cellStyle name="40% - Accent3 2 4 11" xfId="3079"/>
    <cellStyle name="40% - Accent3 2 4 11 2" xfId="9712"/>
    <cellStyle name="40% - Accent3 2 4 11 2 2" xfId="33354"/>
    <cellStyle name="40% - Accent3 2 4 11 3" xfId="33353"/>
    <cellStyle name="40% - Accent3 2 4 11 4" xfId="43894"/>
    <cellStyle name="40% - Accent3 2 4 12" xfId="3077"/>
    <cellStyle name="40% - Accent3 2 4 12 2" xfId="9713"/>
    <cellStyle name="40% - Accent3 2 4 12 2 2" xfId="33356"/>
    <cellStyle name="40% - Accent3 2 4 12 3" xfId="33355"/>
    <cellStyle name="40% - Accent3 2 4 13" xfId="9710"/>
    <cellStyle name="40% - Accent3 2 4 13 2" xfId="33357"/>
    <cellStyle name="40% - Accent3 2 4 14" xfId="14857"/>
    <cellStyle name="40% - Accent3 2 4 15" xfId="33350"/>
    <cellStyle name="40% - Accent3 2 4 16" xfId="43892"/>
    <cellStyle name="40% - Accent3 2 4 2" xfId="3080"/>
    <cellStyle name="40% - Accent3 2 4 2 10" xfId="9714"/>
    <cellStyle name="40% - Accent3 2 4 2 10 2" xfId="33359"/>
    <cellStyle name="40% - Accent3 2 4 2 11" xfId="14858"/>
    <cellStyle name="40% - Accent3 2 4 2 12" xfId="33358"/>
    <cellStyle name="40% - Accent3 2 4 2 13" xfId="43895"/>
    <cellStyle name="40% - Accent3 2 4 2 2" xfId="3081"/>
    <cellStyle name="40% - Accent3 2 4 2 2 2" xfId="3082"/>
    <cellStyle name="40% - Accent3 2 4 2 2 2 2" xfId="9716"/>
    <cellStyle name="40% - Accent3 2 4 2 2 2 2 2" xfId="33362"/>
    <cellStyle name="40% - Accent3 2 4 2 2 2 3" xfId="33361"/>
    <cellStyle name="40% - Accent3 2 4 2 2 2 4" xfId="43897"/>
    <cellStyle name="40% - Accent3 2 4 2 2 3" xfId="9715"/>
    <cellStyle name="40% - Accent3 2 4 2 2 3 2" xfId="33363"/>
    <cellStyle name="40% - Accent3 2 4 2 2 4" xfId="33360"/>
    <cellStyle name="40% - Accent3 2 4 2 2 5" xfId="43896"/>
    <cellStyle name="40% - Accent3 2 4 2 3" xfId="3083"/>
    <cellStyle name="40% - Accent3 2 4 2 3 2" xfId="3084"/>
    <cellStyle name="40% - Accent3 2 4 2 3 2 2" xfId="9718"/>
    <cellStyle name="40% - Accent3 2 4 2 3 2 2 2" xfId="33366"/>
    <cellStyle name="40% - Accent3 2 4 2 3 2 3" xfId="33365"/>
    <cellStyle name="40% - Accent3 2 4 2 3 2 4" xfId="43899"/>
    <cellStyle name="40% - Accent3 2 4 2 3 3" xfId="9717"/>
    <cellStyle name="40% - Accent3 2 4 2 3 3 2" xfId="33367"/>
    <cellStyle name="40% - Accent3 2 4 2 3 4" xfId="33364"/>
    <cellStyle name="40% - Accent3 2 4 2 3 5" xfId="43898"/>
    <cellStyle name="40% - Accent3 2 4 2 4" xfId="3085"/>
    <cellStyle name="40% - Accent3 2 4 2 4 2" xfId="9719"/>
    <cellStyle name="40% - Accent3 2 4 2 4 2 2" xfId="33369"/>
    <cellStyle name="40% - Accent3 2 4 2 4 3" xfId="33368"/>
    <cellStyle name="40% - Accent3 2 4 2 4 4" xfId="43900"/>
    <cellStyle name="40% - Accent3 2 4 2 5" xfId="3086"/>
    <cellStyle name="40% - Accent3 2 4 2 5 2" xfId="9720"/>
    <cellStyle name="40% - Accent3 2 4 2 5 2 2" xfId="33371"/>
    <cellStyle name="40% - Accent3 2 4 2 5 3" xfId="33370"/>
    <cellStyle name="40% - Accent3 2 4 2 5 4" xfId="43901"/>
    <cellStyle name="40% - Accent3 2 4 2 6" xfId="3087"/>
    <cellStyle name="40% - Accent3 2 4 2 6 2" xfId="9721"/>
    <cellStyle name="40% - Accent3 2 4 2 6 2 2" xfId="33373"/>
    <cellStyle name="40% - Accent3 2 4 2 6 3" xfId="33372"/>
    <cellStyle name="40% - Accent3 2 4 2 6 4" xfId="43902"/>
    <cellStyle name="40% - Accent3 2 4 2 7" xfId="3088"/>
    <cellStyle name="40% - Accent3 2 4 2 7 2" xfId="9722"/>
    <cellStyle name="40% - Accent3 2 4 2 7 2 2" xfId="33375"/>
    <cellStyle name="40% - Accent3 2 4 2 7 3" xfId="33374"/>
    <cellStyle name="40% - Accent3 2 4 2 7 4" xfId="43903"/>
    <cellStyle name="40% - Accent3 2 4 2 8" xfId="3089"/>
    <cellStyle name="40% - Accent3 2 4 2 8 2" xfId="9723"/>
    <cellStyle name="40% - Accent3 2 4 2 8 2 2" xfId="33377"/>
    <cellStyle name="40% - Accent3 2 4 2 8 3" xfId="33376"/>
    <cellStyle name="40% - Accent3 2 4 2 8 4" xfId="43904"/>
    <cellStyle name="40% - Accent3 2 4 2 9" xfId="3090"/>
    <cellStyle name="40% - Accent3 2 4 2 9 2" xfId="9724"/>
    <cellStyle name="40% - Accent3 2 4 2 9 2 2" xfId="33379"/>
    <cellStyle name="40% - Accent3 2 4 2 9 3" xfId="33378"/>
    <cellStyle name="40% - Accent3 2 4 2 9 4" xfId="43905"/>
    <cellStyle name="40% - Accent3 2 4 3" xfId="3091"/>
    <cellStyle name="40% - Accent3 2 4 3 10" xfId="33380"/>
    <cellStyle name="40% - Accent3 2 4 3 11" xfId="43906"/>
    <cellStyle name="40% - Accent3 2 4 3 2" xfId="3092"/>
    <cellStyle name="40% - Accent3 2 4 3 2 2" xfId="9726"/>
    <cellStyle name="40% - Accent3 2 4 3 2 2 2" xfId="33382"/>
    <cellStyle name="40% - Accent3 2 4 3 2 3" xfId="33381"/>
    <cellStyle name="40% - Accent3 2 4 3 2 4" xfId="43907"/>
    <cellStyle name="40% - Accent3 2 4 3 3" xfId="3093"/>
    <cellStyle name="40% - Accent3 2 4 3 3 2" xfId="9727"/>
    <cellStyle name="40% - Accent3 2 4 3 3 2 2" xfId="33384"/>
    <cellStyle name="40% - Accent3 2 4 3 3 3" xfId="33383"/>
    <cellStyle name="40% - Accent3 2 4 3 3 4" xfId="43908"/>
    <cellStyle name="40% - Accent3 2 4 3 4" xfId="3094"/>
    <cellStyle name="40% - Accent3 2 4 3 4 2" xfId="9728"/>
    <cellStyle name="40% - Accent3 2 4 3 4 2 2" xfId="33386"/>
    <cellStyle name="40% - Accent3 2 4 3 4 3" xfId="33385"/>
    <cellStyle name="40% - Accent3 2 4 3 4 4" xfId="43909"/>
    <cellStyle name="40% - Accent3 2 4 3 5" xfId="3095"/>
    <cellStyle name="40% - Accent3 2 4 3 5 2" xfId="9729"/>
    <cellStyle name="40% - Accent3 2 4 3 5 2 2" xfId="33388"/>
    <cellStyle name="40% - Accent3 2 4 3 5 3" xfId="33387"/>
    <cellStyle name="40% - Accent3 2 4 3 5 4" xfId="43910"/>
    <cellStyle name="40% - Accent3 2 4 3 6" xfId="3096"/>
    <cellStyle name="40% - Accent3 2 4 3 6 2" xfId="9730"/>
    <cellStyle name="40% - Accent3 2 4 3 6 2 2" xfId="33390"/>
    <cellStyle name="40% - Accent3 2 4 3 6 3" xfId="33389"/>
    <cellStyle name="40% - Accent3 2 4 3 6 4" xfId="43911"/>
    <cellStyle name="40% - Accent3 2 4 3 7" xfId="3097"/>
    <cellStyle name="40% - Accent3 2 4 3 7 2" xfId="9731"/>
    <cellStyle name="40% - Accent3 2 4 3 7 2 2" xfId="33392"/>
    <cellStyle name="40% - Accent3 2 4 3 7 3" xfId="33391"/>
    <cellStyle name="40% - Accent3 2 4 3 7 4" xfId="43912"/>
    <cellStyle name="40% - Accent3 2 4 3 8" xfId="3098"/>
    <cellStyle name="40% - Accent3 2 4 3 8 2" xfId="9732"/>
    <cellStyle name="40% - Accent3 2 4 3 8 2 2" xfId="33394"/>
    <cellStyle name="40% - Accent3 2 4 3 8 3" xfId="33393"/>
    <cellStyle name="40% - Accent3 2 4 3 8 4" xfId="43913"/>
    <cellStyle name="40% - Accent3 2 4 3 9" xfId="9725"/>
    <cellStyle name="40% - Accent3 2 4 3 9 2" xfId="33395"/>
    <cellStyle name="40% - Accent3 2 4 4" xfId="3099"/>
    <cellStyle name="40% - Accent3 2 4 4 2" xfId="3100"/>
    <cellStyle name="40% - Accent3 2 4 4 2 2" xfId="9734"/>
    <cellStyle name="40% - Accent3 2 4 4 2 2 2" xfId="33398"/>
    <cellStyle name="40% - Accent3 2 4 4 2 3" xfId="33397"/>
    <cellStyle name="40% - Accent3 2 4 4 2 4" xfId="43915"/>
    <cellStyle name="40% - Accent3 2 4 4 3" xfId="9733"/>
    <cellStyle name="40% - Accent3 2 4 4 3 2" xfId="33399"/>
    <cellStyle name="40% - Accent3 2 4 4 4" xfId="33396"/>
    <cellStyle name="40% - Accent3 2 4 4 5" xfId="43914"/>
    <cellStyle name="40% - Accent3 2 4 5" xfId="3101"/>
    <cellStyle name="40% - Accent3 2 4 5 2" xfId="9735"/>
    <cellStyle name="40% - Accent3 2 4 5 2 2" xfId="33401"/>
    <cellStyle name="40% - Accent3 2 4 5 3" xfId="33400"/>
    <cellStyle name="40% - Accent3 2 4 5 4" xfId="43916"/>
    <cellStyle name="40% - Accent3 2 4 6" xfId="3102"/>
    <cellStyle name="40% - Accent3 2 4 6 2" xfId="9736"/>
    <cellStyle name="40% - Accent3 2 4 6 2 2" xfId="33403"/>
    <cellStyle name="40% - Accent3 2 4 6 3" xfId="33402"/>
    <cellStyle name="40% - Accent3 2 4 6 4" xfId="43917"/>
    <cellStyle name="40% - Accent3 2 4 7" xfId="3103"/>
    <cellStyle name="40% - Accent3 2 4 7 2" xfId="9737"/>
    <cellStyle name="40% - Accent3 2 4 7 2 2" xfId="33405"/>
    <cellStyle name="40% - Accent3 2 4 7 3" xfId="33404"/>
    <cellStyle name="40% - Accent3 2 4 7 4" xfId="43918"/>
    <cellStyle name="40% - Accent3 2 4 8" xfId="3104"/>
    <cellStyle name="40% - Accent3 2 4 8 2" xfId="9738"/>
    <cellStyle name="40% - Accent3 2 4 8 2 2" xfId="33407"/>
    <cellStyle name="40% - Accent3 2 4 8 3" xfId="33406"/>
    <cellStyle name="40% - Accent3 2 4 8 4" xfId="43919"/>
    <cellStyle name="40% - Accent3 2 4 9" xfId="3105"/>
    <cellStyle name="40% - Accent3 2 4 9 2" xfId="9739"/>
    <cellStyle name="40% - Accent3 2 4 9 2 2" xfId="33409"/>
    <cellStyle name="40% - Accent3 2 4 9 3" xfId="33408"/>
    <cellStyle name="40% - Accent3 2 4 9 4" xfId="43920"/>
    <cellStyle name="40% - Accent3 2 5" xfId="499"/>
    <cellStyle name="40% - Accent3 2 5 10" xfId="3107"/>
    <cellStyle name="40% - Accent3 2 5 10 2" xfId="9741"/>
    <cellStyle name="40% - Accent3 2 5 10 2 2" xfId="33412"/>
    <cellStyle name="40% - Accent3 2 5 10 3" xfId="33411"/>
    <cellStyle name="40% - Accent3 2 5 10 4" xfId="43922"/>
    <cellStyle name="40% - Accent3 2 5 11" xfId="3108"/>
    <cellStyle name="40% - Accent3 2 5 11 2" xfId="9742"/>
    <cellStyle name="40% - Accent3 2 5 11 2 2" xfId="33414"/>
    <cellStyle name="40% - Accent3 2 5 11 3" xfId="33413"/>
    <cellStyle name="40% - Accent3 2 5 11 4" xfId="43923"/>
    <cellStyle name="40% - Accent3 2 5 12" xfId="3106"/>
    <cellStyle name="40% - Accent3 2 5 12 2" xfId="9743"/>
    <cellStyle name="40% - Accent3 2 5 12 2 2" xfId="33416"/>
    <cellStyle name="40% - Accent3 2 5 12 3" xfId="33415"/>
    <cellStyle name="40% - Accent3 2 5 13" xfId="9740"/>
    <cellStyle name="40% - Accent3 2 5 13 2" xfId="33417"/>
    <cellStyle name="40% - Accent3 2 5 14" xfId="14859"/>
    <cellStyle name="40% - Accent3 2 5 15" xfId="33410"/>
    <cellStyle name="40% - Accent3 2 5 16" xfId="43921"/>
    <cellStyle name="40% - Accent3 2 5 2" xfId="3109"/>
    <cellStyle name="40% - Accent3 2 5 2 10" xfId="9744"/>
    <cellStyle name="40% - Accent3 2 5 2 10 2" xfId="33419"/>
    <cellStyle name="40% - Accent3 2 5 2 11" xfId="33418"/>
    <cellStyle name="40% - Accent3 2 5 2 12" xfId="43924"/>
    <cellStyle name="40% - Accent3 2 5 2 2" xfId="3110"/>
    <cellStyle name="40% - Accent3 2 5 2 2 2" xfId="9745"/>
    <cellStyle name="40% - Accent3 2 5 2 2 2 2" xfId="33421"/>
    <cellStyle name="40% - Accent3 2 5 2 2 3" xfId="33420"/>
    <cellStyle name="40% - Accent3 2 5 2 2 4" xfId="43925"/>
    <cellStyle name="40% - Accent3 2 5 2 3" xfId="3111"/>
    <cellStyle name="40% - Accent3 2 5 2 3 2" xfId="9746"/>
    <cellStyle name="40% - Accent3 2 5 2 3 2 2" xfId="33423"/>
    <cellStyle name="40% - Accent3 2 5 2 3 3" xfId="33422"/>
    <cellStyle name="40% - Accent3 2 5 2 3 4" xfId="43926"/>
    <cellStyle name="40% - Accent3 2 5 2 4" xfId="3112"/>
    <cellStyle name="40% - Accent3 2 5 2 4 2" xfId="9747"/>
    <cellStyle name="40% - Accent3 2 5 2 4 2 2" xfId="33425"/>
    <cellStyle name="40% - Accent3 2 5 2 4 3" xfId="33424"/>
    <cellStyle name="40% - Accent3 2 5 2 4 4" xfId="43927"/>
    <cellStyle name="40% - Accent3 2 5 2 5" xfId="3113"/>
    <cellStyle name="40% - Accent3 2 5 2 5 2" xfId="9748"/>
    <cellStyle name="40% - Accent3 2 5 2 5 2 2" xfId="33427"/>
    <cellStyle name="40% - Accent3 2 5 2 5 3" xfId="33426"/>
    <cellStyle name="40% - Accent3 2 5 2 5 4" xfId="43928"/>
    <cellStyle name="40% - Accent3 2 5 2 6" xfId="3114"/>
    <cellStyle name="40% - Accent3 2 5 2 6 2" xfId="9749"/>
    <cellStyle name="40% - Accent3 2 5 2 6 2 2" xfId="33429"/>
    <cellStyle name="40% - Accent3 2 5 2 6 3" xfId="33428"/>
    <cellStyle name="40% - Accent3 2 5 2 6 4" xfId="43929"/>
    <cellStyle name="40% - Accent3 2 5 2 7" xfId="3115"/>
    <cellStyle name="40% - Accent3 2 5 2 7 2" xfId="9750"/>
    <cellStyle name="40% - Accent3 2 5 2 7 2 2" xfId="33431"/>
    <cellStyle name="40% - Accent3 2 5 2 7 3" xfId="33430"/>
    <cellStyle name="40% - Accent3 2 5 2 7 4" xfId="43930"/>
    <cellStyle name="40% - Accent3 2 5 2 8" xfId="3116"/>
    <cellStyle name="40% - Accent3 2 5 2 8 2" xfId="9751"/>
    <cellStyle name="40% - Accent3 2 5 2 8 2 2" xfId="33433"/>
    <cellStyle name="40% - Accent3 2 5 2 8 3" xfId="33432"/>
    <cellStyle name="40% - Accent3 2 5 2 8 4" xfId="43931"/>
    <cellStyle name="40% - Accent3 2 5 2 9" xfId="3117"/>
    <cellStyle name="40% - Accent3 2 5 2 9 2" xfId="9752"/>
    <cellStyle name="40% - Accent3 2 5 2 9 2 2" xfId="33435"/>
    <cellStyle name="40% - Accent3 2 5 2 9 3" xfId="33434"/>
    <cellStyle name="40% - Accent3 2 5 2 9 4" xfId="43932"/>
    <cellStyle name="40% - Accent3 2 5 3" xfId="3118"/>
    <cellStyle name="40% - Accent3 2 5 3 2" xfId="3119"/>
    <cellStyle name="40% - Accent3 2 5 3 2 2" xfId="9754"/>
    <cellStyle name="40% - Accent3 2 5 3 2 2 2" xfId="33438"/>
    <cellStyle name="40% - Accent3 2 5 3 2 3" xfId="33437"/>
    <cellStyle name="40% - Accent3 2 5 3 2 4" xfId="43934"/>
    <cellStyle name="40% - Accent3 2 5 3 3" xfId="9753"/>
    <cellStyle name="40% - Accent3 2 5 3 3 2" xfId="33439"/>
    <cellStyle name="40% - Accent3 2 5 3 4" xfId="33436"/>
    <cellStyle name="40% - Accent3 2 5 3 5" xfId="43933"/>
    <cellStyle name="40% - Accent3 2 5 4" xfId="3120"/>
    <cellStyle name="40% - Accent3 2 5 4 2" xfId="9755"/>
    <cellStyle name="40% - Accent3 2 5 4 2 2" xfId="33441"/>
    <cellStyle name="40% - Accent3 2 5 4 3" xfId="33440"/>
    <cellStyle name="40% - Accent3 2 5 4 4" xfId="43935"/>
    <cellStyle name="40% - Accent3 2 5 5" xfId="3121"/>
    <cellStyle name="40% - Accent3 2 5 5 2" xfId="9756"/>
    <cellStyle name="40% - Accent3 2 5 5 2 2" xfId="33443"/>
    <cellStyle name="40% - Accent3 2 5 5 3" xfId="33442"/>
    <cellStyle name="40% - Accent3 2 5 5 4" xfId="43936"/>
    <cellStyle name="40% - Accent3 2 5 6" xfId="3122"/>
    <cellStyle name="40% - Accent3 2 5 6 2" xfId="9757"/>
    <cellStyle name="40% - Accent3 2 5 6 2 2" xfId="33445"/>
    <cellStyle name="40% - Accent3 2 5 6 3" xfId="33444"/>
    <cellStyle name="40% - Accent3 2 5 6 4" xfId="43937"/>
    <cellStyle name="40% - Accent3 2 5 7" xfId="3123"/>
    <cellStyle name="40% - Accent3 2 5 7 2" xfId="9758"/>
    <cellStyle name="40% - Accent3 2 5 7 2 2" xfId="33447"/>
    <cellStyle name="40% - Accent3 2 5 7 3" xfId="33446"/>
    <cellStyle name="40% - Accent3 2 5 7 4" xfId="43938"/>
    <cellStyle name="40% - Accent3 2 5 8" xfId="3124"/>
    <cellStyle name="40% - Accent3 2 5 8 2" xfId="9759"/>
    <cellStyle name="40% - Accent3 2 5 8 2 2" xfId="33449"/>
    <cellStyle name="40% - Accent3 2 5 8 3" xfId="33448"/>
    <cellStyle name="40% - Accent3 2 5 8 4" xfId="43939"/>
    <cellStyle name="40% - Accent3 2 5 9" xfId="3125"/>
    <cellStyle name="40% - Accent3 2 5 9 2" xfId="9760"/>
    <cellStyle name="40% - Accent3 2 5 9 2 2" xfId="33451"/>
    <cellStyle name="40% - Accent3 2 5 9 3" xfId="33450"/>
    <cellStyle name="40% - Accent3 2 5 9 4" xfId="43940"/>
    <cellStyle name="40% - Accent3 2 6" xfId="526"/>
    <cellStyle name="40% - Accent3 2 6 10" xfId="3126"/>
    <cellStyle name="40% - Accent3 2 6 10 2" xfId="9762"/>
    <cellStyle name="40% - Accent3 2 6 10 2 2" xfId="33454"/>
    <cellStyle name="40% - Accent3 2 6 10 3" xfId="33453"/>
    <cellStyle name="40% - Accent3 2 6 11" xfId="9761"/>
    <cellStyle name="40% - Accent3 2 6 11 2" xfId="33455"/>
    <cellStyle name="40% - Accent3 2 6 12" xfId="14860"/>
    <cellStyle name="40% - Accent3 2 6 13" xfId="33452"/>
    <cellStyle name="40% - Accent3 2 6 14" xfId="43941"/>
    <cellStyle name="40% - Accent3 2 6 2" xfId="3127"/>
    <cellStyle name="40% - Accent3 2 6 2 2" xfId="3128"/>
    <cellStyle name="40% - Accent3 2 6 2 2 2" xfId="9764"/>
    <cellStyle name="40% - Accent3 2 6 2 2 2 2" xfId="33458"/>
    <cellStyle name="40% - Accent3 2 6 2 2 3" xfId="33457"/>
    <cellStyle name="40% - Accent3 2 6 2 2 4" xfId="43943"/>
    <cellStyle name="40% - Accent3 2 6 2 3" xfId="9763"/>
    <cellStyle name="40% - Accent3 2 6 2 3 2" xfId="33459"/>
    <cellStyle name="40% - Accent3 2 6 2 4" xfId="33456"/>
    <cellStyle name="40% - Accent3 2 6 2 5" xfId="43942"/>
    <cellStyle name="40% - Accent3 2 6 3" xfId="3129"/>
    <cellStyle name="40% - Accent3 2 6 3 2" xfId="3130"/>
    <cellStyle name="40% - Accent3 2 6 3 2 2" xfId="9766"/>
    <cellStyle name="40% - Accent3 2 6 3 2 2 2" xfId="33462"/>
    <cellStyle name="40% - Accent3 2 6 3 2 3" xfId="33461"/>
    <cellStyle name="40% - Accent3 2 6 3 2 4" xfId="43945"/>
    <cellStyle name="40% - Accent3 2 6 3 3" xfId="9765"/>
    <cellStyle name="40% - Accent3 2 6 3 3 2" xfId="33463"/>
    <cellStyle name="40% - Accent3 2 6 3 4" xfId="33460"/>
    <cellStyle name="40% - Accent3 2 6 3 5" xfId="43944"/>
    <cellStyle name="40% - Accent3 2 6 4" xfId="3131"/>
    <cellStyle name="40% - Accent3 2 6 4 2" xfId="9767"/>
    <cellStyle name="40% - Accent3 2 6 4 2 2" xfId="33465"/>
    <cellStyle name="40% - Accent3 2 6 4 3" xfId="33464"/>
    <cellStyle name="40% - Accent3 2 6 4 4" xfId="43946"/>
    <cellStyle name="40% - Accent3 2 6 5" xfId="3132"/>
    <cellStyle name="40% - Accent3 2 6 5 2" xfId="9768"/>
    <cellStyle name="40% - Accent3 2 6 5 2 2" xfId="33467"/>
    <cellStyle name="40% - Accent3 2 6 5 3" xfId="33466"/>
    <cellStyle name="40% - Accent3 2 6 5 4" xfId="43947"/>
    <cellStyle name="40% - Accent3 2 6 6" xfId="3133"/>
    <cellStyle name="40% - Accent3 2 6 6 2" xfId="9769"/>
    <cellStyle name="40% - Accent3 2 6 6 2 2" xfId="33469"/>
    <cellStyle name="40% - Accent3 2 6 6 3" xfId="33468"/>
    <cellStyle name="40% - Accent3 2 6 6 4" xfId="43948"/>
    <cellStyle name="40% - Accent3 2 6 7" xfId="3134"/>
    <cellStyle name="40% - Accent3 2 6 7 2" xfId="9770"/>
    <cellStyle name="40% - Accent3 2 6 7 2 2" xfId="33471"/>
    <cellStyle name="40% - Accent3 2 6 7 3" xfId="33470"/>
    <cellStyle name="40% - Accent3 2 6 7 4" xfId="43949"/>
    <cellStyle name="40% - Accent3 2 6 8" xfId="3135"/>
    <cellStyle name="40% - Accent3 2 6 8 2" xfId="9771"/>
    <cellStyle name="40% - Accent3 2 6 8 2 2" xfId="33473"/>
    <cellStyle name="40% - Accent3 2 6 8 3" xfId="33472"/>
    <cellStyle name="40% - Accent3 2 6 8 4" xfId="43950"/>
    <cellStyle name="40% - Accent3 2 6 9" xfId="3136"/>
    <cellStyle name="40% - Accent3 2 6 9 2" xfId="9772"/>
    <cellStyle name="40% - Accent3 2 6 9 2 2" xfId="33475"/>
    <cellStyle name="40% - Accent3 2 6 9 3" xfId="33474"/>
    <cellStyle name="40% - Accent3 2 6 9 4" xfId="43951"/>
    <cellStyle name="40% - Accent3 2 7" xfId="655"/>
    <cellStyle name="40% - Accent3 2 7 2" xfId="3138"/>
    <cellStyle name="40% - Accent3 2 7 3" xfId="3137"/>
    <cellStyle name="40% - Accent3 2 7 3 2" xfId="9774"/>
    <cellStyle name="40% - Accent3 2 7 3 2 2" xfId="33478"/>
    <cellStyle name="40% - Accent3 2 7 3 3" xfId="33477"/>
    <cellStyle name="40% - Accent3 2 7 4" xfId="9773"/>
    <cellStyle name="40% - Accent3 2 7 4 2" xfId="33479"/>
    <cellStyle name="40% - Accent3 2 7 5" xfId="33476"/>
    <cellStyle name="40% - Accent3 2 7 6" xfId="43952"/>
    <cellStyle name="40% - Accent3 2 8" xfId="742"/>
    <cellStyle name="40% - Accent3 2 8 2" xfId="3139"/>
    <cellStyle name="40% - Accent3 2 8 2 2" xfId="9776"/>
    <cellStyle name="40% - Accent3 2 8 2 2 2" xfId="33482"/>
    <cellStyle name="40% - Accent3 2 8 2 3" xfId="33481"/>
    <cellStyle name="40% - Accent3 2 8 3" xfId="9775"/>
    <cellStyle name="40% - Accent3 2 8 3 2" xfId="33483"/>
    <cellStyle name="40% - Accent3 2 8 4" xfId="14861"/>
    <cellStyle name="40% - Accent3 2 8 5" xfId="33480"/>
    <cellStyle name="40% - Accent3 2 8 6" xfId="43953"/>
    <cellStyle name="40% - Accent3 2 9" xfId="3140"/>
    <cellStyle name="40% - Accent3 2 9 2" xfId="9777"/>
    <cellStyle name="40% - Accent3 2 9 2 2" xfId="33485"/>
    <cellStyle name="40% - Accent3 2 9 3" xfId="14862"/>
    <cellStyle name="40% - Accent3 2 9 4" xfId="33484"/>
    <cellStyle name="40% - Accent3 2 9 5" xfId="43954"/>
    <cellStyle name="40% - Accent3 20" xfId="14863"/>
    <cellStyle name="40% - Accent3 21" xfId="28071"/>
    <cellStyle name="40% - Accent3 3" xfId="221"/>
    <cellStyle name="40% - Accent3 3 10" xfId="3142"/>
    <cellStyle name="40% - Accent3 3 10 2" xfId="9779"/>
    <cellStyle name="40% - Accent3 3 10 2 2" xfId="33488"/>
    <cellStyle name="40% - Accent3 3 10 3" xfId="14865"/>
    <cellStyle name="40% - Accent3 3 10 4" xfId="33487"/>
    <cellStyle name="40% - Accent3 3 10 5" xfId="43956"/>
    <cellStyle name="40% - Accent3 3 11" xfId="3143"/>
    <cellStyle name="40% - Accent3 3 11 2" xfId="9780"/>
    <cellStyle name="40% - Accent3 3 11 2 2" xfId="33490"/>
    <cellStyle name="40% - Accent3 3 11 3" xfId="14866"/>
    <cellStyle name="40% - Accent3 3 11 4" xfId="33489"/>
    <cellStyle name="40% - Accent3 3 11 5" xfId="43957"/>
    <cellStyle name="40% - Accent3 3 12" xfId="3144"/>
    <cellStyle name="40% - Accent3 3 12 2" xfId="9781"/>
    <cellStyle name="40% - Accent3 3 12 2 2" xfId="33492"/>
    <cellStyle name="40% - Accent3 3 12 3" xfId="14867"/>
    <cellStyle name="40% - Accent3 3 12 4" xfId="33491"/>
    <cellStyle name="40% - Accent3 3 12 5" xfId="43958"/>
    <cellStyle name="40% - Accent3 3 13" xfId="3145"/>
    <cellStyle name="40% - Accent3 3 13 2" xfId="9782"/>
    <cellStyle name="40% - Accent3 3 13 2 2" xfId="33494"/>
    <cellStyle name="40% - Accent3 3 13 3" xfId="14868"/>
    <cellStyle name="40% - Accent3 3 13 4" xfId="33493"/>
    <cellStyle name="40% - Accent3 3 13 5" xfId="43959"/>
    <cellStyle name="40% - Accent3 3 14" xfId="3141"/>
    <cellStyle name="40% - Accent3 3 14 2" xfId="9783"/>
    <cellStyle name="40% - Accent3 3 14 2 2" xfId="33496"/>
    <cellStyle name="40% - Accent3 3 14 3" xfId="14869"/>
    <cellStyle name="40% - Accent3 3 14 4" xfId="33495"/>
    <cellStyle name="40% - Accent3 3 15" xfId="9778"/>
    <cellStyle name="40% - Accent3 3 15 2" xfId="14870"/>
    <cellStyle name="40% - Accent3 3 15 3" xfId="33497"/>
    <cellStyle name="40% - Accent3 3 16" xfId="14864"/>
    <cellStyle name="40% - Accent3 3 17" xfId="33486"/>
    <cellStyle name="40% - Accent3 3 18" xfId="43955"/>
    <cellStyle name="40% - Accent3 3 2" xfId="452"/>
    <cellStyle name="40% - Accent3 3 2 10" xfId="3147"/>
    <cellStyle name="40% - Accent3 3 2 10 2" xfId="9785"/>
    <cellStyle name="40% - Accent3 3 2 10 2 2" xfId="33500"/>
    <cellStyle name="40% - Accent3 3 2 10 3" xfId="33499"/>
    <cellStyle name="40% - Accent3 3 2 10 4" xfId="43961"/>
    <cellStyle name="40% - Accent3 3 2 11" xfId="3148"/>
    <cellStyle name="40% - Accent3 3 2 11 2" xfId="9786"/>
    <cellStyle name="40% - Accent3 3 2 11 2 2" xfId="33502"/>
    <cellStyle name="40% - Accent3 3 2 11 3" xfId="33501"/>
    <cellStyle name="40% - Accent3 3 2 11 4" xfId="43962"/>
    <cellStyle name="40% - Accent3 3 2 12" xfId="3146"/>
    <cellStyle name="40% - Accent3 3 2 12 2" xfId="9787"/>
    <cellStyle name="40% - Accent3 3 2 12 2 2" xfId="33504"/>
    <cellStyle name="40% - Accent3 3 2 12 3" xfId="33503"/>
    <cellStyle name="40% - Accent3 3 2 13" xfId="9784"/>
    <cellStyle name="40% - Accent3 3 2 13 2" xfId="33505"/>
    <cellStyle name="40% - Accent3 3 2 14" xfId="14871"/>
    <cellStyle name="40% - Accent3 3 2 15" xfId="33498"/>
    <cellStyle name="40% - Accent3 3 2 16" xfId="43960"/>
    <cellStyle name="40% - Accent3 3 2 2" xfId="3149"/>
    <cellStyle name="40% - Accent3 3 2 2 10" xfId="9788"/>
    <cellStyle name="40% - Accent3 3 2 2 10 2" xfId="33507"/>
    <cellStyle name="40% - Accent3 3 2 2 11" xfId="33506"/>
    <cellStyle name="40% - Accent3 3 2 2 12" xfId="43963"/>
    <cellStyle name="40% - Accent3 3 2 2 2" xfId="3150"/>
    <cellStyle name="40% - Accent3 3 2 2 2 2" xfId="3151"/>
    <cellStyle name="40% - Accent3 3 2 2 2 2 2" xfId="9790"/>
    <cellStyle name="40% - Accent3 3 2 2 2 2 2 2" xfId="33510"/>
    <cellStyle name="40% - Accent3 3 2 2 2 2 3" xfId="33509"/>
    <cellStyle name="40% - Accent3 3 2 2 2 2 4" xfId="43965"/>
    <cellStyle name="40% - Accent3 3 2 2 2 3" xfId="9789"/>
    <cellStyle name="40% - Accent3 3 2 2 2 3 2" xfId="33511"/>
    <cellStyle name="40% - Accent3 3 2 2 2 4" xfId="33508"/>
    <cellStyle name="40% - Accent3 3 2 2 2 5" xfId="43964"/>
    <cellStyle name="40% - Accent3 3 2 2 3" xfId="3152"/>
    <cellStyle name="40% - Accent3 3 2 2 3 2" xfId="3153"/>
    <cellStyle name="40% - Accent3 3 2 2 3 2 2" xfId="9792"/>
    <cellStyle name="40% - Accent3 3 2 2 3 2 2 2" xfId="33514"/>
    <cellStyle name="40% - Accent3 3 2 2 3 2 3" xfId="33513"/>
    <cellStyle name="40% - Accent3 3 2 2 3 2 4" xfId="43967"/>
    <cellStyle name="40% - Accent3 3 2 2 3 3" xfId="9791"/>
    <cellStyle name="40% - Accent3 3 2 2 3 3 2" xfId="33515"/>
    <cellStyle name="40% - Accent3 3 2 2 3 4" xfId="33512"/>
    <cellStyle name="40% - Accent3 3 2 2 3 5" xfId="43966"/>
    <cellStyle name="40% - Accent3 3 2 2 4" xfId="3154"/>
    <cellStyle name="40% - Accent3 3 2 2 4 2" xfId="9793"/>
    <cellStyle name="40% - Accent3 3 2 2 4 2 2" xfId="33517"/>
    <cellStyle name="40% - Accent3 3 2 2 4 3" xfId="33516"/>
    <cellStyle name="40% - Accent3 3 2 2 4 4" xfId="43968"/>
    <cellStyle name="40% - Accent3 3 2 2 5" xfId="3155"/>
    <cellStyle name="40% - Accent3 3 2 2 5 2" xfId="9794"/>
    <cellStyle name="40% - Accent3 3 2 2 5 2 2" xfId="33519"/>
    <cellStyle name="40% - Accent3 3 2 2 5 3" xfId="33518"/>
    <cellStyle name="40% - Accent3 3 2 2 5 4" xfId="43969"/>
    <cellStyle name="40% - Accent3 3 2 2 6" xfId="3156"/>
    <cellStyle name="40% - Accent3 3 2 2 6 2" xfId="9795"/>
    <cellStyle name="40% - Accent3 3 2 2 6 2 2" xfId="33521"/>
    <cellStyle name="40% - Accent3 3 2 2 6 3" xfId="33520"/>
    <cellStyle name="40% - Accent3 3 2 2 6 4" xfId="43970"/>
    <cellStyle name="40% - Accent3 3 2 2 7" xfId="3157"/>
    <cellStyle name="40% - Accent3 3 2 2 7 2" xfId="9796"/>
    <cellStyle name="40% - Accent3 3 2 2 7 2 2" xfId="33523"/>
    <cellStyle name="40% - Accent3 3 2 2 7 3" xfId="33522"/>
    <cellStyle name="40% - Accent3 3 2 2 7 4" xfId="43971"/>
    <cellStyle name="40% - Accent3 3 2 2 8" xfId="3158"/>
    <cellStyle name="40% - Accent3 3 2 2 8 2" xfId="9797"/>
    <cellStyle name="40% - Accent3 3 2 2 8 2 2" xfId="33525"/>
    <cellStyle name="40% - Accent3 3 2 2 8 3" xfId="33524"/>
    <cellStyle name="40% - Accent3 3 2 2 8 4" xfId="43972"/>
    <cellStyle name="40% - Accent3 3 2 2 9" xfId="3159"/>
    <cellStyle name="40% - Accent3 3 2 2 9 2" xfId="9798"/>
    <cellStyle name="40% - Accent3 3 2 2 9 2 2" xfId="33527"/>
    <cellStyle name="40% - Accent3 3 2 2 9 3" xfId="33526"/>
    <cellStyle name="40% - Accent3 3 2 2 9 4" xfId="43973"/>
    <cellStyle name="40% - Accent3 3 2 3" xfId="3160"/>
    <cellStyle name="40% - Accent3 3 2 3 10" xfId="33528"/>
    <cellStyle name="40% - Accent3 3 2 3 11" xfId="43974"/>
    <cellStyle name="40% - Accent3 3 2 3 2" xfId="3161"/>
    <cellStyle name="40% - Accent3 3 2 3 2 2" xfId="9800"/>
    <cellStyle name="40% - Accent3 3 2 3 2 2 2" xfId="33530"/>
    <cellStyle name="40% - Accent3 3 2 3 2 3" xfId="33529"/>
    <cellStyle name="40% - Accent3 3 2 3 2 4" xfId="43975"/>
    <cellStyle name="40% - Accent3 3 2 3 3" xfId="3162"/>
    <cellStyle name="40% - Accent3 3 2 3 3 2" xfId="9801"/>
    <cellStyle name="40% - Accent3 3 2 3 3 2 2" xfId="33532"/>
    <cellStyle name="40% - Accent3 3 2 3 3 3" xfId="33531"/>
    <cellStyle name="40% - Accent3 3 2 3 3 4" xfId="43976"/>
    <cellStyle name="40% - Accent3 3 2 3 4" xfId="3163"/>
    <cellStyle name="40% - Accent3 3 2 3 4 2" xfId="9802"/>
    <cellStyle name="40% - Accent3 3 2 3 4 2 2" xfId="33534"/>
    <cellStyle name="40% - Accent3 3 2 3 4 3" xfId="33533"/>
    <cellStyle name="40% - Accent3 3 2 3 4 4" xfId="43977"/>
    <cellStyle name="40% - Accent3 3 2 3 5" xfId="3164"/>
    <cellStyle name="40% - Accent3 3 2 3 5 2" xfId="9803"/>
    <cellStyle name="40% - Accent3 3 2 3 5 2 2" xfId="33536"/>
    <cellStyle name="40% - Accent3 3 2 3 5 3" xfId="33535"/>
    <cellStyle name="40% - Accent3 3 2 3 5 4" xfId="43978"/>
    <cellStyle name="40% - Accent3 3 2 3 6" xfId="3165"/>
    <cellStyle name="40% - Accent3 3 2 3 6 2" xfId="9804"/>
    <cellStyle name="40% - Accent3 3 2 3 6 2 2" xfId="33538"/>
    <cellStyle name="40% - Accent3 3 2 3 6 3" xfId="33537"/>
    <cellStyle name="40% - Accent3 3 2 3 6 4" xfId="43979"/>
    <cellStyle name="40% - Accent3 3 2 3 7" xfId="3166"/>
    <cellStyle name="40% - Accent3 3 2 3 7 2" xfId="9805"/>
    <cellStyle name="40% - Accent3 3 2 3 7 2 2" xfId="33540"/>
    <cellStyle name="40% - Accent3 3 2 3 7 3" xfId="33539"/>
    <cellStyle name="40% - Accent3 3 2 3 7 4" xfId="43980"/>
    <cellStyle name="40% - Accent3 3 2 3 8" xfId="3167"/>
    <cellStyle name="40% - Accent3 3 2 3 8 2" xfId="9806"/>
    <cellStyle name="40% - Accent3 3 2 3 8 2 2" xfId="33542"/>
    <cellStyle name="40% - Accent3 3 2 3 8 3" xfId="33541"/>
    <cellStyle name="40% - Accent3 3 2 3 8 4" xfId="43981"/>
    <cellStyle name="40% - Accent3 3 2 3 9" xfId="9799"/>
    <cellStyle name="40% - Accent3 3 2 3 9 2" xfId="33543"/>
    <cellStyle name="40% - Accent3 3 2 4" xfId="3168"/>
    <cellStyle name="40% - Accent3 3 2 4 2" xfId="3169"/>
    <cellStyle name="40% - Accent3 3 2 4 2 2" xfId="9808"/>
    <cellStyle name="40% - Accent3 3 2 4 2 2 2" xfId="33546"/>
    <cellStyle name="40% - Accent3 3 2 4 2 3" xfId="33545"/>
    <cellStyle name="40% - Accent3 3 2 4 2 4" xfId="43983"/>
    <cellStyle name="40% - Accent3 3 2 4 3" xfId="9807"/>
    <cellStyle name="40% - Accent3 3 2 4 3 2" xfId="33547"/>
    <cellStyle name="40% - Accent3 3 2 4 4" xfId="33544"/>
    <cellStyle name="40% - Accent3 3 2 4 5" xfId="43982"/>
    <cellStyle name="40% - Accent3 3 2 5" xfId="3170"/>
    <cellStyle name="40% - Accent3 3 2 5 2" xfId="9809"/>
    <cellStyle name="40% - Accent3 3 2 5 2 2" xfId="33549"/>
    <cellStyle name="40% - Accent3 3 2 5 3" xfId="33548"/>
    <cellStyle name="40% - Accent3 3 2 5 4" xfId="43984"/>
    <cellStyle name="40% - Accent3 3 2 6" xfId="3171"/>
    <cellStyle name="40% - Accent3 3 2 6 2" xfId="9810"/>
    <cellStyle name="40% - Accent3 3 2 6 2 2" xfId="33551"/>
    <cellStyle name="40% - Accent3 3 2 6 3" xfId="33550"/>
    <cellStyle name="40% - Accent3 3 2 6 4" xfId="43985"/>
    <cellStyle name="40% - Accent3 3 2 7" xfId="3172"/>
    <cellStyle name="40% - Accent3 3 2 7 2" xfId="9811"/>
    <cellStyle name="40% - Accent3 3 2 7 2 2" xfId="33553"/>
    <cellStyle name="40% - Accent3 3 2 7 3" xfId="33552"/>
    <cellStyle name="40% - Accent3 3 2 7 4" xfId="43986"/>
    <cellStyle name="40% - Accent3 3 2 8" xfId="3173"/>
    <cellStyle name="40% - Accent3 3 2 8 2" xfId="9812"/>
    <cellStyle name="40% - Accent3 3 2 8 2 2" xfId="33555"/>
    <cellStyle name="40% - Accent3 3 2 8 3" xfId="33554"/>
    <cellStyle name="40% - Accent3 3 2 8 4" xfId="43987"/>
    <cellStyle name="40% - Accent3 3 2 9" xfId="3174"/>
    <cellStyle name="40% - Accent3 3 2 9 2" xfId="9813"/>
    <cellStyle name="40% - Accent3 3 2 9 2 2" xfId="33557"/>
    <cellStyle name="40% - Accent3 3 2 9 3" xfId="33556"/>
    <cellStyle name="40% - Accent3 3 2 9 4" xfId="43988"/>
    <cellStyle name="40% - Accent3 3 3" xfId="656"/>
    <cellStyle name="40% - Accent3 3 3 10" xfId="3176"/>
    <cellStyle name="40% - Accent3 3 3 10 2" xfId="9815"/>
    <cellStyle name="40% - Accent3 3 3 10 2 2" xfId="33560"/>
    <cellStyle name="40% - Accent3 3 3 10 3" xfId="33559"/>
    <cellStyle name="40% - Accent3 3 3 10 4" xfId="43990"/>
    <cellStyle name="40% - Accent3 3 3 11" xfId="3177"/>
    <cellStyle name="40% - Accent3 3 3 11 2" xfId="9816"/>
    <cellStyle name="40% - Accent3 3 3 11 2 2" xfId="33562"/>
    <cellStyle name="40% - Accent3 3 3 11 3" xfId="33561"/>
    <cellStyle name="40% - Accent3 3 3 11 4" xfId="43991"/>
    <cellStyle name="40% - Accent3 3 3 12" xfId="3175"/>
    <cellStyle name="40% - Accent3 3 3 12 2" xfId="9817"/>
    <cellStyle name="40% - Accent3 3 3 12 2 2" xfId="33564"/>
    <cellStyle name="40% - Accent3 3 3 12 3" xfId="33563"/>
    <cellStyle name="40% - Accent3 3 3 13" xfId="9814"/>
    <cellStyle name="40% - Accent3 3 3 13 2" xfId="33565"/>
    <cellStyle name="40% - Accent3 3 3 14" xfId="14872"/>
    <cellStyle name="40% - Accent3 3 3 15" xfId="33558"/>
    <cellStyle name="40% - Accent3 3 3 16" xfId="43989"/>
    <cellStyle name="40% - Accent3 3 3 2" xfId="3178"/>
    <cellStyle name="40% - Accent3 3 3 2 10" xfId="9818"/>
    <cellStyle name="40% - Accent3 3 3 2 10 2" xfId="33567"/>
    <cellStyle name="40% - Accent3 3 3 2 11" xfId="33566"/>
    <cellStyle name="40% - Accent3 3 3 2 12" xfId="43992"/>
    <cellStyle name="40% - Accent3 3 3 2 2" xfId="3179"/>
    <cellStyle name="40% - Accent3 3 3 2 2 2" xfId="9819"/>
    <cellStyle name="40% - Accent3 3 3 2 2 2 2" xfId="33569"/>
    <cellStyle name="40% - Accent3 3 3 2 2 3" xfId="33568"/>
    <cellStyle name="40% - Accent3 3 3 2 2 4" xfId="43993"/>
    <cellStyle name="40% - Accent3 3 3 2 3" xfId="3180"/>
    <cellStyle name="40% - Accent3 3 3 2 3 2" xfId="9820"/>
    <cellStyle name="40% - Accent3 3 3 2 3 2 2" xfId="33571"/>
    <cellStyle name="40% - Accent3 3 3 2 3 3" xfId="33570"/>
    <cellStyle name="40% - Accent3 3 3 2 3 4" xfId="43994"/>
    <cellStyle name="40% - Accent3 3 3 2 4" xfId="3181"/>
    <cellStyle name="40% - Accent3 3 3 2 4 2" xfId="9821"/>
    <cellStyle name="40% - Accent3 3 3 2 4 2 2" xfId="33573"/>
    <cellStyle name="40% - Accent3 3 3 2 4 3" xfId="33572"/>
    <cellStyle name="40% - Accent3 3 3 2 4 4" xfId="43995"/>
    <cellStyle name="40% - Accent3 3 3 2 5" xfId="3182"/>
    <cellStyle name="40% - Accent3 3 3 2 5 2" xfId="9822"/>
    <cellStyle name="40% - Accent3 3 3 2 5 2 2" xfId="33575"/>
    <cellStyle name="40% - Accent3 3 3 2 5 3" xfId="33574"/>
    <cellStyle name="40% - Accent3 3 3 2 5 4" xfId="43996"/>
    <cellStyle name="40% - Accent3 3 3 2 6" xfId="3183"/>
    <cellStyle name="40% - Accent3 3 3 2 6 2" xfId="9823"/>
    <cellStyle name="40% - Accent3 3 3 2 6 2 2" xfId="33577"/>
    <cellStyle name="40% - Accent3 3 3 2 6 3" xfId="33576"/>
    <cellStyle name="40% - Accent3 3 3 2 6 4" xfId="43997"/>
    <cellStyle name="40% - Accent3 3 3 2 7" xfId="3184"/>
    <cellStyle name="40% - Accent3 3 3 2 7 2" xfId="9824"/>
    <cellStyle name="40% - Accent3 3 3 2 7 2 2" xfId="33579"/>
    <cellStyle name="40% - Accent3 3 3 2 7 3" xfId="33578"/>
    <cellStyle name="40% - Accent3 3 3 2 7 4" xfId="43998"/>
    <cellStyle name="40% - Accent3 3 3 2 8" xfId="3185"/>
    <cellStyle name="40% - Accent3 3 3 2 8 2" xfId="9825"/>
    <cellStyle name="40% - Accent3 3 3 2 8 2 2" xfId="33581"/>
    <cellStyle name="40% - Accent3 3 3 2 8 3" xfId="33580"/>
    <cellStyle name="40% - Accent3 3 3 2 8 4" xfId="43999"/>
    <cellStyle name="40% - Accent3 3 3 2 9" xfId="3186"/>
    <cellStyle name="40% - Accent3 3 3 2 9 2" xfId="9826"/>
    <cellStyle name="40% - Accent3 3 3 2 9 2 2" xfId="33583"/>
    <cellStyle name="40% - Accent3 3 3 2 9 3" xfId="33582"/>
    <cellStyle name="40% - Accent3 3 3 2 9 4" xfId="44000"/>
    <cellStyle name="40% - Accent3 3 3 3" xfId="3187"/>
    <cellStyle name="40% - Accent3 3 3 3 2" xfId="3188"/>
    <cellStyle name="40% - Accent3 3 3 3 2 2" xfId="9828"/>
    <cellStyle name="40% - Accent3 3 3 3 2 2 2" xfId="33586"/>
    <cellStyle name="40% - Accent3 3 3 3 2 3" xfId="33585"/>
    <cellStyle name="40% - Accent3 3 3 3 2 4" xfId="44002"/>
    <cellStyle name="40% - Accent3 3 3 3 3" xfId="9827"/>
    <cellStyle name="40% - Accent3 3 3 3 3 2" xfId="33587"/>
    <cellStyle name="40% - Accent3 3 3 3 4" xfId="33584"/>
    <cellStyle name="40% - Accent3 3 3 3 5" xfId="44001"/>
    <cellStyle name="40% - Accent3 3 3 4" xfId="3189"/>
    <cellStyle name="40% - Accent3 3 3 4 2" xfId="9829"/>
    <cellStyle name="40% - Accent3 3 3 4 2 2" xfId="33589"/>
    <cellStyle name="40% - Accent3 3 3 4 3" xfId="33588"/>
    <cellStyle name="40% - Accent3 3 3 4 4" xfId="44003"/>
    <cellStyle name="40% - Accent3 3 3 5" xfId="3190"/>
    <cellStyle name="40% - Accent3 3 3 5 2" xfId="9830"/>
    <cellStyle name="40% - Accent3 3 3 5 2 2" xfId="33591"/>
    <cellStyle name="40% - Accent3 3 3 5 3" xfId="33590"/>
    <cellStyle name="40% - Accent3 3 3 5 4" xfId="44004"/>
    <cellStyle name="40% - Accent3 3 3 6" xfId="3191"/>
    <cellStyle name="40% - Accent3 3 3 6 2" xfId="9831"/>
    <cellStyle name="40% - Accent3 3 3 6 2 2" xfId="33593"/>
    <cellStyle name="40% - Accent3 3 3 6 3" xfId="33592"/>
    <cellStyle name="40% - Accent3 3 3 6 4" xfId="44005"/>
    <cellStyle name="40% - Accent3 3 3 7" xfId="3192"/>
    <cellStyle name="40% - Accent3 3 3 7 2" xfId="9832"/>
    <cellStyle name="40% - Accent3 3 3 7 2 2" xfId="33595"/>
    <cellStyle name="40% - Accent3 3 3 7 3" xfId="33594"/>
    <cellStyle name="40% - Accent3 3 3 7 4" xfId="44006"/>
    <cellStyle name="40% - Accent3 3 3 8" xfId="3193"/>
    <cellStyle name="40% - Accent3 3 3 8 2" xfId="9833"/>
    <cellStyle name="40% - Accent3 3 3 8 2 2" xfId="33597"/>
    <cellStyle name="40% - Accent3 3 3 8 3" xfId="33596"/>
    <cellStyle name="40% - Accent3 3 3 8 4" xfId="44007"/>
    <cellStyle name="40% - Accent3 3 3 9" xfId="3194"/>
    <cellStyle name="40% - Accent3 3 3 9 2" xfId="9834"/>
    <cellStyle name="40% - Accent3 3 3 9 2 2" xfId="33599"/>
    <cellStyle name="40% - Accent3 3 3 9 3" xfId="33598"/>
    <cellStyle name="40% - Accent3 3 3 9 4" xfId="44008"/>
    <cellStyle name="40% - Accent3 3 4" xfId="743"/>
    <cellStyle name="40% - Accent3 3 4 10" xfId="3195"/>
    <cellStyle name="40% - Accent3 3 4 10 2" xfId="9836"/>
    <cellStyle name="40% - Accent3 3 4 10 2 2" xfId="33602"/>
    <cellStyle name="40% - Accent3 3 4 10 3" xfId="33601"/>
    <cellStyle name="40% - Accent3 3 4 11" xfId="9835"/>
    <cellStyle name="40% - Accent3 3 4 11 2" xfId="33603"/>
    <cellStyle name="40% - Accent3 3 4 12" xfId="14873"/>
    <cellStyle name="40% - Accent3 3 4 13" xfId="33600"/>
    <cellStyle name="40% - Accent3 3 4 14" xfId="44009"/>
    <cellStyle name="40% - Accent3 3 4 2" xfId="3196"/>
    <cellStyle name="40% - Accent3 3 4 2 2" xfId="3197"/>
    <cellStyle name="40% - Accent3 3 4 2 2 2" xfId="9838"/>
    <cellStyle name="40% - Accent3 3 4 2 2 2 2" xfId="33606"/>
    <cellStyle name="40% - Accent3 3 4 2 2 3" xfId="33605"/>
    <cellStyle name="40% - Accent3 3 4 2 2 4" xfId="44011"/>
    <cellStyle name="40% - Accent3 3 4 2 3" xfId="9837"/>
    <cellStyle name="40% - Accent3 3 4 2 3 2" xfId="33607"/>
    <cellStyle name="40% - Accent3 3 4 2 4" xfId="33604"/>
    <cellStyle name="40% - Accent3 3 4 2 5" xfId="44010"/>
    <cellStyle name="40% - Accent3 3 4 3" xfId="3198"/>
    <cellStyle name="40% - Accent3 3 4 3 2" xfId="3199"/>
    <cellStyle name="40% - Accent3 3 4 3 2 2" xfId="9840"/>
    <cellStyle name="40% - Accent3 3 4 3 2 2 2" xfId="33610"/>
    <cellStyle name="40% - Accent3 3 4 3 2 3" xfId="33609"/>
    <cellStyle name="40% - Accent3 3 4 3 2 4" xfId="44013"/>
    <cellStyle name="40% - Accent3 3 4 3 3" xfId="9839"/>
    <cellStyle name="40% - Accent3 3 4 3 3 2" xfId="33611"/>
    <cellStyle name="40% - Accent3 3 4 3 4" xfId="33608"/>
    <cellStyle name="40% - Accent3 3 4 3 5" xfId="44012"/>
    <cellStyle name="40% - Accent3 3 4 4" xfId="3200"/>
    <cellStyle name="40% - Accent3 3 4 4 2" xfId="9841"/>
    <cellStyle name="40% - Accent3 3 4 4 2 2" xfId="33613"/>
    <cellStyle name="40% - Accent3 3 4 4 3" xfId="33612"/>
    <cellStyle name="40% - Accent3 3 4 4 4" xfId="44014"/>
    <cellStyle name="40% - Accent3 3 4 5" xfId="3201"/>
    <cellStyle name="40% - Accent3 3 4 5 2" xfId="9842"/>
    <cellStyle name="40% - Accent3 3 4 5 2 2" xfId="33615"/>
    <cellStyle name="40% - Accent3 3 4 5 3" xfId="33614"/>
    <cellStyle name="40% - Accent3 3 4 5 4" xfId="44015"/>
    <cellStyle name="40% - Accent3 3 4 6" xfId="3202"/>
    <cellStyle name="40% - Accent3 3 4 6 2" xfId="9843"/>
    <cellStyle name="40% - Accent3 3 4 6 2 2" xfId="33617"/>
    <cellStyle name="40% - Accent3 3 4 6 3" xfId="33616"/>
    <cellStyle name="40% - Accent3 3 4 6 4" xfId="44016"/>
    <cellStyle name="40% - Accent3 3 4 7" xfId="3203"/>
    <cellStyle name="40% - Accent3 3 4 7 2" xfId="9844"/>
    <cellStyle name="40% - Accent3 3 4 7 2 2" xfId="33619"/>
    <cellStyle name="40% - Accent3 3 4 7 3" xfId="33618"/>
    <cellStyle name="40% - Accent3 3 4 7 4" xfId="44017"/>
    <cellStyle name="40% - Accent3 3 4 8" xfId="3204"/>
    <cellStyle name="40% - Accent3 3 4 8 2" xfId="9845"/>
    <cellStyle name="40% - Accent3 3 4 8 2 2" xfId="33621"/>
    <cellStyle name="40% - Accent3 3 4 8 3" xfId="33620"/>
    <cellStyle name="40% - Accent3 3 4 8 4" xfId="44018"/>
    <cellStyle name="40% - Accent3 3 4 9" xfId="3205"/>
    <cellStyle name="40% - Accent3 3 4 9 2" xfId="9846"/>
    <cellStyle name="40% - Accent3 3 4 9 2 2" xfId="33623"/>
    <cellStyle name="40% - Accent3 3 4 9 3" xfId="33622"/>
    <cellStyle name="40% - Accent3 3 4 9 4" xfId="44019"/>
    <cellStyle name="40% - Accent3 3 5" xfId="3206"/>
    <cellStyle name="40% - Accent3 3 5 2" xfId="3207"/>
    <cellStyle name="40% - Accent3 3 5 2 2" xfId="9848"/>
    <cellStyle name="40% - Accent3 3 5 2 2 2" xfId="33626"/>
    <cellStyle name="40% - Accent3 3 5 2 3" xfId="33625"/>
    <cellStyle name="40% - Accent3 3 5 2 4" xfId="44021"/>
    <cellStyle name="40% - Accent3 3 5 3" xfId="3208"/>
    <cellStyle name="40% - Accent3 3 5 3 2" xfId="9849"/>
    <cellStyle name="40% - Accent3 3 5 3 2 2" xfId="33628"/>
    <cellStyle name="40% - Accent3 3 5 3 3" xfId="33627"/>
    <cellStyle name="40% - Accent3 3 5 3 4" xfId="44022"/>
    <cellStyle name="40% - Accent3 3 5 4" xfId="9847"/>
    <cellStyle name="40% - Accent3 3 5 4 2" xfId="33629"/>
    <cellStyle name="40% - Accent3 3 5 5" xfId="14874"/>
    <cellStyle name="40% - Accent3 3 5 6" xfId="33624"/>
    <cellStyle name="40% - Accent3 3 5 7" xfId="44020"/>
    <cellStyle name="40% - Accent3 3 6" xfId="3209"/>
    <cellStyle name="40% - Accent3 3 6 2" xfId="3210"/>
    <cellStyle name="40% - Accent3 3 6 2 2" xfId="9851"/>
    <cellStyle name="40% - Accent3 3 6 2 2 2" xfId="33632"/>
    <cellStyle name="40% - Accent3 3 6 2 3" xfId="33631"/>
    <cellStyle name="40% - Accent3 3 6 2 4" xfId="44024"/>
    <cellStyle name="40% - Accent3 3 6 3" xfId="9850"/>
    <cellStyle name="40% - Accent3 3 6 3 2" xfId="33633"/>
    <cellStyle name="40% - Accent3 3 6 4" xfId="14875"/>
    <cellStyle name="40% - Accent3 3 6 5" xfId="33630"/>
    <cellStyle name="40% - Accent3 3 6 6" xfId="44023"/>
    <cellStyle name="40% - Accent3 3 7" xfId="3211"/>
    <cellStyle name="40% - Accent3 3 7 2" xfId="3212"/>
    <cellStyle name="40% - Accent3 3 7 2 2" xfId="9853"/>
    <cellStyle name="40% - Accent3 3 7 2 2 2" xfId="33636"/>
    <cellStyle name="40% - Accent3 3 7 2 3" xfId="33635"/>
    <cellStyle name="40% - Accent3 3 7 2 4" xfId="44026"/>
    <cellStyle name="40% - Accent3 3 7 3" xfId="9852"/>
    <cellStyle name="40% - Accent3 3 7 3 2" xfId="33637"/>
    <cellStyle name="40% - Accent3 3 7 4" xfId="14876"/>
    <cellStyle name="40% - Accent3 3 7 5" xfId="33634"/>
    <cellStyle name="40% - Accent3 3 7 6" xfId="44025"/>
    <cellStyle name="40% - Accent3 3 8" xfId="3213"/>
    <cellStyle name="40% - Accent3 3 8 2" xfId="3214"/>
    <cellStyle name="40% - Accent3 3 8 2 2" xfId="9855"/>
    <cellStyle name="40% - Accent3 3 8 2 2 2" xfId="33640"/>
    <cellStyle name="40% - Accent3 3 8 2 3" xfId="33639"/>
    <cellStyle name="40% - Accent3 3 8 2 4" xfId="44028"/>
    <cellStyle name="40% - Accent3 3 8 3" xfId="9854"/>
    <cellStyle name="40% - Accent3 3 8 3 2" xfId="33641"/>
    <cellStyle name="40% - Accent3 3 8 4" xfId="14877"/>
    <cellStyle name="40% - Accent3 3 8 5" xfId="33638"/>
    <cellStyle name="40% - Accent3 3 8 6" xfId="44027"/>
    <cellStyle name="40% - Accent3 3 9" xfId="3215"/>
    <cellStyle name="40% - Accent3 3 9 2" xfId="3216"/>
    <cellStyle name="40% - Accent3 3 9 2 2" xfId="9857"/>
    <cellStyle name="40% - Accent3 3 9 2 2 2" xfId="33644"/>
    <cellStyle name="40% - Accent3 3 9 2 3" xfId="33643"/>
    <cellStyle name="40% - Accent3 3 9 2 4" xfId="44030"/>
    <cellStyle name="40% - Accent3 3 9 3" xfId="9856"/>
    <cellStyle name="40% - Accent3 3 9 3 2" xfId="33645"/>
    <cellStyle name="40% - Accent3 3 9 4" xfId="14878"/>
    <cellStyle name="40% - Accent3 3 9 5" xfId="33642"/>
    <cellStyle name="40% - Accent3 3 9 6" xfId="44029"/>
    <cellStyle name="40% - Accent3 4" xfId="222"/>
    <cellStyle name="40% - Accent3 4 10" xfId="3218"/>
    <cellStyle name="40% - Accent3 4 10 2" xfId="9859"/>
    <cellStyle name="40% - Accent3 4 10 2 2" xfId="33648"/>
    <cellStyle name="40% - Accent3 4 10 3" xfId="33647"/>
    <cellStyle name="40% - Accent3 4 10 4" xfId="44032"/>
    <cellStyle name="40% - Accent3 4 11" xfId="3219"/>
    <cellStyle name="40% - Accent3 4 11 2" xfId="9860"/>
    <cellStyle name="40% - Accent3 4 11 2 2" xfId="33650"/>
    <cellStyle name="40% - Accent3 4 11 3" xfId="33649"/>
    <cellStyle name="40% - Accent3 4 11 4" xfId="44033"/>
    <cellStyle name="40% - Accent3 4 12" xfId="3217"/>
    <cellStyle name="40% - Accent3 4 12 2" xfId="9861"/>
    <cellStyle name="40% - Accent3 4 12 2 2" xfId="33652"/>
    <cellStyle name="40% - Accent3 4 12 3" xfId="33651"/>
    <cellStyle name="40% - Accent3 4 13" xfId="9858"/>
    <cellStyle name="40% - Accent3 4 13 2" xfId="33653"/>
    <cellStyle name="40% - Accent3 4 14" xfId="14879"/>
    <cellStyle name="40% - Accent3 4 15" xfId="33646"/>
    <cellStyle name="40% - Accent3 4 16" xfId="44031"/>
    <cellStyle name="40% - Accent3 4 2" xfId="453"/>
    <cellStyle name="40% - Accent3 4 2 10" xfId="3220"/>
    <cellStyle name="40% - Accent3 4 2 10 2" xfId="9863"/>
    <cellStyle name="40% - Accent3 4 2 10 2 2" xfId="33656"/>
    <cellStyle name="40% - Accent3 4 2 10 3" xfId="33655"/>
    <cellStyle name="40% - Accent3 4 2 11" xfId="9862"/>
    <cellStyle name="40% - Accent3 4 2 11 2" xfId="33657"/>
    <cellStyle name="40% - Accent3 4 2 12" xfId="14880"/>
    <cellStyle name="40% - Accent3 4 2 13" xfId="33654"/>
    <cellStyle name="40% - Accent3 4 2 14" xfId="44034"/>
    <cellStyle name="40% - Accent3 4 2 2" xfId="3221"/>
    <cellStyle name="40% - Accent3 4 2 2 2" xfId="3222"/>
    <cellStyle name="40% - Accent3 4 2 2 2 2" xfId="9865"/>
    <cellStyle name="40% - Accent3 4 2 2 2 2 2" xfId="33660"/>
    <cellStyle name="40% - Accent3 4 2 2 2 3" xfId="33659"/>
    <cellStyle name="40% - Accent3 4 2 2 2 4" xfId="44036"/>
    <cellStyle name="40% - Accent3 4 2 2 3" xfId="9864"/>
    <cellStyle name="40% - Accent3 4 2 2 3 2" xfId="33661"/>
    <cellStyle name="40% - Accent3 4 2 2 4" xfId="33658"/>
    <cellStyle name="40% - Accent3 4 2 2 5" xfId="44035"/>
    <cellStyle name="40% - Accent3 4 2 3" xfId="3223"/>
    <cellStyle name="40% - Accent3 4 2 3 2" xfId="3224"/>
    <cellStyle name="40% - Accent3 4 2 3 2 2" xfId="9867"/>
    <cellStyle name="40% - Accent3 4 2 3 2 2 2" xfId="33664"/>
    <cellStyle name="40% - Accent3 4 2 3 2 3" xfId="33663"/>
    <cellStyle name="40% - Accent3 4 2 3 2 4" xfId="44038"/>
    <cellStyle name="40% - Accent3 4 2 3 3" xfId="9866"/>
    <cellStyle name="40% - Accent3 4 2 3 3 2" xfId="33665"/>
    <cellStyle name="40% - Accent3 4 2 3 4" xfId="33662"/>
    <cellStyle name="40% - Accent3 4 2 3 5" xfId="44037"/>
    <cellStyle name="40% - Accent3 4 2 4" xfId="3225"/>
    <cellStyle name="40% - Accent3 4 2 4 2" xfId="9868"/>
    <cellStyle name="40% - Accent3 4 2 4 2 2" xfId="33667"/>
    <cellStyle name="40% - Accent3 4 2 4 3" xfId="33666"/>
    <cellStyle name="40% - Accent3 4 2 4 4" xfId="44039"/>
    <cellStyle name="40% - Accent3 4 2 5" xfId="3226"/>
    <cellStyle name="40% - Accent3 4 2 5 2" xfId="9869"/>
    <cellStyle name="40% - Accent3 4 2 5 2 2" xfId="33669"/>
    <cellStyle name="40% - Accent3 4 2 5 3" xfId="33668"/>
    <cellStyle name="40% - Accent3 4 2 5 4" xfId="44040"/>
    <cellStyle name="40% - Accent3 4 2 6" xfId="3227"/>
    <cellStyle name="40% - Accent3 4 2 6 2" xfId="9870"/>
    <cellStyle name="40% - Accent3 4 2 6 2 2" xfId="33671"/>
    <cellStyle name="40% - Accent3 4 2 6 3" xfId="33670"/>
    <cellStyle name="40% - Accent3 4 2 6 4" xfId="44041"/>
    <cellStyle name="40% - Accent3 4 2 7" xfId="3228"/>
    <cellStyle name="40% - Accent3 4 2 7 2" xfId="9871"/>
    <cellStyle name="40% - Accent3 4 2 7 2 2" xfId="33673"/>
    <cellStyle name="40% - Accent3 4 2 7 3" xfId="33672"/>
    <cellStyle name="40% - Accent3 4 2 7 4" xfId="44042"/>
    <cellStyle name="40% - Accent3 4 2 8" xfId="3229"/>
    <cellStyle name="40% - Accent3 4 2 8 2" xfId="9872"/>
    <cellStyle name="40% - Accent3 4 2 8 2 2" xfId="33675"/>
    <cellStyle name="40% - Accent3 4 2 8 3" xfId="33674"/>
    <cellStyle name="40% - Accent3 4 2 8 4" xfId="44043"/>
    <cellStyle name="40% - Accent3 4 2 9" xfId="3230"/>
    <cellStyle name="40% - Accent3 4 2 9 2" xfId="9873"/>
    <cellStyle name="40% - Accent3 4 2 9 2 2" xfId="33677"/>
    <cellStyle name="40% - Accent3 4 2 9 3" xfId="33676"/>
    <cellStyle name="40% - Accent3 4 2 9 4" xfId="44044"/>
    <cellStyle name="40% - Accent3 4 3" xfId="657"/>
    <cellStyle name="40% - Accent3 4 3 10" xfId="9874"/>
    <cellStyle name="40% - Accent3 4 3 10 2" xfId="33679"/>
    <cellStyle name="40% - Accent3 4 3 11" xfId="14881"/>
    <cellStyle name="40% - Accent3 4 3 12" xfId="33678"/>
    <cellStyle name="40% - Accent3 4 3 13" xfId="44045"/>
    <cellStyle name="40% - Accent3 4 3 2" xfId="3232"/>
    <cellStyle name="40% - Accent3 4 3 2 2" xfId="9875"/>
    <cellStyle name="40% - Accent3 4 3 2 2 2" xfId="33681"/>
    <cellStyle name="40% - Accent3 4 3 2 3" xfId="33680"/>
    <cellStyle name="40% - Accent3 4 3 2 4" xfId="44046"/>
    <cellStyle name="40% - Accent3 4 3 3" xfId="3233"/>
    <cellStyle name="40% - Accent3 4 3 3 2" xfId="9876"/>
    <cellStyle name="40% - Accent3 4 3 3 2 2" xfId="33683"/>
    <cellStyle name="40% - Accent3 4 3 3 3" xfId="33682"/>
    <cellStyle name="40% - Accent3 4 3 3 4" xfId="44047"/>
    <cellStyle name="40% - Accent3 4 3 4" xfId="3234"/>
    <cellStyle name="40% - Accent3 4 3 4 2" xfId="9877"/>
    <cellStyle name="40% - Accent3 4 3 4 2 2" xfId="33685"/>
    <cellStyle name="40% - Accent3 4 3 4 3" xfId="33684"/>
    <cellStyle name="40% - Accent3 4 3 4 4" xfId="44048"/>
    <cellStyle name="40% - Accent3 4 3 5" xfId="3235"/>
    <cellStyle name="40% - Accent3 4 3 5 2" xfId="9878"/>
    <cellStyle name="40% - Accent3 4 3 5 2 2" xfId="33687"/>
    <cellStyle name="40% - Accent3 4 3 5 3" xfId="33686"/>
    <cellStyle name="40% - Accent3 4 3 5 4" xfId="44049"/>
    <cellStyle name="40% - Accent3 4 3 6" xfId="3236"/>
    <cellStyle name="40% - Accent3 4 3 6 2" xfId="9879"/>
    <cellStyle name="40% - Accent3 4 3 6 2 2" xfId="33689"/>
    <cellStyle name="40% - Accent3 4 3 6 3" xfId="33688"/>
    <cellStyle name="40% - Accent3 4 3 6 4" xfId="44050"/>
    <cellStyle name="40% - Accent3 4 3 7" xfId="3237"/>
    <cellStyle name="40% - Accent3 4 3 7 2" xfId="9880"/>
    <cellStyle name="40% - Accent3 4 3 7 2 2" xfId="33691"/>
    <cellStyle name="40% - Accent3 4 3 7 3" xfId="33690"/>
    <cellStyle name="40% - Accent3 4 3 7 4" xfId="44051"/>
    <cellStyle name="40% - Accent3 4 3 8" xfId="3238"/>
    <cellStyle name="40% - Accent3 4 3 8 2" xfId="9881"/>
    <cellStyle name="40% - Accent3 4 3 8 2 2" xfId="33693"/>
    <cellStyle name="40% - Accent3 4 3 8 3" xfId="33692"/>
    <cellStyle name="40% - Accent3 4 3 8 4" xfId="44052"/>
    <cellStyle name="40% - Accent3 4 3 9" xfId="3231"/>
    <cellStyle name="40% - Accent3 4 3 9 2" xfId="9882"/>
    <cellStyle name="40% - Accent3 4 3 9 2 2" xfId="33695"/>
    <cellStyle name="40% - Accent3 4 3 9 3" xfId="33694"/>
    <cellStyle name="40% - Accent3 4 4" xfId="744"/>
    <cellStyle name="40% - Accent3 4 4 2" xfId="3240"/>
    <cellStyle name="40% - Accent3 4 4 2 2" xfId="9884"/>
    <cellStyle name="40% - Accent3 4 4 2 2 2" xfId="33698"/>
    <cellStyle name="40% - Accent3 4 4 2 3" xfId="33697"/>
    <cellStyle name="40% - Accent3 4 4 2 4" xfId="44054"/>
    <cellStyle name="40% - Accent3 4 4 3" xfId="3239"/>
    <cellStyle name="40% - Accent3 4 4 3 2" xfId="9885"/>
    <cellStyle name="40% - Accent3 4 4 3 2 2" xfId="33700"/>
    <cellStyle name="40% - Accent3 4 4 3 3" xfId="33699"/>
    <cellStyle name="40% - Accent3 4 4 4" xfId="9883"/>
    <cellStyle name="40% - Accent3 4 4 4 2" xfId="33701"/>
    <cellStyle name="40% - Accent3 4 4 5" xfId="14882"/>
    <cellStyle name="40% - Accent3 4 4 6" xfId="33696"/>
    <cellStyle name="40% - Accent3 4 4 7" xfId="44053"/>
    <cellStyle name="40% - Accent3 4 5" xfId="3241"/>
    <cellStyle name="40% - Accent3 4 5 2" xfId="9886"/>
    <cellStyle name="40% - Accent3 4 5 2 2" xfId="33703"/>
    <cellStyle name="40% - Accent3 4 5 3" xfId="33702"/>
    <cellStyle name="40% - Accent3 4 5 4" xfId="44055"/>
    <cellStyle name="40% - Accent3 4 6" xfId="3242"/>
    <cellStyle name="40% - Accent3 4 6 2" xfId="9887"/>
    <cellStyle name="40% - Accent3 4 6 2 2" xfId="33705"/>
    <cellStyle name="40% - Accent3 4 6 3" xfId="33704"/>
    <cellStyle name="40% - Accent3 4 6 4" xfId="44056"/>
    <cellStyle name="40% - Accent3 4 7" xfId="3243"/>
    <cellStyle name="40% - Accent3 4 7 2" xfId="9888"/>
    <cellStyle name="40% - Accent3 4 7 2 2" xfId="33707"/>
    <cellStyle name="40% - Accent3 4 7 3" xfId="33706"/>
    <cellStyle name="40% - Accent3 4 7 4" xfId="44057"/>
    <cellStyle name="40% - Accent3 4 8" xfId="3244"/>
    <cellStyle name="40% - Accent3 4 8 2" xfId="9889"/>
    <cellStyle name="40% - Accent3 4 8 2 2" xfId="33709"/>
    <cellStyle name="40% - Accent3 4 8 3" xfId="33708"/>
    <cellStyle name="40% - Accent3 4 8 4" xfId="44058"/>
    <cellStyle name="40% - Accent3 4 9" xfId="3245"/>
    <cellStyle name="40% - Accent3 4 9 2" xfId="9890"/>
    <cellStyle name="40% - Accent3 4 9 2 2" xfId="33711"/>
    <cellStyle name="40% - Accent3 4 9 3" xfId="33710"/>
    <cellStyle name="40% - Accent3 4 9 4" xfId="44059"/>
    <cellStyle name="40% - Accent3 5" xfId="223"/>
    <cellStyle name="40% - Accent3 5 10" xfId="3247"/>
    <cellStyle name="40% - Accent3 5 10 2" xfId="9892"/>
    <cellStyle name="40% - Accent3 5 10 2 2" xfId="33714"/>
    <cellStyle name="40% - Accent3 5 10 3" xfId="33713"/>
    <cellStyle name="40% - Accent3 5 10 4" xfId="44061"/>
    <cellStyle name="40% - Accent3 5 11" xfId="3248"/>
    <cellStyle name="40% - Accent3 5 11 2" xfId="9893"/>
    <cellStyle name="40% - Accent3 5 11 2 2" xfId="33716"/>
    <cellStyle name="40% - Accent3 5 11 3" xfId="33715"/>
    <cellStyle name="40% - Accent3 5 11 4" xfId="44062"/>
    <cellStyle name="40% - Accent3 5 12" xfId="3246"/>
    <cellStyle name="40% - Accent3 5 12 2" xfId="9894"/>
    <cellStyle name="40% - Accent3 5 12 2 2" xfId="33718"/>
    <cellStyle name="40% - Accent3 5 12 3" xfId="33717"/>
    <cellStyle name="40% - Accent3 5 13" xfId="9891"/>
    <cellStyle name="40% - Accent3 5 13 2" xfId="33719"/>
    <cellStyle name="40% - Accent3 5 14" xfId="14883"/>
    <cellStyle name="40% - Accent3 5 15" xfId="33712"/>
    <cellStyle name="40% - Accent3 5 16" xfId="44060"/>
    <cellStyle name="40% - Accent3 5 2" xfId="454"/>
    <cellStyle name="40% - Accent3 5 2 10" xfId="3249"/>
    <cellStyle name="40% - Accent3 5 2 10 2" xfId="9896"/>
    <cellStyle name="40% - Accent3 5 2 10 2 2" xfId="33722"/>
    <cellStyle name="40% - Accent3 5 2 10 3" xfId="33721"/>
    <cellStyle name="40% - Accent3 5 2 11" xfId="9895"/>
    <cellStyle name="40% - Accent3 5 2 11 2" xfId="33723"/>
    <cellStyle name="40% - Accent3 5 2 12" xfId="14884"/>
    <cellStyle name="40% - Accent3 5 2 13" xfId="33720"/>
    <cellStyle name="40% - Accent3 5 2 14" xfId="44063"/>
    <cellStyle name="40% - Accent3 5 2 2" xfId="3250"/>
    <cellStyle name="40% - Accent3 5 2 2 2" xfId="9897"/>
    <cellStyle name="40% - Accent3 5 2 2 2 2" xfId="33725"/>
    <cellStyle name="40% - Accent3 5 2 2 3" xfId="33724"/>
    <cellStyle name="40% - Accent3 5 2 2 4" xfId="44064"/>
    <cellStyle name="40% - Accent3 5 2 3" xfId="3251"/>
    <cellStyle name="40% - Accent3 5 2 3 2" xfId="9898"/>
    <cellStyle name="40% - Accent3 5 2 3 2 2" xfId="33727"/>
    <cellStyle name="40% - Accent3 5 2 3 3" xfId="33726"/>
    <cellStyle name="40% - Accent3 5 2 3 4" xfId="44065"/>
    <cellStyle name="40% - Accent3 5 2 4" xfId="3252"/>
    <cellStyle name="40% - Accent3 5 2 4 2" xfId="9899"/>
    <cellStyle name="40% - Accent3 5 2 4 2 2" xfId="33729"/>
    <cellStyle name="40% - Accent3 5 2 4 3" xfId="33728"/>
    <cellStyle name="40% - Accent3 5 2 4 4" xfId="44066"/>
    <cellStyle name="40% - Accent3 5 2 5" xfId="3253"/>
    <cellStyle name="40% - Accent3 5 2 5 2" xfId="9900"/>
    <cellStyle name="40% - Accent3 5 2 5 2 2" xfId="33731"/>
    <cellStyle name="40% - Accent3 5 2 5 3" xfId="33730"/>
    <cellStyle name="40% - Accent3 5 2 5 4" xfId="44067"/>
    <cellStyle name="40% - Accent3 5 2 6" xfId="3254"/>
    <cellStyle name="40% - Accent3 5 2 6 2" xfId="9901"/>
    <cellStyle name="40% - Accent3 5 2 6 2 2" xfId="33733"/>
    <cellStyle name="40% - Accent3 5 2 6 3" xfId="33732"/>
    <cellStyle name="40% - Accent3 5 2 6 4" xfId="44068"/>
    <cellStyle name="40% - Accent3 5 2 7" xfId="3255"/>
    <cellStyle name="40% - Accent3 5 2 7 2" xfId="9902"/>
    <cellStyle name="40% - Accent3 5 2 7 2 2" xfId="33735"/>
    <cellStyle name="40% - Accent3 5 2 7 3" xfId="33734"/>
    <cellStyle name="40% - Accent3 5 2 7 4" xfId="44069"/>
    <cellStyle name="40% - Accent3 5 2 8" xfId="3256"/>
    <cellStyle name="40% - Accent3 5 2 8 2" xfId="9903"/>
    <cellStyle name="40% - Accent3 5 2 8 2 2" xfId="33737"/>
    <cellStyle name="40% - Accent3 5 2 8 3" xfId="33736"/>
    <cellStyle name="40% - Accent3 5 2 8 4" xfId="44070"/>
    <cellStyle name="40% - Accent3 5 2 9" xfId="3257"/>
    <cellStyle name="40% - Accent3 5 2 9 2" xfId="9904"/>
    <cellStyle name="40% - Accent3 5 2 9 2 2" xfId="33739"/>
    <cellStyle name="40% - Accent3 5 2 9 3" xfId="33738"/>
    <cellStyle name="40% - Accent3 5 2 9 4" xfId="44071"/>
    <cellStyle name="40% - Accent3 5 3" xfId="658"/>
    <cellStyle name="40% - Accent3 5 3 2" xfId="3259"/>
    <cellStyle name="40% - Accent3 5 3 2 2" xfId="9906"/>
    <cellStyle name="40% - Accent3 5 3 2 2 2" xfId="33742"/>
    <cellStyle name="40% - Accent3 5 3 2 3" xfId="33741"/>
    <cellStyle name="40% - Accent3 5 3 2 4" xfId="44073"/>
    <cellStyle name="40% - Accent3 5 3 3" xfId="3258"/>
    <cellStyle name="40% - Accent3 5 3 3 2" xfId="9907"/>
    <cellStyle name="40% - Accent3 5 3 3 2 2" xfId="33744"/>
    <cellStyle name="40% - Accent3 5 3 3 3" xfId="33743"/>
    <cellStyle name="40% - Accent3 5 3 4" xfId="9905"/>
    <cellStyle name="40% - Accent3 5 3 4 2" xfId="33745"/>
    <cellStyle name="40% - Accent3 5 3 5" xfId="14885"/>
    <cellStyle name="40% - Accent3 5 3 6" xfId="33740"/>
    <cellStyle name="40% - Accent3 5 3 7" xfId="44072"/>
    <cellStyle name="40% - Accent3 5 4" xfId="745"/>
    <cellStyle name="40% - Accent3 5 4 2" xfId="3260"/>
    <cellStyle name="40% - Accent3 5 4 2 2" xfId="9909"/>
    <cellStyle name="40% - Accent3 5 4 2 2 2" xfId="33748"/>
    <cellStyle name="40% - Accent3 5 4 2 3" xfId="33747"/>
    <cellStyle name="40% - Accent3 5 4 3" xfId="9908"/>
    <cellStyle name="40% - Accent3 5 4 3 2" xfId="33749"/>
    <cellStyle name="40% - Accent3 5 4 4" xfId="14886"/>
    <cellStyle name="40% - Accent3 5 4 5" xfId="33746"/>
    <cellStyle name="40% - Accent3 5 4 6" xfId="44074"/>
    <cellStyle name="40% - Accent3 5 5" xfId="3261"/>
    <cellStyle name="40% - Accent3 5 5 2" xfId="9910"/>
    <cellStyle name="40% - Accent3 5 5 2 2" xfId="33751"/>
    <cellStyle name="40% - Accent3 5 5 3" xfId="33750"/>
    <cellStyle name="40% - Accent3 5 5 4" xfId="44075"/>
    <cellStyle name="40% - Accent3 5 6" xfId="3262"/>
    <cellStyle name="40% - Accent3 5 6 2" xfId="9911"/>
    <cellStyle name="40% - Accent3 5 6 2 2" xfId="33753"/>
    <cellStyle name="40% - Accent3 5 6 3" xfId="33752"/>
    <cellStyle name="40% - Accent3 5 6 4" xfId="44076"/>
    <cellStyle name="40% - Accent3 5 7" xfId="3263"/>
    <cellStyle name="40% - Accent3 5 7 2" xfId="9912"/>
    <cellStyle name="40% - Accent3 5 7 2 2" xfId="33755"/>
    <cellStyle name="40% - Accent3 5 7 3" xfId="33754"/>
    <cellStyle name="40% - Accent3 5 7 4" xfId="44077"/>
    <cellStyle name="40% - Accent3 5 8" xfId="3264"/>
    <cellStyle name="40% - Accent3 5 8 2" xfId="9913"/>
    <cellStyle name="40% - Accent3 5 8 2 2" xfId="33757"/>
    <cellStyle name="40% - Accent3 5 8 3" xfId="33756"/>
    <cellStyle name="40% - Accent3 5 8 4" xfId="44078"/>
    <cellStyle name="40% - Accent3 5 9" xfId="3265"/>
    <cellStyle name="40% - Accent3 5 9 2" xfId="9914"/>
    <cellStyle name="40% - Accent3 5 9 2 2" xfId="33759"/>
    <cellStyle name="40% - Accent3 5 9 3" xfId="33758"/>
    <cellStyle name="40% - Accent3 5 9 4" xfId="44079"/>
    <cellStyle name="40% - Accent3 6" xfId="224"/>
    <cellStyle name="40% - Accent3 6 10" xfId="3266"/>
    <cellStyle name="40% - Accent3 6 10 2" xfId="9916"/>
    <cellStyle name="40% - Accent3 6 10 2 2" xfId="33762"/>
    <cellStyle name="40% - Accent3 6 10 3" xfId="33761"/>
    <cellStyle name="40% - Accent3 6 11" xfId="9915"/>
    <cellStyle name="40% - Accent3 6 11 2" xfId="33763"/>
    <cellStyle name="40% - Accent3 6 12" xfId="14887"/>
    <cellStyle name="40% - Accent3 6 13" xfId="33760"/>
    <cellStyle name="40% - Accent3 6 14" xfId="44080"/>
    <cellStyle name="40% - Accent3 6 2" xfId="455"/>
    <cellStyle name="40% - Accent3 6 2 2" xfId="3268"/>
    <cellStyle name="40% - Accent3 6 2 2 2" xfId="9918"/>
    <cellStyle name="40% - Accent3 6 2 2 2 2" xfId="33766"/>
    <cellStyle name="40% - Accent3 6 2 2 3" xfId="33765"/>
    <cellStyle name="40% - Accent3 6 2 2 4" xfId="44082"/>
    <cellStyle name="40% - Accent3 6 2 3" xfId="3267"/>
    <cellStyle name="40% - Accent3 6 2 3 2" xfId="9919"/>
    <cellStyle name="40% - Accent3 6 2 3 2 2" xfId="33768"/>
    <cellStyle name="40% - Accent3 6 2 3 3" xfId="33767"/>
    <cellStyle name="40% - Accent3 6 2 4" xfId="9917"/>
    <cellStyle name="40% - Accent3 6 2 4 2" xfId="33769"/>
    <cellStyle name="40% - Accent3 6 2 5" xfId="14888"/>
    <cellStyle name="40% - Accent3 6 2 6" xfId="33764"/>
    <cellStyle name="40% - Accent3 6 2 7" xfId="44081"/>
    <cellStyle name="40% - Accent3 6 3" xfId="659"/>
    <cellStyle name="40% - Accent3 6 3 2" xfId="3270"/>
    <cellStyle name="40% - Accent3 6 3 2 2" xfId="9921"/>
    <cellStyle name="40% - Accent3 6 3 2 2 2" xfId="33772"/>
    <cellStyle name="40% - Accent3 6 3 2 3" xfId="33771"/>
    <cellStyle name="40% - Accent3 6 3 2 4" xfId="44084"/>
    <cellStyle name="40% - Accent3 6 3 3" xfId="3269"/>
    <cellStyle name="40% - Accent3 6 3 3 2" xfId="9922"/>
    <cellStyle name="40% - Accent3 6 3 3 2 2" xfId="33774"/>
    <cellStyle name="40% - Accent3 6 3 3 3" xfId="33773"/>
    <cellStyle name="40% - Accent3 6 3 4" xfId="9920"/>
    <cellStyle name="40% - Accent3 6 3 4 2" xfId="33775"/>
    <cellStyle name="40% - Accent3 6 3 5" xfId="14889"/>
    <cellStyle name="40% - Accent3 6 3 6" xfId="33770"/>
    <cellStyle name="40% - Accent3 6 3 7" xfId="44083"/>
    <cellStyle name="40% - Accent3 6 4" xfId="746"/>
    <cellStyle name="40% - Accent3 6 4 2" xfId="3271"/>
    <cellStyle name="40% - Accent3 6 4 2 2" xfId="9924"/>
    <cellStyle name="40% - Accent3 6 4 2 2 2" xfId="33778"/>
    <cellStyle name="40% - Accent3 6 4 2 3" xfId="33777"/>
    <cellStyle name="40% - Accent3 6 4 3" xfId="9923"/>
    <cellStyle name="40% - Accent3 6 4 3 2" xfId="33779"/>
    <cellStyle name="40% - Accent3 6 4 4" xfId="14890"/>
    <cellStyle name="40% - Accent3 6 4 5" xfId="33776"/>
    <cellStyle name="40% - Accent3 6 4 6" xfId="44085"/>
    <cellStyle name="40% - Accent3 6 5" xfId="3272"/>
    <cellStyle name="40% - Accent3 6 5 2" xfId="9925"/>
    <cellStyle name="40% - Accent3 6 5 2 2" xfId="33781"/>
    <cellStyle name="40% - Accent3 6 5 3" xfId="33780"/>
    <cellStyle name="40% - Accent3 6 5 4" xfId="44086"/>
    <cellStyle name="40% - Accent3 6 6" xfId="3273"/>
    <cellStyle name="40% - Accent3 6 6 2" xfId="9926"/>
    <cellStyle name="40% - Accent3 6 6 2 2" xfId="33783"/>
    <cellStyle name="40% - Accent3 6 6 3" xfId="33782"/>
    <cellStyle name="40% - Accent3 6 6 4" xfId="44087"/>
    <cellStyle name="40% - Accent3 6 7" xfId="3274"/>
    <cellStyle name="40% - Accent3 6 7 2" xfId="9927"/>
    <cellStyle name="40% - Accent3 6 7 2 2" xfId="33785"/>
    <cellStyle name="40% - Accent3 6 7 3" xfId="33784"/>
    <cellStyle name="40% - Accent3 6 7 4" xfId="44088"/>
    <cellStyle name="40% - Accent3 6 8" xfId="3275"/>
    <cellStyle name="40% - Accent3 6 8 2" xfId="9928"/>
    <cellStyle name="40% - Accent3 6 8 2 2" xfId="33787"/>
    <cellStyle name="40% - Accent3 6 8 3" xfId="33786"/>
    <cellStyle name="40% - Accent3 6 8 4" xfId="44089"/>
    <cellStyle name="40% - Accent3 6 9" xfId="3276"/>
    <cellStyle name="40% - Accent3 6 9 2" xfId="9929"/>
    <cellStyle name="40% - Accent3 6 9 2 2" xfId="33789"/>
    <cellStyle name="40% - Accent3 6 9 3" xfId="33788"/>
    <cellStyle name="40% - Accent3 6 9 4" xfId="44090"/>
    <cellStyle name="40% - Accent3 7" xfId="225"/>
    <cellStyle name="40% - Accent3 7 10" xfId="9930"/>
    <cellStyle name="40% - Accent3 7 10 2" xfId="33791"/>
    <cellStyle name="40% - Accent3 7 11" xfId="14891"/>
    <cellStyle name="40% - Accent3 7 12" xfId="33790"/>
    <cellStyle name="40% - Accent3 7 13" xfId="44091"/>
    <cellStyle name="40% - Accent3 7 2" xfId="456"/>
    <cellStyle name="40% - Accent3 7 2 2" xfId="3279"/>
    <cellStyle name="40% - Accent3 7 2 2 2" xfId="9932"/>
    <cellStyle name="40% - Accent3 7 2 2 2 2" xfId="33794"/>
    <cellStyle name="40% - Accent3 7 2 2 3" xfId="33793"/>
    <cellStyle name="40% - Accent3 7 2 2 4" xfId="44093"/>
    <cellStyle name="40% - Accent3 7 2 3" xfId="3278"/>
    <cellStyle name="40% - Accent3 7 2 3 2" xfId="9933"/>
    <cellStyle name="40% - Accent3 7 2 3 2 2" xfId="33796"/>
    <cellStyle name="40% - Accent3 7 2 3 3" xfId="33795"/>
    <cellStyle name="40% - Accent3 7 2 4" xfId="9931"/>
    <cellStyle name="40% - Accent3 7 2 4 2" xfId="33797"/>
    <cellStyle name="40% - Accent3 7 2 5" xfId="14892"/>
    <cellStyle name="40% - Accent3 7 2 6" xfId="33792"/>
    <cellStyle name="40% - Accent3 7 2 7" xfId="44092"/>
    <cellStyle name="40% - Accent3 7 3" xfId="660"/>
    <cellStyle name="40% - Accent3 7 3 2" xfId="3280"/>
    <cellStyle name="40% - Accent3 7 3 2 2" xfId="9935"/>
    <cellStyle name="40% - Accent3 7 3 2 2 2" xfId="33800"/>
    <cellStyle name="40% - Accent3 7 3 2 3" xfId="33799"/>
    <cellStyle name="40% - Accent3 7 3 3" xfId="9934"/>
    <cellStyle name="40% - Accent3 7 3 3 2" xfId="33801"/>
    <cellStyle name="40% - Accent3 7 3 4" xfId="14893"/>
    <cellStyle name="40% - Accent3 7 3 5" xfId="33798"/>
    <cellStyle name="40% - Accent3 7 3 6" xfId="44094"/>
    <cellStyle name="40% - Accent3 7 4" xfId="747"/>
    <cellStyle name="40% - Accent3 7 4 2" xfId="3281"/>
    <cellStyle name="40% - Accent3 7 4 2 2" xfId="9937"/>
    <cellStyle name="40% - Accent3 7 4 2 2 2" xfId="33804"/>
    <cellStyle name="40% - Accent3 7 4 2 3" xfId="33803"/>
    <cellStyle name="40% - Accent3 7 4 3" xfId="9936"/>
    <cellStyle name="40% - Accent3 7 4 3 2" xfId="33805"/>
    <cellStyle name="40% - Accent3 7 4 4" xfId="14894"/>
    <cellStyle name="40% - Accent3 7 4 5" xfId="33802"/>
    <cellStyle name="40% - Accent3 7 4 6" xfId="44095"/>
    <cellStyle name="40% - Accent3 7 5" xfId="3282"/>
    <cellStyle name="40% - Accent3 7 5 2" xfId="9938"/>
    <cellStyle name="40% - Accent3 7 5 2 2" xfId="33807"/>
    <cellStyle name="40% - Accent3 7 5 3" xfId="33806"/>
    <cellStyle name="40% - Accent3 7 5 4" xfId="44096"/>
    <cellStyle name="40% - Accent3 7 6" xfId="3283"/>
    <cellStyle name="40% - Accent3 7 6 2" xfId="9939"/>
    <cellStyle name="40% - Accent3 7 6 2 2" xfId="33809"/>
    <cellStyle name="40% - Accent3 7 6 3" xfId="33808"/>
    <cellStyle name="40% - Accent3 7 6 4" xfId="44097"/>
    <cellStyle name="40% - Accent3 7 7" xfId="3284"/>
    <cellStyle name="40% - Accent3 7 7 2" xfId="9940"/>
    <cellStyle name="40% - Accent3 7 7 2 2" xfId="33811"/>
    <cellStyle name="40% - Accent3 7 7 3" xfId="33810"/>
    <cellStyle name="40% - Accent3 7 7 4" xfId="44098"/>
    <cellStyle name="40% - Accent3 7 8" xfId="3285"/>
    <cellStyle name="40% - Accent3 7 8 2" xfId="9941"/>
    <cellStyle name="40% - Accent3 7 8 2 2" xfId="33813"/>
    <cellStyle name="40% - Accent3 7 8 3" xfId="33812"/>
    <cellStyle name="40% - Accent3 7 8 4" xfId="44099"/>
    <cellStyle name="40% - Accent3 7 9" xfId="3277"/>
    <cellStyle name="40% - Accent3 7 9 2" xfId="9942"/>
    <cellStyle name="40% - Accent3 7 9 2 2" xfId="33815"/>
    <cellStyle name="40% - Accent3 7 9 3" xfId="33814"/>
    <cellStyle name="40% - Accent3 8" xfId="329"/>
    <cellStyle name="40% - Accent3 8 2" xfId="3287"/>
    <cellStyle name="40% - Accent3 8 2 2" xfId="9943"/>
    <cellStyle name="40% - Accent3 8 2 2 2" xfId="33817"/>
    <cellStyle name="40% - Accent3 8 2 3" xfId="14895"/>
    <cellStyle name="40% - Accent3 8 2 4" xfId="33816"/>
    <cellStyle name="40% - Accent3 8 2 5" xfId="44101"/>
    <cellStyle name="40% - Accent3 8 3" xfId="3288"/>
    <cellStyle name="40% - Accent3 8 3 2" xfId="9944"/>
    <cellStyle name="40% - Accent3 8 3 2 2" xfId="33819"/>
    <cellStyle name="40% - Accent3 8 3 3" xfId="14896"/>
    <cellStyle name="40% - Accent3 8 3 4" xfId="33818"/>
    <cellStyle name="40% - Accent3 8 3 5" xfId="44102"/>
    <cellStyle name="40% - Accent3 8 4" xfId="3289"/>
    <cellStyle name="40% - Accent3 8 4 2" xfId="9945"/>
    <cellStyle name="40% - Accent3 8 4 2 2" xfId="33821"/>
    <cellStyle name="40% - Accent3 8 4 3" xfId="14897"/>
    <cellStyle name="40% - Accent3 8 4 4" xfId="33820"/>
    <cellStyle name="40% - Accent3 8 4 5" xfId="44103"/>
    <cellStyle name="40% - Accent3 8 5" xfId="3290"/>
    <cellStyle name="40% - Accent3 8 5 2" xfId="9946"/>
    <cellStyle name="40% - Accent3 8 5 2 2" xfId="33823"/>
    <cellStyle name="40% - Accent3 8 5 3" xfId="33822"/>
    <cellStyle name="40% - Accent3 8 5 4" xfId="44104"/>
    <cellStyle name="40% - Accent3 8 6" xfId="3286"/>
    <cellStyle name="40% - Accent3 8 6 2" xfId="9947"/>
    <cellStyle name="40% - Accent3 8 6 2 2" xfId="33825"/>
    <cellStyle name="40% - Accent3 8 6 3" xfId="33824"/>
    <cellStyle name="40% - Accent3 8 7" xfId="44100"/>
    <cellStyle name="40% - Accent3 9" xfId="313"/>
    <cellStyle name="40% - Accent3 9 2" xfId="3292"/>
    <cellStyle name="40% - Accent3 9 2 2" xfId="9949"/>
    <cellStyle name="40% - Accent3 9 2 2 2" xfId="33828"/>
    <cellStyle name="40% - Accent3 9 2 3" xfId="14899"/>
    <cellStyle name="40% - Accent3 9 2 4" xfId="33827"/>
    <cellStyle name="40% - Accent3 9 2 5" xfId="44106"/>
    <cellStyle name="40% - Accent3 9 3" xfId="3291"/>
    <cellStyle name="40% - Accent3 9 3 2" xfId="9950"/>
    <cellStyle name="40% - Accent3 9 3 2 2" xfId="33830"/>
    <cellStyle name="40% - Accent3 9 3 3" xfId="14900"/>
    <cellStyle name="40% - Accent3 9 3 4" xfId="33829"/>
    <cellStyle name="40% - Accent3 9 4" xfId="9948"/>
    <cellStyle name="40% - Accent3 9 4 2" xfId="14901"/>
    <cellStyle name="40% - Accent3 9 4 3" xfId="33831"/>
    <cellStyle name="40% - Accent3 9 5" xfId="14898"/>
    <cellStyle name="40% - Accent3 9 6" xfId="33826"/>
    <cellStyle name="40% - Accent3 9 7" xfId="44105"/>
    <cellStyle name="40% - Accent4" xfId="10" builtinId="43" customBuiltin="1"/>
    <cellStyle name="40% - Accent4 10" xfId="3293"/>
    <cellStyle name="40% - Accent4 10 2" xfId="3294"/>
    <cellStyle name="40% - Accent4 10 2 2" xfId="9952"/>
    <cellStyle name="40% - Accent4 10 2 2 2" xfId="33834"/>
    <cellStyle name="40% - Accent4 10 2 3" xfId="14903"/>
    <cellStyle name="40% - Accent4 10 2 4" xfId="33833"/>
    <cellStyle name="40% - Accent4 10 2 5" xfId="44108"/>
    <cellStyle name="40% - Accent4 10 3" xfId="9951"/>
    <cellStyle name="40% - Accent4 10 3 2" xfId="14904"/>
    <cellStyle name="40% - Accent4 10 3 3" xfId="33835"/>
    <cellStyle name="40% - Accent4 10 4" xfId="14905"/>
    <cellStyle name="40% - Accent4 10 5" xfId="14902"/>
    <cellStyle name="40% - Accent4 10 6" xfId="33832"/>
    <cellStyle name="40% - Accent4 10 7" xfId="44107"/>
    <cellStyle name="40% - Accent4 11" xfId="3295"/>
    <cellStyle name="40% - Accent4 11 2" xfId="3296"/>
    <cellStyle name="40% - Accent4 11 2 2" xfId="9954"/>
    <cellStyle name="40% - Accent4 11 2 2 2" xfId="33838"/>
    <cellStyle name="40% - Accent4 11 2 3" xfId="14907"/>
    <cellStyle name="40% - Accent4 11 2 4" xfId="33837"/>
    <cellStyle name="40% - Accent4 11 2 5" xfId="44110"/>
    <cellStyle name="40% - Accent4 11 3" xfId="9953"/>
    <cellStyle name="40% - Accent4 11 3 2" xfId="14908"/>
    <cellStyle name="40% - Accent4 11 3 3" xfId="33839"/>
    <cellStyle name="40% - Accent4 11 4" xfId="14909"/>
    <cellStyle name="40% - Accent4 11 5" xfId="14906"/>
    <cellStyle name="40% - Accent4 11 6" xfId="33836"/>
    <cellStyle name="40% - Accent4 11 7" xfId="44109"/>
    <cellStyle name="40% - Accent4 12" xfId="3297"/>
    <cellStyle name="40% - Accent4 12 2" xfId="9955"/>
    <cellStyle name="40% - Accent4 12 2 2" xfId="14911"/>
    <cellStyle name="40% - Accent4 12 2 3" xfId="33841"/>
    <cellStyle name="40% - Accent4 12 3" xfId="14912"/>
    <cellStyle name="40% - Accent4 12 4" xfId="14913"/>
    <cellStyle name="40% - Accent4 12 5" xfId="14914"/>
    <cellStyle name="40% - Accent4 12 6" xfId="14910"/>
    <cellStyle name="40% - Accent4 12 7" xfId="33840"/>
    <cellStyle name="40% - Accent4 12 8" xfId="44111"/>
    <cellStyle name="40% - Accent4 13" xfId="3298"/>
    <cellStyle name="40% - Accent4 13 2" xfId="9956"/>
    <cellStyle name="40% - Accent4 13 2 2" xfId="33843"/>
    <cellStyle name="40% - Accent4 13 3" xfId="14915"/>
    <cellStyle name="40% - Accent4 13 4" xfId="33842"/>
    <cellStyle name="40% - Accent4 13 5" xfId="44112"/>
    <cellStyle name="40% - Accent4 14" xfId="3299"/>
    <cellStyle name="40% - Accent4 14 2" xfId="9957"/>
    <cellStyle name="40% - Accent4 14 2 2" xfId="33845"/>
    <cellStyle name="40% - Accent4 14 3" xfId="14916"/>
    <cellStyle name="40% - Accent4 14 4" xfId="33844"/>
    <cellStyle name="40% - Accent4 14 5" xfId="44113"/>
    <cellStyle name="40% - Accent4 15" xfId="3300"/>
    <cellStyle name="40% - Accent4 15 2" xfId="9958"/>
    <cellStyle name="40% - Accent4 15 2 2" xfId="33847"/>
    <cellStyle name="40% - Accent4 15 3" xfId="14917"/>
    <cellStyle name="40% - Accent4 15 4" xfId="33846"/>
    <cellStyle name="40% - Accent4 15 5" xfId="44114"/>
    <cellStyle name="40% - Accent4 16" xfId="13878"/>
    <cellStyle name="40% - Accent4 16 2" xfId="14918"/>
    <cellStyle name="40% - Accent4 17" xfId="14919"/>
    <cellStyle name="40% - Accent4 18" xfId="14920"/>
    <cellStyle name="40% - Accent4 19" xfId="14921"/>
    <cellStyle name="40% - Accent4 2" xfId="129"/>
    <cellStyle name="40% - Accent4 2 10" xfId="3302"/>
    <cellStyle name="40% - Accent4 2 11" xfId="3303"/>
    <cellStyle name="40% - Accent4 2 11 2" xfId="9960"/>
    <cellStyle name="40% - Accent4 2 11 2 2" xfId="33849"/>
    <cellStyle name="40% - Accent4 2 11 3" xfId="14922"/>
    <cellStyle name="40% - Accent4 2 11 4" xfId="33848"/>
    <cellStyle name="40% - Accent4 2 11 5" xfId="44115"/>
    <cellStyle name="40% - Accent4 2 12" xfId="3304"/>
    <cellStyle name="40% - Accent4 2 12 2" xfId="9961"/>
    <cellStyle name="40% - Accent4 2 12 2 2" xfId="33851"/>
    <cellStyle name="40% - Accent4 2 12 3" xfId="14923"/>
    <cellStyle name="40% - Accent4 2 12 4" xfId="33850"/>
    <cellStyle name="40% - Accent4 2 12 5" xfId="44116"/>
    <cellStyle name="40% - Accent4 2 13" xfId="3305"/>
    <cellStyle name="40% - Accent4 2 13 2" xfId="9962"/>
    <cellStyle name="40% - Accent4 2 13 2 2" xfId="33853"/>
    <cellStyle name="40% - Accent4 2 13 3" xfId="14924"/>
    <cellStyle name="40% - Accent4 2 13 4" xfId="33852"/>
    <cellStyle name="40% - Accent4 2 13 5" xfId="44117"/>
    <cellStyle name="40% - Accent4 2 14" xfId="3306"/>
    <cellStyle name="40% - Accent4 2 14 2" xfId="9963"/>
    <cellStyle name="40% - Accent4 2 14 2 2" xfId="33855"/>
    <cellStyle name="40% - Accent4 2 14 3" xfId="14925"/>
    <cellStyle name="40% - Accent4 2 14 4" xfId="33854"/>
    <cellStyle name="40% - Accent4 2 14 5" xfId="44118"/>
    <cellStyle name="40% - Accent4 2 15" xfId="3307"/>
    <cellStyle name="40% - Accent4 2 15 2" xfId="9964"/>
    <cellStyle name="40% - Accent4 2 15 2 2" xfId="33857"/>
    <cellStyle name="40% - Accent4 2 15 3" xfId="14926"/>
    <cellStyle name="40% - Accent4 2 15 4" xfId="33856"/>
    <cellStyle name="40% - Accent4 2 15 5" xfId="44119"/>
    <cellStyle name="40% - Accent4 2 16" xfId="3301"/>
    <cellStyle name="40% - Accent4 2 16 2" xfId="9965"/>
    <cellStyle name="40% - Accent4 2 16 2 2" xfId="33859"/>
    <cellStyle name="40% - Accent4 2 16 3" xfId="28054"/>
    <cellStyle name="40% - Accent4 2 16 4" xfId="33858"/>
    <cellStyle name="40% - Accent4 2 17" xfId="9959"/>
    <cellStyle name="40% - Accent4 2 17 2" xfId="33860"/>
    <cellStyle name="40% - Accent4 2 18" xfId="41618"/>
    <cellStyle name="40% - Accent4 2 2" xfId="227"/>
    <cellStyle name="40% - Accent4 2 2 2" xfId="3308"/>
    <cellStyle name="40% - Accent4 2 2 2 10" xfId="3309"/>
    <cellStyle name="40% - Accent4 2 2 2 10 2" xfId="9967"/>
    <cellStyle name="40% - Accent4 2 2 2 10 2 2" xfId="33863"/>
    <cellStyle name="40% - Accent4 2 2 2 10 3" xfId="33862"/>
    <cellStyle name="40% - Accent4 2 2 2 10 4" xfId="44121"/>
    <cellStyle name="40% - Accent4 2 2 2 11" xfId="3310"/>
    <cellStyle name="40% - Accent4 2 2 2 11 2" xfId="9968"/>
    <cellStyle name="40% - Accent4 2 2 2 11 2 2" xfId="33865"/>
    <cellStyle name="40% - Accent4 2 2 2 11 3" xfId="33864"/>
    <cellStyle name="40% - Accent4 2 2 2 11 4" xfId="44122"/>
    <cellStyle name="40% - Accent4 2 2 2 12" xfId="9966"/>
    <cellStyle name="40% - Accent4 2 2 2 12 2" xfId="33866"/>
    <cellStyle name="40% - Accent4 2 2 2 13" xfId="33861"/>
    <cellStyle name="40% - Accent4 2 2 2 14" xfId="44120"/>
    <cellStyle name="40% - Accent4 2 2 2 2" xfId="3311"/>
    <cellStyle name="40% - Accent4 2 2 2 2 10" xfId="9969"/>
    <cellStyle name="40% - Accent4 2 2 2 2 10 2" xfId="33868"/>
    <cellStyle name="40% - Accent4 2 2 2 2 11" xfId="33867"/>
    <cellStyle name="40% - Accent4 2 2 2 2 12" xfId="44123"/>
    <cellStyle name="40% - Accent4 2 2 2 2 2" xfId="3312"/>
    <cellStyle name="40% - Accent4 2 2 2 2 2 2" xfId="3313"/>
    <cellStyle name="40% - Accent4 2 2 2 2 2 2 2" xfId="9971"/>
    <cellStyle name="40% - Accent4 2 2 2 2 2 2 2 2" xfId="33871"/>
    <cellStyle name="40% - Accent4 2 2 2 2 2 2 3" xfId="33870"/>
    <cellStyle name="40% - Accent4 2 2 2 2 2 2 4" xfId="44125"/>
    <cellStyle name="40% - Accent4 2 2 2 2 2 3" xfId="9970"/>
    <cellStyle name="40% - Accent4 2 2 2 2 2 3 2" xfId="33872"/>
    <cellStyle name="40% - Accent4 2 2 2 2 2 4" xfId="33869"/>
    <cellStyle name="40% - Accent4 2 2 2 2 2 5" xfId="44124"/>
    <cellStyle name="40% - Accent4 2 2 2 2 3" xfId="3314"/>
    <cellStyle name="40% - Accent4 2 2 2 2 3 2" xfId="3315"/>
    <cellStyle name="40% - Accent4 2 2 2 2 3 2 2" xfId="9973"/>
    <cellStyle name="40% - Accent4 2 2 2 2 3 2 2 2" xfId="33875"/>
    <cellStyle name="40% - Accent4 2 2 2 2 3 2 3" xfId="33874"/>
    <cellStyle name="40% - Accent4 2 2 2 2 3 2 4" xfId="44127"/>
    <cellStyle name="40% - Accent4 2 2 2 2 3 3" xfId="9972"/>
    <cellStyle name="40% - Accent4 2 2 2 2 3 3 2" xfId="33876"/>
    <cellStyle name="40% - Accent4 2 2 2 2 3 4" xfId="33873"/>
    <cellStyle name="40% - Accent4 2 2 2 2 3 5" xfId="44126"/>
    <cellStyle name="40% - Accent4 2 2 2 2 4" xfId="3316"/>
    <cellStyle name="40% - Accent4 2 2 2 2 4 2" xfId="9974"/>
    <cellStyle name="40% - Accent4 2 2 2 2 4 2 2" xfId="33878"/>
    <cellStyle name="40% - Accent4 2 2 2 2 4 3" xfId="33877"/>
    <cellStyle name="40% - Accent4 2 2 2 2 4 4" xfId="44128"/>
    <cellStyle name="40% - Accent4 2 2 2 2 5" xfId="3317"/>
    <cellStyle name="40% - Accent4 2 2 2 2 5 2" xfId="9975"/>
    <cellStyle name="40% - Accent4 2 2 2 2 5 2 2" xfId="33880"/>
    <cellStyle name="40% - Accent4 2 2 2 2 5 3" xfId="33879"/>
    <cellStyle name="40% - Accent4 2 2 2 2 5 4" xfId="44129"/>
    <cellStyle name="40% - Accent4 2 2 2 2 6" xfId="3318"/>
    <cellStyle name="40% - Accent4 2 2 2 2 6 2" xfId="9976"/>
    <cellStyle name="40% - Accent4 2 2 2 2 6 2 2" xfId="33882"/>
    <cellStyle name="40% - Accent4 2 2 2 2 6 3" xfId="33881"/>
    <cellStyle name="40% - Accent4 2 2 2 2 6 4" xfId="44130"/>
    <cellStyle name="40% - Accent4 2 2 2 2 7" xfId="3319"/>
    <cellStyle name="40% - Accent4 2 2 2 2 7 2" xfId="9977"/>
    <cellStyle name="40% - Accent4 2 2 2 2 7 2 2" xfId="33884"/>
    <cellStyle name="40% - Accent4 2 2 2 2 7 3" xfId="33883"/>
    <cellStyle name="40% - Accent4 2 2 2 2 7 4" xfId="44131"/>
    <cellStyle name="40% - Accent4 2 2 2 2 8" xfId="3320"/>
    <cellStyle name="40% - Accent4 2 2 2 2 8 2" xfId="9978"/>
    <cellStyle name="40% - Accent4 2 2 2 2 8 2 2" xfId="33886"/>
    <cellStyle name="40% - Accent4 2 2 2 2 8 3" xfId="33885"/>
    <cellStyle name="40% - Accent4 2 2 2 2 8 4" xfId="44132"/>
    <cellStyle name="40% - Accent4 2 2 2 2 9" xfId="3321"/>
    <cellStyle name="40% - Accent4 2 2 2 2 9 2" xfId="9979"/>
    <cellStyle name="40% - Accent4 2 2 2 2 9 2 2" xfId="33888"/>
    <cellStyle name="40% - Accent4 2 2 2 2 9 3" xfId="33887"/>
    <cellStyle name="40% - Accent4 2 2 2 2 9 4" xfId="44133"/>
    <cellStyle name="40% - Accent4 2 2 2 3" xfId="3322"/>
    <cellStyle name="40% - Accent4 2 2 2 3 10" xfId="33889"/>
    <cellStyle name="40% - Accent4 2 2 2 3 11" xfId="44134"/>
    <cellStyle name="40% - Accent4 2 2 2 3 2" xfId="3323"/>
    <cellStyle name="40% - Accent4 2 2 2 3 2 2" xfId="9981"/>
    <cellStyle name="40% - Accent4 2 2 2 3 2 2 2" xfId="33891"/>
    <cellStyle name="40% - Accent4 2 2 2 3 2 3" xfId="33890"/>
    <cellStyle name="40% - Accent4 2 2 2 3 2 4" xfId="44135"/>
    <cellStyle name="40% - Accent4 2 2 2 3 3" xfId="3324"/>
    <cellStyle name="40% - Accent4 2 2 2 3 3 2" xfId="9982"/>
    <cellStyle name="40% - Accent4 2 2 2 3 3 2 2" xfId="33893"/>
    <cellStyle name="40% - Accent4 2 2 2 3 3 3" xfId="33892"/>
    <cellStyle name="40% - Accent4 2 2 2 3 3 4" xfId="44136"/>
    <cellStyle name="40% - Accent4 2 2 2 3 4" xfId="3325"/>
    <cellStyle name="40% - Accent4 2 2 2 3 4 2" xfId="9983"/>
    <cellStyle name="40% - Accent4 2 2 2 3 4 2 2" xfId="33895"/>
    <cellStyle name="40% - Accent4 2 2 2 3 4 3" xfId="33894"/>
    <cellStyle name="40% - Accent4 2 2 2 3 4 4" xfId="44137"/>
    <cellStyle name="40% - Accent4 2 2 2 3 5" xfId="3326"/>
    <cellStyle name="40% - Accent4 2 2 2 3 5 2" xfId="9984"/>
    <cellStyle name="40% - Accent4 2 2 2 3 5 2 2" xfId="33897"/>
    <cellStyle name="40% - Accent4 2 2 2 3 5 3" xfId="33896"/>
    <cellStyle name="40% - Accent4 2 2 2 3 5 4" xfId="44138"/>
    <cellStyle name="40% - Accent4 2 2 2 3 6" xfId="3327"/>
    <cellStyle name="40% - Accent4 2 2 2 3 6 2" xfId="9985"/>
    <cellStyle name="40% - Accent4 2 2 2 3 6 2 2" xfId="33899"/>
    <cellStyle name="40% - Accent4 2 2 2 3 6 3" xfId="33898"/>
    <cellStyle name="40% - Accent4 2 2 2 3 6 4" xfId="44139"/>
    <cellStyle name="40% - Accent4 2 2 2 3 7" xfId="3328"/>
    <cellStyle name="40% - Accent4 2 2 2 3 7 2" xfId="9986"/>
    <cellStyle name="40% - Accent4 2 2 2 3 7 2 2" xfId="33901"/>
    <cellStyle name="40% - Accent4 2 2 2 3 7 3" xfId="33900"/>
    <cellStyle name="40% - Accent4 2 2 2 3 7 4" xfId="44140"/>
    <cellStyle name="40% - Accent4 2 2 2 3 8" xfId="3329"/>
    <cellStyle name="40% - Accent4 2 2 2 3 8 2" xfId="9987"/>
    <cellStyle name="40% - Accent4 2 2 2 3 8 2 2" xfId="33903"/>
    <cellStyle name="40% - Accent4 2 2 2 3 8 3" xfId="33902"/>
    <cellStyle name="40% - Accent4 2 2 2 3 8 4" xfId="44141"/>
    <cellStyle name="40% - Accent4 2 2 2 3 9" xfId="9980"/>
    <cellStyle name="40% - Accent4 2 2 2 3 9 2" xfId="33904"/>
    <cellStyle name="40% - Accent4 2 2 2 4" xfId="3330"/>
    <cellStyle name="40% - Accent4 2 2 2 4 2" xfId="3331"/>
    <cellStyle name="40% - Accent4 2 2 2 4 2 2" xfId="9989"/>
    <cellStyle name="40% - Accent4 2 2 2 4 2 2 2" xfId="33907"/>
    <cellStyle name="40% - Accent4 2 2 2 4 2 3" xfId="33906"/>
    <cellStyle name="40% - Accent4 2 2 2 4 2 4" xfId="44143"/>
    <cellStyle name="40% - Accent4 2 2 2 4 3" xfId="9988"/>
    <cellStyle name="40% - Accent4 2 2 2 4 3 2" xfId="33908"/>
    <cellStyle name="40% - Accent4 2 2 2 4 4" xfId="33905"/>
    <cellStyle name="40% - Accent4 2 2 2 4 5" xfId="44142"/>
    <cellStyle name="40% - Accent4 2 2 2 5" xfId="3332"/>
    <cellStyle name="40% - Accent4 2 2 2 5 2" xfId="9990"/>
    <cellStyle name="40% - Accent4 2 2 2 5 2 2" xfId="33910"/>
    <cellStyle name="40% - Accent4 2 2 2 5 3" xfId="33909"/>
    <cellStyle name="40% - Accent4 2 2 2 5 4" xfId="44144"/>
    <cellStyle name="40% - Accent4 2 2 2 6" xfId="3333"/>
    <cellStyle name="40% - Accent4 2 2 2 6 2" xfId="9991"/>
    <cellStyle name="40% - Accent4 2 2 2 6 2 2" xfId="33912"/>
    <cellStyle name="40% - Accent4 2 2 2 6 3" xfId="33911"/>
    <cellStyle name="40% - Accent4 2 2 2 6 4" xfId="44145"/>
    <cellStyle name="40% - Accent4 2 2 2 7" xfId="3334"/>
    <cellStyle name="40% - Accent4 2 2 2 7 2" xfId="9992"/>
    <cellStyle name="40% - Accent4 2 2 2 7 2 2" xfId="33914"/>
    <cellStyle name="40% - Accent4 2 2 2 7 3" xfId="33913"/>
    <cellStyle name="40% - Accent4 2 2 2 7 4" xfId="44146"/>
    <cellStyle name="40% - Accent4 2 2 2 8" xfId="3335"/>
    <cellStyle name="40% - Accent4 2 2 2 8 2" xfId="9993"/>
    <cellStyle name="40% - Accent4 2 2 2 8 2 2" xfId="33916"/>
    <cellStyle name="40% - Accent4 2 2 2 8 3" xfId="33915"/>
    <cellStyle name="40% - Accent4 2 2 2 8 4" xfId="44147"/>
    <cellStyle name="40% - Accent4 2 2 2 9" xfId="3336"/>
    <cellStyle name="40% - Accent4 2 2 2 9 2" xfId="9994"/>
    <cellStyle name="40% - Accent4 2 2 2 9 2 2" xfId="33918"/>
    <cellStyle name="40% - Accent4 2 2 2 9 3" xfId="33917"/>
    <cellStyle name="40% - Accent4 2 2 2 9 4" xfId="44148"/>
    <cellStyle name="40% - Accent4 2 2 3" xfId="3337"/>
    <cellStyle name="40% - Accent4 2 2 3 10" xfId="44149"/>
    <cellStyle name="40% - Accent4 2 2 3 2" xfId="3338"/>
    <cellStyle name="40% - Accent4 2 2 3 2 2" xfId="3339"/>
    <cellStyle name="40% - Accent4 2 2 3 2 2 2" xfId="9997"/>
    <cellStyle name="40% - Accent4 2 2 3 2 2 2 2" xfId="33922"/>
    <cellStyle name="40% - Accent4 2 2 3 2 2 3" xfId="33921"/>
    <cellStyle name="40% - Accent4 2 2 3 2 2 4" xfId="44151"/>
    <cellStyle name="40% - Accent4 2 2 3 2 3" xfId="9996"/>
    <cellStyle name="40% - Accent4 2 2 3 2 3 2" xfId="33923"/>
    <cellStyle name="40% - Accent4 2 2 3 2 4" xfId="33920"/>
    <cellStyle name="40% - Accent4 2 2 3 2 5" xfId="44150"/>
    <cellStyle name="40% - Accent4 2 2 3 3" xfId="3340"/>
    <cellStyle name="40% - Accent4 2 2 3 3 2" xfId="3341"/>
    <cellStyle name="40% - Accent4 2 2 3 3 2 2" xfId="9999"/>
    <cellStyle name="40% - Accent4 2 2 3 3 2 2 2" xfId="33926"/>
    <cellStyle name="40% - Accent4 2 2 3 3 2 3" xfId="33925"/>
    <cellStyle name="40% - Accent4 2 2 3 3 2 4" xfId="44153"/>
    <cellStyle name="40% - Accent4 2 2 3 3 3" xfId="9998"/>
    <cellStyle name="40% - Accent4 2 2 3 3 3 2" xfId="33927"/>
    <cellStyle name="40% - Accent4 2 2 3 3 4" xfId="33924"/>
    <cellStyle name="40% - Accent4 2 2 3 3 5" xfId="44152"/>
    <cellStyle name="40% - Accent4 2 2 3 4" xfId="3342"/>
    <cellStyle name="40% - Accent4 2 2 3 4 2" xfId="10000"/>
    <cellStyle name="40% - Accent4 2 2 3 4 2 2" xfId="33929"/>
    <cellStyle name="40% - Accent4 2 2 3 4 3" xfId="33928"/>
    <cellStyle name="40% - Accent4 2 2 3 4 4" xfId="44154"/>
    <cellStyle name="40% - Accent4 2 2 3 5" xfId="3343"/>
    <cellStyle name="40% - Accent4 2 2 3 5 2" xfId="10001"/>
    <cellStyle name="40% - Accent4 2 2 3 5 2 2" xfId="33931"/>
    <cellStyle name="40% - Accent4 2 2 3 5 3" xfId="33930"/>
    <cellStyle name="40% - Accent4 2 2 3 5 4" xfId="44155"/>
    <cellStyle name="40% - Accent4 2 2 3 6" xfId="3344"/>
    <cellStyle name="40% - Accent4 2 2 3 6 2" xfId="10002"/>
    <cellStyle name="40% - Accent4 2 2 3 6 2 2" xfId="33933"/>
    <cellStyle name="40% - Accent4 2 2 3 6 3" xfId="33932"/>
    <cellStyle name="40% - Accent4 2 2 3 6 4" xfId="44156"/>
    <cellStyle name="40% - Accent4 2 2 3 7" xfId="3345"/>
    <cellStyle name="40% - Accent4 2 2 3 7 2" xfId="10003"/>
    <cellStyle name="40% - Accent4 2 2 3 7 2 2" xfId="33935"/>
    <cellStyle name="40% - Accent4 2 2 3 7 3" xfId="33934"/>
    <cellStyle name="40% - Accent4 2 2 3 7 4" xfId="44157"/>
    <cellStyle name="40% - Accent4 2 2 3 8" xfId="9995"/>
    <cellStyle name="40% - Accent4 2 2 3 8 2" xfId="33936"/>
    <cellStyle name="40% - Accent4 2 2 3 9" xfId="33919"/>
    <cellStyle name="40% - Accent4 2 2 4" xfId="3346"/>
    <cellStyle name="40% - Accent4 2 2 4 10" xfId="44158"/>
    <cellStyle name="40% - Accent4 2 2 4 2" xfId="3347"/>
    <cellStyle name="40% - Accent4 2 2 4 2 2" xfId="10005"/>
    <cellStyle name="40% - Accent4 2 2 4 2 2 2" xfId="33939"/>
    <cellStyle name="40% - Accent4 2 2 4 2 3" xfId="33938"/>
    <cellStyle name="40% - Accent4 2 2 4 2 4" xfId="44159"/>
    <cellStyle name="40% - Accent4 2 2 4 3" xfId="3348"/>
    <cellStyle name="40% - Accent4 2 2 4 3 2" xfId="10006"/>
    <cellStyle name="40% - Accent4 2 2 4 3 2 2" xfId="33941"/>
    <cellStyle name="40% - Accent4 2 2 4 3 3" xfId="33940"/>
    <cellStyle name="40% - Accent4 2 2 4 3 4" xfId="44160"/>
    <cellStyle name="40% - Accent4 2 2 4 4" xfId="3349"/>
    <cellStyle name="40% - Accent4 2 2 4 4 2" xfId="10007"/>
    <cellStyle name="40% - Accent4 2 2 4 4 2 2" xfId="33943"/>
    <cellStyle name="40% - Accent4 2 2 4 4 3" xfId="33942"/>
    <cellStyle name="40% - Accent4 2 2 4 4 4" xfId="44161"/>
    <cellStyle name="40% - Accent4 2 2 4 5" xfId="3350"/>
    <cellStyle name="40% - Accent4 2 2 4 5 2" xfId="10008"/>
    <cellStyle name="40% - Accent4 2 2 4 5 2 2" xfId="33945"/>
    <cellStyle name="40% - Accent4 2 2 4 5 3" xfId="33944"/>
    <cellStyle name="40% - Accent4 2 2 4 5 4" xfId="44162"/>
    <cellStyle name="40% - Accent4 2 2 4 6" xfId="3351"/>
    <cellStyle name="40% - Accent4 2 2 4 6 2" xfId="10009"/>
    <cellStyle name="40% - Accent4 2 2 4 6 2 2" xfId="33947"/>
    <cellStyle name="40% - Accent4 2 2 4 6 3" xfId="33946"/>
    <cellStyle name="40% - Accent4 2 2 4 6 4" xfId="44163"/>
    <cellStyle name="40% - Accent4 2 2 4 7" xfId="3352"/>
    <cellStyle name="40% - Accent4 2 2 4 7 2" xfId="10010"/>
    <cellStyle name="40% - Accent4 2 2 4 7 2 2" xfId="33949"/>
    <cellStyle name="40% - Accent4 2 2 4 7 3" xfId="33948"/>
    <cellStyle name="40% - Accent4 2 2 4 7 4" xfId="44164"/>
    <cellStyle name="40% - Accent4 2 2 4 8" xfId="10004"/>
    <cellStyle name="40% - Accent4 2 2 4 8 2" xfId="33950"/>
    <cellStyle name="40% - Accent4 2 2 4 9" xfId="33937"/>
    <cellStyle name="40% - Accent4 2 2 5" xfId="3353"/>
    <cellStyle name="40% - Accent4 2 2 5 2" xfId="10011"/>
    <cellStyle name="40% - Accent4 2 2 5 2 2" xfId="33952"/>
    <cellStyle name="40% - Accent4 2 2 5 3" xfId="33951"/>
    <cellStyle name="40% - Accent4 2 2 5 4" xfId="44165"/>
    <cellStyle name="40% - Accent4 2 2 6" xfId="3354"/>
    <cellStyle name="40% - Accent4 2 2 6 2" xfId="10012"/>
    <cellStyle name="40% - Accent4 2 2 6 2 2" xfId="33954"/>
    <cellStyle name="40% - Accent4 2 2 6 3" xfId="33953"/>
    <cellStyle name="40% - Accent4 2 2 6 4" xfId="44166"/>
    <cellStyle name="40% - Accent4 2 2 7" xfId="14927"/>
    <cellStyle name="40% - Accent4 2 3" xfId="226"/>
    <cellStyle name="40% - Accent4 2 3 2" xfId="457"/>
    <cellStyle name="40% - Accent4 2 3 2 2" xfId="7145"/>
    <cellStyle name="40% - Accent4 2 3 2 2 2" xfId="10015"/>
    <cellStyle name="40% - Accent4 2 3 2 2 2 2" xfId="33958"/>
    <cellStyle name="40% - Accent4 2 3 2 2 3" xfId="33957"/>
    <cellStyle name="40% - Accent4 2 3 2 3" xfId="10014"/>
    <cellStyle name="40% - Accent4 2 3 2 3 2" xfId="33959"/>
    <cellStyle name="40% - Accent4 2 3 2 4" xfId="33956"/>
    <cellStyle name="40% - Accent4 2 3 3" xfId="3355"/>
    <cellStyle name="40% - Accent4 2 3 4" xfId="10013"/>
    <cellStyle name="40% - Accent4 2 3 4 2" xfId="33960"/>
    <cellStyle name="40% - Accent4 2 3 5" xfId="14928"/>
    <cellStyle name="40% - Accent4 2 3 6" xfId="33955"/>
    <cellStyle name="40% - Accent4 2 4" xfId="382"/>
    <cellStyle name="40% - Accent4 2 4 10" xfId="3357"/>
    <cellStyle name="40% - Accent4 2 4 10 2" xfId="10017"/>
    <cellStyle name="40% - Accent4 2 4 10 2 2" xfId="33963"/>
    <cellStyle name="40% - Accent4 2 4 10 3" xfId="33962"/>
    <cellStyle name="40% - Accent4 2 4 10 4" xfId="44168"/>
    <cellStyle name="40% - Accent4 2 4 11" xfId="3358"/>
    <cellStyle name="40% - Accent4 2 4 11 2" xfId="10018"/>
    <cellStyle name="40% - Accent4 2 4 11 2 2" xfId="33965"/>
    <cellStyle name="40% - Accent4 2 4 11 3" xfId="33964"/>
    <cellStyle name="40% - Accent4 2 4 11 4" xfId="44169"/>
    <cellStyle name="40% - Accent4 2 4 12" xfId="3356"/>
    <cellStyle name="40% - Accent4 2 4 12 2" xfId="10019"/>
    <cellStyle name="40% - Accent4 2 4 12 2 2" xfId="33967"/>
    <cellStyle name="40% - Accent4 2 4 12 3" xfId="33966"/>
    <cellStyle name="40% - Accent4 2 4 13" xfId="10016"/>
    <cellStyle name="40% - Accent4 2 4 13 2" xfId="33968"/>
    <cellStyle name="40% - Accent4 2 4 14" xfId="14929"/>
    <cellStyle name="40% - Accent4 2 4 15" xfId="33961"/>
    <cellStyle name="40% - Accent4 2 4 16" xfId="44167"/>
    <cellStyle name="40% - Accent4 2 4 2" xfId="3359"/>
    <cellStyle name="40% - Accent4 2 4 2 10" xfId="10020"/>
    <cellStyle name="40% - Accent4 2 4 2 10 2" xfId="33970"/>
    <cellStyle name="40% - Accent4 2 4 2 11" xfId="14930"/>
    <cellStyle name="40% - Accent4 2 4 2 12" xfId="33969"/>
    <cellStyle name="40% - Accent4 2 4 2 13" xfId="44170"/>
    <cellStyle name="40% - Accent4 2 4 2 2" xfId="3360"/>
    <cellStyle name="40% - Accent4 2 4 2 2 2" xfId="3361"/>
    <cellStyle name="40% - Accent4 2 4 2 2 2 2" xfId="10022"/>
    <cellStyle name="40% - Accent4 2 4 2 2 2 2 2" xfId="33973"/>
    <cellStyle name="40% - Accent4 2 4 2 2 2 3" xfId="33972"/>
    <cellStyle name="40% - Accent4 2 4 2 2 2 4" xfId="44172"/>
    <cellStyle name="40% - Accent4 2 4 2 2 3" xfId="10021"/>
    <cellStyle name="40% - Accent4 2 4 2 2 3 2" xfId="33974"/>
    <cellStyle name="40% - Accent4 2 4 2 2 4" xfId="33971"/>
    <cellStyle name="40% - Accent4 2 4 2 2 5" xfId="44171"/>
    <cellStyle name="40% - Accent4 2 4 2 3" xfId="3362"/>
    <cellStyle name="40% - Accent4 2 4 2 3 2" xfId="3363"/>
    <cellStyle name="40% - Accent4 2 4 2 3 2 2" xfId="10024"/>
    <cellStyle name="40% - Accent4 2 4 2 3 2 2 2" xfId="33977"/>
    <cellStyle name="40% - Accent4 2 4 2 3 2 3" xfId="33976"/>
    <cellStyle name="40% - Accent4 2 4 2 3 2 4" xfId="44174"/>
    <cellStyle name="40% - Accent4 2 4 2 3 3" xfId="10023"/>
    <cellStyle name="40% - Accent4 2 4 2 3 3 2" xfId="33978"/>
    <cellStyle name="40% - Accent4 2 4 2 3 4" xfId="33975"/>
    <cellStyle name="40% - Accent4 2 4 2 3 5" xfId="44173"/>
    <cellStyle name="40% - Accent4 2 4 2 4" xfId="3364"/>
    <cellStyle name="40% - Accent4 2 4 2 4 2" xfId="10025"/>
    <cellStyle name="40% - Accent4 2 4 2 4 2 2" xfId="33980"/>
    <cellStyle name="40% - Accent4 2 4 2 4 3" xfId="33979"/>
    <cellStyle name="40% - Accent4 2 4 2 4 4" xfId="44175"/>
    <cellStyle name="40% - Accent4 2 4 2 5" xfId="3365"/>
    <cellStyle name="40% - Accent4 2 4 2 5 2" xfId="10026"/>
    <cellStyle name="40% - Accent4 2 4 2 5 2 2" xfId="33982"/>
    <cellStyle name="40% - Accent4 2 4 2 5 3" xfId="33981"/>
    <cellStyle name="40% - Accent4 2 4 2 5 4" xfId="44176"/>
    <cellStyle name="40% - Accent4 2 4 2 6" xfId="3366"/>
    <cellStyle name="40% - Accent4 2 4 2 6 2" xfId="10027"/>
    <cellStyle name="40% - Accent4 2 4 2 6 2 2" xfId="33984"/>
    <cellStyle name="40% - Accent4 2 4 2 6 3" xfId="33983"/>
    <cellStyle name="40% - Accent4 2 4 2 6 4" xfId="44177"/>
    <cellStyle name="40% - Accent4 2 4 2 7" xfId="3367"/>
    <cellStyle name="40% - Accent4 2 4 2 7 2" xfId="10028"/>
    <cellStyle name="40% - Accent4 2 4 2 7 2 2" xfId="33986"/>
    <cellStyle name="40% - Accent4 2 4 2 7 3" xfId="33985"/>
    <cellStyle name="40% - Accent4 2 4 2 7 4" xfId="44178"/>
    <cellStyle name="40% - Accent4 2 4 2 8" xfId="3368"/>
    <cellStyle name="40% - Accent4 2 4 2 8 2" xfId="10029"/>
    <cellStyle name="40% - Accent4 2 4 2 8 2 2" xfId="33988"/>
    <cellStyle name="40% - Accent4 2 4 2 8 3" xfId="33987"/>
    <cellStyle name="40% - Accent4 2 4 2 8 4" xfId="44179"/>
    <cellStyle name="40% - Accent4 2 4 2 9" xfId="3369"/>
    <cellStyle name="40% - Accent4 2 4 2 9 2" xfId="10030"/>
    <cellStyle name="40% - Accent4 2 4 2 9 2 2" xfId="33990"/>
    <cellStyle name="40% - Accent4 2 4 2 9 3" xfId="33989"/>
    <cellStyle name="40% - Accent4 2 4 2 9 4" xfId="44180"/>
    <cellStyle name="40% - Accent4 2 4 3" xfId="3370"/>
    <cellStyle name="40% - Accent4 2 4 3 10" xfId="33991"/>
    <cellStyle name="40% - Accent4 2 4 3 11" xfId="44181"/>
    <cellStyle name="40% - Accent4 2 4 3 2" xfId="3371"/>
    <cellStyle name="40% - Accent4 2 4 3 2 2" xfId="10032"/>
    <cellStyle name="40% - Accent4 2 4 3 2 2 2" xfId="33993"/>
    <cellStyle name="40% - Accent4 2 4 3 2 3" xfId="33992"/>
    <cellStyle name="40% - Accent4 2 4 3 2 4" xfId="44182"/>
    <cellStyle name="40% - Accent4 2 4 3 3" xfId="3372"/>
    <cellStyle name="40% - Accent4 2 4 3 3 2" xfId="10033"/>
    <cellStyle name="40% - Accent4 2 4 3 3 2 2" xfId="33995"/>
    <cellStyle name="40% - Accent4 2 4 3 3 3" xfId="33994"/>
    <cellStyle name="40% - Accent4 2 4 3 3 4" xfId="44183"/>
    <cellStyle name="40% - Accent4 2 4 3 4" xfId="3373"/>
    <cellStyle name="40% - Accent4 2 4 3 4 2" xfId="10034"/>
    <cellStyle name="40% - Accent4 2 4 3 4 2 2" xfId="33997"/>
    <cellStyle name="40% - Accent4 2 4 3 4 3" xfId="33996"/>
    <cellStyle name="40% - Accent4 2 4 3 4 4" xfId="44184"/>
    <cellStyle name="40% - Accent4 2 4 3 5" xfId="3374"/>
    <cellStyle name="40% - Accent4 2 4 3 5 2" xfId="10035"/>
    <cellStyle name="40% - Accent4 2 4 3 5 2 2" xfId="33999"/>
    <cellStyle name="40% - Accent4 2 4 3 5 3" xfId="33998"/>
    <cellStyle name="40% - Accent4 2 4 3 5 4" xfId="44185"/>
    <cellStyle name="40% - Accent4 2 4 3 6" xfId="3375"/>
    <cellStyle name="40% - Accent4 2 4 3 6 2" xfId="10036"/>
    <cellStyle name="40% - Accent4 2 4 3 6 2 2" xfId="34001"/>
    <cellStyle name="40% - Accent4 2 4 3 6 3" xfId="34000"/>
    <cellStyle name="40% - Accent4 2 4 3 6 4" xfId="44186"/>
    <cellStyle name="40% - Accent4 2 4 3 7" xfId="3376"/>
    <cellStyle name="40% - Accent4 2 4 3 7 2" xfId="10037"/>
    <cellStyle name="40% - Accent4 2 4 3 7 2 2" xfId="34003"/>
    <cellStyle name="40% - Accent4 2 4 3 7 3" xfId="34002"/>
    <cellStyle name="40% - Accent4 2 4 3 7 4" xfId="44187"/>
    <cellStyle name="40% - Accent4 2 4 3 8" xfId="3377"/>
    <cellStyle name="40% - Accent4 2 4 3 8 2" xfId="10038"/>
    <cellStyle name="40% - Accent4 2 4 3 8 2 2" xfId="34005"/>
    <cellStyle name="40% - Accent4 2 4 3 8 3" xfId="34004"/>
    <cellStyle name="40% - Accent4 2 4 3 8 4" xfId="44188"/>
    <cellStyle name="40% - Accent4 2 4 3 9" xfId="10031"/>
    <cellStyle name="40% - Accent4 2 4 3 9 2" xfId="34006"/>
    <cellStyle name="40% - Accent4 2 4 4" xfId="3378"/>
    <cellStyle name="40% - Accent4 2 4 4 2" xfId="3379"/>
    <cellStyle name="40% - Accent4 2 4 4 2 2" xfId="10040"/>
    <cellStyle name="40% - Accent4 2 4 4 2 2 2" xfId="34009"/>
    <cellStyle name="40% - Accent4 2 4 4 2 3" xfId="34008"/>
    <cellStyle name="40% - Accent4 2 4 4 2 4" xfId="44190"/>
    <cellStyle name="40% - Accent4 2 4 4 3" xfId="10039"/>
    <cellStyle name="40% - Accent4 2 4 4 3 2" xfId="34010"/>
    <cellStyle name="40% - Accent4 2 4 4 4" xfId="34007"/>
    <cellStyle name="40% - Accent4 2 4 4 5" xfId="44189"/>
    <cellStyle name="40% - Accent4 2 4 5" xfId="3380"/>
    <cellStyle name="40% - Accent4 2 4 5 2" xfId="10041"/>
    <cellStyle name="40% - Accent4 2 4 5 2 2" xfId="34012"/>
    <cellStyle name="40% - Accent4 2 4 5 3" xfId="34011"/>
    <cellStyle name="40% - Accent4 2 4 5 4" xfId="44191"/>
    <cellStyle name="40% - Accent4 2 4 6" xfId="3381"/>
    <cellStyle name="40% - Accent4 2 4 6 2" xfId="10042"/>
    <cellStyle name="40% - Accent4 2 4 6 2 2" xfId="34014"/>
    <cellStyle name="40% - Accent4 2 4 6 3" xfId="34013"/>
    <cellStyle name="40% - Accent4 2 4 6 4" xfId="44192"/>
    <cellStyle name="40% - Accent4 2 4 7" xfId="3382"/>
    <cellStyle name="40% - Accent4 2 4 7 2" xfId="10043"/>
    <cellStyle name="40% - Accent4 2 4 7 2 2" xfId="34016"/>
    <cellStyle name="40% - Accent4 2 4 7 3" xfId="34015"/>
    <cellStyle name="40% - Accent4 2 4 7 4" xfId="44193"/>
    <cellStyle name="40% - Accent4 2 4 8" xfId="3383"/>
    <cellStyle name="40% - Accent4 2 4 8 2" xfId="10044"/>
    <cellStyle name="40% - Accent4 2 4 8 2 2" xfId="34018"/>
    <cellStyle name="40% - Accent4 2 4 8 3" xfId="34017"/>
    <cellStyle name="40% - Accent4 2 4 8 4" xfId="44194"/>
    <cellStyle name="40% - Accent4 2 4 9" xfId="3384"/>
    <cellStyle name="40% - Accent4 2 4 9 2" xfId="10045"/>
    <cellStyle name="40% - Accent4 2 4 9 2 2" xfId="34020"/>
    <cellStyle name="40% - Accent4 2 4 9 3" xfId="34019"/>
    <cellStyle name="40% - Accent4 2 4 9 4" xfId="44195"/>
    <cellStyle name="40% - Accent4 2 5" xfId="500"/>
    <cellStyle name="40% - Accent4 2 5 10" xfId="3386"/>
    <cellStyle name="40% - Accent4 2 5 10 2" xfId="10047"/>
    <cellStyle name="40% - Accent4 2 5 10 2 2" xfId="34023"/>
    <cellStyle name="40% - Accent4 2 5 10 3" xfId="34022"/>
    <cellStyle name="40% - Accent4 2 5 10 4" xfId="44197"/>
    <cellStyle name="40% - Accent4 2 5 11" xfId="3387"/>
    <cellStyle name="40% - Accent4 2 5 11 2" xfId="10048"/>
    <cellStyle name="40% - Accent4 2 5 11 2 2" xfId="34025"/>
    <cellStyle name="40% - Accent4 2 5 11 3" xfId="34024"/>
    <cellStyle name="40% - Accent4 2 5 11 4" xfId="44198"/>
    <cellStyle name="40% - Accent4 2 5 12" xfId="3385"/>
    <cellStyle name="40% - Accent4 2 5 12 2" xfId="10049"/>
    <cellStyle name="40% - Accent4 2 5 12 2 2" xfId="34027"/>
    <cellStyle name="40% - Accent4 2 5 12 3" xfId="34026"/>
    <cellStyle name="40% - Accent4 2 5 13" xfId="10046"/>
    <cellStyle name="40% - Accent4 2 5 13 2" xfId="34028"/>
    <cellStyle name="40% - Accent4 2 5 14" xfId="14931"/>
    <cellStyle name="40% - Accent4 2 5 15" xfId="34021"/>
    <cellStyle name="40% - Accent4 2 5 16" xfId="44196"/>
    <cellStyle name="40% - Accent4 2 5 2" xfId="3388"/>
    <cellStyle name="40% - Accent4 2 5 2 10" xfId="10050"/>
    <cellStyle name="40% - Accent4 2 5 2 10 2" xfId="34030"/>
    <cellStyle name="40% - Accent4 2 5 2 11" xfId="34029"/>
    <cellStyle name="40% - Accent4 2 5 2 12" xfId="44199"/>
    <cellStyle name="40% - Accent4 2 5 2 2" xfId="3389"/>
    <cellStyle name="40% - Accent4 2 5 2 2 2" xfId="10051"/>
    <cellStyle name="40% - Accent4 2 5 2 2 2 2" xfId="34032"/>
    <cellStyle name="40% - Accent4 2 5 2 2 3" xfId="34031"/>
    <cellStyle name="40% - Accent4 2 5 2 2 4" xfId="44200"/>
    <cellStyle name="40% - Accent4 2 5 2 3" xfId="3390"/>
    <cellStyle name="40% - Accent4 2 5 2 3 2" xfId="10052"/>
    <cellStyle name="40% - Accent4 2 5 2 3 2 2" xfId="34034"/>
    <cellStyle name="40% - Accent4 2 5 2 3 3" xfId="34033"/>
    <cellStyle name="40% - Accent4 2 5 2 3 4" xfId="44201"/>
    <cellStyle name="40% - Accent4 2 5 2 4" xfId="3391"/>
    <cellStyle name="40% - Accent4 2 5 2 4 2" xfId="10053"/>
    <cellStyle name="40% - Accent4 2 5 2 4 2 2" xfId="34036"/>
    <cellStyle name="40% - Accent4 2 5 2 4 3" xfId="34035"/>
    <cellStyle name="40% - Accent4 2 5 2 4 4" xfId="44202"/>
    <cellStyle name="40% - Accent4 2 5 2 5" xfId="3392"/>
    <cellStyle name="40% - Accent4 2 5 2 5 2" xfId="10054"/>
    <cellStyle name="40% - Accent4 2 5 2 5 2 2" xfId="34038"/>
    <cellStyle name="40% - Accent4 2 5 2 5 3" xfId="34037"/>
    <cellStyle name="40% - Accent4 2 5 2 5 4" xfId="44203"/>
    <cellStyle name="40% - Accent4 2 5 2 6" xfId="3393"/>
    <cellStyle name="40% - Accent4 2 5 2 6 2" xfId="10055"/>
    <cellStyle name="40% - Accent4 2 5 2 6 2 2" xfId="34040"/>
    <cellStyle name="40% - Accent4 2 5 2 6 3" xfId="34039"/>
    <cellStyle name="40% - Accent4 2 5 2 6 4" xfId="44204"/>
    <cellStyle name="40% - Accent4 2 5 2 7" xfId="3394"/>
    <cellStyle name="40% - Accent4 2 5 2 7 2" xfId="10056"/>
    <cellStyle name="40% - Accent4 2 5 2 7 2 2" xfId="34042"/>
    <cellStyle name="40% - Accent4 2 5 2 7 3" xfId="34041"/>
    <cellStyle name="40% - Accent4 2 5 2 7 4" xfId="44205"/>
    <cellStyle name="40% - Accent4 2 5 2 8" xfId="3395"/>
    <cellStyle name="40% - Accent4 2 5 2 8 2" xfId="10057"/>
    <cellStyle name="40% - Accent4 2 5 2 8 2 2" xfId="34044"/>
    <cellStyle name="40% - Accent4 2 5 2 8 3" xfId="34043"/>
    <cellStyle name="40% - Accent4 2 5 2 8 4" xfId="44206"/>
    <cellStyle name="40% - Accent4 2 5 2 9" xfId="3396"/>
    <cellStyle name="40% - Accent4 2 5 2 9 2" xfId="10058"/>
    <cellStyle name="40% - Accent4 2 5 2 9 2 2" xfId="34046"/>
    <cellStyle name="40% - Accent4 2 5 2 9 3" xfId="34045"/>
    <cellStyle name="40% - Accent4 2 5 2 9 4" xfId="44207"/>
    <cellStyle name="40% - Accent4 2 5 3" xfId="3397"/>
    <cellStyle name="40% - Accent4 2 5 3 2" xfId="3398"/>
    <cellStyle name="40% - Accent4 2 5 3 2 2" xfId="10060"/>
    <cellStyle name="40% - Accent4 2 5 3 2 2 2" xfId="34049"/>
    <cellStyle name="40% - Accent4 2 5 3 2 3" xfId="34048"/>
    <cellStyle name="40% - Accent4 2 5 3 2 4" xfId="44209"/>
    <cellStyle name="40% - Accent4 2 5 3 3" xfId="10059"/>
    <cellStyle name="40% - Accent4 2 5 3 3 2" xfId="34050"/>
    <cellStyle name="40% - Accent4 2 5 3 4" xfId="34047"/>
    <cellStyle name="40% - Accent4 2 5 3 5" xfId="44208"/>
    <cellStyle name="40% - Accent4 2 5 4" xfId="3399"/>
    <cellStyle name="40% - Accent4 2 5 4 2" xfId="10061"/>
    <cellStyle name="40% - Accent4 2 5 4 2 2" xfId="34052"/>
    <cellStyle name="40% - Accent4 2 5 4 3" xfId="34051"/>
    <cellStyle name="40% - Accent4 2 5 4 4" xfId="44210"/>
    <cellStyle name="40% - Accent4 2 5 5" xfId="3400"/>
    <cellStyle name="40% - Accent4 2 5 5 2" xfId="10062"/>
    <cellStyle name="40% - Accent4 2 5 5 2 2" xfId="34054"/>
    <cellStyle name="40% - Accent4 2 5 5 3" xfId="34053"/>
    <cellStyle name="40% - Accent4 2 5 5 4" xfId="44211"/>
    <cellStyle name="40% - Accent4 2 5 6" xfId="3401"/>
    <cellStyle name="40% - Accent4 2 5 6 2" xfId="10063"/>
    <cellStyle name="40% - Accent4 2 5 6 2 2" xfId="34056"/>
    <cellStyle name="40% - Accent4 2 5 6 3" xfId="34055"/>
    <cellStyle name="40% - Accent4 2 5 6 4" xfId="44212"/>
    <cellStyle name="40% - Accent4 2 5 7" xfId="3402"/>
    <cellStyle name="40% - Accent4 2 5 7 2" xfId="10064"/>
    <cellStyle name="40% - Accent4 2 5 7 2 2" xfId="34058"/>
    <cellStyle name="40% - Accent4 2 5 7 3" xfId="34057"/>
    <cellStyle name="40% - Accent4 2 5 7 4" xfId="44213"/>
    <cellStyle name="40% - Accent4 2 5 8" xfId="3403"/>
    <cellStyle name="40% - Accent4 2 5 8 2" xfId="10065"/>
    <cellStyle name="40% - Accent4 2 5 8 2 2" xfId="34060"/>
    <cellStyle name="40% - Accent4 2 5 8 3" xfId="34059"/>
    <cellStyle name="40% - Accent4 2 5 8 4" xfId="44214"/>
    <cellStyle name="40% - Accent4 2 5 9" xfId="3404"/>
    <cellStyle name="40% - Accent4 2 5 9 2" xfId="10066"/>
    <cellStyle name="40% - Accent4 2 5 9 2 2" xfId="34062"/>
    <cellStyle name="40% - Accent4 2 5 9 3" xfId="34061"/>
    <cellStyle name="40% - Accent4 2 5 9 4" xfId="44215"/>
    <cellStyle name="40% - Accent4 2 6" xfId="527"/>
    <cellStyle name="40% - Accent4 2 6 10" xfId="3405"/>
    <cellStyle name="40% - Accent4 2 6 10 2" xfId="10068"/>
    <cellStyle name="40% - Accent4 2 6 10 2 2" xfId="34065"/>
    <cellStyle name="40% - Accent4 2 6 10 3" xfId="34064"/>
    <cellStyle name="40% - Accent4 2 6 11" xfId="10067"/>
    <cellStyle name="40% - Accent4 2 6 11 2" xfId="34066"/>
    <cellStyle name="40% - Accent4 2 6 12" xfId="14932"/>
    <cellStyle name="40% - Accent4 2 6 13" xfId="34063"/>
    <cellStyle name="40% - Accent4 2 6 14" xfId="44216"/>
    <cellStyle name="40% - Accent4 2 6 2" xfId="3406"/>
    <cellStyle name="40% - Accent4 2 6 2 2" xfId="3407"/>
    <cellStyle name="40% - Accent4 2 6 2 2 2" xfId="10070"/>
    <cellStyle name="40% - Accent4 2 6 2 2 2 2" xfId="34069"/>
    <cellStyle name="40% - Accent4 2 6 2 2 3" xfId="34068"/>
    <cellStyle name="40% - Accent4 2 6 2 2 4" xfId="44218"/>
    <cellStyle name="40% - Accent4 2 6 2 3" xfId="10069"/>
    <cellStyle name="40% - Accent4 2 6 2 3 2" xfId="34070"/>
    <cellStyle name="40% - Accent4 2 6 2 4" xfId="34067"/>
    <cellStyle name="40% - Accent4 2 6 2 5" xfId="44217"/>
    <cellStyle name="40% - Accent4 2 6 3" xfId="3408"/>
    <cellStyle name="40% - Accent4 2 6 3 2" xfId="3409"/>
    <cellStyle name="40% - Accent4 2 6 3 2 2" xfId="10072"/>
    <cellStyle name="40% - Accent4 2 6 3 2 2 2" xfId="34073"/>
    <cellStyle name="40% - Accent4 2 6 3 2 3" xfId="34072"/>
    <cellStyle name="40% - Accent4 2 6 3 2 4" xfId="44220"/>
    <cellStyle name="40% - Accent4 2 6 3 3" xfId="10071"/>
    <cellStyle name="40% - Accent4 2 6 3 3 2" xfId="34074"/>
    <cellStyle name="40% - Accent4 2 6 3 4" xfId="34071"/>
    <cellStyle name="40% - Accent4 2 6 3 5" xfId="44219"/>
    <cellStyle name="40% - Accent4 2 6 4" xfId="3410"/>
    <cellStyle name="40% - Accent4 2 6 4 2" xfId="10073"/>
    <cellStyle name="40% - Accent4 2 6 4 2 2" xfId="34076"/>
    <cellStyle name="40% - Accent4 2 6 4 3" xfId="34075"/>
    <cellStyle name="40% - Accent4 2 6 4 4" xfId="44221"/>
    <cellStyle name="40% - Accent4 2 6 5" xfId="3411"/>
    <cellStyle name="40% - Accent4 2 6 5 2" xfId="10074"/>
    <cellStyle name="40% - Accent4 2 6 5 2 2" xfId="34078"/>
    <cellStyle name="40% - Accent4 2 6 5 3" xfId="34077"/>
    <cellStyle name="40% - Accent4 2 6 5 4" xfId="44222"/>
    <cellStyle name="40% - Accent4 2 6 6" xfId="3412"/>
    <cellStyle name="40% - Accent4 2 6 6 2" xfId="10075"/>
    <cellStyle name="40% - Accent4 2 6 6 2 2" xfId="34080"/>
    <cellStyle name="40% - Accent4 2 6 6 3" xfId="34079"/>
    <cellStyle name="40% - Accent4 2 6 6 4" xfId="44223"/>
    <cellStyle name="40% - Accent4 2 6 7" xfId="3413"/>
    <cellStyle name="40% - Accent4 2 6 7 2" xfId="10076"/>
    <cellStyle name="40% - Accent4 2 6 7 2 2" xfId="34082"/>
    <cellStyle name="40% - Accent4 2 6 7 3" xfId="34081"/>
    <cellStyle name="40% - Accent4 2 6 7 4" xfId="44224"/>
    <cellStyle name="40% - Accent4 2 6 8" xfId="3414"/>
    <cellStyle name="40% - Accent4 2 6 8 2" xfId="10077"/>
    <cellStyle name="40% - Accent4 2 6 8 2 2" xfId="34084"/>
    <cellStyle name="40% - Accent4 2 6 8 3" xfId="34083"/>
    <cellStyle name="40% - Accent4 2 6 8 4" xfId="44225"/>
    <cellStyle name="40% - Accent4 2 6 9" xfId="3415"/>
    <cellStyle name="40% - Accent4 2 6 9 2" xfId="10078"/>
    <cellStyle name="40% - Accent4 2 6 9 2 2" xfId="34086"/>
    <cellStyle name="40% - Accent4 2 6 9 3" xfId="34085"/>
    <cellStyle name="40% - Accent4 2 6 9 4" xfId="44226"/>
    <cellStyle name="40% - Accent4 2 7" xfId="661"/>
    <cellStyle name="40% - Accent4 2 7 2" xfId="3417"/>
    <cellStyle name="40% - Accent4 2 7 3" xfId="3416"/>
    <cellStyle name="40% - Accent4 2 7 3 2" xfId="10080"/>
    <cellStyle name="40% - Accent4 2 7 3 2 2" xfId="34089"/>
    <cellStyle name="40% - Accent4 2 7 3 3" xfId="34088"/>
    <cellStyle name="40% - Accent4 2 7 4" xfId="10079"/>
    <cellStyle name="40% - Accent4 2 7 4 2" xfId="34090"/>
    <cellStyle name="40% - Accent4 2 7 5" xfId="34087"/>
    <cellStyle name="40% - Accent4 2 7 6" xfId="44227"/>
    <cellStyle name="40% - Accent4 2 8" xfId="748"/>
    <cellStyle name="40% - Accent4 2 8 2" xfId="3418"/>
    <cellStyle name="40% - Accent4 2 8 2 2" xfId="10082"/>
    <cellStyle name="40% - Accent4 2 8 2 2 2" xfId="34093"/>
    <cellStyle name="40% - Accent4 2 8 2 3" xfId="34092"/>
    <cellStyle name="40% - Accent4 2 8 3" xfId="10081"/>
    <cellStyle name="40% - Accent4 2 8 3 2" xfId="34094"/>
    <cellStyle name="40% - Accent4 2 8 4" xfId="14933"/>
    <cellStyle name="40% - Accent4 2 8 5" xfId="34091"/>
    <cellStyle name="40% - Accent4 2 8 6" xfId="44228"/>
    <cellStyle name="40% - Accent4 2 9" xfId="3419"/>
    <cellStyle name="40% - Accent4 2 9 2" xfId="10083"/>
    <cellStyle name="40% - Accent4 2 9 2 2" xfId="34096"/>
    <cellStyle name="40% - Accent4 2 9 3" xfId="14934"/>
    <cellStyle name="40% - Accent4 2 9 4" xfId="34095"/>
    <cellStyle name="40% - Accent4 2 9 5" xfId="44229"/>
    <cellStyle name="40% - Accent4 20" xfId="14935"/>
    <cellStyle name="40% - Accent4 21" xfId="28073"/>
    <cellStyle name="40% - Accent4 3" xfId="228"/>
    <cellStyle name="40% - Accent4 3 10" xfId="3421"/>
    <cellStyle name="40% - Accent4 3 10 2" xfId="10085"/>
    <cellStyle name="40% - Accent4 3 10 2 2" xfId="34099"/>
    <cellStyle name="40% - Accent4 3 10 3" xfId="14937"/>
    <cellStyle name="40% - Accent4 3 10 4" xfId="34098"/>
    <cellStyle name="40% - Accent4 3 10 5" xfId="44231"/>
    <cellStyle name="40% - Accent4 3 11" xfId="3422"/>
    <cellStyle name="40% - Accent4 3 11 2" xfId="10086"/>
    <cellStyle name="40% - Accent4 3 11 2 2" xfId="34101"/>
    <cellStyle name="40% - Accent4 3 11 3" xfId="14938"/>
    <cellStyle name="40% - Accent4 3 11 4" xfId="34100"/>
    <cellStyle name="40% - Accent4 3 11 5" xfId="44232"/>
    <cellStyle name="40% - Accent4 3 12" xfId="3423"/>
    <cellStyle name="40% - Accent4 3 12 2" xfId="10087"/>
    <cellStyle name="40% - Accent4 3 12 2 2" xfId="34103"/>
    <cellStyle name="40% - Accent4 3 12 3" xfId="14939"/>
    <cellStyle name="40% - Accent4 3 12 4" xfId="34102"/>
    <cellStyle name="40% - Accent4 3 12 5" xfId="44233"/>
    <cellStyle name="40% - Accent4 3 13" xfId="3424"/>
    <cellStyle name="40% - Accent4 3 13 2" xfId="10088"/>
    <cellStyle name="40% - Accent4 3 13 2 2" xfId="34105"/>
    <cellStyle name="40% - Accent4 3 13 3" xfId="14940"/>
    <cellStyle name="40% - Accent4 3 13 4" xfId="34104"/>
    <cellStyle name="40% - Accent4 3 13 5" xfId="44234"/>
    <cellStyle name="40% - Accent4 3 14" xfId="3420"/>
    <cellStyle name="40% - Accent4 3 14 2" xfId="10089"/>
    <cellStyle name="40% - Accent4 3 14 2 2" xfId="34107"/>
    <cellStyle name="40% - Accent4 3 14 3" xfId="14941"/>
    <cellStyle name="40% - Accent4 3 14 4" xfId="34106"/>
    <cellStyle name="40% - Accent4 3 15" xfId="10084"/>
    <cellStyle name="40% - Accent4 3 15 2" xfId="14942"/>
    <cellStyle name="40% - Accent4 3 15 3" xfId="34108"/>
    <cellStyle name="40% - Accent4 3 16" xfId="14936"/>
    <cellStyle name="40% - Accent4 3 17" xfId="34097"/>
    <cellStyle name="40% - Accent4 3 18" xfId="44230"/>
    <cellStyle name="40% - Accent4 3 2" xfId="458"/>
    <cellStyle name="40% - Accent4 3 2 10" xfId="3426"/>
    <cellStyle name="40% - Accent4 3 2 10 2" xfId="10091"/>
    <cellStyle name="40% - Accent4 3 2 10 2 2" xfId="34111"/>
    <cellStyle name="40% - Accent4 3 2 10 3" xfId="34110"/>
    <cellStyle name="40% - Accent4 3 2 10 4" xfId="44236"/>
    <cellStyle name="40% - Accent4 3 2 11" xfId="3427"/>
    <cellStyle name="40% - Accent4 3 2 11 2" xfId="10092"/>
    <cellStyle name="40% - Accent4 3 2 11 2 2" xfId="34113"/>
    <cellStyle name="40% - Accent4 3 2 11 3" xfId="34112"/>
    <cellStyle name="40% - Accent4 3 2 11 4" xfId="44237"/>
    <cellStyle name="40% - Accent4 3 2 12" xfId="3425"/>
    <cellStyle name="40% - Accent4 3 2 12 2" xfId="10093"/>
    <cellStyle name="40% - Accent4 3 2 12 2 2" xfId="34115"/>
    <cellStyle name="40% - Accent4 3 2 12 3" xfId="34114"/>
    <cellStyle name="40% - Accent4 3 2 13" xfId="10090"/>
    <cellStyle name="40% - Accent4 3 2 13 2" xfId="34116"/>
    <cellStyle name="40% - Accent4 3 2 14" xfId="14943"/>
    <cellStyle name="40% - Accent4 3 2 15" xfId="34109"/>
    <cellStyle name="40% - Accent4 3 2 16" xfId="44235"/>
    <cellStyle name="40% - Accent4 3 2 2" xfId="3428"/>
    <cellStyle name="40% - Accent4 3 2 2 10" xfId="10094"/>
    <cellStyle name="40% - Accent4 3 2 2 10 2" xfId="34118"/>
    <cellStyle name="40% - Accent4 3 2 2 11" xfId="34117"/>
    <cellStyle name="40% - Accent4 3 2 2 12" xfId="44238"/>
    <cellStyle name="40% - Accent4 3 2 2 2" xfId="3429"/>
    <cellStyle name="40% - Accent4 3 2 2 2 2" xfId="3430"/>
    <cellStyle name="40% - Accent4 3 2 2 2 2 2" xfId="10096"/>
    <cellStyle name="40% - Accent4 3 2 2 2 2 2 2" xfId="34121"/>
    <cellStyle name="40% - Accent4 3 2 2 2 2 3" xfId="34120"/>
    <cellStyle name="40% - Accent4 3 2 2 2 2 4" xfId="44240"/>
    <cellStyle name="40% - Accent4 3 2 2 2 3" xfId="10095"/>
    <cellStyle name="40% - Accent4 3 2 2 2 3 2" xfId="34122"/>
    <cellStyle name="40% - Accent4 3 2 2 2 4" xfId="34119"/>
    <cellStyle name="40% - Accent4 3 2 2 2 5" xfId="44239"/>
    <cellStyle name="40% - Accent4 3 2 2 3" xfId="3431"/>
    <cellStyle name="40% - Accent4 3 2 2 3 2" xfId="3432"/>
    <cellStyle name="40% - Accent4 3 2 2 3 2 2" xfId="10098"/>
    <cellStyle name="40% - Accent4 3 2 2 3 2 2 2" xfId="34125"/>
    <cellStyle name="40% - Accent4 3 2 2 3 2 3" xfId="34124"/>
    <cellStyle name="40% - Accent4 3 2 2 3 2 4" xfId="44242"/>
    <cellStyle name="40% - Accent4 3 2 2 3 3" xfId="10097"/>
    <cellStyle name="40% - Accent4 3 2 2 3 3 2" xfId="34126"/>
    <cellStyle name="40% - Accent4 3 2 2 3 4" xfId="34123"/>
    <cellStyle name="40% - Accent4 3 2 2 3 5" xfId="44241"/>
    <cellStyle name="40% - Accent4 3 2 2 4" xfId="3433"/>
    <cellStyle name="40% - Accent4 3 2 2 4 2" xfId="10099"/>
    <cellStyle name="40% - Accent4 3 2 2 4 2 2" xfId="34128"/>
    <cellStyle name="40% - Accent4 3 2 2 4 3" xfId="34127"/>
    <cellStyle name="40% - Accent4 3 2 2 4 4" xfId="44243"/>
    <cellStyle name="40% - Accent4 3 2 2 5" xfId="3434"/>
    <cellStyle name="40% - Accent4 3 2 2 5 2" xfId="10100"/>
    <cellStyle name="40% - Accent4 3 2 2 5 2 2" xfId="34130"/>
    <cellStyle name="40% - Accent4 3 2 2 5 3" xfId="34129"/>
    <cellStyle name="40% - Accent4 3 2 2 5 4" xfId="44244"/>
    <cellStyle name="40% - Accent4 3 2 2 6" xfId="3435"/>
    <cellStyle name="40% - Accent4 3 2 2 6 2" xfId="10101"/>
    <cellStyle name="40% - Accent4 3 2 2 6 2 2" xfId="34132"/>
    <cellStyle name="40% - Accent4 3 2 2 6 3" xfId="34131"/>
    <cellStyle name="40% - Accent4 3 2 2 6 4" xfId="44245"/>
    <cellStyle name="40% - Accent4 3 2 2 7" xfId="3436"/>
    <cellStyle name="40% - Accent4 3 2 2 7 2" xfId="10102"/>
    <cellStyle name="40% - Accent4 3 2 2 7 2 2" xfId="34134"/>
    <cellStyle name="40% - Accent4 3 2 2 7 3" xfId="34133"/>
    <cellStyle name="40% - Accent4 3 2 2 7 4" xfId="44246"/>
    <cellStyle name="40% - Accent4 3 2 2 8" xfId="3437"/>
    <cellStyle name="40% - Accent4 3 2 2 8 2" xfId="10103"/>
    <cellStyle name="40% - Accent4 3 2 2 8 2 2" xfId="34136"/>
    <cellStyle name="40% - Accent4 3 2 2 8 3" xfId="34135"/>
    <cellStyle name="40% - Accent4 3 2 2 8 4" xfId="44247"/>
    <cellStyle name="40% - Accent4 3 2 2 9" xfId="3438"/>
    <cellStyle name="40% - Accent4 3 2 2 9 2" xfId="10104"/>
    <cellStyle name="40% - Accent4 3 2 2 9 2 2" xfId="34138"/>
    <cellStyle name="40% - Accent4 3 2 2 9 3" xfId="34137"/>
    <cellStyle name="40% - Accent4 3 2 2 9 4" xfId="44248"/>
    <cellStyle name="40% - Accent4 3 2 3" xfId="3439"/>
    <cellStyle name="40% - Accent4 3 2 3 10" xfId="34139"/>
    <cellStyle name="40% - Accent4 3 2 3 11" xfId="44249"/>
    <cellStyle name="40% - Accent4 3 2 3 2" xfId="3440"/>
    <cellStyle name="40% - Accent4 3 2 3 2 2" xfId="10106"/>
    <cellStyle name="40% - Accent4 3 2 3 2 2 2" xfId="34141"/>
    <cellStyle name="40% - Accent4 3 2 3 2 3" xfId="34140"/>
    <cellStyle name="40% - Accent4 3 2 3 2 4" xfId="44250"/>
    <cellStyle name="40% - Accent4 3 2 3 3" xfId="3441"/>
    <cellStyle name="40% - Accent4 3 2 3 3 2" xfId="10107"/>
    <cellStyle name="40% - Accent4 3 2 3 3 2 2" xfId="34143"/>
    <cellStyle name="40% - Accent4 3 2 3 3 3" xfId="34142"/>
    <cellStyle name="40% - Accent4 3 2 3 3 4" xfId="44251"/>
    <cellStyle name="40% - Accent4 3 2 3 4" xfId="3442"/>
    <cellStyle name="40% - Accent4 3 2 3 4 2" xfId="10108"/>
    <cellStyle name="40% - Accent4 3 2 3 4 2 2" xfId="34145"/>
    <cellStyle name="40% - Accent4 3 2 3 4 3" xfId="34144"/>
    <cellStyle name="40% - Accent4 3 2 3 4 4" xfId="44252"/>
    <cellStyle name="40% - Accent4 3 2 3 5" xfId="3443"/>
    <cellStyle name="40% - Accent4 3 2 3 5 2" xfId="10109"/>
    <cellStyle name="40% - Accent4 3 2 3 5 2 2" xfId="34147"/>
    <cellStyle name="40% - Accent4 3 2 3 5 3" xfId="34146"/>
    <cellStyle name="40% - Accent4 3 2 3 5 4" xfId="44253"/>
    <cellStyle name="40% - Accent4 3 2 3 6" xfId="3444"/>
    <cellStyle name="40% - Accent4 3 2 3 6 2" xfId="10110"/>
    <cellStyle name="40% - Accent4 3 2 3 6 2 2" xfId="34149"/>
    <cellStyle name="40% - Accent4 3 2 3 6 3" xfId="34148"/>
    <cellStyle name="40% - Accent4 3 2 3 6 4" xfId="44254"/>
    <cellStyle name="40% - Accent4 3 2 3 7" xfId="3445"/>
    <cellStyle name="40% - Accent4 3 2 3 7 2" xfId="10111"/>
    <cellStyle name="40% - Accent4 3 2 3 7 2 2" xfId="34151"/>
    <cellStyle name="40% - Accent4 3 2 3 7 3" xfId="34150"/>
    <cellStyle name="40% - Accent4 3 2 3 7 4" xfId="44255"/>
    <cellStyle name="40% - Accent4 3 2 3 8" xfId="3446"/>
    <cellStyle name="40% - Accent4 3 2 3 8 2" xfId="10112"/>
    <cellStyle name="40% - Accent4 3 2 3 8 2 2" xfId="34153"/>
    <cellStyle name="40% - Accent4 3 2 3 8 3" xfId="34152"/>
    <cellStyle name="40% - Accent4 3 2 3 8 4" xfId="44256"/>
    <cellStyle name="40% - Accent4 3 2 3 9" xfId="10105"/>
    <cellStyle name="40% - Accent4 3 2 3 9 2" xfId="34154"/>
    <cellStyle name="40% - Accent4 3 2 4" xfId="3447"/>
    <cellStyle name="40% - Accent4 3 2 4 2" xfId="3448"/>
    <cellStyle name="40% - Accent4 3 2 4 2 2" xfId="10114"/>
    <cellStyle name="40% - Accent4 3 2 4 2 2 2" xfId="34157"/>
    <cellStyle name="40% - Accent4 3 2 4 2 3" xfId="34156"/>
    <cellStyle name="40% - Accent4 3 2 4 2 4" xfId="44258"/>
    <cellStyle name="40% - Accent4 3 2 4 3" xfId="10113"/>
    <cellStyle name="40% - Accent4 3 2 4 3 2" xfId="34158"/>
    <cellStyle name="40% - Accent4 3 2 4 4" xfId="34155"/>
    <cellStyle name="40% - Accent4 3 2 4 5" xfId="44257"/>
    <cellStyle name="40% - Accent4 3 2 5" xfId="3449"/>
    <cellStyle name="40% - Accent4 3 2 5 2" xfId="10115"/>
    <cellStyle name="40% - Accent4 3 2 5 2 2" xfId="34160"/>
    <cellStyle name="40% - Accent4 3 2 5 3" xfId="34159"/>
    <cellStyle name="40% - Accent4 3 2 5 4" xfId="44259"/>
    <cellStyle name="40% - Accent4 3 2 6" xfId="3450"/>
    <cellStyle name="40% - Accent4 3 2 6 2" xfId="10116"/>
    <cellStyle name="40% - Accent4 3 2 6 2 2" xfId="34162"/>
    <cellStyle name="40% - Accent4 3 2 6 3" xfId="34161"/>
    <cellStyle name="40% - Accent4 3 2 6 4" xfId="44260"/>
    <cellStyle name="40% - Accent4 3 2 7" xfId="3451"/>
    <cellStyle name="40% - Accent4 3 2 7 2" xfId="10117"/>
    <cellStyle name="40% - Accent4 3 2 7 2 2" xfId="34164"/>
    <cellStyle name="40% - Accent4 3 2 7 3" xfId="34163"/>
    <cellStyle name="40% - Accent4 3 2 7 4" xfId="44261"/>
    <cellStyle name="40% - Accent4 3 2 8" xfId="3452"/>
    <cellStyle name="40% - Accent4 3 2 8 2" xfId="10118"/>
    <cellStyle name="40% - Accent4 3 2 8 2 2" xfId="34166"/>
    <cellStyle name="40% - Accent4 3 2 8 3" xfId="34165"/>
    <cellStyle name="40% - Accent4 3 2 8 4" xfId="44262"/>
    <cellStyle name="40% - Accent4 3 2 9" xfId="3453"/>
    <cellStyle name="40% - Accent4 3 2 9 2" xfId="10119"/>
    <cellStyle name="40% - Accent4 3 2 9 2 2" xfId="34168"/>
    <cellStyle name="40% - Accent4 3 2 9 3" xfId="34167"/>
    <cellStyle name="40% - Accent4 3 2 9 4" xfId="44263"/>
    <cellStyle name="40% - Accent4 3 3" xfId="662"/>
    <cellStyle name="40% - Accent4 3 3 10" xfId="3455"/>
    <cellStyle name="40% - Accent4 3 3 10 2" xfId="10121"/>
    <cellStyle name="40% - Accent4 3 3 10 2 2" xfId="34171"/>
    <cellStyle name="40% - Accent4 3 3 10 3" xfId="34170"/>
    <cellStyle name="40% - Accent4 3 3 10 4" xfId="44265"/>
    <cellStyle name="40% - Accent4 3 3 11" xfId="3456"/>
    <cellStyle name="40% - Accent4 3 3 11 2" xfId="10122"/>
    <cellStyle name="40% - Accent4 3 3 11 2 2" xfId="34173"/>
    <cellStyle name="40% - Accent4 3 3 11 3" xfId="34172"/>
    <cellStyle name="40% - Accent4 3 3 11 4" xfId="44266"/>
    <cellStyle name="40% - Accent4 3 3 12" xfId="3454"/>
    <cellStyle name="40% - Accent4 3 3 12 2" xfId="10123"/>
    <cellStyle name="40% - Accent4 3 3 12 2 2" xfId="34175"/>
    <cellStyle name="40% - Accent4 3 3 12 3" xfId="34174"/>
    <cellStyle name="40% - Accent4 3 3 13" xfId="10120"/>
    <cellStyle name="40% - Accent4 3 3 13 2" xfId="34176"/>
    <cellStyle name="40% - Accent4 3 3 14" xfId="14944"/>
    <cellStyle name="40% - Accent4 3 3 15" xfId="34169"/>
    <cellStyle name="40% - Accent4 3 3 16" xfId="44264"/>
    <cellStyle name="40% - Accent4 3 3 2" xfId="3457"/>
    <cellStyle name="40% - Accent4 3 3 2 10" xfId="10124"/>
    <cellStyle name="40% - Accent4 3 3 2 10 2" xfId="34178"/>
    <cellStyle name="40% - Accent4 3 3 2 11" xfId="34177"/>
    <cellStyle name="40% - Accent4 3 3 2 12" xfId="44267"/>
    <cellStyle name="40% - Accent4 3 3 2 2" xfId="3458"/>
    <cellStyle name="40% - Accent4 3 3 2 2 2" xfId="10125"/>
    <cellStyle name="40% - Accent4 3 3 2 2 2 2" xfId="34180"/>
    <cellStyle name="40% - Accent4 3 3 2 2 3" xfId="34179"/>
    <cellStyle name="40% - Accent4 3 3 2 2 4" xfId="44268"/>
    <cellStyle name="40% - Accent4 3 3 2 3" xfId="3459"/>
    <cellStyle name="40% - Accent4 3 3 2 3 2" xfId="10126"/>
    <cellStyle name="40% - Accent4 3 3 2 3 2 2" xfId="34182"/>
    <cellStyle name="40% - Accent4 3 3 2 3 3" xfId="34181"/>
    <cellStyle name="40% - Accent4 3 3 2 3 4" xfId="44269"/>
    <cellStyle name="40% - Accent4 3 3 2 4" xfId="3460"/>
    <cellStyle name="40% - Accent4 3 3 2 4 2" xfId="10127"/>
    <cellStyle name="40% - Accent4 3 3 2 4 2 2" xfId="34184"/>
    <cellStyle name="40% - Accent4 3 3 2 4 3" xfId="34183"/>
    <cellStyle name="40% - Accent4 3 3 2 4 4" xfId="44270"/>
    <cellStyle name="40% - Accent4 3 3 2 5" xfId="3461"/>
    <cellStyle name="40% - Accent4 3 3 2 5 2" xfId="10128"/>
    <cellStyle name="40% - Accent4 3 3 2 5 2 2" xfId="34186"/>
    <cellStyle name="40% - Accent4 3 3 2 5 3" xfId="34185"/>
    <cellStyle name="40% - Accent4 3 3 2 5 4" xfId="44271"/>
    <cellStyle name="40% - Accent4 3 3 2 6" xfId="3462"/>
    <cellStyle name="40% - Accent4 3 3 2 6 2" xfId="10129"/>
    <cellStyle name="40% - Accent4 3 3 2 6 2 2" xfId="34188"/>
    <cellStyle name="40% - Accent4 3 3 2 6 3" xfId="34187"/>
    <cellStyle name="40% - Accent4 3 3 2 6 4" xfId="44272"/>
    <cellStyle name="40% - Accent4 3 3 2 7" xfId="3463"/>
    <cellStyle name="40% - Accent4 3 3 2 7 2" xfId="10130"/>
    <cellStyle name="40% - Accent4 3 3 2 7 2 2" xfId="34190"/>
    <cellStyle name="40% - Accent4 3 3 2 7 3" xfId="34189"/>
    <cellStyle name="40% - Accent4 3 3 2 7 4" xfId="44273"/>
    <cellStyle name="40% - Accent4 3 3 2 8" xfId="3464"/>
    <cellStyle name="40% - Accent4 3 3 2 8 2" xfId="10131"/>
    <cellStyle name="40% - Accent4 3 3 2 8 2 2" xfId="34192"/>
    <cellStyle name="40% - Accent4 3 3 2 8 3" xfId="34191"/>
    <cellStyle name="40% - Accent4 3 3 2 8 4" xfId="44274"/>
    <cellStyle name="40% - Accent4 3 3 2 9" xfId="3465"/>
    <cellStyle name="40% - Accent4 3 3 2 9 2" xfId="10132"/>
    <cellStyle name="40% - Accent4 3 3 2 9 2 2" xfId="34194"/>
    <cellStyle name="40% - Accent4 3 3 2 9 3" xfId="34193"/>
    <cellStyle name="40% - Accent4 3 3 2 9 4" xfId="44275"/>
    <cellStyle name="40% - Accent4 3 3 3" xfId="3466"/>
    <cellStyle name="40% - Accent4 3 3 3 2" xfId="3467"/>
    <cellStyle name="40% - Accent4 3 3 3 2 2" xfId="10134"/>
    <cellStyle name="40% - Accent4 3 3 3 2 2 2" xfId="34197"/>
    <cellStyle name="40% - Accent4 3 3 3 2 3" xfId="34196"/>
    <cellStyle name="40% - Accent4 3 3 3 2 4" xfId="44277"/>
    <cellStyle name="40% - Accent4 3 3 3 3" xfId="10133"/>
    <cellStyle name="40% - Accent4 3 3 3 3 2" xfId="34198"/>
    <cellStyle name="40% - Accent4 3 3 3 4" xfId="34195"/>
    <cellStyle name="40% - Accent4 3 3 3 5" xfId="44276"/>
    <cellStyle name="40% - Accent4 3 3 4" xfId="3468"/>
    <cellStyle name="40% - Accent4 3 3 4 2" xfId="10135"/>
    <cellStyle name="40% - Accent4 3 3 4 2 2" xfId="34200"/>
    <cellStyle name="40% - Accent4 3 3 4 3" xfId="34199"/>
    <cellStyle name="40% - Accent4 3 3 4 4" xfId="44278"/>
    <cellStyle name="40% - Accent4 3 3 5" xfId="3469"/>
    <cellStyle name="40% - Accent4 3 3 5 2" xfId="10136"/>
    <cellStyle name="40% - Accent4 3 3 5 2 2" xfId="34202"/>
    <cellStyle name="40% - Accent4 3 3 5 3" xfId="34201"/>
    <cellStyle name="40% - Accent4 3 3 5 4" xfId="44279"/>
    <cellStyle name="40% - Accent4 3 3 6" xfId="3470"/>
    <cellStyle name="40% - Accent4 3 3 6 2" xfId="10137"/>
    <cellStyle name="40% - Accent4 3 3 6 2 2" xfId="34204"/>
    <cellStyle name="40% - Accent4 3 3 6 3" xfId="34203"/>
    <cellStyle name="40% - Accent4 3 3 6 4" xfId="44280"/>
    <cellStyle name="40% - Accent4 3 3 7" xfId="3471"/>
    <cellStyle name="40% - Accent4 3 3 7 2" xfId="10138"/>
    <cellStyle name="40% - Accent4 3 3 7 2 2" xfId="34206"/>
    <cellStyle name="40% - Accent4 3 3 7 3" xfId="34205"/>
    <cellStyle name="40% - Accent4 3 3 7 4" xfId="44281"/>
    <cellStyle name="40% - Accent4 3 3 8" xfId="3472"/>
    <cellStyle name="40% - Accent4 3 3 8 2" xfId="10139"/>
    <cellStyle name="40% - Accent4 3 3 8 2 2" xfId="34208"/>
    <cellStyle name="40% - Accent4 3 3 8 3" xfId="34207"/>
    <cellStyle name="40% - Accent4 3 3 8 4" xfId="44282"/>
    <cellStyle name="40% - Accent4 3 3 9" xfId="3473"/>
    <cellStyle name="40% - Accent4 3 3 9 2" xfId="10140"/>
    <cellStyle name="40% - Accent4 3 3 9 2 2" xfId="34210"/>
    <cellStyle name="40% - Accent4 3 3 9 3" xfId="34209"/>
    <cellStyle name="40% - Accent4 3 3 9 4" xfId="44283"/>
    <cellStyle name="40% - Accent4 3 4" xfId="749"/>
    <cellStyle name="40% - Accent4 3 4 10" xfId="3474"/>
    <cellStyle name="40% - Accent4 3 4 10 2" xfId="10142"/>
    <cellStyle name="40% - Accent4 3 4 10 2 2" xfId="34213"/>
    <cellStyle name="40% - Accent4 3 4 10 3" xfId="34212"/>
    <cellStyle name="40% - Accent4 3 4 11" xfId="10141"/>
    <cellStyle name="40% - Accent4 3 4 11 2" xfId="34214"/>
    <cellStyle name="40% - Accent4 3 4 12" xfId="14945"/>
    <cellStyle name="40% - Accent4 3 4 13" xfId="34211"/>
    <cellStyle name="40% - Accent4 3 4 14" xfId="44284"/>
    <cellStyle name="40% - Accent4 3 4 2" xfId="3475"/>
    <cellStyle name="40% - Accent4 3 4 2 2" xfId="3476"/>
    <cellStyle name="40% - Accent4 3 4 2 2 2" xfId="10144"/>
    <cellStyle name="40% - Accent4 3 4 2 2 2 2" xfId="34217"/>
    <cellStyle name="40% - Accent4 3 4 2 2 3" xfId="34216"/>
    <cellStyle name="40% - Accent4 3 4 2 2 4" xfId="44286"/>
    <cellStyle name="40% - Accent4 3 4 2 3" xfId="10143"/>
    <cellStyle name="40% - Accent4 3 4 2 3 2" xfId="34218"/>
    <cellStyle name="40% - Accent4 3 4 2 4" xfId="34215"/>
    <cellStyle name="40% - Accent4 3 4 2 5" xfId="44285"/>
    <cellStyle name="40% - Accent4 3 4 3" xfId="3477"/>
    <cellStyle name="40% - Accent4 3 4 3 2" xfId="3478"/>
    <cellStyle name="40% - Accent4 3 4 3 2 2" xfId="10146"/>
    <cellStyle name="40% - Accent4 3 4 3 2 2 2" xfId="34221"/>
    <cellStyle name="40% - Accent4 3 4 3 2 3" xfId="34220"/>
    <cellStyle name="40% - Accent4 3 4 3 2 4" xfId="44288"/>
    <cellStyle name="40% - Accent4 3 4 3 3" xfId="10145"/>
    <cellStyle name="40% - Accent4 3 4 3 3 2" xfId="34222"/>
    <cellStyle name="40% - Accent4 3 4 3 4" xfId="34219"/>
    <cellStyle name="40% - Accent4 3 4 3 5" xfId="44287"/>
    <cellStyle name="40% - Accent4 3 4 4" xfId="3479"/>
    <cellStyle name="40% - Accent4 3 4 4 2" xfId="10147"/>
    <cellStyle name="40% - Accent4 3 4 4 2 2" xfId="34224"/>
    <cellStyle name="40% - Accent4 3 4 4 3" xfId="34223"/>
    <cellStyle name="40% - Accent4 3 4 4 4" xfId="44289"/>
    <cellStyle name="40% - Accent4 3 4 5" xfId="3480"/>
    <cellStyle name="40% - Accent4 3 4 5 2" xfId="10148"/>
    <cellStyle name="40% - Accent4 3 4 5 2 2" xfId="34226"/>
    <cellStyle name="40% - Accent4 3 4 5 3" xfId="34225"/>
    <cellStyle name="40% - Accent4 3 4 5 4" xfId="44290"/>
    <cellStyle name="40% - Accent4 3 4 6" xfId="3481"/>
    <cellStyle name="40% - Accent4 3 4 6 2" xfId="10149"/>
    <cellStyle name="40% - Accent4 3 4 6 2 2" xfId="34228"/>
    <cellStyle name="40% - Accent4 3 4 6 3" xfId="34227"/>
    <cellStyle name="40% - Accent4 3 4 6 4" xfId="44291"/>
    <cellStyle name="40% - Accent4 3 4 7" xfId="3482"/>
    <cellStyle name="40% - Accent4 3 4 7 2" xfId="10150"/>
    <cellStyle name="40% - Accent4 3 4 7 2 2" xfId="34230"/>
    <cellStyle name="40% - Accent4 3 4 7 3" xfId="34229"/>
    <cellStyle name="40% - Accent4 3 4 7 4" xfId="44292"/>
    <cellStyle name="40% - Accent4 3 4 8" xfId="3483"/>
    <cellStyle name="40% - Accent4 3 4 8 2" xfId="10151"/>
    <cellStyle name="40% - Accent4 3 4 8 2 2" xfId="34232"/>
    <cellStyle name="40% - Accent4 3 4 8 3" xfId="34231"/>
    <cellStyle name="40% - Accent4 3 4 8 4" xfId="44293"/>
    <cellStyle name="40% - Accent4 3 4 9" xfId="3484"/>
    <cellStyle name="40% - Accent4 3 4 9 2" xfId="10152"/>
    <cellStyle name="40% - Accent4 3 4 9 2 2" xfId="34234"/>
    <cellStyle name="40% - Accent4 3 4 9 3" xfId="34233"/>
    <cellStyle name="40% - Accent4 3 4 9 4" xfId="44294"/>
    <cellStyle name="40% - Accent4 3 5" xfId="3485"/>
    <cellStyle name="40% - Accent4 3 5 2" xfId="3486"/>
    <cellStyle name="40% - Accent4 3 5 2 2" xfId="10154"/>
    <cellStyle name="40% - Accent4 3 5 2 2 2" xfId="34237"/>
    <cellStyle name="40% - Accent4 3 5 2 3" xfId="34236"/>
    <cellStyle name="40% - Accent4 3 5 2 4" xfId="44296"/>
    <cellStyle name="40% - Accent4 3 5 3" xfId="3487"/>
    <cellStyle name="40% - Accent4 3 5 3 2" xfId="10155"/>
    <cellStyle name="40% - Accent4 3 5 3 2 2" xfId="34239"/>
    <cellStyle name="40% - Accent4 3 5 3 3" xfId="34238"/>
    <cellStyle name="40% - Accent4 3 5 3 4" xfId="44297"/>
    <cellStyle name="40% - Accent4 3 5 4" xfId="10153"/>
    <cellStyle name="40% - Accent4 3 5 4 2" xfId="34240"/>
    <cellStyle name="40% - Accent4 3 5 5" xfId="14946"/>
    <cellStyle name="40% - Accent4 3 5 6" xfId="34235"/>
    <cellStyle name="40% - Accent4 3 5 7" xfId="44295"/>
    <cellStyle name="40% - Accent4 3 6" xfId="3488"/>
    <cellStyle name="40% - Accent4 3 6 2" xfId="3489"/>
    <cellStyle name="40% - Accent4 3 6 2 2" xfId="10157"/>
    <cellStyle name="40% - Accent4 3 6 2 2 2" xfId="34243"/>
    <cellStyle name="40% - Accent4 3 6 2 3" xfId="34242"/>
    <cellStyle name="40% - Accent4 3 6 2 4" xfId="44299"/>
    <cellStyle name="40% - Accent4 3 6 3" xfId="10156"/>
    <cellStyle name="40% - Accent4 3 6 3 2" xfId="34244"/>
    <cellStyle name="40% - Accent4 3 6 4" xfId="14947"/>
    <cellStyle name="40% - Accent4 3 6 5" xfId="34241"/>
    <cellStyle name="40% - Accent4 3 6 6" xfId="44298"/>
    <cellStyle name="40% - Accent4 3 7" xfId="3490"/>
    <cellStyle name="40% - Accent4 3 7 2" xfId="3491"/>
    <cellStyle name="40% - Accent4 3 7 2 2" xfId="10159"/>
    <cellStyle name="40% - Accent4 3 7 2 2 2" xfId="34247"/>
    <cellStyle name="40% - Accent4 3 7 2 3" xfId="34246"/>
    <cellStyle name="40% - Accent4 3 7 2 4" xfId="44301"/>
    <cellStyle name="40% - Accent4 3 7 3" xfId="10158"/>
    <cellStyle name="40% - Accent4 3 7 3 2" xfId="34248"/>
    <cellStyle name="40% - Accent4 3 7 4" xfId="14948"/>
    <cellStyle name="40% - Accent4 3 7 5" xfId="34245"/>
    <cellStyle name="40% - Accent4 3 7 6" xfId="44300"/>
    <cellStyle name="40% - Accent4 3 8" xfId="3492"/>
    <cellStyle name="40% - Accent4 3 8 2" xfId="3493"/>
    <cellStyle name="40% - Accent4 3 8 2 2" xfId="10161"/>
    <cellStyle name="40% - Accent4 3 8 2 2 2" xfId="34251"/>
    <cellStyle name="40% - Accent4 3 8 2 3" xfId="34250"/>
    <cellStyle name="40% - Accent4 3 8 2 4" xfId="44303"/>
    <cellStyle name="40% - Accent4 3 8 3" xfId="10160"/>
    <cellStyle name="40% - Accent4 3 8 3 2" xfId="34252"/>
    <cellStyle name="40% - Accent4 3 8 4" xfId="14949"/>
    <cellStyle name="40% - Accent4 3 8 5" xfId="34249"/>
    <cellStyle name="40% - Accent4 3 8 6" xfId="44302"/>
    <cellStyle name="40% - Accent4 3 9" xfId="3494"/>
    <cellStyle name="40% - Accent4 3 9 2" xfId="3495"/>
    <cellStyle name="40% - Accent4 3 9 2 2" xfId="10163"/>
    <cellStyle name="40% - Accent4 3 9 2 2 2" xfId="34255"/>
    <cellStyle name="40% - Accent4 3 9 2 3" xfId="34254"/>
    <cellStyle name="40% - Accent4 3 9 2 4" xfId="44305"/>
    <cellStyle name="40% - Accent4 3 9 3" xfId="10162"/>
    <cellStyle name="40% - Accent4 3 9 3 2" xfId="34256"/>
    <cellStyle name="40% - Accent4 3 9 4" xfId="14950"/>
    <cellStyle name="40% - Accent4 3 9 5" xfId="34253"/>
    <cellStyle name="40% - Accent4 3 9 6" xfId="44304"/>
    <cellStyle name="40% - Accent4 4" xfId="229"/>
    <cellStyle name="40% - Accent4 4 10" xfId="3497"/>
    <cellStyle name="40% - Accent4 4 10 2" xfId="10165"/>
    <cellStyle name="40% - Accent4 4 10 2 2" xfId="34259"/>
    <cellStyle name="40% - Accent4 4 10 3" xfId="34258"/>
    <cellStyle name="40% - Accent4 4 10 4" xfId="44307"/>
    <cellStyle name="40% - Accent4 4 11" xfId="3498"/>
    <cellStyle name="40% - Accent4 4 11 2" xfId="10166"/>
    <cellStyle name="40% - Accent4 4 11 2 2" xfId="34261"/>
    <cellStyle name="40% - Accent4 4 11 3" xfId="34260"/>
    <cellStyle name="40% - Accent4 4 11 4" xfId="44308"/>
    <cellStyle name="40% - Accent4 4 12" xfId="3496"/>
    <cellStyle name="40% - Accent4 4 12 2" xfId="10167"/>
    <cellStyle name="40% - Accent4 4 12 2 2" xfId="34263"/>
    <cellStyle name="40% - Accent4 4 12 3" xfId="34262"/>
    <cellStyle name="40% - Accent4 4 13" xfId="10164"/>
    <cellStyle name="40% - Accent4 4 13 2" xfId="34264"/>
    <cellStyle name="40% - Accent4 4 14" xfId="14951"/>
    <cellStyle name="40% - Accent4 4 15" xfId="34257"/>
    <cellStyle name="40% - Accent4 4 16" xfId="44306"/>
    <cellStyle name="40% - Accent4 4 2" xfId="459"/>
    <cellStyle name="40% - Accent4 4 2 10" xfId="3499"/>
    <cellStyle name="40% - Accent4 4 2 10 2" xfId="10169"/>
    <cellStyle name="40% - Accent4 4 2 10 2 2" xfId="34267"/>
    <cellStyle name="40% - Accent4 4 2 10 3" xfId="34266"/>
    <cellStyle name="40% - Accent4 4 2 11" xfId="10168"/>
    <cellStyle name="40% - Accent4 4 2 11 2" xfId="34268"/>
    <cellStyle name="40% - Accent4 4 2 12" xfId="14952"/>
    <cellStyle name="40% - Accent4 4 2 13" xfId="34265"/>
    <cellStyle name="40% - Accent4 4 2 14" xfId="44309"/>
    <cellStyle name="40% - Accent4 4 2 2" xfId="3500"/>
    <cellStyle name="40% - Accent4 4 2 2 2" xfId="3501"/>
    <cellStyle name="40% - Accent4 4 2 2 2 2" xfId="10171"/>
    <cellStyle name="40% - Accent4 4 2 2 2 2 2" xfId="34271"/>
    <cellStyle name="40% - Accent4 4 2 2 2 3" xfId="34270"/>
    <cellStyle name="40% - Accent4 4 2 2 2 4" xfId="44311"/>
    <cellStyle name="40% - Accent4 4 2 2 3" xfId="10170"/>
    <cellStyle name="40% - Accent4 4 2 2 3 2" xfId="34272"/>
    <cellStyle name="40% - Accent4 4 2 2 4" xfId="34269"/>
    <cellStyle name="40% - Accent4 4 2 2 5" xfId="44310"/>
    <cellStyle name="40% - Accent4 4 2 3" xfId="3502"/>
    <cellStyle name="40% - Accent4 4 2 3 2" xfId="3503"/>
    <cellStyle name="40% - Accent4 4 2 3 2 2" xfId="10173"/>
    <cellStyle name="40% - Accent4 4 2 3 2 2 2" xfId="34275"/>
    <cellStyle name="40% - Accent4 4 2 3 2 3" xfId="34274"/>
    <cellStyle name="40% - Accent4 4 2 3 2 4" xfId="44313"/>
    <cellStyle name="40% - Accent4 4 2 3 3" xfId="10172"/>
    <cellStyle name="40% - Accent4 4 2 3 3 2" xfId="34276"/>
    <cellStyle name="40% - Accent4 4 2 3 4" xfId="34273"/>
    <cellStyle name="40% - Accent4 4 2 3 5" xfId="44312"/>
    <cellStyle name="40% - Accent4 4 2 4" xfId="3504"/>
    <cellStyle name="40% - Accent4 4 2 4 2" xfId="10174"/>
    <cellStyle name="40% - Accent4 4 2 4 2 2" xfId="34278"/>
    <cellStyle name="40% - Accent4 4 2 4 3" xfId="34277"/>
    <cellStyle name="40% - Accent4 4 2 4 4" xfId="44314"/>
    <cellStyle name="40% - Accent4 4 2 5" xfId="3505"/>
    <cellStyle name="40% - Accent4 4 2 5 2" xfId="10175"/>
    <cellStyle name="40% - Accent4 4 2 5 2 2" xfId="34280"/>
    <cellStyle name="40% - Accent4 4 2 5 3" xfId="34279"/>
    <cellStyle name="40% - Accent4 4 2 5 4" xfId="44315"/>
    <cellStyle name="40% - Accent4 4 2 6" xfId="3506"/>
    <cellStyle name="40% - Accent4 4 2 6 2" xfId="10176"/>
    <cellStyle name="40% - Accent4 4 2 6 2 2" xfId="34282"/>
    <cellStyle name="40% - Accent4 4 2 6 3" xfId="34281"/>
    <cellStyle name="40% - Accent4 4 2 6 4" xfId="44316"/>
    <cellStyle name="40% - Accent4 4 2 7" xfId="3507"/>
    <cellStyle name="40% - Accent4 4 2 7 2" xfId="10177"/>
    <cellStyle name="40% - Accent4 4 2 7 2 2" xfId="34284"/>
    <cellStyle name="40% - Accent4 4 2 7 3" xfId="34283"/>
    <cellStyle name="40% - Accent4 4 2 7 4" xfId="44317"/>
    <cellStyle name="40% - Accent4 4 2 8" xfId="3508"/>
    <cellStyle name="40% - Accent4 4 2 8 2" xfId="10178"/>
    <cellStyle name="40% - Accent4 4 2 8 2 2" xfId="34286"/>
    <cellStyle name="40% - Accent4 4 2 8 3" xfId="34285"/>
    <cellStyle name="40% - Accent4 4 2 8 4" xfId="44318"/>
    <cellStyle name="40% - Accent4 4 2 9" xfId="3509"/>
    <cellStyle name="40% - Accent4 4 2 9 2" xfId="10179"/>
    <cellStyle name="40% - Accent4 4 2 9 2 2" xfId="34288"/>
    <cellStyle name="40% - Accent4 4 2 9 3" xfId="34287"/>
    <cellStyle name="40% - Accent4 4 2 9 4" xfId="44319"/>
    <cellStyle name="40% - Accent4 4 3" xfId="663"/>
    <cellStyle name="40% - Accent4 4 3 10" xfId="10180"/>
    <cellStyle name="40% - Accent4 4 3 10 2" xfId="34290"/>
    <cellStyle name="40% - Accent4 4 3 11" xfId="14953"/>
    <cellStyle name="40% - Accent4 4 3 12" xfId="34289"/>
    <cellStyle name="40% - Accent4 4 3 13" xfId="44320"/>
    <cellStyle name="40% - Accent4 4 3 2" xfId="3511"/>
    <cellStyle name="40% - Accent4 4 3 2 2" xfId="10181"/>
    <cellStyle name="40% - Accent4 4 3 2 2 2" xfId="34292"/>
    <cellStyle name="40% - Accent4 4 3 2 3" xfId="34291"/>
    <cellStyle name="40% - Accent4 4 3 2 4" xfId="44321"/>
    <cellStyle name="40% - Accent4 4 3 3" xfId="3512"/>
    <cellStyle name="40% - Accent4 4 3 3 2" xfId="10182"/>
    <cellStyle name="40% - Accent4 4 3 3 2 2" xfId="34294"/>
    <cellStyle name="40% - Accent4 4 3 3 3" xfId="34293"/>
    <cellStyle name="40% - Accent4 4 3 3 4" xfId="44322"/>
    <cellStyle name="40% - Accent4 4 3 4" xfId="3513"/>
    <cellStyle name="40% - Accent4 4 3 4 2" xfId="10183"/>
    <cellStyle name="40% - Accent4 4 3 4 2 2" xfId="34296"/>
    <cellStyle name="40% - Accent4 4 3 4 3" xfId="34295"/>
    <cellStyle name="40% - Accent4 4 3 4 4" xfId="44323"/>
    <cellStyle name="40% - Accent4 4 3 5" xfId="3514"/>
    <cellStyle name="40% - Accent4 4 3 5 2" xfId="10184"/>
    <cellStyle name="40% - Accent4 4 3 5 2 2" xfId="34298"/>
    <cellStyle name="40% - Accent4 4 3 5 3" xfId="34297"/>
    <cellStyle name="40% - Accent4 4 3 5 4" xfId="44324"/>
    <cellStyle name="40% - Accent4 4 3 6" xfId="3515"/>
    <cellStyle name="40% - Accent4 4 3 6 2" xfId="10185"/>
    <cellStyle name="40% - Accent4 4 3 6 2 2" xfId="34300"/>
    <cellStyle name="40% - Accent4 4 3 6 3" xfId="34299"/>
    <cellStyle name="40% - Accent4 4 3 6 4" xfId="44325"/>
    <cellStyle name="40% - Accent4 4 3 7" xfId="3516"/>
    <cellStyle name="40% - Accent4 4 3 7 2" xfId="10186"/>
    <cellStyle name="40% - Accent4 4 3 7 2 2" xfId="34302"/>
    <cellStyle name="40% - Accent4 4 3 7 3" xfId="34301"/>
    <cellStyle name="40% - Accent4 4 3 7 4" xfId="44326"/>
    <cellStyle name="40% - Accent4 4 3 8" xfId="3517"/>
    <cellStyle name="40% - Accent4 4 3 8 2" xfId="10187"/>
    <cellStyle name="40% - Accent4 4 3 8 2 2" xfId="34304"/>
    <cellStyle name="40% - Accent4 4 3 8 3" xfId="34303"/>
    <cellStyle name="40% - Accent4 4 3 8 4" xfId="44327"/>
    <cellStyle name="40% - Accent4 4 3 9" xfId="3510"/>
    <cellStyle name="40% - Accent4 4 3 9 2" xfId="10188"/>
    <cellStyle name="40% - Accent4 4 3 9 2 2" xfId="34306"/>
    <cellStyle name="40% - Accent4 4 3 9 3" xfId="34305"/>
    <cellStyle name="40% - Accent4 4 4" xfId="750"/>
    <cellStyle name="40% - Accent4 4 4 2" xfId="3519"/>
    <cellStyle name="40% - Accent4 4 4 2 2" xfId="10190"/>
    <cellStyle name="40% - Accent4 4 4 2 2 2" xfId="34309"/>
    <cellStyle name="40% - Accent4 4 4 2 3" xfId="34308"/>
    <cellStyle name="40% - Accent4 4 4 2 4" xfId="44329"/>
    <cellStyle name="40% - Accent4 4 4 3" xfId="3518"/>
    <cellStyle name="40% - Accent4 4 4 3 2" xfId="10191"/>
    <cellStyle name="40% - Accent4 4 4 3 2 2" xfId="34311"/>
    <cellStyle name="40% - Accent4 4 4 3 3" xfId="34310"/>
    <cellStyle name="40% - Accent4 4 4 4" xfId="10189"/>
    <cellStyle name="40% - Accent4 4 4 4 2" xfId="34312"/>
    <cellStyle name="40% - Accent4 4 4 5" xfId="14954"/>
    <cellStyle name="40% - Accent4 4 4 6" xfId="34307"/>
    <cellStyle name="40% - Accent4 4 4 7" xfId="44328"/>
    <cellStyle name="40% - Accent4 4 5" xfId="3520"/>
    <cellStyle name="40% - Accent4 4 5 2" xfId="10192"/>
    <cellStyle name="40% - Accent4 4 5 2 2" xfId="34314"/>
    <cellStyle name="40% - Accent4 4 5 3" xfId="34313"/>
    <cellStyle name="40% - Accent4 4 5 4" xfId="44330"/>
    <cellStyle name="40% - Accent4 4 6" xfId="3521"/>
    <cellStyle name="40% - Accent4 4 6 2" xfId="10193"/>
    <cellStyle name="40% - Accent4 4 6 2 2" xfId="34316"/>
    <cellStyle name="40% - Accent4 4 6 3" xfId="34315"/>
    <cellStyle name="40% - Accent4 4 6 4" xfId="44331"/>
    <cellStyle name="40% - Accent4 4 7" xfId="3522"/>
    <cellStyle name="40% - Accent4 4 7 2" xfId="10194"/>
    <cellStyle name="40% - Accent4 4 7 2 2" xfId="34318"/>
    <cellStyle name="40% - Accent4 4 7 3" xfId="34317"/>
    <cellStyle name="40% - Accent4 4 7 4" xfId="44332"/>
    <cellStyle name="40% - Accent4 4 8" xfId="3523"/>
    <cellStyle name="40% - Accent4 4 8 2" xfId="10195"/>
    <cellStyle name="40% - Accent4 4 8 2 2" xfId="34320"/>
    <cellStyle name="40% - Accent4 4 8 3" xfId="34319"/>
    <cellStyle name="40% - Accent4 4 8 4" xfId="44333"/>
    <cellStyle name="40% - Accent4 4 9" xfId="3524"/>
    <cellStyle name="40% - Accent4 4 9 2" xfId="10196"/>
    <cellStyle name="40% - Accent4 4 9 2 2" xfId="34322"/>
    <cellStyle name="40% - Accent4 4 9 3" xfId="34321"/>
    <cellStyle name="40% - Accent4 4 9 4" xfId="44334"/>
    <cellStyle name="40% - Accent4 5" xfId="230"/>
    <cellStyle name="40% - Accent4 5 10" xfId="3526"/>
    <cellStyle name="40% - Accent4 5 10 2" xfId="10198"/>
    <cellStyle name="40% - Accent4 5 10 2 2" xfId="34325"/>
    <cellStyle name="40% - Accent4 5 10 3" xfId="34324"/>
    <cellStyle name="40% - Accent4 5 10 4" xfId="44336"/>
    <cellStyle name="40% - Accent4 5 11" xfId="3527"/>
    <cellStyle name="40% - Accent4 5 11 2" xfId="10199"/>
    <cellStyle name="40% - Accent4 5 11 2 2" xfId="34327"/>
    <cellStyle name="40% - Accent4 5 11 3" xfId="34326"/>
    <cellStyle name="40% - Accent4 5 11 4" xfId="44337"/>
    <cellStyle name="40% - Accent4 5 12" xfId="3525"/>
    <cellStyle name="40% - Accent4 5 12 2" xfId="10200"/>
    <cellStyle name="40% - Accent4 5 12 2 2" xfId="34329"/>
    <cellStyle name="40% - Accent4 5 12 3" xfId="34328"/>
    <cellStyle name="40% - Accent4 5 13" xfId="10197"/>
    <cellStyle name="40% - Accent4 5 13 2" xfId="34330"/>
    <cellStyle name="40% - Accent4 5 14" xfId="14955"/>
    <cellStyle name="40% - Accent4 5 15" xfId="34323"/>
    <cellStyle name="40% - Accent4 5 16" xfId="44335"/>
    <cellStyle name="40% - Accent4 5 2" xfId="460"/>
    <cellStyle name="40% - Accent4 5 2 10" xfId="3528"/>
    <cellStyle name="40% - Accent4 5 2 10 2" xfId="10202"/>
    <cellStyle name="40% - Accent4 5 2 10 2 2" xfId="34333"/>
    <cellStyle name="40% - Accent4 5 2 10 3" xfId="34332"/>
    <cellStyle name="40% - Accent4 5 2 11" xfId="10201"/>
    <cellStyle name="40% - Accent4 5 2 11 2" xfId="34334"/>
    <cellStyle name="40% - Accent4 5 2 12" xfId="14956"/>
    <cellStyle name="40% - Accent4 5 2 13" xfId="34331"/>
    <cellStyle name="40% - Accent4 5 2 14" xfId="44338"/>
    <cellStyle name="40% - Accent4 5 2 2" xfId="3529"/>
    <cellStyle name="40% - Accent4 5 2 2 2" xfId="10203"/>
    <cellStyle name="40% - Accent4 5 2 2 2 2" xfId="34336"/>
    <cellStyle name="40% - Accent4 5 2 2 3" xfId="34335"/>
    <cellStyle name="40% - Accent4 5 2 2 4" xfId="44339"/>
    <cellStyle name="40% - Accent4 5 2 3" xfId="3530"/>
    <cellStyle name="40% - Accent4 5 2 3 2" xfId="10204"/>
    <cellStyle name="40% - Accent4 5 2 3 2 2" xfId="34338"/>
    <cellStyle name="40% - Accent4 5 2 3 3" xfId="34337"/>
    <cellStyle name="40% - Accent4 5 2 3 4" xfId="44340"/>
    <cellStyle name="40% - Accent4 5 2 4" xfId="3531"/>
    <cellStyle name="40% - Accent4 5 2 4 2" xfId="10205"/>
    <cellStyle name="40% - Accent4 5 2 4 2 2" xfId="34340"/>
    <cellStyle name="40% - Accent4 5 2 4 3" xfId="34339"/>
    <cellStyle name="40% - Accent4 5 2 4 4" xfId="44341"/>
    <cellStyle name="40% - Accent4 5 2 5" xfId="3532"/>
    <cellStyle name="40% - Accent4 5 2 5 2" xfId="10206"/>
    <cellStyle name="40% - Accent4 5 2 5 2 2" xfId="34342"/>
    <cellStyle name="40% - Accent4 5 2 5 3" xfId="34341"/>
    <cellStyle name="40% - Accent4 5 2 5 4" xfId="44342"/>
    <cellStyle name="40% - Accent4 5 2 6" xfId="3533"/>
    <cellStyle name="40% - Accent4 5 2 6 2" xfId="10207"/>
    <cellStyle name="40% - Accent4 5 2 6 2 2" xfId="34344"/>
    <cellStyle name="40% - Accent4 5 2 6 3" xfId="34343"/>
    <cellStyle name="40% - Accent4 5 2 6 4" xfId="44343"/>
    <cellStyle name="40% - Accent4 5 2 7" xfId="3534"/>
    <cellStyle name="40% - Accent4 5 2 7 2" xfId="10208"/>
    <cellStyle name="40% - Accent4 5 2 7 2 2" xfId="34346"/>
    <cellStyle name="40% - Accent4 5 2 7 3" xfId="34345"/>
    <cellStyle name="40% - Accent4 5 2 7 4" xfId="44344"/>
    <cellStyle name="40% - Accent4 5 2 8" xfId="3535"/>
    <cellStyle name="40% - Accent4 5 2 8 2" xfId="10209"/>
    <cellStyle name="40% - Accent4 5 2 8 2 2" xfId="34348"/>
    <cellStyle name="40% - Accent4 5 2 8 3" xfId="34347"/>
    <cellStyle name="40% - Accent4 5 2 8 4" xfId="44345"/>
    <cellStyle name="40% - Accent4 5 2 9" xfId="3536"/>
    <cellStyle name="40% - Accent4 5 2 9 2" xfId="10210"/>
    <cellStyle name="40% - Accent4 5 2 9 2 2" xfId="34350"/>
    <cellStyle name="40% - Accent4 5 2 9 3" xfId="34349"/>
    <cellStyle name="40% - Accent4 5 2 9 4" xfId="44346"/>
    <cellStyle name="40% - Accent4 5 3" xfId="664"/>
    <cellStyle name="40% - Accent4 5 3 2" xfId="3538"/>
    <cellStyle name="40% - Accent4 5 3 2 2" xfId="10212"/>
    <cellStyle name="40% - Accent4 5 3 2 2 2" xfId="34353"/>
    <cellStyle name="40% - Accent4 5 3 2 3" xfId="34352"/>
    <cellStyle name="40% - Accent4 5 3 2 4" xfId="44348"/>
    <cellStyle name="40% - Accent4 5 3 3" xfId="3537"/>
    <cellStyle name="40% - Accent4 5 3 3 2" xfId="10213"/>
    <cellStyle name="40% - Accent4 5 3 3 2 2" xfId="34355"/>
    <cellStyle name="40% - Accent4 5 3 3 3" xfId="34354"/>
    <cellStyle name="40% - Accent4 5 3 4" xfId="10211"/>
    <cellStyle name="40% - Accent4 5 3 4 2" xfId="34356"/>
    <cellStyle name="40% - Accent4 5 3 5" xfId="14957"/>
    <cellStyle name="40% - Accent4 5 3 6" xfId="34351"/>
    <cellStyle name="40% - Accent4 5 3 7" xfId="44347"/>
    <cellStyle name="40% - Accent4 5 4" xfId="751"/>
    <cellStyle name="40% - Accent4 5 4 2" xfId="3539"/>
    <cellStyle name="40% - Accent4 5 4 2 2" xfId="10215"/>
    <cellStyle name="40% - Accent4 5 4 2 2 2" xfId="34359"/>
    <cellStyle name="40% - Accent4 5 4 2 3" xfId="34358"/>
    <cellStyle name="40% - Accent4 5 4 3" xfId="10214"/>
    <cellStyle name="40% - Accent4 5 4 3 2" xfId="34360"/>
    <cellStyle name="40% - Accent4 5 4 4" xfId="14958"/>
    <cellStyle name="40% - Accent4 5 4 5" xfId="34357"/>
    <cellStyle name="40% - Accent4 5 4 6" xfId="44349"/>
    <cellStyle name="40% - Accent4 5 5" xfId="3540"/>
    <cellStyle name="40% - Accent4 5 5 2" xfId="10216"/>
    <cellStyle name="40% - Accent4 5 5 2 2" xfId="34362"/>
    <cellStyle name="40% - Accent4 5 5 3" xfId="34361"/>
    <cellStyle name="40% - Accent4 5 5 4" xfId="44350"/>
    <cellStyle name="40% - Accent4 5 6" xfId="3541"/>
    <cellStyle name="40% - Accent4 5 6 2" xfId="10217"/>
    <cellStyle name="40% - Accent4 5 6 2 2" xfId="34364"/>
    <cellStyle name="40% - Accent4 5 6 3" xfId="34363"/>
    <cellStyle name="40% - Accent4 5 6 4" xfId="44351"/>
    <cellStyle name="40% - Accent4 5 7" xfId="3542"/>
    <cellStyle name="40% - Accent4 5 7 2" xfId="10218"/>
    <cellStyle name="40% - Accent4 5 7 2 2" xfId="34366"/>
    <cellStyle name="40% - Accent4 5 7 3" xfId="34365"/>
    <cellStyle name="40% - Accent4 5 7 4" xfId="44352"/>
    <cellStyle name="40% - Accent4 5 8" xfId="3543"/>
    <cellStyle name="40% - Accent4 5 8 2" xfId="10219"/>
    <cellStyle name="40% - Accent4 5 8 2 2" xfId="34368"/>
    <cellStyle name="40% - Accent4 5 8 3" xfId="34367"/>
    <cellStyle name="40% - Accent4 5 8 4" xfId="44353"/>
    <cellStyle name="40% - Accent4 5 9" xfId="3544"/>
    <cellStyle name="40% - Accent4 5 9 2" xfId="10220"/>
    <cellStyle name="40% - Accent4 5 9 2 2" xfId="34370"/>
    <cellStyle name="40% - Accent4 5 9 3" xfId="34369"/>
    <cellStyle name="40% - Accent4 5 9 4" xfId="44354"/>
    <cellStyle name="40% - Accent4 6" xfId="231"/>
    <cellStyle name="40% - Accent4 6 10" xfId="3545"/>
    <cellStyle name="40% - Accent4 6 10 2" xfId="10222"/>
    <cellStyle name="40% - Accent4 6 10 2 2" xfId="34373"/>
    <cellStyle name="40% - Accent4 6 10 3" xfId="34372"/>
    <cellStyle name="40% - Accent4 6 11" xfId="10221"/>
    <cellStyle name="40% - Accent4 6 11 2" xfId="34374"/>
    <cellStyle name="40% - Accent4 6 12" xfId="14959"/>
    <cellStyle name="40% - Accent4 6 13" xfId="34371"/>
    <cellStyle name="40% - Accent4 6 14" xfId="44355"/>
    <cellStyle name="40% - Accent4 6 2" xfId="461"/>
    <cellStyle name="40% - Accent4 6 2 2" xfId="3547"/>
    <cellStyle name="40% - Accent4 6 2 2 2" xfId="10224"/>
    <cellStyle name="40% - Accent4 6 2 2 2 2" xfId="34377"/>
    <cellStyle name="40% - Accent4 6 2 2 3" xfId="34376"/>
    <cellStyle name="40% - Accent4 6 2 2 4" xfId="44357"/>
    <cellStyle name="40% - Accent4 6 2 3" xfId="3546"/>
    <cellStyle name="40% - Accent4 6 2 3 2" xfId="10225"/>
    <cellStyle name="40% - Accent4 6 2 3 2 2" xfId="34379"/>
    <cellStyle name="40% - Accent4 6 2 3 3" xfId="34378"/>
    <cellStyle name="40% - Accent4 6 2 4" xfId="10223"/>
    <cellStyle name="40% - Accent4 6 2 4 2" xfId="34380"/>
    <cellStyle name="40% - Accent4 6 2 5" xfId="14960"/>
    <cellStyle name="40% - Accent4 6 2 6" xfId="34375"/>
    <cellStyle name="40% - Accent4 6 2 7" xfId="44356"/>
    <cellStyle name="40% - Accent4 6 3" xfId="665"/>
    <cellStyle name="40% - Accent4 6 3 2" xfId="3549"/>
    <cellStyle name="40% - Accent4 6 3 2 2" xfId="10227"/>
    <cellStyle name="40% - Accent4 6 3 2 2 2" xfId="34383"/>
    <cellStyle name="40% - Accent4 6 3 2 3" xfId="34382"/>
    <cellStyle name="40% - Accent4 6 3 2 4" xfId="44359"/>
    <cellStyle name="40% - Accent4 6 3 3" xfId="3548"/>
    <cellStyle name="40% - Accent4 6 3 3 2" xfId="10228"/>
    <cellStyle name="40% - Accent4 6 3 3 2 2" xfId="34385"/>
    <cellStyle name="40% - Accent4 6 3 3 3" xfId="34384"/>
    <cellStyle name="40% - Accent4 6 3 4" xfId="10226"/>
    <cellStyle name="40% - Accent4 6 3 4 2" xfId="34386"/>
    <cellStyle name="40% - Accent4 6 3 5" xfId="14961"/>
    <cellStyle name="40% - Accent4 6 3 6" xfId="34381"/>
    <cellStyle name="40% - Accent4 6 3 7" xfId="44358"/>
    <cellStyle name="40% - Accent4 6 4" xfId="752"/>
    <cellStyle name="40% - Accent4 6 4 2" xfId="3550"/>
    <cellStyle name="40% - Accent4 6 4 2 2" xfId="10230"/>
    <cellStyle name="40% - Accent4 6 4 2 2 2" xfId="34389"/>
    <cellStyle name="40% - Accent4 6 4 2 3" xfId="34388"/>
    <cellStyle name="40% - Accent4 6 4 3" xfId="10229"/>
    <cellStyle name="40% - Accent4 6 4 3 2" xfId="34390"/>
    <cellStyle name="40% - Accent4 6 4 4" xfId="14962"/>
    <cellStyle name="40% - Accent4 6 4 5" xfId="34387"/>
    <cellStyle name="40% - Accent4 6 4 6" xfId="44360"/>
    <cellStyle name="40% - Accent4 6 5" xfId="3551"/>
    <cellStyle name="40% - Accent4 6 5 2" xfId="10231"/>
    <cellStyle name="40% - Accent4 6 5 2 2" xfId="34392"/>
    <cellStyle name="40% - Accent4 6 5 3" xfId="34391"/>
    <cellStyle name="40% - Accent4 6 5 4" xfId="44361"/>
    <cellStyle name="40% - Accent4 6 6" xfId="3552"/>
    <cellStyle name="40% - Accent4 6 6 2" xfId="10232"/>
    <cellStyle name="40% - Accent4 6 6 2 2" xfId="34394"/>
    <cellStyle name="40% - Accent4 6 6 3" xfId="34393"/>
    <cellStyle name="40% - Accent4 6 6 4" xfId="44362"/>
    <cellStyle name="40% - Accent4 6 7" xfId="3553"/>
    <cellStyle name="40% - Accent4 6 7 2" xfId="10233"/>
    <cellStyle name="40% - Accent4 6 7 2 2" xfId="34396"/>
    <cellStyle name="40% - Accent4 6 7 3" xfId="34395"/>
    <cellStyle name="40% - Accent4 6 7 4" xfId="44363"/>
    <cellStyle name="40% - Accent4 6 8" xfId="3554"/>
    <cellStyle name="40% - Accent4 6 8 2" xfId="10234"/>
    <cellStyle name="40% - Accent4 6 8 2 2" xfId="34398"/>
    <cellStyle name="40% - Accent4 6 8 3" xfId="34397"/>
    <cellStyle name="40% - Accent4 6 8 4" xfId="44364"/>
    <cellStyle name="40% - Accent4 6 9" xfId="3555"/>
    <cellStyle name="40% - Accent4 6 9 2" xfId="10235"/>
    <cellStyle name="40% - Accent4 6 9 2 2" xfId="34400"/>
    <cellStyle name="40% - Accent4 6 9 3" xfId="34399"/>
    <cellStyle name="40% - Accent4 6 9 4" xfId="44365"/>
    <cellStyle name="40% - Accent4 7" xfId="232"/>
    <cellStyle name="40% - Accent4 7 10" xfId="10236"/>
    <cellStyle name="40% - Accent4 7 10 2" xfId="34402"/>
    <cellStyle name="40% - Accent4 7 11" xfId="14963"/>
    <cellStyle name="40% - Accent4 7 12" xfId="34401"/>
    <cellStyle name="40% - Accent4 7 13" xfId="44366"/>
    <cellStyle name="40% - Accent4 7 2" xfId="462"/>
    <cellStyle name="40% - Accent4 7 2 2" xfId="3558"/>
    <cellStyle name="40% - Accent4 7 2 2 2" xfId="10238"/>
    <cellStyle name="40% - Accent4 7 2 2 2 2" xfId="34405"/>
    <cellStyle name="40% - Accent4 7 2 2 3" xfId="34404"/>
    <cellStyle name="40% - Accent4 7 2 2 4" xfId="44368"/>
    <cellStyle name="40% - Accent4 7 2 3" xfId="3557"/>
    <cellStyle name="40% - Accent4 7 2 3 2" xfId="10239"/>
    <cellStyle name="40% - Accent4 7 2 3 2 2" xfId="34407"/>
    <cellStyle name="40% - Accent4 7 2 3 3" xfId="34406"/>
    <cellStyle name="40% - Accent4 7 2 4" xfId="10237"/>
    <cellStyle name="40% - Accent4 7 2 4 2" xfId="34408"/>
    <cellStyle name="40% - Accent4 7 2 5" xfId="14964"/>
    <cellStyle name="40% - Accent4 7 2 6" xfId="34403"/>
    <cellStyle name="40% - Accent4 7 2 7" xfId="44367"/>
    <cellStyle name="40% - Accent4 7 3" xfId="666"/>
    <cellStyle name="40% - Accent4 7 3 2" xfId="3559"/>
    <cellStyle name="40% - Accent4 7 3 2 2" xfId="10241"/>
    <cellStyle name="40% - Accent4 7 3 2 2 2" xfId="34411"/>
    <cellStyle name="40% - Accent4 7 3 2 3" xfId="34410"/>
    <cellStyle name="40% - Accent4 7 3 3" xfId="10240"/>
    <cellStyle name="40% - Accent4 7 3 3 2" xfId="34412"/>
    <cellStyle name="40% - Accent4 7 3 4" xfId="14965"/>
    <cellStyle name="40% - Accent4 7 3 5" xfId="34409"/>
    <cellStyle name="40% - Accent4 7 3 6" xfId="44369"/>
    <cellStyle name="40% - Accent4 7 4" xfId="753"/>
    <cellStyle name="40% - Accent4 7 4 2" xfId="3560"/>
    <cellStyle name="40% - Accent4 7 4 2 2" xfId="10243"/>
    <cellStyle name="40% - Accent4 7 4 2 2 2" xfId="34415"/>
    <cellStyle name="40% - Accent4 7 4 2 3" xfId="34414"/>
    <cellStyle name="40% - Accent4 7 4 3" xfId="10242"/>
    <cellStyle name="40% - Accent4 7 4 3 2" xfId="34416"/>
    <cellStyle name="40% - Accent4 7 4 4" xfId="14966"/>
    <cellStyle name="40% - Accent4 7 4 5" xfId="34413"/>
    <cellStyle name="40% - Accent4 7 4 6" xfId="44370"/>
    <cellStyle name="40% - Accent4 7 5" xfId="3561"/>
    <cellStyle name="40% - Accent4 7 5 2" xfId="10244"/>
    <cellStyle name="40% - Accent4 7 5 2 2" xfId="34418"/>
    <cellStyle name="40% - Accent4 7 5 3" xfId="34417"/>
    <cellStyle name="40% - Accent4 7 5 4" xfId="44371"/>
    <cellStyle name="40% - Accent4 7 6" xfId="3562"/>
    <cellStyle name="40% - Accent4 7 6 2" xfId="10245"/>
    <cellStyle name="40% - Accent4 7 6 2 2" xfId="34420"/>
    <cellStyle name="40% - Accent4 7 6 3" xfId="34419"/>
    <cellStyle name="40% - Accent4 7 6 4" xfId="44372"/>
    <cellStyle name="40% - Accent4 7 7" xfId="3563"/>
    <cellStyle name="40% - Accent4 7 7 2" xfId="10246"/>
    <cellStyle name="40% - Accent4 7 7 2 2" xfId="34422"/>
    <cellStyle name="40% - Accent4 7 7 3" xfId="34421"/>
    <cellStyle name="40% - Accent4 7 7 4" xfId="44373"/>
    <cellStyle name="40% - Accent4 7 8" xfId="3564"/>
    <cellStyle name="40% - Accent4 7 8 2" xfId="10247"/>
    <cellStyle name="40% - Accent4 7 8 2 2" xfId="34424"/>
    <cellStyle name="40% - Accent4 7 8 3" xfId="34423"/>
    <cellStyle name="40% - Accent4 7 8 4" xfId="44374"/>
    <cellStyle name="40% - Accent4 7 9" xfId="3556"/>
    <cellStyle name="40% - Accent4 7 9 2" xfId="10248"/>
    <cellStyle name="40% - Accent4 7 9 2 2" xfId="34426"/>
    <cellStyle name="40% - Accent4 7 9 3" xfId="34425"/>
    <cellStyle name="40% - Accent4 8" xfId="330"/>
    <cellStyle name="40% - Accent4 8 2" xfId="3566"/>
    <cellStyle name="40% - Accent4 8 2 2" xfId="10249"/>
    <cellStyle name="40% - Accent4 8 2 2 2" xfId="34428"/>
    <cellStyle name="40% - Accent4 8 2 3" xfId="14967"/>
    <cellStyle name="40% - Accent4 8 2 4" xfId="34427"/>
    <cellStyle name="40% - Accent4 8 2 5" xfId="44376"/>
    <cellStyle name="40% - Accent4 8 3" xfId="3567"/>
    <cellStyle name="40% - Accent4 8 3 2" xfId="10250"/>
    <cellStyle name="40% - Accent4 8 3 2 2" xfId="34430"/>
    <cellStyle name="40% - Accent4 8 3 3" xfId="14968"/>
    <cellStyle name="40% - Accent4 8 3 4" xfId="34429"/>
    <cellStyle name="40% - Accent4 8 3 5" xfId="44377"/>
    <cellStyle name="40% - Accent4 8 4" xfId="3568"/>
    <cellStyle name="40% - Accent4 8 4 2" xfId="10251"/>
    <cellStyle name="40% - Accent4 8 4 2 2" xfId="34432"/>
    <cellStyle name="40% - Accent4 8 4 3" xfId="14969"/>
    <cellStyle name="40% - Accent4 8 4 4" xfId="34431"/>
    <cellStyle name="40% - Accent4 8 4 5" xfId="44378"/>
    <cellStyle name="40% - Accent4 8 5" xfId="3569"/>
    <cellStyle name="40% - Accent4 8 5 2" xfId="10252"/>
    <cellStyle name="40% - Accent4 8 5 2 2" xfId="34434"/>
    <cellStyle name="40% - Accent4 8 5 3" xfId="34433"/>
    <cellStyle name="40% - Accent4 8 5 4" xfId="44379"/>
    <cellStyle name="40% - Accent4 8 6" xfId="3565"/>
    <cellStyle name="40% - Accent4 8 6 2" xfId="10253"/>
    <cellStyle name="40% - Accent4 8 6 2 2" xfId="34436"/>
    <cellStyle name="40% - Accent4 8 6 3" xfId="34435"/>
    <cellStyle name="40% - Accent4 8 7" xfId="44375"/>
    <cellStyle name="40% - Accent4 9" xfId="315"/>
    <cellStyle name="40% - Accent4 9 2" xfId="3571"/>
    <cellStyle name="40% - Accent4 9 2 2" xfId="10255"/>
    <cellStyle name="40% - Accent4 9 2 2 2" xfId="34439"/>
    <cellStyle name="40% - Accent4 9 2 3" xfId="14971"/>
    <cellStyle name="40% - Accent4 9 2 4" xfId="34438"/>
    <cellStyle name="40% - Accent4 9 2 5" xfId="44381"/>
    <cellStyle name="40% - Accent4 9 3" xfId="3570"/>
    <cellStyle name="40% - Accent4 9 3 2" xfId="10256"/>
    <cellStyle name="40% - Accent4 9 3 2 2" xfId="34441"/>
    <cellStyle name="40% - Accent4 9 3 3" xfId="14972"/>
    <cellStyle name="40% - Accent4 9 3 4" xfId="34440"/>
    <cellStyle name="40% - Accent4 9 4" xfId="10254"/>
    <cellStyle name="40% - Accent4 9 4 2" xfId="14973"/>
    <cellStyle name="40% - Accent4 9 4 3" xfId="34442"/>
    <cellStyle name="40% - Accent4 9 5" xfId="14970"/>
    <cellStyle name="40% - Accent4 9 6" xfId="34437"/>
    <cellStyle name="40% - Accent4 9 7" xfId="44380"/>
    <cellStyle name="40% - Accent5" xfId="11" builtinId="47" customBuiltin="1"/>
    <cellStyle name="40% - Accent5 10" xfId="3572"/>
    <cellStyle name="40% - Accent5 10 2" xfId="3573"/>
    <cellStyle name="40% - Accent5 10 2 2" xfId="10258"/>
    <cellStyle name="40% - Accent5 10 2 2 2" xfId="34445"/>
    <cellStyle name="40% - Accent5 10 2 3" xfId="14975"/>
    <cellStyle name="40% - Accent5 10 2 4" xfId="34444"/>
    <cellStyle name="40% - Accent5 10 2 5" xfId="44383"/>
    <cellStyle name="40% - Accent5 10 3" xfId="10257"/>
    <cellStyle name="40% - Accent5 10 3 2" xfId="14976"/>
    <cellStyle name="40% - Accent5 10 3 3" xfId="34446"/>
    <cellStyle name="40% - Accent5 10 4" xfId="14977"/>
    <cellStyle name="40% - Accent5 10 5" xfId="14974"/>
    <cellStyle name="40% - Accent5 10 6" xfId="34443"/>
    <cellStyle name="40% - Accent5 10 7" xfId="44382"/>
    <cellStyle name="40% - Accent5 11" xfId="3574"/>
    <cellStyle name="40% - Accent5 11 2" xfId="3575"/>
    <cellStyle name="40% - Accent5 11 2 2" xfId="10260"/>
    <cellStyle name="40% - Accent5 11 2 2 2" xfId="34449"/>
    <cellStyle name="40% - Accent5 11 2 3" xfId="14979"/>
    <cellStyle name="40% - Accent5 11 2 4" xfId="34448"/>
    <cellStyle name="40% - Accent5 11 2 5" xfId="44385"/>
    <cellStyle name="40% - Accent5 11 3" xfId="10259"/>
    <cellStyle name="40% - Accent5 11 3 2" xfId="14980"/>
    <cellStyle name="40% - Accent5 11 3 3" xfId="34450"/>
    <cellStyle name="40% - Accent5 11 4" xfId="14981"/>
    <cellStyle name="40% - Accent5 11 5" xfId="14978"/>
    <cellStyle name="40% - Accent5 11 6" xfId="34447"/>
    <cellStyle name="40% - Accent5 11 7" xfId="44384"/>
    <cellStyle name="40% - Accent5 12" xfId="3576"/>
    <cellStyle name="40% - Accent5 12 2" xfId="10261"/>
    <cellStyle name="40% - Accent5 12 2 2" xfId="14983"/>
    <cellStyle name="40% - Accent5 12 2 3" xfId="34452"/>
    <cellStyle name="40% - Accent5 12 3" xfId="14984"/>
    <cellStyle name="40% - Accent5 12 4" xfId="14985"/>
    <cellStyle name="40% - Accent5 12 5" xfId="14986"/>
    <cellStyle name="40% - Accent5 12 6" xfId="14982"/>
    <cellStyle name="40% - Accent5 12 7" xfId="34451"/>
    <cellStyle name="40% - Accent5 12 8" xfId="44386"/>
    <cellStyle name="40% - Accent5 13" xfId="3577"/>
    <cellStyle name="40% - Accent5 13 2" xfId="10262"/>
    <cellStyle name="40% - Accent5 13 2 2" xfId="34454"/>
    <cellStyle name="40% - Accent5 13 3" xfId="14987"/>
    <cellStyle name="40% - Accent5 13 4" xfId="34453"/>
    <cellStyle name="40% - Accent5 13 5" xfId="44387"/>
    <cellStyle name="40% - Accent5 14" xfId="3578"/>
    <cellStyle name="40% - Accent5 14 2" xfId="10263"/>
    <cellStyle name="40% - Accent5 14 2 2" xfId="34456"/>
    <cellStyle name="40% - Accent5 14 3" xfId="14988"/>
    <cellStyle name="40% - Accent5 14 4" xfId="34455"/>
    <cellStyle name="40% - Accent5 14 5" xfId="44388"/>
    <cellStyle name="40% - Accent5 15" xfId="3579"/>
    <cellStyle name="40% - Accent5 15 2" xfId="10264"/>
    <cellStyle name="40% - Accent5 15 2 2" xfId="34458"/>
    <cellStyle name="40% - Accent5 15 3" xfId="14989"/>
    <cellStyle name="40% - Accent5 15 4" xfId="34457"/>
    <cellStyle name="40% - Accent5 15 5" xfId="44389"/>
    <cellStyle name="40% - Accent5 16" xfId="13880"/>
    <cellStyle name="40% - Accent5 16 2" xfId="14990"/>
    <cellStyle name="40% - Accent5 17" xfId="14991"/>
    <cellStyle name="40% - Accent5 18" xfId="14992"/>
    <cellStyle name="40% - Accent5 19" xfId="14993"/>
    <cellStyle name="40% - Accent5 2" xfId="133"/>
    <cellStyle name="40% - Accent5 2 10" xfId="3581"/>
    <cellStyle name="40% - Accent5 2 10 2" xfId="10266"/>
    <cellStyle name="40% - Accent5 2 10 2 2" xfId="34460"/>
    <cellStyle name="40% - Accent5 2 10 3" xfId="14994"/>
    <cellStyle name="40% - Accent5 2 10 4" xfId="34459"/>
    <cellStyle name="40% - Accent5 2 10 5" xfId="44390"/>
    <cellStyle name="40% - Accent5 2 11" xfId="3582"/>
    <cellStyle name="40% - Accent5 2 11 2" xfId="10267"/>
    <cellStyle name="40% - Accent5 2 11 2 2" xfId="34462"/>
    <cellStyle name="40% - Accent5 2 11 3" xfId="14995"/>
    <cellStyle name="40% - Accent5 2 11 4" xfId="34461"/>
    <cellStyle name="40% - Accent5 2 11 5" xfId="44391"/>
    <cellStyle name="40% - Accent5 2 12" xfId="3583"/>
    <cellStyle name="40% - Accent5 2 12 2" xfId="10268"/>
    <cellStyle name="40% - Accent5 2 12 2 2" xfId="34464"/>
    <cellStyle name="40% - Accent5 2 12 3" xfId="14996"/>
    <cellStyle name="40% - Accent5 2 12 4" xfId="34463"/>
    <cellStyle name="40% - Accent5 2 12 5" xfId="44392"/>
    <cellStyle name="40% - Accent5 2 13" xfId="3584"/>
    <cellStyle name="40% - Accent5 2 13 2" xfId="10269"/>
    <cellStyle name="40% - Accent5 2 13 2 2" xfId="34466"/>
    <cellStyle name="40% - Accent5 2 13 3" xfId="14997"/>
    <cellStyle name="40% - Accent5 2 13 4" xfId="34465"/>
    <cellStyle name="40% - Accent5 2 13 5" xfId="44393"/>
    <cellStyle name="40% - Accent5 2 14" xfId="3585"/>
    <cellStyle name="40% - Accent5 2 14 2" xfId="10270"/>
    <cellStyle name="40% - Accent5 2 14 2 2" xfId="34468"/>
    <cellStyle name="40% - Accent5 2 14 3" xfId="14998"/>
    <cellStyle name="40% - Accent5 2 14 4" xfId="34467"/>
    <cellStyle name="40% - Accent5 2 14 5" xfId="44394"/>
    <cellStyle name="40% - Accent5 2 15" xfId="3580"/>
    <cellStyle name="40% - Accent5 2 15 2" xfId="10271"/>
    <cellStyle name="40% - Accent5 2 15 2 2" xfId="34470"/>
    <cellStyle name="40% - Accent5 2 15 3" xfId="14999"/>
    <cellStyle name="40% - Accent5 2 15 4" xfId="34469"/>
    <cellStyle name="40% - Accent5 2 16" xfId="10265"/>
    <cellStyle name="40% - Accent5 2 16 2" xfId="28055"/>
    <cellStyle name="40% - Accent5 2 16 3" xfId="34471"/>
    <cellStyle name="40% - Accent5 2 17" xfId="41619"/>
    <cellStyle name="40% - Accent5 2 2" xfId="234"/>
    <cellStyle name="40% - Accent5 2 2 2" xfId="3586"/>
    <cellStyle name="40% - Accent5 2 2 2 10" xfId="3587"/>
    <cellStyle name="40% - Accent5 2 2 2 10 2" xfId="10273"/>
    <cellStyle name="40% - Accent5 2 2 2 10 2 2" xfId="34474"/>
    <cellStyle name="40% - Accent5 2 2 2 10 3" xfId="34473"/>
    <cellStyle name="40% - Accent5 2 2 2 10 4" xfId="44396"/>
    <cellStyle name="40% - Accent5 2 2 2 11" xfId="3588"/>
    <cellStyle name="40% - Accent5 2 2 2 11 2" xfId="10274"/>
    <cellStyle name="40% - Accent5 2 2 2 11 2 2" xfId="34476"/>
    <cellStyle name="40% - Accent5 2 2 2 11 3" xfId="34475"/>
    <cellStyle name="40% - Accent5 2 2 2 11 4" xfId="44397"/>
    <cellStyle name="40% - Accent5 2 2 2 12" xfId="10272"/>
    <cellStyle name="40% - Accent5 2 2 2 12 2" xfId="34477"/>
    <cellStyle name="40% - Accent5 2 2 2 13" xfId="34472"/>
    <cellStyle name="40% - Accent5 2 2 2 14" xfId="44395"/>
    <cellStyle name="40% - Accent5 2 2 2 2" xfId="3589"/>
    <cellStyle name="40% - Accent5 2 2 2 2 10" xfId="10275"/>
    <cellStyle name="40% - Accent5 2 2 2 2 10 2" xfId="34479"/>
    <cellStyle name="40% - Accent5 2 2 2 2 11" xfId="34478"/>
    <cellStyle name="40% - Accent5 2 2 2 2 12" xfId="44398"/>
    <cellStyle name="40% - Accent5 2 2 2 2 2" xfId="3590"/>
    <cellStyle name="40% - Accent5 2 2 2 2 2 2" xfId="3591"/>
    <cellStyle name="40% - Accent5 2 2 2 2 2 2 2" xfId="10277"/>
    <cellStyle name="40% - Accent5 2 2 2 2 2 2 2 2" xfId="34482"/>
    <cellStyle name="40% - Accent5 2 2 2 2 2 2 3" xfId="34481"/>
    <cellStyle name="40% - Accent5 2 2 2 2 2 2 4" xfId="44400"/>
    <cellStyle name="40% - Accent5 2 2 2 2 2 3" xfId="10276"/>
    <cellStyle name="40% - Accent5 2 2 2 2 2 3 2" xfId="34483"/>
    <cellStyle name="40% - Accent5 2 2 2 2 2 4" xfId="34480"/>
    <cellStyle name="40% - Accent5 2 2 2 2 2 5" xfId="44399"/>
    <cellStyle name="40% - Accent5 2 2 2 2 3" xfId="3592"/>
    <cellStyle name="40% - Accent5 2 2 2 2 3 2" xfId="3593"/>
    <cellStyle name="40% - Accent5 2 2 2 2 3 2 2" xfId="10279"/>
    <cellStyle name="40% - Accent5 2 2 2 2 3 2 2 2" xfId="34486"/>
    <cellStyle name="40% - Accent5 2 2 2 2 3 2 3" xfId="34485"/>
    <cellStyle name="40% - Accent5 2 2 2 2 3 2 4" xfId="44402"/>
    <cellStyle name="40% - Accent5 2 2 2 2 3 3" xfId="10278"/>
    <cellStyle name="40% - Accent5 2 2 2 2 3 3 2" xfId="34487"/>
    <cellStyle name="40% - Accent5 2 2 2 2 3 4" xfId="34484"/>
    <cellStyle name="40% - Accent5 2 2 2 2 3 5" xfId="44401"/>
    <cellStyle name="40% - Accent5 2 2 2 2 4" xfId="3594"/>
    <cellStyle name="40% - Accent5 2 2 2 2 4 2" xfId="10280"/>
    <cellStyle name="40% - Accent5 2 2 2 2 4 2 2" xfId="34489"/>
    <cellStyle name="40% - Accent5 2 2 2 2 4 3" xfId="34488"/>
    <cellStyle name="40% - Accent5 2 2 2 2 4 4" xfId="44403"/>
    <cellStyle name="40% - Accent5 2 2 2 2 5" xfId="3595"/>
    <cellStyle name="40% - Accent5 2 2 2 2 5 2" xfId="10281"/>
    <cellStyle name="40% - Accent5 2 2 2 2 5 2 2" xfId="34491"/>
    <cellStyle name="40% - Accent5 2 2 2 2 5 3" xfId="34490"/>
    <cellStyle name="40% - Accent5 2 2 2 2 5 4" xfId="44404"/>
    <cellStyle name="40% - Accent5 2 2 2 2 6" xfId="3596"/>
    <cellStyle name="40% - Accent5 2 2 2 2 6 2" xfId="10282"/>
    <cellStyle name="40% - Accent5 2 2 2 2 6 2 2" xfId="34493"/>
    <cellStyle name="40% - Accent5 2 2 2 2 6 3" xfId="34492"/>
    <cellStyle name="40% - Accent5 2 2 2 2 6 4" xfId="44405"/>
    <cellStyle name="40% - Accent5 2 2 2 2 7" xfId="3597"/>
    <cellStyle name="40% - Accent5 2 2 2 2 7 2" xfId="10283"/>
    <cellStyle name="40% - Accent5 2 2 2 2 7 2 2" xfId="34495"/>
    <cellStyle name="40% - Accent5 2 2 2 2 7 3" xfId="34494"/>
    <cellStyle name="40% - Accent5 2 2 2 2 7 4" xfId="44406"/>
    <cellStyle name="40% - Accent5 2 2 2 2 8" xfId="3598"/>
    <cellStyle name="40% - Accent5 2 2 2 2 8 2" xfId="10284"/>
    <cellStyle name="40% - Accent5 2 2 2 2 8 2 2" xfId="34497"/>
    <cellStyle name="40% - Accent5 2 2 2 2 8 3" xfId="34496"/>
    <cellStyle name="40% - Accent5 2 2 2 2 8 4" xfId="44407"/>
    <cellStyle name="40% - Accent5 2 2 2 2 9" xfId="3599"/>
    <cellStyle name="40% - Accent5 2 2 2 2 9 2" xfId="10285"/>
    <cellStyle name="40% - Accent5 2 2 2 2 9 2 2" xfId="34499"/>
    <cellStyle name="40% - Accent5 2 2 2 2 9 3" xfId="34498"/>
    <cellStyle name="40% - Accent5 2 2 2 2 9 4" xfId="44408"/>
    <cellStyle name="40% - Accent5 2 2 2 3" xfId="3600"/>
    <cellStyle name="40% - Accent5 2 2 2 3 10" xfId="34500"/>
    <cellStyle name="40% - Accent5 2 2 2 3 11" xfId="44409"/>
    <cellStyle name="40% - Accent5 2 2 2 3 2" xfId="3601"/>
    <cellStyle name="40% - Accent5 2 2 2 3 2 2" xfId="10287"/>
    <cellStyle name="40% - Accent5 2 2 2 3 2 2 2" xfId="34502"/>
    <cellStyle name="40% - Accent5 2 2 2 3 2 3" xfId="34501"/>
    <cellStyle name="40% - Accent5 2 2 2 3 2 4" xfId="44410"/>
    <cellStyle name="40% - Accent5 2 2 2 3 3" xfId="3602"/>
    <cellStyle name="40% - Accent5 2 2 2 3 3 2" xfId="10288"/>
    <cellStyle name="40% - Accent5 2 2 2 3 3 2 2" xfId="34504"/>
    <cellStyle name="40% - Accent5 2 2 2 3 3 3" xfId="34503"/>
    <cellStyle name="40% - Accent5 2 2 2 3 3 4" xfId="44411"/>
    <cellStyle name="40% - Accent5 2 2 2 3 4" xfId="3603"/>
    <cellStyle name="40% - Accent5 2 2 2 3 4 2" xfId="10289"/>
    <cellStyle name="40% - Accent5 2 2 2 3 4 2 2" xfId="34506"/>
    <cellStyle name="40% - Accent5 2 2 2 3 4 3" xfId="34505"/>
    <cellStyle name="40% - Accent5 2 2 2 3 4 4" xfId="44412"/>
    <cellStyle name="40% - Accent5 2 2 2 3 5" xfId="3604"/>
    <cellStyle name="40% - Accent5 2 2 2 3 5 2" xfId="10290"/>
    <cellStyle name="40% - Accent5 2 2 2 3 5 2 2" xfId="34508"/>
    <cellStyle name="40% - Accent5 2 2 2 3 5 3" xfId="34507"/>
    <cellStyle name="40% - Accent5 2 2 2 3 5 4" xfId="44413"/>
    <cellStyle name="40% - Accent5 2 2 2 3 6" xfId="3605"/>
    <cellStyle name="40% - Accent5 2 2 2 3 6 2" xfId="10291"/>
    <cellStyle name="40% - Accent5 2 2 2 3 6 2 2" xfId="34510"/>
    <cellStyle name="40% - Accent5 2 2 2 3 6 3" xfId="34509"/>
    <cellStyle name="40% - Accent5 2 2 2 3 6 4" xfId="44414"/>
    <cellStyle name="40% - Accent5 2 2 2 3 7" xfId="3606"/>
    <cellStyle name="40% - Accent5 2 2 2 3 7 2" xfId="10292"/>
    <cellStyle name="40% - Accent5 2 2 2 3 7 2 2" xfId="34512"/>
    <cellStyle name="40% - Accent5 2 2 2 3 7 3" xfId="34511"/>
    <cellStyle name="40% - Accent5 2 2 2 3 7 4" xfId="44415"/>
    <cellStyle name="40% - Accent5 2 2 2 3 8" xfId="3607"/>
    <cellStyle name="40% - Accent5 2 2 2 3 8 2" xfId="10293"/>
    <cellStyle name="40% - Accent5 2 2 2 3 8 2 2" xfId="34514"/>
    <cellStyle name="40% - Accent5 2 2 2 3 8 3" xfId="34513"/>
    <cellStyle name="40% - Accent5 2 2 2 3 8 4" xfId="44416"/>
    <cellStyle name="40% - Accent5 2 2 2 3 9" xfId="10286"/>
    <cellStyle name="40% - Accent5 2 2 2 3 9 2" xfId="34515"/>
    <cellStyle name="40% - Accent5 2 2 2 4" xfId="3608"/>
    <cellStyle name="40% - Accent5 2 2 2 4 2" xfId="3609"/>
    <cellStyle name="40% - Accent5 2 2 2 4 2 2" xfId="10295"/>
    <cellStyle name="40% - Accent5 2 2 2 4 2 2 2" xfId="34518"/>
    <cellStyle name="40% - Accent5 2 2 2 4 2 3" xfId="34517"/>
    <cellStyle name="40% - Accent5 2 2 2 4 2 4" xfId="44418"/>
    <cellStyle name="40% - Accent5 2 2 2 4 3" xfId="10294"/>
    <cellStyle name="40% - Accent5 2 2 2 4 3 2" xfId="34519"/>
    <cellStyle name="40% - Accent5 2 2 2 4 4" xfId="34516"/>
    <cellStyle name="40% - Accent5 2 2 2 4 5" xfId="44417"/>
    <cellStyle name="40% - Accent5 2 2 2 5" xfId="3610"/>
    <cellStyle name="40% - Accent5 2 2 2 5 2" xfId="10296"/>
    <cellStyle name="40% - Accent5 2 2 2 5 2 2" xfId="34521"/>
    <cellStyle name="40% - Accent5 2 2 2 5 3" xfId="34520"/>
    <cellStyle name="40% - Accent5 2 2 2 5 4" xfId="44419"/>
    <cellStyle name="40% - Accent5 2 2 2 6" xfId="3611"/>
    <cellStyle name="40% - Accent5 2 2 2 6 2" xfId="10297"/>
    <cellStyle name="40% - Accent5 2 2 2 6 2 2" xfId="34523"/>
    <cellStyle name="40% - Accent5 2 2 2 6 3" xfId="34522"/>
    <cellStyle name="40% - Accent5 2 2 2 6 4" xfId="44420"/>
    <cellStyle name="40% - Accent5 2 2 2 7" xfId="3612"/>
    <cellStyle name="40% - Accent5 2 2 2 7 2" xfId="10298"/>
    <cellStyle name="40% - Accent5 2 2 2 7 2 2" xfId="34525"/>
    <cellStyle name="40% - Accent5 2 2 2 7 3" xfId="34524"/>
    <cellStyle name="40% - Accent5 2 2 2 7 4" xfId="44421"/>
    <cellStyle name="40% - Accent5 2 2 2 8" xfId="3613"/>
    <cellStyle name="40% - Accent5 2 2 2 8 2" xfId="10299"/>
    <cellStyle name="40% - Accent5 2 2 2 8 2 2" xfId="34527"/>
    <cellStyle name="40% - Accent5 2 2 2 8 3" xfId="34526"/>
    <cellStyle name="40% - Accent5 2 2 2 8 4" xfId="44422"/>
    <cellStyle name="40% - Accent5 2 2 2 9" xfId="3614"/>
    <cellStyle name="40% - Accent5 2 2 2 9 2" xfId="10300"/>
    <cellStyle name="40% - Accent5 2 2 2 9 2 2" xfId="34529"/>
    <cellStyle name="40% - Accent5 2 2 2 9 3" xfId="34528"/>
    <cellStyle name="40% - Accent5 2 2 2 9 4" xfId="44423"/>
    <cellStyle name="40% - Accent5 2 2 3" xfId="3615"/>
    <cellStyle name="40% - Accent5 2 2 3 10" xfId="44424"/>
    <cellStyle name="40% - Accent5 2 2 3 2" xfId="3616"/>
    <cellStyle name="40% - Accent5 2 2 3 2 2" xfId="3617"/>
    <cellStyle name="40% - Accent5 2 2 3 2 2 2" xfId="10303"/>
    <cellStyle name="40% - Accent5 2 2 3 2 2 2 2" xfId="34533"/>
    <cellStyle name="40% - Accent5 2 2 3 2 2 3" xfId="34532"/>
    <cellStyle name="40% - Accent5 2 2 3 2 2 4" xfId="44426"/>
    <cellStyle name="40% - Accent5 2 2 3 2 3" xfId="10302"/>
    <cellStyle name="40% - Accent5 2 2 3 2 3 2" xfId="34534"/>
    <cellStyle name="40% - Accent5 2 2 3 2 4" xfId="34531"/>
    <cellStyle name="40% - Accent5 2 2 3 2 5" xfId="44425"/>
    <cellStyle name="40% - Accent5 2 2 3 3" xfId="3618"/>
    <cellStyle name="40% - Accent5 2 2 3 3 2" xfId="3619"/>
    <cellStyle name="40% - Accent5 2 2 3 3 2 2" xfId="10305"/>
    <cellStyle name="40% - Accent5 2 2 3 3 2 2 2" xfId="34537"/>
    <cellStyle name="40% - Accent5 2 2 3 3 2 3" xfId="34536"/>
    <cellStyle name="40% - Accent5 2 2 3 3 2 4" xfId="44428"/>
    <cellStyle name="40% - Accent5 2 2 3 3 3" xfId="10304"/>
    <cellStyle name="40% - Accent5 2 2 3 3 3 2" xfId="34538"/>
    <cellStyle name="40% - Accent5 2 2 3 3 4" xfId="34535"/>
    <cellStyle name="40% - Accent5 2 2 3 3 5" xfId="44427"/>
    <cellStyle name="40% - Accent5 2 2 3 4" xfId="3620"/>
    <cellStyle name="40% - Accent5 2 2 3 4 2" xfId="10306"/>
    <cellStyle name="40% - Accent5 2 2 3 4 2 2" xfId="34540"/>
    <cellStyle name="40% - Accent5 2 2 3 4 3" xfId="34539"/>
    <cellStyle name="40% - Accent5 2 2 3 4 4" xfId="44429"/>
    <cellStyle name="40% - Accent5 2 2 3 5" xfId="3621"/>
    <cellStyle name="40% - Accent5 2 2 3 5 2" xfId="10307"/>
    <cellStyle name="40% - Accent5 2 2 3 5 2 2" xfId="34542"/>
    <cellStyle name="40% - Accent5 2 2 3 5 3" xfId="34541"/>
    <cellStyle name="40% - Accent5 2 2 3 5 4" xfId="44430"/>
    <cellStyle name="40% - Accent5 2 2 3 6" xfId="3622"/>
    <cellStyle name="40% - Accent5 2 2 3 6 2" xfId="10308"/>
    <cellStyle name="40% - Accent5 2 2 3 6 2 2" xfId="34544"/>
    <cellStyle name="40% - Accent5 2 2 3 6 3" xfId="34543"/>
    <cellStyle name="40% - Accent5 2 2 3 6 4" xfId="44431"/>
    <cellStyle name="40% - Accent5 2 2 3 7" xfId="3623"/>
    <cellStyle name="40% - Accent5 2 2 3 7 2" xfId="10309"/>
    <cellStyle name="40% - Accent5 2 2 3 7 2 2" xfId="34546"/>
    <cellStyle name="40% - Accent5 2 2 3 7 3" xfId="34545"/>
    <cellStyle name="40% - Accent5 2 2 3 7 4" xfId="44432"/>
    <cellStyle name="40% - Accent5 2 2 3 8" xfId="10301"/>
    <cellStyle name="40% - Accent5 2 2 3 8 2" xfId="34547"/>
    <cellStyle name="40% - Accent5 2 2 3 9" xfId="34530"/>
    <cellStyle name="40% - Accent5 2 2 4" xfId="3624"/>
    <cellStyle name="40% - Accent5 2 2 4 10" xfId="44433"/>
    <cellStyle name="40% - Accent5 2 2 4 2" xfId="3625"/>
    <cellStyle name="40% - Accent5 2 2 4 2 2" xfId="10311"/>
    <cellStyle name="40% - Accent5 2 2 4 2 2 2" xfId="34550"/>
    <cellStyle name="40% - Accent5 2 2 4 2 3" xfId="34549"/>
    <cellStyle name="40% - Accent5 2 2 4 2 4" xfId="44434"/>
    <cellStyle name="40% - Accent5 2 2 4 3" xfId="3626"/>
    <cellStyle name="40% - Accent5 2 2 4 3 2" xfId="10312"/>
    <cellStyle name="40% - Accent5 2 2 4 3 2 2" xfId="34552"/>
    <cellStyle name="40% - Accent5 2 2 4 3 3" xfId="34551"/>
    <cellStyle name="40% - Accent5 2 2 4 3 4" xfId="44435"/>
    <cellStyle name="40% - Accent5 2 2 4 4" xfId="3627"/>
    <cellStyle name="40% - Accent5 2 2 4 4 2" xfId="10313"/>
    <cellStyle name="40% - Accent5 2 2 4 4 2 2" xfId="34554"/>
    <cellStyle name="40% - Accent5 2 2 4 4 3" xfId="34553"/>
    <cellStyle name="40% - Accent5 2 2 4 4 4" xfId="44436"/>
    <cellStyle name="40% - Accent5 2 2 4 5" xfId="3628"/>
    <cellStyle name="40% - Accent5 2 2 4 5 2" xfId="10314"/>
    <cellStyle name="40% - Accent5 2 2 4 5 2 2" xfId="34556"/>
    <cellStyle name="40% - Accent5 2 2 4 5 3" xfId="34555"/>
    <cellStyle name="40% - Accent5 2 2 4 5 4" xfId="44437"/>
    <cellStyle name="40% - Accent5 2 2 4 6" xfId="3629"/>
    <cellStyle name="40% - Accent5 2 2 4 6 2" xfId="10315"/>
    <cellStyle name="40% - Accent5 2 2 4 6 2 2" xfId="34558"/>
    <cellStyle name="40% - Accent5 2 2 4 6 3" xfId="34557"/>
    <cellStyle name="40% - Accent5 2 2 4 6 4" xfId="44438"/>
    <cellStyle name="40% - Accent5 2 2 4 7" xfId="3630"/>
    <cellStyle name="40% - Accent5 2 2 4 7 2" xfId="10316"/>
    <cellStyle name="40% - Accent5 2 2 4 7 2 2" xfId="34560"/>
    <cellStyle name="40% - Accent5 2 2 4 7 3" xfId="34559"/>
    <cellStyle name="40% - Accent5 2 2 4 7 4" xfId="44439"/>
    <cellStyle name="40% - Accent5 2 2 4 8" xfId="10310"/>
    <cellStyle name="40% - Accent5 2 2 4 8 2" xfId="34561"/>
    <cellStyle name="40% - Accent5 2 2 4 9" xfId="34548"/>
    <cellStyle name="40% - Accent5 2 2 5" xfId="3631"/>
    <cellStyle name="40% - Accent5 2 2 5 2" xfId="10317"/>
    <cellStyle name="40% - Accent5 2 2 5 2 2" xfId="34563"/>
    <cellStyle name="40% - Accent5 2 2 5 3" xfId="34562"/>
    <cellStyle name="40% - Accent5 2 2 5 4" xfId="44440"/>
    <cellStyle name="40% - Accent5 2 2 6" xfId="3632"/>
    <cellStyle name="40% - Accent5 2 2 6 2" xfId="10318"/>
    <cellStyle name="40% - Accent5 2 2 6 2 2" xfId="34565"/>
    <cellStyle name="40% - Accent5 2 2 6 3" xfId="34564"/>
    <cellStyle name="40% - Accent5 2 2 6 4" xfId="44441"/>
    <cellStyle name="40% - Accent5 2 2 7" xfId="15000"/>
    <cellStyle name="40% - Accent5 2 3" xfId="233"/>
    <cellStyle name="40% - Accent5 2 3 2" xfId="463"/>
    <cellStyle name="40% - Accent5 2 3 2 2" xfId="7146"/>
    <cellStyle name="40% - Accent5 2 3 2 2 2" xfId="10321"/>
    <cellStyle name="40% - Accent5 2 3 2 2 2 2" xfId="34569"/>
    <cellStyle name="40% - Accent5 2 3 2 2 3" xfId="34568"/>
    <cellStyle name="40% - Accent5 2 3 2 3" xfId="10320"/>
    <cellStyle name="40% - Accent5 2 3 2 3 2" xfId="34570"/>
    <cellStyle name="40% - Accent5 2 3 2 4" xfId="34567"/>
    <cellStyle name="40% - Accent5 2 3 3" xfId="3633"/>
    <cellStyle name="40% - Accent5 2 3 4" xfId="10319"/>
    <cellStyle name="40% - Accent5 2 3 4 2" xfId="34571"/>
    <cellStyle name="40% - Accent5 2 3 5" xfId="34566"/>
    <cellStyle name="40% - Accent5 2 4" xfId="384"/>
    <cellStyle name="40% - Accent5 2 4 10" xfId="3635"/>
    <cellStyle name="40% - Accent5 2 4 10 2" xfId="10323"/>
    <cellStyle name="40% - Accent5 2 4 10 2 2" xfId="34574"/>
    <cellStyle name="40% - Accent5 2 4 10 3" xfId="34573"/>
    <cellStyle name="40% - Accent5 2 4 10 4" xfId="44443"/>
    <cellStyle name="40% - Accent5 2 4 11" xfId="3636"/>
    <cellStyle name="40% - Accent5 2 4 11 2" xfId="10324"/>
    <cellStyle name="40% - Accent5 2 4 11 2 2" xfId="34576"/>
    <cellStyle name="40% - Accent5 2 4 11 3" xfId="34575"/>
    <cellStyle name="40% - Accent5 2 4 11 4" xfId="44444"/>
    <cellStyle name="40% - Accent5 2 4 12" xfId="3634"/>
    <cellStyle name="40% - Accent5 2 4 12 2" xfId="10325"/>
    <cellStyle name="40% - Accent5 2 4 12 2 2" xfId="34578"/>
    <cellStyle name="40% - Accent5 2 4 12 3" xfId="34577"/>
    <cellStyle name="40% - Accent5 2 4 13" xfId="10322"/>
    <cellStyle name="40% - Accent5 2 4 13 2" xfId="34579"/>
    <cellStyle name="40% - Accent5 2 4 14" xfId="15001"/>
    <cellStyle name="40% - Accent5 2 4 15" xfId="34572"/>
    <cellStyle name="40% - Accent5 2 4 16" xfId="44442"/>
    <cellStyle name="40% - Accent5 2 4 2" xfId="3637"/>
    <cellStyle name="40% - Accent5 2 4 2 10" xfId="10326"/>
    <cellStyle name="40% - Accent5 2 4 2 10 2" xfId="34581"/>
    <cellStyle name="40% - Accent5 2 4 2 11" xfId="15002"/>
    <cellStyle name="40% - Accent5 2 4 2 12" xfId="34580"/>
    <cellStyle name="40% - Accent5 2 4 2 13" xfId="44445"/>
    <cellStyle name="40% - Accent5 2 4 2 2" xfId="3638"/>
    <cellStyle name="40% - Accent5 2 4 2 2 2" xfId="3639"/>
    <cellStyle name="40% - Accent5 2 4 2 2 2 2" xfId="10328"/>
    <cellStyle name="40% - Accent5 2 4 2 2 2 2 2" xfId="34584"/>
    <cellStyle name="40% - Accent5 2 4 2 2 2 3" xfId="34583"/>
    <cellStyle name="40% - Accent5 2 4 2 2 2 4" xfId="44447"/>
    <cellStyle name="40% - Accent5 2 4 2 2 3" xfId="10327"/>
    <cellStyle name="40% - Accent5 2 4 2 2 3 2" xfId="34585"/>
    <cellStyle name="40% - Accent5 2 4 2 2 4" xfId="34582"/>
    <cellStyle name="40% - Accent5 2 4 2 2 5" xfId="44446"/>
    <cellStyle name="40% - Accent5 2 4 2 3" xfId="3640"/>
    <cellStyle name="40% - Accent5 2 4 2 3 2" xfId="3641"/>
    <cellStyle name="40% - Accent5 2 4 2 3 2 2" xfId="10330"/>
    <cellStyle name="40% - Accent5 2 4 2 3 2 2 2" xfId="34588"/>
    <cellStyle name="40% - Accent5 2 4 2 3 2 3" xfId="34587"/>
    <cellStyle name="40% - Accent5 2 4 2 3 2 4" xfId="44449"/>
    <cellStyle name="40% - Accent5 2 4 2 3 3" xfId="10329"/>
    <cellStyle name="40% - Accent5 2 4 2 3 3 2" xfId="34589"/>
    <cellStyle name="40% - Accent5 2 4 2 3 4" xfId="34586"/>
    <cellStyle name="40% - Accent5 2 4 2 3 5" xfId="44448"/>
    <cellStyle name="40% - Accent5 2 4 2 4" xfId="3642"/>
    <cellStyle name="40% - Accent5 2 4 2 4 2" xfId="10331"/>
    <cellStyle name="40% - Accent5 2 4 2 4 2 2" xfId="34591"/>
    <cellStyle name="40% - Accent5 2 4 2 4 3" xfId="34590"/>
    <cellStyle name="40% - Accent5 2 4 2 4 4" xfId="44450"/>
    <cellStyle name="40% - Accent5 2 4 2 5" xfId="3643"/>
    <cellStyle name="40% - Accent5 2 4 2 5 2" xfId="10332"/>
    <cellStyle name="40% - Accent5 2 4 2 5 2 2" xfId="34593"/>
    <cellStyle name="40% - Accent5 2 4 2 5 3" xfId="34592"/>
    <cellStyle name="40% - Accent5 2 4 2 5 4" xfId="44451"/>
    <cellStyle name="40% - Accent5 2 4 2 6" xfId="3644"/>
    <cellStyle name="40% - Accent5 2 4 2 6 2" xfId="10333"/>
    <cellStyle name="40% - Accent5 2 4 2 6 2 2" xfId="34595"/>
    <cellStyle name="40% - Accent5 2 4 2 6 3" xfId="34594"/>
    <cellStyle name="40% - Accent5 2 4 2 6 4" xfId="44452"/>
    <cellStyle name="40% - Accent5 2 4 2 7" xfId="3645"/>
    <cellStyle name="40% - Accent5 2 4 2 7 2" xfId="10334"/>
    <cellStyle name="40% - Accent5 2 4 2 7 2 2" xfId="34597"/>
    <cellStyle name="40% - Accent5 2 4 2 7 3" xfId="34596"/>
    <cellStyle name="40% - Accent5 2 4 2 7 4" xfId="44453"/>
    <cellStyle name="40% - Accent5 2 4 2 8" xfId="3646"/>
    <cellStyle name="40% - Accent5 2 4 2 8 2" xfId="10335"/>
    <cellStyle name="40% - Accent5 2 4 2 8 2 2" xfId="34599"/>
    <cellStyle name="40% - Accent5 2 4 2 8 3" xfId="34598"/>
    <cellStyle name="40% - Accent5 2 4 2 8 4" xfId="44454"/>
    <cellStyle name="40% - Accent5 2 4 2 9" xfId="3647"/>
    <cellStyle name="40% - Accent5 2 4 2 9 2" xfId="10336"/>
    <cellStyle name="40% - Accent5 2 4 2 9 2 2" xfId="34601"/>
    <cellStyle name="40% - Accent5 2 4 2 9 3" xfId="34600"/>
    <cellStyle name="40% - Accent5 2 4 2 9 4" xfId="44455"/>
    <cellStyle name="40% - Accent5 2 4 3" xfId="3648"/>
    <cellStyle name="40% - Accent5 2 4 3 10" xfId="34602"/>
    <cellStyle name="40% - Accent5 2 4 3 11" xfId="44456"/>
    <cellStyle name="40% - Accent5 2 4 3 2" xfId="3649"/>
    <cellStyle name="40% - Accent5 2 4 3 2 2" xfId="10338"/>
    <cellStyle name="40% - Accent5 2 4 3 2 2 2" xfId="34604"/>
    <cellStyle name="40% - Accent5 2 4 3 2 3" xfId="34603"/>
    <cellStyle name="40% - Accent5 2 4 3 2 4" xfId="44457"/>
    <cellStyle name="40% - Accent5 2 4 3 3" xfId="3650"/>
    <cellStyle name="40% - Accent5 2 4 3 3 2" xfId="10339"/>
    <cellStyle name="40% - Accent5 2 4 3 3 2 2" xfId="34606"/>
    <cellStyle name="40% - Accent5 2 4 3 3 3" xfId="34605"/>
    <cellStyle name="40% - Accent5 2 4 3 3 4" xfId="44458"/>
    <cellStyle name="40% - Accent5 2 4 3 4" xfId="3651"/>
    <cellStyle name="40% - Accent5 2 4 3 4 2" xfId="10340"/>
    <cellStyle name="40% - Accent5 2 4 3 4 2 2" xfId="34608"/>
    <cellStyle name="40% - Accent5 2 4 3 4 3" xfId="34607"/>
    <cellStyle name="40% - Accent5 2 4 3 4 4" xfId="44459"/>
    <cellStyle name="40% - Accent5 2 4 3 5" xfId="3652"/>
    <cellStyle name="40% - Accent5 2 4 3 5 2" xfId="10341"/>
    <cellStyle name="40% - Accent5 2 4 3 5 2 2" xfId="34610"/>
    <cellStyle name="40% - Accent5 2 4 3 5 3" xfId="34609"/>
    <cellStyle name="40% - Accent5 2 4 3 5 4" xfId="44460"/>
    <cellStyle name="40% - Accent5 2 4 3 6" xfId="3653"/>
    <cellStyle name="40% - Accent5 2 4 3 6 2" xfId="10342"/>
    <cellStyle name="40% - Accent5 2 4 3 6 2 2" xfId="34612"/>
    <cellStyle name="40% - Accent5 2 4 3 6 3" xfId="34611"/>
    <cellStyle name="40% - Accent5 2 4 3 6 4" xfId="44461"/>
    <cellStyle name="40% - Accent5 2 4 3 7" xfId="3654"/>
    <cellStyle name="40% - Accent5 2 4 3 7 2" xfId="10343"/>
    <cellStyle name="40% - Accent5 2 4 3 7 2 2" xfId="34614"/>
    <cellStyle name="40% - Accent5 2 4 3 7 3" xfId="34613"/>
    <cellStyle name="40% - Accent5 2 4 3 7 4" xfId="44462"/>
    <cellStyle name="40% - Accent5 2 4 3 8" xfId="3655"/>
    <cellStyle name="40% - Accent5 2 4 3 8 2" xfId="10344"/>
    <cellStyle name="40% - Accent5 2 4 3 8 2 2" xfId="34616"/>
    <cellStyle name="40% - Accent5 2 4 3 8 3" xfId="34615"/>
    <cellStyle name="40% - Accent5 2 4 3 8 4" xfId="44463"/>
    <cellStyle name="40% - Accent5 2 4 3 9" xfId="10337"/>
    <cellStyle name="40% - Accent5 2 4 3 9 2" xfId="34617"/>
    <cellStyle name="40% - Accent5 2 4 4" xfId="3656"/>
    <cellStyle name="40% - Accent5 2 4 4 2" xfId="3657"/>
    <cellStyle name="40% - Accent5 2 4 4 2 2" xfId="10346"/>
    <cellStyle name="40% - Accent5 2 4 4 2 2 2" xfId="34620"/>
    <cellStyle name="40% - Accent5 2 4 4 2 3" xfId="34619"/>
    <cellStyle name="40% - Accent5 2 4 4 2 4" xfId="44465"/>
    <cellStyle name="40% - Accent5 2 4 4 3" xfId="10345"/>
    <cellStyle name="40% - Accent5 2 4 4 3 2" xfId="34621"/>
    <cellStyle name="40% - Accent5 2 4 4 4" xfId="34618"/>
    <cellStyle name="40% - Accent5 2 4 4 5" xfId="44464"/>
    <cellStyle name="40% - Accent5 2 4 5" xfId="3658"/>
    <cellStyle name="40% - Accent5 2 4 5 2" xfId="10347"/>
    <cellStyle name="40% - Accent5 2 4 5 2 2" xfId="34623"/>
    <cellStyle name="40% - Accent5 2 4 5 3" xfId="34622"/>
    <cellStyle name="40% - Accent5 2 4 5 4" xfId="44466"/>
    <cellStyle name="40% - Accent5 2 4 6" xfId="3659"/>
    <cellStyle name="40% - Accent5 2 4 6 2" xfId="10348"/>
    <cellStyle name="40% - Accent5 2 4 6 2 2" xfId="34625"/>
    <cellStyle name="40% - Accent5 2 4 6 3" xfId="34624"/>
    <cellStyle name="40% - Accent5 2 4 6 4" xfId="44467"/>
    <cellStyle name="40% - Accent5 2 4 7" xfId="3660"/>
    <cellStyle name="40% - Accent5 2 4 7 2" xfId="10349"/>
    <cellStyle name="40% - Accent5 2 4 7 2 2" xfId="34627"/>
    <cellStyle name="40% - Accent5 2 4 7 3" xfId="34626"/>
    <cellStyle name="40% - Accent5 2 4 7 4" xfId="44468"/>
    <cellStyle name="40% - Accent5 2 4 8" xfId="3661"/>
    <cellStyle name="40% - Accent5 2 4 8 2" xfId="10350"/>
    <cellStyle name="40% - Accent5 2 4 8 2 2" xfId="34629"/>
    <cellStyle name="40% - Accent5 2 4 8 3" xfId="34628"/>
    <cellStyle name="40% - Accent5 2 4 8 4" xfId="44469"/>
    <cellStyle name="40% - Accent5 2 4 9" xfId="3662"/>
    <cellStyle name="40% - Accent5 2 4 9 2" xfId="10351"/>
    <cellStyle name="40% - Accent5 2 4 9 2 2" xfId="34631"/>
    <cellStyle name="40% - Accent5 2 4 9 3" xfId="34630"/>
    <cellStyle name="40% - Accent5 2 4 9 4" xfId="44470"/>
    <cellStyle name="40% - Accent5 2 5" xfId="501"/>
    <cellStyle name="40% - Accent5 2 5 10" xfId="3664"/>
    <cellStyle name="40% - Accent5 2 5 10 2" xfId="10353"/>
    <cellStyle name="40% - Accent5 2 5 10 2 2" xfId="34634"/>
    <cellStyle name="40% - Accent5 2 5 10 3" xfId="34633"/>
    <cellStyle name="40% - Accent5 2 5 10 4" xfId="44472"/>
    <cellStyle name="40% - Accent5 2 5 11" xfId="3665"/>
    <cellStyle name="40% - Accent5 2 5 11 2" xfId="10354"/>
    <cellStyle name="40% - Accent5 2 5 11 2 2" xfId="34636"/>
    <cellStyle name="40% - Accent5 2 5 11 3" xfId="34635"/>
    <cellStyle name="40% - Accent5 2 5 11 4" xfId="44473"/>
    <cellStyle name="40% - Accent5 2 5 12" xfId="3663"/>
    <cellStyle name="40% - Accent5 2 5 12 2" xfId="10355"/>
    <cellStyle name="40% - Accent5 2 5 12 2 2" xfId="34638"/>
    <cellStyle name="40% - Accent5 2 5 12 3" xfId="34637"/>
    <cellStyle name="40% - Accent5 2 5 13" xfId="10352"/>
    <cellStyle name="40% - Accent5 2 5 13 2" xfId="34639"/>
    <cellStyle name="40% - Accent5 2 5 14" xfId="15003"/>
    <cellStyle name="40% - Accent5 2 5 15" xfId="34632"/>
    <cellStyle name="40% - Accent5 2 5 16" xfId="44471"/>
    <cellStyle name="40% - Accent5 2 5 2" xfId="3666"/>
    <cellStyle name="40% - Accent5 2 5 2 10" xfId="10356"/>
    <cellStyle name="40% - Accent5 2 5 2 10 2" xfId="34641"/>
    <cellStyle name="40% - Accent5 2 5 2 11" xfId="34640"/>
    <cellStyle name="40% - Accent5 2 5 2 12" xfId="44474"/>
    <cellStyle name="40% - Accent5 2 5 2 2" xfId="3667"/>
    <cellStyle name="40% - Accent5 2 5 2 2 2" xfId="10357"/>
    <cellStyle name="40% - Accent5 2 5 2 2 2 2" xfId="34643"/>
    <cellStyle name="40% - Accent5 2 5 2 2 3" xfId="34642"/>
    <cellStyle name="40% - Accent5 2 5 2 2 4" xfId="44475"/>
    <cellStyle name="40% - Accent5 2 5 2 3" xfId="3668"/>
    <cellStyle name="40% - Accent5 2 5 2 3 2" xfId="10358"/>
    <cellStyle name="40% - Accent5 2 5 2 3 2 2" xfId="34645"/>
    <cellStyle name="40% - Accent5 2 5 2 3 3" xfId="34644"/>
    <cellStyle name="40% - Accent5 2 5 2 3 4" xfId="44476"/>
    <cellStyle name="40% - Accent5 2 5 2 4" xfId="3669"/>
    <cellStyle name="40% - Accent5 2 5 2 4 2" xfId="10359"/>
    <cellStyle name="40% - Accent5 2 5 2 4 2 2" xfId="34647"/>
    <cellStyle name="40% - Accent5 2 5 2 4 3" xfId="34646"/>
    <cellStyle name="40% - Accent5 2 5 2 4 4" xfId="44477"/>
    <cellStyle name="40% - Accent5 2 5 2 5" xfId="3670"/>
    <cellStyle name="40% - Accent5 2 5 2 5 2" xfId="10360"/>
    <cellStyle name="40% - Accent5 2 5 2 5 2 2" xfId="34649"/>
    <cellStyle name="40% - Accent5 2 5 2 5 3" xfId="34648"/>
    <cellStyle name="40% - Accent5 2 5 2 5 4" xfId="44478"/>
    <cellStyle name="40% - Accent5 2 5 2 6" xfId="3671"/>
    <cellStyle name="40% - Accent5 2 5 2 6 2" xfId="10361"/>
    <cellStyle name="40% - Accent5 2 5 2 6 2 2" xfId="34651"/>
    <cellStyle name="40% - Accent5 2 5 2 6 3" xfId="34650"/>
    <cellStyle name="40% - Accent5 2 5 2 6 4" xfId="44479"/>
    <cellStyle name="40% - Accent5 2 5 2 7" xfId="3672"/>
    <cellStyle name="40% - Accent5 2 5 2 7 2" xfId="10362"/>
    <cellStyle name="40% - Accent5 2 5 2 7 2 2" xfId="34653"/>
    <cellStyle name="40% - Accent5 2 5 2 7 3" xfId="34652"/>
    <cellStyle name="40% - Accent5 2 5 2 7 4" xfId="44480"/>
    <cellStyle name="40% - Accent5 2 5 2 8" xfId="3673"/>
    <cellStyle name="40% - Accent5 2 5 2 8 2" xfId="10363"/>
    <cellStyle name="40% - Accent5 2 5 2 8 2 2" xfId="34655"/>
    <cellStyle name="40% - Accent5 2 5 2 8 3" xfId="34654"/>
    <cellStyle name="40% - Accent5 2 5 2 8 4" xfId="44481"/>
    <cellStyle name="40% - Accent5 2 5 2 9" xfId="3674"/>
    <cellStyle name="40% - Accent5 2 5 2 9 2" xfId="10364"/>
    <cellStyle name="40% - Accent5 2 5 2 9 2 2" xfId="34657"/>
    <cellStyle name="40% - Accent5 2 5 2 9 3" xfId="34656"/>
    <cellStyle name="40% - Accent5 2 5 2 9 4" xfId="44482"/>
    <cellStyle name="40% - Accent5 2 5 3" xfId="3675"/>
    <cellStyle name="40% - Accent5 2 5 3 2" xfId="3676"/>
    <cellStyle name="40% - Accent5 2 5 3 2 2" xfId="10366"/>
    <cellStyle name="40% - Accent5 2 5 3 2 2 2" xfId="34660"/>
    <cellStyle name="40% - Accent5 2 5 3 2 3" xfId="34659"/>
    <cellStyle name="40% - Accent5 2 5 3 2 4" xfId="44484"/>
    <cellStyle name="40% - Accent5 2 5 3 3" xfId="10365"/>
    <cellStyle name="40% - Accent5 2 5 3 3 2" xfId="34661"/>
    <cellStyle name="40% - Accent5 2 5 3 4" xfId="34658"/>
    <cellStyle name="40% - Accent5 2 5 3 5" xfId="44483"/>
    <cellStyle name="40% - Accent5 2 5 4" xfId="3677"/>
    <cellStyle name="40% - Accent5 2 5 4 2" xfId="10367"/>
    <cellStyle name="40% - Accent5 2 5 4 2 2" xfId="34663"/>
    <cellStyle name="40% - Accent5 2 5 4 3" xfId="34662"/>
    <cellStyle name="40% - Accent5 2 5 4 4" xfId="44485"/>
    <cellStyle name="40% - Accent5 2 5 5" xfId="3678"/>
    <cellStyle name="40% - Accent5 2 5 5 2" xfId="10368"/>
    <cellStyle name="40% - Accent5 2 5 5 2 2" xfId="34665"/>
    <cellStyle name="40% - Accent5 2 5 5 3" xfId="34664"/>
    <cellStyle name="40% - Accent5 2 5 5 4" xfId="44486"/>
    <cellStyle name="40% - Accent5 2 5 6" xfId="3679"/>
    <cellStyle name="40% - Accent5 2 5 6 2" xfId="10369"/>
    <cellStyle name="40% - Accent5 2 5 6 2 2" xfId="34667"/>
    <cellStyle name="40% - Accent5 2 5 6 3" xfId="34666"/>
    <cellStyle name="40% - Accent5 2 5 6 4" xfId="44487"/>
    <cellStyle name="40% - Accent5 2 5 7" xfId="3680"/>
    <cellStyle name="40% - Accent5 2 5 7 2" xfId="10370"/>
    <cellStyle name="40% - Accent5 2 5 7 2 2" xfId="34669"/>
    <cellStyle name="40% - Accent5 2 5 7 3" xfId="34668"/>
    <cellStyle name="40% - Accent5 2 5 7 4" xfId="44488"/>
    <cellStyle name="40% - Accent5 2 5 8" xfId="3681"/>
    <cellStyle name="40% - Accent5 2 5 8 2" xfId="10371"/>
    <cellStyle name="40% - Accent5 2 5 8 2 2" xfId="34671"/>
    <cellStyle name="40% - Accent5 2 5 8 3" xfId="34670"/>
    <cellStyle name="40% - Accent5 2 5 8 4" xfId="44489"/>
    <cellStyle name="40% - Accent5 2 5 9" xfId="3682"/>
    <cellStyle name="40% - Accent5 2 5 9 2" xfId="10372"/>
    <cellStyle name="40% - Accent5 2 5 9 2 2" xfId="34673"/>
    <cellStyle name="40% - Accent5 2 5 9 3" xfId="34672"/>
    <cellStyle name="40% - Accent5 2 5 9 4" xfId="44490"/>
    <cellStyle name="40% - Accent5 2 6" xfId="528"/>
    <cellStyle name="40% - Accent5 2 6 10" xfId="3683"/>
    <cellStyle name="40% - Accent5 2 6 10 2" xfId="10374"/>
    <cellStyle name="40% - Accent5 2 6 10 2 2" xfId="34676"/>
    <cellStyle name="40% - Accent5 2 6 10 3" xfId="34675"/>
    <cellStyle name="40% - Accent5 2 6 11" xfId="10373"/>
    <cellStyle name="40% - Accent5 2 6 11 2" xfId="34677"/>
    <cellStyle name="40% - Accent5 2 6 12" xfId="15004"/>
    <cellStyle name="40% - Accent5 2 6 13" xfId="34674"/>
    <cellStyle name="40% - Accent5 2 6 14" xfId="44491"/>
    <cellStyle name="40% - Accent5 2 6 2" xfId="3684"/>
    <cellStyle name="40% - Accent5 2 6 2 2" xfId="3685"/>
    <cellStyle name="40% - Accent5 2 6 2 2 2" xfId="10376"/>
    <cellStyle name="40% - Accent5 2 6 2 2 2 2" xfId="34680"/>
    <cellStyle name="40% - Accent5 2 6 2 2 3" xfId="34679"/>
    <cellStyle name="40% - Accent5 2 6 2 2 4" xfId="44493"/>
    <cellStyle name="40% - Accent5 2 6 2 3" xfId="10375"/>
    <cellStyle name="40% - Accent5 2 6 2 3 2" xfId="34681"/>
    <cellStyle name="40% - Accent5 2 6 2 4" xfId="34678"/>
    <cellStyle name="40% - Accent5 2 6 2 5" xfId="44492"/>
    <cellStyle name="40% - Accent5 2 6 3" xfId="3686"/>
    <cellStyle name="40% - Accent5 2 6 3 2" xfId="3687"/>
    <cellStyle name="40% - Accent5 2 6 3 2 2" xfId="10378"/>
    <cellStyle name="40% - Accent5 2 6 3 2 2 2" xfId="34684"/>
    <cellStyle name="40% - Accent5 2 6 3 2 3" xfId="34683"/>
    <cellStyle name="40% - Accent5 2 6 3 2 4" xfId="44495"/>
    <cellStyle name="40% - Accent5 2 6 3 3" xfId="10377"/>
    <cellStyle name="40% - Accent5 2 6 3 3 2" xfId="34685"/>
    <cellStyle name="40% - Accent5 2 6 3 4" xfId="34682"/>
    <cellStyle name="40% - Accent5 2 6 3 5" xfId="44494"/>
    <cellStyle name="40% - Accent5 2 6 4" xfId="3688"/>
    <cellStyle name="40% - Accent5 2 6 4 2" xfId="10379"/>
    <cellStyle name="40% - Accent5 2 6 4 2 2" xfId="34687"/>
    <cellStyle name="40% - Accent5 2 6 4 3" xfId="34686"/>
    <cellStyle name="40% - Accent5 2 6 4 4" xfId="44496"/>
    <cellStyle name="40% - Accent5 2 6 5" xfId="3689"/>
    <cellStyle name="40% - Accent5 2 6 5 2" xfId="10380"/>
    <cellStyle name="40% - Accent5 2 6 5 2 2" xfId="34689"/>
    <cellStyle name="40% - Accent5 2 6 5 3" xfId="34688"/>
    <cellStyle name="40% - Accent5 2 6 5 4" xfId="44497"/>
    <cellStyle name="40% - Accent5 2 6 6" xfId="3690"/>
    <cellStyle name="40% - Accent5 2 6 6 2" xfId="10381"/>
    <cellStyle name="40% - Accent5 2 6 6 2 2" xfId="34691"/>
    <cellStyle name="40% - Accent5 2 6 6 3" xfId="34690"/>
    <cellStyle name="40% - Accent5 2 6 6 4" xfId="44498"/>
    <cellStyle name="40% - Accent5 2 6 7" xfId="3691"/>
    <cellStyle name="40% - Accent5 2 6 7 2" xfId="10382"/>
    <cellStyle name="40% - Accent5 2 6 7 2 2" xfId="34693"/>
    <cellStyle name="40% - Accent5 2 6 7 3" xfId="34692"/>
    <cellStyle name="40% - Accent5 2 6 7 4" xfId="44499"/>
    <cellStyle name="40% - Accent5 2 6 8" xfId="3692"/>
    <cellStyle name="40% - Accent5 2 6 8 2" xfId="10383"/>
    <cellStyle name="40% - Accent5 2 6 8 2 2" xfId="34695"/>
    <cellStyle name="40% - Accent5 2 6 8 3" xfId="34694"/>
    <cellStyle name="40% - Accent5 2 6 8 4" xfId="44500"/>
    <cellStyle name="40% - Accent5 2 6 9" xfId="3693"/>
    <cellStyle name="40% - Accent5 2 6 9 2" xfId="10384"/>
    <cellStyle name="40% - Accent5 2 6 9 2 2" xfId="34697"/>
    <cellStyle name="40% - Accent5 2 6 9 3" xfId="34696"/>
    <cellStyle name="40% - Accent5 2 6 9 4" xfId="44501"/>
    <cellStyle name="40% - Accent5 2 7" xfId="667"/>
    <cellStyle name="40% - Accent5 2 7 2" xfId="3694"/>
    <cellStyle name="40% - Accent5 2 7 2 2" xfId="10386"/>
    <cellStyle name="40% - Accent5 2 7 2 2 2" xfId="34700"/>
    <cellStyle name="40% - Accent5 2 7 2 3" xfId="34699"/>
    <cellStyle name="40% - Accent5 2 7 3" xfId="10385"/>
    <cellStyle name="40% - Accent5 2 7 3 2" xfId="34701"/>
    <cellStyle name="40% - Accent5 2 7 4" xfId="15005"/>
    <cellStyle name="40% - Accent5 2 7 5" xfId="34698"/>
    <cellStyle name="40% - Accent5 2 7 6" xfId="44502"/>
    <cellStyle name="40% - Accent5 2 8" xfId="754"/>
    <cellStyle name="40% - Accent5 2 8 2" xfId="3695"/>
    <cellStyle name="40% - Accent5 2 8 2 2" xfId="10388"/>
    <cellStyle name="40% - Accent5 2 8 2 2 2" xfId="34704"/>
    <cellStyle name="40% - Accent5 2 8 2 3" xfId="34703"/>
    <cellStyle name="40% - Accent5 2 8 3" xfId="10387"/>
    <cellStyle name="40% - Accent5 2 8 3 2" xfId="34705"/>
    <cellStyle name="40% - Accent5 2 8 4" xfId="15006"/>
    <cellStyle name="40% - Accent5 2 8 5" xfId="34702"/>
    <cellStyle name="40% - Accent5 2 8 6" xfId="44503"/>
    <cellStyle name="40% - Accent5 2 9" xfId="3696"/>
    <cellStyle name="40% - Accent5 2 9 2" xfId="10389"/>
    <cellStyle name="40% - Accent5 2 9 2 2" xfId="34707"/>
    <cellStyle name="40% - Accent5 2 9 3" xfId="15007"/>
    <cellStyle name="40% - Accent5 2 9 4" xfId="34706"/>
    <cellStyle name="40% - Accent5 2 9 5" xfId="44504"/>
    <cellStyle name="40% - Accent5 20" xfId="15008"/>
    <cellStyle name="40% - Accent5 21" xfId="28075"/>
    <cellStyle name="40% - Accent5 3" xfId="235"/>
    <cellStyle name="40% - Accent5 3 10" xfId="3698"/>
    <cellStyle name="40% - Accent5 3 10 2" xfId="10391"/>
    <cellStyle name="40% - Accent5 3 10 2 2" xfId="34710"/>
    <cellStyle name="40% - Accent5 3 10 3" xfId="15010"/>
    <cellStyle name="40% - Accent5 3 10 4" xfId="34709"/>
    <cellStyle name="40% - Accent5 3 10 5" xfId="44506"/>
    <cellStyle name="40% - Accent5 3 11" xfId="3699"/>
    <cellStyle name="40% - Accent5 3 11 2" xfId="10392"/>
    <cellStyle name="40% - Accent5 3 11 2 2" xfId="34712"/>
    <cellStyle name="40% - Accent5 3 11 3" xfId="15011"/>
    <cellStyle name="40% - Accent5 3 11 4" xfId="34711"/>
    <cellStyle name="40% - Accent5 3 11 5" xfId="44507"/>
    <cellStyle name="40% - Accent5 3 12" xfId="3700"/>
    <cellStyle name="40% - Accent5 3 12 2" xfId="10393"/>
    <cellStyle name="40% - Accent5 3 12 2 2" xfId="34714"/>
    <cellStyle name="40% - Accent5 3 12 3" xfId="15012"/>
    <cellStyle name="40% - Accent5 3 12 4" xfId="34713"/>
    <cellStyle name="40% - Accent5 3 12 5" xfId="44508"/>
    <cellStyle name="40% - Accent5 3 13" xfId="3701"/>
    <cellStyle name="40% - Accent5 3 13 2" xfId="10394"/>
    <cellStyle name="40% - Accent5 3 13 2 2" xfId="34716"/>
    <cellStyle name="40% - Accent5 3 13 3" xfId="15013"/>
    <cellStyle name="40% - Accent5 3 13 4" xfId="34715"/>
    <cellStyle name="40% - Accent5 3 13 5" xfId="44509"/>
    <cellStyle name="40% - Accent5 3 14" xfId="3697"/>
    <cellStyle name="40% - Accent5 3 14 2" xfId="10395"/>
    <cellStyle name="40% - Accent5 3 14 2 2" xfId="34718"/>
    <cellStyle name="40% - Accent5 3 14 3" xfId="15014"/>
    <cellStyle name="40% - Accent5 3 14 4" xfId="34717"/>
    <cellStyle name="40% - Accent5 3 15" xfId="10390"/>
    <cellStyle name="40% - Accent5 3 15 2" xfId="15015"/>
    <cellStyle name="40% - Accent5 3 15 3" xfId="34719"/>
    <cellStyle name="40% - Accent5 3 16" xfId="15009"/>
    <cellStyle name="40% - Accent5 3 17" xfId="34708"/>
    <cellStyle name="40% - Accent5 3 18" xfId="44505"/>
    <cellStyle name="40% - Accent5 3 2" xfId="464"/>
    <cellStyle name="40% - Accent5 3 2 10" xfId="3703"/>
    <cellStyle name="40% - Accent5 3 2 10 2" xfId="10397"/>
    <cellStyle name="40% - Accent5 3 2 10 2 2" xfId="34722"/>
    <cellStyle name="40% - Accent5 3 2 10 3" xfId="34721"/>
    <cellStyle name="40% - Accent5 3 2 10 4" xfId="44511"/>
    <cellStyle name="40% - Accent5 3 2 11" xfId="3704"/>
    <cellStyle name="40% - Accent5 3 2 11 2" xfId="10398"/>
    <cellStyle name="40% - Accent5 3 2 11 2 2" xfId="34724"/>
    <cellStyle name="40% - Accent5 3 2 11 3" xfId="34723"/>
    <cellStyle name="40% - Accent5 3 2 11 4" xfId="44512"/>
    <cellStyle name="40% - Accent5 3 2 12" xfId="3702"/>
    <cellStyle name="40% - Accent5 3 2 12 2" xfId="10399"/>
    <cellStyle name="40% - Accent5 3 2 12 2 2" xfId="34726"/>
    <cellStyle name="40% - Accent5 3 2 12 3" xfId="34725"/>
    <cellStyle name="40% - Accent5 3 2 13" xfId="10396"/>
    <cellStyle name="40% - Accent5 3 2 13 2" xfId="34727"/>
    <cellStyle name="40% - Accent5 3 2 14" xfId="15016"/>
    <cellStyle name="40% - Accent5 3 2 15" xfId="34720"/>
    <cellStyle name="40% - Accent5 3 2 16" xfId="44510"/>
    <cellStyle name="40% - Accent5 3 2 2" xfId="3705"/>
    <cellStyle name="40% - Accent5 3 2 2 10" xfId="10400"/>
    <cellStyle name="40% - Accent5 3 2 2 10 2" xfId="34729"/>
    <cellStyle name="40% - Accent5 3 2 2 11" xfId="34728"/>
    <cellStyle name="40% - Accent5 3 2 2 12" xfId="44513"/>
    <cellStyle name="40% - Accent5 3 2 2 2" xfId="3706"/>
    <cellStyle name="40% - Accent5 3 2 2 2 2" xfId="3707"/>
    <cellStyle name="40% - Accent5 3 2 2 2 2 2" xfId="10402"/>
    <cellStyle name="40% - Accent5 3 2 2 2 2 2 2" xfId="34732"/>
    <cellStyle name="40% - Accent5 3 2 2 2 2 3" xfId="34731"/>
    <cellStyle name="40% - Accent5 3 2 2 2 2 4" xfId="44515"/>
    <cellStyle name="40% - Accent5 3 2 2 2 3" xfId="10401"/>
    <cellStyle name="40% - Accent5 3 2 2 2 3 2" xfId="34733"/>
    <cellStyle name="40% - Accent5 3 2 2 2 4" xfId="34730"/>
    <cellStyle name="40% - Accent5 3 2 2 2 5" xfId="44514"/>
    <cellStyle name="40% - Accent5 3 2 2 3" xfId="3708"/>
    <cellStyle name="40% - Accent5 3 2 2 3 2" xfId="3709"/>
    <cellStyle name="40% - Accent5 3 2 2 3 2 2" xfId="10404"/>
    <cellStyle name="40% - Accent5 3 2 2 3 2 2 2" xfId="34736"/>
    <cellStyle name="40% - Accent5 3 2 2 3 2 3" xfId="34735"/>
    <cellStyle name="40% - Accent5 3 2 2 3 2 4" xfId="44517"/>
    <cellStyle name="40% - Accent5 3 2 2 3 3" xfId="10403"/>
    <cellStyle name="40% - Accent5 3 2 2 3 3 2" xfId="34737"/>
    <cellStyle name="40% - Accent5 3 2 2 3 4" xfId="34734"/>
    <cellStyle name="40% - Accent5 3 2 2 3 5" xfId="44516"/>
    <cellStyle name="40% - Accent5 3 2 2 4" xfId="3710"/>
    <cellStyle name="40% - Accent5 3 2 2 4 2" xfId="10405"/>
    <cellStyle name="40% - Accent5 3 2 2 4 2 2" xfId="34739"/>
    <cellStyle name="40% - Accent5 3 2 2 4 3" xfId="34738"/>
    <cellStyle name="40% - Accent5 3 2 2 4 4" xfId="44518"/>
    <cellStyle name="40% - Accent5 3 2 2 5" xfId="3711"/>
    <cellStyle name="40% - Accent5 3 2 2 5 2" xfId="10406"/>
    <cellStyle name="40% - Accent5 3 2 2 5 2 2" xfId="34741"/>
    <cellStyle name="40% - Accent5 3 2 2 5 3" xfId="34740"/>
    <cellStyle name="40% - Accent5 3 2 2 5 4" xfId="44519"/>
    <cellStyle name="40% - Accent5 3 2 2 6" xfId="3712"/>
    <cellStyle name="40% - Accent5 3 2 2 6 2" xfId="10407"/>
    <cellStyle name="40% - Accent5 3 2 2 6 2 2" xfId="34743"/>
    <cellStyle name="40% - Accent5 3 2 2 6 3" xfId="34742"/>
    <cellStyle name="40% - Accent5 3 2 2 6 4" xfId="44520"/>
    <cellStyle name="40% - Accent5 3 2 2 7" xfId="3713"/>
    <cellStyle name="40% - Accent5 3 2 2 7 2" xfId="10408"/>
    <cellStyle name="40% - Accent5 3 2 2 7 2 2" xfId="34745"/>
    <cellStyle name="40% - Accent5 3 2 2 7 3" xfId="34744"/>
    <cellStyle name="40% - Accent5 3 2 2 7 4" xfId="44521"/>
    <cellStyle name="40% - Accent5 3 2 2 8" xfId="3714"/>
    <cellStyle name="40% - Accent5 3 2 2 8 2" xfId="10409"/>
    <cellStyle name="40% - Accent5 3 2 2 8 2 2" xfId="34747"/>
    <cellStyle name="40% - Accent5 3 2 2 8 3" xfId="34746"/>
    <cellStyle name="40% - Accent5 3 2 2 8 4" xfId="44522"/>
    <cellStyle name="40% - Accent5 3 2 2 9" xfId="3715"/>
    <cellStyle name="40% - Accent5 3 2 2 9 2" xfId="10410"/>
    <cellStyle name="40% - Accent5 3 2 2 9 2 2" xfId="34749"/>
    <cellStyle name="40% - Accent5 3 2 2 9 3" xfId="34748"/>
    <cellStyle name="40% - Accent5 3 2 2 9 4" xfId="44523"/>
    <cellStyle name="40% - Accent5 3 2 3" xfId="3716"/>
    <cellStyle name="40% - Accent5 3 2 3 10" xfId="34750"/>
    <cellStyle name="40% - Accent5 3 2 3 11" xfId="44524"/>
    <cellStyle name="40% - Accent5 3 2 3 2" xfId="3717"/>
    <cellStyle name="40% - Accent5 3 2 3 2 2" xfId="10412"/>
    <cellStyle name="40% - Accent5 3 2 3 2 2 2" xfId="34752"/>
    <cellStyle name="40% - Accent5 3 2 3 2 3" xfId="34751"/>
    <cellStyle name="40% - Accent5 3 2 3 2 4" xfId="44525"/>
    <cellStyle name="40% - Accent5 3 2 3 3" xfId="3718"/>
    <cellStyle name="40% - Accent5 3 2 3 3 2" xfId="10413"/>
    <cellStyle name="40% - Accent5 3 2 3 3 2 2" xfId="34754"/>
    <cellStyle name="40% - Accent5 3 2 3 3 3" xfId="34753"/>
    <cellStyle name="40% - Accent5 3 2 3 3 4" xfId="44526"/>
    <cellStyle name="40% - Accent5 3 2 3 4" xfId="3719"/>
    <cellStyle name="40% - Accent5 3 2 3 4 2" xfId="10414"/>
    <cellStyle name="40% - Accent5 3 2 3 4 2 2" xfId="34756"/>
    <cellStyle name="40% - Accent5 3 2 3 4 3" xfId="34755"/>
    <cellStyle name="40% - Accent5 3 2 3 4 4" xfId="44527"/>
    <cellStyle name="40% - Accent5 3 2 3 5" xfId="3720"/>
    <cellStyle name="40% - Accent5 3 2 3 5 2" xfId="10415"/>
    <cellStyle name="40% - Accent5 3 2 3 5 2 2" xfId="34758"/>
    <cellStyle name="40% - Accent5 3 2 3 5 3" xfId="34757"/>
    <cellStyle name="40% - Accent5 3 2 3 5 4" xfId="44528"/>
    <cellStyle name="40% - Accent5 3 2 3 6" xfId="3721"/>
    <cellStyle name="40% - Accent5 3 2 3 6 2" xfId="10416"/>
    <cellStyle name="40% - Accent5 3 2 3 6 2 2" xfId="34760"/>
    <cellStyle name="40% - Accent5 3 2 3 6 3" xfId="34759"/>
    <cellStyle name="40% - Accent5 3 2 3 6 4" xfId="44529"/>
    <cellStyle name="40% - Accent5 3 2 3 7" xfId="3722"/>
    <cellStyle name="40% - Accent5 3 2 3 7 2" xfId="10417"/>
    <cellStyle name="40% - Accent5 3 2 3 7 2 2" xfId="34762"/>
    <cellStyle name="40% - Accent5 3 2 3 7 3" xfId="34761"/>
    <cellStyle name="40% - Accent5 3 2 3 7 4" xfId="44530"/>
    <cellStyle name="40% - Accent5 3 2 3 8" xfId="3723"/>
    <cellStyle name="40% - Accent5 3 2 3 8 2" xfId="10418"/>
    <cellStyle name="40% - Accent5 3 2 3 8 2 2" xfId="34764"/>
    <cellStyle name="40% - Accent5 3 2 3 8 3" xfId="34763"/>
    <cellStyle name="40% - Accent5 3 2 3 8 4" xfId="44531"/>
    <cellStyle name="40% - Accent5 3 2 3 9" xfId="10411"/>
    <cellStyle name="40% - Accent5 3 2 3 9 2" xfId="34765"/>
    <cellStyle name="40% - Accent5 3 2 4" xfId="3724"/>
    <cellStyle name="40% - Accent5 3 2 4 2" xfId="3725"/>
    <cellStyle name="40% - Accent5 3 2 4 2 2" xfId="10420"/>
    <cellStyle name="40% - Accent5 3 2 4 2 2 2" xfId="34768"/>
    <cellStyle name="40% - Accent5 3 2 4 2 3" xfId="34767"/>
    <cellStyle name="40% - Accent5 3 2 4 2 4" xfId="44533"/>
    <cellStyle name="40% - Accent5 3 2 4 3" xfId="10419"/>
    <cellStyle name="40% - Accent5 3 2 4 3 2" xfId="34769"/>
    <cellStyle name="40% - Accent5 3 2 4 4" xfId="34766"/>
    <cellStyle name="40% - Accent5 3 2 4 5" xfId="44532"/>
    <cellStyle name="40% - Accent5 3 2 5" xfId="3726"/>
    <cellStyle name="40% - Accent5 3 2 5 2" xfId="10421"/>
    <cellStyle name="40% - Accent5 3 2 5 2 2" xfId="34771"/>
    <cellStyle name="40% - Accent5 3 2 5 3" xfId="34770"/>
    <cellStyle name="40% - Accent5 3 2 5 4" xfId="44534"/>
    <cellStyle name="40% - Accent5 3 2 6" xfId="3727"/>
    <cellStyle name="40% - Accent5 3 2 6 2" xfId="10422"/>
    <cellStyle name="40% - Accent5 3 2 6 2 2" xfId="34773"/>
    <cellStyle name="40% - Accent5 3 2 6 3" xfId="34772"/>
    <cellStyle name="40% - Accent5 3 2 6 4" xfId="44535"/>
    <cellStyle name="40% - Accent5 3 2 7" xfId="3728"/>
    <cellStyle name="40% - Accent5 3 2 7 2" xfId="10423"/>
    <cellStyle name="40% - Accent5 3 2 7 2 2" xfId="34775"/>
    <cellStyle name="40% - Accent5 3 2 7 3" xfId="34774"/>
    <cellStyle name="40% - Accent5 3 2 7 4" xfId="44536"/>
    <cellStyle name="40% - Accent5 3 2 8" xfId="3729"/>
    <cellStyle name="40% - Accent5 3 2 8 2" xfId="10424"/>
    <cellStyle name="40% - Accent5 3 2 8 2 2" xfId="34777"/>
    <cellStyle name="40% - Accent5 3 2 8 3" xfId="34776"/>
    <cellStyle name="40% - Accent5 3 2 8 4" xfId="44537"/>
    <cellStyle name="40% - Accent5 3 2 9" xfId="3730"/>
    <cellStyle name="40% - Accent5 3 2 9 2" xfId="10425"/>
    <cellStyle name="40% - Accent5 3 2 9 2 2" xfId="34779"/>
    <cellStyle name="40% - Accent5 3 2 9 3" xfId="34778"/>
    <cellStyle name="40% - Accent5 3 2 9 4" xfId="44538"/>
    <cellStyle name="40% - Accent5 3 3" xfId="668"/>
    <cellStyle name="40% - Accent5 3 3 10" xfId="3732"/>
    <cellStyle name="40% - Accent5 3 3 10 2" xfId="10427"/>
    <cellStyle name="40% - Accent5 3 3 10 2 2" xfId="34782"/>
    <cellStyle name="40% - Accent5 3 3 10 3" xfId="34781"/>
    <cellStyle name="40% - Accent5 3 3 10 4" xfId="44540"/>
    <cellStyle name="40% - Accent5 3 3 11" xfId="3733"/>
    <cellStyle name="40% - Accent5 3 3 11 2" xfId="10428"/>
    <cellStyle name="40% - Accent5 3 3 11 2 2" xfId="34784"/>
    <cellStyle name="40% - Accent5 3 3 11 3" xfId="34783"/>
    <cellStyle name="40% - Accent5 3 3 11 4" xfId="44541"/>
    <cellStyle name="40% - Accent5 3 3 12" xfId="3731"/>
    <cellStyle name="40% - Accent5 3 3 12 2" xfId="10429"/>
    <cellStyle name="40% - Accent5 3 3 12 2 2" xfId="34786"/>
    <cellStyle name="40% - Accent5 3 3 12 3" xfId="34785"/>
    <cellStyle name="40% - Accent5 3 3 13" xfId="10426"/>
    <cellStyle name="40% - Accent5 3 3 13 2" xfId="34787"/>
    <cellStyle name="40% - Accent5 3 3 14" xfId="15017"/>
    <cellStyle name="40% - Accent5 3 3 15" xfId="34780"/>
    <cellStyle name="40% - Accent5 3 3 16" xfId="44539"/>
    <cellStyle name="40% - Accent5 3 3 2" xfId="3734"/>
    <cellStyle name="40% - Accent5 3 3 2 10" xfId="10430"/>
    <cellStyle name="40% - Accent5 3 3 2 10 2" xfId="34789"/>
    <cellStyle name="40% - Accent5 3 3 2 11" xfId="34788"/>
    <cellStyle name="40% - Accent5 3 3 2 12" xfId="44542"/>
    <cellStyle name="40% - Accent5 3 3 2 2" xfId="3735"/>
    <cellStyle name="40% - Accent5 3 3 2 2 2" xfId="10431"/>
    <cellStyle name="40% - Accent5 3 3 2 2 2 2" xfId="34791"/>
    <cellStyle name="40% - Accent5 3 3 2 2 3" xfId="34790"/>
    <cellStyle name="40% - Accent5 3 3 2 2 4" xfId="44543"/>
    <cellStyle name="40% - Accent5 3 3 2 3" xfId="3736"/>
    <cellStyle name="40% - Accent5 3 3 2 3 2" xfId="10432"/>
    <cellStyle name="40% - Accent5 3 3 2 3 2 2" xfId="34793"/>
    <cellStyle name="40% - Accent5 3 3 2 3 3" xfId="34792"/>
    <cellStyle name="40% - Accent5 3 3 2 3 4" xfId="44544"/>
    <cellStyle name="40% - Accent5 3 3 2 4" xfId="3737"/>
    <cellStyle name="40% - Accent5 3 3 2 4 2" xfId="10433"/>
    <cellStyle name="40% - Accent5 3 3 2 4 2 2" xfId="34795"/>
    <cellStyle name="40% - Accent5 3 3 2 4 3" xfId="34794"/>
    <cellStyle name="40% - Accent5 3 3 2 4 4" xfId="44545"/>
    <cellStyle name="40% - Accent5 3 3 2 5" xfId="3738"/>
    <cellStyle name="40% - Accent5 3 3 2 5 2" xfId="10434"/>
    <cellStyle name="40% - Accent5 3 3 2 5 2 2" xfId="34797"/>
    <cellStyle name="40% - Accent5 3 3 2 5 3" xfId="34796"/>
    <cellStyle name="40% - Accent5 3 3 2 5 4" xfId="44546"/>
    <cellStyle name="40% - Accent5 3 3 2 6" xfId="3739"/>
    <cellStyle name="40% - Accent5 3 3 2 6 2" xfId="10435"/>
    <cellStyle name="40% - Accent5 3 3 2 6 2 2" xfId="34799"/>
    <cellStyle name="40% - Accent5 3 3 2 6 3" xfId="34798"/>
    <cellStyle name="40% - Accent5 3 3 2 6 4" xfId="44547"/>
    <cellStyle name="40% - Accent5 3 3 2 7" xfId="3740"/>
    <cellStyle name="40% - Accent5 3 3 2 7 2" xfId="10436"/>
    <cellStyle name="40% - Accent5 3 3 2 7 2 2" xfId="34801"/>
    <cellStyle name="40% - Accent5 3 3 2 7 3" xfId="34800"/>
    <cellStyle name="40% - Accent5 3 3 2 7 4" xfId="44548"/>
    <cellStyle name="40% - Accent5 3 3 2 8" xfId="3741"/>
    <cellStyle name="40% - Accent5 3 3 2 8 2" xfId="10437"/>
    <cellStyle name="40% - Accent5 3 3 2 8 2 2" xfId="34803"/>
    <cellStyle name="40% - Accent5 3 3 2 8 3" xfId="34802"/>
    <cellStyle name="40% - Accent5 3 3 2 8 4" xfId="44549"/>
    <cellStyle name="40% - Accent5 3 3 2 9" xfId="3742"/>
    <cellStyle name="40% - Accent5 3 3 2 9 2" xfId="10438"/>
    <cellStyle name="40% - Accent5 3 3 2 9 2 2" xfId="34805"/>
    <cellStyle name="40% - Accent5 3 3 2 9 3" xfId="34804"/>
    <cellStyle name="40% - Accent5 3 3 2 9 4" xfId="44550"/>
    <cellStyle name="40% - Accent5 3 3 3" xfId="3743"/>
    <cellStyle name="40% - Accent5 3 3 3 2" xfId="3744"/>
    <cellStyle name="40% - Accent5 3 3 3 2 2" xfId="10440"/>
    <cellStyle name="40% - Accent5 3 3 3 2 2 2" xfId="34808"/>
    <cellStyle name="40% - Accent5 3 3 3 2 3" xfId="34807"/>
    <cellStyle name="40% - Accent5 3 3 3 2 4" xfId="44552"/>
    <cellStyle name="40% - Accent5 3 3 3 3" xfId="10439"/>
    <cellStyle name="40% - Accent5 3 3 3 3 2" xfId="34809"/>
    <cellStyle name="40% - Accent5 3 3 3 4" xfId="34806"/>
    <cellStyle name="40% - Accent5 3 3 3 5" xfId="44551"/>
    <cellStyle name="40% - Accent5 3 3 4" xfId="3745"/>
    <cellStyle name="40% - Accent5 3 3 4 2" xfId="10441"/>
    <cellStyle name="40% - Accent5 3 3 4 2 2" xfId="34811"/>
    <cellStyle name="40% - Accent5 3 3 4 3" xfId="34810"/>
    <cellStyle name="40% - Accent5 3 3 4 4" xfId="44553"/>
    <cellStyle name="40% - Accent5 3 3 5" xfId="3746"/>
    <cellStyle name="40% - Accent5 3 3 5 2" xfId="10442"/>
    <cellStyle name="40% - Accent5 3 3 5 2 2" xfId="34813"/>
    <cellStyle name="40% - Accent5 3 3 5 3" xfId="34812"/>
    <cellStyle name="40% - Accent5 3 3 5 4" xfId="44554"/>
    <cellStyle name="40% - Accent5 3 3 6" xfId="3747"/>
    <cellStyle name="40% - Accent5 3 3 6 2" xfId="10443"/>
    <cellStyle name="40% - Accent5 3 3 6 2 2" xfId="34815"/>
    <cellStyle name="40% - Accent5 3 3 6 3" xfId="34814"/>
    <cellStyle name="40% - Accent5 3 3 6 4" xfId="44555"/>
    <cellStyle name="40% - Accent5 3 3 7" xfId="3748"/>
    <cellStyle name="40% - Accent5 3 3 7 2" xfId="10444"/>
    <cellStyle name="40% - Accent5 3 3 7 2 2" xfId="34817"/>
    <cellStyle name="40% - Accent5 3 3 7 3" xfId="34816"/>
    <cellStyle name="40% - Accent5 3 3 7 4" xfId="44556"/>
    <cellStyle name="40% - Accent5 3 3 8" xfId="3749"/>
    <cellStyle name="40% - Accent5 3 3 8 2" xfId="10445"/>
    <cellStyle name="40% - Accent5 3 3 8 2 2" xfId="34819"/>
    <cellStyle name="40% - Accent5 3 3 8 3" xfId="34818"/>
    <cellStyle name="40% - Accent5 3 3 8 4" xfId="44557"/>
    <cellStyle name="40% - Accent5 3 3 9" xfId="3750"/>
    <cellStyle name="40% - Accent5 3 3 9 2" xfId="10446"/>
    <cellStyle name="40% - Accent5 3 3 9 2 2" xfId="34821"/>
    <cellStyle name="40% - Accent5 3 3 9 3" xfId="34820"/>
    <cellStyle name="40% - Accent5 3 3 9 4" xfId="44558"/>
    <cellStyle name="40% - Accent5 3 4" xfId="755"/>
    <cellStyle name="40% - Accent5 3 4 10" xfId="3751"/>
    <cellStyle name="40% - Accent5 3 4 10 2" xfId="10448"/>
    <cellStyle name="40% - Accent5 3 4 10 2 2" xfId="34824"/>
    <cellStyle name="40% - Accent5 3 4 10 3" xfId="34823"/>
    <cellStyle name="40% - Accent5 3 4 11" xfId="10447"/>
    <cellStyle name="40% - Accent5 3 4 11 2" xfId="34825"/>
    <cellStyle name="40% - Accent5 3 4 12" xfId="15018"/>
    <cellStyle name="40% - Accent5 3 4 13" xfId="34822"/>
    <cellStyle name="40% - Accent5 3 4 14" xfId="44559"/>
    <cellStyle name="40% - Accent5 3 4 2" xfId="3752"/>
    <cellStyle name="40% - Accent5 3 4 2 2" xfId="3753"/>
    <cellStyle name="40% - Accent5 3 4 2 2 2" xfId="10450"/>
    <cellStyle name="40% - Accent5 3 4 2 2 2 2" xfId="34828"/>
    <cellStyle name="40% - Accent5 3 4 2 2 3" xfId="34827"/>
    <cellStyle name="40% - Accent5 3 4 2 2 4" xfId="44561"/>
    <cellStyle name="40% - Accent5 3 4 2 3" xfId="10449"/>
    <cellStyle name="40% - Accent5 3 4 2 3 2" xfId="34829"/>
    <cellStyle name="40% - Accent5 3 4 2 4" xfId="34826"/>
    <cellStyle name="40% - Accent5 3 4 2 5" xfId="44560"/>
    <cellStyle name="40% - Accent5 3 4 3" xfId="3754"/>
    <cellStyle name="40% - Accent5 3 4 3 2" xfId="3755"/>
    <cellStyle name="40% - Accent5 3 4 3 2 2" xfId="10452"/>
    <cellStyle name="40% - Accent5 3 4 3 2 2 2" xfId="34832"/>
    <cellStyle name="40% - Accent5 3 4 3 2 3" xfId="34831"/>
    <cellStyle name="40% - Accent5 3 4 3 2 4" xfId="44563"/>
    <cellStyle name="40% - Accent5 3 4 3 3" xfId="10451"/>
    <cellStyle name="40% - Accent5 3 4 3 3 2" xfId="34833"/>
    <cellStyle name="40% - Accent5 3 4 3 4" xfId="34830"/>
    <cellStyle name="40% - Accent5 3 4 3 5" xfId="44562"/>
    <cellStyle name="40% - Accent5 3 4 4" xfId="3756"/>
    <cellStyle name="40% - Accent5 3 4 4 2" xfId="10453"/>
    <cellStyle name="40% - Accent5 3 4 4 2 2" xfId="34835"/>
    <cellStyle name="40% - Accent5 3 4 4 3" xfId="34834"/>
    <cellStyle name="40% - Accent5 3 4 4 4" xfId="44564"/>
    <cellStyle name="40% - Accent5 3 4 5" xfId="3757"/>
    <cellStyle name="40% - Accent5 3 4 5 2" xfId="10454"/>
    <cellStyle name="40% - Accent5 3 4 5 2 2" xfId="34837"/>
    <cellStyle name="40% - Accent5 3 4 5 3" xfId="34836"/>
    <cellStyle name="40% - Accent5 3 4 5 4" xfId="44565"/>
    <cellStyle name="40% - Accent5 3 4 6" xfId="3758"/>
    <cellStyle name="40% - Accent5 3 4 6 2" xfId="10455"/>
    <cellStyle name="40% - Accent5 3 4 6 2 2" xfId="34839"/>
    <cellStyle name="40% - Accent5 3 4 6 3" xfId="34838"/>
    <cellStyle name="40% - Accent5 3 4 6 4" xfId="44566"/>
    <cellStyle name="40% - Accent5 3 4 7" xfId="3759"/>
    <cellStyle name="40% - Accent5 3 4 7 2" xfId="10456"/>
    <cellStyle name="40% - Accent5 3 4 7 2 2" xfId="34841"/>
    <cellStyle name="40% - Accent5 3 4 7 3" xfId="34840"/>
    <cellStyle name="40% - Accent5 3 4 7 4" xfId="44567"/>
    <cellStyle name="40% - Accent5 3 4 8" xfId="3760"/>
    <cellStyle name="40% - Accent5 3 4 8 2" xfId="10457"/>
    <cellStyle name="40% - Accent5 3 4 8 2 2" xfId="34843"/>
    <cellStyle name="40% - Accent5 3 4 8 3" xfId="34842"/>
    <cellStyle name="40% - Accent5 3 4 8 4" xfId="44568"/>
    <cellStyle name="40% - Accent5 3 4 9" xfId="3761"/>
    <cellStyle name="40% - Accent5 3 4 9 2" xfId="10458"/>
    <cellStyle name="40% - Accent5 3 4 9 2 2" xfId="34845"/>
    <cellStyle name="40% - Accent5 3 4 9 3" xfId="34844"/>
    <cellStyle name="40% - Accent5 3 4 9 4" xfId="44569"/>
    <cellStyle name="40% - Accent5 3 5" xfId="3762"/>
    <cellStyle name="40% - Accent5 3 5 2" xfId="3763"/>
    <cellStyle name="40% - Accent5 3 5 2 2" xfId="10460"/>
    <cellStyle name="40% - Accent5 3 5 2 2 2" xfId="34848"/>
    <cellStyle name="40% - Accent5 3 5 2 3" xfId="34847"/>
    <cellStyle name="40% - Accent5 3 5 2 4" xfId="44571"/>
    <cellStyle name="40% - Accent5 3 5 3" xfId="3764"/>
    <cellStyle name="40% - Accent5 3 5 3 2" xfId="10461"/>
    <cellStyle name="40% - Accent5 3 5 3 2 2" xfId="34850"/>
    <cellStyle name="40% - Accent5 3 5 3 3" xfId="34849"/>
    <cellStyle name="40% - Accent5 3 5 3 4" xfId="44572"/>
    <cellStyle name="40% - Accent5 3 5 4" xfId="10459"/>
    <cellStyle name="40% - Accent5 3 5 4 2" xfId="34851"/>
    <cellStyle name="40% - Accent5 3 5 5" xfId="15019"/>
    <cellStyle name="40% - Accent5 3 5 6" xfId="34846"/>
    <cellStyle name="40% - Accent5 3 5 7" xfId="44570"/>
    <cellStyle name="40% - Accent5 3 6" xfId="3765"/>
    <cellStyle name="40% - Accent5 3 6 2" xfId="3766"/>
    <cellStyle name="40% - Accent5 3 6 2 2" xfId="10463"/>
    <cellStyle name="40% - Accent5 3 6 2 2 2" xfId="34854"/>
    <cellStyle name="40% - Accent5 3 6 2 3" xfId="34853"/>
    <cellStyle name="40% - Accent5 3 6 2 4" xfId="44574"/>
    <cellStyle name="40% - Accent5 3 6 3" xfId="10462"/>
    <cellStyle name="40% - Accent5 3 6 3 2" xfId="34855"/>
    <cellStyle name="40% - Accent5 3 6 4" xfId="15020"/>
    <cellStyle name="40% - Accent5 3 6 5" xfId="34852"/>
    <cellStyle name="40% - Accent5 3 6 6" xfId="44573"/>
    <cellStyle name="40% - Accent5 3 7" xfId="3767"/>
    <cellStyle name="40% - Accent5 3 7 2" xfId="3768"/>
    <cellStyle name="40% - Accent5 3 7 2 2" xfId="10465"/>
    <cellStyle name="40% - Accent5 3 7 2 2 2" xfId="34858"/>
    <cellStyle name="40% - Accent5 3 7 2 3" xfId="34857"/>
    <cellStyle name="40% - Accent5 3 7 2 4" xfId="44576"/>
    <cellStyle name="40% - Accent5 3 7 3" xfId="10464"/>
    <cellStyle name="40% - Accent5 3 7 3 2" xfId="34859"/>
    <cellStyle name="40% - Accent5 3 7 4" xfId="15021"/>
    <cellStyle name="40% - Accent5 3 7 5" xfId="34856"/>
    <cellStyle name="40% - Accent5 3 7 6" xfId="44575"/>
    <cellStyle name="40% - Accent5 3 8" xfId="3769"/>
    <cellStyle name="40% - Accent5 3 8 2" xfId="3770"/>
    <cellStyle name="40% - Accent5 3 8 2 2" xfId="10467"/>
    <cellStyle name="40% - Accent5 3 8 2 2 2" xfId="34862"/>
    <cellStyle name="40% - Accent5 3 8 2 3" xfId="34861"/>
    <cellStyle name="40% - Accent5 3 8 2 4" xfId="44578"/>
    <cellStyle name="40% - Accent5 3 8 3" xfId="10466"/>
    <cellStyle name="40% - Accent5 3 8 3 2" xfId="34863"/>
    <cellStyle name="40% - Accent5 3 8 4" xfId="15022"/>
    <cellStyle name="40% - Accent5 3 8 5" xfId="34860"/>
    <cellStyle name="40% - Accent5 3 8 6" xfId="44577"/>
    <cellStyle name="40% - Accent5 3 9" xfId="3771"/>
    <cellStyle name="40% - Accent5 3 9 2" xfId="3772"/>
    <cellStyle name="40% - Accent5 3 9 2 2" xfId="10469"/>
    <cellStyle name="40% - Accent5 3 9 2 2 2" xfId="34866"/>
    <cellStyle name="40% - Accent5 3 9 2 3" xfId="34865"/>
    <cellStyle name="40% - Accent5 3 9 2 4" xfId="44580"/>
    <cellStyle name="40% - Accent5 3 9 3" xfId="10468"/>
    <cellStyle name="40% - Accent5 3 9 3 2" xfId="34867"/>
    <cellStyle name="40% - Accent5 3 9 4" xfId="15023"/>
    <cellStyle name="40% - Accent5 3 9 5" xfId="34864"/>
    <cellStyle name="40% - Accent5 3 9 6" xfId="44579"/>
    <cellStyle name="40% - Accent5 4" xfId="236"/>
    <cellStyle name="40% - Accent5 4 10" xfId="3774"/>
    <cellStyle name="40% - Accent5 4 10 2" xfId="10471"/>
    <cellStyle name="40% - Accent5 4 10 2 2" xfId="34870"/>
    <cellStyle name="40% - Accent5 4 10 3" xfId="34869"/>
    <cellStyle name="40% - Accent5 4 10 4" xfId="44582"/>
    <cellStyle name="40% - Accent5 4 11" xfId="3775"/>
    <cellStyle name="40% - Accent5 4 11 2" xfId="10472"/>
    <cellStyle name="40% - Accent5 4 11 2 2" xfId="34872"/>
    <cellStyle name="40% - Accent5 4 11 3" xfId="34871"/>
    <cellStyle name="40% - Accent5 4 11 4" xfId="44583"/>
    <cellStyle name="40% - Accent5 4 12" xfId="3773"/>
    <cellStyle name="40% - Accent5 4 12 2" xfId="10473"/>
    <cellStyle name="40% - Accent5 4 12 2 2" xfId="34874"/>
    <cellStyle name="40% - Accent5 4 12 3" xfId="34873"/>
    <cellStyle name="40% - Accent5 4 13" xfId="10470"/>
    <cellStyle name="40% - Accent5 4 13 2" xfId="34875"/>
    <cellStyle name="40% - Accent5 4 14" xfId="15024"/>
    <cellStyle name="40% - Accent5 4 15" xfId="34868"/>
    <cellStyle name="40% - Accent5 4 16" xfId="44581"/>
    <cellStyle name="40% - Accent5 4 2" xfId="465"/>
    <cellStyle name="40% - Accent5 4 2 10" xfId="3776"/>
    <cellStyle name="40% - Accent5 4 2 10 2" xfId="10475"/>
    <cellStyle name="40% - Accent5 4 2 10 2 2" xfId="34878"/>
    <cellStyle name="40% - Accent5 4 2 10 3" xfId="34877"/>
    <cellStyle name="40% - Accent5 4 2 11" xfId="10474"/>
    <cellStyle name="40% - Accent5 4 2 11 2" xfId="34879"/>
    <cellStyle name="40% - Accent5 4 2 12" xfId="15025"/>
    <cellStyle name="40% - Accent5 4 2 13" xfId="34876"/>
    <cellStyle name="40% - Accent5 4 2 14" xfId="44584"/>
    <cellStyle name="40% - Accent5 4 2 2" xfId="3777"/>
    <cellStyle name="40% - Accent5 4 2 2 2" xfId="3778"/>
    <cellStyle name="40% - Accent5 4 2 2 2 2" xfId="10477"/>
    <cellStyle name="40% - Accent5 4 2 2 2 2 2" xfId="34882"/>
    <cellStyle name="40% - Accent5 4 2 2 2 3" xfId="34881"/>
    <cellStyle name="40% - Accent5 4 2 2 2 4" xfId="44586"/>
    <cellStyle name="40% - Accent5 4 2 2 3" xfId="10476"/>
    <cellStyle name="40% - Accent5 4 2 2 3 2" xfId="34883"/>
    <cellStyle name="40% - Accent5 4 2 2 4" xfId="34880"/>
    <cellStyle name="40% - Accent5 4 2 2 5" xfId="44585"/>
    <cellStyle name="40% - Accent5 4 2 3" xfId="3779"/>
    <cellStyle name="40% - Accent5 4 2 3 2" xfId="3780"/>
    <cellStyle name="40% - Accent5 4 2 3 2 2" xfId="10479"/>
    <cellStyle name="40% - Accent5 4 2 3 2 2 2" xfId="34886"/>
    <cellStyle name="40% - Accent5 4 2 3 2 3" xfId="34885"/>
    <cellStyle name="40% - Accent5 4 2 3 2 4" xfId="44588"/>
    <cellStyle name="40% - Accent5 4 2 3 3" xfId="10478"/>
    <cellStyle name="40% - Accent5 4 2 3 3 2" xfId="34887"/>
    <cellStyle name="40% - Accent5 4 2 3 4" xfId="34884"/>
    <cellStyle name="40% - Accent5 4 2 3 5" xfId="44587"/>
    <cellStyle name="40% - Accent5 4 2 4" xfId="3781"/>
    <cellStyle name="40% - Accent5 4 2 4 2" xfId="10480"/>
    <cellStyle name="40% - Accent5 4 2 4 2 2" xfId="34889"/>
    <cellStyle name="40% - Accent5 4 2 4 3" xfId="34888"/>
    <cellStyle name="40% - Accent5 4 2 4 4" xfId="44589"/>
    <cellStyle name="40% - Accent5 4 2 5" xfId="3782"/>
    <cellStyle name="40% - Accent5 4 2 5 2" xfId="10481"/>
    <cellStyle name="40% - Accent5 4 2 5 2 2" xfId="34891"/>
    <cellStyle name="40% - Accent5 4 2 5 3" xfId="34890"/>
    <cellStyle name="40% - Accent5 4 2 5 4" xfId="44590"/>
    <cellStyle name="40% - Accent5 4 2 6" xfId="3783"/>
    <cellStyle name="40% - Accent5 4 2 6 2" xfId="10482"/>
    <cellStyle name="40% - Accent5 4 2 6 2 2" xfId="34893"/>
    <cellStyle name="40% - Accent5 4 2 6 3" xfId="34892"/>
    <cellStyle name="40% - Accent5 4 2 6 4" xfId="44591"/>
    <cellStyle name="40% - Accent5 4 2 7" xfId="3784"/>
    <cellStyle name="40% - Accent5 4 2 7 2" xfId="10483"/>
    <cellStyle name="40% - Accent5 4 2 7 2 2" xfId="34895"/>
    <cellStyle name="40% - Accent5 4 2 7 3" xfId="34894"/>
    <cellStyle name="40% - Accent5 4 2 7 4" xfId="44592"/>
    <cellStyle name="40% - Accent5 4 2 8" xfId="3785"/>
    <cellStyle name="40% - Accent5 4 2 8 2" xfId="10484"/>
    <cellStyle name="40% - Accent5 4 2 8 2 2" xfId="34897"/>
    <cellStyle name="40% - Accent5 4 2 8 3" xfId="34896"/>
    <cellStyle name="40% - Accent5 4 2 8 4" xfId="44593"/>
    <cellStyle name="40% - Accent5 4 2 9" xfId="3786"/>
    <cellStyle name="40% - Accent5 4 2 9 2" xfId="10485"/>
    <cellStyle name="40% - Accent5 4 2 9 2 2" xfId="34899"/>
    <cellStyle name="40% - Accent5 4 2 9 3" xfId="34898"/>
    <cellStyle name="40% - Accent5 4 2 9 4" xfId="44594"/>
    <cellStyle name="40% - Accent5 4 3" xfId="669"/>
    <cellStyle name="40% - Accent5 4 3 10" xfId="10486"/>
    <cellStyle name="40% - Accent5 4 3 10 2" xfId="34901"/>
    <cellStyle name="40% - Accent5 4 3 11" xfId="15026"/>
    <cellStyle name="40% - Accent5 4 3 12" xfId="34900"/>
    <cellStyle name="40% - Accent5 4 3 13" xfId="44595"/>
    <cellStyle name="40% - Accent5 4 3 2" xfId="3788"/>
    <cellStyle name="40% - Accent5 4 3 2 2" xfId="10487"/>
    <cellStyle name="40% - Accent5 4 3 2 2 2" xfId="34903"/>
    <cellStyle name="40% - Accent5 4 3 2 3" xfId="34902"/>
    <cellStyle name="40% - Accent5 4 3 2 4" xfId="44596"/>
    <cellStyle name="40% - Accent5 4 3 3" xfId="3789"/>
    <cellStyle name="40% - Accent5 4 3 3 2" xfId="10488"/>
    <cellStyle name="40% - Accent5 4 3 3 2 2" xfId="34905"/>
    <cellStyle name="40% - Accent5 4 3 3 3" xfId="34904"/>
    <cellStyle name="40% - Accent5 4 3 3 4" xfId="44597"/>
    <cellStyle name="40% - Accent5 4 3 4" xfId="3790"/>
    <cellStyle name="40% - Accent5 4 3 4 2" xfId="10489"/>
    <cellStyle name="40% - Accent5 4 3 4 2 2" xfId="34907"/>
    <cellStyle name="40% - Accent5 4 3 4 3" xfId="34906"/>
    <cellStyle name="40% - Accent5 4 3 4 4" xfId="44598"/>
    <cellStyle name="40% - Accent5 4 3 5" xfId="3791"/>
    <cellStyle name="40% - Accent5 4 3 5 2" xfId="10490"/>
    <cellStyle name="40% - Accent5 4 3 5 2 2" xfId="34909"/>
    <cellStyle name="40% - Accent5 4 3 5 3" xfId="34908"/>
    <cellStyle name="40% - Accent5 4 3 5 4" xfId="44599"/>
    <cellStyle name="40% - Accent5 4 3 6" xfId="3792"/>
    <cellStyle name="40% - Accent5 4 3 6 2" xfId="10491"/>
    <cellStyle name="40% - Accent5 4 3 6 2 2" xfId="34911"/>
    <cellStyle name="40% - Accent5 4 3 6 3" xfId="34910"/>
    <cellStyle name="40% - Accent5 4 3 6 4" xfId="44600"/>
    <cellStyle name="40% - Accent5 4 3 7" xfId="3793"/>
    <cellStyle name="40% - Accent5 4 3 7 2" xfId="10492"/>
    <cellStyle name="40% - Accent5 4 3 7 2 2" xfId="34913"/>
    <cellStyle name="40% - Accent5 4 3 7 3" xfId="34912"/>
    <cellStyle name="40% - Accent5 4 3 7 4" xfId="44601"/>
    <cellStyle name="40% - Accent5 4 3 8" xfId="3794"/>
    <cellStyle name="40% - Accent5 4 3 8 2" xfId="10493"/>
    <cellStyle name="40% - Accent5 4 3 8 2 2" xfId="34915"/>
    <cellStyle name="40% - Accent5 4 3 8 3" xfId="34914"/>
    <cellStyle name="40% - Accent5 4 3 8 4" xfId="44602"/>
    <cellStyle name="40% - Accent5 4 3 9" xfId="3787"/>
    <cellStyle name="40% - Accent5 4 3 9 2" xfId="10494"/>
    <cellStyle name="40% - Accent5 4 3 9 2 2" xfId="34917"/>
    <cellStyle name="40% - Accent5 4 3 9 3" xfId="34916"/>
    <cellStyle name="40% - Accent5 4 4" xfId="756"/>
    <cellStyle name="40% - Accent5 4 4 2" xfId="3796"/>
    <cellStyle name="40% - Accent5 4 4 2 2" xfId="10496"/>
    <cellStyle name="40% - Accent5 4 4 2 2 2" xfId="34920"/>
    <cellStyle name="40% - Accent5 4 4 2 3" xfId="34919"/>
    <cellStyle name="40% - Accent5 4 4 2 4" xfId="44604"/>
    <cellStyle name="40% - Accent5 4 4 3" xfId="3795"/>
    <cellStyle name="40% - Accent5 4 4 3 2" xfId="10497"/>
    <cellStyle name="40% - Accent5 4 4 3 2 2" xfId="34922"/>
    <cellStyle name="40% - Accent5 4 4 3 3" xfId="34921"/>
    <cellStyle name="40% - Accent5 4 4 4" xfId="10495"/>
    <cellStyle name="40% - Accent5 4 4 4 2" xfId="34923"/>
    <cellStyle name="40% - Accent5 4 4 5" xfId="15027"/>
    <cellStyle name="40% - Accent5 4 4 6" xfId="34918"/>
    <cellStyle name="40% - Accent5 4 4 7" xfId="44603"/>
    <cellStyle name="40% - Accent5 4 5" xfId="3797"/>
    <cellStyle name="40% - Accent5 4 5 2" xfId="10498"/>
    <cellStyle name="40% - Accent5 4 5 2 2" xfId="34925"/>
    <cellStyle name="40% - Accent5 4 5 3" xfId="34924"/>
    <cellStyle name="40% - Accent5 4 5 4" xfId="44605"/>
    <cellStyle name="40% - Accent5 4 6" xfId="3798"/>
    <cellStyle name="40% - Accent5 4 6 2" xfId="10499"/>
    <cellStyle name="40% - Accent5 4 6 2 2" xfId="34927"/>
    <cellStyle name="40% - Accent5 4 6 3" xfId="34926"/>
    <cellStyle name="40% - Accent5 4 6 4" xfId="44606"/>
    <cellStyle name="40% - Accent5 4 7" xfId="3799"/>
    <cellStyle name="40% - Accent5 4 7 2" xfId="10500"/>
    <cellStyle name="40% - Accent5 4 7 2 2" xfId="34929"/>
    <cellStyle name="40% - Accent5 4 7 3" xfId="34928"/>
    <cellStyle name="40% - Accent5 4 7 4" xfId="44607"/>
    <cellStyle name="40% - Accent5 4 8" xfId="3800"/>
    <cellStyle name="40% - Accent5 4 8 2" xfId="10501"/>
    <cellStyle name="40% - Accent5 4 8 2 2" xfId="34931"/>
    <cellStyle name="40% - Accent5 4 8 3" xfId="34930"/>
    <cellStyle name="40% - Accent5 4 8 4" xfId="44608"/>
    <cellStyle name="40% - Accent5 4 9" xfId="3801"/>
    <cellStyle name="40% - Accent5 4 9 2" xfId="10502"/>
    <cellStyle name="40% - Accent5 4 9 2 2" xfId="34933"/>
    <cellStyle name="40% - Accent5 4 9 3" xfId="34932"/>
    <cellStyle name="40% - Accent5 4 9 4" xfId="44609"/>
    <cellStyle name="40% - Accent5 5" xfId="237"/>
    <cellStyle name="40% - Accent5 5 10" xfId="3803"/>
    <cellStyle name="40% - Accent5 5 10 2" xfId="10504"/>
    <cellStyle name="40% - Accent5 5 10 2 2" xfId="34936"/>
    <cellStyle name="40% - Accent5 5 10 3" xfId="34935"/>
    <cellStyle name="40% - Accent5 5 10 4" xfId="44611"/>
    <cellStyle name="40% - Accent5 5 11" xfId="3804"/>
    <cellStyle name="40% - Accent5 5 11 2" xfId="10505"/>
    <cellStyle name="40% - Accent5 5 11 2 2" xfId="34938"/>
    <cellStyle name="40% - Accent5 5 11 3" xfId="34937"/>
    <cellStyle name="40% - Accent5 5 11 4" xfId="44612"/>
    <cellStyle name="40% - Accent5 5 12" xfId="3802"/>
    <cellStyle name="40% - Accent5 5 12 2" xfId="10506"/>
    <cellStyle name="40% - Accent5 5 12 2 2" xfId="34940"/>
    <cellStyle name="40% - Accent5 5 12 3" xfId="34939"/>
    <cellStyle name="40% - Accent5 5 13" xfId="10503"/>
    <cellStyle name="40% - Accent5 5 13 2" xfId="34941"/>
    <cellStyle name="40% - Accent5 5 14" xfId="15028"/>
    <cellStyle name="40% - Accent5 5 15" xfId="34934"/>
    <cellStyle name="40% - Accent5 5 16" xfId="44610"/>
    <cellStyle name="40% - Accent5 5 2" xfId="466"/>
    <cellStyle name="40% - Accent5 5 2 10" xfId="3805"/>
    <cellStyle name="40% - Accent5 5 2 10 2" xfId="10508"/>
    <cellStyle name="40% - Accent5 5 2 10 2 2" xfId="34944"/>
    <cellStyle name="40% - Accent5 5 2 10 3" xfId="34943"/>
    <cellStyle name="40% - Accent5 5 2 11" xfId="10507"/>
    <cellStyle name="40% - Accent5 5 2 11 2" xfId="34945"/>
    <cellStyle name="40% - Accent5 5 2 12" xfId="15029"/>
    <cellStyle name="40% - Accent5 5 2 13" xfId="34942"/>
    <cellStyle name="40% - Accent5 5 2 14" xfId="44613"/>
    <cellStyle name="40% - Accent5 5 2 2" xfId="3806"/>
    <cellStyle name="40% - Accent5 5 2 2 2" xfId="10509"/>
    <cellStyle name="40% - Accent5 5 2 2 2 2" xfId="34947"/>
    <cellStyle name="40% - Accent5 5 2 2 3" xfId="34946"/>
    <cellStyle name="40% - Accent5 5 2 2 4" xfId="44614"/>
    <cellStyle name="40% - Accent5 5 2 3" xfId="3807"/>
    <cellStyle name="40% - Accent5 5 2 3 2" xfId="10510"/>
    <cellStyle name="40% - Accent5 5 2 3 2 2" xfId="34949"/>
    <cellStyle name="40% - Accent5 5 2 3 3" xfId="34948"/>
    <cellStyle name="40% - Accent5 5 2 3 4" xfId="44615"/>
    <cellStyle name="40% - Accent5 5 2 4" xfId="3808"/>
    <cellStyle name="40% - Accent5 5 2 4 2" xfId="10511"/>
    <cellStyle name="40% - Accent5 5 2 4 2 2" xfId="34951"/>
    <cellStyle name="40% - Accent5 5 2 4 3" xfId="34950"/>
    <cellStyle name="40% - Accent5 5 2 4 4" xfId="44616"/>
    <cellStyle name="40% - Accent5 5 2 5" xfId="3809"/>
    <cellStyle name="40% - Accent5 5 2 5 2" xfId="10512"/>
    <cellStyle name="40% - Accent5 5 2 5 2 2" xfId="34953"/>
    <cellStyle name="40% - Accent5 5 2 5 3" xfId="34952"/>
    <cellStyle name="40% - Accent5 5 2 5 4" xfId="44617"/>
    <cellStyle name="40% - Accent5 5 2 6" xfId="3810"/>
    <cellStyle name="40% - Accent5 5 2 6 2" xfId="10513"/>
    <cellStyle name="40% - Accent5 5 2 6 2 2" xfId="34955"/>
    <cellStyle name="40% - Accent5 5 2 6 3" xfId="34954"/>
    <cellStyle name="40% - Accent5 5 2 6 4" xfId="44618"/>
    <cellStyle name="40% - Accent5 5 2 7" xfId="3811"/>
    <cellStyle name="40% - Accent5 5 2 7 2" xfId="10514"/>
    <cellStyle name="40% - Accent5 5 2 7 2 2" xfId="34957"/>
    <cellStyle name="40% - Accent5 5 2 7 3" xfId="34956"/>
    <cellStyle name="40% - Accent5 5 2 7 4" xfId="44619"/>
    <cellStyle name="40% - Accent5 5 2 8" xfId="3812"/>
    <cellStyle name="40% - Accent5 5 2 8 2" xfId="10515"/>
    <cellStyle name="40% - Accent5 5 2 8 2 2" xfId="34959"/>
    <cellStyle name="40% - Accent5 5 2 8 3" xfId="34958"/>
    <cellStyle name="40% - Accent5 5 2 8 4" xfId="44620"/>
    <cellStyle name="40% - Accent5 5 2 9" xfId="3813"/>
    <cellStyle name="40% - Accent5 5 2 9 2" xfId="10516"/>
    <cellStyle name="40% - Accent5 5 2 9 2 2" xfId="34961"/>
    <cellStyle name="40% - Accent5 5 2 9 3" xfId="34960"/>
    <cellStyle name="40% - Accent5 5 2 9 4" xfId="44621"/>
    <cellStyle name="40% - Accent5 5 3" xfId="670"/>
    <cellStyle name="40% - Accent5 5 3 2" xfId="3815"/>
    <cellStyle name="40% - Accent5 5 3 2 2" xfId="10518"/>
    <cellStyle name="40% - Accent5 5 3 2 2 2" xfId="34964"/>
    <cellStyle name="40% - Accent5 5 3 2 3" xfId="34963"/>
    <cellStyle name="40% - Accent5 5 3 2 4" xfId="44623"/>
    <cellStyle name="40% - Accent5 5 3 3" xfId="3814"/>
    <cellStyle name="40% - Accent5 5 3 3 2" xfId="10519"/>
    <cellStyle name="40% - Accent5 5 3 3 2 2" xfId="34966"/>
    <cellStyle name="40% - Accent5 5 3 3 3" xfId="34965"/>
    <cellStyle name="40% - Accent5 5 3 4" xfId="10517"/>
    <cellStyle name="40% - Accent5 5 3 4 2" xfId="34967"/>
    <cellStyle name="40% - Accent5 5 3 5" xfId="15030"/>
    <cellStyle name="40% - Accent5 5 3 6" xfId="34962"/>
    <cellStyle name="40% - Accent5 5 3 7" xfId="44622"/>
    <cellStyle name="40% - Accent5 5 4" xfId="757"/>
    <cellStyle name="40% - Accent5 5 4 2" xfId="3816"/>
    <cellStyle name="40% - Accent5 5 4 2 2" xfId="10521"/>
    <cellStyle name="40% - Accent5 5 4 2 2 2" xfId="34970"/>
    <cellStyle name="40% - Accent5 5 4 2 3" xfId="34969"/>
    <cellStyle name="40% - Accent5 5 4 3" xfId="10520"/>
    <cellStyle name="40% - Accent5 5 4 3 2" xfId="34971"/>
    <cellStyle name="40% - Accent5 5 4 4" xfId="15031"/>
    <cellStyle name="40% - Accent5 5 4 5" xfId="34968"/>
    <cellStyle name="40% - Accent5 5 4 6" xfId="44624"/>
    <cellStyle name="40% - Accent5 5 5" xfId="3817"/>
    <cellStyle name="40% - Accent5 5 5 2" xfId="10522"/>
    <cellStyle name="40% - Accent5 5 5 2 2" xfId="34973"/>
    <cellStyle name="40% - Accent5 5 5 3" xfId="34972"/>
    <cellStyle name="40% - Accent5 5 5 4" xfId="44625"/>
    <cellStyle name="40% - Accent5 5 6" xfId="3818"/>
    <cellStyle name="40% - Accent5 5 6 2" xfId="10523"/>
    <cellStyle name="40% - Accent5 5 6 2 2" xfId="34975"/>
    <cellStyle name="40% - Accent5 5 6 3" xfId="34974"/>
    <cellStyle name="40% - Accent5 5 6 4" xfId="44626"/>
    <cellStyle name="40% - Accent5 5 7" xfId="3819"/>
    <cellStyle name="40% - Accent5 5 7 2" xfId="10524"/>
    <cellStyle name="40% - Accent5 5 7 2 2" xfId="34977"/>
    <cellStyle name="40% - Accent5 5 7 3" xfId="34976"/>
    <cellStyle name="40% - Accent5 5 7 4" xfId="44627"/>
    <cellStyle name="40% - Accent5 5 8" xfId="3820"/>
    <cellStyle name="40% - Accent5 5 8 2" xfId="10525"/>
    <cellStyle name="40% - Accent5 5 8 2 2" xfId="34979"/>
    <cellStyle name="40% - Accent5 5 8 3" xfId="34978"/>
    <cellStyle name="40% - Accent5 5 8 4" xfId="44628"/>
    <cellStyle name="40% - Accent5 5 9" xfId="3821"/>
    <cellStyle name="40% - Accent5 5 9 2" xfId="10526"/>
    <cellStyle name="40% - Accent5 5 9 2 2" xfId="34981"/>
    <cellStyle name="40% - Accent5 5 9 3" xfId="34980"/>
    <cellStyle name="40% - Accent5 5 9 4" xfId="44629"/>
    <cellStyle name="40% - Accent5 6" xfId="238"/>
    <cellStyle name="40% - Accent5 6 10" xfId="3822"/>
    <cellStyle name="40% - Accent5 6 10 2" xfId="10528"/>
    <cellStyle name="40% - Accent5 6 10 2 2" xfId="34984"/>
    <cellStyle name="40% - Accent5 6 10 3" xfId="34983"/>
    <cellStyle name="40% - Accent5 6 11" xfId="10527"/>
    <cellStyle name="40% - Accent5 6 11 2" xfId="34985"/>
    <cellStyle name="40% - Accent5 6 12" xfId="15032"/>
    <cellStyle name="40% - Accent5 6 13" xfId="34982"/>
    <cellStyle name="40% - Accent5 6 14" xfId="44630"/>
    <cellStyle name="40% - Accent5 6 2" xfId="467"/>
    <cellStyle name="40% - Accent5 6 2 2" xfId="3824"/>
    <cellStyle name="40% - Accent5 6 2 2 2" xfId="10530"/>
    <cellStyle name="40% - Accent5 6 2 2 2 2" xfId="34988"/>
    <cellStyle name="40% - Accent5 6 2 2 3" xfId="34987"/>
    <cellStyle name="40% - Accent5 6 2 2 4" xfId="44632"/>
    <cellStyle name="40% - Accent5 6 2 3" xfId="3823"/>
    <cellStyle name="40% - Accent5 6 2 3 2" xfId="10531"/>
    <cellStyle name="40% - Accent5 6 2 3 2 2" xfId="34990"/>
    <cellStyle name="40% - Accent5 6 2 3 3" xfId="34989"/>
    <cellStyle name="40% - Accent5 6 2 4" xfId="10529"/>
    <cellStyle name="40% - Accent5 6 2 4 2" xfId="34991"/>
    <cellStyle name="40% - Accent5 6 2 5" xfId="15033"/>
    <cellStyle name="40% - Accent5 6 2 6" xfId="34986"/>
    <cellStyle name="40% - Accent5 6 2 7" xfId="44631"/>
    <cellStyle name="40% - Accent5 6 3" xfId="671"/>
    <cellStyle name="40% - Accent5 6 3 2" xfId="3826"/>
    <cellStyle name="40% - Accent5 6 3 2 2" xfId="10533"/>
    <cellStyle name="40% - Accent5 6 3 2 2 2" xfId="34994"/>
    <cellStyle name="40% - Accent5 6 3 2 3" xfId="34993"/>
    <cellStyle name="40% - Accent5 6 3 2 4" xfId="44634"/>
    <cellStyle name="40% - Accent5 6 3 3" xfId="3825"/>
    <cellStyle name="40% - Accent5 6 3 3 2" xfId="10534"/>
    <cellStyle name="40% - Accent5 6 3 3 2 2" xfId="34996"/>
    <cellStyle name="40% - Accent5 6 3 3 3" xfId="34995"/>
    <cellStyle name="40% - Accent5 6 3 4" xfId="10532"/>
    <cellStyle name="40% - Accent5 6 3 4 2" xfId="34997"/>
    <cellStyle name="40% - Accent5 6 3 5" xfId="15034"/>
    <cellStyle name="40% - Accent5 6 3 6" xfId="34992"/>
    <cellStyle name="40% - Accent5 6 3 7" xfId="44633"/>
    <cellStyle name="40% - Accent5 6 4" xfId="758"/>
    <cellStyle name="40% - Accent5 6 4 2" xfId="3827"/>
    <cellStyle name="40% - Accent5 6 4 2 2" xfId="10536"/>
    <cellStyle name="40% - Accent5 6 4 2 2 2" xfId="35000"/>
    <cellStyle name="40% - Accent5 6 4 2 3" xfId="34999"/>
    <cellStyle name="40% - Accent5 6 4 3" xfId="10535"/>
    <cellStyle name="40% - Accent5 6 4 3 2" xfId="35001"/>
    <cellStyle name="40% - Accent5 6 4 4" xfId="15035"/>
    <cellStyle name="40% - Accent5 6 4 5" xfId="34998"/>
    <cellStyle name="40% - Accent5 6 4 6" xfId="44635"/>
    <cellStyle name="40% - Accent5 6 5" xfId="3828"/>
    <cellStyle name="40% - Accent5 6 5 2" xfId="10537"/>
    <cellStyle name="40% - Accent5 6 5 2 2" xfId="35003"/>
    <cellStyle name="40% - Accent5 6 5 3" xfId="35002"/>
    <cellStyle name="40% - Accent5 6 5 4" xfId="44636"/>
    <cellStyle name="40% - Accent5 6 6" xfId="3829"/>
    <cellStyle name="40% - Accent5 6 6 2" xfId="10538"/>
    <cellStyle name="40% - Accent5 6 6 2 2" xfId="35005"/>
    <cellStyle name="40% - Accent5 6 6 3" xfId="35004"/>
    <cellStyle name="40% - Accent5 6 6 4" xfId="44637"/>
    <cellStyle name="40% - Accent5 6 7" xfId="3830"/>
    <cellStyle name="40% - Accent5 6 7 2" xfId="10539"/>
    <cellStyle name="40% - Accent5 6 7 2 2" xfId="35007"/>
    <cellStyle name="40% - Accent5 6 7 3" xfId="35006"/>
    <cellStyle name="40% - Accent5 6 7 4" xfId="44638"/>
    <cellStyle name="40% - Accent5 6 8" xfId="3831"/>
    <cellStyle name="40% - Accent5 6 8 2" xfId="10540"/>
    <cellStyle name="40% - Accent5 6 8 2 2" xfId="35009"/>
    <cellStyle name="40% - Accent5 6 8 3" xfId="35008"/>
    <cellStyle name="40% - Accent5 6 8 4" xfId="44639"/>
    <cellStyle name="40% - Accent5 6 9" xfId="3832"/>
    <cellStyle name="40% - Accent5 6 9 2" xfId="10541"/>
    <cellStyle name="40% - Accent5 6 9 2 2" xfId="35011"/>
    <cellStyle name="40% - Accent5 6 9 3" xfId="35010"/>
    <cellStyle name="40% - Accent5 6 9 4" xfId="44640"/>
    <cellStyle name="40% - Accent5 7" xfId="239"/>
    <cellStyle name="40% - Accent5 7 10" xfId="10542"/>
    <cellStyle name="40% - Accent5 7 10 2" xfId="35013"/>
    <cellStyle name="40% - Accent5 7 11" xfId="15036"/>
    <cellStyle name="40% - Accent5 7 12" xfId="35012"/>
    <cellStyle name="40% - Accent5 7 13" xfId="44641"/>
    <cellStyle name="40% - Accent5 7 2" xfId="468"/>
    <cellStyle name="40% - Accent5 7 2 2" xfId="3835"/>
    <cellStyle name="40% - Accent5 7 2 2 2" xfId="10544"/>
    <cellStyle name="40% - Accent5 7 2 2 2 2" xfId="35016"/>
    <cellStyle name="40% - Accent5 7 2 2 3" xfId="35015"/>
    <cellStyle name="40% - Accent5 7 2 2 4" xfId="44643"/>
    <cellStyle name="40% - Accent5 7 2 3" xfId="3834"/>
    <cellStyle name="40% - Accent5 7 2 3 2" xfId="10545"/>
    <cellStyle name="40% - Accent5 7 2 3 2 2" xfId="35018"/>
    <cellStyle name="40% - Accent5 7 2 3 3" xfId="35017"/>
    <cellStyle name="40% - Accent5 7 2 4" xfId="10543"/>
    <cellStyle name="40% - Accent5 7 2 4 2" xfId="35019"/>
    <cellStyle name="40% - Accent5 7 2 5" xfId="15037"/>
    <cellStyle name="40% - Accent5 7 2 6" xfId="35014"/>
    <cellStyle name="40% - Accent5 7 2 7" xfId="44642"/>
    <cellStyle name="40% - Accent5 7 3" xfId="672"/>
    <cellStyle name="40% - Accent5 7 3 2" xfId="3836"/>
    <cellStyle name="40% - Accent5 7 3 2 2" xfId="10547"/>
    <cellStyle name="40% - Accent5 7 3 2 2 2" xfId="35022"/>
    <cellStyle name="40% - Accent5 7 3 2 3" xfId="35021"/>
    <cellStyle name="40% - Accent5 7 3 3" xfId="10546"/>
    <cellStyle name="40% - Accent5 7 3 3 2" xfId="35023"/>
    <cellStyle name="40% - Accent5 7 3 4" xfId="15038"/>
    <cellStyle name="40% - Accent5 7 3 5" xfId="35020"/>
    <cellStyle name="40% - Accent5 7 3 6" xfId="44644"/>
    <cellStyle name="40% - Accent5 7 4" xfId="759"/>
    <cellStyle name="40% - Accent5 7 4 2" xfId="3837"/>
    <cellStyle name="40% - Accent5 7 4 2 2" xfId="10549"/>
    <cellStyle name="40% - Accent5 7 4 2 2 2" xfId="35026"/>
    <cellStyle name="40% - Accent5 7 4 2 3" xfId="35025"/>
    <cellStyle name="40% - Accent5 7 4 3" xfId="10548"/>
    <cellStyle name="40% - Accent5 7 4 3 2" xfId="35027"/>
    <cellStyle name="40% - Accent5 7 4 4" xfId="15039"/>
    <cellStyle name="40% - Accent5 7 4 5" xfId="35024"/>
    <cellStyle name="40% - Accent5 7 4 6" xfId="44645"/>
    <cellStyle name="40% - Accent5 7 5" xfId="3838"/>
    <cellStyle name="40% - Accent5 7 5 2" xfId="10550"/>
    <cellStyle name="40% - Accent5 7 5 2 2" xfId="35029"/>
    <cellStyle name="40% - Accent5 7 5 3" xfId="35028"/>
    <cellStyle name="40% - Accent5 7 5 4" xfId="44646"/>
    <cellStyle name="40% - Accent5 7 6" xfId="3839"/>
    <cellStyle name="40% - Accent5 7 6 2" xfId="10551"/>
    <cellStyle name="40% - Accent5 7 6 2 2" xfId="35031"/>
    <cellStyle name="40% - Accent5 7 6 3" xfId="35030"/>
    <cellStyle name="40% - Accent5 7 6 4" xfId="44647"/>
    <cellStyle name="40% - Accent5 7 7" xfId="3840"/>
    <cellStyle name="40% - Accent5 7 7 2" xfId="10552"/>
    <cellStyle name="40% - Accent5 7 7 2 2" xfId="35033"/>
    <cellStyle name="40% - Accent5 7 7 3" xfId="35032"/>
    <cellStyle name="40% - Accent5 7 7 4" xfId="44648"/>
    <cellStyle name="40% - Accent5 7 8" xfId="3841"/>
    <cellStyle name="40% - Accent5 7 8 2" xfId="10553"/>
    <cellStyle name="40% - Accent5 7 8 2 2" xfId="35035"/>
    <cellStyle name="40% - Accent5 7 8 3" xfId="35034"/>
    <cellStyle name="40% - Accent5 7 8 4" xfId="44649"/>
    <cellStyle name="40% - Accent5 7 9" xfId="3833"/>
    <cellStyle name="40% - Accent5 7 9 2" xfId="10554"/>
    <cellStyle name="40% - Accent5 7 9 2 2" xfId="35037"/>
    <cellStyle name="40% - Accent5 7 9 3" xfId="35036"/>
    <cellStyle name="40% - Accent5 8" xfId="331"/>
    <cellStyle name="40% - Accent5 8 2" xfId="3843"/>
    <cellStyle name="40% - Accent5 8 2 2" xfId="10555"/>
    <cellStyle name="40% - Accent5 8 2 2 2" xfId="35039"/>
    <cellStyle name="40% - Accent5 8 2 3" xfId="15040"/>
    <cellStyle name="40% - Accent5 8 2 4" xfId="35038"/>
    <cellStyle name="40% - Accent5 8 2 5" xfId="44651"/>
    <cellStyle name="40% - Accent5 8 3" xfId="3844"/>
    <cellStyle name="40% - Accent5 8 3 2" xfId="10556"/>
    <cellStyle name="40% - Accent5 8 3 2 2" xfId="35041"/>
    <cellStyle name="40% - Accent5 8 3 3" xfId="15041"/>
    <cellStyle name="40% - Accent5 8 3 4" xfId="35040"/>
    <cellStyle name="40% - Accent5 8 3 5" xfId="44652"/>
    <cellStyle name="40% - Accent5 8 4" xfId="3845"/>
    <cellStyle name="40% - Accent5 8 4 2" xfId="10557"/>
    <cellStyle name="40% - Accent5 8 4 2 2" xfId="35043"/>
    <cellStyle name="40% - Accent5 8 4 3" xfId="15042"/>
    <cellStyle name="40% - Accent5 8 4 4" xfId="35042"/>
    <cellStyle name="40% - Accent5 8 4 5" xfId="44653"/>
    <cellStyle name="40% - Accent5 8 5" xfId="3846"/>
    <cellStyle name="40% - Accent5 8 5 2" xfId="10558"/>
    <cellStyle name="40% - Accent5 8 5 2 2" xfId="35045"/>
    <cellStyle name="40% - Accent5 8 5 3" xfId="35044"/>
    <cellStyle name="40% - Accent5 8 5 4" xfId="44654"/>
    <cellStyle name="40% - Accent5 8 6" xfId="3842"/>
    <cellStyle name="40% - Accent5 8 6 2" xfId="10559"/>
    <cellStyle name="40% - Accent5 8 6 2 2" xfId="35047"/>
    <cellStyle name="40% - Accent5 8 6 3" xfId="35046"/>
    <cellStyle name="40% - Accent5 8 7" xfId="44650"/>
    <cellStyle name="40% - Accent5 9" xfId="317"/>
    <cellStyle name="40% - Accent5 9 2" xfId="3848"/>
    <cellStyle name="40% - Accent5 9 2 2" xfId="10561"/>
    <cellStyle name="40% - Accent5 9 2 2 2" xfId="35050"/>
    <cellStyle name="40% - Accent5 9 2 3" xfId="15044"/>
    <cellStyle name="40% - Accent5 9 2 4" xfId="35049"/>
    <cellStyle name="40% - Accent5 9 2 5" xfId="44656"/>
    <cellStyle name="40% - Accent5 9 3" xfId="3847"/>
    <cellStyle name="40% - Accent5 9 3 2" xfId="10562"/>
    <cellStyle name="40% - Accent5 9 3 2 2" xfId="35052"/>
    <cellStyle name="40% - Accent5 9 3 3" xfId="15045"/>
    <cellStyle name="40% - Accent5 9 3 4" xfId="35051"/>
    <cellStyle name="40% - Accent5 9 4" xfId="10560"/>
    <cellStyle name="40% - Accent5 9 4 2" xfId="15046"/>
    <cellStyle name="40% - Accent5 9 4 3" xfId="35053"/>
    <cellStyle name="40% - Accent5 9 5" xfId="15043"/>
    <cellStyle name="40% - Accent5 9 6" xfId="35048"/>
    <cellStyle name="40% - Accent5 9 7" xfId="44655"/>
    <cellStyle name="40% - Accent6" xfId="12" builtinId="51" customBuiltin="1"/>
    <cellStyle name="40% - Accent6 10" xfId="3849"/>
    <cellStyle name="40% - Accent6 10 2" xfId="3850"/>
    <cellStyle name="40% - Accent6 10 2 2" xfId="10564"/>
    <cellStyle name="40% - Accent6 10 2 2 2" xfId="35056"/>
    <cellStyle name="40% - Accent6 10 2 3" xfId="15048"/>
    <cellStyle name="40% - Accent6 10 2 4" xfId="35055"/>
    <cellStyle name="40% - Accent6 10 2 5" xfId="44658"/>
    <cellStyle name="40% - Accent6 10 3" xfId="10563"/>
    <cellStyle name="40% - Accent6 10 3 2" xfId="15049"/>
    <cellStyle name="40% - Accent6 10 3 3" xfId="35057"/>
    <cellStyle name="40% - Accent6 10 4" xfId="15050"/>
    <cellStyle name="40% - Accent6 10 5" xfId="15047"/>
    <cellStyle name="40% - Accent6 10 6" xfId="35054"/>
    <cellStyle name="40% - Accent6 10 7" xfId="44657"/>
    <cellStyle name="40% - Accent6 11" xfId="3851"/>
    <cellStyle name="40% - Accent6 11 2" xfId="3852"/>
    <cellStyle name="40% - Accent6 11 2 2" xfId="10566"/>
    <cellStyle name="40% - Accent6 11 2 2 2" xfId="35060"/>
    <cellStyle name="40% - Accent6 11 2 3" xfId="15052"/>
    <cellStyle name="40% - Accent6 11 2 4" xfId="35059"/>
    <cellStyle name="40% - Accent6 11 2 5" xfId="44660"/>
    <cellStyle name="40% - Accent6 11 3" xfId="10565"/>
    <cellStyle name="40% - Accent6 11 3 2" xfId="15053"/>
    <cellStyle name="40% - Accent6 11 3 3" xfId="35061"/>
    <cellStyle name="40% - Accent6 11 4" xfId="15054"/>
    <cellStyle name="40% - Accent6 11 5" xfId="15051"/>
    <cellStyle name="40% - Accent6 11 6" xfId="35058"/>
    <cellStyle name="40% - Accent6 11 7" xfId="44659"/>
    <cellStyle name="40% - Accent6 12" xfId="3853"/>
    <cellStyle name="40% - Accent6 12 2" xfId="10567"/>
    <cellStyle name="40% - Accent6 12 2 2" xfId="15056"/>
    <cellStyle name="40% - Accent6 12 2 3" xfId="35063"/>
    <cellStyle name="40% - Accent6 12 3" xfId="15057"/>
    <cellStyle name="40% - Accent6 12 4" xfId="15058"/>
    <cellStyle name="40% - Accent6 12 5" xfId="15059"/>
    <cellStyle name="40% - Accent6 12 6" xfId="15055"/>
    <cellStyle name="40% - Accent6 12 7" xfId="35062"/>
    <cellStyle name="40% - Accent6 12 8" xfId="44661"/>
    <cellStyle name="40% - Accent6 13" xfId="3854"/>
    <cellStyle name="40% - Accent6 13 2" xfId="10568"/>
    <cellStyle name="40% - Accent6 13 2 2" xfId="35065"/>
    <cellStyle name="40% - Accent6 13 3" xfId="15060"/>
    <cellStyle name="40% - Accent6 13 4" xfId="35064"/>
    <cellStyle name="40% - Accent6 13 5" xfId="44662"/>
    <cellStyle name="40% - Accent6 14" xfId="3855"/>
    <cellStyle name="40% - Accent6 14 2" xfId="10569"/>
    <cellStyle name="40% - Accent6 14 2 2" xfId="35067"/>
    <cellStyle name="40% - Accent6 14 3" xfId="15061"/>
    <cellStyle name="40% - Accent6 14 4" xfId="35066"/>
    <cellStyle name="40% - Accent6 14 5" xfId="44663"/>
    <cellStyle name="40% - Accent6 15" xfId="3856"/>
    <cellStyle name="40% - Accent6 15 2" xfId="10570"/>
    <cellStyle name="40% - Accent6 15 2 2" xfId="35069"/>
    <cellStyle name="40% - Accent6 15 3" xfId="15062"/>
    <cellStyle name="40% - Accent6 15 4" xfId="35068"/>
    <cellStyle name="40% - Accent6 15 5" xfId="44664"/>
    <cellStyle name="40% - Accent6 16" xfId="13882"/>
    <cellStyle name="40% - Accent6 16 2" xfId="15063"/>
    <cellStyle name="40% - Accent6 17" xfId="15064"/>
    <cellStyle name="40% - Accent6 18" xfId="15065"/>
    <cellStyle name="40% - Accent6 19" xfId="15066"/>
    <cellStyle name="40% - Accent6 2" xfId="137"/>
    <cellStyle name="40% - Accent6 2 10" xfId="3858"/>
    <cellStyle name="40% - Accent6 2 11" xfId="3859"/>
    <cellStyle name="40% - Accent6 2 11 2" xfId="10572"/>
    <cellStyle name="40% - Accent6 2 11 2 2" xfId="35071"/>
    <cellStyle name="40% - Accent6 2 11 3" xfId="15067"/>
    <cellStyle name="40% - Accent6 2 11 4" xfId="35070"/>
    <cellStyle name="40% - Accent6 2 11 5" xfId="44665"/>
    <cellStyle name="40% - Accent6 2 12" xfId="3860"/>
    <cellStyle name="40% - Accent6 2 12 2" xfId="10573"/>
    <cellStyle name="40% - Accent6 2 12 2 2" xfId="35073"/>
    <cellStyle name="40% - Accent6 2 12 3" xfId="15068"/>
    <cellStyle name="40% - Accent6 2 12 4" xfId="35072"/>
    <cellStyle name="40% - Accent6 2 12 5" xfId="44666"/>
    <cellStyle name="40% - Accent6 2 13" xfId="3861"/>
    <cellStyle name="40% - Accent6 2 13 2" xfId="10574"/>
    <cellStyle name="40% - Accent6 2 13 2 2" xfId="35075"/>
    <cellStyle name="40% - Accent6 2 13 3" xfId="15069"/>
    <cellStyle name="40% - Accent6 2 13 4" xfId="35074"/>
    <cellStyle name="40% - Accent6 2 13 5" xfId="44667"/>
    <cellStyle name="40% - Accent6 2 14" xfId="3862"/>
    <cellStyle name="40% - Accent6 2 14 2" xfId="10575"/>
    <cellStyle name="40% - Accent6 2 14 2 2" xfId="35077"/>
    <cellStyle name="40% - Accent6 2 14 3" xfId="15070"/>
    <cellStyle name="40% - Accent6 2 14 4" xfId="35076"/>
    <cellStyle name="40% - Accent6 2 14 5" xfId="44668"/>
    <cellStyle name="40% - Accent6 2 15" xfId="3863"/>
    <cellStyle name="40% - Accent6 2 15 2" xfId="10576"/>
    <cellStyle name="40% - Accent6 2 15 2 2" xfId="35079"/>
    <cellStyle name="40% - Accent6 2 15 3" xfId="15071"/>
    <cellStyle name="40% - Accent6 2 15 4" xfId="35078"/>
    <cellStyle name="40% - Accent6 2 15 5" xfId="44669"/>
    <cellStyle name="40% - Accent6 2 16" xfId="3857"/>
    <cellStyle name="40% - Accent6 2 16 2" xfId="10577"/>
    <cellStyle name="40% - Accent6 2 16 2 2" xfId="35081"/>
    <cellStyle name="40% - Accent6 2 16 3" xfId="28056"/>
    <cellStyle name="40% - Accent6 2 16 4" xfId="35080"/>
    <cellStyle name="40% - Accent6 2 17" xfId="10571"/>
    <cellStyle name="40% - Accent6 2 17 2" xfId="35082"/>
    <cellStyle name="40% - Accent6 2 18" xfId="41620"/>
    <cellStyle name="40% - Accent6 2 2" xfId="241"/>
    <cellStyle name="40% - Accent6 2 2 2" xfId="3864"/>
    <cellStyle name="40% - Accent6 2 2 2 10" xfId="3865"/>
    <cellStyle name="40% - Accent6 2 2 2 10 2" xfId="10579"/>
    <cellStyle name="40% - Accent6 2 2 2 10 2 2" xfId="35085"/>
    <cellStyle name="40% - Accent6 2 2 2 10 3" xfId="35084"/>
    <cellStyle name="40% - Accent6 2 2 2 10 4" xfId="44671"/>
    <cellStyle name="40% - Accent6 2 2 2 11" xfId="3866"/>
    <cellStyle name="40% - Accent6 2 2 2 11 2" xfId="10580"/>
    <cellStyle name="40% - Accent6 2 2 2 11 2 2" xfId="35087"/>
    <cellStyle name="40% - Accent6 2 2 2 11 3" xfId="35086"/>
    <cellStyle name="40% - Accent6 2 2 2 11 4" xfId="44672"/>
    <cellStyle name="40% - Accent6 2 2 2 12" xfId="10578"/>
    <cellStyle name="40% - Accent6 2 2 2 12 2" xfId="35088"/>
    <cellStyle name="40% - Accent6 2 2 2 13" xfId="35083"/>
    <cellStyle name="40% - Accent6 2 2 2 14" xfId="44670"/>
    <cellStyle name="40% - Accent6 2 2 2 2" xfId="3867"/>
    <cellStyle name="40% - Accent6 2 2 2 2 10" xfId="10581"/>
    <cellStyle name="40% - Accent6 2 2 2 2 10 2" xfId="35090"/>
    <cellStyle name="40% - Accent6 2 2 2 2 11" xfId="35089"/>
    <cellStyle name="40% - Accent6 2 2 2 2 12" xfId="44673"/>
    <cellStyle name="40% - Accent6 2 2 2 2 2" xfId="3868"/>
    <cellStyle name="40% - Accent6 2 2 2 2 2 2" xfId="3869"/>
    <cellStyle name="40% - Accent6 2 2 2 2 2 2 2" xfId="10583"/>
    <cellStyle name="40% - Accent6 2 2 2 2 2 2 2 2" xfId="35093"/>
    <cellStyle name="40% - Accent6 2 2 2 2 2 2 3" xfId="35092"/>
    <cellStyle name="40% - Accent6 2 2 2 2 2 2 4" xfId="44675"/>
    <cellStyle name="40% - Accent6 2 2 2 2 2 3" xfId="10582"/>
    <cellStyle name="40% - Accent6 2 2 2 2 2 3 2" xfId="35094"/>
    <cellStyle name="40% - Accent6 2 2 2 2 2 4" xfId="35091"/>
    <cellStyle name="40% - Accent6 2 2 2 2 2 5" xfId="44674"/>
    <cellStyle name="40% - Accent6 2 2 2 2 3" xfId="3870"/>
    <cellStyle name="40% - Accent6 2 2 2 2 3 2" xfId="3871"/>
    <cellStyle name="40% - Accent6 2 2 2 2 3 2 2" xfId="10585"/>
    <cellStyle name="40% - Accent6 2 2 2 2 3 2 2 2" xfId="35097"/>
    <cellStyle name="40% - Accent6 2 2 2 2 3 2 3" xfId="35096"/>
    <cellStyle name="40% - Accent6 2 2 2 2 3 2 4" xfId="44677"/>
    <cellStyle name="40% - Accent6 2 2 2 2 3 3" xfId="10584"/>
    <cellStyle name="40% - Accent6 2 2 2 2 3 3 2" xfId="35098"/>
    <cellStyle name="40% - Accent6 2 2 2 2 3 4" xfId="35095"/>
    <cellStyle name="40% - Accent6 2 2 2 2 3 5" xfId="44676"/>
    <cellStyle name="40% - Accent6 2 2 2 2 4" xfId="3872"/>
    <cellStyle name="40% - Accent6 2 2 2 2 4 2" xfId="10586"/>
    <cellStyle name="40% - Accent6 2 2 2 2 4 2 2" xfId="35100"/>
    <cellStyle name="40% - Accent6 2 2 2 2 4 3" xfId="35099"/>
    <cellStyle name="40% - Accent6 2 2 2 2 4 4" xfId="44678"/>
    <cellStyle name="40% - Accent6 2 2 2 2 5" xfId="3873"/>
    <cellStyle name="40% - Accent6 2 2 2 2 5 2" xfId="10587"/>
    <cellStyle name="40% - Accent6 2 2 2 2 5 2 2" xfId="35102"/>
    <cellStyle name="40% - Accent6 2 2 2 2 5 3" xfId="35101"/>
    <cellStyle name="40% - Accent6 2 2 2 2 5 4" xfId="44679"/>
    <cellStyle name="40% - Accent6 2 2 2 2 6" xfId="3874"/>
    <cellStyle name="40% - Accent6 2 2 2 2 6 2" xfId="10588"/>
    <cellStyle name="40% - Accent6 2 2 2 2 6 2 2" xfId="35104"/>
    <cellStyle name="40% - Accent6 2 2 2 2 6 3" xfId="35103"/>
    <cellStyle name="40% - Accent6 2 2 2 2 6 4" xfId="44680"/>
    <cellStyle name="40% - Accent6 2 2 2 2 7" xfId="3875"/>
    <cellStyle name="40% - Accent6 2 2 2 2 7 2" xfId="10589"/>
    <cellStyle name="40% - Accent6 2 2 2 2 7 2 2" xfId="35106"/>
    <cellStyle name="40% - Accent6 2 2 2 2 7 3" xfId="35105"/>
    <cellStyle name="40% - Accent6 2 2 2 2 7 4" xfId="44681"/>
    <cellStyle name="40% - Accent6 2 2 2 2 8" xfId="3876"/>
    <cellStyle name="40% - Accent6 2 2 2 2 8 2" xfId="10590"/>
    <cellStyle name="40% - Accent6 2 2 2 2 8 2 2" xfId="35108"/>
    <cellStyle name="40% - Accent6 2 2 2 2 8 3" xfId="35107"/>
    <cellStyle name="40% - Accent6 2 2 2 2 8 4" xfId="44682"/>
    <cellStyle name="40% - Accent6 2 2 2 2 9" xfId="3877"/>
    <cellStyle name="40% - Accent6 2 2 2 2 9 2" xfId="10591"/>
    <cellStyle name="40% - Accent6 2 2 2 2 9 2 2" xfId="35110"/>
    <cellStyle name="40% - Accent6 2 2 2 2 9 3" xfId="35109"/>
    <cellStyle name="40% - Accent6 2 2 2 2 9 4" xfId="44683"/>
    <cellStyle name="40% - Accent6 2 2 2 3" xfId="3878"/>
    <cellStyle name="40% - Accent6 2 2 2 3 10" xfId="35111"/>
    <cellStyle name="40% - Accent6 2 2 2 3 11" xfId="44684"/>
    <cellStyle name="40% - Accent6 2 2 2 3 2" xfId="3879"/>
    <cellStyle name="40% - Accent6 2 2 2 3 2 2" xfId="10593"/>
    <cellStyle name="40% - Accent6 2 2 2 3 2 2 2" xfId="35113"/>
    <cellStyle name="40% - Accent6 2 2 2 3 2 3" xfId="35112"/>
    <cellStyle name="40% - Accent6 2 2 2 3 2 4" xfId="44685"/>
    <cellStyle name="40% - Accent6 2 2 2 3 3" xfId="3880"/>
    <cellStyle name="40% - Accent6 2 2 2 3 3 2" xfId="10594"/>
    <cellStyle name="40% - Accent6 2 2 2 3 3 2 2" xfId="35115"/>
    <cellStyle name="40% - Accent6 2 2 2 3 3 3" xfId="35114"/>
    <cellStyle name="40% - Accent6 2 2 2 3 3 4" xfId="44686"/>
    <cellStyle name="40% - Accent6 2 2 2 3 4" xfId="3881"/>
    <cellStyle name="40% - Accent6 2 2 2 3 4 2" xfId="10595"/>
    <cellStyle name="40% - Accent6 2 2 2 3 4 2 2" xfId="35117"/>
    <cellStyle name="40% - Accent6 2 2 2 3 4 3" xfId="35116"/>
    <cellStyle name="40% - Accent6 2 2 2 3 4 4" xfId="44687"/>
    <cellStyle name="40% - Accent6 2 2 2 3 5" xfId="3882"/>
    <cellStyle name="40% - Accent6 2 2 2 3 5 2" xfId="10596"/>
    <cellStyle name="40% - Accent6 2 2 2 3 5 2 2" xfId="35119"/>
    <cellStyle name="40% - Accent6 2 2 2 3 5 3" xfId="35118"/>
    <cellStyle name="40% - Accent6 2 2 2 3 5 4" xfId="44688"/>
    <cellStyle name="40% - Accent6 2 2 2 3 6" xfId="3883"/>
    <cellStyle name="40% - Accent6 2 2 2 3 6 2" xfId="10597"/>
    <cellStyle name="40% - Accent6 2 2 2 3 6 2 2" xfId="35121"/>
    <cellStyle name="40% - Accent6 2 2 2 3 6 3" xfId="35120"/>
    <cellStyle name="40% - Accent6 2 2 2 3 6 4" xfId="44689"/>
    <cellStyle name="40% - Accent6 2 2 2 3 7" xfId="3884"/>
    <cellStyle name="40% - Accent6 2 2 2 3 7 2" xfId="10598"/>
    <cellStyle name="40% - Accent6 2 2 2 3 7 2 2" xfId="35123"/>
    <cellStyle name="40% - Accent6 2 2 2 3 7 3" xfId="35122"/>
    <cellStyle name="40% - Accent6 2 2 2 3 7 4" xfId="44690"/>
    <cellStyle name="40% - Accent6 2 2 2 3 8" xfId="3885"/>
    <cellStyle name="40% - Accent6 2 2 2 3 8 2" xfId="10599"/>
    <cellStyle name="40% - Accent6 2 2 2 3 8 2 2" xfId="35125"/>
    <cellStyle name="40% - Accent6 2 2 2 3 8 3" xfId="35124"/>
    <cellStyle name="40% - Accent6 2 2 2 3 8 4" xfId="44691"/>
    <cellStyle name="40% - Accent6 2 2 2 3 9" xfId="10592"/>
    <cellStyle name="40% - Accent6 2 2 2 3 9 2" xfId="35126"/>
    <cellStyle name="40% - Accent6 2 2 2 4" xfId="3886"/>
    <cellStyle name="40% - Accent6 2 2 2 4 2" xfId="3887"/>
    <cellStyle name="40% - Accent6 2 2 2 4 2 2" xfId="10601"/>
    <cellStyle name="40% - Accent6 2 2 2 4 2 2 2" xfId="35129"/>
    <cellStyle name="40% - Accent6 2 2 2 4 2 3" xfId="35128"/>
    <cellStyle name="40% - Accent6 2 2 2 4 2 4" xfId="44693"/>
    <cellStyle name="40% - Accent6 2 2 2 4 3" xfId="10600"/>
    <cellStyle name="40% - Accent6 2 2 2 4 3 2" xfId="35130"/>
    <cellStyle name="40% - Accent6 2 2 2 4 4" xfId="35127"/>
    <cellStyle name="40% - Accent6 2 2 2 4 5" xfId="44692"/>
    <cellStyle name="40% - Accent6 2 2 2 5" xfId="3888"/>
    <cellStyle name="40% - Accent6 2 2 2 5 2" xfId="10602"/>
    <cellStyle name="40% - Accent6 2 2 2 5 2 2" xfId="35132"/>
    <cellStyle name="40% - Accent6 2 2 2 5 3" xfId="35131"/>
    <cellStyle name="40% - Accent6 2 2 2 5 4" xfId="44694"/>
    <cellStyle name="40% - Accent6 2 2 2 6" xfId="3889"/>
    <cellStyle name="40% - Accent6 2 2 2 6 2" xfId="10603"/>
    <cellStyle name="40% - Accent6 2 2 2 6 2 2" xfId="35134"/>
    <cellStyle name="40% - Accent6 2 2 2 6 3" xfId="35133"/>
    <cellStyle name="40% - Accent6 2 2 2 6 4" xfId="44695"/>
    <cellStyle name="40% - Accent6 2 2 2 7" xfId="3890"/>
    <cellStyle name="40% - Accent6 2 2 2 7 2" xfId="10604"/>
    <cellStyle name="40% - Accent6 2 2 2 7 2 2" xfId="35136"/>
    <cellStyle name="40% - Accent6 2 2 2 7 3" xfId="35135"/>
    <cellStyle name="40% - Accent6 2 2 2 7 4" xfId="44696"/>
    <cellStyle name="40% - Accent6 2 2 2 8" xfId="3891"/>
    <cellStyle name="40% - Accent6 2 2 2 8 2" xfId="10605"/>
    <cellStyle name="40% - Accent6 2 2 2 8 2 2" xfId="35138"/>
    <cellStyle name="40% - Accent6 2 2 2 8 3" xfId="35137"/>
    <cellStyle name="40% - Accent6 2 2 2 8 4" xfId="44697"/>
    <cellStyle name="40% - Accent6 2 2 2 9" xfId="3892"/>
    <cellStyle name="40% - Accent6 2 2 2 9 2" xfId="10606"/>
    <cellStyle name="40% - Accent6 2 2 2 9 2 2" xfId="35140"/>
    <cellStyle name="40% - Accent6 2 2 2 9 3" xfId="35139"/>
    <cellStyle name="40% - Accent6 2 2 2 9 4" xfId="44698"/>
    <cellStyle name="40% - Accent6 2 2 3" xfId="3893"/>
    <cellStyle name="40% - Accent6 2 2 3 10" xfId="44699"/>
    <cellStyle name="40% - Accent6 2 2 3 2" xfId="3894"/>
    <cellStyle name="40% - Accent6 2 2 3 2 2" xfId="3895"/>
    <cellStyle name="40% - Accent6 2 2 3 2 2 2" xfId="10609"/>
    <cellStyle name="40% - Accent6 2 2 3 2 2 2 2" xfId="35144"/>
    <cellStyle name="40% - Accent6 2 2 3 2 2 3" xfId="35143"/>
    <cellStyle name="40% - Accent6 2 2 3 2 2 4" xfId="44701"/>
    <cellStyle name="40% - Accent6 2 2 3 2 3" xfId="10608"/>
    <cellStyle name="40% - Accent6 2 2 3 2 3 2" xfId="35145"/>
    <cellStyle name="40% - Accent6 2 2 3 2 4" xfId="35142"/>
    <cellStyle name="40% - Accent6 2 2 3 2 5" xfId="44700"/>
    <cellStyle name="40% - Accent6 2 2 3 3" xfId="3896"/>
    <cellStyle name="40% - Accent6 2 2 3 3 2" xfId="3897"/>
    <cellStyle name="40% - Accent6 2 2 3 3 2 2" xfId="10611"/>
    <cellStyle name="40% - Accent6 2 2 3 3 2 2 2" xfId="35148"/>
    <cellStyle name="40% - Accent6 2 2 3 3 2 3" xfId="35147"/>
    <cellStyle name="40% - Accent6 2 2 3 3 2 4" xfId="44703"/>
    <cellStyle name="40% - Accent6 2 2 3 3 3" xfId="10610"/>
    <cellStyle name="40% - Accent6 2 2 3 3 3 2" xfId="35149"/>
    <cellStyle name="40% - Accent6 2 2 3 3 4" xfId="35146"/>
    <cellStyle name="40% - Accent6 2 2 3 3 5" xfId="44702"/>
    <cellStyle name="40% - Accent6 2 2 3 4" xfId="3898"/>
    <cellStyle name="40% - Accent6 2 2 3 4 2" xfId="10612"/>
    <cellStyle name="40% - Accent6 2 2 3 4 2 2" xfId="35151"/>
    <cellStyle name="40% - Accent6 2 2 3 4 3" xfId="35150"/>
    <cellStyle name="40% - Accent6 2 2 3 4 4" xfId="44704"/>
    <cellStyle name="40% - Accent6 2 2 3 5" xfId="3899"/>
    <cellStyle name="40% - Accent6 2 2 3 5 2" xfId="10613"/>
    <cellStyle name="40% - Accent6 2 2 3 5 2 2" xfId="35153"/>
    <cellStyle name="40% - Accent6 2 2 3 5 3" xfId="35152"/>
    <cellStyle name="40% - Accent6 2 2 3 5 4" xfId="44705"/>
    <cellStyle name="40% - Accent6 2 2 3 6" xfId="3900"/>
    <cellStyle name="40% - Accent6 2 2 3 6 2" xfId="10614"/>
    <cellStyle name="40% - Accent6 2 2 3 6 2 2" xfId="35155"/>
    <cellStyle name="40% - Accent6 2 2 3 6 3" xfId="35154"/>
    <cellStyle name="40% - Accent6 2 2 3 6 4" xfId="44706"/>
    <cellStyle name="40% - Accent6 2 2 3 7" xfId="3901"/>
    <cellStyle name="40% - Accent6 2 2 3 7 2" xfId="10615"/>
    <cellStyle name="40% - Accent6 2 2 3 7 2 2" xfId="35157"/>
    <cellStyle name="40% - Accent6 2 2 3 7 3" xfId="35156"/>
    <cellStyle name="40% - Accent6 2 2 3 7 4" xfId="44707"/>
    <cellStyle name="40% - Accent6 2 2 3 8" xfId="10607"/>
    <cellStyle name="40% - Accent6 2 2 3 8 2" xfId="35158"/>
    <cellStyle name="40% - Accent6 2 2 3 9" xfId="35141"/>
    <cellStyle name="40% - Accent6 2 2 4" xfId="3902"/>
    <cellStyle name="40% - Accent6 2 2 4 10" xfId="44708"/>
    <cellStyle name="40% - Accent6 2 2 4 2" xfId="3903"/>
    <cellStyle name="40% - Accent6 2 2 4 2 2" xfId="10617"/>
    <cellStyle name="40% - Accent6 2 2 4 2 2 2" xfId="35161"/>
    <cellStyle name="40% - Accent6 2 2 4 2 3" xfId="35160"/>
    <cellStyle name="40% - Accent6 2 2 4 2 4" xfId="44709"/>
    <cellStyle name="40% - Accent6 2 2 4 3" xfId="3904"/>
    <cellStyle name="40% - Accent6 2 2 4 3 2" xfId="10618"/>
    <cellStyle name="40% - Accent6 2 2 4 3 2 2" xfId="35163"/>
    <cellStyle name="40% - Accent6 2 2 4 3 3" xfId="35162"/>
    <cellStyle name="40% - Accent6 2 2 4 3 4" xfId="44710"/>
    <cellStyle name="40% - Accent6 2 2 4 4" xfId="3905"/>
    <cellStyle name="40% - Accent6 2 2 4 4 2" xfId="10619"/>
    <cellStyle name="40% - Accent6 2 2 4 4 2 2" xfId="35165"/>
    <cellStyle name="40% - Accent6 2 2 4 4 3" xfId="35164"/>
    <cellStyle name="40% - Accent6 2 2 4 4 4" xfId="44711"/>
    <cellStyle name="40% - Accent6 2 2 4 5" xfId="3906"/>
    <cellStyle name="40% - Accent6 2 2 4 5 2" xfId="10620"/>
    <cellStyle name="40% - Accent6 2 2 4 5 2 2" xfId="35167"/>
    <cellStyle name="40% - Accent6 2 2 4 5 3" xfId="35166"/>
    <cellStyle name="40% - Accent6 2 2 4 5 4" xfId="44712"/>
    <cellStyle name="40% - Accent6 2 2 4 6" xfId="3907"/>
    <cellStyle name="40% - Accent6 2 2 4 6 2" xfId="10621"/>
    <cellStyle name="40% - Accent6 2 2 4 6 2 2" xfId="35169"/>
    <cellStyle name="40% - Accent6 2 2 4 6 3" xfId="35168"/>
    <cellStyle name="40% - Accent6 2 2 4 6 4" xfId="44713"/>
    <cellStyle name="40% - Accent6 2 2 4 7" xfId="3908"/>
    <cellStyle name="40% - Accent6 2 2 4 7 2" xfId="10622"/>
    <cellStyle name="40% - Accent6 2 2 4 7 2 2" xfId="35171"/>
    <cellStyle name="40% - Accent6 2 2 4 7 3" xfId="35170"/>
    <cellStyle name="40% - Accent6 2 2 4 7 4" xfId="44714"/>
    <cellStyle name="40% - Accent6 2 2 4 8" xfId="10616"/>
    <cellStyle name="40% - Accent6 2 2 4 8 2" xfId="35172"/>
    <cellStyle name="40% - Accent6 2 2 4 9" xfId="35159"/>
    <cellStyle name="40% - Accent6 2 2 5" xfId="3909"/>
    <cellStyle name="40% - Accent6 2 2 5 2" xfId="10623"/>
    <cellStyle name="40% - Accent6 2 2 5 2 2" xfId="35174"/>
    <cellStyle name="40% - Accent6 2 2 5 3" xfId="35173"/>
    <cellStyle name="40% - Accent6 2 2 5 4" xfId="44715"/>
    <cellStyle name="40% - Accent6 2 2 6" xfId="3910"/>
    <cellStyle name="40% - Accent6 2 2 6 2" xfId="10624"/>
    <cellStyle name="40% - Accent6 2 2 6 2 2" xfId="35176"/>
    <cellStyle name="40% - Accent6 2 2 6 3" xfId="35175"/>
    <cellStyle name="40% - Accent6 2 2 6 4" xfId="44716"/>
    <cellStyle name="40% - Accent6 2 2 7" xfId="15072"/>
    <cellStyle name="40% - Accent6 2 3" xfId="240"/>
    <cellStyle name="40% - Accent6 2 3 2" xfId="469"/>
    <cellStyle name="40% - Accent6 2 3 2 2" xfId="7147"/>
    <cellStyle name="40% - Accent6 2 3 2 2 2" xfId="10627"/>
    <cellStyle name="40% - Accent6 2 3 2 2 2 2" xfId="35180"/>
    <cellStyle name="40% - Accent6 2 3 2 2 3" xfId="35179"/>
    <cellStyle name="40% - Accent6 2 3 2 3" xfId="10626"/>
    <cellStyle name="40% - Accent6 2 3 2 3 2" xfId="35181"/>
    <cellStyle name="40% - Accent6 2 3 2 4" xfId="35178"/>
    <cellStyle name="40% - Accent6 2 3 3" xfId="3911"/>
    <cellStyle name="40% - Accent6 2 3 4" xfId="10625"/>
    <cellStyle name="40% - Accent6 2 3 4 2" xfId="35182"/>
    <cellStyle name="40% - Accent6 2 3 5" xfId="15073"/>
    <cellStyle name="40% - Accent6 2 3 6" xfId="35177"/>
    <cellStyle name="40% - Accent6 2 4" xfId="386"/>
    <cellStyle name="40% - Accent6 2 4 10" xfId="3913"/>
    <cellStyle name="40% - Accent6 2 4 10 2" xfId="10629"/>
    <cellStyle name="40% - Accent6 2 4 10 2 2" xfId="35185"/>
    <cellStyle name="40% - Accent6 2 4 10 3" xfId="35184"/>
    <cellStyle name="40% - Accent6 2 4 10 4" xfId="44718"/>
    <cellStyle name="40% - Accent6 2 4 11" xfId="3914"/>
    <cellStyle name="40% - Accent6 2 4 11 2" xfId="10630"/>
    <cellStyle name="40% - Accent6 2 4 11 2 2" xfId="35187"/>
    <cellStyle name="40% - Accent6 2 4 11 3" xfId="35186"/>
    <cellStyle name="40% - Accent6 2 4 11 4" xfId="44719"/>
    <cellStyle name="40% - Accent6 2 4 12" xfId="3912"/>
    <cellStyle name="40% - Accent6 2 4 12 2" xfId="10631"/>
    <cellStyle name="40% - Accent6 2 4 12 2 2" xfId="35189"/>
    <cellStyle name="40% - Accent6 2 4 12 3" xfId="35188"/>
    <cellStyle name="40% - Accent6 2 4 13" xfId="10628"/>
    <cellStyle name="40% - Accent6 2 4 13 2" xfId="35190"/>
    <cellStyle name="40% - Accent6 2 4 14" xfId="15074"/>
    <cellStyle name="40% - Accent6 2 4 15" xfId="35183"/>
    <cellStyle name="40% - Accent6 2 4 16" xfId="44717"/>
    <cellStyle name="40% - Accent6 2 4 2" xfId="3915"/>
    <cellStyle name="40% - Accent6 2 4 2 10" xfId="10632"/>
    <cellStyle name="40% - Accent6 2 4 2 10 2" xfId="35192"/>
    <cellStyle name="40% - Accent6 2 4 2 11" xfId="15075"/>
    <cellStyle name="40% - Accent6 2 4 2 12" xfId="35191"/>
    <cellStyle name="40% - Accent6 2 4 2 13" xfId="44720"/>
    <cellStyle name="40% - Accent6 2 4 2 2" xfId="3916"/>
    <cellStyle name="40% - Accent6 2 4 2 2 2" xfId="3917"/>
    <cellStyle name="40% - Accent6 2 4 2 2 2 2" xfId="10634"/>
    <cellStyle name="40% - Accent6 2 4 2 2 2 2 2" xfId="35195"/>
    <cellStyle name="40% - Accent6 2 4 2 2 2 3" xfId="35194"/>
    <cellStyle name="40% - Accent6 2 4 2 2 2 4" xfId="44722"/>
    <cellStyle name="40% - Accent6 2 4 2 2 3" xfId="10633"/>
    <cellStyle name="40% - Accent6 2 4 2 2 3 2" xfId="35196"/>
    <cellStyle name="40% - Accent6 2 4 2 2 4" xfId="35193"/>
    <cellStyle name="40% - Accent6 2 4 2 2 5" xfId="44721"/>
    <cellStyle name="40% - Accent6 2 4 2 3" xfId="3918"/>
    <cellStyle name="40% - Accent6 2 4 2 3 2" xfId="3919"/>
    <cellStyle name="40% - Accent6 2 4 2 3 2 2" xfId="10636"/>
    <cellStyle name="40% - Accent6 2 4 2 3 2 2 2" xfId="35199"/>
    <cellStyle name="40% - Accent6 2 4 2 3 2 3" xfId="35198"/>
    <cellStyle name="40% - Accent6 2 4 2 3 2 4" xfId="44724"/>
    <cellStyle name="40% - Accent6 2 4 2 3 3" xfId="10635"/>
    <cellStyle name="40% - Accent6 2 4 2 3 3 2" xfId="35200"/>
    <cellStyle name="40% - Accent6 2 4 2 3 4" xfId="35197"/>
    <cellStyle name="40% - Accent6 2 4 2 3 5" xfId="44723"/>
    <cellStyle name="40% - Accent6 2 4 2 4" xfId="3920"/>
    <cellStyle name="40% - Accent6 2 4 2 4 2" xfId="10637"/>
    <cellStyle name="40% - Accent6 2 4 2 4 2 2" xfId="35202"/>
    <cellStyle name="40% - Accent6 2 4 2 4 3" xfId="35201"/>
    <cellStyle name="40% - Accent6 2 4 2 4 4" xfId="44725"/>
    <cellStyle name="40% - Accent6 2 4 2 5" xfId="3921"/>
    <cellStyle name="40% - Accent6 2 4 2 5 2" xfId="10638"/>
    <cellStyle name="40% - Accent6 2 4 2 5 2 2" xfId="35204"/>
    <cellStyle name="40% - Accent6 2 4 2 5 3" xfId="35203"/>
    <cellStyle name="40% - Accent6 2 4 2 5 4" xfId="44726"/>
    <cellStyle name="40% - Accent6 2 4 2 6" xfId="3922"/>
    <cellStyle name="40% - Accent6 2 4 2 6 2" xfId="10639"/>
    <cellStyle name="40% - Accent6 2 4 2 6 2 2" xfId="35206"/>
    <cellStyle name="40% - Accent6 2 4 2 6 3" xfId="35205"/>
    <cellStyle name="40% - Accent6 2 4 2 6 4" xfId="44727"/>
    <cellStyle name="40% - Accent6 2 4 2 7" xfId="3923"/>
    <cellStyle name="40% - Accent6 2 4 2 7 2" xfId="10640"/>
    <cellStyle name="40% - Accent6 2 4 2 7 2 2" xfId="35208"/>
    <cellStyle name="40% - Accent6 2 4 2 7 3" xfId="35207"/>
    <cellStyle name="40% - Accent6 2 4 2 7 4" xfId="44728"/>
    <cellStyle name="40% - Accent6 2 4 2 8" xfId="3924"/>
    <cellStyle name="40% - Accent6 2 4 2 8 2" xfId="10641"/>
    <cellStyle name="40% - Accent6 2 4 2 8 2 2" xfId="35210"/>
    <cellStyle name="40% - Accent6 2 4 2 8 3" xfId="35209"/>
    <cellStyle name="40% - Accent6 2 4 2 8 4" xfId="44729"/>
    <cellStyle name="40% - Accent6 2 4 2 9" xfId="3925"/>
    <cellStyle name="40% - Accent6 2 4 2 9 2" xfId="10642"/>
    <cellStyle name="40% - Accent6 2 4 2 9 2 2" xfId="35212"/>
    <cellStyle name="40% - Accent6 2 4 2 9 3" xfId="35211"/>
    <cellStyle name="40% - Accent6 2 4 2 9 4" xfId="44730"/>
    <cellStyle name="40% - Accent6 2 4 3" xfId="3926"/>
    <cellStyle name="40% - Accent6 2 4 3 10" xfId="35213"/>
    <cellStyle name="40% - Accent6 2 4 3 11" xfId="44731"/>
    <cellStyle name="40% - Accent6 2 4 3 2" xfId="3927"/>
    <cellStyle name="40% - Accent6 2 4 3 2 2" xfId="10644"/>
    <cellStyle name="40% - Accent6 2 4 3 2 2 2" xfId="35215"/>
    <cellStyle name="40% - Accent6 2 4 3 2 3" xfId="35214"/>
    <cellStyle name="40% - Accent6 2 4 3 2 4" xfId="44732"/>
    <cellStyle name="40% - Accent6 2 4 3 3" xfId="3928"/>
    <cellStyle name="40% - Accent6 2 4 3 3 2" xfId="10645"/>
    <cellStyle name="40% - Accent6 2 4 3 3 2 2" xfId="35217"/>
    <cellStyle name="40% - Accent6 2 4 3 3 3" xfId="35216"/>
    <cellStyle name="40% - Accent6 2 4 3 3 4" xfId="44733"/>
    <cellStyle name="40% - Accent6 2 4 3 4" xfId="3929"/>
    <cellStyle name="40% - Accent6 2 4 3 4 2" xfId="10646"/>
    <cellStyle name="40% - Accent6 2 4 3 4 2 2" xfId="35219"/>
    <cellStyle name="40% - Accent6 2 4 3 4 3" xfId="35218"/>
    <cellStyle name="40% - Accent6 2 4 3 4 4" xfId="44734"/>
    <cellStyle name="40% - Accent6 2 4 3 5" xfId="3930"/>
    <cellStyle name="40% - Accent6 2 4 3 5 2" xfId="10647"/>
    <cellStyle name="40% - Accent6 2 4 3 5 2 2" xfId="35221"/>
    <cellStyle name="40% - Accent6 2 4 3 5 3" xfId="35220"/>
    <cellStyle name="40% - Accent6 2 4 3 5 4" xfId="44735"/>
    <cellStyle name="40% - Accent6 2 4 3 6" xfId="3931"/>
    <cellStyle name="40% - Accent6 2 4 3 6 2" xfId="10648"/>
    <cellStyle name="40% - Accent6 2 4 3 6 2 2" xfId="35223"/>
    <cellStyle name="40% - Accent6 2 4 3 6 3" xfId="35222"/>
    <cellStyle name="40% - Accent6 2 4 3 6 4" xfId="44736"/>
    <cellStyle name="40% - Accent6 2 4 3 7" xfId="3932"/>
    <cellStyle name="40% - Accent6 2 4 3 7 2" xfId="10649"/>
    <cellStyle name="40% - Accent6 2 4 3 7 2 2" xfId="35225"/>
    <cellStyle name="40% - Accent6 2 4 3 7 3" xfId="35224"/>
    <cellStyle name="40% - Accent6 2 4 3 7 4" xfId="44737"/>
    <cellStyle name="40% - Accent6 2 4 3 8" xfId="3933"/>
    <cellStyle name="40% - Accent6 2 4 3 8 2" xfId="10650"/>
    <cellStyle name="40% - Accent6 2 4 3 8 2 2" xfId="35227"/>
    <cellStyle name="40% - Accent6 2 4 3 8 3" xfId="35226"/>
    <cellStyle name="40% - Accent6 2 4 3 8 4" xfId="44738"/>
    <cellStyle name="40% - Accent6 2 4 3 9" xfId="10643"/>
    <cellStyle name="40% - Accent6 2 4 3 9 2" xfId="35228"/>
    <cellStyle name="40% - Accent6 2 4 4" xfId="3934"/>
    <cellStyle name="40% - Accent6 2 4 4 2" xfId="3935"/>
    <cellStyle name="40% - Accent6 2 4 4 2 2" xfId="10652"/>
    <cellStyle name="40% - Accent6 2 4 4 2 2 2" xfId="35231"/>
    <cellStyle name="40% - Accent6 2 4 4 2 3" xfId="35230"/>
    <cellStyle name="40% - Accent6 2 4 4 2 4" xfId="44740"/>
    <cellStyle name="40% - Accent6 2 4 4 3" xfId="10651"/>
    <cellStyle name="40% - Accent6 2 4 4 3 2" xfId="35232"/>
    <cellStyle name="40% - Accent6 2 4 4 4" xfId="35229"/>
    <cellStyle name="40% - Accent6 2 4 4 5" xfId="44739"/>
    <cellStyle name="40% - Accent6 2 4 5" xfId="3936"/>
    <cellStyle name="40% - Accent6 2 4 5 2" xfId="10653"/>
    <cellStyle name="40% - Accent6 2 4 5 2 2" xfId="35234"/>
    <cellStyle name="40% - Accent6 2 4 5 3" xfId="35233"/>
    <cellStyle name="40% - Accent6 2 4 5 4" xfId="44741"/>
    <cellStyle name="40% - Accent6 2 4 6" xfId="3937"/>
    <cellStyle name="40% - Accent6 2 4 6 2" xfId="10654"/>
    <cellStyle name="40% - Accent6 2 4 6 2 2" xfId="35236"/>
    <cellStyle name="40% - Accent6 2 4 6 3" xfId="35235"/>
    <cellStyle name="40% - Accent6 2 4 6 4" xfId="44742"/>
    <cellStyle name="40% - Accent6 2 4 7" xfId="3938"/>
    <cellStyle name="40% - Accent6 2 4 7 2" xfId="10655"/>
    <cellStyle name="40% - Accent6 2 4 7 2 2" xfId="35238"/>
    <cellStyle name="40% - Accent6 2 4 7 3" xfId="35237"/>
    <cellStyle name="40% - Accent6 2 4 7 4" xfId="44743"/>
    <cellStyle name="40% - Accent6 2 4 8" xfId="3939"/>
    <cellStyle name="40% - Accent6 2 4 8 2" xfId="10656"/>
    <cellStyle name="40% - Accent6 2 4 8 2 2" xfId="35240"/>
    <cellStyle name="40% - Accent6 2 4 8 3" xfId="35239"/>
    <cellStyle name="40% - Accent6 2 4 8 4" xfId="44744"/>
    <cellStyle name="40% - Accent6 2 4 9" xfId="3940"/>
    <cellStyle name="40% - Accent6 2 4 9 2" xfId="10657"/>
    <cellStyle name="40% - Accent6 2 4 9 2 2" xfId="35242"/>
    <cellStyle name="40% - Accent6 2 4 9 3" xfId="35241"/>
    <cellStyle name="40% - Accent6 2 4 9 4" xfId="44745"/>
    <cellStyle name="40% - Accent6 2 5" xfId="502"/>
    <cellStyle name="40% - Accent6 2 5 10" xfId="3942"/>
    <cellStyle name="40% - Accent6 2 5 10 2" xfId="10659"/>
    <cellStyle name="40% - Accent6 2 5 10 2 2" xfId="35245"/>
    <cellStyle name="40% - Accent6 2 5 10 3" xfId="35244"/>
    <cellStyle name="40% - Accent6 2 5 10 4" xfId="44747"/>
    <cellStyle name="40% - Accent6 2 5 11" xfId="3943"/>
    <cellStyle name="40% - Accent6 2 5 11 2" xfId="10660"/>
    <cellStyle name="40% - Accent6 2 5 11 2 2" xfId="35247"/>
    <cellStyle name="40% - Accent6 2 5 11 3" xfId="35246"/>
    <cellStyle name="40% - Accent6 2 5 11 4" xfId="44748"/>
    <cellStyle name="40% - Accent6 2 5 12" xfId="3941"/>
    <cellStyle name="40% - Accent6 2 5 12 2" xfId="10661"/>
    <cellStyle name="40% - Accent6 2 5 12 2 2" xfId="35249"/>
    <cellStyle name="40% - Accent6 2 5 12 3" xfId="35248"/>
    <cellStyle name="40% - Accent6 2 5 13" xfId="10658"/>
    <cellStyle name="40% - Accent6 2 5 13 2" xfId="35250"/>
    <cellStyle name="40% - Accent6 2 5 14" xfId="15076"/>
    <cellStyle name="40% - Accent6 2 5 15" xfId="35243"/>
    <cellStyle name="40% - Accent6 2 5 16" xfId="44746"/>
    <cellStyle name="40% - Accent6 2 5 2" xfId="3944"/>
    <cellStyle name="40% - Accent6 2 5 2 10" xfId="10662"/>
    <cellStyle name="40% - Accent6 2 5 2 10 2" xfId="35252"/>
    <cellStyle name="40% - Accent6 2 5 2 11" xfId="35251"/>
    <cellStyle name="40% - Accent6 2 5 2 12" xfId="44749"/>
    <cellStyle name="40% - Accent6 2 5 2 2" xfId="3945"/>
    <cellStyle name="40% - Accent6 2 5 2 2 2" xfId="10663"/>
    <cellStyle name="40% - Accent6 2 5 2 2 2 2" xfId="35254"/>
    <cellStyle name="40% - Accent6 2 5 2 2 3" xfId="35253"/>
    <cellStyle name="40% - Accent6 2 5 2 2 4" xfId="44750"/>
    <cellStyle name="40% - Accent6 2 5 2 3" xfId="3946"/>
    <cellStyle name="40% - Accent6 2 5 2 3 2" xfId="10664"/>
    <cellStyle name="40% - Accent6 2 5 2 3 2 2" xfId="35256"/>
    <cellStyle name="40% - Accent6 2 5 2 3 3" xfId="35255"/>
    <cellStyle name="40% - Accent6 2 5 2 3 4" xfId="44751"/>
    <cellStyle name="40% - Accent6 2 5 2 4" xfId="3947"/>
    <cellStyle name="40% - Accent6 2 5 2 4 2" xfId="10665"/>
    <cellStyle name="40% - Accent6 2 5 2 4 2 2" xfId="35258"/>
    <cellStyle name="40% - Accent6 2 5 2 4 3" xfId="35257"/>
    <cellStyle name="40% - Accent6 2 5 2 4 4" xfId="44752"/>
    <cellStyle name="40% - Accent6 2 5 2 5" xfId="3948"/>
    <cellStyle name="40% - Accent6 2 5 2 5 2" xfId="10666"/>
    <cellStyle name="40% - Accent6 2 5 2 5 2 2" xfId="35260"/>
    <cellStyle name="40% - Accent6 2 5 2 5 3" xfId="35259"/>
    <cellStyle name="40% - Accent6 2 5 2 5 4" xfId="44753"/>
    <cellStyle name="40% - Accent6 2 5 2 6" xfId="3949"/>
    <cellStyle name="40% - Accent6 2 5 2 6 2" xfId="10667"/>
    <cellStyle name="40% - Accent6 2 5 2 6 2 2" xfId="35262"/>
    <cellStyle name="40% - Accent6 2 5 2 6 3" xfId="35261"/>
    <cellStyle name="40% - Accent6 2 5 2 6 4" xfId="44754"/>
    <cellStyle name="40% - Accent6 2 5 2 7" xfId="3950"/>
    <cellStyle name="40% - Accent6 2 5 2 7 2" xfId="10668"/>
    <cellStyle name="40% - Accent6 2 5 2 7 2 2" xfId="35264"/>
    <cellStyle name="40% - Accent6 2 5 2 7 3" xfId="35263"/>
    <cellStyle name="40% - Accent6 2 5 2 7 4" xfId="44755"/>
    <cellStyle name="40% - Accent6 2 5 2 8" xfId="3951"/>
    <cellStyle name="40% - Accent6 2 5 2 8 2" xfId="10669"/>
    <cellStyle name="40% - Accent6 2 5 2 8 2 2" xfId="35266"/>
    <cellStyle name="40% - Accent6 2 5 2 8 3" xfId="35265"/>
    <cellStyle name="40% - Accent6 2 5 2 8 4" xfId="44756"/>
    <cellStyle name="40% - Accent6 2 5 2 9" xfId="3952"/>
    <cellStyle name="40% - Accent6 2 5 2 9 2" xfId="10670"/>
    <cellStyle name="40% - Accent6 2 5 2 9 2 2" xfId="35268"/>
    <cellStyle name="40% - Accent6 2 5 2 9 3" xfId="35267"/>
    <cellStyle name="40% - Accent6 2 5 2 9 4" xfId="44757"/>
    <cellStyle name="40% - Accent6 2 5 3" xfId="3953"/>
    <cellStyle name="40% - Accent6 2 5 3 2" xfId="3954"/>
    <cellStyle name="40% - Accent6 2 5 3 2 2" xfId="10672"/>
    <cellStyle name="40% - Accent6 2 5 3 2 2 2" xfId="35271"/>
    <cellStyle name="40% - Accent6 2 5 3 2 3" xfId="35270"/>
    <cellStyle name="40% - Accent6 2 5 3 2 4" xfId="44759"/>
    <cellStyle name="40% - Accent6 2 5 3 3" xfId="10671"/>
    <cellStyle name="40% - Accent6 2 5 3 3 2" xfId="35272"/>
    <cellStyle name="40% - Accent6 2 5 3 4" xfId="35269"/>
    <cellStyle name="40% - Accent6 2 5 3 5" xfId="44758"/>
    <cellStyle name="40% - Accent6 2 5 4" xfId="3955"/>
    <cellStyle name="40% - Accent6 2 5 4 2" xfId="10673"/>
    <cellStyle name="40% - Accent6 2 5 4 2 2" xfId="35274"/>
    <cellStyle name="40% - Accent6 2 5 4 3" xfId="35273"/>
    <cellStyle name="40% - Accent6 2 5 4 4" xfId="44760"/>
    <cellStyle name="40% - Accent6 2 5 5" xfId="3956"/>
    <cellStyle name="40% - Accent6 2 5 5 2" xfId="10674"/>
    <cellStyle name="40% - Accent6 2 5 5 2 2" xfId="35276"/>
    <cellStyle name="40% - Accent6 2 5 5 3" xfId="35275"/>
    <cellStyle name="40% - Accent6 2 5 5 4" xfId="44761"/>
    <cellStyle name="40% - Accent6 2 5 6" xfId="3957"/>
    <cellStyle name="40% - Accent6 2 5 6 2" xfId="10675"/>
    <cellStyle name="40% - Accent6 2 5 6 2 2" xfId="35278"/>
    <cellStyle name="40% - Accent6 2 5 6 3" xfId="35277"/>
    <cellStyle name="40% - Accent6 2 5 6 4" xfId="44762"/>
    <cellStyle name="40% - Accent6 2 5 7" xfId="3958"/>
    <cellStyle name="40% - Accent6 2 5 7 2" xfId="10676"/>
    <cellStyle name="40% - Accent6 2 5 7 2 2" xfId="35280"/>
    <cellStyle name="40% - Accent6 2 5 7 3" xfId="35279"/>
    <cellStyle name="40% - Accent6 2 5 7 4" xfId="44763"/>
    <cellStyle name="40% - Accent6 2 5 8" xfId="3959"/>
    <cellStyle name="40% - Accent6 2 5 8 2" xfId="10677"/>
    <cellStyle name="40% - Accent6 2 5 8 2 2" xfId="35282"/>
    <cellStyle name="40% - Accent6 2 5 8 3" xfId="35281"/>
    <cellStyle name="40% - Accent6 2 5 8 4" xfId="44764"/>
    <cellStyle name="40% - Accent6 2 5 9" xfId="3960"/>
    <cellStyle name="40% - Accent6 2 5 9 2" xfId="10678"/>
    <cellStyle name="40% - Accent6 2 5 9 2 2" xfId="35284"/>
    <cellStyle name="40% - Accent6 2 5 9 3" xfId="35283"/>
    <cellStyle name="40% - Accent6 2 5 9 4" xfId="44765"/>
    <cellStyle name="40% - Accent6 2 6" xfId="529"/>
    <cellStyle name="40% - Accent6 2 6 10" xfId="3961"/>
    <cellStyle name="40% - Accent6 2 6 10 2" xfId="10680"/>
    <cellStyle name="40% - Accent6 2 6 10 2 2" xfId="35287"/>
    <cellStyle name="40% - Accent6 2 6 10 3" xfId="35286"/>
    <cellStyle name="40% - Accent6 2 6 11" xfId="10679"/>
    <cellStyle name="40% - Accent6 2 6 11 2" xfId="35288"/>
    <cellStyle name="40% - Accent6 2 6 12" xfId="15077"/>
    <cellStyle name="40% - Accent6 2 6 13" xfId="35285"/>
    <cellStyle name="40% - Accent6 2 6 14" xfId="44766"/>
    <cellStyle name="40% - Accent6 2 6 2" xfId="3962"/>
    <cellStyle name="40% - Accent6 2 6 2 2" xfId="3963"/>
    <cellStyle name="40% - Accent6 2 6 2 2 2" xfId="10682"/>
    <cellStyle name="40% - Accent6 2 6 2 2 2 2" xfId="35291"/>
    <cellStyle name="40% - Accent6 2 6 2 2 3" xfId="35290"/>
    <cellStyle name="40% - Accent6 2 6 2 2 4" xfId="44768"/>
    <cellStyle name="40% - Accent6 2 6 2 3" xfId="10681"/>
    <cellStyle name="40% - Accent6 2 6 2 3 2" xfId="35292"/>
    <cellStyle name="40% - Accent6 2 6 2 4" xfId="35289"/>
    <cellStyle name="40% - Accent6 2 6 2 5" xfId="44767"/>
    <cellStyle name="40% - Accent6 2 6 3" xfId="3964"/>
    <cellStyle name="40% - Accent6 2 6 3 2" xfId="3965"/>
    <cellStyle name="40% - Accent6 2 6 3 2 2" xfId="10684"/>
    <cellStyle name="40% - Accent6 2 6 3 2 2 2" xfId="35295"/>
    <cellStyle name="40% - Accent6 2 6 3 2 3" xfId="35294"/>
    <cellStyle name="40% - Accent6 2 6 3 2 4" xfId="44770"/>
    <cellStyle name="40% - Accent6 2 6 3 3" xfId="10683"/>
    <cellStyle name="40% - Accent6 2 6 3 3 2" xfId="35296"/>
    <cellStyle name="40% - Accent6 2 6 3 4" xfId="35293"/>
    <cellStyle name="40% - Accent6 2 6 3 5" xfId="44769"/>
    <cellStyle name="40% - Accent6 2 6 4" xfId="3966"/>
    <cellStyle name="40% - Accent6 2 6 4 2" xfId="10685"/>
    <cellStyle name="40% - Accent6 2 6 4 2 2" xfId="35298"/>
    <cellStyle name="40% - Accent6 2 6 4 3" xfId="35297"/>
    <cellStyle name="40% - Accent6 2 6 4 4" xfId="44771"/>
    <cellStyle name="40% - Accent6 2 6 5" xfId="3967"/>
    <cellStyle name="40% - Accent6 2 6 5 2" xfId="10686"/>
    <cellStyle name="40% - Accent6 2 6 5 2 2" xfId="35300"/>
    <cellStyle name="40% - Accent6 2 6 5 3" xfId="35299"/>
    <cellStyle name="40% - Accent6 2 6 5 4" xfId="44772"/>
    <cellStyle name="40% - Accent6 2 6 6" xfId="3968"/>
    <cellStyle name="40% - Accent6 2 6 6 2" xfId="10687"/>
    <cellStyle name="40% - Accent6 2 6 6 2 2" xfId="35302"/>
    <cellStyle name="40% - Accent6 2 6 6 3" xfId="35301"/>
    <cellStyle name="40% - Accent6 2 6 6 4" xfId="44773"/>
    <cellStyle name="40% - Accent6 2 6 7" xfId="3969"/>
    <cellStyle name="40% - Accent6 2 6 7 2" xfId="10688"/>
    <cellStyle name="40% - Accent6 2 6 7 2 2" xfId="35304"/>
    <cellStyle name="40% - Accent6 2 6 7 3" xfId="35303"/>
    <cellStyle name="40% - Accent6 2 6 7 4" xfId="44774"/>
    <cellStyle name="40% - Accent6 2 6 8" xfId="3970"/>
    <cellStyle name="40% - Accent6 2 6 8 2" xfId="10689"/>
    <cellStyle name="40% - Accent6 2 6 8 2 2" xfId="35306"/>
    <cellStyle name="40% - Accent6 2 6 8 3" xfId="35305"/>
    <cellStyle name="40% - Accent6 2 6 8 4" xfId="44775"/>
    <cellStyle name="40% - Accent6 2 6 9" xfId="3971"/>
    <cellStyle name="40% - Accent6 2 6 9 2" xfId="10690"/>
    <cellStyle name="40% - Accent6 2 6 9 2 2" xfId="35308"/>
    <cellStyle name="40% - Accent6 2 6 9 3" xfId="35307"/>
    <cellStyle name="40% - Accent6 2 6 9 4" xfId="44776"/>
    <cellStyle name="40% - Accent6 2 7" xfId="673"/>
    <cellStyle name="40% - Accent6 2 7 2" xfId="3973"/>
    <cellStyle name="40% - Accent6 2 7 3" xfId="3972"/>
    <cellStyle name="40% - Accent6 2 7 3 2" xfId="10692"/>
    <cellStyle name="40% - Accent6 2 7 3 2 2" xfId="35311"/>
    <cellStyle name="40% - Accent6 2 7 3 3" xfId="35310"/>
    <cellStyle name="40% - Accent6 2 7 4" xfId="10691"/>
    <cellStyle name="40% - Accent6 2 7 4 2" xfId="35312"/>
    <cellStyle name="40% - Accent6 2 7 5" xfId="35309"/>
    <cellStyle name="40% - Accent6 2 7 6" xfId="44777"/>
    <cellStyle name="40% - Accent6 2 8" xfId="760"/>
    <cellStyle name="40% - Accent6 2 8 2" xfId="3974"/>
    <cellStyle name="40% - Accent6 2 8 2 2" xfId="10694"/>
    <cellStyle name="40% - Accent6 2 8 2 2 2" xfId="35315"/>
    <cellStyle name="40% - Accent6 2 8 2 3" xfId="35314"/>
    <cellStyle name="40% - Accent6 2 8 3" xfId="10693"/>
    <cellStyle name="40% - Accent6 2 8 3 2" xfId="35316"/>
    <cellStyle name="40% - Accent6 2 8 4" xfId="15078"/>
    <cellStyle name="40% - Accent6 2 8 5" xfId="35313"/>
    <cellStyle name="40% - Accent6 2 8 6" xfId="44778"/>
    <cellStyle name="40% - Accent6 2 9" xfId="3975"/>
    <cellStyle name="40% - Accent6 2 9 2" xfId="10695"/>
    <cellStyle name="40% - Accent6 2 9 2 2" xfId="35318"/>
    <cellStyle name="40% - Accent6 2 9 3" xfId="15079"/>
    <cellStyle name="40% - Accent6 2 9 4" xfId="35317"/>
    <cellStyle name="40% - Accent6 2 9 5" xfId="44779"/>
    <cellStyle name="40% - Accent6 20" xfId="15080"/>
    <cellStyle name="40% - Accent6 21" xfId="28077"/>
    <cellStyle name="40% - Accent6 3" xfId="242"/>
    <cellStyle name="40% - Accent6 3 10" xfId="3977"/>
    <cellStyle name="40% - Accent6 3 10 2" xfId="10697"/>
    <cellStyle name="40% - Accent6 3 10 2 2" xfId="35321"/>
    <cellStyle name="40% - Accent6 3 10 3" xfId="15082"/>
    <cellStyle name="40% - Accent6 3 10 4" xfId="35320"/>
    <cellStyle name="40% - Accent6 3 10 5" xfId="44781"/>
    <cellStyle name="40% - Accent6 3 11" xfId="3978"/>
    <cellStyle name="40% - Accent6 3 11 2" xfId="10698"/>
    <cellStyle name="40% - Accent6 3 11 2 2" xfId="35323"/>
    <cellStyle name="40% - Accent6 3 11 3" xfId="15083"/>
    <cellStyle name="40% - Accent6 3 11 4" xfId="35322"/>
    <cellStyle name="40% - Accent6 3 11 5" xfId="44782"/>
    <cellStyle name="40% - Accent6 3 12" xfId="3979"/>
    <cellStyle name="40% - Accent6 3 12 2" xfId="10699"/>
    <cellStyle name="40% - Accent6 3 12 2 2" xfId="35325"/>
    <cellStyle name="40% - Accent6 3 12 3" xfId="15084"/>
    <cellStyle name="40% - Accent6 3 12 4" xfId="35324"/>
    <cellStyle name="40% - Accent6 3 12 5" xfId="44783"/>
    <cellStyle name="40% - Accent6 3 13" xfId="3980"/>
    <cellStyle name="40% - Accent6 3 13 2" xfId="10700"/>
    <cellStyle name="40% - Accent6 3 13 2 2" xfId="35327"/>
    <cellStyle name="40% - Accent6 3 13 3" xfId="15085"/>
    <cellStyle name="40% - Accent6 3 13 4" xfId="35326"/>
    <cellStyle name="40% - Accent6 3 13 5" xfId="44784"/>
    <cellStyle name="40% - Accent6 3 14" xfId="3976"/>
    <cellStyle name="40% - Accent6 3 14 2" xfId="10701"/>
    <cellStyle name="40% - Accent6 3 14 2 2" xfId="35329"/>
    <cellStyle name="40% - Accent6 3 14 3" xfId="15086"/>
    <cellStyle name="40% - Accent6 3 14 4" xfId="35328"/>
    <cellStyle name="40% - Accent6 3 15" xfId="10696"/>
    <cellStyle name="40% - Accent6 3 15 2" xfId="15087"/>
    <cellStyle name="40% - Accent6 3 15 3" xfId="35330"/>
    <cellStyle name="40% - Accent6 3 16" xfId="15081"/>
    <cellStyle name="40% - Accent6 3 17" xfId="35319"/>
    <cellStyle name="40% - Accent6 3 18" xfId="44780"/>
    <cellStyle name="40% - Accent6 3 2" xfId="470"/>
    <cellStyle name="40% - Accent6 3 2 10" xfId="3982"/>
    <cellStyle name="40% - Accent6 3 2 10 2" xfId="10703"/>
    <cellStyle name="40% - Accent6 3 2 10 2 2" xfId="35333"/>
    <cellStyle name="40% - Accent6 3 2 10 3" xfId="35332"/>
    <cellStyle name="40% - Accent6 3 2 10 4" xfId="44786"/>
    <cellStyle name="40% - Accent6 3 2 11" xfId="3983"/>
    <cellStyle name="40% - Accent6 3 2 11 2" xfId="10704"/>
    <cellStyle name="40% - Accent6 3 2 11 2 2" xfId="35335"/>
    <cellStyle name="40% - Accent6 3 2 11 3" xfId="35334"/>
    <cellStyle name="40% - Accent6 3 2 11 4" xfId="44787"/>
    <cellStyle name="40% - Accent6 3 2 12" xfId="3981"/>
    <cellStyle name="40% - Accent6 3 2 12 2" xfId="10705"/>
    <cellStyle name="40% - Accent6 3 2 12 2 2" xfId="35337"/>
    <cellStyle name="40% - Accent6 3 2 12 3" xfId="35336"/>
    <cellStyle name="40% - Accent6 3 2 13" xfId="10702"/>
    <cellStyle name="40% - Accent6 3 2 13 2" xfId="35338"/>
    <cellStyle name="40% - Accent6 3 2 14" xfId="15088"/>
    <cellStyle name="40% - Accent6 3 2 15" xfId="35331"/>
    <cellStyle name="40% - Accent6 3 2 16" xfId="44785"/>
    <cellStyle name="40% - Accent6 3 2 2" xfId="3984"/>
    <cellStyle name="40% - Accent6 3 2 2 10" xfId="10706"/>
    <cellStyle name="40% - Accent6 3 2 2 10 2" xfId="35340"/>
    <cellStyle name="40% - Accent6 3 2 2 11" xfId="35339"/>
    <cellStyle name="40% - Accent6 3 2 2 12" xfId="44788"/>
    <cellStyle name="40% - Accent6 3 2 2 2" xfId="3985"/>
    <cellStyle name="40% - Accent6 3 2 2 2 2" xfId="3986"/>
    <cellStyle name="40% - Accent6 3 2 2 2 2 2" xfId="10708"/>
    <cellStyle name="40% - Accent6 3 2 2 2 2 2 2" xfId="35343"/>
    <cellStyle name="40% - Accent6 3 2 2 2 2 3" xfId="35342"/>
    <cellStyle name="40% - Accent6 3 2 2 2 2 4" xfId="44790"/>
    <cellStyle name="40% - Accent6 3 2 2 2 3" xfId="10707"/>
    <cellStyle name="40% - Accent6 3 2 2 2 3 2" xfId="35344"/>
    <cellStyle name="40% - Accent6 3 2 2 2 4" xfId="35341"/>
    <cellStyle name="40% - Accent6 3 2 2 2 5" xfId="44789"/>
    <cellStyle name="40% - Accent6 3 2 2 3" xfId="3987"/>
    <cellStyle name="40% - Accent6 3 2 2 3 2" xfId="3988"/>
    <cellStyle name="40% - Accent6 3 2 2 3 2 2" xfId="10710"/>
    <cellStyle name="40% - Accent6 3 2 2 3 2 2 2" xfId="35347"/>
    <cellStyle name="40% - Accent6 3 2 2 3 2 3" xfId="35346"/>
    <cellStyle name="40% - Accent6 3 2 2 3 2 4" xfId="44792"/>
    <cellStyle name="40% - Accent6 3 2 2 3 3" xfId="10709"/>
    <cellStyle name="40% - Accent6 3 2 2 3 3 2" xfId="35348"/>
    <cellStyle name="40% - Accent6 3 2 2 3 4" xfId="35345"/>
    <cellStyle name="40% - Accent6 3 2 2 3 5" xfId="44791"/>
    <cellStyle name="40% - Accent6 3 2 2 4" xfId="3989"/>
    <cellStyle name="40% - Accent6 3 2 2 4 2" xfId="10711"/>
    <cellStyle name="40% - Accent6 3 2 2 4 2 2" xfId="35350"/>
    <cellStyle name="40% - Accent6 3 2 2 4 3" xfId="35349"/>
    <cellStyle name="40% - Accent6 3 2 2 4 4" xfId="44793"/>
    <cellStyle name="40% - Accent6 3 2 2 5" xfId="3990"/>
    <cellStyle name="40% - Accent6 3 2 2 5 2" xfId="10712"/>
    <cellStyle name="40% - Accent6 3 2 2 5 2 2" xfId="35352"/>
    <cellStyle name="40% - Accent6 3 2 2 5 3" xfId="35351"/>
    <cellStyle name="40% - Accent6 3 2 2 5 4" xfId="44794"/>
    <cellStyle name="40% - Accent6 3 2 2 6" xfId="3991"/>
    <cellStyle name="40% - Accent6 3 2 2 6 2" xfId="10713"/>
    <cellStyle name="40% - Accent6 3 2 2 6 2 2" xfId="35354"/>
    <cellStyle name="40% - Accent6 3 2 2 6 3" xfId="35353"/>
    <cellStyle name="40% - Accent6 3 2 2 6 4" xfId="44795"/>
    <cellStyle name="40% - Accent6 3 2 2 7" xfId="3992"/>
    <cellStyle name="40% - Accent6 3 2 2 7 2" xfId="10714"/>
    <cellStyle name="40% - Accent6 3 2 2 7 2 2" xfId="35356"/>
    <cellStyle name="40% - Accent6 3 2 2 7 3" xfId="35355"/>
    <cellStyle name="40% - Accent6 3 2 2 7 4" xfId="44796"/>
    <cellStyle name="40% - Accent6 3 2 2 8" xfId="3993"/>
    <cellStyle name="40% - Accent6 3 2 2 8 2" xfId="10715"/>
    <cellStyle name="40% - Accent6 3 2 2 8 2 2" xfId="35358"/>
    <cellStyle name="40% - Accent6 3 2 2 8 3" xfId="35357"/>
    <cellStyle name="40% - Accent6 3 2 2 8 4" xfId="44797"/>
    <cellStyle name="40% - Accent6 3 2 2 9" xfId="3994"/>
    <cellStyle name="40% - Accent6 3 2 2 9 2" xfId="10716"/>
    <cellStyle name="40% - Accent6 3 2 2 9 2 2" xfId="35360"/>
    <cellStyle name="40% - Accent6 3 2 2 9 3" xfId="35359"/>
    <cellStyle name="40% - Accent6 3 2 2 9 4" xfId="44798"/>
    <cellStyle name="40% - Accent6 3 2 3" xfId="3995"/>
    <cellStyle name="40% - Accent6 3 2 3 10" xfId="35361"/>
    <cellStyle name="40% - Accent6 3 2 3 11" xfId="44799"/>
    <cellStyle name="40% - Accent6 3 2 3 2" xfId="3996"/>
    <cellStyle name="40% - Accent6 3 2 3 2 2" xfId="10718"/>
    <cellStyle name="40% - Accent6 3 2 3 2 2 2" xfId="35363"/>
    <cellStyle name="40% - Accent6 3 2 3 2 3" xfId="35362"/>
    <cellStyle name="40% - Accent6 3 2 3 2 4" xfId="44800"/>
    <cellStyle name="40% - Accent6 3 2 3 3" xfId="3997"/>
    <cellStyle name="40% - Accent6 3 2 3 3 2" xfId="10719"/>
    <cellStyle name="40% - Accent6 3 2 3 3 2 2" xfId="35365"/>
    <cellStyle name="40% - Accent6 3 2 3 3 3" xfId="35364"/>
    <cellStyle name="40% - Accent6 3 2 3 3 4" xfId="44801"/>
    <cellStyle name="40% - Accent6 3 2 3 4" xfId="3998"/>
    <cellStyle name="40% - Accent6 3 2 3 4 2" xfId="10720"/>
    <cellStyle name="40% - Accent6 3 2 3 4 2 2" xfId="35367"/>
    <cellStyle name="40% - Accent6 3 2 3 4 3" xfId="35366"/>
    <cellStyle name="40% - Accent6 3 2 3 4 4" xfId="44802"/>
    <cellStyle name="40% - Accent6 3 2 3 5" xfId="3999"/>
    <cellStyle name="40% - Accent6 3 2 3 5 2" xfId="10721"/>
    <cellStyle name="40% - Accent6 3 2 3 5 2 2" xfId="35369"/>
    <cellStyle name="40% - Accent6 3 2 3 5 3" xfId="35368"/>
    <cellStyle name="40% - Accent6 3 2 3 5 4" xfId="44803"/>
    <cellStyle name="40% - Accent6 3 2 3 6" xfId="4000"/>
    <cellStyle name="40% - Accent6 3 2 3 6 2" xfId="10722"/>
    <cellStyle name="40% - Accent6 3 2 3 6 2 2" xfId="35371"/>
    <cellStyle name="40% - Accent6 3 2 3 6 3" xfId="35370"/>
    <cellStyle name="40% - Accent6 3 2 3 6 4" xfId="44804"/>
    <cellStyle name="40% - Accent6 3 2 3 7" xfId="4001"/>
    <cellStyle name="40% - Accent6 3 2 3 7 2" xfId="10723"/>
    <cellStyle name="40% - Accent6 3 2 3 7 2 2" xfId="35373"/>
    <cellStyle name="40% - Accent6 3 2 3 7 3" xfId="35372"/>
    <cellStyle name="40% - Accent6 3 2 3 7 4" xfId="44805"/>
    <cellStyle name="40% - Accent6 3 2 3 8" xfId="4002"/>
    <cellStyle name="40% - Accent6 3 2 3 8 2" xfId="10724"/>
    <cellStyle name="40% - Accent6 3 2 3 8 2 2" xfId="35375"/>
    <cellStyle name="40% - Accent6 3 2 3 8 3" xfId="35374"/>
    <cellStyle name="40% - Accent6 3 2 3 8 4" xfId="44806"/>
    <cellStyle name="40% - Accent6 3 2 3 9" xfId="10717"/>
    <cellStyle name="40% - Accent6 3 2 3 9 2" xfId="35376"/>
    <cellStyle name="40% - Accent6 3 2 4" xfId="4003"/>
    <cellStyle name="40% - Accent6 3 2 4 2" xfId="4004"/>
    <cellStyle name="40% - Accent6 3 2 4 2 2" xfId="10726"/>
    <cellStyle name="40% - Accent6 3 2 4 2 2 2" xfId="35379"/>
    <cellStyle name="40% - Accent6 3 2 4 2 3" xfId="35378"/>
    <cellStyle name="40% - Accent6 3 2 4 2 4" xfId="44808"/>
    <cellStyle name="40% - Accent6 3 2 4 3" xfId="10725"/>
    <cellStyle name="40% - Accent6 3 2 4 3 2" xfId="35380"/>
    <cellStyle name="40% - Accent6 3 2 4 4" xfId="35377"/>
    <cellStyle name="40% - Accent6 3 2 4 5" xfId="44807"/>
    <cellStyle name="40% - Accent6 3 2 5" xfId="4005"/>
    <cellStyle name="40% - Accent6 3 2 5 2" xfId="10727"/>
    <cellStyle name="40% - Accent6 3 2 5 2 2" xfId="35382"/>
    <cellStyle name="40% - Accent6 3 2 5 3" xfId="35381"/>
    <cellStyle name="40% - Accent6 3 2 5 4" xfId="44809"/>
    <cellStyle name="40% - Accent6 3 2 6" xfId="4006"/>
    <cellStyle name="40% - Accent6 3 2 6 2" xfId="10728"/>
    <cellStyle name="40% - Accent6 3 2 6 2 2" xfId="35384"/>
    <cellStyle name="40% - Accent6 3 2 6 3" xfId="35383"/>
    <cellStyle name="40% - Accent6 3 2 6 4" xfId="44810"/>
    <cellStyle name="40% - Accent6 3 2 7" xfId="4007"/>
    <cellStyle name="40% - Accent6 3 2 7 2" xfId="10729"/>
    <cellStyle name="40% - Accent6 3 2 7 2 2" xfId="35386"/>
    <cellStyle name="40% - Accent6 3 2 7 3" xfId="35385"/>
    <cellStyle name="40% - Accent6 3 2 7 4" xfId="44811"/>
    <cellStyle name="40% - Accent6 3 2 8" xfId="4008"/>
    <cellStyle name="40% - Accent6 3 2 8 2" xfId="10730"/>
    <cellStyle name="40% - Accent6 3 2 8 2 2" xfId="35388"/>
    <cellStyle name="40% - Accent6 3 2 8 3" xfId="35387"/>
    <cellStyle name="40% - Accent6 3 2 8 4" xfId="44812"/>
    <cellStyle name="40% - Accent6 3 2 9" xfId="4009"/>
    <cellStyle name="40% - Accent6 3 2 9 2" xfId="10731"/>
    <cellStyle name="40% - Accent6 3 2 9 2 2" xfId="35390"/>
    <cellStyle name="40% - Accent6 3 2 9 3" xfId="35389"/>
    <cellStyle name="40% - Accent6 3 2 9 4" xfId="44813"/>
    <cellStyle name="40% - Accent6 3 3" xfId="674"/>
    <cellStyle name="40% - Accent6 3 3 10" xfId="4011"/>
    <cellStyle name="40% - Accent6 3 3 10 2" xfId="10733"/>
    <cellStyle name="40% - Accent6 3 3 10 2 2" xfId="35393"/>
    <cellStyle name="40% - Accent6 3 3 10 3" xfId="35392"/>
    <cellStyle name="40% - Accent6 3 3 10 4" xfId="44815"/>
    <cellStyle name="40% - Accent6 3 3 11" xfId="4012"/>
    <cellStyle name="40% - Accent6 3 3 11 2" xfId="10734"/>
    <cellStyle name="40% - Accent6 3 3 11 2 2" xfId="35395"/>
    <cellStyle name="40% - Accent6 3 3 11 3" xfId="35394"/>
    <cellStyle name="40% - Accent6 3 3 11 4" xfId="44816"/>
    <cellStyle name="40% - Accent6 3 3 12" xfId="4010"/>
    <cellStyle name="40% - Accent6 3 3 12 2" xfId="10735"/>
    <cellStyle name="40% - Accent6 3 3 12 2 2" xfId="35397"/>
    <cellStyle name="40% - Accent6 3 3 12 3" xfId="35396"/>
    <cellStyle name="40% - Accent6 3 3 13" xfId="10732"/>
    <cellStyle name="40% - Accent6 3 3 13 2" xfId="35398"/>
    <cellStyle name="40% - Accent6 3 3 14" xfId="15089"/>
    <cellStyle name="40% - Accent6 3 3 15" xfId="35391"/>
    <cellStyle name="40% - Accent6 3 3 16" xfId="44814"/>
    <cellStyle name="40% - Accent6 3 3 2" xfId="4013"/>
    <cellStyle name="40% - Accent6 3 3 2 10" xfId="10736"/>
    <cellStyle name="40% - Accent6 3 3 2 10 2" xfId="35400"/>
    <cellStyle name="40% - Accent6 3 3 2 11" xfId="35399"/>
    <cellStyle name="40% - Accent6 3 3 2 12" xfId="44817"/>
    <cellStyle name="40% - Accent6 3 3 2 2" xfId="4014"/>
    <cellStyle name="40% - Accent6 3 3 2 2 2" xfId="10737"/>
    <cellStyle name="40% - Accent6 3 3 2 2 2 2" xfId="35402"/>
    <cellStyle name="40% - Accent6 3 3 2 2 3" xfId="35401"/>
    <cellStyle name="40% - Accent6 3 3 2 2 4" xfId="44818"/>
    <cellStyle name="40% - Accent6 3 3 2 3" xfId="4015"/>
    <cellStyle name="40% - Accent6 3 3 2 3 2" xfId="10738"/>
    <cellStyle name="40% - Accent6 3 3 2 3 2 2" xfId="35404"/>
    <cellStyle name="40% - Accent6 3 3 2 3 3" xfId="35403"/>
    <cellStyle name="40% - Accent6 3 3 2 3 4" xfId="44819"/>
    <cellStyle name="40% - Accent6 3 3 2 4" xfId="4016"/>
    <cellStyle name="40% - Accent6 3 3 2 4 2" xfId="10739"/>
    <cellStyle name="40% - Accent6 3 3 2 4 2 2" xfId="35406"/>
    <cellStyle name="40% - Accent6 3 3 2 4 3" xfId="35405"/>
    <cellStyle name="40% - Accent6 3 3 2 4 4" xfId="44820"/>
    <cellStyle name="40% - Accent6 3 3 2 5" xfId="4017"/>
    <cellStyle name="40% - Accent6 3 3 2 5 2" xfId="10740"/>
    <cellStyle name="40% - Accent6 3 3 2 5 2 2" xfId="35408"/>
    <cellStyle name="40% - Accent6 3 3 2 5 3" xfId="35407"/>
    <cellStyle name="40% - Accent6 3 3 2 5 4" xfId="44821"/>
    <cellStyle name="40% - Accent6 3 3 2 6" xfId="4018"/>
    <cellStyle name="40% - Accent6 3 3 2 6 2" xfId="10741"/>
    <cellStyle name="40% - Accent6 3 3 2 6 2 2" xfId="35410"/>
    <cellStyle name="40% - Accent6 3 3 2 6 3" xfId="35409"/>
    <cellStyle name="40% - Accent6 3 3 2 6 4" xfId="44822"/>
    <cellStyle name="40% - Accent6 3 3 2 7" xfId="4019"/>
    <cellStyle name="40% - Accent6 3 3 2 7 2" xfId="10742"/>
    <cellStyle name="40% - Accent6 3 3 2 7 2 2" xfId="35412"/>
    <cellStyle name="40% - Accent6 3 3 2 7 3" xfId="35411"/>
    <cellStyle name="40% - Accent6 3 3 2 7 4" xfId="44823"/>
    <cellStyle name="40% - Accent6 3 3 2 8" xfId="4020"/>
    <cellStyle name="40% - Accent6 3 3 2 8 2" xfId="10743"/>
    <cellStyle name="40% - Accent6 3 3 2 8 2 2" xfId="35414"/>
    <cellStyle name="40% - Accent6 3 3 2 8 3" xfId="35413"/>
    <cellStyle name="40% - Accent6 3 3 2 8 4" xfId="44824"/>
    <cellStyle name="40% - Accent6 3 3 2 9" xfId="4021"/>
    <cellStyle name="40% - Accent6 3 3 2 9 2" xfId="10744"/>
    <cellStyle name="40% - Accent6 3 3 2 9 2 2" xfId="35416"/>
    <cellStyle name="40% - Accent6 3 3 2 9 3" xfId="35415"/>
    <cellStyle name="40% - Accent6 3 3 2 9 4" xfId="44825"/>
    <cellStyle name="40% - Accent6 3 3 3" xfId="4022"/>
    <cellStyle name="40% - Accent6 3 3 3 2" xfId="4023"/>
    <cellStyle name="40% - Accent6 3 3 3 2 2" xfId="10746"/>
    <cellStyle name="40% - Accent6 3 3 3 2 2 2" xfId="35419"/>
    <cellStyle name="40% - Accent6 3 3 3 2 3" xfId="35418"/>
    <cellStyle name="40% - Accent6 3 3 3 2 4" xfId="44827"/>
    <cellStyle name="40% - Accent6 3 3 3 3" xfId="10745"/>
    <cellStyle name="40% - Accent6 3 3 3 3 2" xfId="35420"/>
    <cellStyle name="40% - Accent6 3 3 3 4" xfId="35417"/>
    <cellStyle name="40% - Accent6 3 3 3 5" xfId="44826"/>
    <cellStyle name="40% - Accent6 3 3 4" xfId="4024"/>
    <cellStyle name="40% - Accent6 3 3 4 2" xfId="10747"/>
    <cellStyle name="40% - Accent6 3 3 4 2 2" xfId="35422"/>
    <cellStyle name="40% - Accent6 3 3 4 3" xfId="35421"/>
    <cellStyle name="40% - Accent6 3 3 4 4" xfId="44828"/>
    <cellStyle name="40% - Accent6 3 3 5" xfId="4025"/>
    <cellStyle name="40% - Accent6 3 3 5 2" xfId="10748"/>
    <cellStyle name="40% - Accent6 3 3 5 2 2" xfId="35424"/>
    <cellStyle name="40% - Accent6 3 3 5 3" xfId="35423"/>
    <cellStyle name="40% - Accent6 3 3 5 4" xfId="44829"/>
    <cellStyle name="40% - Accent6 3 3 6" xfId="4026"/>
    <cellStyle name="40% - Accent6 3 3 6 2" xfId="10749"/>
    <cellStyle name="40% - Accent6 3 3 6 2 2" xfId="35426"/>
    <cellStyle name="40% - Accent6 3 3 6 3" xfId="35425"/>
    <cellStyle name="40% - Accent6 3 3 6 4" xfId="44830"/>
    <cellStyle name="40% - Accent6 3 3 7" xfId="4027"/>
    <cellStyle name="40% - Accent6 3 3 7 2" xfId="10750"/>
    <cellStyle name="40% - Accent6 3 3 7 2 2" xfId="35428"/>
    <cellStyle name="40% - Accent6 3 3 7 3" xfId="35427"/>
    <cellStyle name="40% - Accent6 3 3 7 4" xfId="44831"/>
    <cellStyle name="40% - Accent6 3 3 8" xfId="4028"/>
    <cellStyle name="40% - Accent6 3 3 8 2" xfId="10751"/>
    <cellStyle name="40% - Accent6 3 3 8 2 2" xfId="35430"/>
    <cellStyle name="40% - Accent6 3 3 8 3" xfId="35429"/>
    <cellStyle name="40% - Accent6 3 3 8 4" xfId="44832"/>
    <cellStyle name="40% - Accent6 3 3 9" xfId="4029"/>
    <cellStyle name="40% - Accent6 3 3 9 2" xfId="10752"/>
    <cellStyle name="40% - Accent6 3 3 9 2 2" xfId="35432"/>
    <cellStyle name="40% - Accent6 3 3 9 3" xfId="35431"/>
    <cellStyle name="40% - Accent6 3 3 9 4" xfId="44833"/>
    <cellStyle name="40% - Accent6 3 4" xfId="761"/>
    <cellStyle name="40% - Accent6 3 4 10" xfId="4030"/>
    <cellStyle name="40% - Accent6 3 4 10 2" xfId="10754"/>
    <cellStyle name="40% - Accent6 3 4 10 2 2" xfId="35435"/>
    <cellStyle name="40% - Accent6 3 4 10 3" xfId="35434"/>
    <cellStyle name="40% - Accent6 3 4 11" xfId="10753"/>
    <cellStyle name="40% - Accent6 3 4 11 2" xfId="35436"/>
    <cellStyle name="40% - Accent6 3 4 12" xfId="15090"/>
    <cellStyle name="40% - Accent6 3 4 13" xfId="35433"/>
    <cellStyle name="40% - Accent6 3 4 14" xfId="44834"/>
    <cellStyle name="40% - Accent6 3 4 2" xfId="4031"/>
    <cellStyle name="40% - Accent6 3 4 2 2" xfId="4032"/>
    <cellStyle name="40% - Accent6 3 4 2 2 2" xfId="10756"/>
    <cellStyle name="40% - Accent6 3 4 2 2 2 2" xfId="35439"/>
    <cellStyle name="40% - Accent6 3 4 2 2 3" xfId="35438"/>
    <cellStyle name="40% - Accent6 3 4 2 2 4" xfId="44836"/>
    <cellStyle name="40% - Accent6 3 4 2 3" xfId="10755"/>
    <cellStyle name="40% - Accent6 3 4 2 3 2" xfId="35440"/>
    <cellStyle name="40% - Accent6 3 4 2 4" xfId="35437"/>
    <cellStyle name="40% - Accent6 3 4 2 5" xfId="44835"/>
    <cellStyle name="40% - Accent6 3 4 3" xfId="4033"/>
    <cellStyle name="40% - Accent6 3 4 3 2" xfId="4034"/>
    <cellStyle name="40% - Accent6 3 4 3 2 2" xfId="10758"/>
    <cellStyle name="40% - Accent6 3 4 3 2 2 2" xfId="35443"/>
    <cellStyle name="40% - Accent6 3 4 3 2 3" xfId="35442"/>
    <cellStyle name="40% - Accent6 3 4 3 2 4" xfId="44838"/>
    <cellStyle name="40% - Accent6 3 4 3 3" xfId="10757"/>
    <cellStyle name="40% - Accent6 3 4 3 3 2" xfId="35444"/>
    <cellStyle name="40% - Accent6 3 4 3 4" xfId="35441"/>
    <cellStyle name="40% - Accent6 3 4 3 5" xfId="44837"/>
    <cellStyle name="40% - Accent6 3 4 4" xfId="4035"/>
    <cellStyle name="40% - Accent6 3 4 4 2" xfId="10759"/>
    <cellStyle name="40% - Accent6 3 4 4 2 2" xfId="35446"/>
    <cellStyle name="40% - Accent6 3 4 4 3" xfId="35445"/>
    <cellStyle name="40% - Accent6 3 4 4 4" xfId="44839"/>
    <cellStyle name="40% - Accent6 3 4 5" xfId="4036"/>
    <cellStyle name="40% - Accent6 3 4 5 2" xfId="10760"/>
    <cellStyle name="40% - Accent6 3 4 5 2 2" xfId="35448"/>
    <cellStyle name="40% - Accent6 3 4 5 3" xfId="35447"/>
    <cellStyle name="40% - Accent6 3 4 5 4" xfId="44840"/>
    <cellStyle name="40% - Accent6 3 4 6" xfId="4037"/>
    <cellStyle name="40% - Accent6 3 4 6 2" xfId="10761"/>
    <cellStyle name="40% - Accent6 3 4 6 2 2" xfId="35450"/>
    <cellStyle name="40% - Accent6 3 4 6 3" xfId="35449"/>
    <cellStyle name="40% - Accent6 3 4 6 4" xfId="44841"/>
    <cellStyle name="40% - Accent6 3 4 7" xfId="4038"/>
    <cellStyle name="40% - Accent6 3 4 7 2" xfId="10762"/>
    <cellStyle name="40% - Accent6 3 4 7 2 2" xfId="35452"/>
    <cellStyle name="40% - Accent6 3 4 7 3" xfId="35451"/>
    <cellStyle name="40% - Accent6 3 4 7 4" xfId="44842"/>
    <cellStyle name="40% - Accent6 3 4 8" xfId="4039"/>
    <cellStyle name="40% - Accent6 3 4 8 2" xfId="10763"/>
    <cellStyle name="40% - Accent6 3 4 8 2 2" xfId="35454"/>
    <cellStyle name="40% - Accent6 3 4 8 3" xfId="35453"/>
    <cellStyle name="40% - Accent6 3 4 8 4" xfId="44843"/>
    <cellStyle name="40% - Accent6 3 4 9" xfId="4040"/>
    <cellStyle name="40% - Accent6 3 4 9 2" xfId="10764"/>
    <cellStyle name="40% - Accent6 3 4 9 2 2" xfId="35456"/>
    <cellStyle name="40% - Accent6 3 4 9 3" xfId="35455"/>
    <cellStyle name="40% - Accent6 3 4 9 4" xfId="44844"/>
    <cellStyle name="40% - Accent6 3 5" xfId="4041"/>
    <cellStyle name="40% - Accent6 3 5 2" xfId="4042"/>
    <cellStyle name="40% - Accent6 3 5 2 2" xfId="10766"/>
    <cellStyle name="40% - Accent6 3 5 2 2 2" xfId="35459"/>
    <cellStyle name="40% - Accent6 3 5 2 3" xfId="35458"/>
    <cellStyle name="40% - Accent6 3 5 2 4" xfId="44846"/>
    <cellStyle name="40% - Accent6 3 5 3" xfId="4043"/>
    <cellStyle name="40% - Accent6 3 5 3 2" xfId="10767"/>
    <cellStyle name="40% - Accent6 3 5 3 2 2" xfId="35461"/>
    <cellStyle name="40% - Accent6 3 5 3 3" xfId="35460"/>
    <cellStyle name="40% - Accent6 3 5 3 4" xfId="44847"/>
    <cellStyle name="40% - Accent6 3 5 4" xfId="10765"/>
    <cellStyle name="40% - Accent6 3 5 4 2" xfId="35462"/>
    <cellStyle name="40% - Accent6 3 5 5" xfId="15091"/>
    <cellStyle name="40% - Accent6 3 5 6" xfId="35457"/>
    <cellStyle name="40% - Accent6 3 5 7" xfId="44845"/>
    <cellStyle name="40% - Accent6 3 6" xfId="4044"/>
    <cellStyle name="40% - Accent6 3 6 2" xfId="4045"/>
    <cellStyle name="40% - Accent6 3 6 2 2" xfId="10769"/>
    <cellStyle name="40% - Accent6 3 6 2 2 2" xfId="35465"/>
    <cellStyle name="40% - Accent6 3 6 2 3" xfId="35464"/>
    <cellStyle name="40% - Accent6 3 6 2 4" xfId="44849"/>
    <cellStyle name="40% - Accent6 3 6 3" xfId="10768"/>
    <cellStyle name="40% - Accent6 3 6 3 2" xfId="35466"/>
    <cellStyle name="40% - Accent6 3 6 4" xfId="15092"/>
    <cellStyle name="40% - Accent6 3 6 5" xfId="35463"/>
    <cellStyle name="40% - Accent6 3 6 6" xfId="44848"/>
    <cellStyle name="40% - Accent6 3 7" xfId="4046"/>
    <cellStyle name="40% - Accent6 3 7 2" xfId="4047"/>
    <cellStyle name="40% - Accent6 3 7 2 2" xfId="10771"/>
    <cellStyle name="40% - Accent6 3 7 2 2 2" xfId="35469"/>
    <cellStyle name="40% - Accent6 3 7 2 3" xfId="35468"/>
    <cellStyle name="40% - Accent6 3 7 2 4" xfId="44851"/>
    <cellStyle name="40% - Accent6 3 7 3" xfId="10770"/>
    <cellStyle name="40% - Accent6 3 7 3 2" xfId="35470"/>
    <cellStyle name="40% - Accent6 3 7 4" xfId="15093"/>
    <cellStyle name="40% - Accent6 3 7 5" xfId="35467"/>
    <cellStyle name="40% - Accent6 3 7 6" xfId="44850"/>
    <cellStyle name="40% - Accent6 3 8" xfId="4048"/>
    <cellStyle name="40% - Accent6 3 8 2" xfId="4049"/>
    <cellStyle name="40% - Accent6 3 8 2 2" xfId="10773"/>
    <cellStyle name="40% - Accent6 3 8 2 2 2" xfId="35473"/>
    <cellStyle name="40% - Accent6 3 8 2 3" xfId="35472"/>
    <cellStyle name="40% - Accent6 3 8 2 4" xfId="44853"/>
    <cellStyle name="40% - Accent6 3 8 3" xfId="10772"/>
    <cellStyle name="40% - Accent6 3 8 3 2" xfId="35474"/>
    <cellStyle name="40% - Accent6 3 8 4" xfId="15094"/>
    <cellStyle name="40% - Accent6 3 8 5" xfId="35471"/>
    <cellStyle name="40% - Accent6 3 8 6" xfId="44852"/>
    <cellStyle name="40% - Accent6 3 9" xfId="4050"/>
    <cellStyle name="40% - Accent6 3 9 2" xfId="4051"/>
    <cellStyle name="40% - Accent6 3 9 2 2" xfId="10775"/>
    <cellStyle name="40% - Accent6 3 9 2 2 2" xfId="35477"/>
    <cellStyle name="40% - Accent6 3 9 2 3" xfId="35476"/>
    <cellStyle name="40% - Accent6 3 9 2 4" xfId="44855"/>
    <cellStyle name="40% - Accent6 3 9 3" xfId="10774"/>
    <cellStyle name="40% - Accent6 3 9 3 2" xfId="35478"/>
    <cellStyle name="40% - Accent6 3 9 4" xfId="15095"/>
    <cellStyle name="40% - Accent6 3 9 5" xfId="35475"/>
    <cellStyle name="40% - Accent6 3 9 6" xfId="44854"/>
    <cellStyle name="40% - Accent6 4" xfId="243"/>
    <cellStyle name="40% - Accent6 4 10" xfId="4053"/>
    <cellStyle name="40% - Accent6 4 10 2" xfId="10777"/>
    <cellStyle name="40% - Accent6 4 10 2 2" xfId="35481"/>
    <cellStyle name="40% - Accent6 4 10 3" xfId="35480"/>
    <cellStyle name="40% - Accent6 4 10 4" xfId="44857"/>
    <cellStyle name="40% - Accent6 4 11" xfId="4054"/>
    <cellStyle name="40% - Accent6 4 11 2" xfId="10778"/>
    <cellStyle name="40% - Accent6 4 11 2 2" xfId="35483"/>
    <cellStyle name="40% - Accent6 4 11 3" xfId="35482"/>
    <cellStyle name="40% - Accent6 4 11 4" xfId="44858"/>
    <cellStyle name="40% - Accent6 4 12" xfId="4052"/>
    <cellStyle name="40% - Accent6 4 12 2" xfId="10779"/>
    <cellStyle name="40% - Accent6 4 12 2 2" xfId="35485"/>
    <cellStyle name="40% - Accent6 4 12 3" xfId="35484"/>
    <cellStyle name="40% - Accent6 4 13" xfId="10776"/>
    <cellStyle name="40% - Accent6 4 13 2" xfId="35486"/>
    <cellStyle name="40% - Accent6 4 14" xfId="15096"/>
    <cellStyle name="40% - Accent6 4 15" xfId="35479"/>
    <cellStyle name="40% - Accent6 4 16" xfId="44856"/>
    <cellStyle name="40% - Accent6 4 2" xfId="471"/>
    <cellStyle name="40% - Accent6 4 2 10" xfId="4055"/>
    <cellStyle name="40% - Accent6 4 2 10 2" xfId="10781"/>
    <cellStyle name="40% - Accent6 4 2 10 2 2" xfId="35489"/>
    <cellStyle name="40% - Accent6 4 2 10 3" xfId="35488"/>
    <cellStyle name="40% - Accent6 4 2 11" xfId="10780"/>
    <cellStyle name="40% - Accent6 4 2 11 2" xfId="35490"/>
    <cellStyle name="40% - Accent6 4 2 12" xfId="15097"/>
    <cellStyle name="40% - Accent6 4 2 13" xfId="35487"/>
    <cellStyle name="40% - Accent6 4 2 14" xfId="44859"/>
    <cellStyle name="40% - Accent6 4 2 2" xfId="4056"/>
    <cellStyle name="40% - Accent6 4 2 2 2" xfId="4057"/>
    <cellStyle name="40% - Accent6 4 2 2 2 2" xfId="10783"/>
    <cellStyle name="40% - Accent6 4 2 2 2 2 2" xfId="35493"/>
    <cellStyle name="40% - Accent6 4 2 2 2 3" xfId="35492"/>
    <cellStyle name="40% - Accent6 4 2 2 2 4" xfId="44861"/>
    <cellStyle name="40% - Accent6 4 2 2 3" xfId="10782"/>
    <cellStyle name="40% - Accent6 4 2 2 3 2" xfId="35494"/>
    <cellStyle name="40% - Accent6 4 2 2 4" xfId="35491"/>
    <cellStyle name="40% - Accent6 4 2 2 5" xfId="44860"/>
    <cellStyle name="40% - Accent6 4 2 3" xfId="4058"/>
    <cellStyle name="40% - Accent6 4 2 3 2" xfId="4059"/>
    <cellStyle name="40% - Accent6 4 2 3 2 2" xfId="10785"/>
    <cellStyle name="40% - Accent6 4 2 3 2 2 2" xfId="35497"/>
    <cellStyle name="40% - Accent6 4 2 3 2 3" xfId="35496"/>
    <cellStyle name="40% - Accent6 4 2 3 2 4" xfId="44863"/>
    <cellStyle name="40% - Accent6 4 2 3 3" xfId="10784"/>
    <cellStyle name="40% - Accent6 4 2 3 3 2" xfId="35498"/>
    <cellStyle name="40% - Accent6 4 2 3 4" xfId="35495"/>
    <cellStyle name="40% - Accent6 4 2 3 5" xfId="44862"/>
    <cellStyle name="40% - Accent6 4 2 4" xfId="4060"/>
    <cellStyle name="40% - Accent6 4 2 4 2" xfId="10786"/>
    <cellStyle name="40% - Accent6 4 2 4 2 2" xfId="35500"/>
    <cellStyle name="40% - Accent6 4 2 4 3" xfId="35499"/>
    <cellStyle name="40% - Accent6 4 2 4 4" xfId="44864"/>
    <cellStyle name="40% - Accent6 4 2 5" xfId="4061"/>
    <cellStyle name="40% - Accent6 4 2 5 2" xfId="10787"/>
    <cellStyle name="40% - Accent6 4 2 5 2 2" xfId="35502"/>
    <cellStyle name="40% - Accent6 4 2 5 3" xfId="35501"/>
    <cellStyle name="40% - Accent6 4 2 5 4" xfId="44865"/>
    <cellStyle name="40% - Accent6 4 2 6" xfId="4062"/>
    <cellStyle name="40% - Accent6 4 2 6 2" xfId="10788"/>
    <cellStyle name="40% - Accent6 4 2 6 2 2" xfId="35504"/>
    <cellStyle name="40% - Accent6 4 2 6 3" xfId="35503"/>
    <cellStyle name="40% - Accent6 4 2 6 4" xfId="44866"/>
    <cellStyle name="40% - Accent6 4 2 7" xfId="4063"/>
    <cellStyle name="40% - Accent6 4 2 7 2" xfId="10789"/>
    <cellStyle name="40% - Accent6 4 2 7 2 2" xfId="35506"/>
    <cellStyle name="40% - Accent6 4 2 7 3" xfId="35505"/>
    <cellStyle name="40% - Accent6 4 2 7 4" xfId="44867"/>
    <cellStyle name="40% - Accent6 4 2 8" xfId="4064"/>
    <cellStyle name="40% - Accent6 4 2 8 2" xfId="10790"/>
    <cellStyle name="40% - Accent6 4 2 8 2 2" xfId="35508"/>
    <cellStyle name="40% - Accent6 4 2 8 3" xfId="35507"/>
    <cellStyle name="40% - Accent6 4 2 8 4" xfId="44868"/>
    <cellStyle name="40% - Accent6 4 2 9" xfId="4065"/>
    <cellStyle name="40% - Accent6 4 2 9 2" xfId="10791"/>
    <cellStyle name="40% - Accent6 4 2 9 2 2" xfId="35510"/>
    <cellStyle name="40% - Accent6 4 2 9 3" xfId="35509"/>
    <cellStyle name="40% - Accent6 4 2 9 4" xfId="44869"/>
    <cellStyle name="40% - Accent6 4 3" xfId="675"/>
    <cellStyle name="40% - Accent6 4 3 10" xfId="10792"/>
    <cellStyle name="40% - Accent6 4 3 10 2" xfId="35512"/>
    <cellStyle name="40% - Accent6 4 3 11" xfId="15098"/>
    <cellStyle name="40% - Accent6 4 3 12" xfId="35511"/>
    <cellStyle name="40% - Accent6 4 3 13" xfId="44870"/>
    <cellStyle name="40% - Accent6 4 3 2" xfId="4067"/>
    <cellStyle name="40% - Accent6 4 3 2 2" xfId="10793"/>
    <cellStyle name="40% - Accent6 4 3 2 2 2" xfId="35514"/>
    <cellStyle name="40% - Accent6 4 3 2 3" xfId="35513"/>
    <cellStyle name="40% - Accent6 4 3 2 4" xfId="44871"/>
    <cellStyle name="40% - Accent6 4 3 3" xfId="4068"/>
    <cellStyle name="40% - Accent6 4 3 3 2" xfId="10794"/>
    <cellStyle name="40% - Accent6 4 3 3 2 2" xfId="35516"/>
    <cellStyle name="40% - Accent6 4 3 3 3" xfId="35515"/>
    <cellStyle name="40% - Accent6 4 3 3 4" xfId="44872"/>
    <cellStyle name="40% - Accent6 4 3 4" xfId="4069"/>
    <cellStyle name="40% - Accent6 4 3 4 2" xfId="10795"/>
    <cellStyle name="40% - Accent6 4 3 4 2 2" xfId="35518"/>
    <cellStyle name="40% - Accent6 4 3 4 3" xfId="35517"/>
    <cellStyle name="40% - Accent6 4 3 4 4" xfId="44873"/>
    <cellStyle name="40% - Accent6 4 3 5" xfId="4070"/>
    <cellStyle name="40% - Accent6 4 3 5 2" xfId="10796"/>
    <cellStyle name="40% - Accent6 4 3 5 2 2" xfId="35520"/>
    <cellStyle name="40% - Accent6 4 3 5 3" xfId="35519"/>
    <cellStyle name="40% - Accent6 4 3 5 4" xfId="44874"/>
    <cellStyle name="40% - Accent6 4 3 6" xfId="4071"/>
    <cellStyle name="40% - Accent6 4 3 6 2" xfId="10797"/>
    <cellStyle name="40% - Accent6 4 3 6 2 2" xfId="35522"/>
    <cellStyle name="40% - Accent6 4 3 6 3" xfId="35521"/>
    <cellStyle name="40% - Accent6 4 3 6 4" xfId="44875"/>
    <cellStyle name="40% - Accent6 4 3 7" xfId="4072"/>
    <cellStyle name="40% - Accent6 4 3 7 2" xfId="10798"/>
    <cellStyle name="40% - Accent6 4 3 7 2 2" xfId="35524"/>
    <cellStyle name="40% - Accent6 4 3 7 3" xfId="35523"/>
    <cellStyle name="40% - Accent6 4 3 7 4" xfId="44876"/>
    <cellStyle name="40% - Accent6 4 3 8" xfId="4073"/>
    <cellStyle name="40% - Accent6 4 3 8 2" xfId="10799"/>
    <cellStyle name="40% - Accent6 4 3 8 2 2" xfId="35526"/>
    <cellStyle name="40% - Accent6 4 3 8 3" xfId="35525"/>
    <cellStyle name="40% - Accent6 4 3 8 4" xfId="44877"/>
    <cellStyle name="40% - Accent6 4 3 9" xfId="4066"/>
    <cellStyle name="40% - Accent6 4 3 9 2" xfId="10800"/>
    <cellStyle name="40% - Accent6 4 3 9 2 2" xfId="35528"/>
    <cellStyle name="40% - Accent6 4 3 9 3" xfId="35527"/>
    <cellStyle name="40% - Accent6 4 4" xfId="762"/>
    <cellStyle name="40% - Accent6 4 4 2" xfId="4075"/>
    <cellStyle name="40% - Accent6 4 4 2 2" xfId="10802"/>
    <cellStyle name="40% - Accent6 4 4 2 2 2" xfId="35531"/>
    <cellStyle name="40% - Accent6 4 4 2 3" xfId="35530"/>
    <cellStyle name="40% - Accent6 4 4 2 4" xfId="44879"/>
    <cellStyle name="40% - Accent6 4 4 3" xfId="4074"/>
    <cellStyle name="40% - Accent6 4 4 3 2" xfId="10803"/>
    <cellStyle name="40% - Accent6 4 4 3 2 2" xfId="35533"/>
    <cellStyle name="40% - Accent6 4 4 3 3" xfId="35532"/>
    <cellStyle name="40% - Accent6 4 4 4" xfId="10801"/>
    <cellStyle name="40% - Accent6 4 4 4 2" xfId="35534"/>
    <cellStyle name="40% - Accent6 4 4 5" xfId="15099"/>
    <cellStyle name="40% - Accent6 4 4 6" xfId="35529"/>
    <cellStyle name="40% - Accent6 4 4 7" xfId="44878"/>
    <cellStyle name="40% - Accent6 4 5" xfId="4076"/>
    <cellStyle name="40% - Accent6 4 5 2" xfId="10804"/>
    <cellStyle name="40% - Accent6 4 5 2 2" xfId="35536"/>
    <cellStyle name="40% - Accent6 4 5 3" xfId="35535"/>
    <cellStyle name="40% - Accent6 4 5 4" xfId="44880"/>
    <cellStyle name="40% - Accent6 4 6" xfId="4077"/>
    <cellStyle name="40% - Accent6 4 6 2" xfId="10805"/>
    <cellStyle name="40% - Accent6 4 6 2 2" xfId="35538"/>
    <cellStyle name="40% - Accent6 4 6 3" xfId="35537"/>
    <cellStyle name="40% - Accent6 4 6 4" xfId="44881"/>
    <cellStyle name="40% - Accent6 4 7" xfId="4078"/>
    <cellStyle name="40% - Accent6 4 7 2" xfId="10806"/>
    <cellStyle name="40% - Accent6 4 7 2 2" xfId="35540"/>
    <cellStyle name="40% - Accent6 4 7 3" xfId="35539"/>
    <cellStyle name="40% - Accent6 4 7 4" xfId="44882"/>
    <cellStyle name="40% - Accent6 4 8" xfId="4079"/>
    <cellStyle name="40% - Accent6 4 8 2" xfId="10807"/>
    <cellStyle name="40% - Accent6 4 8 2 2" xfId="35542"/>
    <cellStyle name="40% - Accent6 4 8 3" xfId="35541"/>
    <cellStyle name="40% - Accent6 4 8 4" xfId="44883"/>
    <cellStyle name="40% - Accent6 4 9" xfId="4080"/>
    <cellStyle name="40% - Accent6 4 9 2" xfId="10808"/>
    <cellStyle name="40% - Accent6 4 9 2 2" xfId="35544"/>
    <cellStyle name="40% - Accent6 4 9 3" xfId="35543"/>
    <cellStyle name="40% - Accent6 4 9 4" xfId="44884"/>
    <cellStyle name="40% - Accent6 5" xfId="244"/>
    <cellStyle name="40% - Accent6 5 10" xfId="4082"/>
    <cellStyle name="40% - Accent6 5 10 2" xfId="10810"/>
    <cellStyle name="40% - Accent6 5 10 2 2" xfId="35547"/>
    <cellStyle name="40% - Accent6 5 10 3" xfId="35546"/>
    <cellStyle name="40% - Accent6 5 10 4" xfId="44886"/>
    <cellStyle name="40% - Accent6 5 11" xfId="4083"/>
    <cellStyle name="40% - Accent6 5 11 2" xfId="10811"/>
    <cellStyle name="40% - Accent6 5 11 2 2" xfId="35549"/>
    <cellStyle name="40% - Accent6 5 11 3" xfId="35548"/>
    <cellStyle name="40% - Accent6 5 11 4" xfId="44887"/>
    <cellStyle name="40% - Accent6 5 12" xfId="4081"/>
    <cellStyle name="40% - Accent6 5 12 2" xfId="10812"/>
    <cellStyle name="40% - Accent6 5 12 2 2" xfId="35551"/>
    <cellStyle name="40% - Accent6 5 12 3" xfId="35550"/>
    <cellStyle name="40% - Accent6 5 13" xfId="10809"/>
    <cellStyle name="40% - Accent6 5 13 2" xfId="35552"/>
    <cellStyle name="40% - Accent6 5 14" xfId="15100"/>
    <cellStyle name="40% - Accent6 5 15" xfId="35545"/>
    <cellStyle name="40% - Accent6 5 16" xfId="44885"/>
    <cellStyle name="40% - Accent6 5 2" xfId="472"/>
    <cellStyle name="40% - Accent6 5 2 10" xfId="4084"/>
    <cellStyle name="40% - Accent6 5 2 10 2" xfId="10814"/>
    <cellStyle name="40% - Accent6 5 2 10 2 2" xfId="35555"/>
    <cellStyle name="40% - Accent6 5 2 10 3" xfId="35554"/>
    <cellStyle name="40% - Accent6 5 2 11" xfId="10813"/>
    <cellStyle name="40% - Accent6 5 2 11 2" xfId="35556"/>
    <cellStyle name="40% - Accent6 5 2 12" xfId="15101"/>
    <cellStyle name="40% - Accent6 5 2 13" xfId="35553"/>
    <cellStyle name="40% - Accent6 5 2 14" xfId="44888"/>
    <cellStyle name="40% - Accent6 5 2 2" xfId="4085"/>
    <cellStyle name="40% - Accent6 5 2 2 2" xfId="10815"/>
    <cellStyle name="40% - Accent6 5 2 2 2 2" xfId="35558"/>
    <cellStyle name="40% - Accent6 5 2 2 3" xfId="35557"/>
    <cellStyle name="40% - Accent6 5 2 2 4" xfId="44889"/>
    <cellStyle name="40% - Accent6 5 2 3" xfId="4086"/>
    <cellStyle name="40% - Accent6 5 2 3 2" xfId="10816"/>
    <cellStyle name="40% - Accent6 5 2 3 2 2" xfId="35560"/>
    <cellStyle name="40% - Accent6 5 2 3 3" xfId="35559"/>
    <cellStyle name="40% - Accent6 5 2 3 4" xfId="44890"/>
    <cellStyle name="40% - Accent6 5 2 4" xfId="4087"/>
    <cellStyle name="40% - Accent6 5 2 4 2" xfId="10817"/>
    <cellStyle name="40% - Accent6 5 2 4 2 2" xfId="35562"/>
    <cellStyle name="40% - Accent6 5 2 4 3" xfId="35561"/>
    <cellStyle name="40% - Accent6 5 2 4 4" xfId="44891"/>
    <cellStyle name="40% - Accent6 5 2 5" xfId="4088"/>
    <cellStyle name="40% - Accent6 5 2 5 2" xfId="10818"/>
    <cellStyle name="40% - Accent6 5 2 5 2 2" xfId="35564"/>
    <cellStyle name="40% - Accent6 5 2 5 3" xfId="35563"/>
    <cellStyle name="40% - Accent6 5 2 5 4" xfId="44892"/>
    <cellStyle name="40% - Accent6 5 2 6" xfId="4089"/>
    <cellStyle name="40% - Accent6 5 2 6 2" xfId="10819"/>
    <cellStyle name="40% - Accent6 5 2 6 2 2" xfId="35566"/>
    <cellStyle name="40% - Accent6 5 2 6 3" xfId="35565"/>
    <cellStyle name="40% - Accent6 5 2 6 4" xfId="44893"/>
    <cellStyle name="40% - Accent6 5 2 7" xfId="4090"/>
    <cellStyle name="40% - Accent6 5 2 7 2" xfId="10820"/>
    <cellStyle name="40% - Accent6 5 2 7 2 2" xfId="35568"/>
    <cellStyle name="40% - Accent6 5 2 7 3" xfId="35567"/>
    <cellStyle name="40% - Accent6 5 2 7 4" xfId="44894"/>
    <cellStyle name="40% - Accent6 5 2 8" xfId="4091"/>
    <cellStyle name="40% - Accent6 5 2 8 2" xfId="10821"/>
    <cellStyle name="40% - Accent6 5 2 8 2 2" xfId="35570"/>
    <cellStyle name="40% - Accent6 5 2 8 3" xfId="35569"/>
    <cellStyle name="40% - Accent6 5 2 8 4" xfId="44895"/>
    <cellStyle name="40% - Accent6 5 2 9" xfId="4092"/>
    <cellStyle name="40% - Accent6 5 2 9 2" xfId="10822"/>
    <cellStyle name="40% - Accent6 5 2 9 2 2" xfId="35572"/>
    <cellStyle name="40% - Accent6 5 2 9 3" xfId="35571"/>
    <cellStyle name="40% - Accent6 5 2 9 4" xfId="44896"/>
    <cellStyle name="40% - Accent6 5 3" xfId="676"/>
    <cellStyle name="40% - Accent6 5 3 2" xfId="4094"/>
    <cellStyle name="40% - Accent6 5 3 2 2" xfId="10824"/>
    <cellStyle name="40% - Accent6 5 3 2 2 2" xfId="35575"/>
    <cellStyle name="40% - Accent6 5 3 2 3" xfId="35574"/>
    <cellStyle name="40% - Accent6 5 3 2 4" xfId="44898"/>
    <cellStyle name="40% - Accent6 5 3 3" xfId="4093"/>
    <cellStyle name="40% - Accent6 5 3 3 2" xfId="10825"/>
    <cellStyle name="40% - Accent6 5 3 3 2 2" xfId="35577"/>
    <cellStyle name="40% - Accent6 5 3 3 3" xfId="35576"/>
    <cellStyle name="40% - Accent6 5 3 4" xfId="10823"/>
    <cellStyle name="40% - Accent6 5 3 4 2" xfId="35578"/>
    <cellStyle name="40% - Accent6 5 3 5" xfId="15102"/>
    <cellStyle name="40% - Accent6 5 3 6" xfId="35573"/>
    <cellStyle name="40% - Accent6 5 3 7" xfId="44897"/>
    <cellStyle name="40% - Accent6 5 4" xfId="763"/>
    <cellStyle name="40% - Accent6 5 4 2" xfId="4095"/>
    <cellStyle name="40% - Accent6 5 4 2 2" xfId="10827"/>
    <cellStyle name="40% - Accent6 5 4 2 2 2" xfId="35581"/>
    <cellStyle name="40% - Accent6 5 4 2 3" xfId="35580"/>
    <cellStyle name="40% - Accent6 5 4 3" xfId="10826"/>
    <cellStyle name="40% - Accent6 5 4 3 2" xfId="35582"/>
    <cellStyle name="40% - Accent6 5 4 4" xfId="15103"/>
    <cellStyle name="40% - Accent6 5 4 5" xfId="35579"/>
    <cellStyle name="40% - Accent6 5 4 6" xfId="44899"/>
    <cellStyle name="40% - Accent6 5 5" xfId="4096"/>
    <cellStyle name="40% - Accent6 5 5 2" xfId="10828"/>
    <cellStyle name="40% - Accent6 5 5 2 2" xfId="35584"/>
    <cellStyle name="40% - Accent6 5 5 3" xfId="35583"/>
    <cellStyle name="40% - Accent6 5 5 4" xfId="44900"/>
    <cellStyle name="40% - Accent6 5 6" xfId="4097"/>
    <cellStyle name="40% - Accent6 5 6 2" xfId="10829"/>
    <cellStyle name="40% - Accent6 5 6 2 2" xfId="35586"/>
    <cellStyle name="40% - Accent6 5 6 3" xfId="35585"/>
    <cellStyle name="40% - Accent6 5 6 4" xfId="44901"/>
    <cellStyle name="40% - Accent6 5 7" xfId="4098"/>
    <cellStyle name="40% - Accent6 5 7 2" xfId="10830"/>
    <cellStyle name="40% - Accent6 5 7 2 2" xfId="35588"/>
    <cellStyle name="40% - Accent6 5 7 3" xfId="35587"/>
    <cellStyle name="40% - Accent6 5 7 4" xfId="44902"/>
    <cellStyle name="40% - Accent6 5 8" xfId="4099"/>
    <cellStyle name="40% - Accent6 5 8 2" xfId="10831"/>
    <cellStyle name="40% - Accent6 5 8 2 2" xfId="35590"/>
    <cellStyle name="40% - Accent6 5 8 3" xfId="35589"/>
    <cellStyle name="40% - Accent6 5 8 4" xfId="44903"/>
    <cellStyle name="40% - Accent6 5 9" xfId="4100"/>
    <cellStyle name="40% - Accent6 5 9 2" xfId="10832"/>
    <cellStyle name="40% - Accent6 5 9 2 2" xfId="35592"/>
    <cellStyle name="40% - Accent6 5 9 3" xfId="35591"/>
    <cellStyle name="40% - Accent6 5 9 4" xfId="44904"/>
    <cellStyle name="40% - Accent6 6" xfId="245"/>
    <cellStyle name="40% - Accent6 6 10" xfId="4101"/>
    <cellStyle name="40% - Accent6 6 10 2" xfId="10834"/>
    <cellStyle name="40% - Accent6 6 10 2 2" xfId="35595"/>
    <cellStyle name="40% - Accent6 6 10 3" xfId="35594"/>
    <cellStyle name="40% - Accent6 6 11" xfId="10833"/>
    <cellStyle name="40% - Accent6 6 11 2" xfId="35596"/>
    <cellStyle name="40% - Accent6 6 12" xfId="15104"/>
    <cellStyle name="40% - Accent6 6 13" xfId="35593"/>
    <cellStyle name="40% - Accent6 6 14" xfId="44905"/>
    <cellStyle name="40% - Accent6 6 2" xfId="473"/>
    <cellStyle name="40% - Accent6 6 2 2" xfId="4103"/>
    <cellStyle name="40% - Accent6 6 2 2 2" xfId="10836"/>
    <cellStyle name="40% - Accent6 6 2 2 2 2" xfId="35599"/>
    <cellStyle name="40% - Accent6 6 2 2 3" xfId="35598"/>
    <cellStyle name="40% - Accent6 6 2 2 4" xfId="44907"/>
    <cellStyle name="40% - Accent6 6 2 3" xfId="4102"/>
    <cellStyle name="40% - Accent6 6 2 3 2" xfId="10837"/>
    <cellStyle name="40% - Accent6 6 2 3 2 2" xfId="35601"/>
    <cellStyle name="40% - Accent6 6 2 3 3" xfId="35600"/>
    <cellStyle name="40% - Accent6 6 2 4" xfId="10835"/>
    <cellStyle name="40% - Accent6 6 2 4 2" xfId="35602"/>
    <cellStyle name="40% - Accent6 6 2 5" xfId="15105"/>
    <cellStyle name="40% - Accent6 6 2 6" xfId="35597"/>
    <cellStyle name="40% - Accent6 6 2 7" xfId="44906"/>
    <cellStyle name="40% - Accent6 6 3" xfId="677"/>
    <cellStyle name="40% - Accent6 6 3 2" xfId="4105"/>
    <cellStyle name="40% - Accent6 6 3 2 2" xfId="10839"/>
    <cellStyle name="40% - Accent6 6 3 2 2 2" xfId="35605"/>
    <cellStyle name="40% - Accent6 6 3 2 3" xfId="35604"/>
    <cellStyle name="40% - Accent6 6 3 2 4" xfId="44909"/>
    <cellStyle name="40% - Accent6 6 3 3" xfId="4104"/>
    <cellStyle name="40% - Accent6 6 3 3 2" xfId="10840"/>
    <cellStyle name="40% - Accent6 6 3 3 2 2" xfId="35607"/>
    <cellStyle name="40% - Accent6 6 3 3 3" xfId="35606"/>
    <cellStyle name="40% - Accent6 6 3 4" xfId="10838"/>
    <cellStyle name="40% - Accent6 6 3 4 2" xfId="35608"/>
    <cellStyle name="40% - Accent6 6 3 5" xfId="15106"/>
    <cellStyle name="40% - Accent6 6 3 6" xfId="35603"/>
    <cellStyle name="40% - Accent6 6 3 7" xfId="44908"/>
    <cellStyle name="40% - Accent6 6 4" xfId="764"/>
    <cellStyle name="40% - Accent6 6 4 2" xfId="4106"/>
    <cellStyle name="40% - Accent6 6 4 2 2" xfId="10842"/>
    <cellStyle name="40% - Accent6 6 4 2 2 2" xfId="35611"/>
    <cellStyle name="40% - Accent6 6 4 2 3" xfId="35610"/>
    <cellStyle name="40% - Accent6 6 4 3" xfId="10841"/>
    <cellStyle name="40% - Accent6 6 4 3 2" xfId="35612"/>
    <cellStyle name="40% - Accent6 6 4 4" xfId="15107"/>
    <cellStyle name="40% - Accent6 6 4 5" xfId="35609"/>
    <cellStyle name="40% - Accent6 6 4 6" xfId="44910"/>
    <cellStyle name="40% - Accent6 6 5" xfId="4107"/>
    <cellStyle name="40% - Accent6 6 5 2" xfId="10843"/>
    <cellStyle name="40% - Accent6 6 5 2 2" xfId="35614"/>
    <cellStyle name="40% - Accent6 6 5 3" xfId="35613"/>
    <cellStyle name="40% - Accent6 6 5 4" xfId="44911"/>
    <cellStyle name="40% - Accent6 6 6" xfId="4108"/>
    <cellStyle name="40% - Accent6 6 6 2" xfId="10844"/>
    <cellStyle name="40% - Accent6 6 6 2 2" xfId="35616"/>
    <cellStyle name="40% - Accent6 6 6 3" xfId="35615"/>
    <cellStyle name="40% - Accent6 6 6 4" xfId="44912"/>
    <cellStyle name="40% - Accent6 6 7" xfId="4109"/>
    <cellStyle name="40% - Accent6 6 7 2" xfId="10845"/>
    <cellStyle name="40% - Accent6 6 7 2 2" xfId="35618"/>
    <cellStyle name="40% - Accent6 6 7 3" xfId="35617"/>
    <cellStyle name="40% - Accent6 6 7 4" xfId="44913"/>
    <cellStyle name="40% - Accent6 6 8" xfId="4110"/>
    <cellStyle name="40% - Accent6 6 8 2" xfId="10846"/>
    <cellStyle name="40% - Accent6 6 8 2 2" xfId="35620"/>
    <cellStyle name="40% - Accent6 6 8 3" xfId="35619"/>
    <cellStyle name="40% - Accent6 6 8 4" xfId="44914"/>
    <cellStyle name="40% - Accent6 6 9" xfId="4111"/>
    <cellStyle name="40% - Accent6 6 9 2" xfId="10847"/>
    <cellStyle name="40% - Accent6 6 9 2 2" xfId="35622"/>
    <cellStyle name="40% - Accent6 6 9 3" xfId="35621"/>
    <cellStyle name="40% - Accent6 6 9 4" xfId="44915"/>
    <cellStyle name="40% - Accent6 7" xfId="246"/>
    <cellStyle name="40% - Accent6 7 10" xfId="10848"/>
    <cellStyle name="40% - Accent6 7 10 2" xfId="35624"/>
    <cellStyle name="40% - Accent6 7 11" xfId="15108"/>
    <cellStyle name="40% - Accent6 7 12" xfId="35623"/>
    <cellStyle name="40% - Accent6 7 13" xfId="44916"/>
    <cellStyle name="40% - Accent6 7 2" xfId="474"/>
    <cellStyle name="40% - Accent6 7 2 2" xfId="4114"/>
    <cellStyle name="40% - Accent6 7 2 2 2" xfId="10850"/>
    <cellStyle name="40% - Accent6 7 2 2 2 2" xfId="35627"/>
    <cellStyle name="40% - Accent6 7 2 2 3" xfId="35626"/>
    <cellStyle name="40% - Accent6 7 2 2 4" xfId="44918"/>
    <cellStyle name="40% - Accent6 7 2 3" xfId="4113"/>
    <cellStyle name="40% - Accent6 7 2 3 2" xfId="10851"/>
    <cellStyle name="40% - Accent6 7 2 3 2 2" xfId="35629"/>
    <cellStyle name="40% - Accent6 7 2 3 3" xfId="35628"/>
    <cellStyle name="40% - Accent6 7 2 4" xfId="10849"/>
    <cellStyle name="40% - Accent6 7 2 4 2" xfId="35630"/>
    <cellStyle name="40% - Accent6 7 2 5" xfId="15109"/>
    <cellStyle name="40% - Accent6 7 2 6" xfId="35625"/>
    <cellStyle name="40% - Accent6 7 2 7" xfId="44917"/>
    <cellStyle name="40% - Accent6 7 3" xfId="678"/>
    <cellStyle name="40% - Accent6 7 3 2" xfId="4115"/>
    <cellStyle name="40% - Accent6 7 3 2 2" xfId="10853"/>
    <cellStyle name="40% - Accent6 7 3 2 2 2" xfId="35633"/>
    <cellStyle name="40% - Accent6 7 3 2 3" xfId="35632"/>
    <cellStyle name="40% - Accent6 7 3 3" xfId="10852"/>
    <cellStyle name="40% - Accent6 7 3 3 2" xfId="35634"/>
    <cellStyle name="40% - Accent6 7 3 4" xfId="15110"/>
    <cellStyle name="40% - Accent6 7 3 5" xfId="35631"/>
    <cellStyle name="40% - Accent6 7 3 6" xfId="44919"/>
    <cellStyle name="40% - Accent6 7 4" xfId="765"/>
    <cellStyle name="40% - Accent6 7 4 2" xfId="4116"/>
    <cellStyle name="40% - Accent6 7 4 2 2" xfId="10855"/>
    <cellStyle name="40% - Accent6 7 4 2 2 2" xfId="35637"/>
    <cellStyle name="40% - Accent6 7 4 2 3" xfId="35636"/>
    <cellStyle name="40% - Accent6 7 4 3" xfId="10854"/>
    <cellStyle name="40% - Accent6 7 4 3 2" xfId="35638"/>
    <cellStyle name="40% - Accent6 7 4 4" xfId="15111"/>
    <cellStyle name="40% - Accent6 7 4 5" xfId="35635"/>
    <cellStyle name="40% - Accent6 7 4 6" xfId="44920"/>
    <cellStyle name="40% - Accent6 7 5" xfId="4117"/>
    <cellStyle name="40% - Accent6 7 5 2" xfId="10856"/>
    <cellStyle name="40% - Accent6 7 5 2 2" xfId="35640"/>
    <cellStyle name="40% - Accent6 7 5 3" xfId="35639"/>
    <cellStyle name="40% - Accent6 7 5 4" xfId="44921"/>
    <cellStyle name="40% - Accent6 7 6" xfId="4118"/>
    <cellStyle name="40% - Accent6 7 6 2" xfId="10857"/>
    <cellStyle name="40% - Accent6 7 6 2 2" xfId="35642"/>
    <cellStyle name="40% - Accent6 7 6 3" xfId="35641"/>
    <cellStyle name="40% - Accent6 7 6 4" xfId="44922"/>
    <cellStyle name="40% - Accent6 7 7" xfId="4119"/>
    <cellStyle name="40% - Accent6 7 7 2" xfId="10858"/>
    <cellStyle name="40% - Accent6 7 7 2 2" xfId="35644"/>
    <cellStyle name="40% - Accent6 7 7 3" xfId="35643"/>
    <cellStyle name="40% - Accent6 7 7 4" xfId="44923"/>
    <cellStyle name="40% - Accent6 7 8" xfId="4120"/>
    <cellStyle name="40% - Accent6 7 8 2" xfId="10859"/>
    <cellStyle name="40% - Accent6 7 8 2 2" xfId="35646"/>
    <cellStyle name="40% - Accent6 7 8 3" xfId="35645"/>
    <cellStyle name="40% - Accent6 7 8 4" xfId="44924"/>
    <cellStyle name="40% - Accent6 7 9" xfId="4112"/>
    <cellStyle name="40% - Accent6 7 9 2" xfId="10860"/>
    <cellStyle name="40% - Accent6 7 9 2 2" xfId="35648"/>
    <cellStyle name="40% - Accent6 7 9 3" xfId="35647"/>
    <cellStyle name="40% - Accent6 8" xfId="332"/>
    <cellStyle name="40% - Accent6 8 2" xfId="4122"/>
    <cellStyle name="40% - Accent6 8 2 2" xfId="10861"/>
    <cellStyle name="40% - Accent6 8 2 2 2" xfId="35650"/>
    <cellStyle name="40% - Accent6 8 2 3" xfId="15112"/>
    <cellStyle name="40% - Accent6 8 2 4" xfId="35649"/>
    <cellStyle name="40% - Accent6 8 2 5" xfId="44926"/>
    <cellStyle name="40% - Accent6 8 3" xfId="4123"/>
    <cellStyle name="40% - Accent6 8 3 2" xfId="10862"/>
    <cellStyle name="40% - Accent6 8 3 2 2" xfId="35652"/>
    <cellStyle name="40% - Accent6 8 3 3" xfId="15113"/>
    <cellStyle name="40% - Accent6 8 3 4" xfId="35651"/>
    <cellStyle name="40% - Accent6 8 3 5" xfId="44927"/>
    <cellStyle name="40% - Accent6 8 4" xfId="4124"/>
    <cellStyle name="40% - Accent6 8 4 2" xfId="10863"/>
    <cellStyle name="40% - Accent6 8 4 2 2" xfId="35654"/>
    <cellStyle name="40% - Accent6 8 4 3" xfId="15114"/>
    <cellStyle name="40% - Accent6 8 4 4" xfId="35653"/>
    <cellStyle name="40% - Accent6 8 4 5" xfId="44928"/>
    <cellStyle name="40% - Accent6 8 5" xfId="4125"/>
    <cellStyle name="40% - Accent6 8 5 2" xfId="10864"/>
    <cellStyle name="40% - Accent6 8 5 2 2" xfId="35656"/>
    <cellStyle name="40% - Accent6 8 5 3" xfId="35655"/>
    <cellStyle name="40% - Accent6 8 5 4" xfId="44929"/>
    <cellStyle name="40% - Accent6 8 6" xfId="4121"/>
    <cellStyle name="40% - Accent6 8 6 2" xfId="10865"/>
    <cellStyle name="40% - Accent6 8 6 2 2" xfId="35658"/>
    <cellStyle name="40% - Accent6 8 6 3" xfId="35657"/>
    <cellStyle name="40% - Accent6 8 7" xfId="44925"/>
    <cellStyle name="40% - Accent6 9" xfId="319"/>
    <cellStyle name="40% - Accent6 9 2" xfId="4127"/>
    <cellStyle name="40% - Accent6 9 2 2" xfId="10867"/>
    <cellStyle name="40% - Accent6 9 2 2 2" xfId="35661"/>
    <cellStyle name="40% - Accent6 9 2 3" xfId="15116"/>
    <cellStyle name="40% - Accent6 9 2 4" xfId="35660"/>
    <cellStyle name="40% - Accent6 9 2 5" xfId="44931"/>
    <cellStyle name="40% - Accent6 9 3" xfId="4126"/>
    <cellStyle name="40% - Accent6 9 3 2" xfId="10868"/>
    <cellStyle name="40% - Accent6 9 3 2 2" xfId="35663"/>
    <cellStyle name="40% - Accent6 9 3 3" xfId="15117"/>
    <cellStyle name="40% - Accent6 9 3 4" xfId="35662"/>
    <cellStyle name="40% - Accent6 9 4" xfId="10866"/>
    <cellStyle name="40% - Accent6 9 4 2" xfId="15118"/>
    <cellStyle name="40% - Accent6 9 4 3" xfId="35664"/>
    <cellStyle name="40% - Accent6 9 5" xfId="15115"/>
    <cellStyle name="40% - Accent6 9 6" xfId="35659"/>
    <cellStyle name="40% - Accent6 9 7" xfId="44930"/>
    <cellStyle name="40% - Ênfase1" xfId="15119"/>
    <cellStyle name="40% - Ênfase2" xfId="15120"/>
    <cellStyle name="40% - Ênfase3" xfId="15121"/>
    <cellStyle name="40% - Ênfase4" xfId="15122"/>
    <cellStyle name="40% - Ênfase5" xfId="15123"/>
    <cellStyle name="40% - Ênfase6" xfId="15124"/>
    <cellStyle name="40% - Énfasis1" xfId="15125"/>
    <cellStyle name="40% - Énfasis2" xfId="15126"/>
    <cellStyle name="40% - Énfasis3" xfId="15127"/>
    <cellStyle name="40% - Énfasis4" xfId="15128"/>
    <cellStyle name="40% - Énfasis5" xfId="15129"/>
    <cellStyle name="40% - Énfasis6" xfId="15130"/>
    <cellStyle name="60 % - Accent1" xfId="15131"/>
    <cellStyle name="60 % - Accent2" xfId="15132"/>
    <cellStyle name="60 % - Accent3" xfId="15133"/>
    <cellStyle name="60 % - Accent4" xfId="15134"/>
    <cellStyle name="60 % - Accent5" xfId="15135"/>
    <cellStyle name="60 % - Accent6" xfId="15136"/>
    <cellStyle name="60% - Accent1" xfId="13" builtinId="32" customBuiltin="1"/>
    <cellStyle name="60% - Accent1 10" xfId="15137"/>
    <cellStyle name="60% - Accent1 10 2" xfId="15138"/>
    <cellStyle name="60% - Accent1 10 3" xfId="15139"/>
    <cellStyle name="60% - Accent1 10 4" xfId="15140"/>
    <cellStyle name="60% - Accent1 11" xfId="15141"/>
    <cellStyle name="60% - Accent1 11 2" xfId="15142"/>
    <cellStyle name="60% - Accent1 11 3" xfId="15143"/>
    <cellStyle name="60% - Accent1 11 4" xfId="15144"/>
    <cellStyle name="60% - Accent1 12" xfId="15145"/>
    <cellStyle name="60% - Accent1 12 2" xfId="15146"/>
    <cellStyle name="60% - Accent1 12 3" xfId="15147"/>
    <cellStyle name="60% - Accent1 12 4" xfId="15148"/>
    <cellStyle name="60% - Accent1 13" xfId="15149"/>
    <cellStyle name="60% - Accent1 14" xfId="15150"/>
    <cellStyle name="60% - Accent1 15" xfId="15151"/>
    <cellStyle name="60% - Accent1 16" xfId="15152"/>
    <cellStyle name="60% - Accent1 17" xfId="15153"/>
    <cellStyle name="60% - Accent1 18" xfId="15154"/>
    <cellStyle name="60% - Accent1 19" xfId="15155"/>
    <cellStyle name="60% - Accent1 2" xfId="118"/>
    <cellStyle name="60% - Accent1 2 10" xfId="15156"/>
    <cellStyle name="60% - Accent1 2 11" xfId="15157"/>
    <cellStyle name="60% - Accent1 2 12" xfId="15158"/>
    <cellStyle name="60% - Accent1 2 13" xfId="15159"/>
    <cellStyle name="60% - Accent1 2 14" xfId="15160"/>
    <cellStyle name="60% - Accent1 2 15" xfId="15161"/>
    <cellStyle name="60% - Accent1 2 2" xfId="247"/>
    <cellStyle name="60% - Accent1 2 2 2" xfId="4128"/>
    <cellStyle name="60% - Accent1 2 2 3" xfId="15162"/>
    <cellStyle name="60% - Accent1 2 3" xfId="4129"/>
    <cellStyle name="60% - Accent1 2 4" xfId="15163"/>
    <cellStyle name="60% - Accent1 2 5" xfId="15164"/>
    <cellStyle name="60% - Accent1 2 6" xfId="15165"/>
    <cellStyle name="60% - Accent1 2 7" xfId="15166"/>
    <cellStyle name="60% - Accent1 2 8" xfId="15167"/>
    <cellStyle name="60% - Accent1 2 9" xfId="15168"/>
    <cellStyle name="60% - Accent1 20" xfId="15169"/>
    <cellStyle name="60% - Accent1 3" xfId="333"/>
    <cellStyle name="60% - Accent1 3 10" xfId="15170"/>
    <cellStyle name="60% - Accent1 3 11" xfId="15171"/>
    <cellStyle name="60% - Accent1 3 12" xfId="15172"/>
    <cellStyle name="60% - Accent1 3 13" xfId="15173"/>
    <cellStyle name="60% - Accent1 3 14" xfId="15174"/>
    <cellStyle name="60% - Accent1 3 15" xfId="15175"/>
    <cellStyle name="60% - Accent1 3 2" xfId="15176"/>
    <cellStyle name="60% - Accent1 3 3" xfId="15177"/>
    <cellStyle name="60% - Accent1 3 4" xfId="15178"/>
    <cellStyle name="60% - Accent1 3 5" xfId="15179"/>
    <cellStyle name="60% - Accent1 3 6" xfId="15180"/>
    <cellStyle name="60% - Accent1 3 7" xfId="15181"/>
    <cellStyle name="60% - Accent1 3 8" xfId="15182"/>
    <cellStyle name="60% - Accent1 3 9" xfId="15183"/>
    <cellStyle name="60% - Accent1 4" xfId="15184"/>
    <cellStyle name="60% - Accent1 4 2" xfId="15185"/>
    <cellStyle name="60% - Accent1 4 3" xfId="15186"/>
    <cellStyle name="60% - Accent1 4 4" xfId="15187"/>
    <cellStyle name="60% - Accent1 5" xfId="15188"/>
    <cellStyle name="60% - Accent1 5 2" xfId="15189"/>
    <cellStyle name="60% - Accent1 5 3" xfId="15190"/>
    <cellStyle name="60% - Accent1 5 4" xfId="15191"/>
    <cellStyle name="60% - Accent1 6" xfId="15192"/>
    <cellStyle name="60% - Accent1 6 2" xfId="15193"/>
    <cellStyle name="60% - Accent1 6 3" xfId="15194"/>
    <cellStyle name="60% - Accent1 6 4" xfId="15195"/>
    <cellStyle name="60% - Accent1 7" xfId="15196"/>
    <cellStyle name="60% - Accent1 7 2" xfId="15197"/>
    <cellStyle name="60% - Accent1 7 3" xfId="15198"/>
    <cellStyle name="60% - Accent1 7 4" xfId="15199"/>
    <cellStyle name="60% - Accent1 8" xfId="15200"/>
    <cellStyle name="60% - Accent1 8 2" xfId="15201"/>
    <cellStyle name="60% - Accent1 8 3" xfId="15202"/>
    <cellStyle name="60% - Accent1 8 4" xfId="15203"/>
    <cellStyle name="60% - Accent1 9" xfId="15204"/>
    <cellStyle name="60% - Accent1 9 2" xfId="15205"/>
    <cellStyle name="60% - Accent1 9 3" xfId="15206"/>
    <cellStyle name="60% - Accent1 9 4" xfId="15207"/>
    <cellStyle name="60% - Accent2" xfId="14" builtinId="36" customBuiltin="1"/>
    <cellStyle name="60% - Accent2 10" xfId="15208"/>
    <cellStyle name="60% - Accent2 10 2" xfId="15209"/>
    <cellStyle name="60% - Accent2 10 3" xfId="15210"/>
    <cellStyle name="60% - Accent2 10 4" xfId="15211"/>
    <cellStyle name="60% - Accent2 11" xfId="15212"/>
    <cellStyle name="60% - Accent2 11 2" xfId="15213"/>
    <cellStyle name="60% - Accent2 11 3" xfId="15214"/>
    <cellStyle name="60% - Accent2 11 4" xfId="15215"/>
    <cellStyle name="60% - Accent2 12" xfId="15216"/>
    <cellStyle name="60% - Accent2 12 2" xfId="15217"/>
    <cellStyle name="60% - Accent2 12 3" xfId="15218"/>
    <cellStyle name="60% - Accent2 12 4" xfId="15219"/>
    <cellStyle name="60% - Accent2 13" xfId="15220"/>
    <cellStyle name="60% - Accent2 14" xfId="15221"/>
    <cellStyle name="60% - Accent2 15" xfId="15222"/>
    <cellStyle name="60% - Accent2 16" xfId="15223"/>
    <cellStyle name="60% - Accent2 17" xfId="15224"/>
    <cellStyle name="60% - Accent2 18" xfId="15225"/>
    <cellStyle name="60% - Accent2 19" xfId="15226"/>
    <cellStyle name="60% - Accent2 2" xfId="122"/>
    <cellStyle name="60% - Accent2 2 10" xfId="15227"/>
    <cellStyle name="60% - Accent2 2 11" xfId="15228"/>
    <cellStyle name="60% - Accent2 2 12" xfId="15229"/>
    <cellStyle name="60% - Accent2 2 13" xfId="15230"/>
    <cellStyle name="60% - Accent2 2 14" xfId="15231"/>
    <cellStyle name="60% - Accent2 2 15" xfId="15232"/>
    <cellStyle name="60% - Accent2 2 2" xfId="248"/>
    <cellStyle name="60% - Accent2 2 2 2" xfId="4130"/>
    <cellStyle name="60% - Accent2 2 2 3" xfId="15233"/>
    <cellStyle name="60% - Accent2 2 3" xfId="4131"/>
    <cellStyle name="60% - Accent2 2 4" xfId="15234"/>
    <cellStyle name="60% - Accent2 2 5" xfId="15235"/>
    <cellStyle name="60% - Accent2 2 6" xfId="15236"/>
    <cellStyle name="60% - Accent2 2 7" xfId="15237"/>
    <cellStyle name="60% - Accent2 2 8" xfId="15238"/>
    <cellStyle name="60% - Accent2 2 9" xfId="15239"/>
    <cellStyle name="60% - Accent2 20" xfId="15240"/>
    <cellStyle name="60% - Accent2 3" xfId="334"/>
    <cellStyle name="60% - Accent2 3 10" xfId="15241"/>
    <cellStyle name="60% - Accent2 3 11" xfId="15242"/>
    <cellStyle name="60% - Accent2 3 12" xfId="15243"/>
    <cellStyle name="60% - Accent2 3 13" xfId="15244"/>
    <cellStyle name="60% - Accent2 3 14" xfId="15245"/>
    <cellStyle name="60% - Accent2 3 15" xfId="15246"/>
    <cellStyle name="60% - Accent2 3 2" xfId="15247"/>
    <cellStyle name="60% - Accent2 3 3" xfId="15248"/>
    <cellStyle name="60% - Accent2 3 4" xfId="15249"/>
    <cellStyle name="60% - Accent2 3 5" xfId="15250"/>
    <cellStyle name="60% - Accent2 3 6" xfId="15251"/>
    <cellStyle name="60% - Accent2 3 7" xfId="15252"/>
    <cellStyle name="60% - Accent2 3 8" xfId="15253"/>
    <cellStyle name="60% - Accent2 3 9" xfId="15254"/>
    <cellStyle name="60% - Accent2 4" xfId="15255"/>
    <cellStyle name="60% - Accent2 4 2" xfId="15256"/>
    <cellStyle name="60% - Accent2 4 3" xfId="15257"/>
    <cellStyle name="60% - Accent2 4 4" xfId="15258"/>
    <cellStyle name="60% - Accent2 5" xfId="15259"/>
    <cellStyle name="60% - Accent2 5 2" xfId="15260"/>
    <cellStyle name="60% - Accent2 5 3" xfId="15261"/>
    <cellStyle name="60% - Accent2 5 4" xfId="15262"/>
    <cellStyle name="60% - Accent2 6" xfId="15263"/>
    <cellStyle name="60% - Accent2 6 2" xfId="15264"/>
    <cellStyle name="60% - Accent2 6 3" xfId="15265"/>
    <cellStyle name="60% - Accent2 6 4" xfId="15266"/>
    <cellStyle name="60% - Accent2 7" xfId="15267"/>
    <cellStyle name="60% - Accent2 7 2" xfId="15268"/>
    <cellStyle name="60% - Accent2 7 3" xfId="15269"/>
    <cellStyle name="60% - Accent2 7 4" xfId="15270"/>
    <cellStyle name="60% - Accent2 8" xfId="15271"/>
    <cellStyle name="60% - Accent2 8 2" xfId="15272"/>
    <cellStyle name="60% - Accent2 8 3" xfId="15273"/>
    <cellStyle name="60% - Accent2 8 4" xfId="15274"/>
    <cellStyle name="60% - Accent2 9" xfId="15275"/>
    <cellStyle name="60% - Accent2 9 2" xfId="15276"/>
    <cellStyle name="60% - Accent2 9 3" xfId="15277"/>
    <cellStyle name="60% - Accent2 9 4" xfId="15278"/>
    <cellStyle name="60% - Accent3" xfId="15" builtinId="40" customBuiltin="1"/>
    <cellStyle name="60% - Accent3 10" xfId="15279"/>
    <cellStyle name="60% - Accent3 10 2" xfId="15280"/>
    <cellStyle name="60% - Accent3 10 3" xfId="15281"/>
    <cellStyle name="60% - Accent3 10 4" xfId="15282"/>
    <cellStyle name="60% - Accent3 11" xfId="15283"/>
    <cellStyle name="60% - Accent3 11 2" xfId="15284"/>
    <cellStyle name="60% - Accent3 11 3" xfId="15285"/>
    <cellStyle name="60% - Accent3 11 4" xfId="15286"/>
    <cellStyle name="60% - Accent3 12" xfId="15287"/>
    <cellStyle name="60% - Accent3 12 2" xfId="15288"/>
    <cellStyle name="60% - Accent3 12 3" xfId="15289"/>
    <cellStyle name="60% - Accent3 12 4" xfId="15290"/>
    <cellStyle name="60% - Accent3 13" xfId="15291"/>
    <cellStyle name="60% - Accent3 14" xfId="15292"/>
    <cellStyle name="60% - Accent3 15" xfId="15293"/>
    <cellStyle name="60% - Accent3 16" xfId="15294"/>
    <cellStyle name="60% - Accent3 17" xfId="15295"/>
    <cellStyle name="60% - Accent3 18" xfId="15296"/>
    <cellStyle name="60% - Accent3 19" xfId="15297"/>
    <cellStyle name="60% - Accent3 2" xfId="126"/>
    <cellStyle name="60% - Accent3 2 10" xfId="15298"/>
    <cellStyle name="60% - Accent3 2 11" xfId="15299"/>
    <cellStyle name="60% - Accent3 2 12" xfId="15300"/>
    <cellStyle name="60% - Accent3 2 13" xfId="15301"/>
    <cellStyle name="60% - Accent3 2 14" xfId="15302"/>
    <cellStyle name="60% - Accent3 2 15" xfId="15303"/>
    <cellStyle name="60% - Accent3 2 2" xfId="249"/>
    <cellStyle name="60% - Accent3 2 2 2" xfId="4132"/>
    <cellStyle name="60% - Accent3 2 2 3" xfId="15304"/>
    <cellStyle name="60% - Accent3 2 3" xfId="4133"/>
    <cellStyle name="60% - Accent3 2 4" xfId="15305"/>
    <cellStyle name="60% - Accent3 2 5" xfId="15306"/>
    <cellStyle name="60% - Accent3 2 6" xfId="15307"/>
    <cellStyle name="60% - Accent3 2 7" xfId="15308"/>
    <cellStyle name="60% - Accent3 2 8" xfId="15309"/>
    <cellStyle name="60% - Accent3 2 9" xfId="15310"/>
    <cellStyle name="60% - Accent3 20" xfId="15311"/>
    <cellStyle name="60% - Accent3 3" xfId="335"/>
    <cellStyle name="60% - Accent3 3 10" xfId="15312"/>
    <cellStyle name="60% - Accent3 3 11" xfId="15313"/>
    <cellStyle name="60% - Accent3 3 12" xfId="15314"/>
    <cellStyle name="60% - Accent3 3 13" xfId="15315"/>
    <cellStyle name="60% - Accent3 3 14" xfId="15316"/>
    <cellStyle name="60% - Accent3 3 15" xfId="15317"/>
    <cellStyle name="60% - Accent3 3 2" xfId="15318"/>
    <cellStyle name="60% - Accent3 3 3" xfId="15319"/>
    <cellStyle name="60% - Accent3 3 4" xfId="15320"/>
    <cellStyle name="60% - Accent3 3 5" xfId="15321"/>
    <cellStyle name="60% - Accent3 3 6" xfId="15322"/>
    <cellStyle name="60% - Accent3 3 7" xfId="15323"/>
    <cellStyle name="60% - Accent3 3 8" xfId="15324"/>
    <cellStyle name="60% - Accent3 3 9" xfId="15325"/>
    <cellStyle name="60% - Accent3 4" xfId="15326"/>
    <cellStyle name="60% - Accent3 4 2" xfId="15327"/>
    <cellStyle name="60% - Accent3 4 3" xfId="15328"/>
    <cellStyle name="60% - Accent3 4 4" xfId="15329"/>
    <cellStyle name="60% - Accent3 5" xfId="15330"/>
    <cellStyle name="60% - Accent3 5 2" xfId="15331"/>
    <cellStyle name="60% - Accent3 5 3" xfId="15332"/>
    <cellStyle name="60% - Accent3 5 4" xfId="15333"/>
    <cellStyle name="60% - Accent3 6" xfId="15334"/>
    <cellStyle name="60% - Accent3 6 2" xfId="15335"/>
    <cellStyle name="60% - Accent3 6 3" xfId="15336"/>
    <cellStyle name="60% - Accent3 6 4" xfId="15337"/>
    <cellStyle name="60% - Accent3 7" xfId="15338"/>
    <cellStyle name="60% - Accent3 7 2" xfId="15339"/>
    <cellStyle name="60% - Accent3 7 3" xfId="15340"/>
    <cellStyle name="60% - Accent3 7 4" xfId="15341"/>
    <cellStyle name="60% - Accent3 8" xfId="15342"/>
    <cellStyle name="60% - Accent3 8 2" xfId="15343"/>
    <cellStyle name="60% - Accent3 8 3" xfId="15344"/>
    <cellStyle name="60% - Accent3 8 4" xfId="15345"/>
    <cellStyle name="60% - Accent3 9" xfId="15346"/>
    <cellStyle name="60% - Accent3 9 2" xfId="15347"/>
    <cellStyle name="60% - Accent3 9 3" xfId="15348"/>
    <cellStyle name="60% - Accent3 9 4" xfId="15349"/>
    <cellStyle name="60% - Accent4" xfId="16" builtinId="44" customBuiltin="1"/>
    <cellStyle name="60% - Accent4 10" xfId="15350"/>
    <cellStyle name="60% - Accent4 10 2" xfId="15351"/>
    <cellStyle name="60% - Accent4 10 3" xfId="15352"/>
    <cellStyle name="60% - Accent4 10 4" xfId="15353"/>
    <cellStyle name="60% - Accent4 11" xfId="15354"/>
    <cellStyle name="60% - Accent4 11 2" xfId="15355"/>
    <cellStyle name="60% - Accent4 11 3" xfId="15356"/>
    <cellStyle name="60% - Accent4 11 4" xfId="15357"/>
    <cellStyle name="60% - Accent4 12" xfId="15358"/>
    <cellStyle name="60% - Accent4 12 2" xfId="15359"/>
    <cellStyle name="60% - Accent4 12 3" xfId="15360"/>
    <cellStyle name="60% - Accent4 12 4" xfId="15361"/>
    <cellStyle name="60% - Accent4 13" xfId="15362"/>
    <cellStyle name="60% - Accent4 14" xfId="15363"/>
    <cellStyle name="60% - Accent4 15" xfId="15364"/>
    <cellStyle name="60% - Accent4 16" xfId="15365"/>
    <cellStyle name="60% - Accent4 17" xfId="15366"/>
    <cellStyle name="60% - Accent4 18" xfId="15367"/>
    <cellStyle name="60% - Accent4 19" xfId="15368"/>
    <cellStyle name="60% - Accent4 2" xfId="130"/>
    <cellStyle name="60% - Accent4 2 10" xfId="15369"/>
    <cellStyle name="60% - Accent4 2 11" xfId="15370"/>
    <cellStyle name="60% - Accent4 2 12" xfId="15371"/>
    <cellStyle name="60% - Accent4 2 13" xfId="15372"/>
    <cellStyle name="60% - Accent4 2 14" xfId="15373"/>
    <cellStyle name="60% - Accent4 2 15" xfId="15374"/>
    <cellStyle name="60% - Accent4 2 2" xfId="250"/>
    <cellStyle name="60% - Accent4 2 2 2" xfId="4134"/>
    <cellStyle name="60% - Accent4 2 2 3" xfId="15375"/>
    <cellStyle name="60% - Accent4 2 3" xfId="4135"/>
    <cellStyle name="60% - Accent4 2 4" xfId="15376"/>
    <cellStyle name="60% - Accent4 2 5" xfId="15377"/>
    <cellStyle name="60% - Accent4 2 6" xfId="15378"/>
    <cellStyle name="60% - Accent4 2 7" xfId="15379"/>
    <cellStyle name="60% - Accent4 2 8" xfId="15380"/>
    <cellStyle name="60% - Accent4 2 9" xfId="15381"/>
    <cellStyle name="60% - Accent4 20" xfId="15382"/>
    <cellStyle name="60% - Accent4 3" xfId="336"/>
    <cellStyle name="60% - Accent4 3 10" xfId="15383"/>
    <cellStyle name="60% - Accent4 3 11" xfId="15384"/>
    <cellStyle name="60% - Accent4 3 12" xfId="15385"/>
    <cellStyle name="60% - Accent4 3 13" xfId="15386"/>
    <cellStyle name="60% - Accent4 3 14" xfId="15387"/>
    <cellStyle name="60% - Accent4 3 15" xfId="15388"/>
    <cellStyle name="60% - Accent4 3 2" xfId="15389"/>
    <cellStyle name="60% - Accent4 3 3" xfId="15390"/>
    <cellStyle name="60% - Accent4 3 4" xfId="15391"/>
    <cellStyle name="60% - Accent4 3 5" xfId="15392"/>
    <cellStyle name="60% - Accent4 3 6" xfId="15393"/>
    <cellStyle name="60% - Accent4 3 7" xfId="15394"/>
    <cellStyle name="60% - Accent4 3 8" xfId="15395"/>
    <cellStyle name="60% - Accent4 3 9" xfId="15396"/>
    <cellStyle name="60% - Accent4 4" xfId="15397"/>
    <cellStyle name="60% - Accent4 4 2" xfId="15398"/>
    <cellStyle name="60% - Accent4 4 3" xfId="15399"/>
    <cellStyle name="60% - Accent4 4 4" xfId="15400"/>
    <cellStyle name="60% - Accent4 5" xfId="15401"/>
    <cellStyle name="60% - Accent4 5 2" xfId="15402"/>
    <cellStyle name="60% - Accent4 5 3" xfId="15403"/>
    <cellStyle name="60% - Accent4 5 4" xfId="15404"/>
    <cellStyle name="60% - Accent4 6" xfId="15405"/>
    <cellStyle name="60% - Accent4 6 2" xfId="15406"/>
    <cellStyle name="60% - Accent4 6 3" xfId="15407"/>
    <cellStyle name="60% - Accent4 6 4" xfId="15408"/>
    <cellStyle name="60% - Accent4 7" xfId="15409"/>
    <cellStyle name="60% - Accent4 7 2" xfId="15410"/>
    <cellStyle name="60% - Accent4 7 3" xfId="15411"/>
    <cellStyle name="60% - Accent4 7 4" xfId="15412"/>
    <cellStyle name="60% - Accent4 8" xfId="15413"/>
    <cellStyle name="60% - Accent4 8 2" xfId="15414"/>
    <cellStyle name="60% - Accent4 8 3" xfId="15415"/>
    <cellStyle name="60% - Accent4 8 4" xfId="15416"/>
    <cellStyle name="60% - Accent4 9" xfId="15417"/>
    <cellStyle name="60% - Accent4 9 2" xfId="15418"/>
    <cellStyle name="60% - Accent4 9 3" xfId="15419"/>
    <cellStyle name="60% - Accent4 9 4" xfId="15420"/>
    <cellStyle name="60% - Accent5" xfId="17" builtinId="48" customBuiltin="1"/>
    <cellStyle name="60% - Accent5 10" xfId="15421"/>
    <cellStyle name="60% - Accent5 10 2" xfId="15422"/>
    <cellStyle name="60% - Accent5 10 3" xfId="15423"/>
    <cellStyle name="60% - Accent5 10 4" xfId="15424"/>
    <cellStyle name="60% - Accent5 11" xfId="15425"/>
    <cellStyle name="60% - Accent5 11 2" xfId="15426"/>
    <cellStyle name="60% - Accent5 11 3" xfId="15427"/>
    <cellStyle name="60% - Accent5 11 4" xfId="15428"/>
    <cellStyle name="60% - Accent5 12" xfId="15429"/>
    <cellStyle name="60% - Accent5 12 2" xfId="15430"/>
    <cellStyle name="60% - Accent5 12 3" xfId="15431"/>
    <cellStyle name="60% - Accent5 12 4" xfId="15432"/>
    <cellStyle name="60% - Accent5 13" xfId="15433"/>
    <cellStyle name="60% - Accent5 14" xfId="15434"/>
    <cellStyle name="60% - Accent5 15" xfId="15435"/>
    <cellStyle name="60% - Accent5 16" xfId="15436"/>
    <cellStyle name="60% - Accent5 17" xfId="15437"/>
    <cellStyle name="60% - Accent5 18" xfId="15438"/>
    <cellStyle name="60% - Accent5 19" xfId="15439"/>
    <cellStyle name="60% - Accent5 2" xfId="134"/>
    <cellStyle name="60% - Accent5 2 10" xfId="15440"/>
    <cellStyle name="60% - Accent5 2 11" xfId="15441"/>
    <cellStyle name="60% - Accent5 2 12" xfId="15442"/>
    <cellStyle name="60% - Accent5 2 13" xfId="15443"/>
    <cellStyle name="60% - Accent5 2 14" xfId="15444"/>
    <cellStyle name="60% - Accent5 2 15" xfId="15445"/>
    <cellStyle name="60% - Accent5 2 2" xfId="251"/>
    <cellStyle name="60% - Accent5 2 2 2" xfId="4136"/>
    <cellStyle name="60% - Accent5 2 2 3" xfId="15446"/>
    <cellStyle name="60% - Accent5 2 3" xfId="4137"/>
    <cellStyle name="60% - Accent5 2 4" xfId="15447"/>
    <cellStyle name="60% - Accent5 2 5" xfId="15448"/>
    <cellStyle name="60% - Accent5 2 6" xfId="15449"/>
    <cellStyle name="60% - Accent5 2 7" xfId="15450"/>
    <cellStyle name="60% - Accent5 2 8" xfId="15451"/>
    <cellStyle name="60% - Accent5 2 9" xfId="15452"/>
    <cellStyle name="60% - Accent5 20" xfId="15453"/>
    <cellStyle name="60% - Accent5 3" xfId="337"/>
    <cellStyle name="60% - Accent5 3 10" xfId="15454"/>
    <cellStyle name="60% - Accent5 3 11" xfId="15455"/>
    <cellStyle name="60% - Accent5 3 12" xfId="15456"/>
    <cellStyle name="60% - Accent5 3 13" xfId="15457"/>
    <cellStyle name="60% - Accent5 3 14" xfId="15458"/>
    <cellStyle name="60% - Accent5 3 15" xfId="15459"/>
    <cellStyle name="60% - Accent5 3 2" xfId="15460"/>
    <cellStyle name="60% - Accent5 3 3" xfId="15461"/>
    <cellStyle name="60% - Accent5 3 4" xfId="15462"/>
    <cellStyle name="60% - Accent5 3 5" xfId="15463"/>
    <cellStyle name="60% - Accent5 3 6" xfId="15464"/>
    <cellStyle name="60% - Accent5 3 7" xfId="15465"/>
    <cellStyle name="60% - Accent5 3 8" xfId="15466"/>
    <cellStyle name="60% - Accent5 3 9" xfId="15467"/>
    <cellStyle name="60% - Accent5 4" xfId="15468"/>
    <cellStyle name="60% - Accent5 4 2" xfId="15469"/>
    <cellStyle name="60% - Accent5 4 3" xfId="15470"/>
    <cellStyle name="60% - Accent5 4 4" xfId="15471"/>
    <cellStyle name="60% - Accent5 5" xfId="15472"/>
    <cellStyle name="60% - Accent5 5 2" xfId="15473"/>
    <cellStyle name="60% - Accent5 5 3" xfId="15474"/>
    <cellStyle name="60% - Accent5 5 4" xfId="15475"/>
    <cellStyle name="60% - Accent5 6" xfId="15476"/>
    <cellStyle name="60% - Accent5 6 2" xfId="15477"/>
    <cellStyle name="60% - Accent5 6 3" xfId="15478"/>
    <cellStyle name="60% - Accent5 6 4" xfId="15479"/>
    <cellStyle name="60% - Accent5 7" xfId="15480"/>
    <cellStyle name="60% - Accent5 7 2" xfId="15481"/>
    <cellStyle name="60% - Accent5 7 3" xfId="15482"/>
    <cellStyle name="60% - Accent5 7 4" xfId="15483"/>
    <cellStyle name="60% - Accent5 8" xfId="15484"/>
    <cellStyle name="60% - Accent5 8 2" xfId="15485"/>
    <cellStyle name="60% - Accent5 8 3" xfId="15486"/>
    <cellStyle name="60% - Accent5 8 4" xfId="15487"/>
    <cellStyle name="60% - Accent5 9" xfId="15488"/>
    <cellStyle name="60% - Accent5 9 2" xfId="15489"/>
    <cellStyle name="60% - Accent5 9 3" xfId="15490"/>
    <cellStyle name="60% - Accent5 9 4" xfId="15491"/>
    <cellStyle name="60% - Accent6" xfId="18" builtinId="52" customBuiltin="1"/>
    <cellStyle name="60% - Accent6 10" xfId="15492"/>
    <cellStyle name="60% - Accent6 10 2" xfId="15493"/>
    <cellStyle name="60% - Accent6 10 3" xfId="15494"/>
    <cellStyle name="60% - Accent6 10 4" xfId="15495"/>
    <cellStyle name="60% - Accent6 11" xfId="15496"/>
    <cellStyle name="60% - Accent6 11 2" xfId="15497"/>
    <cellStyle name="60% - Accent6 11 3" xfId="15498"/>
    <cellStyle name="60% - Accent6 11 4" xfId="15499"/>
    <cellStyle name="60% - Accent6 12" xfId="15500"/>
    <cellStyle name="60% - Accent6 12 2" xfId="15501"/>
    <cellStyle name="60% - Accent6 12 3" xfId="15502"/>
    <cellStyle name="60% - Accent6 12 4" xfId="15503"/>
    <cellStyle name="60% - Accent6 13" xfId="15504"/>
    <cellStyle name="60% - Accent6 14" xfId="15505"/>
    <cellStyle name="60% - Accent6 15" xfId="15506"/>
    <cellStyle name="60% - Accent6 16" xfId="15507"/>
    <cellStyle name="60% - Accent6 17" xfId="15508"/>
    <cellStyle name="60% - Accent6 18" xfId="15509"/>
    <cellStyle name="60% - Accent6 19" xfId="15510"/>
    <cellStyle name="60% - Accent6 2" xfId="138"/>
    <cellStyle name="60% - Accent6 2 10" xfId="15511"/>
    <cellStyle name="60% - Accent6 2 11" xfId="15512"/>
    <cellStyle name="60% - Accent6 2 12" xfId="15513"/>
    <cellStyle name="60% - Accent6 2 13" xfId="15514"/>
    <cellStyle name="60% - Accent6 2 14" xfId="15515"/>
    <cellStyle name="60% - Accent6 2 15" xfId="15516"/>
    <cellStyle name="60% - Accent6 2 2" xfId="252"/>
    <cellStyle name="60% - Accent6 2 2 2" xfId="4138"/>
    <cellStyle name="60% - Accent6 2 2 3" xfId="15517"/>
    <cellStyle name="60% - Accent6 2 3" xfId="4139"/>
    <cellStyle name="60% - Accent6 2 4" xfId="15518"/>
    <cellStyle name="60% - Accent6 2 5" xfId="15519"/>
    <cellStyle name="60% - Accent6 2 6" xfId="15520"/>
    <cellStyle name="60% - Accent6 2 7" xfId="15521"/>
    <cellStyle name="60% - Accent6 2 8" xfId="15522"/>
    <cellStyle name="60% - Accent6 2 9" xfId="15523"/>
    <cellStyle name="60% - Accent6 20" xfId="15524"/>
    <cellStyle name="60% - Accent6 3" xfId="338"/>
    <cellStyle name="60% - Accent6 3 10" xfId="15525"/>
    <cellStyle name="60% - Accent6 3 11" xfId="15526"/>
    <cellStyle name="60% - Accent6 3 12" xfId="15527"/>
    <cellStyle name="60% - Accent6 3 13" xfId="15528"/>
    <cellStyle name="60% - Accent6 3 14" xfId="15529"/>
    <cellStyle name="60% - Accent6 3 15" xfId="15530"/>
    <cellStyle name="60% - Accent6 3 2" xfId="15531"/>
    <cellStyle name="60% - Accent6 3 3" xfId="15532"/>
    <cellStyle name="60% - Accent6 3 4" xfId="15533"/>
    <cellStyle name="60% - Accent6 3 5" xfId="15534"/>
    <cellStyle name="60% - Accent6 3 6" xfId="15535"/>
    <cellStyle name="60% - Accent6 3 7" xfId="15536"/>
    <cellStyle name="60% - Accent6 3 8" xfId="15537"/>
    <cellStyle name="60% - Accent6 3 9" xfId="15538"/>
    <cellStyle name="60% - Accent6 4" xfId="15539"/>
    <cellStyle name="60% - Accent6 4 2" xfId="15540"/>
    <cellStyle name="60% - Accent6 4 3" xfId="15541"/>
    <cellStyle name="60% - Accent6 4 4" xfId="15542"/>
    <cellStyle name="60% - Accent6 5" xfId="15543"/>
    <cellStyle name="60% - Accent6 5 2" xfId="15544"/>
    <cellStyle name="60% - Accent6 5 3" xfId="15545"/>
    <cellStyle name="60% - Accent6 5 4" xfId="15546"/>
    <cellStyle name="60% - Accent6 6" xfId="15547"/>
    <cellStyle name="60% - Accent6 6 2" xfId="15548"/>
    <cellStyle name="60% - Accent6 6 3" xfId="15549"/>
    <cellStyle name="60% - Accent6 6 4" xfId="15550"/>
    <cellStyle name="60% - Accent6 7" xfId="15551"/>
    <cellStyle name="60% - Accent6 7 2" xfId="15552"/>
    <cellStyle name="60% - Accent6 7 3" xfId="15553"/>
    <cellStyle name="60% - Accent6 7 4" xfId="15554"/>
    <cellStyle name="60% - Accent6 8" xfId="15555"/>
    <cellStyle name="60% - Accent6 8 2" xfId="15556"/>
    <cellStyle name="60% - Accent6 8 3" xfId="15557"/>
    <cellStyle name="60% - Accent6 8 4" xfId="15558"/>
    <cellStyle name="60% - Accent6 9" xfId="15559"/>
    <cellStyle name="60% - Accent6 9 2" xfId="15560"/>
    <cellStyle name="60% - Accent6 9 3" xfId="15561"/>
    <cellStyle name="60% - Accent6 9 4" xfId="15562"/>
    <cellStyle name="60% - Ênfase1" xfId="15563"/>
    <cellStyle name="60% - Ênfase2" xfId="15564"/>
    <cellStyle name="60% - Ênfase3" xfId="15565"/>
    <cellStyle name="60% - Ênfase4" xfId="15566"/>
    <cellStyle name="60% - Ênfase5" xfId="15567"/>
    <cellStyle name="60% - Ênfase6" xfId="15568"/>
    <cellStyle name="60% - Énfasis1" xfId="15569"/>
    <cellStyle name="60% - Énfasis2" xfId="15570"/>
    <cellStyle name="60% - Énfasis3" xfId="15571"/>
    <cellStyle name="60% - Énfasis4" xfId="15572"/>
    <cellStyle name="60% - Énfasis5" xfId="15573"/>
    <cellStyle name="60% - Énfasis6" xfId="15574"/>
    <cellStyle name="A" xfId="15575"/>
    <cellStyle name="A 2" xfId="15576"/>
    <cellStyle name="A satisfied Microsoft Office user" xfId="15577"/>
    <cellStyle name="A3 297 x 420 mm" xfId="15578"/>
    <cellStyle name="Absolute change" xfId="15579"/>
    <cellStyle name="Absolute change 10" xfId="15580"/>
    <cellStyle name="Absolute change 11" xfId="15581"/>
    <cellStyle name="Absolute change 12" xfId="15582"/>
    <cellStyle name="Absolute change 13" xfId="15583"/>
    <cellStyle name="Absolute change 14" xfId="15584"/>
    <cellStyle name="Absolute change 15" xfId="15585"/>
    <cellStyle name="Absolute change 16" xfId="15586"/>
    <cellStyle name="Absolute change 17" xfId="15587"/>
    <cellStyle name="Absolute change 18" xfId="15588"/>
    <cellStyle name="Absolute change 19" xfId="15589"/>
    <cellStyle name="Absolute change 2" xfId="15590"/>
    <cellStyle name="Absolute change 2 2" xfId="15591"/>
    <cellStyle name="Absolute change 20" xfId="15592"/>
    <cellStyle name="Absolute change 21" xfId="15593"/>
    <cellStyle name="Absolute change 22" xfId="15594"/>
    <cellStyle name="Absolute change 23" xfId="15595"/>
    <cellStyle name="Absolute change 24" xfId="15596"/>
    <cellStyle name="Absolute change 25" xfId="15597"/>
    <cellStyle name="Absolute change 26" xfId="15598"/>
    <cellStyle name="Absolute change 27" xfId="15599"/>
    <cellStyle name="Absolute change 28" xfId="15600"/>
    <cellStyle name="Absolute change 29" xfId="15601"/>
    <cellStyle name="Absolute change 3" xfId="15602"/>
    <cellStyle name="Absolute change 3 10" xfId="15603"/>
    <cellStyle name="Absolute change 3 11" xfId="15604"/>
    <cellStyle name="Absolute change 3 12" xfId="15605"/>
    <cellStyle name="Absolute change 3 13" xfId="15606"/>
    <cellStyle name="Absolute change 3 14" xfId="15607"/>
    <cellStyle name="Absolute change 3 15" xfId="15608"/>
    <cellStyle name="Absolute change 3 16" xfId="15609"/>
    <cellStyle name="Absolute change 3 2" xfId="15610"/>
    <cellStyle name="Absolute change 3 3" xfId="15611"/>
    <cellStyle name="Absolute change 3 4" xfId="15612"/>
    <cellStyle name="Absolute change 3 5" xfId="15613"/>
    <cellStyle name="Absolute change 3 6" xfId="15614"/>
    <cellStyle name="Absolute change 3 7" xfId="15615"/>
    <cellStyle name="Absolute change 3 8" xfId="15616"/>
    <cellStyle name="Absolute change 3 9" xfId="15617"/>
    <cellStyle name="Absolute change 30" xfId="15618"/>
    <cellStyle name="Absolute change 31" xfId="15619"/>
    <cellStyle name="Absolute change 32" xfId="15620"/>
    <cellStyle name="Absolute change 33" xfId="15621"/>
    <cellStyle name="Absolute change 34" xfId="15622"/>
    <cellStyle name="Absolute change 35" xfId="15623"/>
    <cellStyle name="Absolute change 36" xfId="15624"/>
    <cellStyle name="Absolute change 37" xfId="15625"/>
    <cellStyle name="Absolute change 38" xfId="15626"/>
    <cellStyle name="Absolute change 39" xfId="15627"/>
    <cellStyle name="Absolute change 4" xfId="15628"/>
    <cellStyle name="Absolute change 40" xfId="15629"/>
    <cellStyle name="Absolute change 41" xfId="15630"/>
    <cellStyle name="Absolute change 5" xfId="15631"/>
    <cellStyle name="Absolute change 6" xfId="15632"/>
    <cellStyle name="Absolute change 7" xfId="15633"/>
    <cellStyle name="Absolute change 8" xfId="15634"/>
    <cellStyle name="Absolute change 9" xfId="15635"/>
    <cellStyle name="Accent1" xfId="19" builtinId="29" customBuiltin="1"/>
    <cellStyle name="Accent1 - 20%" xfId="15636"/>
    <cellStyle name="Accent1 - 40%" xfId="15637"/>
    <cellStyle name="Accent1 - 60%" xfId="15638"/>
    <cellStyle name="Accent1 10" xfId="15639"/>
    <cellStyle name="Accent1 10 2" xfId="15640"/>
    <cellStyle name="Accent1 10 3" xfId="15641"/>
    <cellStyle name="Accent1 10 4" xfId="15642"/>
    <cellStyle name="Accent1 11" xfId="15643"/>
    <cellStyle name="Accent1 11 2" xfId="15644"/>
    <cellStyle name="Accent1 11 3" xfId="15645"/>
    <cellStyle name="Accent1 11 4" xfId="15646"/>
    <cellStyle name="Accent1 12" xfId="15647"/>
    <cellStyle name="Accent1 12 2" xfId="15648"/>
    <cellStyle name="Accent1 12 3" xfId="15649"/>
    <cellStyle name="Accent1 12 4" xfId="15650"/>
    <cellStyle name="Accent1 13" xfId="15651"/>
    <cellStyle name="Accent1 14" xfId="15652"/>
    <cellStyle name="Accent1 15" xfId="15653"/>
    <cellStyle name="Accent1 16" xfId="15654"/>
    <cellStyle name="Accent1 17" xfId="15655"/>
    <cellStyle name="Accent1 18" xfId="15656"/>
    <cellStyle name="Accent1 19" xfId="15657"/>
    <cellStyle name="Accent1 2" xfId="115"/>
    <cellStyle name="Accent1 2 10" xfId="15658"/>
    <cellStyle name="Accent1 2 11" xfId="15659"/>
    <cellStyle name="Accent1 2 12" xfId="15660"/>
    <cellStyle name="Accent1 2 13" xfId="15661"/>
    <cellStyle name="Accent1 2 2" xfId="253"/>
    <cellStyle name="Accent1 2 2 2" xfId="4140"/>
    <cellStyle name="Accent1 2 2 2 2" xfId="15663"/>
    <cellStyle name="Accent1 2 2 2 3" xfId="15664"/>
    <cellStyle name="Accent1 2 2 3" xfId="15665"/>
    <cellStyle name="Accent1 2 2 4" xfId="15662"/>
    <cellStyle name="Accent1 2 3" xfId="4141"/>
    <cellStyle name="Accent1 2 3 2" xfId="15666"/>
    <cellStyle name="Accent1 2 3 2 2" xfId="15667"/>
    <cellStyle name="Accent1 2 3 2 3" xfId="15668"/>
    <cellStyle name="Accent1 2 3 3" xfId="15669"/>
    <cellStyle name="Accent1 2 4" xfId="15670"/>
    <cellStyle name="Accent1 2 4 2" xfId="15671"/>
    <cellStyle name="Accent1 2 4 2 2" xfId="15672"/>
    <cellStyle name="Accent1 2 4 2 3" xfId="15673"/>
    <cellStyle name="Accent1 2 4 3" xfId="15674"/>
    <cellStyle name="Accent1 2 5" xfId="15675"/>
    <cellStyle name="Accent1 2 5 2" xfId="15676"/>
    <cellStyle name="Accent1 2 5 2 2" xfId="15677"/>
    <cellStyle name="Accent1 2 5 2 3" xfId="15678"/>
    <cellStyle name="Accent1 2 5 3" xfId="15679"/>
    <cellStyle name="Accent1 2 6" xfId="15680"/>
    <cellStyle name="Accent1 2 7" xfId="15681"/>
    <cellStyle name="Accent1 2 8" xfId="15682"/>
    <cellStyle name="Accent1 2 9" xfId="15683"/>
    <cellStyle name="Accent1 20" xfId="15684"/>
    <cellStyle name="Accent1 3" xfId="339"/>
    <cellStyle name="Accent1 3 10" xfId="15685"/>
    <cellStyle name="Accent1 3 11" xfId="15686"/>
    <cellStyle name="Accent1 3 12" xfId="15687"/>
    <cellStyle name="Accent1 3 13" xfId="15688"/>
    <cellStyle name="Accent1 3 14" xfId="15689"/>
    <cellStyle name="Accent1 3 15" xfId="15690"/>
    <cellStyle name="Accent1 3 2" xfId="15691"/>
    <cellStyle name="Accent1 3 3" xfId="15692"/>
    <cellStyle name="Accent1 3 4" xfId="15693"/>
    <cellStyle name="Accent1 3 5" xfId="15694"/>
    <cellStyle name="Accent1 3 6" xfId="15695"/>
    <cellStyle name="Accent1 3 7" xfId="15696"/>
    <cellStyle name="Accent1 3 8" xfId="15697"/>
    <cellStyle name="Accent1 3 9" xfId="15698"/>
    <cellStyle name="Accent1 4" xfId="15699"/>
    <cellStyle name="Accent1 4 2" xfId="15700"/>
    <cellStyle name="Accent1 4 3" xfId="15701"/>
    <cellStyle name="Accent1 4 4" xfId="15702"/>
    <cellStyle name="Accent1 5" xfId="15703"/>
    <cellStyle name="Accent1 5 2" xfId="15704"/>
    <cellStyle name="Accent1 5 3" xfId="15705"/>
    <cellStyle name="Accent1 5 4" xfId="15706"/>
    <cellStyle name="Accent1 6" xfId="15707"/>
    <cellStyle name="Accent1 6 2" xfId="15708"/>
    <cellStyle name="Accent1 6 3" xfId="15709"/>
    <cellStyle name="Accent1 6 4" xfId="15710"/>
    <cellStyle name="Accent1 7" xfId="15711"/>
    <cellStyle name="Accent1 7 2" xfId="15712"/>
    <cellStyle name="Accent1 7 3" xfId="15713"/>
    <cellStyle name="Accent1 7 4" xfId="15714"/>
    <cellStyle name="Accent1 8" xfId="15715"/>
    <cellStyle name="Accent1 8 2" xfId="15716"/>
    <cellStyle name="Accent1 8 3" xfId="15717"/>
    <cellStyle name="Accent1 8 4" xfId="15718"/>
    <cellStyle name="Accent1 9" xfId="15719"/>
    <cellStyle name="Accent1 9 2" xfId="15720"/>
    <cellStyle name="Accent1 9 3" xfId="15721"/>
    <cellStyle name="Accent1 9 4" xfId="15722"/>
    <cellStyle name="Accent2" xfId="20" builtinId="33" customBuiltin="1"/>
    <cellStyle name="Accent2 - 20%" xfId="15723"/>
    <cellStyle name="Accent2 - 40%" xfId="15724"/>
    <cellStyle name="Accent2 - 60%" xfId="15725"/>
    <cellStyle name="Accent2 10" xfId="15726"/>
    <cellStyle name="Accent2 10 2" xfId="15727"/>
    <cellStyle name="Accent2 10 3" xfId="15728"/>
    <cellStyle name="Accent2 10 4" xfId="15729"/>
    <cellStyle name="Accent2 11" xfId="15730"/>
    <cellStyle name="Accent2 11 2" xfId="15731"/>
    <cellStyle name="Accent2 11 3" xfId="15732"/>
    <cellStyle name="Accent2 11 4" xfId="15733"/>
    <cellStyle name="Accent2 12" xfId="15734"/>
    <cellStyle name="Accent2 12 2" xfId="15735"/>
    <cellStyle name="Accent2 12 3" xfId="15736"/>
    <cellStyle name="Accent2 12 4" xfId="15737"/>
    <cellStyle name="Accent2 13" xfId="15738"/>
    <cellStyle name="Accent2 14" xfId="15739"/>
    <cellStyle name="Accent2 15" xfId="15740"/>
    <cellStyle name="Accent2 16" xfId="15741"/>
    <cellStyle name="Accent2 17" xfId="15742"/>
    <cellStyle name="Accent2 18" xfId="15743"/>
    <cellStyle name="Accent2 19" xfId="15744"/>
    <cellStyle name="Accent2 2" xfId="119"/>
    <cellStyle name="Accent2 2 10" xfId="15745"/>
    <cellStyle name="Accent2 2 11" xfId="15746"/>
    <cellStyle name="Accent2 2 12" xfId="15747"/>
    <cellStyle name="Accent2 2 13" xfId="15748"/>
    <cellStyle name="Accent2 2 14" xfId="15749"/>
    <cellStyle name="Accent2 2 15" xfId="15750"/>
    <cellStyle name="Accent2 2 2" xfId="254"/>
    <cellStyle name="Accent2 2 2 2" xfId="4142"/>
    <cellStyle name="Accent2 2 2 3" xfId="15751"/>
    <cellStyle name="Accent2 2 3" xfId="4143"/>
    <cellStyle name="Accent2 2 4" xfId="15752"/>
    <cellStyle name="Accent2 2 5" xfId="15753"/>
    <cellStyle name="Accent2 2 6" xfId="15754"/>
    <cellStyle name="Accent2 2 7" xfId="15755"/>
    <cellStyle name="Accent2 2 8" xfId="15756"/>
    <cellStyle name="Accent2 2 9" xfId="15757"/>
    <cellStyle name="Accent2 20" xfId="15758"/>
    <cellStyle name="Accent2 3" xfId="340"/>
    <cellStyle name="Accent2 3 10" xfId="15759"/>
    <cellStyle name="Accent2 3 11" xfId="15760"/>
    <cellStyle name="Accent2 3 12" xfId="15761"/>
    <cellStyle name="Accent2 3 13" xfId="15762"/>
    <cellStyle name="Accent2 3 14" xfId="15763"/>
    <cellStyle name="Accent2 3 15" xfId="15764"/>
    <cellStyle name="Accent2 3 2" xfId="15765"/>
    <cellStyle name="Accent2 3 3" xfId="15766"/>
    <cellStyle name="Accent2 3 4" xfId="15767"/>
    <cellStyle name="Accent2 3 5" xfId="15768"/>
    <cellStyle name="Accent2 3 6" xfId="15769"/>
    <cellStyle name="Accent2 3 7" xfId="15770"/>
    <cellStyle name="Accent2 3 8" xfId="15771"/>
    <cellStyle name="Accent2 3 9" xfId="15772"/>
    <cellStyle name="Accent2 4" xfId="15773"/>
    <cellStyle name="Accent2 4 2" xfId="15774"/>
    <cellStyle name="Accent2 4 3" xfId="15775"/>
    <cellStyle name="Accent2 4 4" xfId="15776"/>
    <cellStyle name="Accent2 5" xfId="15777"/>
    <cellStyle name="Accent2 5 2" xfId="15778"/>
    <cellStyle name="Accent2 5 3" xfId="15779"/>
    <cellStyle name="Accent2 5 4" xfId="15780"/>
    <cellStyle name="Accent2 6" xfId="15781"/>
    <cellStyle name="Accent2 6 2" xfId="15782"/>
    <cellStyle name="Accent2 6 3" xfId="15783"/>
    <cellStyle name="Accent2 6 4" xfId="15784"/>
    <cellStyle name="Accent2 7" xfId="15785"/>
    <cellStyle name="Accent2 7 2" xfId="15786"/>
    <cellStyle name="Accent2 7 3" xfId="15787"/>
    <cellStyle name="Accent2 7 4" xfId="15788"/>
    <cellStyle name="Accent2 8" xfId="15789"/>
    <cellStyle name="Accent2 8 2" xfId="15790"/>
    <cellStyle name="Accent2 8 3" xfId="15791"/>
    <cellStyle name="Accent2 8 4" xfId="15792"/>
    <cellStyle name="Accent2 9" xfId="15793"/>
    <cellStyle name="Accent2 9 2" xfId="15794"/>
    <cellStyle name="Accent2 9 3" xfId="15795"/>
    <cellStyle name="Accent2 9 4" xfId="15796"/>
    <cellStyle name="Accent3" xfId="21" builtinId="37" customBuiltin="1"/>
    <cellStyle name="Accent3 - 20%" xfId="15797"/>
    <cellStyle name="Accent3 - 40%" xfId="15798"/>
    <cellStyle name="Accent3 - 60%" xfId="15799"/>
    <cellStyle name="Accent3 10" xfId="15800"/>
    <cellStyle name="Accent3 10 2" xfId="15801"/>
    <cellStyle name="Accent3 10 3" xfId="15802"/>
    <cellStyle name="Accent3 10 4" xfId="15803"/>
    <cellStyle name="Accent3 11" xfId="15804"/>
    <cellStyle name="Accent3 11 2" xfId="15805"/>
    <cellStyle name="Accent3 11 3" xfId="15806"/>
    <cellStyle name="Accent3 11 4" xfId="15807"/>
    <cellStyle name="Accent3 12" xfId="15808"/>
    <cellStyle name="Accent3 12 2" xfId="15809"/>
    <cellStyle name="Accent3 12 3" xfId="15810"/>
    <cellStyle name="Accent3 12 4" xfId="15811"/>
    <cellStyle name="Accent3 13" xfId="15812"/>
    <cellStyle name="Accent3 14" xfId="15813"/>
    <cellStyle name="Accent3 15" xfId="15814"/>
    <cellStyle name="Accent3 16" xfId="15815"/>
    <cellStyle name="Accent3 17" xfId="15816"/>
    <cellStyle name="Accent3 18" xfId="15817"/>
    <cellStyle name="Accent3 19" xfId="15818"/>
    <cellStyle name="Accent3 2" xfId="123"/>
    <cellStyle name="Accent3 2 10" xfId="15819"/>
    <cellStyle name="Accent3 2 11" xfId="15820"/>
    <cellStyle name="Accent3 2 12" xfId="15821"/>
    <cellStyle name="Accent3 2 13" xfId="15822"/>
    <cellStyle name="Accent3 2 14" xfId="15823"/>
    <cellStyle name="Accent3 2 15" xfId="15824"/>
    <cellStyle name="Accent3 2 2" xfId="255"/>
    <cellStyle name="Accent3 2 2 2" xfId="4144"/>
    <cellStyle name="Accent3 2 2 3" xfId="15825"/>
    <cellStyle name="Accent3 2 3" xfId="4145"/>
    <cellStyle name="Accent3 2 4" xfId="15826"/>
    <cellStyle name="Accent3 2 5" xfId="15827"/>
    <cellStyle name="Accent3 2 6" xfId="15828"/>
    <cellStyle name="Accent3 2 7" xfId="15829"/>
    <cellStyle name="Accent3 2 8" xfId="15830"/>
    <cellStyle name="Accent3 2 9" xfId="15831"/>
    <cellStyle name="Accent3 20" xfId="15832"/>
    <cellStyle name="Accent3 3" xfId="341"/>
    <cellStyle name="Accent3 3 10" xfId="15833"/>
    <cellStyle name="Accent3 3 11" xfId="15834"/>
    <cellStyle name="Accent3 3 12" xfId="15835"/>
    <cellStyle name="Accent3 3 13" xfId="15836"/>
    <cellStyle name="Accent3 3 14" xfId="15837"/>
    <cellStyle name="Accent3 3 15" xfId="15838"/>
    <cellStyle name="Accent3 3 2" xfId="15839"/>
    <cellStyle name="Accent3 3 3" xfId="15840"/>
    <cellStyle name="Accent3 3 4" xfId="15841"/>
    <cellStyle name="Accent3 3 5" xfId="15842"/>
    <cellStyle name="Accent3 3 6" xfId="15843"/>
    <cellStyle name="Accent3 3 7" xfId="15844"/>
    <cellStyle name="Accent3 3 8" xfId="15845"/>
    <cellStyle name="Accent3 3 9" xfId="15846"/>
    <cellStyle name="Accent3 4" xfId="15847"/>
    <cellStyle name="Accent3 4 2" xfId="15848"/>
    <cellStyle name="Accent3 4 3" xfId="15849"/>
    <cellStyle name="Accent3 4 4" xfId="15850"/>
    <cellStyle name="Accent3 5" xfId="15851"/>
    <cellStyle name="Accent3 5 2" xfId="15852"/>
    <cellStyle name="Accent3 5 3" xfId="15853"/>
    <cellStyle name="Accent3 5 4" xfId="15854"/>
    <cellStyle name="Accent3 6" xfId="15855"/>
    <cellStyle name="Accent3 6 2" xfId="15856"/>
    <cellStyle name="Accent3 6 3" xfId="15857"/>
    <cellStyle name="Accent3 6 4" xfId="15858"/>
    <cellStyle name="Accent3 7" xfId="15859"/>
    <cellStyle name="Accent3 7 2" xfId="15860"/>
    <cellStyle name="Accent3 7 3" xfId="15861"/>
    <cellStyle name="Accent3 7 4" xfId="15862"/>
    <cellStyle name="Accent3 8" xfId="15863"/>
    <cellStyle name="Accent3 8 2" xfId="15864"/>
    <cellStyle name="Accent3 8 3" xfId="15865"/>
    <cellStyle name="Accent3 8 4" xfId="15866"/>
    <cellStyle name="Accent3 9" xfId="15867"/>
    <cellStyle name="Accent3 9 2" xfId="15868"/>
    <cellStyle name="Accent3 9 3" xfId="15869"/>
    <cellStyle name="Accent3 9 4" xfId="15870"/>
    <cellStyle name="Accent4" xfId="22" builtinId="41" customBuiltin="1"/>
    <cellStyle name="Accent4 - 20%" xfId="15871"/>
    <cellStyle name="Accent4 - 40%" xfId="15872"/>
    <cellStyle name="Accent4 - 60%" xfId="15873"/>
    <cellStyle name="Accent4 10" xfId="15874"/>
    <cellStyle name="Accent4 10 2" xfId="15875"/>
    <cellStyle name="Accent4 10 3" xfId="15876"/>
    <cellStyle name="Accent4 10 4" xfId="15877"/>
    <cellStyle name="Accent4 11" xfId="15878"/>
    <cellStyle name="Accent4 11 2" xfId="15879"/>
    <cellStyle name="Accent4 11 3" xfId="15880"/>
    <cellStyle name="Accent4 11 4" xfId="15881"/>
    <cellStyle name="Accent4 12" xfId="15882"/>
    <cellStyle name="Accent4 12 2" xfId="15883"/>
    <cellStyle name="Accent4 12 3" xfId="15884"/>
    <cellStyle name="Accent4 12 4" xfId="15885"/>
    <cellStyle name="Accent4 13" xfId="15886"/>
    <cellStyle name="Accent4 14" xfId="15887"/>
    <cellStyle name="Accent4 15" xfId="15888"/>
    <cellStyle name="Accent4 16" xfId="15889"/>
    <cellStyle name="Accent4 17" xfId="15890"/>
    <cellStyle name="Accent4 18" xfId="15891"/>
    <cellStyle name="Accent4 19" xfId="15892"/>
    <cellStyle name="Accent4 2" xfId="127"/>
    <cellStyle name="Accent4 2 10" xfId="15893"/>
    <cellStyle name="Accent4 2 11" xfId="15894"/>
    <cellStyle name="Accent4 2 12" xfId="15895"/>
    <cellStyle name="Accent4 2 13" xfId="15896"/>
    <cellStyle name="Accent4 2 14" xfId="15897"/>
    <cellStyle name="Accent4 2 15" xfId="15898"/>
    <cellStyle name="Accent4 2 2" xfId="256"/>
    <cellStyle name="Accent4 2 2 2" xfId="4146"/>
    <cellStyle name="Accent4 2 2 3" xfId="15899"/>
    <cellStyle name="Accent4 2 3" xfId="4147"/>
    <cellStyle name="Accent4 2 4" xfId="15900"/>
    <cellStyle name="Accent4 2 5" xfId="15901"/>
    <cellStyle name="Accent4 2 6" xfId="15902"/>
    <cellStyle name="Accent4 2 7" xfId="15903"/>
    <cellStyle name="Accent4 2 8" xfId="15904"/>
    <cellStyle name="Accent4 2 9" xfId="15905"/>
    <cellStyle name="Accent4 20" xfId="15906"/>
    <cellStyle name="Accent4 3" xfId="342"/>
    <cellStyle name="Accent4 3 10" xfId="15907"/>
    <cellStyle name="Accent4 3 11" xfId="15908"/>
    <cellStyle name="Accent4 3 12" xfId="15909"/>
    <cellStyle name="Accent4 3 13" xfId="15910"/>
    <cellStyle name="Accent4 3 14" xfId="15911"/>
    <cellStyle name="Accent4 3 15" xfId="15912"/>
    <cellStyle name="Accent4 3 2" xfId="15913"/>
    <cellStyle name="Accent4 3 3" xfId="15914"/>
    <cellStyle name="Accent4 3 4" xfId="15915"/>
    <cellStyle name="Accent4 3 5" xfId="15916"/>
    <cellStyle name="Accent4 3 6" xfId="15917"/>
    <cellStyle name="Accent4 3 7" xfId="15918"/>
    <cellStyle name="Accent4 3 8" xfId="15919"/>
    <cellStyle name="Accent4 3 9" xfId="15920"/>
    <cellStyle name="Accent4 4" xfId="15921"/>
    <cellStyle name="Accent4 4 2" xfId="15922"/>
    <cellStyle name="Accent4 4 3" xfId="15923"/>
    <cellStyle name="Accent4 4 4" xfId="15924"/>
    <cellStyle name="Accent4 5" xfId="15925"/>
    <cellStyle name="Accent4 5 2" xfId="15926"/>
    <cellStyle name="Accent4 5 3" xfId="15927"/>
    <cellStyle name="Accent4 5 4" xfId="15928"/>
    <cellStyle name="Accent4 6" xfId="15929"/>
    <cellStyle name="Accent4 6 2" xfId="15930"/>
    <cellStyle name="Accent4 6 3" xfId="15931"/>
    <cellStyle name="Accent4 6 4" xfId="15932"/>
    <cellStyle name="Accent4 7" xfId="15933"/>
    <cellStyle name="Accent4 7 2" xfId="15934"/>
    <cellStyle name="Accent4 7 3" xfId="15935"/>
    <cellStyle name="Accent4 7 4" xfId="15936"/>
    <cellStyle name="Accent4 8" xfId="15937"/>
    <cellStyle name="Accent4 8 2" xfId="15938"/>
    <cellStyle name="Accent4 8 3" xfId="15939"/>
    <cellStyle name="Accent4 8 4" xfId="15940"/>
    <cellStyle name="Accent4 9" xfId="15941"/>
    <cellStyle name="Accent4 9 2" xfId="15942"/>
    <cellStyle name="Accent4 9 3" xfId="15943"/>
    <cellStyle name="Accent4 9 4" xfId="15944"/>
    <cellStyle name="Accent5" xfId="23" builtinId="45" customBuiltin="1"/>
    <cellStyle name="Accent5 - 20%" xfId="15945"/>
    <cellStyle name="Accent5 - 40%" xfId="15946"/>
    <cellStyle name="Accent5 - 60%" xfId="15947"/>
    <cellStyle name="Accent5 10" xfId="15948"/>
    <cellStyle name="Accent5 10 2" xfId="15949"/>
    <cellStyle name="Accent5 10 3" xfId="15950"/>
    <cellStyle name="Accent5 10 4" xfId="15951"/>
    <cellStyle name="Accent5 11" xfId="15952"/>
    <cellStyle name="Accent5 11 2" xfId="15953"/>
    <cellStyle name="Accent5 11 3" xfId="15954"/>
    <cellStyle name="Accent5 11 4" xfId="15955"/>
    <cellStyle name="Accent5 12" xfId="15956"/>
    <cellStyle name="Accent5 12 2" xfId="15957"/>
    <cellStyle name="Accent5 12 3" xfId="15958"/>
    <cellStyle name="Accent5 12 4" xfId="15959"/>
    <cellStyle name="Accent5 13" xfId="15960"/>
    <cellStyle name="Accent5 14" xfId="15961"/>
    <cellStyle name="Accent5 15" xfId="15962"/>
    <cellStyle name="Accent5 16" xfId="15963"/>
    <cellStyle name="Accent5 17" xfId="15964"/>
    <cellStyle name="Accent5 18" xfId="15965"/>
    <cellStyle name="Accent5 19" xfId="15966"/>
    <cellStyle name="Accent5 2" xfId="131"/>
    <cellStyle name="Accent5 2 10" xfId="15967"/>
    <cellStyle name="Accent5 2 11" xfId="15968"/>
    <cellStyle name="Accent5 2 12" xfId="15969"/>
    <cellStyle name="Accent5 2 13" xfId="15970"/>
    <cellStyle name="Accent5 2 2" xfId="257"/>
    <cellStyle name="Accent5 2 2 2" xfId="4148"/>
    <cellStyle name="Accent5 2 3" xfId="15971"/>
    <cellStyle name="Accent5 2 4" xfId="15972"/>
    <cellStyle name="Accent5 2 5" xfId="15973"/>
    <cellStyle name="Accent5 2 6" xfId="15974"/>
    <cellStyle name="Accent5 2 7" xfId="15975"/>
    <cellStyle name="Accent5 2 8" xfId="15976"/>
    <cellStyle name="Accent5 2 9" xfId="15977"/>
    <cellStyle name="Accent5 20" xfId="15978"/>
    <cellStyle name="Accent5 3" xfId="343"/>
    <cellStyle name="Accent5 3 10" xfId="15979"/>
    <cellStyle name="Accent5 3 11" xfId="15980"/>
    <cellStyle name="Accent5 3 12" xfId="15981"/>
    <cellStyle name="Accent5 3 13" xfId="15982"/>
    <cellStyle name="Accent5 3 2" xfId="15983"/>
    <cellStyle name="Accent5 3 3" xfId="15984"/>
    <cellStyle name="Accent5 3 4" xfId="15985"/>
    <cellStyle name="Accent5 3 5" xfId="15986"/>
    <cellStyle name="Accent5 3 6" xfId="15987"/>
    <cellStyle name="Accent5 3 7" xfId="15988"/>
    <cellStyle name="Accent5 3 8" xfId="15989"/>
    <cellStyle name="Accent5 3 9" xfId="15990"/>
    <cellStyle name="Accent5 4" xfId="15991"/>
    <cellStyle name="Accent5 4 2" xfId="15992"/>
    <cellStyle name="Accent5 4 3" xfId="15993"/>
    <cellStyle name="Accent5 4 4" xfId="15994"/>
    <cellStyle name="Accent5 5" xfId="15995"/>
    <cellStyle name="Accent5 5 2" xfId="15996"/>
    <cellStyle name="Accent5 5 3" xfId="15997"/>
    <cellStyle name="Accent5 5 4" xfId="15998"/>
    <cellStyle name="Accent5 6" xfId="15999"/>
    <cellStyle name="Accent5 6 2" xfId="16000"/>
    <cellStyle name="Accent5 6 3" xfId="16001"/>
    <cellStyle name="Accent5 6 4" xfId="16002"/>
    <cellStyle name="Accent5 7" xfId="16003"/>
    <cellStyle name="Accent5 7 2" xfId="16004"/>
    <cellStyle name="Accent5 7 3" xfId="16005"/>
    <cellStyle name="Accent5 7 4" xfId="16006"/>
    <cellStyle name="Accent5 8" xfId="16007"/>
    <cellStyle name="Accent5 8 2" xfId="16008"/>
    <cellStyle name="Accent5 8 3" xfId="16009"/>
    <cellStyle name="Accent5 8 4" xfId="16010"/>
    <cellStyle name="Accent5 9" xfId="16011"/>
    <cellStyle name="Accent5 9 2" xfId="16012"/>
    <cellStyle name="Accent5 9 3" xfId="16013"/>
    <cellStyle name="Accent5 9 4" xfId="16014"/>
    <cellStyle name="Accent6" xfId="24" builtinId="49" customBuiltin="1"/>
    <cellStyle name="Accent6 - 20%" xfId="16015"/>
    <cellStyle name="Accent6 - 40%" xfId="16016"/>
    <cellStyle name="Accent6 - 60%" xfId="16017"/>
    <cellStyle name="Accent6 10" xfId="16018"/>
    <cellStyle name="Accent6 10 2" xfId="16019"/>
    <cellStyle name="Accent6 10 3" xfId="16020"/>
    <cellStyle name="Accent6 10 4" xfId="16021"/>
    <cellStyle name="Accent6 11" xfId="16022"/>
    <cellStyle name="Accent6 11 2" xfId="16023"/>
    <cellStyle name="Accent6 11 3" xfId="16024"/>
    <cellStyle name="Accent6 11 4" xfId="16025"/>
    <cellStyle name="Accent6 12" xfId="16026"/>
    <cellStyle name="Accent6 12 2" xfId="16027"/>
    <cellStyle name="Accent6 12 3" xfId="16028"/>
    <cellStyle name="Accent6 12 4" xfId="16029"/>
    <cellStyle name="Accent6 13" xfId="16030"/>
    <cellStyle name="Accent6 14" xfId="16031"/>
    <cellStyle name="Accent6 15" xfId="16032"/>
    <cellStyle name="Accent6 16" xfId="16033"/>
    <cellStyle name="Accent6 17" xfId="16034"/>
    <cellStyle name="Accent6 18" xfId="16035"/>
    <cellStyle name="Accent6 19" xfId="16036"/>
    <cellStyle name="Accent6 2" xfId="135"/>
    <cellStyle name="Accent6 2 10" xfId="16037"/>
    <cellStyle name="Accent6 2 11" xfId="16038"/>
    <cellStyle name="Accent6 2 12" xfId="16039"/>
    <cellStyle name="Accent6 2 13" xfId="16040"/>
    <cellStyle name="Accent6 2 14" xfId="16041"/>
    <cellStyle name="Accent6 2 15" xfId="16042"/>
    <cellStyle name="Accent6 2 2" xfId="258"/>
    <cellStyle name="Accent6 2 2 2" xfId="4149"/>
    <cellStyle name="Accent6 2 2 3" xfId="16043"/>
    <cellStyle name="Accent6 2 3" xfId="4150"/>
    <cellStyle name="Accent6 2 4" xfId="16044"/>
    <cellStyle name="Accent6 2 5" xfId="16045"/>
    <cellStyle name="Accent6 2 6" xfId="16046"/>
    <cellStyle name="Accent6 2 7" xfId="16047"/>
    <cellStyle name="Accent6 2 8" xfId="16048"/>
    <cellStyle name="Accent6 2 9" xfId="16049"/>
    <cellStyle name="Accent6 20" xfId="16050"/>
    <cellStyle name="Accent6 3" xfId="344"/>
    <cellStyle name="Accent6 3 10" xfId="16051"/>
    <cellStyle name="Accent6 3 11" xfId="16052"/>
    <cellStyle name="Accent6 3 12" xfId="16053"/>
    <cellStyle name="Accent6 3 13" xfId="16054"/>
    <cellStyle name="Accent6 3 14" xfId="16055"/>
    <cellStyle name="Accent6 3 15" xfId="16056"/>
    <cellStyle name="Accent6 3 2" xfId="16057"/>
    <cellStyle name="Accent6 3 3" xfId="16058"/>
    <cellStyle name="Accent6 3 4" xfId="16059"/>
    <cellStyle name="Accent6 3 5" xfId="16060"/>
    <cellStyle name="Accent6 3 6" xfId="16061"/>
    <cellStyle name="Accent6 3 7" xfId="16062"/>
    <cellStyle name="Accent6 3 8" xfId="16063"/>
    <cellStyle name="Accent6 3 9" xfId="16064"/>
    <cellStyle name="Accent6 4" xfId="16065"/>
    <cellStyle name="Accent6 4 2" xfId="16066"/>
    <cellStyle name="Accent6 4 3" xfId="16067"/>
    <cellStyle name="Accent6 4 4" xfId="16068"/>
    <cellStyle name="Accent6 5" xfId="16069"/>
    <cellStyle name="Accent6 5 2" xfId="16070"/>
    <cellStyle name="Accent6 5 3" xfId="16071"/>
    <cellStyle name="Accent6 5 4" xfId="16072"/>
    <cellStyle name="Accent6 6" xfId="16073"/>
    <cellStyle name="Accent6 6 2" xfId="16074"/>
    <cellStyle name="Accent6 6 3" xfId="16075"/>
    <cellStyle name="Accent6 6 4" xfId="16076"/>
    <cellStyle name="Accent6 7" xfId="16077"/>
    <cellStyle name="Accent6 7 2" xfId="16078"/>
    <cellStyle name="Accent6 7 3" xfId="16079"/>
    <cellStyle name="Accent6 7 4" xfId="16080"/>
    <cellStyle name="Accent6 8" xfId="16081"/>
    <cellStyle name="Accent6 8 2" xfId="16082"/>
    <cellStyle name="Accent6 8 3" xfId="16083"/>
    <cellStyle name="Accent6 8 4" xfId="16084"/>
    <cellStyle name="Accent6 9" xfId="16085"/>
    <cellStyle name="Accent6 9 2" xfId="16086"/>
    <cellStyle name="Accent6 9 3" xfId="16087"/>
    <cellStyle name="Accent6 9 4" xfId="16088"/>
    <cellStyle name="Activos" xfId="16089"/>
    <cellStyle name="Actual Date" xfId="16090"/>
    <cellStyle name="Actual Date 10" xfId="16091"/>
    <cellStyle name="Actual Date 11" xfId="16092"/>
    <cellStyle name="Actual Date 12" xfId="16093"/>
    <cellStyle name="Actual Date 13" xfId="16094"/>
    <cellStyle name="Actual Date 14" xfId="16095"/>
    <cellStyle name="Actual Date 15" xfId="16096"/>
    <cellStyle name="Actual Date 16" xfId="16097"/>
    <cellStyle name="Actual Date 17" xfId="16098"/>
    <cellStyle name="Actual Date 18" xfId="16099"/>
    <cellStyle name="Actual Date 19" xfId="16100"/>
    <cellStyle name="Actual Date 2" xfId="16101"/>
    <cellStyle name="Actual Date 2 2" xfId="16102"/>
    <cellStyle name="Actual Date 20" xfId="16103"/>
    <cellStyle name="Actual Date 21" xfId="16104"/>
    <cellStyle name="Actual Date 22" xfId="16105"/>
    <cellStyle name="Actual Date 23" xfId="16106"/>
    <cellStyle name="Actual Date 24" xfId="16107"/>
    <cellStyle name="Actual Date 25" xfId="16108"/>
    <cellStyle name="Actual Date 26" xfId="16109"/>
    <cellStyle name="Actual Date 27" xfId="16110"/>
    <cellStyle name="Actual Date 28" xfId="16111"/>
    <cellStyle name="Actual Date 29" xfId="16112"/>
    <cellStyle name="Actual Date 3" xfId="16113"/>
    <cellStyle name="Actual Date 3 10" xfId="16114"/>
    <cellStyle name="Actual Date 3 11" xfId="16115"/>
    <cellStyle name="Actual Date 3 12" xfId="16116"/>
    <cellStyle name="Actual Date 3 13" xfId="16117"/>
    <cellStyle name="Actual Date 3 14" xfId="16118"/>
    <cellStyle name="Actual Date 3 15" xfId="16119"/>
    <cellStyle name="Actual Date 3 16" xfId="16120"/>
    <cellStyle name="Actual Date 3 2" xfId="16121"/>
    <cellStyle name="Actual Date 3 3" xfId="16122"/>
    <cellStyle name="Actual Date 3 4" xfId="16123"/>
    <cellStyle name="Actual Date 3 5" xfId="16124"/>
    <cellStyle name="Actual Date 3 6" xfId="16125"/>
    <cellStyle name="Actual Date 3 7" xfId="16126"/>
    <cellStyle name="Actual Date 3 8" xfId="16127"/>
    <cellStyle name="Actual Date 3 9" xfId="16128"/>
    <cellStyle name="Actual Date 30" xfId="16129"/>
    <cellStyle name="Actual Date 31" xfId="16130"/>
    <cellStyle name="Actual Date 32" xfId="16131"/>
    <cellStyle name="Actual Date 33" xfId="16132"/>
    <cellStyle name="Actual Date 34" xfId="16133"/>
    <cellStyle name="Actual Date 35" xfId="16134"/>
    <cellStyle name="Actual Date 36" xfId="16135"/>
    <cellStyle name="Actual Date 37" xfId="16136"/>
    <cellStyle name="Actual Date 38" xfId="16137"/>
    <cellStyle name="Actual Date 39" xfId="16138"/>
    <cellStyle name="Actual Date 4" xfId="16139"/>
    <cellStyle name="Actual Date 40" xfId="16140"/>
    <cellStyle name="Actual Date 41" xfId="16141"/>
    <cellStyle name="Actual Date 5" xfId="16142"/>
    <cellStyle name="Actual Date 6" xfId="16143"/>
    <cellStyle name="Actual Date 7" xfId="16144"/>
    <cellStyle name="Actual Date 8" xfId="16145"/>
    <cellStyle name="Actual Date 9" xfId="16146"/>
    <cellStyle name="args.style" xfId="16147"/>
    <cellStyle name="Array" xfId="16148"/>
    <cellStyle name="Array Enter" xfId="16149"/>
    <cellStyle name="AutoFormat Options" xfId="16150"/>
    <cellStyle name="Avertissement" xfId="16151"/>
    <cellStyle name="Background" xfId="16152"/>
    <cellStyle name="Bad" xfId="25" builtinId="27" customBuiltin="1"/>
    <cellStyle name="Bad 10" xfId="16153"/>
    <cellStyle name="Bad 10 2" xfId="16154"/>
    <cellStyle name="Bad 10 3" xfId="16155"/>
    <cellStyle name="Bad 10 4" xfId="16156"/>
    <cellStyle name="Bad 11" xfId="16157"/>
    <cellStyle name="Bad 11 2" xfId="16158"/>
    <cellStyle name="Bad 11 3" xfId="16159"/>
    <cellStyle name="Bad 11 4" xfId="16160"/>
    <cellStyle name="Bad 12" xfId="16161"/>
    <cellStyle name="Bad 12 2" xfId="16162"/>
    <cellStyle name="Bad 12 3" xfId="16163"/>
    <cellStyle name="Bad 12 4" xfId="16164"/>
    <cellStyle name="Bad 13" xfId="16165"/>
    <cellStyle name="Bad 14" xfId="16166"/>
    <cellStyle name="Bad 15" xfId="16167"/>
    <cellStyle name="Bad 16" xfId="16168"/>
    <cellStyle name="Bad 17" xfId="16169"/>
    <cellStyle name="Bad 18" xfId="16170"/>
    <cellStyle name="Bad 19" xfId="16171"/>
    <cellStyle name="Bad 2" xfId="104"/>
    <cellStyle name="Bad 2 10" xfId="16172"/>
    <cellStyle name="Bad 2 11" xfId="16173"/>
    <cellStyle name="Bad 2 12" xfId="16174"/>
    <cellStyle name="Bad 2 13" xfId="16175"/>
    <cellStyle name="Bad 2 14" xfId="16176"/>
    <cellStyle name="Bad 2 15" xfId="16177"/>
    <cellStyle name="Bad 2 2" xfId="259"/>
    <cellStyle name="Bad 2 2 2" xfId="4151"/>
    <cellStyle name="Bad 2 2 3" xfId="16178"/>
    <cellStyle name="Bad 2 3" xfId="547"/>
    <cellStyle name="Bad 2 3 2" xfId="4152"/>
    <cellStyle name="Bad 2 4" xfId="16179"/>
    <cellStyle name="Bad 2 5" xfId="16180"/>
    <cellStyle name="Bad 2 6" xfId="16181"/>
    <cellStyle name="Bad 2 7" xfId="16182"/>
    <cellStyle name="Bad 2 8" xfId="16183"/>
    <cellStyle name="Bad 2 9" xfId="16184"/>
    <cellStyle name="Bad 20" xfId="16185"/>
    <cellStyle name="Bad 3" xfId="345"/>
    <cellStyle name="Bad 3 10" xfId="16186"/>
    <cellStyle name="Bad 3 11" xfId="16187"/>
    <cellStyle name="Bad 3 12" xfId="16188"/>
    <cellStyle name="Bad 3 13" xfId="16189"/>
    <cellStyle name="Bad 3 14" xfId="16190"/>
    <cellStyle name="Bad 3 15" xfId="16191"/>
    <cellStyle name="Bad 3 2" xfId="16192"/>
    <cellStyle name="Bad 3 3" xfId="16193"/>
    <cellStyle name="Bad 3 4" xfId="16194"/>
    <cellStyle name="Bad 3 5" xfId="16195"/>
    <cellStyle name="Bad 3 6" xfId="16196"/>
    <cellStyle name="Bad 3 7" xfId="16197"/>
    <cellStyle name="Bad 3 8" xfId="16198"/>
    <cellStyle name="Bad 3 9" xfId="16199"/>
    <cellStyle name="Bad 4" xfId="16200"/>
    <cellStyle name="Bad 4 2" xfId="16201"/>
    <cellStyle name="Bad 4 3" xfId="16202"/>
    <cellStyle name="Bad 4 4" xfId="16203"/>
    <cellStyle name="Bad 5" xfId="16204"/>
    <cellStyle name="Bad 5 2" xfId="16205"/>
    <cellStyle name="Bad 5 3" xfId="16206"/>
    <cellStyle name="Bad 5 4" xfId="16207"/>
    <cellStyle name="Bad 6" xfId="16208"/>
    <cellStyle name="Bad 6 2" xfId="16209"/>
    <cellStyle name="Bad 6 3" xfId="16210"/>
    <cellStyle name="Bad 6 4" xfId="16211"/>
    <cellStyle name="Bad 7" xfId="16212"/>
    <cellStyle name="Bad 7 2" xfId="16213"/>
    <cellStyle name="Bad 7 3" xfId="16214"/>
    <cellStyle name="Bad 7 4" xfId="16215"/>
    <cellStyle name="Bad 8" xfId="16216"/>
    <cellStyle name="Bad 8 2" xfId="16217"/>
    <cellStyle name="Bad 8 3" xfId="16218"/>
    <cellStyle name="Bad 8 4" xfId="16219"/>
    <cellStyle name="Bad 9" xfId="16220"/>
    <cellStyle name="Bad 9 2" xfId="16221"/>
    <cellStyle name="Bad 9 3" xfId="16222"/>
    <cellStyle name="Bad 9 4" xfId="16223"/>
    <cellStyle name="Besuchter Hyperlink" xfId="16224"/>
    <cellStyle name="bilancio" xfId="16225"/>
    <cellStyle name="BlBkBord" xfId="16226"/>
    <cellStyle name="Block" xfId="16227"/>
    <cellStyle name="blocked" xfId="16228"/>
    <cellStyle name="Body" xfId="16229"/>
    <cellStyle name="Bom" xfId="16230"/>
    <cellStyle name="Box_Small" xfId="16231"/>
    <cellStyle name="Brand Align Left Text" xfId="16232"/>
    <cellStyle name="Brand Default" xfId="16233"/>
    <cellStyle name="Brand Percent" xfId="16234"/>
    <cellStyle name="Brand Source" xfId="16235"/>
    <cellStyle name="Brand Subtitle with Underline" xfId="16236"/>
    <cellStyle name="Brand Subtitle without Underline" xfId="16237"/>
    <cellStyle name="Brand Title" xfId="16238"/>
    <cellStyle name="brd" xfId="16239"/>
    <cellStyle name="brd 2" xfId="16240"/>
    <cellStyle name="Buena" xfId="16241"/>
    <cellStyle name="Cabecera 1" xfId="16242"/>
    <cellStyle name="Cabecera 2" xfId="16243"/>
    <cellStyle name="cal.Exchange" xfId="16244"/>
    <cellStyle name="cal.Exchange.or" xfId="16245"/>
    <cellStyle name="cal.Exchange_Apport &amp; Look-through" xfId="16246"/>
    <cellStyle name="cal.FX" xfId="16247"/>
    <cellStyle name="cal.FX.or" xfId="16248"/>
    <cellStyle name="cal.General" xfId="16249"/>
    <cellStyle name="cal.General.or" xfId="16250"/>
    <cellStyle name="cal.General.or.prt" xfId="16251"/>
    <cellStyle name="cal.General.or_mHelp" xfId="16252"/>
    <cellStyle name="cal.General.prt" xfId="16253"/>
    <cellStyle name="cal.General_Apport &amp; Look-through" xfId="16254"/>
    <cellStyle name="cal.General1" xfId="16255"/>
    <cellStyle name="cal.General1 2" xfId="16256"/>
    <cellStyle name="cal.General1 3" xfId="16257"/>
    <cellStyle name="cal.General1_Comverse 2004 Income Tax Review Wkbk 02 03" xfId="16258"/>
    <cellStyle name="cal.GreyFX" xfId="16259"/>
    <cellStyle name="cal.GreyFX 2" xfId="16260"/>
    <cellStyle name="cal.GreyFX.or" xfId="16261"/>
    <cellStyle name="cal.GreyGeneral" xfId="16262"/>
    <cellStyle name="cal.GreyGeneral.or" xfId="16263"/>
    <cellStyle name="cal.Link" xfId="16264"/>
    <cellStyle name="cal.Link 2" xfId="16265"/>
    <cellStyle name="cal.Link 3" xfId="16266"/>
    <cellStyle name="Calc Currency (0)" xfId="16267"/>
    <cellStyle name="Calc Currency (0) 2" xfId="16268"/>
    <cellStyle name="Calc Currency (0) 2 2" xfId="16269"/>
    <cellStyle name="Calc Currency (0) 3" xfId="16270"/>
    <cellStyle name="Calc Currency (0)_Comverse 2004 Income Tax Review Wkbk 02 03" xfId="16271"/>
    <cellStyle name="Calc Currency (2)" xfId="16272"/>
    <cellStyle name="Calc Currency (2) 10" xfId="16273"/>
    <cellStyle name="Calc Currency (2) 11" xfId="16274"/>
    <cellStyle name="Calc Currency (2) 12" xfId="16275"/>
    <cellStyle name="Calc Currency (2) 13" xfId="16276"/>
    <cellStyle name="Calc Currency (2) 14" xfId="16277"/>
    <cellStyle name="Calc Currency (2) 15" xfId="16278"/>
    <cellStyle name="Calc Currency (2) 16" xfId="16279"/>
    <cellStyle name="Calc Currency (2) 17" xfId="16280"/>
    <cellStyle name="Calc Currency (2) 18" xfId="16281"/>
    <cellStyle name="Calc Currency (2) 19" xfId="16282"/>
    <cellStyle name="Calc Currency (2) 2" xfId="16283"/>
    <cellStyle name="Calc Currency (2) 2 2" xfId="16284"/>
    <cellStyle name="Calc Currency (2) 20" xfId="16285"/>
    <cellStyle name="Calc Currency (2) 21" xfId="16286"/>
    <cellStyle name="Calc Currency (2) 22" xfId="16287"/>
    <cellStyle name="Calc Currency (2) 23" xfId="16288"/>
    <cellStyle name="Calc Currency (2) 24" xfId="16289"/>
    <cellStyle name="Calc Currency (2) 25" xfId="16290"/>
    <cellStyle name="Calc Currency (2) 26" xfId="16291"/>
    <cellStyle name="Calc Currency (2) 27" xfId="16292"/>
    <cellStyle name="Calc Currency (2) 28" xfId="16293"/>
    <cellStyle name="Calc Currency (2) 29" xfId="16294"/>
    <cellStyle name="Calc Currency (2) 3" xfId="16295"/>
    <cellStyle name="Calc Currency (2) 3 10" xfId="16296"/>
    <cellStyle name="Calc Currency (2) 3 11" xfId="16297"/>
    <cellStyle name="Calc Currency (2) 3 12" xfId="16298"/>
    <cellStyle name="Calc Currency (2) 3 13" xfId="16299"/>
    <cellStyle name="Calc Currency (2) 3 14" xfId="16300"/>
    <cellStyle name="Calc Currency (2) 3 15" xfId="16301"/>
    <cellStyle name="Calc Currency (2) 3 16" xfId="16302"/>
    <cellStyle name="Calc Currency (2) 3 2" xfId="16303"/>
    <cellStyle name="Calc Currency (2) 3 3" xfId="16304"/>
    <cellStyle name="Calc Currency (2) 3 4" xfId="16305"/>
    <cellStyle name="Calc Currency (2) 3 5" xfId="16306"/>
    <cellStyle name="Calc Currency (2) 3 6" xfId="16307"/>
    <cellStyle name="Calc Currency (2) 3 7" xfId="16308"/>
    <cellStyle name="Calc Currency (2) 3 8" xfId="16309"/>
    <cellStyle name="Calc Currency (2) 3 9" xfId="16310"/>
    <cellStyle name="Calc Currency (2) 30" xfId="16311"/>
    <cellStyle name="Calc Currency (2) 31" xfId="16312"/>
    <cellStyle name="Calc Currency (2) 32" xfId="16313"/>
    <cellStyle name="Calc Currency (2) 33" xfId="16314"/>
    <cellStyle name="Calc Currency (2) 34" xfId="16315"/>
    <cellStyle name="Calc Currency (2) 35" xfId="16316"/>
    <cellStyle name="Calc Currency (2) 36" xfId="16317"/>
    <cellStyle name="Calc Currency (2) 37" xfId="16318"/>
    <cellStyle name="Calc Currency (2) 38" xfId="16319"/>
    <cellStyle name="Calc Currency (2) 39" xfId="16320"/>
    <cellStyle name="Calc Currency (2) 4" xfId="16321"/>
    <cellStyle name="Calc Currency (2) 40" xfId="16322"/>
    <cellStyle name="Calc Currency (2) 41" xfId="16323"/>
    <cellStyle name="Calc Currency (2) 5" xfId="16324"/>
    <cellStyle name="Calc Currency (2) 6" xfId="16325"/>
    <cellStyle name="Calc Currency (2) 7" xfId="16326"/>
    <cellStyle name="Calc Currency (2) 8" xfId="16327"/>
    <cellStyle name="Calc Currency (2) 9" xfId="16328"/>
    <cellStyle name="Calc Percent (0)" xfId="16329"/>
    <cellStyle name="Calc Percent (0) 10" xfId="16330"/>
    <cellStyle name="Calc Percent (0) 11" xfId="16331"/>
    <cellStyle name="Calc Percent (0) 12" xfId="16332"/>
    <cellStyle name="Calc Percent (0) 13" xfId="16333"/>
    <cellStyle name="Calc Percent (0) 14" xfId="16334"/>
    <cellStyle name="Calc Percent (0) 15" xfId="16335"/>
    <cellStyle name="Calc Percent (0) 16" xfId="16336"/>
    <cellStyle name="Calc Percent (0) 17" xfId="16337"/>
    <cellStyle name="Calc Percent (0) 18" xfId="16338"/>
    <cellStyle name="Calc Percent (0) 19" xfId="16339"/>
    <cellStyle name="Calc Percent (0) 2" xfId="16340"/>
    <cellStyle name="Calc Percent (0) 2 2" xfId="16341"/>
    <cellStyle name="Calc Percent (0) 20" xfId="16342"/>
    <cellStyle name="Calc Percent (0) 21" xfId="16343"/>
    <cellStyle name="Calc Percent (0) 22" xfId="16344"/>
    <cellStyle name="Calc Percent (0) 23" xfId="16345"/>
    <cellStyle name="Calc Percent (0) 24" xfId="16346"/>
    <cellStyle name="Calc Percent (0) 25" xfId="16347"/>
    <cellStyle name="Calc Percent (0) 26" xfId="16348"/>
    <cellStyle name="Calc Percent (0) 27" xfId="16349"/>
    <cellStyle name="Calc Percent (0) 28" xfId="16350"/>
    <cellStyle name="Calc Percent (0) 29" xfId="16351"/>
    <cellStyle name="Calc Percent (0) 3" xfId="16352"/>
    <cellStyle name="Calc Percent (0) 3 10" xfId="16353"/>
    <cellStyle name="Calc Percent (0) 3 11" xfId="16354"/>
    <cellStyle name="Calc Percent (0) 3 12" xfId="16355"/>
    <cellStyle name="Calc Percent (0) 3 13" xfId="16356"/>
    <cellStyle name="Calc Percent (0) 3 14" xfId="16357"/>
    <cellStyle name="Calc Percent (0) 3 15" xfId="16358"/>
    <cellStyle name="Calc Percent (0) 3 16" xfId="16359"/>
    <cellStyle name="Calc Percent (0) 3 2" xfId="16360"/>
    <cellStyle name="Calc Percent (0) 3 3" xfId="16361"/>
    <cellStyle name="Calc Percent (0) 3 4" xfId="16362"/>
    <cellStyle name="Calc Percent (0) 3 5" xfId="16363"/>
    <cellStyle name="Calc Percent (0) 3 6" xfId="16364"/>
    <cellStyle name="Calc Percent (0) 3 7" xfId="16365"/>
    <cellStyle name="Calc Percent (0) 3 8" xfId="16366"/>
    <cellStyle name="Calc Percent (0) 3 9" xfId="16367"/>
    <cellStyle name="Calc Percent (0) 30" xfId="16368"/>
    <cellStyle name="Calc Percent (0) 31" xfId="16369"/>
    <cellStyle name="Calc Percent (0) 32" xfId="16370"/>
    <cellStyle name="Calc Percent (0) 33" xfId="16371"/>
    <cellStyle name="Calc Percent (0) 34" xfId="16372"/>
    <cellStyle name="Calc Percent (0) 35" xfId="16373"/>
    <cellStyle name="Calc Percent (0) 36" xfId="16374"/>
    <cellStyle name="Calc Percent (0) 37" xfId="16375"/>
    <cellStyle name="Calc Percent (0) 38" xfId="16376"/>
    <cellStyle name="Calc Percent (0) 39" xfId="16377"/>
    <cellStyle name="Calc Percent (0) 4" xfId="16378"/>
    <cellStyle name="Calc Percent (0) 40" xfId="16379"/>
    <cellStyle name="Calc Percent (0) 41" xfId="16380"/>
    <cellStyle name="Calc Percent (0) 5" xfId="16381"/>
    <cellStyle name="Calc Percent (0) 6" xfId="16382"/>
    <cellStyle name="Calc Percent (0) 7" xfId="16383"/>
    <cellStyle name="Calc Percent (0) 8" xfId="16384"/>
    <cellStyle name="Calc Percent (0) 9" xfId="16385"/>
    <cellStyle name="Calc Percent (1)" xfId="16386"/>
    <cellStyle name="Calc Percent (1) 10" xfId="16387"/>
    <cellStyle name="Calc Percent (1) 11" xfId="16388"/>
    <cellStyle name="Calc Percent (1) 12" xfId="16389"/>
    <cellStyle name="Calc Percent (1) 13" xfId="16390"/>
    <cellStyle name="Calc Percent (1) 14" xfId="16391"/>
    <cellStyle name="Calc Percent (1) 15" xfId="16392"/>
    <cellStyle name="Calc Percent (1) 16" xfId="16393"/>
    <cellStyle name="Calc Percent (1) 17" xfId="16394"/>
    <cellStyle name="Calc Percent (1) 18" xfId="16395"/>
    <cellStyle name="Calc Percent (1) 19" xfId="16396"/>
    <cellStyle name="Calc Percent (1) 2" xfId="16397"/>
    <cellStyle name="Calc Percent (1) 2 2" xfId="16398"/>
    <cellStyle name="Calc Percent (1) 20" xfId="16399"/>
    <cellStyle name="Calc Percent (1) 21" xfId="16400"/>
    <cellStyle name="Calc Percent (1) 22" xfId="16401"/>
    <cellStyle name="Calc Percent (1) 23" xfId="16402"/>
    <cellStyle name="Calc Percent (1) 24" xfId="16403"/>
    <cellStyle name="Calc Percent (1) 25" xfId="16404"/>
    <cellStyle name="Calc Percent (1) 26" xfId="16405"/>
    <cellStyle name="Calc Percent (1) 27" xfId="16406"/>
    <cellStyle name="Calc Percent (1) 28" xfId="16407"/>
    <cellStyle name="Calc Percent (1) 29" xfId="16408"/>
    <cellStyle name="Calc Percent (1) 3" xfId="16409"/>
    <cellStyle name="Calc Percent (1) 3 10" xfId="16410"/>
    <cellStyle name="Calc Percent (1) 3 11" xfId="16411"/>
    <cellStyle name="Calc Percent (1) 3 12" xfId="16412"/>
    <cellStyle name="Calc Percent (1) 3 13" xfId="16413"/>
    <cellStyle name="Calc Percent (1) 3 14" xfId="16414"/>
    <cellStyle name="Calc Percent (1) 3 15" xfId="16415"/>
    <cellStyle name="Calc Percent (1) 3 16" xfId="16416"/>
    <cellStyle name="Calc Percent (1) 3 2" xfId="16417"/>
    <cellStyle name="Calc Percent (1) 3 3" xfId="16418"/>
    <cellStyle name="Calc Percent (1) 3 4" xfId="16419"/>
    <cellStyle name="Calc Percent (1) 3 5" xfId="16420"/>
    <cellStyle name="Calc Percent (1) 3 6" xfId="16421"/>
    <cellStyle name="Calc Percent (1) 3 7" xfId="16422"/>
    <cellStyle name="Calc Percent (1) 3 8" xfId="16423"/>
    <cellStyle name="Calc Percent (1) 3 9" xfId="16424"/>
    <cellStyle name="Calc Percent (1) 30" xfId="16425"/>
    <cellStyle name="Calc Percent (1) 31" xfId="16426"/>
    <cellStyle name="Calc Percent (1) 32" xfId="16427"/>
    <cellStyle name="Calc Percent (1) 33" xfId="16428"/>
    <cellStyle name="Calc Percent (1) 34" xfId="16429"/>
    <cellStyle name="Calc Percent (1) 35" xfId="16430"/>
    <cellStyle name="Calc Percent (1) 36" xfId="16431"/>
    <cellStyle name="Calc Percent (1) 37" xfId="16432"/>
    <cellStyle name="Calc Percent (1) 38" xfId="16433"/>
    <cellStyle name="Calc Percent (1) 39" xfId="16434"/>
    <cellStyle name="Calc Percent (1) 4" xfId="16435"/>
    <cellStyle name="Calc Percent (1) 40" xfId="16436"/>
    <cellStyle name="Calc Percent (1) 41" xfId="16437"/>
    <cellStyle name="Calc Percent (1) 5" xfId="16438"/>
    <cellStyle name="Calc Percent (1) 6" xfId="16439"/>
    <cellStyle name="Calc Percent (1) 7" xfId="16440"/>
    <cellStyle name="Calc Percent (1) 8" xfId="16441"/>
    <cellStyle name="Calc Percent (1) 9" xfId="16442"/>
    <cellStyle name="Calc Percent (2)" xfId="16443"/>
    <cellStyle name="Calc Percent (2) 10" xfId="16444"/>
    <cellStyle name="Calc Percent (2) 11" xfId="16445"/>
    <cellStyle name="Calc Percent (2) 12" xfId="16446"/>
    <cellStyle name="Calc Percent (2) 13" xfId="16447"/>
    <cellStyle name="Calc Percent (2) 14" xfId="16448"/>
    <cellStyle name="Calc Percent (2) 15" xfId="16449"/>
    <cellStyle name="Calc Percent (2) 16" xfId="16450"/>
    <cellStyle name="Calc Percent (2) 17" xfId="16451"/>
    <cellStyle name="Calc Percent (2) 18" xfId="16452"/>
    <cellStyle name="Calc Percent (2) 19" xfId="16453"/>
    <cellStyle name="Calc Percent (2) 2" xfId="16454"/>
    <cellStyle name="Calc Percent (2) 2 2" xfId="16455"/>
    <cellStyle name="Calc Percent (2) 20" xfId="16456"/>
    <cellStyle name="Calc Percent (2) 21" xfId="16457"/>
    <cellStyle name="Calc Percent (2) 22" xfId="16458"/>
    <cellStyle name="Calc Percent (2) 23" xfId="16459"/>
    <cellStyle name="Calc Percent (2) 24" xfId="16460"/>
    <cellStyle name="Calc Percent (2) 25" xfId="16461"/>
    <cellStyle name="Calc Percent (2) 26" xfId="16462"/>
    <cellStyle name="Calc Percent (2) 27" xfId="16463"/>
    <cellStyle name="Calc Percent (2) 28" xfId="16464"/>
    <cellStyle name="Calc Percent (2) 29" xfId="16465"/>
    <cellStyle name="Calc Percent (2) 3" xfId="16466"/>
    <cellStyle name="Calc Percent (2) 3 10" xfId="16467"/>
    <cellStyle name="Calc Percent (2) 3 11" xfId="16468"/>
    <cellStyle name="Calc Percent (2) 3 12" xfId="16469"/>
    <cellStyle name="Calc Percent (2) 3 13" xfId="16470"/>
    <cellStyle name="Calc Percent (2) 3 14" xfId="16471"/>
    <cellStyle name="Calc Percent (2) 3 15" xfId="16472"/>
    <cellStyle name="Calc Percent (2) 3 16" xfId="16473"/>
    <cellStyle name="Calc Percent (2) 3 2" xfId="16474"/>
    <cellStyle name="Calc Percent (2) 3 3" xfId="16475"/>
    <cellStyle name="Calc Percent (2) 3 4" xfId="16476"/>
    <cellStyle name="Calc Percent (2) 3 5" xfId="16477"/>
    <cellStyle name="Calc Percent (2) 3 6" xfId="16478"/>
    <cellStyle name="Calc Percent (2) 3 7" xfId="16479"/>
    <cellStyle name="Calc Percent (2) 3 8" xfId="16480"/>
    <cellStyle name="Calc Percent (2) 3 9" xfId="16481"/>
    <cellStyle name="Calc Percent (2) 30" xfId="16482"/>
    <cellStyle name="Calc Percent (2) 31" xfId="16483"/>
    <cellStyle name="Calc Percent (2) 32" xfId="16484"/>
    <cellStyle name="Calc Percent (2) 33" xfId="16485"/>
    <cellStyle name="Calc Percent (2) 34" xfId="16486"/>
    <cellStyle name="Calc Percent (2) 35" xfId="16487"/>
    <cellStyle name="Calc Percent (2) 36" xfId="16488"/>
    <cellStyle name="Calc Percent (2) 37" xfId="16489"/>
    <cellStyle name="Calc Percent (2) 38" xfId="16490"/>
    <cellStyle name="Calc Percent (2) 39" xfId="16491"/>
    <cellStyle name="Calc Percent (2) 4" xfId="16492"/>
    <cellStyle name="Calc Percent (2) 40" xfId="16493"/>
    <cellStyle name="Calc Percent (2) 41" xfId="16494"/>
    <cellStyle name="Calc Percent (2) 5" xfId="16495"/>
    <cellStyle name="Calc Percent (2) 6" xfId="16496"/>
    <cellStyle name="Calc Percent (2) 7" xfId="16497"/>
    <cellStyle name="Calc Percent (2) 8" xfId="16498"/>
    <cellStyle name="Calc Percent (2) 9" xfId="16499"/>
    <cellStyle name="Calc Units (0)" xfId="16500"/>
    <cellStyle name="Calc Units (0) 10" xfId="16501"/>
    <cellStyle name="Calc Units (0) 11" xfId="16502"/>
    <cellStyle name="Calc Units (0) 12" xfId="16503"/>
    <cellStyle name="Calc Units (0) 13" xfId="16504"/>
    <cellStyle name="Calc Units (0) 14" xfId="16505"/>
    <cellStyle name="Calc Units (0) 15" xfId="16506"/>
    <cellStyle name="Calc Units (0) 16" xfId="16507"/>
    <cellStyle name="Calc Units (0) 17" xfId="16508"/>
    <cellStyle name="Calc Units (0) 18" xfId="16509"/>
    <cellStyle name="Calc Units (0) 19" xfId="16510"/>
    <cellStyle name="Calc Units (0) 2" xfId="16511"/>
    <cellStyle name="Calc Units (0) 2 2" xfId="16512"/>
    <cellStyle name="Calc Units (0) 20" xfId="16513"/>
    <cellStyle name="Calc Units (0) 21" xfId="16514"/>
    <cellStyle name="Calc Units (0) 22" xfId="16515"/>
    <cellStyle name="Calc Units (0) 23" xfId="16516"/>
    <cellStyle name="Calc Units (0) 24" xfId="16517"/>
    <cellStyle name="Calc Units (0) 25" xfId="16518"/>
    <cellStyle name="Calc Units (0) 26" xfId="16519"/>
    <cellStyle name="Calc Units (0) 27" xfId="16520"/>
    <cellStyle name="Calc Units (0) 28" xfId="16521"/>
    <cellStyle name="Calc Units (0) 29" xfId="16522"/>
    <cellStyle name="Calc Units (0) 3" xfId="16523"/>
    <cellStyle name="Calc Units (0) 3 10" xfId="16524"/>
    <cellStyle name="Calc Units (0) 3 11" xfId="16525"/>
    <cellStyle name="Calc Units (0) 3 12" xfId="16526"/>
    <cellStyle name="Calc Units (0) 3 13" xfId="16527"/>
    <cellStyle name="Calc Units (0) 3 14" xfId="16528"/>
    <cellStyle name="Calc Units (0) 3 15" xfId="16529"/>
    <cellStyle name="Calc Units (0) 3 16" xfId="16530"/>
    <cellStyle name="Calc Units (0) 3 2" xfId="16531"/>
    <cellStyle name="Calc Units (0) 3 3" xfId="16532"/>
    <cellStyle name="Calc Units (0) 3 4" xfId="16533"/>
    <cellStyle name="Calc Units (0) 3 5" xfId="16534"/>
    <cellStyle name="Calc Units (0) 3 6" xfId="16535"/>
    <cellStyle name="Calc Units (0) 3 7" xfId="16536"/>
    <cellStyle name="Calc Units (0) 3 8" xfId="16537"/>
    <cellStyle name="Calc Units (0) 3 9" xfId="16538"/>
    <cellStyle name="Calc Units (0) 30" xfId="16539"/>
    <cellStyle name="Calc Units (0) 31" xfId="16540"/>
    <cellStyle name="Calc Units (0) 32" xfId="16541"/>
    <cellStyle name="Calc Units (0) 33" xfId="16542"/>
    <cellStyle name="Calc Units (0) 34" xfId="16543"/>
    <cellStyle name="Calc Units (0) 35" xfId="16544"/>
    <cellStyle name="Calc Units (0) 36" xfId="16545"/>
    <cellStyle name="Calc Units (0) 37" xfId="16546"/>
    <cellStyle name="Calc Units (0) 38" xfId="16547"/>
    <cellStyle name="Calc Units (0) 39" xfId="16548"/>
    <cellStyle name="Calc Units (0) 4" xfId="16549"/>
    <cellStyle name="Calc Units (0) 40" xfId="16550"/>
    <cellStyle name="Calc Units (0) 41" xfId="16551"/>
    <cellStyle name="Calc Units (0) 5" xfId="16552"/>
    <cellStyle name="Calc Units (0) 6" xfId="16553"/>
    <cellStyle name="Calc Units (0) 7" xfId="16554"/>
    <cellStyle name="Calc Units (0) 8" xfId="16555"/>
    <cellStyle name="Calc Units (0) 9" xfId="16556"/>
    <cellStyle name="Calc Units (1)" xfId="16557"/>
    <cellStyle name="Calc Units (1) 10" xfId="16558"/>
    <cellStyle name="Calc Units (1) 11" xfId="16559"/>
    <cellStyle name="Calc Units (1) 12" xfId="16560"/>
    <cellStyle name="Calc Units (1) 13" xfId="16561"/>
    <cellStyle name="Calc Units (1) 14" xfId="16562"/>
    <cellStyle name="Calc Units (1) 15" xfId="16563"/>
    <cellStyle name="Calc Units (1) 16" xfId="16564"/>
    <cellStyle name="Calc Units (1) 17" xfId="16565"/>
    <cellStyle name="Calc Units (1) 18" xfId="16566"/>
    <cellStyle name="Calc Units (1) 19" xfId="16567"/>
    <cellStyle name="Calc Units (1) 2" xfId="16568"/>
    <cellStyle name="Calc Units (1) 2 2" xfId="16569"/>
    <cellStyle name="Calc Units (1) 20" xfId="16570"/>
    <cellStyle name="Calc Units (1) 21" xfId="16571"/>
    <cellStyle name="Calc Units (1) 22" xfId="16572"/>
    <cellStyle name="Calc Units (1) 23" xfId="16573"/>
    <cellStyle name="Calc Units (1) 24" xfId="16574"/>
    <cellStyle name="Calc Units (1) 25" xfId="16575"/>
    <cellStyle name="Calc Units (1) 26" xfId="16576"/>
    <cellStyle name="Calc Units (1) 27" xfId="16577"/>
    <cellStyle name="Calc Units (1) 28" xfId="16578"/>
    <cellStyle name="Calc Units (1) 29" xfId="16579"/>
    <cellStyle name="Calc Units (1) 3" xfId="16580"/>
    <cellStyle name="Calc Units (1) 3 10" xfId="16581"/>
    <cellStyle name="Calc Units (1) 3 11" xfId="16582"/>
    <cellStyle name="Calc Units (1) 3 12" xfId="16583"/>
    <cellStyle name="Calc Units (1) 3 13" xfId="16584"/>
    <cellStyle name="Calc Units (1) 3 14" xfId="16585"/>
    <cellStyle name="Calc Units (1) 3 15" xfId="16586"/>
    <cellStyle name="Calc Units (1) 3 16" xfId="16587"/>
    <cellStyle name="Calc Units (1) 3 2" xfId="16588"/>
    <cellStyle name="Calc Units (1) 3 3" xfId="16589"/>
    <cellStyle name="Calc Units (1) 3 4" xfId="16590"/>
    <cellStyle name="Calc Units (1) 3 5" xfId="16591"/>
    <cellStyle name="Calc Units (1) 3 6" xfId="16592"/>
    <cellStyle name="Calc Units (1) 3 7" xfId="16593"/>
    <cellStyle name="Calc Units (1) 3 8" xfId="16594"/>
    <cellStyle name="Calc Units (1) 3 9" xfId="16595"/>
    <cellStyle name="Calc Units (1) 30" xfId="16596"/>
    <cellStyle name="Calc Units (1) 31" xfId="16597"/>
    <cellStyle name="Calc Units (1) 32" xfId="16598"/>
    <cellStyle name="Calc Units (1) 33" xfId="16599"/>
    <cellStyle name="Calc Units (1) 34" xfId="16600"/>
    <cellStyle name="Calc Units (1) 35" xfId="16601"/>
    <cellStyle name="Calc Units (1) 36" xfId="16602"/>
    <cellStyle name="Calc Units (1) 37" xfId="16603"/>
    <cellStyle name="Calc Units (1) 38" xfId="16604"/>
    <cellStyle name="Calc Units (1) 39" xfId="16605"/>
    <cellStyle name="Calc Units (1) 4" xfId="16606"/>
    <cellStyle name="Calc Units (1) 40" xfId="16607"/>
    <cellStyle name="Calc Units (1) 41" xfId="16608"/>
    <cellStyle name="Calc Units (1) 5" xfId="16609"/>
    <cellStyle name="Calc Units (1) 6" xfId="16610"/>
    <cellStyle name="Calc Units (1) 7" xfId="16611"/>
    <cellStyle name="Calc Units (1) 8" xfId="16612"/>
    <cellStyle name="Calc Units (1) 9" xfId="16613"/>
    <cellStyle name="Calc Units (2)" xfId="16614"/>
    <cellStyle name="Calc Units (2) 10" xfId="16615"/>
    <cellStyle name="Calc Units (2) 11" xfId="16616"/>
    <cellStyle name="Calc Units (2) 12" xfId="16617"/>
    <cellStyle name="Calc Units (2) 13" xfId="16618"/>
    <cellStyle name="Calc Units (2) 14" xfId="16619"/>
    <cellStyle name="Calc Units (2) 15" xfId="16620"/>
    <cellStyle name="Calc Units (2) 16" xfId="16621"/>
    <cellStyle name="Calc Units (2) 17" xfId="16622"/>
    <cellStyle name="Calc Units (2) 18" xfId="16623"/>
    <cellStyle name="Calc Units (2) 19" xfId="16624"/>
    <cellStyle name="Calc Units (2) 2" xfId="16625"/>
    <cellStyle name="Calc Units (2) 2 2" xfId="16626"/>
    <cellStyle name="Calc Units (2) 20" xfId="16627"/>
    <cellStyle name="Calc Units (2) 21" xfId="16628"/>
    <cellStyle name="Calc Units (2) 22" xfId="16629"/>
    <cellStyle name="Calc Units (2) 23" xfId="16630"/>
    <cellStyle name="Calc Units (2) 24" xfId="16631"/>
    <cellStyle name="Calc Units (2) 25" xfId="16632"/>
    <cellStyle name="Calc Units (2) 26" xfId="16633"/>
    <cellStyle name="Calc Units (2) 27" xfId="16634"/>
    <cellStyle name="Calc Units (2) 28" xfId="16635"/>
    <cellStyle name="Calc Units (2) 29" xfId="16636"/>
    <cellStyle name="Calc Units (2) 3" xfId="16637"/>
    <cellStyle name="Calc Units (2) 3 10" xfId="16638"/>
    <cellStyle name="Calc Units (2) 3 11" xfId="16639"/>
    <cellStyle name="Calc Units (2) 3 12" xfId="16640"/>
    <cellStyle name="Calc Units (2) 3 13" xfId="16641"/>
    <cellStyle name="Calc Units (2) 3 14" xfId="16642"/>
    <cellStyle name="Calc Units (2) 3 15" xfId="16643"/>
    <cellStyle name="Calc Units (2) 3 16" xfId="16644"/>
    <cellStyle name="Calc Units (2) 3 2" xfId="16645"/>
    <cellStyle name="Calc Units (2) 3 3" xfId="16646"/>
    <cellStyle name="Calc Units (2) 3 4" xfId="16647"/>
    <cellStyle name="Calc Units (2) 3 5" xfId="16648"/>
    <cellStyle name="Calc Units (2) 3 6" xfId="16649"/>
    <cellStyle name="Calc Units (2) 3 7" xfId="16650"/>
    <cellStyle name="Calc Units (2) 3 8" xfId="16651"/>
    <cellStyle name="Calc Units (2) 3 9" xfId="16652"/>
    <cellStyle name="Calc Units (2) 30" xfId="16653"/>
    <cellStyle name="Calc Units (2) 31" xfId="16654"/>
    <cellStyle name="Calc Units (2) 32" xfId="16655"/>
    <cellStyle name="Calc Units (2) 33" xfId="16656"/>
    <cellStyle name="Calc Units (2) 34" xfId="16657"/>
    <cellStyle name="Calc Units (2) 35" xfId="16658"/>
    <cellStyle name="Calc Units (2) 36" xfId="16659"/>
    <cellStyle name="Calc Units (2) 37" xfId="16660"/>
    <cellStyle name="Calc Units (2) 38" xfId="16661"/>
    <cellStyle name="Calc Units (2) 39" xfId="16662"/>
    <cellStyle name="Calc Units (2) 4" xfId="16663"/>
    <cellStyle name="Calc Units (2) 40" xfId="16664"/>
    <cellStyle name="Calc Units (2) 41" xfId="16665"/>
    <cellStyle name="Calc Units (2) 5" xfId="16666"/>
    <cellStyle name="Calc Units (2) 6" xfId="16667"/>
    <cellStyle name="Calc Units (2) 7" xfId="16668"/>
    <cellStyle name="Calc Units (2) 8" xfId="16669"/>
    <cellStyle name="Calc Units (2) 9" xfId="16670"/>
    <cellStyle name="Calcul" xfId="16671"/>
    <cellStyle name="Calcul 2" xfId="16672"/>
    <cellStyle name="Calculation" xfId="26" builtinId="22" customBuiltin="1"/>
    <cellStyle name="Calculation 10" xfId="16673"/>
    <cellStyle name="Calculation 10 2" xfId="16674"/>
    <cellStyle name="Calculation 10 2 2" xfId="16675"/>
    <cellStyle name="Calculation 10 3" xfId="16676"/>
    <cellStyle name="Calculation 10 3 2" xfId="16677"/>
    <cellStyle name="Calculation 10 4" xfId="16678"/>
    <cellStyle name="Calculation 10 4 2" xfId="16679"/>
    <cellStyle name="Calculation 10 5" xfId="16680"/>
    <cellStyle name="Calculation 11" xfId="16681"/>
    <cellStyle name="Calculation 11 2" xfId="16682"/>
    <cellStyle name="Calculation 11 2 2" xfId="16683"/>
    <cellStyle name="Calculation 11 3" xfId="16684"/>
    <cellStyle name="Calculation 11 3 2" xfId="16685"/>
    <cellStyle name="Calculation 11 4" xfId="16686"/>
    <cellStyle name="Calculation 11 4 2" xfId="16687"/>
    <cellStyle name="Calculation 11 5" xfId="16688"/>
    <cellStyle name="Calculation 12" xfId="16689"/>
    <cellStyle name="Calculation 12 2" xfId="16690"/>
    <cellStyle name="Calculation 12 2 2" xfId="16691"/>
    <cellStyle name="Calculation 12 3" xfId="16692"/>
    <cellStyle name="Calculation 12 3 2" xfId="16693"/>
    <cellStyle name="Calculation 12 4" xfId="16694"/>
    <cellStyle name="Calculation 12 4 2" xfId="16695"/>
    <cellStyle name="Calculation 13" xfId="16696"/>
    <cellStyle name="Calculation 14" xfId="16697"/>
    <cellStyle name="Calculation 14 2" xfId="16698"/>
    <cellStyle name="Calculation 15" xfId="16699"/>
    <cellStyle name="Calculation 15 2" xfId="16700"/>
    <cellStyle name="Calculation 16" xfId="16701"/>
    <cellStyle name="Calculation 16 2" xfId="16702"/>
    <cellStyle name="Calculation 17" xfId="16703"/>
    <cellStyle name="Calculation 17 2" xfId="16704"/>
    <cellStyle name="Calculation 18" xfId="16705"/>
    <cellStyle name="Calculation 18 2" xfId="16706"/>
    <cellStyle name="Calculation 19" xfId="16707"/>
    <cellStyle name="Calculation 19 2" xfId="16708"/>
    <cellStyle name="Calculation 2" xfId="108"/>
    <cellStyle name="Calculation 2 10" xfId="16709"/>
    <cellStyle name="Calculation 2 10 2" xfId="16710"/>
    <cellStyle name="Calculation 2 11" xfId="16711"/>
    <cellStyle name="Calculation 2 11 2" xfId="16712"/>
    <cellStyle name="Calculation 2 12" xfId="16713"/>
    <cellStyle name="Calculation 2 12 2" xfId="16714"/>
    <cellStyle name="Calculation 2 13" xfId="16715"/>
    <cellStyle name="Calculation 2 13 2" xfId="16716"/>
    <cellStyle name="Calculation 2 14" xfId="16717"/>
    <cellStyle name="Calculation 2 14 2" xfId="16718"/>
    <cellStyle name="Calculation 2 15" xfId="16719"/>
    <cellStyle name="Calculation 2 15 2" xfId="16720"/>
    <cellStyle name="Calculation 2 2" xfId="260"/>
    <cellStyle name="Calculation 2 2 2" xfId="4153"/>
    <cellStyle name="Calculation 2 2 3" xfId="16721"/>
    <cellStyle name="Calculation 2 3" xfId="4154"/>
    <cellStyle name="Calculation 2 4" xfId="16722"/>
    <cellStyle name="Calculation 2 4 2" xfId="16723"/>
    <cellStyle name="Calculation 2 5" xfId="16724"/>
    <cellStyle name="Calculation 2 5 2" xfId="16725"/>
    <cellStyle name="Calculation 2 6" xfId="16726"/>
    <cellStyle name="Calculation 2 6 2" xfId="16727"/>
    <cellStyle name="Calculation 2 7" xfId="16728"/>
    <cellStyle name="Calculation 2 7 2" xfId="16729"/>
    <cellStyle name="Calculation 2 8" xfId="16730"/>
    <cellStyle name="Calculation 2 8 2" xfId="16731"/>
    <cellStyle name="Calculation 2 9" xfId="16732"/>
    <cellStyle name="Calculation 2 9 2" xfId="16733"/>
    <cellStyle name="Calculation 20" xfId="16734"/>
    <cellStyle name="Calculation 3" xfId="346"/>
    <cellStyle name="Calculation 3 10" xfId="16735"/>
    <cellStyle name="Calculation 3 10 2" xfId="16736"/>
    <cellStyle name="Calculation 3 11" xfId="16737"/>
    <cellStyle name="Calculation 3 11 2" xfId="16738"/>
    <cellStyle name="Calculation 3 12" xfId="16739"/>
    <cellStyle name="Calculation 3 12 2" xfId="16740"/>
    <cellStyle name="Calculation 3 13" xfId="16741"/>
    <cellStyle name="Calculation 3 13 2" xfId="16742"/>
    <cellStyle name="Calculation 3 14" xfId="16743"/>
    <cellStyle name="Calculation 3 14 2" xfId="16744"/>
    <cellStyle name="Calculation 3 15" xfId="16745"/>
    <cellStyle name="Calculation 3 15 2" xfId="16746"/>
    <cellStyle name="Calculation 3 16" xfId="16747"/>
    <cellStyle name="Calculation 3 2" xfId="16748"/>
    <cellStyle name="Calculation 3 3" xfId="16749"/>
    <cellStyle name="Calculation 3 4" xfId="16750"/>
    <cellStyle name="Calculation 3 4 2" xfId="16751"/>
    <cellStyle name="Calculation 3 5" xfId="16752"/>
    <cellStyle name="Calculation 3 5 2" xfId="16753"/>
    <cellStyle name="Calculation 3 6" xfId="16754"/>
    <cellStyle name="Calculation 3 6 2" xfId="16755"/>
    <cellStyle name="Calculation 3 7" xfId="16756"/>
    <cellStyle name="Calculation 3 7 2" xfId="16757"/>
    <cellStyle name="Calculation 3 8" xfId="16758"/>
    <cellStyle name="Calculation 3 8 2" xfId="16759"/>
    <cellStyle name="Calculation 3 9" xfId="16760"/>
    <cellStyle name="Calculation 3 9 2" xfId="16761"/>
    <cellStyle name="Calculation 4" xfId="16762"/>
    <cellStyle name="Calculation 4 2" xfId="16763"/>
    <cellStyle name="Calculation 4 2 2" xfId="16764"/>
    <cellStyle name="Calculation 4 3" xfId="16765"/>
    <cellStyle name="Calculation 4 3 2" xfId="16766"/>
    <cellStyle name="Calculation 4 4" xfId="16767"/>
    <cellStyle name="Calculation 4 4 2" xfId="16768"/>
    <cellStyle name="Calculation 4 5" xfId="16769"/>
    <cellStyle name="Calculation 5" xfId="16770"/>
    <cellStyle name="Calculation 5 2" xfId="16771"/>
    <cellStyle name="Calculation 5 2 2" xfId="16772"/>
    <cellStyle name="Calculation 5 3" xfId="16773"/>
    <cellStyle name="Calculation 5 3 2" xfId="16774"/>
    <cellStyle name="Calculation 5 4" xfId="16775"/>
    <cellStyle name="Calculation 5 4 2" xfId="16776"/>
    <cellStyle name="Calculation 5 5" xfId="16777"/>
    <cellStyle name="Calculation 6" xfId="16778"/>
    <cellStyle name="Calculation 6 2" xfId="16779"/>
    <cellStyle name="Calculation 6 2 2" xfId="16780"/>
    <cellStyle name="Calculation 6 3" xfId="16781"/>
    <cellStyle name="Calculation 6 3 2" xfId="16782"/>
    <cellStyle name="Calculation 6 4" xfId="16783"/>
    <cellStyle name="Calculation 6 4 2" xfId="16784"/>
    <cellStyle name="Calculation 6 5" xfId="16785"/>
    <cellStyle name="Calculation 7" xfId="16786"/>
    <cellStyle name="Calculation 7 2" xfId="16787"/>
    <cellStyle name="Calculation 7 2 2" xfId="16788"/>
    <cellStyle name="Calculation 7 3" xfId="16789"/>
    <cellStyle name="Calculation 7 3 2" xfId="16790"/>
    <cellStyle name="Calculation 7 4" xfId="16791"/>
    <cellStyle name="Calculation 7 4 2" xfId="16792"/>
    <cellStyle name="Calculation 7 5" xfId="16793"/>
    <cellStyle name="Calculation 8" xfId="16794"/>
    <cellStyle name="Calculation 8 2" xfId="16795"/>
    <cellStyle name="Calculation 8 2 2" xfId="16796"/>
    <cellStyle name="Calculation 8 3" xfId="16797"/>
    <cellStyle name="Calculation 8 3 2" xfId="16798"/>
    <cellStyle name="Calculation 8 4" xfId="16799"/>
    <cellStyle name="Calculation 8 4 2" xfId="16800"/>
    <cellStyle name="Calculation 8 5" xfId="16801"/>
    <cellStyle name="Calculation 9" xfId="16802"/>
    <cellStyle name="Calculation 9 2" xfId="16803"/>
    <cellStyle name="Calculation 9 2 2" xfId="16804"/>
    <cellStyle name="Calculation 9 3" xfId="16805"/>
    <cellStyle name="Calculation 9 3 2" xfId="16806"/>
    <cellStyle name="Calculation 9 4" xfId="16807"/>
    <cellStyle name="Calculation 9 4 2" xfId="16808"/>
    <cellStyle name="Calculation 9 5" xfId="16809"/>
    <cellStyle name="Cálculo" xfId="16810"/>
    <cellStyle name="Cálculo 2" xfId="16811"/>
    <cellStyle name="category" xfId="16812"/>
    <cellStyle name="Celda de comprobación" xfId="16813"/>
    <cellStyle name="Celda vinculada" xfId="16814"/>
    <cellStyle name="Cellule liée" xfId="16815"/>
    <cellStyle name="Célula de Verificação" xfId="16816"/>
    <cellStyle name="Célula Vinculada" xfId="16817"/>
    <cellStyle name="Center Across Columns" xfId="16818"/>
    <cellStyle name="Center Heading across cells" xfId="16819"/>
    <cellStyle name="Center_Across_Small_8" xfId="16820"/>
    <cellStyle name="Check Cell" xfId="27" builtinId="23" customBuiltin="1"/>
    <cellStyle name="Check Cell 10" xfId="16821"/>
    <cellStyle name="Check Cell 10 2" xfId="16822"/>
    <cellStyle name="Check Cell 10 3" xfId="16823"/>
    <cellStyle name="Check Cell 10 4" xfId="16824"/>
    <cellStyle name="Check Cell 11" xfId="16825"/>
    <cellStyle name="Check Cell 11 2" xfId="16826"/>
    <cellStyle name="Check Cell 11 3" xfId="16827"/>
    <cellStyle name="Check Cell 11 4" xfId="16828"/>
    <cellStyle name="Check Cell 12" xfId="16829"/>
    <cellStyle name="Check Cell 12 2" xfId="16830"/>
    <cellStyle name="Check Cell 12 3" xfId="16831"/>
    <cellStyle name="Check Cell 12 4" xfId="16832"/>
    <cellStyle name="Check Cell 13" xfId="16833"/>
    <cellStyle name="Check Cell 14" xfId="16834"/>
    <cellStyle name="Check Cell 15" xfId="16835"/>
    <cellStyle name="Check Cell 16" xfId="16836"/>
    <cellStyle name="Check Cell 17" xfId="16837"/>
    <cellStyle name="Check Cell 18" xfId="16838"/>
    <cellStyle name="Check Cell 19" xfId="16839"/>
    <cellStyle name="Check Cell 2" xfId="110"/>
    <cellStyle name="Check Cell 2 10" xfId="16840"/>
    <cellStyle name="Check Cell 2 11" xfId="16841"/>
    <cellStyle name="Check Cell 2 12" xfId="16842"/>
    <cellStyle name="Check Cell 2 13" xfId="16843"/>
    <cellStyle name="Check Cell 2 2" xfId="261"/>
    <cellStyle name="Check Cell 2 2 2" xfId="4155"/>
    <cellStyle name="Check Cell 2 3" xfId="16844"/>
    <cellStyle name="Check Cell 2 4" xfId="16845"/>
    <cellStyle name="Check Cell 2 5" xfId="16846"/>
    <cellStyle name="Check Cell 2 6" xfId="16847"/>
    <cellStyle name="Check Cell 2 7" xfId="16848"/>
    <cellStyle name="Check Cell 2 8" xfId="16849"/>
    <cellStyle name="Check Cell 2 9" xfId="16850"/>
    <cellStyle name="Check Cell 20" xfId="16851"/>
    <cellStyle name="Check Cell 3" xfId="347"/>
    <cellStyle name="Check Cell 3 10" xfId="16852"/>
    <cellStyle name="Check Cell 3 11" xfId="16853"/>
    <cellStyle name="Check Cell 3 12" xfId="16854"/>
    <cellStyle name="Check Cell 3 13" xfId="16855"/>
    <cellStyle name="Check Cell 3 2" xfId="16856"/>
    <cellStyle name="Check Cell 3 3" xfId="16857"/>
    <cellStyle name="Check Cell 3 4" xfId="16858"/>
    <cellStyle name="Check Cell 3 5" xfId="16859"/>
    <cellStyle name="Check Cell 3 6" xfId="16860"/>
    <cellStyle name="Check Cell 3 7" xfId="16861"/>
    <cellStyle name="Check Cell 3 8" xfId="16862"/>
    <cellStyle name="Check Cell 3 9" xfId="16863"/>
    <cellStyle name="Check Cell 4" xfId="16864"/>
    <cellStyle name="Check Cell 4 2" xfId="16865"/>
    <cellStyle name="Check Cell 4 3" xfId="16866"/>
    <cellStyle name="Check Cell 4 4" xfId="16867"/>
    <cellStyle name="Check Cell 5" xfId="16868"/>
    <cellStyle name="Check Cell 5 2" xfId="16869"/>
    <cellStyle name="Check Cell 5 3" xfId="16870"/>
    <cellStyle name="Check Cell 5 4" xfId="16871"/>
    <cellStyle name="Check Cell 6" xfId="16872"/>
    <cellStyle name="Check Cell 6 2" xfId="16873"/>
    <cellStyle name="Check Cell 6 3" xfId="16874"/>
    <cellStyle name="Check Cell 6 4" xfId="16875"/>
    <cellStyle name="Check Cell 7" xfId="16876"/>
    <cellStyle name="Check Cell 7 2" xfId="16877"/>
    <cellStyle name="Check Cell 7 3" xfId="16878"/>
    <cellStyle name="Check Cell 7 4" xfId="16879"/>
    <cellStyle name="Check Cell 8" xfId="16880"/>
    <cellStyle name="Check Cell 8 2" xfId="16881"/>
    <cellStyle name="Check Cell 8 3" xfId="16882"/>
    <cellStyle name="Check Cell 8 4" xfId="16883"/>
    <cellStyle name="Check Cell 9" xfId="16884"/>
    <cellStyle name="Check Cell 9 2" xfId="16885"/>
    <cellStyle name="Check Cell 9 3" xfId="16886"/>
    <cellStyle name="Check Cell 9 4" xfId="16887"/>
    <cellStyle name="Colma [0]_-F-" xfId="16888"/>
    <cellStyle name="Column Heading" xfId="16889"/>
    <cellStyle name="Column Heading (across cells)" xfId="16890"/>
    <cellStyle name="Column_Title" xfId="16891"/>
    <cellStyle name="ColumnAttributeAbovePrompt" xfId="16892"/>
    <cellStyle name="ColumnAttributePrompt" xfId="16893"/>
    <cellStyle name="ColumnAttributeValue" xfId="16894"/>
    <cellStyle name="ColumnHeading" xfId="16895"/>
    <cellStyle name="ColumnHeadingPrompt" xfId="16896"/>
    <cellStyle name="ColumnHeadingValue" xfId="16897"/>
    <cellStyle name="ColumnTop" xfId="16898"/>
    <cellStyle name="ColumnWidth" xfId="16899"/>
    <cellStyle name="ColumnWidth.prt" xfId="16900"/>
    <cellStyle name="Comma" xfId="28" builtinId="3"/>
    <cellStyle name="Comma  - Style1" xfId="16901"/>
    <cellStyle name="Comma  - Style2" xfId="16902"/>
    <cellStyle name="Comma  - Style3" xfId="16903"/>
    <cellStyle name="Comma  - Style4" xfId="16904"/>
    <cellStyle name="Comma  - Style5" xfId="16905"/>
    <cellStyle name="Comma  - Style6" xfId="16906"/>
    <cellStyle name="Comma  - Style7" xfId="16907"/>
    <cellStyle name="Comma  - Style8" xfId="16908"/>
    <cellStyle name="Comma [0] 2" xfId="16909"/>
    <cellStyle name="Comma [0] 2 2" xfId="16910"/>
    <cellStyle name="Comma [0] 3" xfId="16911"/>
    <cellStyle name="Comma [0].prt" xfId="16912"/>
    <cellStyle name="Comma [00]" xfId="16913"/>
    <cellStyle name="Comma [00] 10" xfId="16914"/>
    <cellStyle name="Comma [00] 11" xfId="16915"/>
    <cellStyle name="Comma [00] 12" xfId="16916"/>
    <cellStyle name="Comma [00] 13" xfId="16917"/>
    <cellStyle name="Comma [00] 14" xfId="16918"/>
    <cellStyle name="Comma [00] 15" xfId="16919"/>
    <cellStyle name="Comma [00] 16" xfId="16920"/>
    <cellStyle name="Comma [00] 17" xfId="16921"/>
    <cellStyle name="Comma [00] 18" xfId="16922"/>
    <cellStyle name="Comma [00] 19" xfId="16923"/>
    <cellStyle name="Comma [00] 2" xfId="16924"/>
    <cellStyle name="Comma [00] 2 2" xfId="16925"/>
    <cellStyle name="Comma [00] 20" xfId="16926"/>
    <cellStyle name="Comma [00] 21" xfId="16927"/>
    <cellStyle name="Comma [00] 22" xfId="16928"/>
    <cellStyle name="Comma [00] 23" xfId="16929"/>
    <cellStyle name="Comma [00] 24" xfId="16930"/>
    <cellStyle name="Comma [00] 25" xfId="16931"/>
    <cellStyle name="Comma [00] 26" xfId="16932"/>
    <cellStyle name="Comma [00] 27" xfId="16933"/>
    <cellStyle name="Comma [00] 28" xfId="16934"/>
    <cellStyle name="Comma [00] 29" xfId="16935"/>
    <cellStyle name="Comma [00] 3" xfId="16936"/>
    <cellStyle name="Comma [00] 3 10" xfId="16937"/>
    <cellStyle name="Comma [00] 3 11" xfId="16938"/>
    <cellStyle name="Comma [00] 3 12" xfId="16939"/>
    <cellStyle name="Comma [00] 3 13" xfId="16940"/>
    <cellStyle name="Comma [00] 3 14" xfId="16941"/>
    <cellStyle name="Comma [00] 3 15" xfId="16942"/>
    <cellStyle name="Comma [00] 3 16" xfId="16943"/>
    <cellStyle name="Comma [00] 3 2" xfId="16944"/>
    <cellStyle name="Comma [00] 3 3" xfId="16945"/>
    <cellStyle name="Comma [00] 3 4" xfId="16946"/>
    <cellStyle name="Comma [00] 3 5" xfId="16947"/>
    <cellStyle name="Comma [00] 3 6" xfId="16948"/>
    <cellStyle name="Comma [00] 3 7" xfId="16949"/>
    <cellStyle name="Comma [00] 3 8" xfId="16950"/>
    <cellStyle name="Comma [00] 3 9" xfId="16951"/>
    <cellStyle name="Comma [00] 30" xfId="16952"/>
    <cellStyle name="Comma [00] 31" xfId="16953"/>
    <cellStyle name="Comma [00] 32" xfId="16954"/>
    <cellStyle name="Comma [00] 33" xfId="16955"/>
    <cellStyle name="Comma [00] 34" xfId="16956"/>
    <cellStyle name="Comma [00] 35" xfId="16957"/>
    <cellStyle name="Comma [00] 36" xfId="16958"/>
    <cellStyle name="Comma [00] 37" xfId="16959"/>
    <cellStyle name="Comma [00] 38" xfId="16960"/>
    <cellStyle name="Comma [00] 39" xfId="16961"/>
    <cellStyle name="Comma [00] 4" xfId="16962"/>
    <cellStyle name="Comma [00] 40" xfId="16963"/>
    <cellStyle name="Comma [00] 41" xfId="16964"/>
    <cellStyle name="Comma [00] 5" xfId="16965"/>
    <cellStyle name="Comma [00] 6" xfId="16966"/>
    <cellStyle name="Comma [00] 7" xfId="16967"/>
    <cellStyle name="Comma [00] 8" xfId="16968"/>
    <cellStyle name="Comma [00] 9" xfId="16969"/>
    <cellStyle name="Comma [1]" xfId="16970"/>
    <cellStyle name="Comma [3]" xfId="16971"/>
    <cellStyle name="Comma [3] 10" xfId="16972"/>
    <cellStyle name="Comma [3] 11" xfId="16973"/>
    <cellStyle name="Comma [3] 12" xfId="16974"/>
    <cellStyle name="Comma [3] 13" xfId="16975"/>
    <cellStyle name="Comma [3] 14" xfId="16976"/>
    <cellStyle name="Comma [3] 15" xfId="16977"/>
    <cellStyle name="Comma [3] 16" xfId="16978"/>
    <cellStyle name="Comma [3] 17" xfId="16979"/>
    <cellStyle name="Comma [3] 18" xfId="16980"/>
    <cellStyle name="Comma [3] 19" xfId="16981"/>
    <cellStyle name="Comma [3] 2" xfId="16982"/>
    <cellStyle name="Comma [3] 2 2" xfId="16983"/>
    <cellStyle name="Comma [3] 20" xfId="16984"/>
    <cellStyle name="Comma [3] 21" xfId="16985"/>
    <cellStyle name="Comma [3] 22" xfId="16986"/>
    <cellStyle name="Comma [3] 23" xfId="16987"/>
    <cellStyle name="Comma [3] 24" xfId="16988"/>
    <cellStyle name="Comma [3] 25" xfId="16989"/>
    <cellStyle name="Comma [3] 26" xfId="16990"/>
    <cellStyle name="Comma [3] 27" xfId="16991"/>
    <cellStyle name="Comma [3] 28" xfId="16992"/>
    <cellStyle name="Comma [3] 29" xfId="16993"/>
    <cellStyle name="Comma [3] 3" xfId="16994"/>
    <cellStyle name="Comma [3] 3 10" xfId="16995"/>
    <cellStyle name="Comma [3] 3 11" xfId="16996"/>
    <cellStyle name="Comma [3] 3 12" xfId="16997"/>
    <cellStyle name="Comma [3] 3 13" xfId="16998"/>
    <cellStyle name="Comma [3] 3 14" xfId="16999"/>
    <cellStyle name="Comma [3] 3 15" xfId="17000"/>
    <cellStyle name="Comma [3] 3 16" xfId="17001"/>
    <cellStyle name="Comma [3] 3 2" xfId="17002"/>
    <cellStyle name="Comma [3] 3 3" xfId="17003"/>
    <cellStyle name="Comma [3] 3 4" xfId="17004"/>
    <cellStyle name="Comma [3] 3 5" xfId="17005"/>
    <cellStyle name="Comma [3] 3 6" xfId="17006"/>
    <cellStyle name="Comma [3] 3 7" xfId="17007"/>
    <cellStyle name="Comma [3] 3 8" xfId="17008"/>
    <cellStyle name="Comma [3] 3 9" xfId="17009"/>
    <cellStyle name="Comma [3] 30" xfId="17010"/>
    <cellStyle name="Comma [3] 31" xfId="17011"/>
    <cellStyle name="Comma [3] 32" xfId="17012"/>
    <cellStyle name="Comma [3] 33" xfId="17013"/>
    <cellStyle name="Comma [3] 34" xfId="17014"/>
    <cellStyle name="Comma [3] 35" xfId="17015"/>
    <cellStyle name="Comma [3] 36" xfId="17016"/>
    <cellStyle name="Comma [3] 37" xfId="17017"/>
    <cellStyle name="Comma [3] 38" xfId="17018"/>
    <cellStyle name="Comma [3] 39" xfId="17019"/>
    <cellStyle name="Comma [3] 4" xfId="17020"/>
    <cellStyle name="Comma [3] 40" xfId="17021"/>
    <cellStyle name="Comma [3] 41" xfId="17022"/>
    <cellStyle name="Comma [3] 5" xfId="17023"/>
    <cellStyle name="Comma [3] 6" xfId="17024"/>
    <cellStyle name="Comma [3] 7" xfId="17025"/>
    <cellStyle name="Comma [3] 8" xfId="17026"/>
    <cellStyle name="Comma [3] 9" xfId="17027"/>
    <cellStyle name="Comma 10" xfId="4156"/>
    <cellStyle name="Comma 10 10" xfId="4157"/>
    <cellStyle name="Comma 10 10 2" xfId="10870"/>
    <cellStyle name="Comma 10 10 2 2" xfId="17030"/>
    <cellStyle name="Comma 10 10 2 3" xfId="35666"/>
    <cellStyle name="Comma 10 10 3" xfId="17029"/>
    <cellStyle name="Comma 10 10 4" xfId="35665"/>
    <cellStyle name="Comma 10 10 5" xfId="44933"/>
    <cellStyle name="Comma 10 11" xfId="4158"/>
    <cellStyle name="Comma 10 11 2" xfId="10871"/>
    <cellStyle name="Comma 10 11 2 2" xfId="35668"/>
    <cellStyle name="Comma 10 11 3" xfId="17031"/>
    <cellStyle name="Comma 10 11 4" xfId="35667"/>
    <cellStyle name="Comma 10 11 5" xfId="44934"/>
    <cellStyle name="Comma 10 12" xfId="10869"/>
    <cellStyle name="Comma 10 12 2" xfId="17032"/>
    <cellStyle name="Comma 10 12 3" xfId="35669"/>
    <cellStyle name="Comma 10 13" xfId="17033"/>
    <cellStyle name="Comma 10 14" xfId="17034"/>
    <cellStyle name="Comma 10 15" xfId="17035"/>
    <cellStyle name="Comma 10 16" xfId="17036"/>
    <cellStyle name="Comma 10 17" xfId="17037"/>
    <cellStyle name="Comma 10 18" xfId="17038"/>
    <cellStyle name="Comma 10 19" xfId="17039"/>
    <cellStyle name="Comma 10 2" xfId="4159"/>
    <cellStyle name="Comma 10 2 10" xfId="10872"/>
    <cellStyle name="Comma 10 2 10 2" xfId="35671"/>
    <cellStyle name="Comma 10 2 11" xfId="17040"/>
    <cellStyle name="Comma 10 2 12" xfId="35670"/>
    <cellStyle name="Comma 10 2 13" xfId="44935"/>
    <cellStyle name="Comma 10 2 2" xfId="4160"/>
    <cellStyle name="Comma 10 2 2 10" xfId="35672"/>
    <cellStyle name="Comma 10 2 2 11" xfId="44936"/>
    <cellStyle name="Comma 10 2 2 2" xfId="4161"/>
    <cellStyle name="Comma 10 2 2 2 2" xfId="4162"/>
    <cellStyle name="Comma 10 2 2 2 2 2" xfId="10875"/>
    <cellStyle name="Comma 10 2 2 2 2 2 2" xfId="35675"/>
    <cellStyle name="Comma 10 2 2 2 2 3" xfId="35674"/>
    <cellStyle name="Comma 10 2 2 2 2 4" xfId="44938"/>
    <cellStyle name="Comma 10 2 2 2 3" xfId="10874"/>
    <cellStyle name="Comma 10 2 2 2 3 2" xfId="35676"/>
    <cellStyle name="Comma 10 2 2 2 4" xfId="35673"/>
    <cellStyle name="Comma 10 2 2 2 5" xfId="44937"/>
    <cellStyle name="Comma 10 2 2 3" xfId="4163"/>
    <cellStyle name="Comma 10 2 2 3 2" xfId="4164"/>
    <cellStyle name="Comma 10 2 2 3 2 2" xfId="10877"/>
    <cellStyle name="Comma 10 2 2 3 2 2 2" xfId="35679"/>
    <cellStyle name="Comma 10 2 2 3 2 3" xfId="35678"/>
    <cellStyle name="Comma 10 2 2 3 2 4" xfId="44940"/>
    <cellStyle name="Comma 10 2 2 3 3" xfId="10876"/>
    <cellStyle name="Comma 10 2 2 3 3 2" xfId="35680"/>
    <cellStyle name="Comma 10 2 2 3 4" xfId="35677"/>
    <cellStyle name="Comma 10 2 2 3 5" xfId="44939"/>
    <cellStyle name="Comma 10 2 2 4" xfId="4165"/>
    <cellStyle name="Comma 10 2 2 4 2" xfId="10878"/>
    <cellStyle name="Comma 10 2 2 4 2 2" xfId="35682"/>
    <cellStyle name="Comma 10 2 2 4 3" xfId="35681"/>
    <cellStyle name="Comma 10 2 2 4 4" xfId="44941"/>
    <cellStyle name="Comma 10 2 2 5" xfId="4166"/>
    <cellStyle name="Comma 10 2 2 5 2" xfId="10879"/>
    <cellStyle name="Comma 10 2 2 5 2 2" xfId="35684"/>
    <cellStyle name="Comma 10 2 2 5 3" xfId="35683"/>
    <cellStyle name="Comma 10 2 2 5 4" xfId="44942"/>
    <cellStyle name="Comma 10 2 2 6" xfId="4167"/>
    <cellStyle name="Comma 10 2 2 6 2" xfId="10880"/>
    <cellStyle name="Comma 10 2 2 6 2 2" xfId="35686"/>
    <cellStyle name="Comma 10 2 2 6 3" xfId="35685"/>
    <cellStyle name="Comma 10 2 2 6 4" xfId="44943"/>
    <cellStyle name="Comma 10 2 2 7" xfId="4168"/>
    <cellStyle name="Comma 10 2 2 7 2" xfId="10881"/>
    <cellStyle name="Comma 10 2 2 7 2 2" xfId="35688"/>
    <cellStyle name="Comma 10 2 2 7 3" xfId="35687"/>
    <cellStyle name="Comma 10 2 2 7 4" xfId="44944"/>
    <cellStyle name="Comma 10 2 2 8" xfId="4169"/>
    <cellStyle name="Comma 10 2 2 8 2" xfId="10882"/>
    <cellStyle name="Comma 10 2 2 8 2 2" xfId="35690"/>
    <cellStyle name="Comma 10 2 2 8 3" xfId="35689"/>
    <cellStyle name="Comma 10 2 2 8 4" xfId="44945"/>
    <cellStyle name="Comma 10 2 2 9" xfId="10873"/>
    <cellStyle name="Comma 10 2 2 9 2" xfId="35691"/>
    <cellStyle name="Comma 10 2 3" xfId="4170"/>
    <cellStyle name="Comma 10 2 3 2" xfId="4171"/>
    <cellStyle name="Comma 10 2 3 2 2" xfId="10884"/>
    <cellStyle name="Comma 10 2 3 2 2 2" xfId="35694"/>
    <cellStyle name="Comma 10 2 3 2 3" xfId="35693"/>
    <cellStyle name="Comma 10 2 3 2 4" xfId="44947"/>
    <cellStyle name="Comma 10 2 3 3" xfId="10883"/>
    <cellStyle name="Comma 10 2 3 3 2" xfId="35695"/>
    <cellStyle name="Comma 10 2 3 4" xfId="35692"/>
    <cellStyle name="Comma 10 2 3 5" xfId="44946"/>
    <cellStyle name="Comma 10 2 4" xfId="4172"/>
    <cellStyle name="Comma 10 2 4 2" xfId="4173"/>
    <cellStyle name="Comma 10 2 4 2 2" xfId="10886"/>
    <cellStyle name="Comma 10 2 4 2 2 2" xfId="35698"/>
    <cellStyle name="Comma 10 2 4 2 3" xfId="35697"/>
    <cellStyle name="Comma 10 2 4 2 4" xfId="44949"/>
    <cellStyle name="Comma 10 2 4 3" xfId="10885"/>
    <cellStyle name="Comma 10 2 4 3 2" xfId="35699"/>
    <cellStyle name="Comma 10 2 4 4" xfId="35696"/>
    <cellStyle name="Comma 10 2 4 5" xfId="44948"/>
    <cellStyle name="Comma 10 2 5" xfId="4174"/>
    <cellStyle name="Comma 10 2 5 2" xfId="10887"/>
    <cellStyle name="Comma 10 2 5 2 2" xfId="35701"/>
    <cellStyle name="Comma 10 2 5 3" xfId="35700"/>
    <cellStyle name="Comma 10 2 5 4" xfId="44950"/>
    <cellStyle name="Comma 10 2 6" xfId="4175"/>
    <cellStyle name="Comma 10 2 6 2" xfId="10888"/>
    <cellStyle name="Comma 10 2 6 2 2" xfId="35703"/>
    <cellStyle name="Comma 10 2 6 3" xfId="35702"/>
    <cellStyle name="Comma 10 2 6 4" xfId="44951"/>
    <cellStyle name="Comma 10 2 7" xfId="4176"/>
    <cellStyle name="Comma 10 2 7 2" xfId="10889"/>
    <cellStyle name="Comma 10 2 7 2 2" xfId="35705"/>
    <cellStyle name="Comma 10 2 7 3" xfId="35704"/>
    <cellStyle name="Comma 10 2 7 4" xfId="44952"/>
    <cellStyle name="Comma 10 2 8" xfId="4177"/>
    <cellStyle name="Comma 10 2 8 2" xfId="10890"/>
    <cellStyle name="Comma 10 2 8 2 2" xfId="35707"/>
    <cellStyle name="Comma 10 2 8 3" xfId="35706"/>
    <cellStyle name="Comma 10 2 8 4" xfId="44953"/>
    <cellStyle name="Comma 10 2 9" xfId="4178"/>
    <cellStyle name="Comma 10 2 9 2" xfId="10891"/>
    <cellStyle name="Comma 10 2 9 2 2" xfId="35709"/>
    <cellStyle name="Comma 10 2 9 3" xfId="35708"/>
    <cellStyle name="Comma 10 2 9 4" xfId="44954"/>
    <cellStyle name="Comma 10 20" xfId="17041"/>
    <cellStyle name="Comma 10 21" xfId="13903"/>
    <cellStyle name="Comma 10 22" xfId="17042"/>
    <cellStyle name="Comma 10 23" xfId="17043"/>
    <cellStyle name="Comma 10 24" xfId="17028"/>
    <cellStyle name="Comma 10 25" xfId="44932"/>
    <cellStyle name="Comma 10 3" xfId="4179"/>
    <cellStyle name="Comma 10 3 10" xfId="17044"/>
    <cellStyle name="Comma 10 3 11" xfId="35710"/>
    <cellStyle name="Comma 10 3 12" xfId="44955"/>
    <cellStyle name="Comma 10 3 2" xfId="4180"/>
    <cellStyle name="Comma 10 3 2 2" xfId="4181"/>
    <cellStyle name="Comma 10 3 2 2 2" xfId="10894"/>
    <cellStyle name="Comma 10 3 2 2 2 2" xfId="35713"/>
    <cellStyle name="Comma 10 3 2 2 3" xfId="35712"/>
    <cellStyle name="Comma 10 3 2 2 4" xfId="44957"/>
    <cellStyle name="Comma 10 3 2 3" xfId="10893"/>
    <cellStyle name="Comma 10 3 2 3 2" xfId="35714"/>
    <cellStyle name="Comma 10 3 2 4" xfId="35711"/>
    <cellStyle name="Comma 10 3 2 5" xfId="44956"/>
    <cellStyle name="Comma 10 3 3" xfId="4182"/>
    <cellStyle name="Comma 10 3 3 2" xfId="4183"/>
    <cellStyle name="Comma 10 3 3 2 2" xfId="10896"/>
    <cellStyle name="Comma 10 3 3 2 2 2" xfId="35717"/>
    <cellStyle name="Comma 10 3 3 2 3" xfId="35716"/>
    <cellStyle name="Comma 10 3 3 2 4" xfId="44959"/>
    <cellStyle name="Comma 10 3 3 3" xfId="10895"/>
    <cellStyle name="Comma 10 3 3 3 2" xfId="35718"/>
    <cellStyle name="Comma 10 3 3 4" xfId="35715"/>
    <cellStyle name="Comma 10 3 3 5" xfId="44958"/>
    <cellStyle name="Comma 10 3 4" xfId="4184"/>
    <cellStyle name="Comma 10 3 4 2" xfId="10897"/>
    <cellStyle name="Comma 10 3 4 2 2" xfId="35720"/>
    <cellStyle name="Comma 10 3 4 3" xfId="35719"/>
    <cellStyle name="Comma 10 3 4 4" xfId="44960"/>
    <cellStyle name="Comma 10 3 5" xfId="4185"/>
    <cellStyle name="Comma 10 3 5 2" xfId="10898"/>
    <cellStyle name="Comma 10 3 5 2 2" xfId="35722"/>
    <cellStyle name="Comma 10 3 5 3" xfId="35721"/>
    <cellStyle name="Comma 10 3 5 4" xfId="44961"/>
    <cellStyle name="Comma 10 3 6" xfId="4186"/>
    <cellStyle name="Comma 10 3 6 2" xfId="10899"/>
    <cellStyle name="Comma 10 3 6 2 2" xfId="35724"/>
    <cellStyle name="Comma 10 3 6 3" xfId="35723"/>
    <cellStyle name="Comma 10 3 6 4" xfId="44962"/>
    <cellStyle name="Comma 10 3 7" xfId="4187"/>
    <cellStyle name="Comma 10 3 7 2" xfId="10900"/>
    <cellStyle name="Comma 10 3 7 2 2" xfId="35726"/>
    <cellStyle name="Comma 10 3 7 3" xfId="35725"/>
    <cellStyle name="Comma 10 3 7 4" xfId="44963"/>
    <cellStyle name="Comma 10 3 8" xfId="4188"/>
    <cellStyle name="Comma 10 3 8 2" xfId="10901"/>
    <cellStyle name="Comma 10 3 8 2 2" xfId="35728"/>
    <cellStyle name="Comma 10 3 8 3" xfId="35727"/>
    <cellStyle name="Comma 10 3 8 4" xfId="44964"/>
    <cellStyle name="Comma 10 3 9" xfId="10892"/>
    <cellStyle name="Comma 10 3 9 2" xfId="35729"/>
    <cellStyle name="Comma 10 4" xfId="4189"/>
    <cellStyle name="Comma 10 4 10" xfId="17045"/>
    <cellStyle name="Comma 10 4 11" xfId="35730"/>
    <cellStyle name="Comma 10 4 12" xfId="44965"/>
    <cellStyle name="Comma 10 4 2" xfId="4190"/>
    <cellStyle name="Comma 10 4 2 2" xfId="10903"/>
    <cellStyle name="Comma 10 4 2 2 2" xfId="35732"/>
    <cellStyle name="Comma 10 4 2 3" xfId="35731"/>
    <cellStyle name="Comma 10 4 2 4" xfId="44966"/>
    <cellStyle name="Comma 10 4 3" xfId="4191"/>
    <cellStyle name="Comma 10 4 3 2" xfId="10904"/>
    <cellStyle name="Comma 10 4 3 2 2" xfId="35734"/>
    <cellStyle name="Comma 10 4 3 3" xfId="35733"/>
    <cellStyle name="Comma 10 4 3 4" xfId="44967"/>
    <cellStyle name="Comma 10 4 4" xfId="4192"/>
    <cellStyle name="Comma 10 4 4 2" xfId="10905"/>
    <cellStyle name="Comma 10 4 4 2 2" xfId="35736"/>
    <cellStyle name="Comma 10 4 4 3" xfId="35735"/>
    <cellStyle name="Comma 10 4 4 4" xfId="44968"/>
    <cellStyle name="Comma 10 4 5" xfId="4193"/>
    <cellStyle name="Comma 10 4 5 2" xfId="10906"/>
    <cellStyle name="Comma 10 4 5 2 2" xfId="35738"/>
    <cellStyle name="Comma 10 4 5 3" xfId="35737"/>
    <cellStyle name="Comma 10 4 5 4" xfId="44969"/>
    <cellStyle name="Comma 10 4 6" xfId="4194"/>
    <cellStyle name="Comma 10 4 6 2" xfId="10907"/>
    <cellStyle name="Comma 10 4 6 2 2" xfId="35740"/>
    <cellStyle name="Comma 10 4 6 3" xfId="35739"/>
    <cellStyle name="Comma 10 4 6 4" xfId="44970"/>
    <cellStyle name="Comma 10 4 7" xfId="4195"/>
    <cellStyle name="Comma 10 4 7 2" xfId="10908"/>
    <cellStyle name="Comma 10 4 7 2 2" xfId="35742"/>
    <cellStyle name="Comma 10 4 7 3" xfId="35741"/>
    <cellStyle name="Comma 10 4 7 4" xfId="44971"/>
    <cellStyle name="Comma 10 4 8" xfId="4196"/>
    <cellStyle name="Comma 10 4 8 2" xfId="10909"/>
    <cellStyle name="Comma 10 4 8 2 2" xfId="35744"/>
    <cellStyle name="Comma 10 4 8 3" xfId="35743"/>
    <cellStyle name="Comma 10 4 8 4" xfId="44972"/>
    <cellStyle name="Comma 10 4 9" xfId="10902"/>
    <cellStyle name="Comma 10 4 9 2" xfId="35745"/>
    <cellStyle name="Comma 10 5" xfId="4197"/>
    <cellStyle name="Comma 10 5 2" xfId="4198"/>
    <cellStyle name="Comma 10 5 2 2" xfId="10911"/>
    <cellStyle name="Comma 10 5 2 2 2" xfId="35748"/>
    <cellStyle name="Comma 10 5 2 3" xfId="35747"/>
    <cellStyle name="Comma 10 5 2 4" xfId="44974"/>
    <cellStyle name="Comma 10 5 3" xfId="10910"/>
    <cellStyle name="Comma 10 5 3 2" xfId="35749"/>
    <cellStyle name="Comma 10 5 4" xfId="17046"/>
    <cellStyle name="Comma 10 5 5" xfId="35746"/>
    <cellStyle name="Comma 10 5 6" xfId="44973"/>
    <cellStyle name="Comma 10 6" xfId="4199"/>
    <cellStyle name="Comma 10 6 2" xfId="10912"/>
    <cellStyle name="Comma 10 6 2 2" xfId="35751"/>
    <cellStyle name="Comma 10 6 3" xfId="17047"/>
    <cellStyle name="Comma 10 6 4" xfId="35750"/>
    <cellStyle name="Comma 10 6 5" xfId="44975"/>
    <cellStyle name="Comma 10 7" xfId="4200"/>
    <cellStyle name="Comma 10 7 2" xfId="10913"/>
    <cellStyle name="Comma 10 7 2 2" xfId="35753"/>
    <cellStyle name="Comma 10 7 3" xfId="17048"/>
    <cellStyle name="Comma 10 7 4" xfId="35752"/>
    <cellStyle name="Comma 10 7 5" xfId="44976"/>
    <cellStyle name="Comma 10 8" xfId="4201"/>
    <cellStyle name="Comma 10 8 2" xfId="10914"/>
    <cellStyle name="Comma 10 8 2 2" xfId="35755"/>
    <cellStyle name="Comma 10 8 3" xfId="17049"/>
    <cellStyle name="Comma 10 8 4" xfId="35754"/>
    <cellStyle name="Comma 10 8 5" xfId="44977"/>
    <cellStyle name="Comma 10 9" xfId="4202"/>
    <cellStyle name="Comma 10 9 2" xfId="10915"/>
    <cellStyle name="Comma 10 9 2 2" xfId="35757"/>
    <cellStyle name="Comma 10 9 3" xfId="17050"/>
    <cellStyle name="Comma 10 9 4" xfId="35756"/>
    <cellStyle name="Comma 10 9 5" xfId="44978"/>
    <cellStyle name="Comma 11" xfId="4203"/>
    <cellStyle name="Comma 11 10" xfId="4204"/>
    <cellStyle name="Comma 11 10 2" xfId="10917"/>
    <cellStyle name="Comma 11 10 2 2" xfId="35759"/>
    <cellStyle name="Comma 11 10 3" xfId="35758"/>
    <cellStyle name="Comma 11 10 4" xfId="44980"/>
    <cellStyle name="Comma 11 11" xfId="4205"/>
    <cellStyle name="Comma 11 11 2" xfId="10918"/>
    <cellStyle name="Comma 11 11 2 2" xfId="35761"/>
    <cellStyle name="Comma 11 11 3" xfId="35760"/>
    <cellStyle name="Comma 11 11 4" xfId="44981"/>
    <cellStyle name="Comma 11 12" xfId="10916"/>
    <cellStyle name="Comma 11 12 2" xfId="35762"/>
    <cellStyle name="Comma 11 13" xfId="17051"/>
    <cellStyle name="Comma 11 14" xfId="28284"/>
    <cellStyle name="Comma 11 15" xfId="44979"/>
    <cellStyle name="Comma 11 2" xfId="4206"/>
    <cellStyle name="Comma 11 2 10" xfId="10919"/>
    <cellStyle name="Comma 11 2 10 2" xfId="35764"/>
    <cellStyle name="Comma 11 2 11" xfId="17052"/>
    <cellStyle name="Comma 11 2 12" xfId="35763"/>
    <cellStyle name="Comma 11 2 13" xfId="44982"/>
    <cellStyle name="Comma 11 2 2" xfId="4207"/>
    <cellStyle name="Comma 11 2 2 10" xfId="17053"/>
    <cellStyle name="Comma 11 2 2 11" xfId="35765"/>
    <cellStyle name="Comma 11 2 2 12" xfId="44983"/>
    <cellStyle name="Comma 11 2 2 2" xfId="4208"/>
    <cellStyle name="Comma 11 2 2 2 2" xfId="4209"/>
    <cellStyle name="Comma 11 2 2 2 2 2" xfId="10922"/>
    <cellStyle name="Comma 11 2 2 2 2 2 2" xfId="35768"/>
    <cellStyle name="Comma 11 2 2 2 2 3" xfId="35767"/>
    <cellStyle name="Comma 11 2 2 2 2 4" xfId="44985"/>
    <cellStyle name="Comma 11 2 2 2 3" xfId="10921"/>
    <cellStyle name="Comma 11 2 2 2 3 2" xfId="35769"/>
    <cellStyle name="Comma 11 2 2 2 4" xfId="35766"/>
    <cellStyle name="Comma 11 2 2 2 5" xfId="44984"/>
    <cellStyle name="Comma 11 2 2 3" xfId="4210"/>
    <cellStyle name="Comma 11 2 2 3 2" xfId="4211"/>
    <cellStyle name="Comma 11 2 2 3 2 2" xfId="10924"/>
    <cellStyle name="Comma 11 2 2 3 2 2 2" xfId="35772"/>
    <cellStyle name="Comma 11 2 2 3 2 3" xfId="35771"/>
    <cellStyle name="Comma 11 2 2 3 2 4" xfId="44987"/>
    <cellStyle name="Comma 11 2 2 3 3" xfId="10923"/>
    <cellStyle name="Comma 11 2 2 3 3 2" xfId="35773"/>
    <cellStyle name="Comma 11 2 2 3 4" xfId="35770"/>
    <cellStyle name="Comma 11 2 2 3 5" xfId="44986"/>
    <cellStyle name="Comma 11 2 2 4" xfId="4212"/>
    <cellStyle name="Comma 11 2 2 4 2" xfId="10925"/>
    <cellStyle name="Comma 11 2 2 4 2 2" xfId="35775"/>
    <cellStyle name="Comma 11 2 2 4 3" xfId="35774"/>
    <cellStyle name="Comma 11 2 2 4 4" xfId="44988"/>
    <cellStyle name="Comma 11 2 2 5" xfId="4213"/>
    <cellStyle name="Comma 11 2 2 5 2" xfId="10926"/>
    <cellStyle name="Comma 11 2 2 5 2 2" xfId="35777"/>
    <cellStyle name="Comma 11 2 2 5 3" xfId="35776"/>
    <cellStyle name="Comma 11 2 2 5 4" xfId="44989"/>
    <cellStyle name="Comma 11 2 2 6" xfId="4214"/>
    <cellStyle name="Comma 11 2 2 6 2" xfId="10927"/>
    <cellStyle name="Comma 11 2 2 6 2 2" xfId="35779"/>
    <cellStyle name="Comma 11 2 2 6 3" xfId="35778"/>
    <cellStyle name="Comma 11 2 2 6 4" xfId="44990"/>
    <cellStyle name="Comma 11 2 2 7" xfId="4215"/>
    <cellStyle name="Comma 11 2 2 7 2" xfId="10928"/>
    <cellStyle name="Comma 11 2 2 7 2 2" xfId="35781"/>
    <cellStyle name="Comma 11 2 2 7 3" xfId="35780"/>
    <cellStyle name="Comma 11 2 2 7 4" xfId="44991"/>
    <cellStyle name="Comma 11 2 2 8" xfId="4216"/>
    <cellStyle name="Comma 11 2 2 8 2" xfId="10929"/>
    <cellStyle name="Comma 11 2 2 8 2 2" xfId="35783"/>
    <cellStyle name="Comma 11 2 2 8 3" xfId="35782"/>
    <cellStyle name="Comma 11 2 2 8 4" xfId="44992"/>
    <cellStyle name="Comma 11 2 2 9" xfId="10920"/>
    <cellStyle name="Comma 11 2 2 9 2" xfId="35784"/>
    <cellStyle name="Comma 11 2 3" xfId="4217"/>
    <cellStyle name="Comma 11 2 3 2" xfId="4218"/>
    <cellStyle name="Comma 11 2 3 2 2" xfId="10931"/>
    <cellStyle name="Comma 11 2 3 2 2 2" xfId="35787"/>
    <cellStyle name="Comma 11 2 3 2 3" xfId="35786"/>
    <cellStyle name="Comma 11 2 3 2 4" xfId="44994"/>
    <cellStyle name="Comma 11 2 3 3" xfId="10930"/>
    <cellStyle name="Comma 11 2 3 3 2" xfId="35788"/>
    <cellStyle name="Comma 11 2 3 4" xfId="35785"/>
    <cellStyle name="Comma 11 2 3 5" xfId="44993"/>
    <cellStyle name="Comma 11 2 4" xfId="4219"/>
    <cellStyle name="Comma 11 2 4 2" xfId="4220"/>
    <cellStyle name="Comma 11 2 4 2 2" xfId="10933"/>
    <cellStyle name="Comma 11 2 4 2 2 2" xfId="35791"/>
    <cellStyle name="Comma 11 2 4 2 3" xfId="35790"/>
    <cellStyle name="Comma 11 2 4 2 4" xfId="44996"/>
    <cellStyle name="Comma 11 2 4 3" xfId="10932"/>
    <cellStyle name="Comma 11 2 4 3 2" xfId="35792"/>
    <cellStyle name="Comma 11 2 4 4" xfId="35789"/>
    <cellStyle name="Comma 11 2 4 5" xfId="44995"/>
    <cellStyle name="Comma 11 2 5" xfId="4221"/>
    <cellStyle name="Comma 11 2 5 2" xfId="10934"/>
    <cellStyle name="Comma 11 2 5 2 2" xfId="35794"/>
    <cellStyle name="Comma 11 2 5 3" xfId="35793"/>
    <cellStyle name="Comma 11 2 5 4" xfId="44997"/>
    <cellStyle name="Comma 11 2 6" xfId="4222"/>
    <cellStyle name="Comma 11 2 6 2" xfId="10935"/>
    <cellStyle name="Comma 11 2 6 2 2" xfId="35796"/>
    <cellStyle name="Comma 11 2 6 3" xfId="35795"/>
    <cellStyle name="Comma 11 2 6 4" xfId="44998"/>
    <cellStyle name="Comma 11 2 7" xfId="4223"/>
    <cellStyle name="Comma 11 2 7 2" xfId="10936"/>
    <cellStyle name="Comma 11 2 7 2 2" xfId="35798"/>
    <cellStyle name="Comma 11 2 7 3" xfId="35797"/>
    <cellStyle name="Comma 11 2 7 4" xfId="44999"/>
    <cellStyle name="Comma 11 2 8" xfId="4224"/>
    <cellStyle name="Comma 11 2 8 2" xfId="10937"/>
    <cellStyle name="Comma 11 2 8 2 2" xfId="35800"/>
    <cellStyle name="Comma 11 2 8 3" xfId="35799"/>
    <cellStyle name="Comma 11 2 8 4" xfId="45000"/>
    <cellStyle name="Comma 11 2 9" xfId="4225"/>
    <cellStyle name="Comma 11 2 9 2" xfId="10938"/>
    <cellStyle name="Comma 11 2 9 2 2" xfId="35802"/>
    <cellStyle name="Comma 11 2 9 3" xfId="35801"/>
    <cellStyle name="Comma 11 2 9 4" xfId="45001"/>
    <cellStyle name="Comma 11 3" xfId="4226"/>
    <cellStyle name="Comma 11 3 10" xfId="17054"/>
    <cellStyle name="Comma 11 3 11" xfId="35803"/>
    <cellStyle name="Comma 11 3 12" xfId="45002"/>
    <cellStyle name="Comma 11 3 2" xfId="4227"/>
    <cellStyle name="Comma 11 3 2 2" xfId="4228"/>
    <cellStyle name="Comma 11 3 2 2 2" xfId="10941"/>
    <cellStyle name="Comma 11 3 2 2 2 2" xfId="35806"/>
    <cellStyle name="Comma 11 3 2 2 3" xfId="35805"/>
    <cellStyle name="Comma 11 3 2 2 4" xfId="45004"/>
    <cellStyle name="Comma 11 3 2 3" xfId="10940"/>
    <cellStyle name="Comma 11 3 2 3 2" xfId="35807"/>
    <cellStyle name="Comma 11 3 2 4" xfId="17055"/>
    <cellStyle name="Comma 11 3 2 5" xfId="35804"/>
    <cellStyle name="Comma 11 3 2 6" xfId="45003"/>
    <cellStyle name="Comma 11 3 3" xfId="4229"/>
    <cellStyle name="Comma 11 3 3 2" xfId="4230"/>
    <cellStyle name="Comma 11 3 3 2 2" xfId="10943"/>
    <cellStyle name="Comma 11 3 3 2 2 2" xfId="35810"/>
    <cellStyle name="Comma 11 3 3 2 3" xfId="35809"/>
    <cellStyle name="Comma 11 3 3 2 4" xfId="45006"/>
    <cellStyle name="Comma 11 3 3 3" xfId="10942"/>
    <cellStyle name="Comma 11 3 3 3 2" xfId="35811"/>
    <cellStyle name="Comma 11 3 3 4" xfId="35808"/>
    <cellStyle name="Comma 11 3 3 5" xfId="45005"/>
    <cellStyle name="Comma 11 3 4" xfId="4231"/>
    <cellStyle name="Comma 11 3 4 2" xfId="10944"/>
    <cellStyle name="Comma 11 3 4 2 2" xfId="35813"/>
    <cellStyle name="Comma 11 3 4 3" xfId="35812"/>
    <cellStyle name="Comma 11 3 4 4" xfId="45007"/>
    <cellStyle name="Comma 11 3 5" xfId="4232"/>
    <cellStyle name="Comma 11 3 5 2" xfId="10945"/>
    <cellStyle name="Comma 11 3 5 2 2" xfId="35815"/>
    <cellStyle name="Comma 11 3 5 3" xfId="35814"/>
    <cellStyle name="Comma 11 3 5 4" xfId="45008"/>
    <cellStyle name="Comma 11 3 6" xfId="4233"/>
    <cellStyle name="Comma 11 3 6 2" xfId="10946"/>
    <cellStyle name="Comma 11 3 6 2 2" xfId="35817"/>
    <cellStyle name="Comma 11 3 6 3" xfId="35816"/>
    <cellStyle name="Comma 11 3 6 4" xfId="45009"/>
    <cellStyle name="Comma 11 3 7" xfId="4234"/>
    <cellStyle name="Comma 11 3 7 2" xfId="10947"/>
    <cellStyle name="Comma 11 3 7 2 2" xfId="35819"/>
    <cellStyle name="Comma 11 3 7 3" xfId="35818"/>
    <cellStyle name="Comma 11 3 7 4" xfId="45010"/>
    <cellStyle name="Comma 11 3 8" xfId="4235"/>
    <cellStyle name="Comma 11 3 8 2" xfId="10948"/>
    <cellStyle name="Comma 11 3 8 2 2" xfId="35821"/>
    <cellStyle name="Comma 11 3 8 3" xfId="35820"/>
    <cellStyle name="Comma 11 3 8 4" xfId="45011"/>
    <cellStyle name="Comma 11 3 9" xfId="10939"/>
    <cellStyle name="Comma 11 3 9 2" xfId="35822"/>
    <cellStyle name="Comma 11 4" xfId="4236"/>
    <cellStyle name="Comma 11 4 10" xfId="17056"/>
    <cellStyle name="Comma 11 4 11" xfId="35823"/>
    <cellStyle name="Comma 11 4 12" xfId="45012"/>
    <cellStyle name="Comma 11 4 2" xfId="4237"/>
    <cellStyle name="Comma 11 4 2 2" xfId="10950"/>
    <cellStyle name="Comma 11 4 2 2 2" xfId="35825"/>
    <cellStyle name="Comma 11 4 2 3" xfId="17057"/>
    <cellStyle name="Comma 11 4 2 4" xfId="35824"/>
    <cellStyle name="Comma 11 4 2 5" xfId="45013"/>
    <cellStyle name="Comma 11 4 3" xfId="4238"/>
    <cellStyle name="Comma 11 4 3 2" xfId="10951"/>
    <cellStyle name="Comma 11 4 3 2 2" xfId="35827"/>
    <cellStyle name="Comma 11 4 3 3" xfId="35826"/>
    <cellStyle name="Comma 11 4 3 4" xfId="45014"/>
    <cellStyle name="Comma 11 4 4" xfId="4239"/>
    <cellStyle name="Comma 11 4 4 2" xfId="10952"/>
    <cellStyle name="Comma 11 4 4 2 2" xfId="35829"/>
    <cellStyle name="Comma 11 4 4 3" xfId="35828"/>
    <cellStyle name="Comma 11 4 4 4" xfId="45015"/>
    <cellStyle name="Comma 11 4 5" xfId="4240"/>
    <cellStyle name="Comma 11 4 5 2" xfId="10953"/>
    <cellStyle name="Comma 11 4 5 2 2" xfId="35831"/>
    <cellStyle name="Comma 11 4 5 3" xfId="35830"/>
    <cellStyle name="Comma 11 4 5 4" xfId="45016"/>
    <cellStyle name="Comma 11 4 6" xfId="4241"/>
    <cellStyle name="Comma 11 4 6 2" xfId="10954"/>
    <cellStyle name="Comma 11 4 6 2 2" xfId="35833"/>
    <cellStyle name="Comma 11 4 6 3" xfId="35832"/>
    <cellStyle name="Comma 11 4 6 4" xfId="45017"/>
    <cellStyle name="Comma 11 4 7" xfId="4242"/>
    <cellStyle name="Comma 11 4 7 2" xfId="10955"/>
    <cellStyle name="Comma 11 4 7 2 2" xfId="35835"/>
    <cellStyle name="Comma 11 4 7 3" xfId="35834"/>
    <cellStyle name="Comma 11 4 7 4" xfId="45018"/>
    <cellStyle name="Comma 11 4 8" xfId="4243"/>
    <cellStyle name="Comma 11 4 8 2" xfId="10956"/>
    <cellStyle name="Comma 11 4 8 2 2" xfId="35837"/>
    <cellStyle name="Comma 11 4 8 3" xfId="35836"/>
    <cellStyle name="Comma 11 4 8 4" xfId="45019"/>
    <cellStyle name="Comma 11 4 9" xfId="10949"/>
    <cellStyle name="Comma 11 4 9 2" xfId="35838"/>
    <cellStyle name="Comma 11 5" xfId="4244"/>
    <cellStyle name="Comma 11 5 2" xfId="4245"/>
    <cellStyle name="Comma 11 5 2 2" xfId="10958"/>
    <cellStyle name="Comma 11 5 2 2 2" xfId="35841"/>
    <cellStyle name="Comma 11 5 2 3" xfId="35840"/>
    <cellStyle name="Comma 11 5 2 4" xfId="45021"/>
    <cellStyle name="Comma 11 5 3" xfId="10957"/>
    <cellStyle name="Comma 11 5 3 2" xfId="35842"/>
    <cellStyle name="Comma 11 5 4" xfId="17058"/>
    <cellStyle name="Comma 11 5 5" xfId="35839"/>
    <cellStyle name="Comma 11 5 6" xfId="45020"/>
    <cellStyle name="Comma 11 6" xfId="4246"/>
    <cellStyle name="Comma 11 6 2" xfId="10959"/>
    <cellStyle name="Comma 11 6 2 2" xfId="35844"/>
    <cellStyle name="Comma 11 6 3" xfId="17059"/>
    <cellStyle name="Comma 11 6 4" xfId="35843"/>
    <cellStyle name="Comma 11 6 5" xfId="45022"/>
    <cellStyle name="Comma 11 7" xfId="4247"/>
    <cellStyle name="Comma 11 7 2" xfId="10960"/>
    <cellStyle name="Comma 11 7 2 2" xfId="35846"/>
    <cellStyle name="Comma 11 7 3" xfId="17060"/>
    <cellStyle name="Comma 11 7 4" xfId="35845"/>
    <cellStyle name="Comma 11 7 5" xfId="45023"/>
    <cellStyle name="Comma 11 8" xfId="4248"/>
    <cellStyle name="Comma 11 8 2" xfId="10961"/>
    <cellStyle name="Comma 11 8 2 2" xfId="35848"/>
    <cellStyle name="Comma 11 8 3" xfId="17061"/>
    <cellStyle name="Comma 11 8 4" xfId="35847"/>
    <cellStyle name="Comma 11 8 5" xfId="45024"/>
    <cellStyle name="Comma 11 9" xfId="4249"/>
    <cellStyle name="Comma 11 9 2" xfId="10962"/>
    <cellStyle name="Comma 11 9 2 2" xfId="35850"/>
    <cellStyle name="Comma 11 9 3" xfId="35849"/>
    <cellStyle name="Comma 11 9 4" xfId="45025"/>
    <cellStyle name="Comma 12" xfId="488"/>
    <cellStyle name="Comma 12 10" xfId="17062"/>
    <cellStyle name="Comma 12 11" xfId="17063"/>
    <cellStyle name="Comma 12 12" xfId="17064"/>
    <cellStyle name="Comma 12 13" xfId="17065"/>
    <cellStyle name="Comma 12 14" xfId="17066"/>
    <cellStyle name="Comma 12 15" xfId="17067"/>
    <cellStyle name="Comma 12 16" xfId="17068"/>
    <cellStyle name="Comma 12 17" xfId="17069"/>
    <cellStyle name="Comma 12 18" xfId="17070"/>
    <cellStyle name="Comma 12 19" xfId="17071"/>
    <cellStyle name="Comma 12 2" xfId="4250"/>
    <cellStyle name="Comma 12 20" xfId="17072"/>
    <cellStyle name="Comma 12 21" xfId="17073"/>
    <cellStyle name="Comma 12 22" xfId="17074"/>
    <cellStyle name="Comma 12 23" xfId="17075"/>
    <cellStyle name="Comma 12 24" xfId="17076"/>
    <cellStyle name="Comma 12 25" xfId="17077"/>
    <cellStyle name="Comma 12 26" xfId="17078"/>
    <cellStyle name="Comma 12 27" xfId="17079"/>
    <cellStyle name="Comma 12 28" xfId="17080"/>
    <cellStyle name="Comma 12 29" xfId="17081"/>
    <cellStyle name="Comma 12 3" xfId="17082"/>
    <cellStyle name="Comma 12 30" xfId="17083"/>
    <cellStyle name="Comma 12 31" xfId="17084"/>
    <cellStyle name="Comma 12 32" xfId="17085"/>
    <cellStyle name="Comma 12 4" xfId="17086"/>
    <cellStyle name="Comma 12 5" xfId="17087"/>
    <cellStyle name="Comma 12 6" xfId="17088"/>
    <cellStyle name="Comma 12 7" xfId="17089"/>
    <cellStyle name="Comma 12 8" xfId="17090"/>
    <cellStyle name="Comma 12 9" xfId="17091"/>
    <cellStyle name="Comma 13" xfId="4251"/>
    <cellStyle name="Comma 13 10" xfId="4252"/>
    <cellStyle name="Comma 13 10 2" xfId="10964"/>
    <cellStyle name="Comma 13 10 2 2" xfId="35853"/>
    <cellStyle name="Comma 13 10 3" xfId="35852"/>
    <cellStyle name="Comma 13 10 4" xfId="45027"/>
    <cellStyle name="Comma 13 11" xfId="4253"/>
    <cellStyle name="Comma 13 11 2" xfId="10965"/>
    <cellStyle name="Comma 13 11 2 2" xfId="35855"/>
    <cellStyle name="Comma 13 11 3" xfId="35854"/>
    <cellStyle name="Comma 13 11 4" xfId="45028"/>
    <cellStyle name="Comma 13 12" xfId="10963"/>
    <cellStyle name="Comma 13 12 2" xfId="35856"/>
    <cellStyle name="Comma 13 13" xfId="17092"/>
    <cellStyle name="Comma 13 14" xfId="35851"/>
    <cellStyle name="Comma 13 15" xfId="45026"/>
    <cellStyle name="Comma 13 2" xfId="4254"/>
    <cellStyle name="Comma 13 2 10" xfId="10966"/>
    <cellStyle name="Comma 13 2 10 2" xfId="35858"/>
    <cellStyle name="Comma 13 2 11" xfId="17093"/>
    <cellStyle name="Comma 13 2 12" xfId="35857"/>
    <cellStyle name="Comma 13 2 13" xfId="45029"/>
    <cellStyle name="Comma 13 2 2" xfId="4255"/>
    <cellStyle name="Comma 13 2 2 10" xfId="35859"/>
    <cellStyle name="Comma 13 2 2 11" xfId="45030"/>
    <cellStyle name="Comma 13 2 2 2" xfId="4256"/>
    <cellStyle name="Comma 13 2 2 2 2" xfId="4257"/>
    <cellStyle name="Comma 13 2 2 2 2 2" xfId="10969"/>
    <cellStyle name="Comma 13 2 2 2 2 2 2" xfId="35862"/>
    <cellStyle name="Comma 13 2 2 2 2 3" xfId="35861"/>
    <cellStyle name="Comma 13 2 2 2 2 4" xfId="45032"/>
    <cellStyle name="Comma 13 2 2 2 3" xfId="10968"/>
    <cellStyle name="Comma 13 2 2 2 3 2" xfId="35863"/>
    <cellStyle name="Comma 13 2 2 2 4" xfId="35860"/>
    <cellStyle name="Comma 13 2 2 2 5" xfId="45031"/>
    <cellStyle name="Comma 13 2 2 3" xfId="4258"/>
    <cellStyle name="Comma 13 2 2 3 2" xfId="4259"/>
    <cellStyle name="Comma 13 2 2 3 2 2" xfId="10971"/>
    <cellStyle name="Comma 13 2 2 3 2 2 2" xfId="35866"/>
    <cellStyle name="Comma 13 2 2 3 2 3" xfId="35865"/>
    <cellStyle name="Comma 13 2 2 3 2 4" xfId="45034"/>
    <cellStyle name="Comma 13 2 2 3 3" xfId="10970"/>
    <cellStyle name="Comma 13 2 2 3 3 2" xfId="35867"/>
    <cellStyle name="Comma 13 2 2 3 4" xfId="35864"/>
    <cellStyle name="Comma 13 2 2 3 5" xfId="45033"/>
    <cellStyle name="Comma 13 2 2 4" xfId="4260"/>
    <cellStyle name="Comma 13 2 2 4 2" xfId="10972"/>
    <cellStyle name="Comma 13 2 2 4 2 2" xfId="35869"/>
    <cellStyle name="Comma 13 2 2 4 3" xfId="35868"/>
    <cellStyle name="Comma 13 2 2 4 4" xfId="45035"/>
    <cellStyle name="Comma 13 2 2 5" xfId="4261"/>
    <cellStyle name="Comma 13 2 2 5 2" xfId="10973"/>
    <cellStyle name="Comma 13 2 2 5 2 2" xfId="35871"/>
    <cellStyle name="Comma 13 2 2 5 3" xfId="35870"/>
    <cellStyle name="Comma 13 2 2 5 4" xfId="45036"/>
    <cellStyle name="Comma 13 2 2 6" xfId="4262"/>
    <cellStyle name="Comma 13 2 2 6 2" xfId="10974"/>
    <cellStyle name="Comma 13 2 2 6 2 2" xfId="35873"/>
    <cellStyle name="Comma 13 2 2 6 3" xfId="35872"/>
    <cellStyle name="Comma 13 2 2 6 4" xfId="45037"/>
    <cellStyle name="Comma 13 2 2 7" xfId="4263"/>
    <cellStyle name="Comma 13 2 2 7 2" xfId="10975"/>
    <cellStyle name="Comma 13 2 2 7 2 2" xfId="35875"/>
    <cellStyle name="Comma 13 2 2 7 3" xfId="35874"/>
    <cellStyle name="Comma 13 2 2 7 4" xfId="45038"/>
    <cellStyle name="Comma 13 2 2 8" xfId="4264"/>
    <cellStyle name="Comma 13 2 2 8 2" xfId="10976"/>
    <cellStyle name="Comma 13 2 2 8 2 2" xfId="35877"/>
    <cellStyle name="Comma 13 2 2 8 3" xfId="35876"/>
    <cellStyle name="Comma 13 2 2 8 4" xfId="45039"/>
    <cellStyle name="Comma 13 2 2 9" xfId="10967"/>
    <cellStyle name="Comma 13 2 2 9 2" xfId="35878"/>
    <cellStyle name="Comma 13 2 3" xfId="4265"/>
    <cellStyle name="Comma 13 2 3 2" xfId="4266"/>
    <cellStyle name="Comma 13 2 3 2 2" xfId="10978"/>
    <cellStyle name="Comma 13 2 3 2 2 2" xfId="35881"/>
    <cellStyle name="Comma 13 2 3 2 3" xfId="35880"/>
    <cellStyle name="Comma 13 2 3 2 4" xfId="45041"/>
    <cellStyle name="Comma 13 2 3 3" xfId="10977"/>
    <cellStyle name="Comma 13 2 3 3 2" xfId="35882"/>
    <cellStyle name="Comma 13 2 3 4" xfId="35879"/>
    <cellStyle name="Comma 13 2 3 5" xfId="45040"/>
    <cellStyle name="Comma 13 2 4" xfId="4267"/>
    <cellStyle name="Comma 13 2 4 2" xfId="4268"/>
    <cellStyle name="Comma 13 2 4 2 2" xfId="10980"/>
    <cellStyle name="Comma 13 2 4 2 2 2" xfId="35885"/>
    <cellStyle name="Comma 13 2 4 2 3" xfId="35884"/>
    <cellStyle name="Comma 13 2 4 2 4" xfId="45043"/>
    <cellStyle name="Comma 13 2 4 3" xfId="10979"/>
    <cellStyle name="Comma 13 2 4 3 2" xfId="35886"/>
    <cellStyle name="Comma 13 2 4 4" xfId="35883"/>
    <cellStyle name="Comma 13 2 4 5" xfId="45042"/>
    <cellStyle name="Comma 13 2 5" xfId="4269"/>
    <cellStyle name="Comma 13 2 5 2" xfId="10981"/>
    <cellStyle name="Comma 13 2 5 2 2" xfId="35888"/>
    <cellStyle name="Comma 13 2 5 3" xfId="35887"/>
    <cellStyle name="Comma 13 2 5 4" xfId="45044"/>
    <cellStyle name="Comma 13 2 6" xfId="4270"/>
    <cellStyle name="Comma 13 2 6 2" xfId="10982"/>
    <cellStyle name="Comma 13 2 6 2 2" xfId="35890"/>
    <cellStyle name="Comma 13 2 6 3" xfId="35889"/>
    <cellStyle name="Comma 13 2 6 4" xfId="45045"/>
    <cellStyle name="Comma 13 2 7" xfId="4271"/>
    <cellStyle name="Comma 13 2 7 2" xfId="10983"/>
    <cellStyle name="Comma 13 2 7 2 2" xfId="35892"/>
    <cellStyle name="Comma 13 2 7 3" xfId="35891"/>
    <cellStyle name="Comma 13 2 7 4" xfId="45046"/>
    <cellStyle name="Comma 13 2 8" xfId="4272"/>
    <cellStyle name="Comma 13 2 8 2" xfId="10984"/>
    <cellStyle name="Comma 13 2 8 2 2" xfId="35894"/>
    <cellStyle name="Comma 13 2 8 3" xfId="35893"/>
    <cellStyle name="Comma 13 2 8 4" xfId="45047"/>
    <cellStyle name="Comma 13 2 9" xfId="4273"/>
    <cellStyle name="Comma 13 2 9 2" xfId="10985"/>
    <cellStyle name="Comma 13 2 9 2 2" xfId="35896"/>
    <cellStyle name="Comma 13 2 9 3" xfId="35895"/>
    <cellStyle name="Comma 13 2 9 4" xfId="45048"/>
    <cellStyle name="Comma 13 3" xfId="4274"/>
    <cellStyle name="Comma 13 3 10" xfId="17094"/>
    <cellStyle name="Comma 13 3 11" xfId="35897"/>
    <cellStyle name="Comma 13 3 12" xfId="45049"/>
    <cellStyle name="Comma 13 3 2" xfId="4275"/>
    <cellStyle name="Comma 13 3 2 2" xfId="4276"/>
    <cellStyle name="Comma 13 3 2 2 2" xfId="10988"/>
    <cellStyle name="Comma 13 3 2 2 2 2" xfId="35900"/>
    <cellStyle name="Comma 13 3 2 2 3" xfId="35899"/>
    <cellStyle name="Comma 13 3 2 2 4" xfId="45051"/>
    <cellStyle name="Comma 13 3 2 3" xfId="10987"/>
    <cellStyle name="Comma 13 3 2 3 2" xfId="35901"/>
    <cellStyle name="Comma 13 3 2 4" xfId="35898"/>
    <cellStyle name="Comma 13 3 2 5" xfId="45050"/>
    <cellStyle name="Comma 13 3 3" xfId="4277"/>
    <cellStyle name="Comma 13 3 3 2" xfId="4278"/>
    <cellStyle name="Comma 13 3 3 2 2" xfId="10990"/>
    <cellStyle name="Comma 13 3 3 2 2 2" xfId="35904"/>
    <cellStyle name="Comma 13 3 3 2 3" xfId="35903"/>
    <cellStyle name="Comma 13 3 3 2 4" xfId="45053"/>
    <cellStyle name="Comma 13 3 3 3" xfId="10989"/>
    <cellStyle name="Comma 13 3 3 3 2" xfId="35905"/>
    <cellStyle name="Comma 13 3 3 4" xfId="35902"/>
    <cellStyle name="Comma 13 3 3 5" xfId="45052"/>
    <cellStyle name="Comma 13 3 4" xfId="4279"/>
    <cellStyle name="Comma 13 3 4 2" xfId="10991"/>
    <cellStyle name="Comma 13 3 4 2 2" xfId="35907"/>
    <cellStyle name="Comma 13 3 4 3" xfId="35906"/>
    <cellStyle name="Comma 13 3 4 4" xfId="45054"/>
    <cellStyle name="Comma 13 3 5" xfId="4280"/>
    <cellStyle name="Comma 13 3 5 2" xfId="10992"/>
    <cellStyle name="Comma 13 3 5 2 2" xfId="35909"/>
    <cellStyle name="Comma 13 3 5 3" xfId="35908"/>
    <cellStyle name="Comma 13 3 5 4" xfId="45055"/>
    <cellStyle name="Comma 13 3 6" xfId="4281"/>
    <cellStyle name="Comma 13 3 6 2" xfId="10993"/>
    <cellStyle name="Comma 13 3 6 2 2" xfId="35911"/>
    <cellStyle name="Comma 13 3 6 3" xfId="35910"/>
    <cellStyle name="Comma 13 3 6 4" xfId="45056"/>
    <cellStyle name="Comma 13 3 7" xfId="4282"/>
    <cellStyle name="Comma 13 3 7 2" xfId="10994"/>
    <cellStyle name="Comma 13 3 7 2 2" xfId="35913"/>
    <cellStyle name="Comma 13 3 7 3" xfId="35912"/>
    <cellStyle name="Comma 13 3 7 4" xfId="45057"/>
    <cellStyle name="Comma 13 3 8" xfId="4283"/>
    <cellStyle name="Comma 13 3 8 2" xfId="10995"/>
    <cellStyle name="Comma 13 3 8 2 2" xfId="35915"/>
    <cellStyle name="Comma 13 3 8 3" xfId="35914"/>
    <cellStyle name="Comma 13 3 8 4" xfId="45058"/>
    <cellStyle name="Comma 13 3 9" xfId="10986"/>
    <cellStyle name="Comma 13 3 9 2" xfId="35916"/>
    <cellStyle name="Comma 13 4" xfId="4284"/>
    <cellStyle name="Comma 13 4 10" xfId="17095"/>
    <cellStyle name="Comma 13 4 11" xfId="35917"/>
    <cellStyle name="Comma 13 4 12" xfId="45059"/>
    <cellStyle name="Comma 13 4 2" xfId="4285"/>
    <cellStyle name="Comma 13 4 2 2" xfId="10997"/>
    <cellStyle name="Comma 13 4 2 2 2" xfId="35919"/>
    <cellStyle name="Comma 13 4 2 3" xfId="35918"/>
    <cellStyle name="Comma 13 4 2 4" xfId="45060"/>
    <cellStyle name="Comma 13 4 3" xfId="4286"/>
    <cellStyle name="Comma 13 4 3 2" xfId="10998"/>
    <cellStyle name="Comma 13 4 3 2 2" xfId="35921"/>
    <cellStyle name="Comma 13 4 3 3" xfId="35920"/>
    <cellStyle name="Comma 13 4 3 4" xfId="45061"/>
    <cellStyle name="Comma 13 4 4" xfId="4287"/>
    <cellStyle name="Comma 13 4 4 2" xfId="10999"/>
    <cellStyle name="Comma 13 4 4 2 2" xfId="35923"/>
    <cellStyle name="Comma 13 4 4 3" xfId="35922"/>
    <cellStyle name="Comma 13 4 4 4" xfId="45062"/>
    <cellStyle name="Comma 13 4 5" xfId="4288"/>
    <cellStyle name="Comma 13 4 5 2" xfId="11000"/>
    <cellStyle name="Comma 13 4 5 2 2" xfId="35925"/>
    <cellStyle name="Comma 13 4 5 3" xfId="35924"/>
    <cellStyle name="Comma 13 4 5 4" xfId="45063"/>
    <cellStyle name="Comma 13 4 6" xfId="4289"/>
    <cellStyle name="Comma 13 4 6 2" xfId="11001"/>
    <cellStyle name="Comma 13 4 6 2 2" xfId="35927"/>
    <cellStyle name="Comma 13 4 6 3" xfId="35926"/>
    <cellStyle name="Comma 13 4 6 4" xfId="45064"/>
    <cellStyle name="Comma 13 4 7" xfId="4290"/>
    <cellStyle name="Comma 13 4 7 2" xfId="11002"/>
    <cellStyle name="Comma 13 4 7 2 2" xfId="35929"/>
    <cellStyle name="Comma 13 4 7 3" xfId="35928"/>
    <cellStyle name="Comma 13 4 7 4" xfId="45065"/>
    <cellStyle name="Comma 13 4 8" xfId="4291"/>
    <cellStyle name="Comma 13 4 8 2" xfId="11003"/>
    <cellStyle name="Comma 13 4 8 2 2" xfId="35931"/>
    <cellStyle name="Comma 13 4 8 3" xfId="35930"/>
    <cellStyle name="Comma 13 4 8 4" xfId="45066"/>
    <cellStyle name="Comma 13 4 9" xfId="10996"/>
    <cellStyle name="Comma 13 4 9 2" xfId="35932"/>
    <cellStyle name="Comma 13 5" xfId="4292"/>
    <cellStyle name="Comma 13 5 2" xfId="4293"/>
    <cellStyle name="Comma 13 5 2 2" xfId="11005"/>
    <cellStyle name="Comma 13 5 2 2 2" xfId="35935"/>
    <cellStyle name="Comma 13 5 2 3" xfId="35934"/>
    <cellStyle name="Comma 13 5 2 4" xfId="45068"/>
    <cellStyle name="Comma 13 5 3" xfId="11004"/>
    <cellStyle name="Comma 13 5 3 2" xfId="35936"/>
    <cellStyle name="Comma 13 5 4" xfId="17096"/>
    <cellStyle name="Comma 13 5 5" xfId="35933"/>
    <cellStyle name="Comma 13 5 6" xfId="45067"/>
    <cellStyle name="Comma 13 6" xfId="4294"/>
    <cellStyle name="Comma 13 6 2" xfId="11006"/>
    <cellStyle name="Comma 13 6 2 2" xfId="35938"/>
    <cellStyle name="Comma 13 6 3" xfId="17097"/>
    <cellStyle name="Comma 13 6 4" xfId="35937"/>
    <cellStyle name="Comma 13 6 5" xfId="45069"/>
    <cellStyle name="Comma 13 7" xfId="4295"/>
    <cellStyle name="Comma 13 7 2" xfId="11007"/>
    <cellStyle name="Comma 13 7 2 2" xfId="35940"/>
    <cellStyle name="Comma 13 7 3" xfId="17098"/>
    <cellStyle name="Comma 13 7 4" xfId="35939"/>
    <cellStyle name="Comma 13 7 5" xfId="45070"/>
    <cellStyle name="Comma 13 8" xfId="4296"/>
    <cellStyle name="Comma 13 8 2" xfId="11008"/>
    <cellStyle name="Comma 13 8 2 2" xfId="35942"/>
    <cellStyle name="Comma 13 8 3" xfId="35941"/>
    <cellStyle name="Comma 13 8 4" xfId="45071"/>
    <cellStyle name="Comma 13 9" xfId="4297"/>
    <cellStyle name="Comma 13 9 2" xfId="11009"/>
    <cellStyle name="Comma 13 9 2 2" xfId="35944"/>
    <cellStyle name="Comma 13 9 3" xfId="35943"/>
    <cellStyle name="Comma 13 9 4" xfId="45072"/>
    <cellStyle name="Comma 14" xfId="4298"/>
    <cellStyle name="Comma 14 10" xfId="4299"/>
    <cellStyle name="Comma 14 10 2" xfId="11011"/>
    <cellStyle name="Comma 14 10 2 2" xfId="35947"/>
    <cellStyle name="Comma 14 10 3" xfId="35946"/>
    <cellStyle name="Comma 14 10 4" xfId="45074"/>
    <cellStyle name="Comma 14 11" xfId="4300"/>
    <cellStyle name="Comma 14 11 2" xfId="11012"/>
    <cellStyle name="Comma 14 11 2 2" xfId="35949"/>
    <cellStyle name="Comma 14 11 3" xfId="35948"/>
    <cellStyle name="Comma 14 11 4" xfId="45075"/>
    <cellStyle name="Comma 14 12" xfId="4301"/>
    <cellStyle name="Comma 14 12 2" xfId="11013"/>
    <cellStyle name="Comma 14 12 2 2" xfId="35951"/>
    <cellStyle name="Comma 14 12 3" xfId="35950"/>
    <cellStyle name="Comma 14 12 4" xfId="45076"/>
    <cellStyle name="Comma 14 13" xfId="11010"/>
    <cellStyle name="Comma 14 13 2" xfId="35952"/>
    <cellStyle name="Comma 14 14" xfId="17099"/>
    <cellStyle name="Comma 14 15" xfId="35945"/>
    <cellStyle name="Comma 14 16" xfId="45073"/>
    <cellStyle name="Comma 14 2" xfId="4302"/>
    <cellStyle name="Comma 14 2 10" xfId="4303"/>
    <cellStyle name="Comma 14 2 10 2" xfId="11015"/>
    <cellStyle name="Comma 14 2 10 2 2" xfId="35955"/>
    <cellStyle name="Comma 14 2 10 3" xfId="35954"/>
    <cellStyle name="Comma 14 2 10 4" xfId="45078"/>
    <cellStyle name="Comma 14 2 11" xfId="4304"/>
    <cellStyle name="Comma 14 2 11 2" xfId="11016"/>
    <cellStyle name="Comma 14 2 11 2 2" xfId="35957"/>
    <cellStyle name="Comma 14 2 11 3" xfId="35956"/>
    <cellStyle name="Comma 14 2 11 4" xfId="45079"/>
    <cellStyle name="Comma 14 2 12" xfId="4305"/>
    <cellStyle name="Comma 14 2 12 2" xfId="11017"/>
    <cellStyle name="Comma 14 2 12 2 2" xfId="35959"/>
    <cellStyle name="Comma 14 2 12 3" xfId="35958"/>
    <cellStyle name="Comma 14 2 12 4" xfId="45080"/>
    <cellStyle name="Comma 14 2 13" xfId="11014"/>
    <cellStyle name="Comma 14 2 13 2" xfId="35960"/>
    <cellStyle name="Comma 14 2 14" xfId="17100"/>
    <cellStyle name="Comma 14 2 15" xfId="35953"/>
    <cellStyle name="Comma 14 2 16" xfId="45077"/>
    <cellStyle name="Comma 14 2 2" xfId="4306"/>
    <cellStyle name="Comma 14 2 2 10" xfId="4307"/>
    <cellStyle name="Comma 14 2 2 10 2" xfId="11019"/>
    <cellStyle name="Comma 14 2 2 10 2 2" xfId="35963"/>
    <cellStyle name="Comma 14 2 2 10 3" xfId="35962"/>
    <cellStyle name="Comma 14 2 2 10 4" xfId="45082"/>
    <cellStyle name="Comma 14 2 2 11" xfId="4308"/>
    <cellStyle name="Comma 14 2 2 11 2" xfId="11020"/>
    <cellStyle name="Comma 14 2 2 11 2 2" xfId="35965"/>
    <cellStyle name="Comma 14 2 2 11 3" xfId="35964"/>
    <cellStyle name="Comma 14 2 2 11 4" xfId="45083"/>
    <cellStyle name="Comma 14 2 2 12" xfId="11018"/>
    <cellStyle name="Comma 14 2 2 12 2" xfId="35966"/>
    <cellStyle name="Comma 14 2 2 13" xfId="17101"/>
    <cellStyle name="Comma 14 2 2 14" xfId="35961"/>
    <cellStyle name="Comma 14 2 2 15" xfId="45081"/>
    <cellStyle name="Comma 14 2 2 2" xfId="4309"/>
    <cellStyle name="Comma 14 2 2 2 10" xfId="11021"/>
    <cellStyle name="Comma 14 2 2 2 10 2" xfId="35968"/>
    <cellStyle name="Comma 14 2 2 2 11" xfId="17102"/>
    <cellStyle name="Comma 14 2 2 2 12" xfId="35967"/>
    <cellStyle name="Comma 14 2 2 2 13" xfId="45084"/>
    <cellStyle name="Comma 14 2 2 2 2" xfId="4310"/>
    <cellStyle name="Comma 14 2 2 2 2 10" xfId="35969"/>
    <cellStyle name="Comma 14 2 2 2 2 11" xfId="45085"/>
    <cellStyle name="Comma 14 2 2 2 2 2" xfId="4311"/>
    <cellStyle name="Comma 14 2 2 2 2 2 2" xfId="4312"/>
    <cellStyle name="Comma 14 2 2 2 2 2 2 2" xfId="11024"/>
    <cellStyle name="Comma 14 2 2 2 2 2 2 2 2" xfId="35972"/>
    <cellStyle name="Comma 14 2 2 2 2 2 2 3" xfId="35971"/>
    <cellStyle name="Comma 14 2 2 2 2 2 2 4" xfId="45087"/>
    <cellStyle name="Comma 14 2 2 2 2 2 3" xfId="11023"/>
    <cellStyle name="Comma 14 2 2 2 2 2 3 2" xfId="35973"/>
    <cellStyle name="Comma 14 2 2 2 2 2 4" xfId="35970"/>
    <cellStyle name="Comma 14 2 2 2 2 2 5" xfId="45086"/>
    <cellStyle name="Comma 14 2 2 2 2 3" xfId="4313"/>
    <cellStyle name="Comma 14 2 2 2 2 3 2" xfId="4314"/>
    <cellStyle name="Comma 14 2 2 2 2 3 2 2" xfId="11026"/>
    <cellStyle name="Comma 14 2 2 2 2 3 2 2 2" xfId="35976"/>
    <cellStyle name="Comma 14 2 2 2 2 3 2 3" xfId="35975"/>
    <cellStyle name="Comma 14 2 2 2 2 3 2 4" xfId="45089"/>
    <cellStyle name="Comma 14 2 2 2 2 3 3" xfId="11025"/>
    <cellStyle name="Comma 14 2 2 2 2 3 3 2" xfId="35977"/>
    <cellStyle name="Comma 14 2 2 2 2 3 4" xfId="35974"/>
    <cellStyle name="Comma 14 2 2 2 2 3 5" xfId="45088"/>
    <cellStyle name="Comma 14 2 2 2 2 4" xfId="4315"/>
    <cellStyle name="Comma 14 2 2 2 2 4 2" xfId="11027"/>
    <cellStyle name="Comma 14 2 2 2 2 4 2 2" xfId="35979"/>
    <cellStyle name="Comma 14 2 2 2 2 4 3" xfId="35978"/>
    <cellStyle name="Comma 14 2 2 2 2 4 4" xfId="45090"/>
    <cellStyle name="Comma 14 2 2 2 2 5" xfId="4316"/>
    <cellStyle name="Comma 14 2 2 2 2 5 2" xfId="11028"/>
    <cellStyle name="Comma 14 2 2 2 2 5 2 2" xfId="35981"/>
    <cellStyle name="Comma 14 2 2 2 2 5 3" xfId="35980"/>
    <cellStyle name="Comma 14 2 2 2 2 5 4" xfId="45091"/>
    <cellStyle name="Comma 14 2 2 2 2 6" xfId="4317"/>
    <cellStyle name="Comma 14 2 2 2 2 6 2" xfId="11029"/>
    <cellStyle name="Comma 14 2 2 2 2 6 2 2" xfId="35983"/>
    <cellStyle name="Comma 14 2 2 2 2 6 3" xfId="35982"/>
    <cellStyle name="Comma 14 2 2 2 2 6 4" xfId="45092"/>
    <cellStyle name="Comma 14 2 2 2 2 7" xfId="4318"/>
    <cellStyle name="Comma 14 2 2 2 2 7 2" xfId="11030"/>
    <cellStyle name="Comma 14 2 2 2 2 7 2 2" xfId="35985"/>
    <cellStyle name="Comma 14 2 2 2 2 7 3" xfId="35984"/>
    <cellStyle name="Comma 14 2 2 2 2 7 4" xfId="45093"/>
    <cellStyle name="Comma 14 2 2 2 2 8" xfId="4319"/>
    <cellStyle name="Comma 14 2 2 2 2 8 2" xfId="11031"/>
    <cellStyle name="Comma 14 2 2 2 2 8 2 2" xfId="35987"/>
    <cellStyle name="Comma 14 2 2 2 2 8 3" xfId="35986"/>
    <cellStyle name="Comma 14 2 2 2 2 8 4" xfId="45094"/>
    <cellStyle name="Comma 14 2 2 2 2 9" xfId="11022"/>
    <cellStyle name="Comma 14 2 2 2 2 9 2" xfId="35988"/>
    <cellStyle name="Comma 14 2 2 2 3" xfId="4320"/>
    <cellStyle name="Comma 14 2 2 2 3 2" xfId="4321"/>
    <cellStyle name="Comma 14 2 2 2 3 2 2" xfId="11033"/>
    <cellStyle name="Comma 14 2 2 2 3 2 2 2" xfId="35991"/>
    <cellStyle name="Comma 14 2 2 2 3 2 3" xfId="35990"/>
    <cellStyle name="Comma 14 2 2 2 3 2 4" xfId="45096"/>
    <cellStyle name="Comma 14 2 2 2 3 3" xfId="11032"/>
    <cellStyle name="Comma 14 2 2 2 3 3 2" xfId="35992"/>
    <cellStyle name="Comma 14 2 2 2 3 4" xfId="35989"/>
    <cellStyle name="Comma 14 2 2 2 3 5" xfId="45095"/>
    <cellStyle name="Comma 14 2 2 2 4" xfId="4322"/>
    <cellStyle name="Comma 14 2 2 2 4 2" xfId="4323"/>
    <cellStyle name="Comma 14 2 2 2 4 2 2" xfId="11035"/>
    <cellStyle name="Comma 14 2 2 2 4 2 2 2" xfId="35995"/>
    <cellStyle name="Comma 14 2 2 2 4 2 3" xfId="35994"/>
    <cellStyle name="Comma 14 2 2 2 4 2 4" xfId="45098"/>
    <cellStyle name="Comma 14 2 2 2 4 3" xfId="11034"/>
    <cellStyle name="Comma 14 2 2 2 4 3 2" xfId="35996"/>
    <cellStyle name="Comma 14 2 2 2 4 4" xfId="35993"/>
    <cellStyle name="Comma 14 2 2 2 4 5" xfId="45097"/>
    <cellStyle name="Comma 14 2 2 2 5" xfId="4324"/>
    <cellStyle name="Comma 14 2 2 2 5 2" xfId="11036"/>
    <cellStyle name="Comma 14 2 2 2 5 2 2" xfId="35998"/>
    <cellStyle name="Comma 14 2 2 2 5 3" xfId="35997"/>
    <cellStyle name="Comma 14 2 2 2 5 4" xfId="45099"/>
    <cellStyle name="Comma 14 2 2 2 6" xfId="4325"/>
    <cellStyle name="Comma 14 2 2 2 6 2" xfId="11037"/>
    <cellStyle name="Comma 14 2 2 2 6 2 2" xfId="36000"/>
    <cellStyle name="Comma 14 2 2 2 6 3" xfId="35999"/>
    <cellStyle name="Comma 14 2 2 2 6 4" xfId="45100"/>
    <cellStyle name="Comma 14 2 2 2 7" xfId="4326"/>
    <cellStyle name="Comma 14 2 2 2 7 2" xfId="11038"/>
    <cellStyle name="Comma 14 2 2 2 7 2 2" xfId="36002"/>
    <cellStyle name="Comma 14 2 2 2 7 3" xfId="36001"/>
    <cellStyle name="Comma 14 2 2 2 7 4" xfId="45101"/>
    <cellStyle name="Comma 14 2 2 2 8" xfId="4327"/>
    <cellStyle name="Comma 14 2 2 2 8 2" xfId="11039"/>
    <cellStyle name="Comma 14 2 2 2 8 2 2" xfId="36004"/>
    <cellStyle name="Comma 14 2 2 2 8 3" xfId="36003"/>
    <cellStyle name="Comma 14 2 2 2 8 4" xfId="45102"/>
    <cellStyle name="Comma 14 2 2 2 9" xfId="4328"/>
    <cellStyle name="Comma 14 2 2 2 9 2" xfId="11040"/>
    <cellStyle name="Comma 14 2 2 2 9 2 2" xfId="36006"/>
    <cellStyle name="Comma 14 2 2 2 9 3" xfId="36005"/>
    <cellStyle name="Comma 14 2 2 2 9 4" xfId="45103"/>
    <cellStyle name="Comma 14 2 2 3" xfId="4329"/>
    <cellStyle name="Comma 14 2 2 3 10" xfId="17103"/>
    <cellStyle name="Comma 14 2 2 3 11" xfId="36007"/>
    <cellStyle name="Comma 14 2 2 3 12" xfId="45104"/>
    <cellStyle name="Comma 14 2 2 3 2" xfId="4330"/>
    <cellStyle name="Comma 14 2 2 3 2 2" xfId="4331"/>
    <cellStyle name="Comma 14 2 2 3 2 2 2" xfId="11043"/>
    <cellStyle name="Comma 14 2 2 3 2 2 2 2" xfId="36010"/>
    <cellStyle name="Comma 14 2 2 3 2 2 3" xfId="36009"/>
    <cellStyle name="Comma 14 2 2 3 2 2 4" xfId="45106"/>
    <cellStyle name="Comma 14 2 2 3 2 3" xfId="11042"/>
    <cellStyle name="Comma 14 2 2 3 2 3 2" xfId="36011"/>
    <cellStyle name="Comma 14 2 2 3 2 4" xfId="36008"/>
    <cellStyle name="Comma 14 2 2 3 2 5" xfId="45105"/>
    <cellStyle name="Comma 14 2 2 3 3" xfId="4332"/>
    <cellStyle name="Comma 14 2 2 3 3 2" xfId="4333"/>
    <cellStyle name="Comma 14 2 2 3 3 2 2" xfId="11045"/>
    <cellStyle name="Comma 14 2 2 3 3 2 2 2" xfId="36014"/>
    <cellStyle name="Comma 14 2 2 3 3 2 3" xfId="36013"/>
    <cellStyle name="Comma 14 2 2 3 3 2 4" xfId="45108"/>
    <cellStyle name="Comma 14 2 2 3 3 3" xfId="11044"/>
    <cellStyle name="Comma 14 2 2 3 3 3 2" xfId="36015"/>
    <cellStyle name="Comma 14 2 2 3 3 4" xfId="36012"/>
    <cellStyle name="Comma 14 2 2 3 3 5" xfId="45107"/>
    <cellStyle name="Comma 14 2 2 3 4" xfId="4334"/>
    <cellStyle name="Comma 14 2 2 3 4 2" xfId="11046"/>
    <cellStyle name="Comma 14 2 2 3 4 2 2" xfId="36017"/>
    <cellStyle name="Comma 14 2 2 3 4 3" xfId="36016"/>
    <cellStyle name="Comma 14 2 2 3 4 4" xfId="45109"/>
    <cellStyle name="Comma 14 2 2 3 5" xfId="4335"/>
    <cellStyle name="Comma 14 2 2 3 5 2" xfId="11047"/>
    <cellStyle name="Comma 14 2 2 3 5 2 2" xfId="36019"/>
    <cellStyle name="Comma 14 2 2 3 5 3" xfId="36018"/>
    <cellStyle name="Comma 14 2 2 3 5 4" xfId="45110"/>
    <cellStyle name="Comma 14 2 2 3 6" xfId="4336"/>
    <cellStyle name="Comma 14 2 2 3 6 2" xfId="11048"/>
    <cellStyle name="Comma 14 2 2 3 6 2 2" xfId="36021"/>
    <cellStyle name="Comma 14 2 2 3 6 3" xfId="36020"/>
    <cellStyle name="Comma 14 2 2 3 6 4" xfId="45111"/>
    <cellStyle name="Comma 14 2 2 3 7" xfId="4337"/>
    <cellStyle name="Comma 14 2 2 3 7 2" xfId="11049"/>
    <cellStyle name="Comma 14 2 2 3 7 2 2" xfId="36023"/>
    <cellStyle name="Comma 14 2 2 3 7 3" xfId="36022"/>
    <cellStyle name="Comma 14 2 2 3 7 4" xfId="45112"/>
    <cellStyle name="Comma 14 2 2 3 8" xfId="4338"/>
    <cellStyle name="Comma 14 2 2 3 8 2" xfId="11050"/>
    <cellStyle name="Comma 14 2 2 3 8 2 2" xfId="36025"/>
    <cellStyle name="Comma 14 2 2 3 8 3" xfId="36024"/>
    <cellStyle name="Comma 14 2 2 3 8 4" xfId="45113"/>
    <cellStyle name="Comma 14 2 2 3 9" xfId="11041"/>
    <cellStyle name="Comma 14 2 2 3 9 2" xfId="36026"/>
    <cellStyle name="Comma 14 2 2 4" xfId="4339"/>
    <cellStyle name="Comma 14 2 2 4 10" xfId="36027"/>
    <cellStyle name="Comma 14 2 2 4 11" xfId="45114"/>
    <cellStyle name="Comma 14 2 2 4 2" xfId="4340"/>
    <cellStyle name="Comma 14 2 2 4 2 2" xfId="11052"/>
    <cellStyle name="Comma 14 2 2 4 2 2 2" xfId="36029"/>
    <cellStyle name="Comma 14 2 2 4 2 3" xfId="36028"/>
    <cellStyle name="Comma 14 2 2 4 2 4" xfId="45115"/>
    <cellStyle name="Comma 14 2 2 4 3" xfId="4341"/>
    <cellStyle name="Comma 14 2 2 4 3 2" xfId="11053"/>
    <cellStyle name="Comma 14 2 2 4 3 2 2" xfId="36031"/>
    <cellStyle name="Comma 14 2 2 4 3 3" xfId="36030"/>
    <cellStyle name="Comma 14 2 2 4 3 4" xfId="45116"/>
    <cellStyle name="Comma 14 2 2 4 4" xfId="4342"/>
    <cellStyle name="Comma 14 2 2 4 4 2" xfId="11054"/>
    <cellStyle name="Comma 14 2 2 4 4 2 2" xfId="36033"/>
    <cellStyle name="Comma 14 2 2 4 4 3" xfId="36032"/>
    <cellStyle name="Comma 14 2 2 4 4 4" xfId="45117"/>
    <cellStyle name="Comma 14 2 2 4 5" xfId="4343"/>
    <cellStyle name="Comma 14 2 2 4 5 2" xfId="11055"/>
    <cellStyle name="Comma 14 2 2 4 5 2 2" xfId="36035"/>
    <cellStyle name="Comma 14 2 2 4 5 3" xfId="36034"/>
    <cellStyle name="Comma 14 2 2 4 5 4" xfId="45118"/>
    <cellStyle name="Comma 14 2 2 4 6" xfId="4344"/>
    <cellStyle name="Comma 14 2 2 4 6 2" xfId="11056"/>
    <cellStyle name="Comma 14 2 2 4 6 2 2" xfId="36037"/>
    <cellStyle name="Comma 14 2 2 4 6 3" xfId="36036"/>
    <cellStyle name="Comma 14 2 2 4 6 4" xfId="45119"/>
    <cellStyle name="Comma 14 2 2 4 7" xfId="4345"/>
    <cellStyle name="Comma 14 2 2 4 7 2" xfId="11057"/>
    <cellStyle name="Comma 14 2 2 4 7 2 2" xfId="36039"/>
    <cellStyle name="Comma 14 2 2 4 7 3" xfId="36038"/>
    <cellStyle name="Comma 14 2 2 4 7 4" xfId="45120"/>
    <cellStyle name="Comma 14 2 2 4 8" xfId="4346"/>
    <cellStyle name="Comma 14 2 2 4 8 2" xfId="11058"/>
    <cellStyle name="Comma 14 2 2 4 8 2 2" xfId="36041"/>
    <cellStyle name="Comma 14 2 2 4 8 3" xfId="36040"/>
    <cellStyle name="Comma 14 2 2 4 8 4" xfId="45121"/>
    <cellStyle name="Comma 14 2 2 4 9" xfId="11051"/>
    <cellStyle name="Comma 14 2 2 4 9 2" xfId="36042"/>
    <cellStyle name="Comma 14 2 2 5" xfId="4347"/>
    <cellStyle name="Comma 14 2 2 5 2" xfId="4348"/>
    <cellStyle name="Comma 14 2 2 5 2 2" xfId="11060"/>
    <cellStyle name="Comma 14 2 2 5 2 2 2" xfId="36045"/>
    <cellStyle name="Comma 14 2 2 5 2 3" xfId="36044"/>
    <cellStyle name="Comma 14 2 2 5 2 4" xfId="45123"/>
    <cellStyle name="Comma 14 2 2 5 3" xfId="11059"/>
    <cellStyle name="Comma 14 2 2 5 3 2" xfId="36046"/>
    <cellStyle name="Comma 14 2 2 5 4" xfId="36043"/>
    <cellStyle name="Comma 14 2 2 5 5" xfId="45122"/>
    <cellStyle name="Comma 14 2 2 6" xfId="4349"/>
    <cellStyle name="Comma 14 2 2 6 2" xfId="11061"/>
    <cellStyle name="Comma 14 2 2 6 2 2" xfId="36048"/>
    <cellStyle name="Comma 14 2 2 6 3" xfId="36047"/>
    <cellStyle name="Comma 14 2 2 6 4" xfId="45124"/>
    <cellStyle name="Comma 14 2 2 7" xfId="4350"/>
    <cellStyle name="Comma 14 2 2 7 2" xfId="11062"/>
    <cellStyle name="Comma 14 2 2 7 2 2" xfId="36050"/>
    <cellStyle name="Comma 14 2 2 7 3" xfId="36049"/>
    <cellStyle name="Comma 14 2 2 7 4" xfId="45125"/>
    <cellStyle name="Comma 14 2 2 8" xfId="4351"/>
    <cellStyle name="Comma 14 2 2 8 2" xfId="11063"/>
    <cellStyle name="Comma 14 2 2 8 2 2" xfId="36052"/>
    <cellStyle name="Comma 14 2 2 8 3" xfId="36051"/>
    <cellStyle name="Comma 14 2 2 8 4" xfId="45126"/>
    <cellStyle name="Comma 14 2 2 9" xfId="4352"/>
    <cellStyle name="Comma 14 2 2 9 2" xfId="11064"/>
    <cellStyle name="Comma 14 2 2 9 2 2" xfId="36054"/>
    <cellStyle name="Comma 14 2 2 9 3" xfId="36053"/>
    <cellStyle name="Comma 14 2 2 9 4" xfId="45127"/>
    <cellStyle name="Comma 14 2 3" xfId="4353"/>
    <cellStyle name="Comma 14 2 3 10" xfId="11065"/>
    <cellStyle name="Comma 14 2 3 10 2" xfId="36056"/>
    <cellStyle name="Comma 14 2 3 11" xfId="17104"/>
    <cellStyle name="Comma 14 2 3 12" xfId="36055"/>
    <cellStyle name="Comma 14 2 3 13" xfId="45128"/>
    <cellStyle name="Comma 14 2 3 2" xfId="4354"/>
    <cellStyle name="Comma 14 2 3 2 10" xfId="36057"/>
    <cellStyle name="Comma 14 2 3 2 11" xfId="45129"/>
    <cellStyle name="Comma 14 2 3 2 2" xfId="4355"/>
    <cellStyle name="Comma 14 2 3 2 2 2" xfId="4356"/>
    <cellStyle name="Comma 14 2 3 2 2 2 2" xfId="11068"/>
    <cellStyle name="Comma 14 2 3 2 2 2 2 2" xfId="36060"/>
    <cellStyle name="Comma 14 2 3 2 2 2 3" xfId="36059"/>
    <cellStyle name="Comma 14 2 3 2 2 2 4" xfId="45131"/>
    <cellStyle name="Comma 14 2 3 2 2 3" xfId="11067"/>
    <cellStyle name="Comma 14 2 3 2 2 3 2" xfId="36061"/>
    <cellStyle name="Comma 14 2 3 2 2 4" xfId="36058"/>
    <cellStyle name="Comma 14 2 3 2 2 5" xfId="45130"/>
    <cellStyle name="Comma 14 2 3 2 3" xfId="4357"/>
    <cellStyle name="Comma 14 2 3 2 3 2" xfId="4358"/>
    <cellStyle name="Comma 14 2 3 2 3 2 2" xfId="11070"/>
    <cellStyle name="Comma 14 2 3 2 3 2 2 2" xfId="36064"/>
    <cellStyle name="Comma 14 2 3 2 3 2 3" xfId="36063"/>
    <cellStyle name="Comma 14 2 3 2 3 2 4" xfId="45133"/>
    <cellStyle name="Comma 14 2 3 2 3 3" xfId="11069"/>
    <cellStyle name="Comma 14 2 3 2 3 3 2" xfId="36065"/>
    <cellStyle name="Comma 14 2 3 2 3 4" xfId="36062"/>
    <cellStyle name="Comma 14 2 3 2 3 5" xfId="45132"/>
    <cellStyle name="Comma 14 2 3 2 4" xfId="4359"/>
    <cellStyle name="Comma 14 2 3 2 4 2" xfId="11071"/>
    <cellStyle name="Comma 14 2 3 2 4 2 2" xfId="36067"/>
    <cellStyle name="Comma 14 2 3 2 4 3" xfId="36066"/>
    <cellStyle name="Comma 14 2 3 2 4 4" xfId="45134"/>
    <cellStyle name="Comma 14 2 3 2 5" xfId="4360"/>
    <cellStyle name="Comma 14 2 3 2 5 2" xfId="11072"/>
    <cellStyle name="Comma 14 2 3 2 5 2 2" xfId="36069"/>
    <cellStyle name="Comma 14 2 3 2 5 3" xfId="36068"/>
    <cellStyle name="Comma 14 2 3 2 5 4" xfId="45135"/>
    <cellStyle name="Comma 14 2 3 2 6" xfId="4361"/>
    <cellStyle name="Comma 14 2 3 2 6 2" xfId="11073"/>
    <cellStyle name="Comma 14 2 3 2 6 2 2" xfId="36071"/>
    <cellStyle name="Comma 14 2 3 2 6 3" xfId="36070"/>
    <cellStyle name="Comma 14 2 3 2 6 4" xfId="45136"/>
    <cellStyle name="Comma 14 2 3 2 7" xfId="4362"/>
    <cellStyle name="Comma 14 2 3 2 7 2" xfId="11074"/>
    <cellStyle name="Comma 14 2 3 2 7 2 2" xfId="36073"/>
    <cellStyle name="Comma 14 2 3 2 7 3" xfId="36072"/>
    <cellStyle name="Comma 14 2 3 2 7 4" xfId="45137"/>
    <cellStyle name="Comma 14 2 3 2 8" xfId="4363"/>
    <cellStyle name="Comma 14 2 3 2 8 2" xfId="11075"/>
    <cellStyle name="Comma 14 2 3 2 8 2 2" xfId="36075"/>
    <cellStyle name="Comma 14 2 3 2 8 3" xfId="36074"/>
    <cellStyle name="Comma 14 2 3 2 8 4" xfId="45138"/>
    <cellStyle name="Comma 14 2 3 2 9" xfId="11066"/>
    <cellStyle name="Comma 14 2 3 2 9 2" xfId="36076"/>
    <cellStyle name="Comma 14 2 3 3" xfId="4364"/>
    <cellStyle name="Comma 14 2 3 3 2" xfId="4365"/>
    <cellStyle name="Comma 14 2 3 3 2 2" xfId="11077"/>
    <cellStyle name="Comma 14 2 3 3 2 2 2" xfId="36079"/>
    <cellStyle name="Comma 14 2 3 3 2 3" xfId="36078"/>
    <cellStyle name="Comma 14 2 3 3 2 4" xfId="45140"/>
    <cellStyle name="Comma 14 2 3 3 3" xfId="11076"/>
    <cellStyle name="Comma 14 2 3 3 3 2" xfId="36080"/>
    <cellStyle name="Comma 14 2 3 3 4" xfId="36077"/>
    <cellStyle name="Comma 14 2 3 3 5" xfId="45139"/>
    <cellStyle name="Comma 14 2 3 4" xfId="4366"/>
    <cellStyle name="Comma 14 2 3 4 2" xfId="4367"/>
    <cellStyle name="Comma 14 2 3 4 2 2" xfId="11079"/>
    <cellStyle name="Comma 14 2 3 4 2 2 2" xfId="36083"/>
    <cellStyle name="Comma 14 2 3 4 2 3" xfId="36082"/>
    <cellStyle name="Comma 14 2 3 4 2 4" xfId="45142"/>
    <cellStyle name="Comma 14 2 3 4 3" xfId="11078"/>
    <cellStyle name="Comma 14 2 3 4 3 2" xfId="36084"/>
    <cellStyle name="Comma 14 2 3 4 4" xfId="36081"/>
    <cellStyle name="Comma 14 2 3 4 5" xfId="45141"/>
    <cellStyle name="Comma 14 2 3 5" xfId="4368"/>
    <cellStyle name="Comma 14 2 3 5 2" xfId="11080"/>
    <cellStyle name="Comma 14 2 3 5 2 2" xfId="36086"/>
    <cellStyle name="Comma 14 2 3 5 3" xfId="36085"/>
    <cellStyle name="Comma 14 2 3 5 4" xfId="45143"/>
    <cellStyle name="Comma 14 2 3 6" xfId="4369"/>
    <cellStyle name="Comma 14 2 3 6 2" xfId="11081"/>
    <cellStyle name="Comma 14 2 3 6 2 2" xfId="36088"/>
    <cellStyle name="Comma 14 2 3 6 3" xfId="36087"/>
    <cellStyle name="Comma 14 2 3 6 4" xfId="45144"/>
    <cellStyle name="Comma 14 2 3 7" xfId="4370"/>
    <cellStyle name="Comma 14 2 3 7 2" xfId="11082"/>
    <cellStyle name="Comma 14 2 3 7 2 2" xfId="36090"/>
    <cellStyle name="Comma 14 2 3 7 3" xfId="36089"/>
    <cellStyle name="Comma 14 2 3 7 4" xfId="45145"/>
    <cellStyle name="Comma 14 2 3 8" xfId="4371"/>
    <cellStyle name="Comma 14 2 3 8 2" xfId="11083"/>
    <cellStyle name="Comma 14 2 3 8 2 2" xfId="36092"/>
    <cellStyle name="Comma 14 2 3 8 3" xfId="36091"/>
    <cellStyle name="Comma 14 2 3 8 4" xfId="45146"/>
    <cellStyle name="Comma 14 2 3 9" xfId="4372"/>
    <cellStyle name="Comma 14 2 3 9 2" xfId="11084"/>
    <cellStyle name="Comma 14 2 3 9 2 2" xfId="36094"/>
    <cellStyle name="Comma 14 2 3 9 3" xfId="36093"/>
    <cellStyle name="Comma 14 2 3 9 4" xfId="45147"/>
    <cellStyle name="Comma 14 2 4" xfId="4373"/>
    <cellStyle name="Comma 14 2 4 10" xfId="17105"/>
    <cellStyle name="Comma 14 2 4 11" xfId="36095"/>
    <cellStyle name="Comma 14 2 4 12" xfId="45148"/>
    <cellStyle name="Comma 14 2 4 2" xfId="4374"/>
    <cellStyle name="Comma 14 2 4 2 2" xfId="4375"/>
    <cellStyle name="Comma 14 2 4 2 2 2" xfId="11087"/>
    <cellStyle name="Comma 14 2 4 2 2 2 2" xfId="36098"/>
    <cellStyle name="Comma 14 2 4 2 2 3" xfId="36097"/>
    <cellStyle name="Comma 14 2 4 2 2 4" xfId="45150"/>
    <cellStyle name="Comma 14 2 4 2 3" xfId="11086"/>
    <cellStyle name="Comma 14 2 4 2 3 2" xfId="36099"/>
    <cellStyle name="Comma 14 2 4 2 4" xfId="36096"/>
    <cellStyle name="Comma 14 2 4 2 5" xfId="45149"/>
    <cellStyle name="Comma 14 2 4 3" xfId="4376"/>
    <cellStyle name="Comma 14 2 4 3 2" xfId="4377"/>
    <cellStyle name="Comma 14 2 4 3 2 2" xfId="11089"/>
    <cellStyle name="Comma 14 2 4 3 2 2 2" xfId="36102"/>
    <cellStyle name="Comma 14 2 4 3 2 3" xfId="36101"/>
    <cellStyle name="Comma 14 2 4 3 2 4" xfId="45152"/>
    <cellStyle name="Comma 14 2 4 3 3" xfId="11088"/>
    <cellStyle name="Comma 14 2 4 3 3 2" xfId="36103"/>
    <cellStyle name="Comma 14 2 4 3 4" xfId="36100"/>
    <cellStyle name="Comma 14 2 4 3 5" xfId="45151"/>
    <cellStyle name="Comma 14 2 4 4" xfId="4378"/>
    <cellStyle name="Comma 14 2 4 4 2" xfId="11090"/>
    <cellStyle name="Comma 14 2 4 4 2 2" xfId="36105"/>
    <cellStyle name="Comma 14 2 4 4 3" xfId="36104"/>
    <cellStyle name="Comma 14 2 4 4 4" xfId="45153"/>
    <cellStyle name="Comma 14 2 4 5" xfId="4379"/>
    <cellStyle name="Comma 14 2 4 5 2" xfId="11091"/>
    <cellStyle name="Comma 14 2 4 5 2 2" xfId="36107"/>
    <cellStyle name="Comma 14 2 4 5 3" xfId="36106"/>
    <cellStyle name="Comma 14 2 4 5 4" xfId="45154"/>
    <cellStyle name="Comma 14 2 4 6" xfId="4380"/>
    <cellStyle name="Comma 14 2 4 6 2" xfId="11092"/>
    <cellStyle name="Comma 14 2 4 6 2 2" xfId="36109"/>
    <cellStyle name="Comma 14 2 4 6 3" xfId="36108"/>
    <cellStyle name="Comma 14 2 4 6 4" xfId="45155"/>
    <cellStyle name="Comma 14 2 4 7" xfId="4381"/>
    <cellStyle name="Comma 14 2 4 7 2" xfId="11093"/>
    <cellStyle name="Comma 14 2 4 7 2 2" xfId="36111"/>
    <cellStyle name="Comma 14 2 4 7 3" xfId="36110"/>
    <cellStyle name="Comma 14 2 4 7 4" xfId="45156"/>
    <cellStyle name="Comma 14 2 4 8" xfId="4382"/>
    <cellStyle name="Comma 14 2 4 8 2" xfId="11094"/>
    <cellStyle name="Comma 14 2 4 8 2 2" xfId="36113"/>
    <cellStyle name="Comma 14 2 4 8 3" xfId="36112"/>
    <cellStyle name="Comma 14 2 4 8 4" xfId="45157"/>
    <cellStyle name="Comma 14 2 4 9" xfId="11085"/>
    <cellStyle name="Comma 14 2 4 9 2" xfId="36114"/>
    <cellStyle name="Comma 14 2 5" xfId="4383"/>
    <cellStyle name="Comma 14 2 5 10" xfId="17106"/>
    <cellStyle name="Comma 14 2 5 11" xfId="36115"/>
    <cellStyle name="Comma 14 2 5 12" xfId="45158"/>
    <cellStyle name="Comma 14 2 5 2" xfId="4384"/>
    <cellStyle name="Comma 14 2 5 2 2" xfId="11096"/>
    <cellStyle name="Comma 14 2 5 2 2 2" xfId="36117"/>
    <cellStyle name="Comma 14 2 5 2 3" xfId="36116"/>
    <cellStyle name="Comma 14 2 5 2 4" xfId="45159"/>
    <cellStyle name="Comma 14 2 5 3" xfId="4385"/>
    <cellStyle name="Comma 14 2 5 3 2" xfId="11097"/>
    <cellStyle name="Comma 14 2 5 3 2 2" xfId="36119"/>
    <cellStyle name="Comma 14 2 5 3 3" xfId="36118"/>
    <cellStyle name="Comma 14 2 5 3 4" xfId="45160"/>
    <cellStyle name="Comma 14 2 5 4" xfId="4386"/>
    <cellStyle name="Comma 14 2 5 4 2" xfId="11098"/>
    <cellStyle name="Comma 14 2 5 4 2 2" xfId="36121"/>
    <cellStyle name="Comma 14 2 5 4 3" xfId="36120"/>
    <cellStyle name="Comma 14 2 5 4 4" xfId="45161"/>
    <cellStyle name="Comma 14 2 5 5" xfId="4387"/>
    <cellStyle name="Comma 14 2 5 5 2" xfId="11099"/>
    <cellStyle name="Comma 14 2 5 5 2 2" xfId="36123"/>
    <cellStyle name="Comma 14 2 5 5 3" xfId="36122"/>
    <cellStyle name="Comma 14 2 5 5 4" xfId="45162"/>
    <cellStyle name="Comma 14 2 5 6" xfId="4388"/>
    <cellStyle name="Comma 14 2 5 6 2" xfId="11100"/>
    <cellStyle name="Comma 14 2 5 6 2 2" xfId="36125"/>
    <cellStyle name="Comma 14 2 5 6 3" xfId="36124"/>
    <cellStyle name="Comma 14 2 5 6 4" xfId="45163"/>
    <cellStyle name="Comma 14 2 5 7" xfId="4389"/>
    <cellStyle name="Comma 14 2 5 7 2" xfId="11101"/>
    <cellStyle name="Comma 14 2 5 7 2 2" xfId="36127"/>
    <cellStyle name="Comma 14 2 5 7 3" xfId="36126"/>
    <cellStyle name="Comma 14 2 5 7 4" xfId="45164"/>
    <cellStyle name="Comma 14 2 5 8" xfId="4390"/>
    <cellStyle name="Comma 14 2 5 8 2" xfId="11102"/>
    <cellStyle name="Comma 14 2 5 8 2 2" xfId="36129"/>
    <cellStyle name="Comma 14 2 5 8 3" xfId="36128"/>
    <cellStyle name="Comma 14 2 5 8 4" xfId="45165"/>
    <cellStyle name="Comma 14 2 5 9" xfId="11095"/>
    <cellStyle name="Comma 14 2 5 9 2" xfId="36130"/>
    <cellStyle name="Comma 14 2 6" xfId="4391"/>
    <cellStyle name="Comma 14 2 6 2" xfId="4392"/>
    <cellStyle name="Comma 14 2 6 2 2" xfId="11104"/>
    <cellStyle name="Comma 14 2 6 2 2 2" xfId="36133"/>
    <cellStyle name="Comma 14 2 6 2 3" xfId="36132"/>
    <cellStyle name="Comma 14 2 6 2 4" xfId="45167"/>
    <cellStyle name="Comma 14 2 6 3" xfId="11103"/>
    <cellStyle name="Comma 14 2 6 3 2" xfId="36134"/>
    <cellStyle name="Comma 14 2 6 4" xfId="36131"/>
    <cellStyle name="Comma 14 2 6 5" xfId="45166"/>
    <cellStyle name="Comma 14 2 7" xfId="4393"/>
    <cellStyle name="Comma 14 2 7 2" xfId="11105"/>
    <cellStyle name="Comma 14 2 7 2 2" xfId="36136"/>
    <cellStyle name="Comma 14 2 7 3" xfId="36135"/>
    <cellStyle name="Comma 14 2 7 4" xfId="45168"/>
    <cellStyle name="Comma 14 2 8" xfId="4394"/>
    <cellStyle name="Comma 14 2 8 2" xfId="11106"/>
    <cellStyle name="Comma 14 2 8 2 2" xfId="36138"/>
    <cellStyle name="Comma 14 2 8 3" xfId="36137"/>
    <cellStyle name="Comma 14 2 8 4" xfId="45169"/>
    <cellStyle name="Comma 14 2 9" xfId="4395"/>
    <cellStyle name="Comma 14 2 9 2" xfId="11107"/>
    <cellStyle name="Comma 14 2 9 2 2" xfId="36140"/>
    <cellStyle name="Comma 14 2 9 3" xfId="36139"/>
    <cellStyle name="Comma 14 2 9 4" xfId="45170"/>
    <cellStyle name="Comma 14 3" xfId="4396"/>
    <cellStyle name="Comma 14 3 10" xfId="11108"/>
    <cellStyle name="Comma 14 3 10 2" xfId="36142"/>
    <cellStyle name="Comma 14 3 11" xfId="17107"/>
    <cellStyle name="Comma 14 3 12" xfId="36141"/>
    <cellStyle name="Comma 14 3 13" xfId="45171"/>
    <cellStyle name="Comma 14 3 2" xfId="4397"/>
    <cellStyle name="Comma 14 3 2 10" xfId="36143"/>
    <cellStyle name="Comma 14 3 2 11" xfId="45172"/>
    <cellStyle name="Comma 14 3 2 2" xfId="4398"/>
    <cellStyle name="Comma 14 3 2 2 2" xfId="4399"/>
    <cellStyle name="Comma 14 3 2 2 2 2" xfId="11111"/>
    <cellStyle name="Comma 14 3 2 2 2 2 2" xfId="36146"/>
    <cellStyle name="Comma 14 3 2 2 2 3" xfId="36145"/>
    <cellStyle name="Comma 14 3 2 2 2 4" xfId="45174"/>
    <cellStyle name="Comma 14 3 2 2 3" xfId="11110"/>
    <cellStyle name="Comma 14 3 2 2 3 2" xfId="36147"/>
    <cellStyle name="Comma 14 3 2 2 4" xfId="36144"/>
    <cellStyle name="Comma 14 3 2 2 5" xfId="45173"/>
    <cellStyle name="Comma 14 3 2 3" xfId="4400"/>
    <cellStyle name="Comma 14 3 2 3 2" xfId="4401"/>
    <cellStyle name="Comma 14 3 2 3 2 2" xfId="11113"/>
    <cellStyle name="Comma 14 3 2 3 2 2 2" xfId="36150"/>
    <cellStyle name="Comma 14 3 2 3 2 3" xfId="36149"/>
    <cellStyle name="Comma 14 3 2 3 2 4" xfId="45176"/>
    <cellStyle name="Comma 14 3 2 3 3" xfId="11112"/>
    <cellStyle name="Comma 14 3 2 3 3 2" xfId="36151"/>
    <cellStyle name="Comma 14 3 2 3 4" xfId="36148"/>
    <cellStyle name="Comma 14 3 2 3 5" xfId="45175"/>
    <cellStyle name="Comma 14 3 2 4" xfId="4402"/>
    <cellStyle name="Comma 14 3 2 4 2" xfId="11114"/>
    <cellStyle name="Comma 14 3 2 4 2 2" xfId="36153"/>
    <cellStyle name="Comma 14 3 2 4 3" xfId="36152"/>
    <cellStyle name="Comma 14 3 2 4 4" xfId="45177"/>
    <cellStyle name="Comma 14 3 2 5" xfId="4403"/>
    <cellStyle name="Comma 14 3 2 5 2" xfId="11115"/>
    <cellStyle name="Comma 14 3 2 5 2 2" xfId="36155"/>
    <cellStyle name="Comma 14 3 2 5 3" xfId="36154"/>
    <cellStyle name="Comma 14 3 2 5 4" xfId="45178"/>
    <cellStyle name="Comma 14 3 2 6" xfId="4404"/>
    <cellStyle name="Comma 14 3 2 6 2" xfId="11116"/>
    <cellStyle name="Comma 14 3 2 6 2 2" xfId="36157"/>
    <cellStyle name="Comma 14 3 2 6 3" xfId="36156"/>
    <cellStyle name="Comma 14 3 2 6 4" xfId="45179"/>
    <cellStyle name="Comma 14 3 2 7" xfId="4405"/>
    <cellStyle name="Comma 14 3 2 7 2" xfId="11117"/>
    <cellStyle name="Comma 14 3 2 7 2 2" xfId="36159"/>
    <cellStyle name="Comma 14 3 2 7 3" xfId="36158"/>
    <cellStyle name="Comma 14 3 2 7 4" xfId="45180"/>
    <cellStyle name="Comma 14 3 2 8" xfId="4406"/>
    <cellStyle name="Comma 14 3 2 8 2" xfId="11118"/>
    <cellStyle name="Comma 14 3 2 8 2 2" xfId="36161"/>
    <cellStyle name="Comma 14 3 2 8 3" xfId="36160"/>
    <cellStyle name="Comma 14 3 2 8 4" xfId="45181"/>
    <cellStyle name="Comma 14 3 2 9" xfId="11109"/>
    <cellStyle name="Comma 14 3 2 9 2" xfId="36162"/>
    <cellStyle name="Comma 14 3 3" xfId="4407"/>
    <cellStyle name="Comma 14 3 3 2" xfId="4408"/>
    <cellStyle name="Comma 14 3 3 2 2" xfId="11120"/>
    <cellStyle name="Comma 14 3 3 2 2 2" xfId="36165"/>
    <cellStyle name="Comma 14 3 3 2 3" xfId="36164"/>
    <cellStyle name="Comma 14 3 3 2 4" xfId="45183"/>
    <cellStyle name="Comma 14 3 3 3" xfId="11119"/>
    <cellStyle name="Comma 14 3 3 3 2" xfId="36166"/>
    <cellStyle name="Comma 14 3 3 4" xfId="36163"/>
    <cellStyle name="Comma 14 3 3 5" xfId="45182"/>
    <cellStyle name="Comma 14 3 4" xfId="4409"/>
    <cellStyle name="Comma 14 3 4 2" xfId="4410"/>
    <cellStyle name="Comma 14 3 4 2 2" xfId="11122"/>
    <cellStyle name="Comma 14 3 4 2 2 2" xfId="36169"/>
    <cellStyle name="Comma 14 3 4 2 3" xfId="36168"/>
    <cellStyle name="Comma 14 3 4 2 4" xfId="45185"/>
    <cellStyle name="Comma 14 3 4 3" xfId="11121"/>
    <cellStyle name="Comma 14 3 4 3 2" xfId="36170"/>
    <cellStyle name="Comma 14 3 4 4" xfId="36167"/>
    <cellStyle name="Comma 14 3 4 5" xfId="45184"/>
    <cellStyle name="Comma 14 3 5" xfId="4411"/>
    <cellStyle name="Comma 14 3 5 2" xfId="11123"/>
    <cellStyle name="Comma 14 3 5 2 2" xfId="36172"/>
    <cellStyle name="Comma 14 3 5 3" xfId="36171"/>
    <cellStyle name="Comma 14 3 5 4" xfId="45186"/>
    <cellStyle name="Comma 14 3 6" xfId="4412"/>
    <cellStyle name="Comma 14 3 6 2" xfId="11124"/>
    <cellStyle name="Comma 14 3 6 2 2" xfId="36174"/>
    <cellStyle name="Comma 14 3 6 3" xfId="36173"/>
    <cellStyle name="Comma 14 3 6 4" xfId="45187"/>
    <cellStyle name="Comma 14 3 7" xfId="4413"/>
    <cellStyle name="Comma 14 3 7 2" xfId="11125"/>
    <cellStyle name="Comma 14 3 7 2 2" xfId="36176"/>
    <cellStyle name="Comma 14 3 7 3" xfId="36175"/>
    <cellStyle name="Comma 14 3 7 4" xfId="45188"/>
    <cellStyle name="Comma 14 3 8" xfId="4414"/>
    <cellStyle name="Comma 14 3 8 2" xfId="11126"/>
    <cellStyle name="Comma 14 3 8 2 2" xfId="36178"/>
    <cellStyle name="Comma 14 3 8 3" xfId="36177"/>
    <cellStyle name="Comma 14 3 8 4" xfId="45189"/>
    <cellStyle name="Comma 14 3 9" xfId="4415"/>
    <cellStyle name="Comma 14 3 9 2" xfId="11127"/>
    <cellStyle name="Comma 14 3 9 2 2" xfId="36180"/>
    <cellStyle name="Comma 14 3 9 3" xfId="36179"/>
    <cellStyle name="Comma 14 3 9 4" xfId="45190"/>
    <cellStyle name="Comma 14 4" xfId="4416"/>
    <cellStyle name="Comma 14 4 10" xfId="17108"/>
    <cellStyle name="Comma 14 4 11" xfId="36181"/>
    <cellStyle name="Comma 14 4 12" xfId="45191"/>
    <cellStyle name="Comma 14 4 2" xfId="4417"/>
    <cellStyle name="Comma 14 4 2 2" xfId="4418"/>
    <cellStyle name="Comma 14 4 2 2 2" xfId="11130"/>
    <cellStyle name="Comma 14 4 2 2 2 2" xfId="36184"/>
    <cellStyle name="Comma 14 4 2 2 3" xfId="36183"/>
    <cellStyle name="Comma 14 4 2 2 4" xfId="45193"/>
    <cellStyle name="Comma 14 4 2 3" xfId="11129"/>
    <cellStyle name="Comma 14 4 2 3 2" xfId="36185"/>
    <cellStyle name="Comma 14 4 2 4" xfId="36182"/>
    <cellStyle name="Comma 14 4 2 5" xfId="45192"/>
    <cellStyle name="Comma 14 4 3" xfId="4419"/>
    <cellStyle name="Comma 14 4 3 2" xfId="4420"/>
    <cellStyle name="Comma 14 4 3 2 2" xfId="11132"/>
    <cellStyle name="Comma 14 4 3 2 2 2" xfId="36188"/>
    <cellStyle name="Comma 14 4 3 2 3" xfId="36187"/>
    <cellStyle name="Comma 14 4 3 2 4" xfId="45195"/>
    <cellStyle name="Comma 14 4 3 3" xfId="11131"/>
    <cellStyle name="Comma 14 4 3 3 2" xfId="36189"/>
    <cellStyle name="Comma 14 4 3 4" xfId="36186"/>
    <cellStyle name="Comma 14 4 3 5" xfId="45194"/>
    <cellStyle name="Comma 14 4 4" xfId="4421"/>
    <cellStyle name="Comma 14 4 4 2" xfId="11133"/>
    <cellStyle name="Comma 14 4 4 2 2" xfId="36191"/>
    <cellStyle name="Comma 14 4 4 3" xfId="36190"/>
    <cellStyle name="Comma 14 4 4 4" xfId="45196"/>
    <cellStyle name="Comma 14 4 5" xfId="4422"/>
    <cellStyle name="Comma 14 4 5 2" xfId="11134"/>
    <cellStyle name="Comma 14 4 5 2 2" xfId="36193"/>
    <cellStyle name="Comma 14 4 5 3" xfId="36192"/>
    <cellStyle name="Comma 14 4 5 4" xfId="45197"/>
    <cellStyle name="Comma 14 4 6" xfId="4423"/>
    <cellStyle name="Comma 14 4 6 2" xfId="11135"/>
    <cellStyle name="Comma 14 4 6 2 2" xfId="36195"/>
    <cellStyle name="Comma 14 4 6 3" xfId="36194"/>
    <cellStyle name="Comma 14 4 6 4" xfId="45198"/>
    <cellStyle name="Comma 14 4 7" xfId="4424"/>
    <cellStyle name="Comma 14 4 7 2" xfId="11136"/>
    <cellStyle name="Comma 14 4 7 2 2" xfId="36197"/>
    <cellStyle name="Comma 14 4 7 3" xfId="36196"/>
    <cellStyle name="Comma 14 4 7 4" xfId="45199"/>
    <cellStyle name="Comma 14 4 8" xfId="4425"/>
    <cellStyle name="Comma 14 4 8 2" xfId="11137"/>
    <cellStyle name="Comma 14 4 8 2 2" xfId="36199"/>
    <cellStyle name="Comma 14 4 8 3" xfId="36198"/>
    <cellStyle name="Comma 14 4 8 4" xfId="45200"/>
    <cellStyle name="Comma 14 4 9" xfId="11128"/>
    <cellStyle name="Comma 14 4 9 2" xfId="36200"/>
    <cellStyle name="Comma 14 5" xfId="4426"/>
    <cellStyle name="Comma 14 5 10" xfId="17109"/>
    <cellStyle name="Comma 14 5 11" xfId="36201"/>
    <cellStyle name="Comma 14 5 12" xfId="45201"/>
    <cellStyle name="Comma 14 5 2" xfId="4427"/>
    <cellStyle name="Comma 14 5 2 2" xfId="11139"/>
    <cellStyle name="Comma 14 5 2 2 2" xfId="36203"/>
    <cellStyle name="Comma 14 5 2 3" xfId="36202"/>
    <cellStyle name="Comma 14 5 2 4" xfId="45202"/>
    <cellStyle name="Comma 14 5 3" xfId="4428"/>
    <cellStyle name="Comma 14 5 3 2" xfId="11140"/>
    <cellStyle name="Comma 14 5 3 2 2" xfId="36205"/>
    <cellStyle name="Comma 14 5 3 3" xfId="36204"/>
    <cellStyle name="Comma 14 5 3 4" xfId="45203"/>
    <cellStyle name="Comma 14 5 4" xfId="4429"/>
    <cellStyle name="Comma 14 5 4 2" xfId="11141"/>
    <cellStyle name="Comma 14 5 4 2 2" xfId="36207"/>
    <cellStyle name="Comma 14 5 4 3" xfId="36206"/>
    <cellStyle name="Comma 14 5 4 4" xfId="45204"/>
    <cellStyle name="Comma 14 5 5" xfId="4430"/>
    <cellStyle name="Comma 14 5 5 2" xfId="11142"/>
    <cellStyle name="Comma 14 5 5 2 2" xfId="36209"/>
    <cellStyle name="Comma 14 5 5 3" xfId="36208"/>
    <cellStyle name="Comma 14 5 5 4" xfId="45205"/>
    <cellStyle name="Comma 14 5 6" xfId="4431"/>
    <cellStyle name="Comma 14 5 6 2" xfId="11143"/>
    <cellStyle name="Comma 14 5 6 2 2" xfId="36211"/>
    <cellStyle name="Comma 14 5 6 3" xfId="36210"/>
    <cellStyle name="Comma 14 5 6 4" xfId="45206"/>
    <cellStyle name="Comma 14 5 7" xfId="4432"/>
    <cellStyle name="Comma 14 5 7 2" xfId="11144"/>
    <cellStyle name="Comma 14 5 7 2 2" xfId="36213"/>
    <cellStyle name="Comma 14 5 7 3" xfId="36212"/>
    <cellStyle name="Comma 14 5 7 4" xfId="45207"/>
    <cellStyle name="Comma 14 5 8" xfId="4433"/>
    <cellStyle name="Comma 14 5 8 2" xfId="11145"/>
    <cellStyle name="Comma 14 5 8 2 2" xfId="36215"/>
    <cellStyle name="Comma 14 5 8 3" xfId="36214"/>
    <cellStyle name="Comma 14 5 8 4" xfId="45208"/>
    <cellStyle name="Comma 14 5 9" xfId="11138"/>
    <cellStyle name="Comma 14 5 9 2" xfId="36216"/>
    <cellStyle name="Comma 14 6" xfId="4434"/>
    <cellStyle name="Comma 14 6 2" xfId="4435"/>
    <cellStyle name="Comma 14 6 2 2" xfId="11147"/>
    <cellStyle name="Comma 14 6 2 2 2" xfId="36219"/>
    <cellStyle name="Comma 14 6 2 3" xfId="36218"/>
    <cellStyle name="Comma 14 6 2 4" xfId="45210"/>
    <cellStyle name="Comma 14 6 3" xfId="11146"/>
    <cellStyle name="Comma 14 6 3 2" xfId="36220"/>
    <cellStyle name="Comma 14 6 4" xfId="17110"/>
    <cellStyle name="Comma 14 6 5" xfId="36217"/>
    <cellStyle name="Comma 14 6 6" xfId="45209"/>
    <cellStyle name="Comma 14 7" xfId="4436"/>
    <cellStyle name="Comma 14 7 2" xfId="11148"/>
    <cellStyle name="Comma 14 7 2 2" xfId="36222"/>
    <cellStyle name="Comma 14 7 3" xfId="17111"/>
    <cellStyle name="Comma 14 7 4" xfId="36221"/>
    <cellStyle name="Comma 14 7 5" xfId="45211"/>
    <cellStyle name="Comma 14 8" xfId="4437"/>
    <cellStyle name="Comma 14 8 2" xfId="11149"/>
    <cellStyle name="Comma 14 8 2 2" xfId="36224"/>
    <cellStyle name="Comma 14 8 3" xfId="36223"/>
    <cellStyle name="Comma 14 8 4" xfId="45212"/>
    <cellStyle name="Comma 14 9" xfId="4438"/>
    <cellStyle name="Comma 14 9 2" xfId="11150"/>
    <cellStyle name="Comma 14 9 2 2" xfId="36226"/>
    <cellStyle name="Comma 14 9 3" xfId="36225"/>
    <cellStyle name="Comma 14 9 4" xfId="45213"/>
    <cellStyle name="Comma 15" xfId="4439"/>
    <cellStyle name="Comma 15 2" xfId="17113"/>
    <cellStyle name="Comma 15 3" xfId="17114"/>
    <cellStyle name="Comma 15 4" xfId="17115"/>
    <cellStyle name="Comma 15 5" xfId="17116"/>
    <cellStyle name="Comma 15 6" xfId="17117"/>
    <cellStyle name="Comma 15 7" xfId="17118"/>
    <cellStyle name="Comma 15 8" xfId="17119"/>
    <cellStyle name="Comma 15 9" xfId="17112"/>
    <cellStyle name="Comma 16" xfId="4440"/>
    <cellStyle name="Comma 16 2" xfId="17120"/>
    <cellStyle name="Comma 16 2 2" xfId="17121"/>
    <cellStyle name="Comma 16 2 3" xfId="17122"/>
    <cellStyle name="Comma 16 3" xfId="17123"/>
    <cellStyle name="Comma 17" xfId="4441"/>
    <cellStyle name="Comma 17 10" xfId="4442"/>
    <cellStyle name="Comma 17 10 2" xfId="11152"/>
    <cellStyle name="Comma 17 10 2 2" xfId="36229"/>
    <cellStyle name="Comma 17 10 3" xfId="36228"/>
    <cellStyle name="Comma 17 10 4" xfId="45215"/>
    <cellStyle name="Comma 17 11" xfId="4443"/>
    <cellStyle name="Comma 17 11 2" xfId="11153"/>
    <cellStyle name="Comma 17 11 2 2" xfId="36231"/>
    <cellStyle name="Comma 17 11 3" xfId="36230"/>
    <cellStyle name="Comma 17 11 4" xfId="45216"/>
    <cellStyle name="Comma 17 12" xfId="11151"/>
    <cellStyle name="Comma 17 12 2" xfId="36232"/>
    <cellStyle name="Comma 17 13" xfId="17124"/>
    <cellStyle name="Comma 17 14" xfId="36227"/>
    <cellStyle name="Comma 17 15" xfId="45214"/>
    <cellStyle name="Comma 17 2" xfId="4444"/>
    <cellStyle name="Comma 17 2 10" xfId="11154"/>
    <cellStyle name="Comma 17 2 10 2" xfId="36234"/>
    <cellStyle name="Comma 17 2 11" xfId="17125"/>
    <cellStyle name="Comma 17 2 12" xfId="36233"/>
    <cellStyle name="Comma 17 2 13" xfId="45217"/>
    <cellStyle name="Comma 17 2 2" xfId="4445"/>
    <cellStyle name="Comma 17 2 2 10" xfId="17126"/>
    <cellStyle name="Comma 17 2 2 11" xfId="36235"/>
    <cellStyle name="Comma 17 2 2 12" xfId="45218"/>
    <cellStyle name="Comma 17 2 2 2" xfId="4446"/>
    <cellStyle name="Comma 17 2 2 2 2" xfId="4447"/>
    <cellStyle name="Comma 17 2 2 2 2 2" xfId="11157"/>
    <cellStyle name="Comma 17 2 2 2 2 2 2" xfId="36238"/>
    <cellStyle name="Comma 17 2 2 2 2 3" xfId="36237"/>
    <cellStyle name="Comma 17 2 2 2 2 4" xfId="45220"/>
    <cellStyle name="Comma 17 2 2 2 3" xfId="11156"/>
    <cellStyle name="Comma 17 2 2 2 3 2" xfId="36239"/>
    <cellStyle name="Comma 17 2 2 2 4" xfId="36236"/>
    <cellStyle name="Comma 17 2 2 2 5" xfId="45219"/>
    <cellStyle name="Comma 17 2 2 3" xfId="4448"/>
    <cellStyle name="Comma 17 2 2 3 2" xfId="4449"/>
    <cellStyle name="Comma 17 2 2 3 2 2" xfId="11159"/>
    <cellStyle name="Comma 17 2 2 3 2 2 2" xfId="36242"/>
    <cellStyle name="Comma 17 2 2 3 2 3" xfId="36241"/>
    <cellStyle name="Comma 17 2 2 3 2 4" xfId="45222"/>
    <cellStyle name="Comma 17 2 2 3 3" xfId="11158"/>
    <cellStyle name="Comma 17 2 2 3 3 2" xfId="36243"/>
    <cellStyle name="Comma 17 2 2 3 4" xfId="36240"/>
    <cellStyle name="Comma 17 2 2 3 5" xfId="45221"/>
    <cellStyle name="Comma 17 2 2 4" xfId="4450"/>
    <cellStyle name="Comma 17 2 2 4 2" xfId="11160"/>
    <cellStyle name="Comma 17 2 2 4 2 2" xfId="36245"/>
    <cellStyle name="Comma 17 2 2 4 3" xfId="36244"/>
    <cellStyle name="Comma 17 2 2 4 4" xfId="45223"/>
    <cellStyle name="Comma 17 2 2 5" xfId="4451"/>
    <cellStyle name="Comma 17 2 2 5 2" xfId="11161"/>
    <cellStyle name="Comma 17 2 2 5 2 2" xfId="36247"/>
    <cellStyle name="Comma 17 2 2 5 3" xfId="36246"/>
    <cellStyle name="Comma 17 2 2 5 4" xfId="45224"/>
    <cellStyle name="Comma 17 2 2 6" xfId="4452"/>
    <cellStyle name="Comma 17 2 2 6 2" xfId="11162"/>
    <cellStyle name="Comma 17 2 2 6 2 2" xfId="36249"/>
    <cellStyle name="Comma 17 2 2 6 3" xfId="36248"/>
    <cellStyle name="Comma 17 2 2 6 4" xfId="45225"/>
    <cellStyle name="Comma 17 2 2 7" xfId="4453"/>
    <cellStyle name="Comma 17 2 2 7 2" xfId="11163"/>
    <cellStyle name="Comma 17 2 2 7 2 2" xfId="36251"/>
    <cellStyle name="Comma 17 2 2 7 3" xfId="36250"/>
    <cellStyle name="Comma 17 2 2 7 4" xfId="45226"/>
    <cellStyle name="Comma 17 2 2 8" xfId="4454"/>
    <cellStyle name="Comma 17 2 2 8 2" xfId="11164"/>
    <cellStyle name="Comma 17 2 2 8 2 2" xfId="36253"/>
    <cellStyle name="Comma 17 2 2 8 3" xfId="36252"/>
    <cellStyle name="Comma 17 2 2 8 4" xfId="45227"/>
    <cellStyle name="Comma 17 2 2 9" xfId="11155"/>
    <cellStyle name="Comma 17 2 2 9 2" xfId="36254"/>
    <cellStyle name="Comma 17 2 3" xfId="4455"/>
    <cellStyle name="Comma 17 2 3 2" xfId="4456"/>
    <cellStyle name="Comma 17 2 3 2 2" xfId="11166"/>
    <cellStyle name="Comma 17 2 3 2 2 2" xfId="36257"/>
    <cellStyle name="Comma 17 2 3 2 3" xfId="36256"/>
    <cellStyle name="Comma 17 2 3 2 4" xfId="45229"/>
    <cellStyle name="Comma 17 2 3 3" xfId="11165"/>
    <cellStyle name="Comma 17 2 3 3 2" xfId="36258"/>
    <cellStyle name="Comma 17 2 3 4" xfId="36255"/>
    <cellStyle name="Comma 17 2 3 5" xfId="45228"/>
    <cellStyle name="Comma 17 2 4" xfId="4457"/>
    <cellStyle name="Comma 17 2 4 2" xfId="4458"/>
    <cellStyle name="Comma 17 2 4 2 2" xfId="11168"/>
    <cellStyle name="Comma 17 2 4 2 2 2" xfId="36261"/>
    <cellStyle name="Comma 17 2 4 2 3" xfId="36260"/>
    <cellStyle name="Comma 17 2 4 2 4" xfId="45231"/>
    <cellStyle name="Comma 17 2 4 3" xfId="11167"/>
    <cellStyle name="Comma 17 2 4 3 2" xfId="36262"/>
    <cellStyle name="Comma 17 2 4 4" xfId="36259"/>
    <cellStyle name="Comma 17 2 4 5" xfId="45230"/>
    <cellStyle name="Comma 17 2 5" xfId="4459"/>
    <cellStyle name="Comma 17 2 5 2" xfId="11169"/>
    <cellStyle name="Comma 17 2 5 2 2" xfId="36264"/>
    <cellStyle name="Comma 17 2 5 3" xfId="36263"/>
    <cellStyle name="Comma 17 2 5 4" xfId="45232"/>
    <cellStyle name="Comma 17 2 6" xfId="4460"/>
    <cellStyle name="Comma 17 2 6 2" xfId="11170"/>
    <cellStyle name="Comma 17 2 6 2 2" xfId="36266"/>
    <cellStyle name="Comma 17 2 6 3" xfId="36265"/>
    <cellStyle name="Comma 17 2 6 4" xfId="45233"/>
    <cellStyle name="Comma 17 2 7" xfId="4461"/>
    <cellStyle name="Comma 17 2 7 2" xfId="11171"/>
    <cellStyle name="Comma 17 2 7 2 2" xfId="36268"/>
    <cellStyle name="Comma 17 2 7 3" xfId="36267"/>
    <cellStyle name="Comma 17 2 7 4" xfId="45234"/>
    <cellStyle name="Comma 17 2 8" xfId="4462"/>
    <cellStyle name="Comma 17 2 8 2" xfId="11172"/>
    <cellStyle name="Comma 17 2 8 2 2" xfId="36270"/>
    <cellStyle name="Comma 17 2 8 3" xfId="36269"/>
    <cellStyle name="Comma 17 2 8 4" xfId="45235"/>
    <cellStyle name="Comma 17 2 9" xfId="4463"/>
    <cellStyle name="Comma 17 2 9 2" xfId="11173"/>
    <cellStyle name="Comma 17 2 9 2 2" xfId="36272"/>
    <cellStyle name="Comma 17 2 9 3" xfId="36271"/>
    <cellStyle name="Comma 17 2 9 4" xfId="45236"/>
    <cellStyle name="Comma 17 3" xfId="4464"/>
    <cellStyle name="Comma 17 3 10" xfId="17127"/>
    <cellStyle name="Comma 17 3 11" xfId="36273"/>
    <cellStyle name="Comma 17 3 12" xfId="45237"/>
    <cellStyle name="Comma 17 3 2" xfId="4465"/>
    <cellStyle name="Comma 17 3 2 2" xfId="4466"/>
    <cellStyle name="Comma 17 3 2 2 2" xfId="11176"/>
    <cellStyle name="Comma 17 3 2 2 2 2" xfId="36276"/>
    <cellStyle name="Comma 17 3 2 2 3" xfId="36275"/>
    <cellStyle name="Comma 17 3 2 2 4" xfId="45239"/>
    <cellStyle name="Comma 17 3 2 3" xfId="11175"/>
    <cellStyle name="Comma 17 3 2 3 2" xfId="36277"/>
    <cellStyle name="Comma 17 3 2 4" xfId="36274"/>
    <cellStyle name="Comma 17 3 2 5" xfId="45238"/>
    <cellStyle name="Comma 17 3 3" xfId="4467"/>
    <cellStyle name="Comma 17 3 3 2" xfId="4468"/>
    <cellStyle name="Comma 17 3 3 2 2" xfId="11178"/>
    <cellStyle name="Comma 17 3 3 2 2 2" xfId="36280"/>
    <cellStyle name="Comma 17 3 3 2 3" xfId="36279"/>
    <cellStyle name="Comma 17 3 3 2 4" xfId="45241"/>
    <cellStyle name="Comma 17 3 3 3" xfId="11177"/>
    <cellStyle name="Comma 17 3 3 3 2" xfId="36281"/>
    <cellStyle name="Comma 17 3 3 4" xfId="36278"/>
    <cellStyle name="Comma 17 3 3 5" xfId="45240"/>
    <cellStyle name="Comma 17 3 4" xfId="4469"/>
    <cellStyle name="Comma 17 3 4 2" xfId="11179"/>
    <cellStyle name="Comma 17 3 4 2 2" xfId="36283"/>
    <cellStyle name="Comma 17 3 4 3" xfId="36282"/>
    <cellStyle name="Comma 17 3 4 4" xfId="45242"/>
    <cellStyle name="Comma 17 3 5" xfId="4470"/>
    <cellStyle name="Comma 17 3 5 2" xfId="11180"/>
    <cellStyle name="Comma 17 3 5 2 2" xfId="36285"/>
    <cellStyle name="Comma 17 3 5 3" xfId="36284"/>
    <cellStyle name="Comma 17 3 5 4" xfId="45243"/>
    <cellStyle name="Comma 17 3 6" xfId="4471"/>
    <cellStyle name="Comma 17 3 6 2" xfId="11181"/>
    <cellStyle name="Comma 17 3 6 2 2" xfId="36287"/>
    <cellStyle name="Comma 17 3 6 3" xfId="36286"/>
    <cellStyle name="Comma 17 3 6 4" xfId="45244"/>
    <cellStyle name="Comma 17 3 7" xfId="4472"/>
    <cellStyle name="Comma 17 3 7 2" xfId="11182"/>
    <cellStyle name="Comma 17 3 7 2 2" xfId="36289"/>
    <cellStyle name="Comma 17 3 7 3" xfId="36288"/>
    <cellStyle name="Comma 17 3 7 4" xfId="45245"/>
    <cellStyle name="Comma 17 3 8" xfId="4473"/>
    <cellStyle name="Comma 17 3 8 2" xfId="11183"/>
    <cellStyle name="Comma 17 3 8 2 2" xfId="36291"/>
    <cellStyle name="Comma 17 3 8 3" xfId="36290"/>
    <cellStyle name="Comma 17 3 8 4" xfId="45246"/>
    <cellStyle name="Comma 17 3 9" xfId="11174"/>
    <cellStyle name="Comma 17 3 9 2" xfId="36292"/>
    <cellStyle name="Comma 17 4" xfId="4474"/>
    <cellStyle name="Comma 17 4 10" xfId="17128"/>
    <cellStyle name="Comma 17 4 11" xfId="36293"/>
    <cellStyle name="Comma 17 4 12" xfId="45247"/>
    <cellStyle name="Comma 17 4 2" xfId="4475"/>
    <cellStyle name="Comma 17 4 2 2" xfId="11185"/>
    <cellStyle name="Comma 17 4 2 2 2" xfId="36295"/>
    <cellStyle name="Comma 17 4 2 3" xfId="36294"/>
    <cellStyle name="Comma 17 4 2 4" xfId="45248"/>
    <cellStyle name="Comma 17 4 3" xfId="4476"/>
    <cellStyle name="Comma 17 4 3 2" xfId="11186"/>
    <cellStyle name="Comma 17 4 3 2 2" xfId="36297"/>
    <cellStyle name="Comma 17 4 3 3" xfId="36296"/>
    <cellStyle name="Comma 17 4 3 4" xfId="45249"/>
    <cellStyle name="Comma 17 4 4" xfId="4477"/>
    <cellStyle name="Comma 17 4 4 2" xfId="11187"/>
    <cellStyle name="Comma 17 4 4 2 2" xfId="36299"/>
    <cellStyle name="Comma 17 4 4 3" xfId="36298"/>
    <cellStyle name="Comma 17 4 4 4" xfId="45250"/>
    <cellStyle name="Comma 17 4 5" xfId="4478"/>
    <cellStyle name="Comma 17 4 5 2" xfId="11188"/>
    <cellStyle name="Comma 17 4 5 2 2" xfId="36301"/>
    <cellStyle name="Comma 17 4 5 3" xfId="36300"/>
    <cellStyle name="Comma 17 4 5 4" xfId="45251"/>
    <cellStyle name="Comma 17 4 6" xfId="4479"/>
    <cellStyle name="Comma 17 4 6 2" xfId="11189"/>
    <cellStyle name="Comma 17 4 6 2 2" xfId="36303"/>
    <cellStyle name="Comma 17 4 6 3" xfId="36302"/>
    <cellStyle name="Comma 17 4 6 4" xfId="45252"/>
    <cellStyle name="Comma 17 4 7" xfId="4480"/>
    <cellStyle name="Comma 17 4 7 2" xfId="11190"/>
    <cellStyle name="Comma 17 4 7 2 2" xfId="36305"/>
    <cellStyle name="Comma 17 4 7 3" xfId="36304"/>
    <cellStyle name="Comma 17 4 7 4" xfId="45253"/>
    <cellStyle name="Comma 17 4 8" xfId="4481"/>
    <cellStyle name="Comma 17 4 8 2" xfId="11191"/>
    <cellStyle name="Comma 17 4 8 2 2" xfId="36307"/>
    <cellStyle name="Comma 17 4 8 3" xfId="36306"/>
    <cellStyle name="Comma 17 4 8 4" xfId="45254"/>
    <cellStyle name="Comma 17 4 9" xfId="11184"/>
    <cellStyle name="Comma 17 4 9 2" xfId="36308"/>
    <cellStyle name="Comma 17 5" xfId="4482"/>
    <cellStyle name="Comma 17 5 2" xfId="4483"/>
    <cellStyle name="Comma 17 5 2 2" xfId="11193"/>
    <cellStyle name="Comma 17 5 2 2 2" xfId="36311"/>
    <cellStyle name="Comma 17 5 2 3" xfId="36310"/>
    <cellStyle name="Comma 17 5 2 4" xfId="45256"/>
    <cellStyle name="Comma 17 5 3" xfId="11192"/>
    <cellStyle name="Comma 17 5 3 2" xfId="36312"/>
    <cellStyle name="Comma 17 5 4" xfId="17129"/>
    <cellStyle name="Comma 17 5 5" xfId="36309"/>
    <cellStyle name="Comma 17 5 6" xfId="45255"/>
    <cellStyle name="Comma 17 6" xfId="4484"/>
    <cellStyle name="Comma 17 6 2" xfId="11194"/>
    <cellStyle name="Comma 17 6 2 2" xfId="36314"/>
    <cellStyle name="Comma 17 6 3" xfId="36313"/>
    <cellStyle name="Comma 17 6 4" xfId="45257"/>
    <cellStyle name="Comma 17 7" xfId="4485"/>
    <cellStyle name="Comma 17 7 2" xfId="11195"/>
    <cellStyle name="Comma 17 7 2 2" xfId="36316"/>
    <cellStyle name="Comma 17 7 3" xfId="36315"/>
    <cellStyle name="Comma 17 7 4" xfId="45258"/>
    <cellStyle name="Comma 17 8" xfId="4486"/>
    <cellStyle name="Comma 17 8 2" xfId="11196"/>
    <cellStyle name="Comma 17 8 2 2" xfId="36318"/>
    <cellStyle name="Comma 17 8 3" xfId="36317"/>
    <cellStyle name="Comma 17 8 4" xfId="45259"/>
    <cellStyle name="Comma 17 9" xfId="4487"/>
    <cellStyle name="Comma 17 9 2" xfId="11197"/>
    <cellStyle name="Comma 17 9 2 2" xfId="36320"/>
    <cellStyle name="Comma 17 9 3" xfId="36319"/>
    <cellStyle name="Comma 17 9 4" xfId="45260"/>
    <cellStyle name="Comma 18" xfId="4488"/>
    <cellStyle name="Comma 18 10" xfId="17130"/>
    <cellStyle name="Comma 18 11" xfId="36321"/>
    <cellStyle name="Comma 18 12" xfId="45261"/>
    <cellStyle name="Comma 18 2" xfId="4489"/>
    <cellStyle name="Comma 18 2 2" xfId="11199"/>
    <cellStyle name="Comma 18 2 2 2" xfId="36323"/>
    <cellStyle name="Comma 18 2 3" xfId="17131"/>
    <cellStyle name="Comma 18 2 4" xfId="36322"/>
    <cellStyle name="Comma 18 2 5" xfId="45262"/>
    <cellStyle name="Comma 18 3" xfId="4490"/>
    <cellStyle name="Comma 18 3 2" xfId="11200"/>
    <cellStyle name="Comma 18 3 2 2" xfId="36325"/>
    <cellStyle name="Comma 18 3 3" xfId="17132"/>
    <cellStyle name="Comma 18 3 4" xfId="36324"/>
    <cellStyle name="Comma 18 3 5" xfId="45263"/>
    <cellStyle name="Comma 18 4" xfId="4491"/>
    <cellStyle name="Comma 18 4 2" xfId="11201"/>
    <cellStyle name="Comma 18 4 2 2" xfId="36327"/>
    <cellStyle name="Comma 18 4 3" xfId="17133"/>
    <cellStyle name="Comma 18 4 4" xfId="36326"/>
    <cellStyle name="Comma 18 4 5" xfId="45264"/>
    <cellStyle name="Comma 18 5" xfId="4492"/>
    <cellStyle name="Comma 18 5 2" xfId="11202"/>
    <cellStyle name="Comma 18 5 2 2" xfId="36329"/>
    <cellStyle name="Comma 18 5 3" xfId="36328"/>
    <cellStyle name="Comma 18 5 4" xfId="45265"/>
    <cellStyle name="Comma 18 6" xfId="4493"/>
    <cellStyle name="Comma 18 6 2" xfId="11203"/>
    <cellStyle name="Comma 18 6 2 2" xfId="36331"/>
    <cellStyle name="Comma 18 6 3" xfId="36330"/>
    <cellStyle name="Comma 18 6 4" xfId="45266"/>
    <cellStyle name="Comma 18 7" xfId="4494"/>
    <cellStyle name="Comma 18 7 2" xfId="11204"/>
    <cellStyle name="Comma 18 7 2 2" xfId="36333"/>
    <cellStyle name="Comma 18 7 3" xfId="36332"/>
    <cellStyle name="Comma 18 7 4" xfId="45267"/>
    <cellStyle name="Comma 18 8" xfId="4495"/>
    <cellStyle name="Comma 18 8 2" xfId="11205"/>
    <cellStyle name="Comma 18 8 2 2" xfId="36335"/>
    <cellStyle name="Comma 18 8 3" xfId="36334"/>
    <cellStyle name="Comma 18 8 4" xfId="45268"/>
    <cellStyle name="Comma 18 9" xfId="11198"/>
    <cellStyle name="Comma 18 9 2" xfId="36336"/>
    <cellStyle name="Comma 19" xfId="4496"/>
    <cellStyle name="Comma 19 2" xfId="11206"/>
    <cellStyle name="Comma 19 2 2" xfId="17135"/>
    <cellStyle name="Comma 19 2 3" xfId="36338"/>
    <cellStyle name="Comma 19 3" xfId="17134"/>
    <cellStyle name="Comma 19 4" xfId="36337"/>
    <cellStyle name="Comma 19 5" xfId="45269"/>
    <cellStyle name="Comma 2" xfId="29"/>
    <cellStyle name="Comma 2 10" xfId="17136"/>
    <cellStyle name="Comma 2 10 2" xfId="17137"/>
    <cellStyle name="Comma 2 11" xfId="17138"/>
    <cellStyle name="Comma 2 11 2" xfId="17139"/>
    <cellStyle name="Comma 2 12" xfId="17140"/>
    <cellStyle name="Comma 2 12 2" xfId="17141"/>
    <cellStyle name="Comma 2 13" xfId="17142"/>
    <cellStyle name="Comma 2 13 2" xfId="17143"/>
    <cellStyle name="Comma 2 14" xfId="17144"/>
    <cellStyle name="Comma 2 14 2" xfId="17145"/>
    <cellStyle name="Comma 2 15" xfId="17146"/>
    <cellStyle name="Comma 2 15 2" xfId="17147"/>
    <cellStyle name="Comma 2 16" xfId="17148"/>
    <cellStyle name="Comma 2 16 2" xfId="17149"/>
    <cellStyle name="Comma 2 17" xfId="17150"/>
    <cellStyle name="Comma 2 17 2" xfId="17151"/>
    <cellStyle name="Comma 2 18" xfId="17152"/>
    <cellStyle name="Comma 2 18 2" xfId="17153"/>
    <cellStyle name="Comma 2 19" xfId="17154"/>
    <cellStyle name="Comma 2 19 2" xfId="17155"/>
    <cellStyle name="Comma 2 2" xfId="63"/>
    <cellStyle name="Comma 2 2 10" xfId="17156"/>
    <cellStyle name="Comma 2 2 10 2" xfId="17157"/>
    <cellStyle name="Comma 2 2 11" xfId="17158"/>
    <cellStyle name="Comma 2 2 11 2" xfId="17159"/>
    <cellStyle name="Comma 2 2 12" xfId="17160"/>
    <cellStyle name="Comma 2 2 12 2" xfId="17161"/>
    <cellStyle name="Comma 2 2 13" xfId="17162"/>
    <cellStyle name="Comma 2 2 13 10 2" xfId="17163"/>
    <cellStyle name="Comma 2 2 13 2" xfId="17164"/>
    <cellStyle name="Comma 2 2 13 3" xfId="17165"/>
    <cellStyle name="Comma 2 2 13 4" xfId="17166"/>
    <cellStyle name="Comma 2 2 13 5" xfId="17167"/>
    <cellStyle name="Comma 2 2 13 6" xfId="17168"/>
    <cellStyle name="Comma 2 2 13 7" xfId="17169"/>
    <cellStyle name="Comma 2 2 13 8" xfId="17170"/>
    <cellStyle name="Comma 2 2 13 9" xfId="17171"/>
    <cellStyle name="Comma 2 2 14" xfId="17172"/>
    <cellStyle name="Comma 2 2 15" xfId="17173"/>
    <cellStyle name="Comma 2 2 16" xfId="17174"/>
    <cellStyle name="Comma 2 2 17" xfId="17175"/>
    <cellStyle name="Comma 2 2 18" xfId="17176"/>
    <cellStyle name="Comma 2 2 19" xfId="17177"/>
    <cellStyle name="Comma 2 2 2" xfId="4498"/>
    <cellStyle name="Comma 2 2 2 10" xfId="17179"/>
    <cellStyle name="Comma 2 2 2 11" xfId="17180"/>
    <cellStyle name="Comma 2 2 2 12" xfId="17181"/>
    <cellStyle name="Comma 2 2 2 13" xfId="17182"/>
    <cellStyle name="Comma 2 2 2 13 2" xfId="17183"/>
    <cellStyle name="Comma 2 2 2 14" xfId="17184"/>
    <cellStyle name="Comma 2 2 2 15" xfId="17185"/>
    <cellStyle name="Comma 2 2 2 16" xfId="17186"/>
    <cellStyle name="Comma 2 2 2 17" xfId="17178"/>
    <cellStyle name="Comma 2 2 2 2" xfId="17187"/>
    <cellStyle name="Comma 2 2 2 2 10" xfId="17188"/>
    <cellStyle name="Comma 2 2 2 2 11" xfId="17189"/>
    <cellStyle name="Comma 2 2 2 2 12" xfId="17190"/>
    <cellStyle name="Comma 2 2 2 2 12 2" xfId="17191"/>
    <cellStyle name="Comma 2 2 2 2 2" xfId="17192"/>
    <cellStyle name="Comma 2 2 2 2 2 10" xfId="17193"/>
    <cellStyle name="Comma 2 2 2 2 2 11" xfId="17194"/>
    <cellStyle name="Comma 2 2 2 2 2 11 2" xfId="17195"/>
    <cellStyle name="Comma 2 2 2 2 2 2" xfId="17196"/>
    <cellStyle name="Comma 2 2 2 2 2 2 10" xfId="17197"/>
    <cellStyle name="Comma 2 2 2 2 2 2 11" xfId="17198"/>
    <cellStyle name="Comma 2 2 2 2 2 2 11 2" xfId="17199"/>
    <cellStyle name="Comma 2 2 2 2 2 2 2" xfId="17200"/>
    <cellStyle name="Comma 2 2 2 2 2 2 2 2" xfId="17201"/>
    <cellStyle name="Comma 2 2 2 2 2 2 2 2 2" xfId="17202"/>
    <cellStyle name="Comma 2 2 2 2 2 2 2 2 2 2" xfId="17203"/>
    <cellStyle name="Comma 2 2 2 2 2 2 2 2 2 2 2" xfId="17204"/>
    <cellStyle name="Comma 2 2 2 2 2 2 2 2 2 2 2 2" xfId="17205"/>
    <cellStyle name="Comma 2 2 2 2 2 2 2 2 2 3" xfId="17206"/>
    <cellStyle name="Comma 2 2 2 2 2 2 2 2 3" xfId="17207"/>
    <cellStyle name="Comma 2 2 2 2 2 2 2 2 4" xfId="17208"/>
    <cellStyle name="Comma 2 2 2 2 2 2 2 2 5" xfId="17209"/>
    <cellStyle name="Comma 2 2 2 2 2 2 2 2 6" xfId="17210"/>
    <cellStyle name="Comma 2 2 2 2 2 2 2 2 7" xfId="17211"/>
    <cellStyle name="Comma 2 2 2 2 2 2 2 2 7 2" xfId="17212"/>
    <cellStyle name="Comma 2 2 2 2 2 2 2 3" xfId="17213"/>
    <cellStyle name="Comma 2 2 2 2 2 2 2 3 2" xfId="17214"/>
    <cellStyle name="Comma 2 2 2 2 2 2 2 4" xfId="17215"/>
    <cellStyle name="Comma 2 2 2 2 2 2 2 4 2" xfId="17216"/>
    <cellStyle name="Comma 2 2 2 2 2 2 2 4 2 2" xfId="17217"/>
    <cellStyle name="Comma 2 2 2 2 2 2 2 4 2 2 2" xfId="17218"/>
    <cellStyle name="Comma 2 2 2 2 2 2 2 4 3" xfId="17219"/>
    <cellStyle name="Comma 2 2 2 2 2 2 2 5" xfId="17220"/>
    <cellStyle name="Comma 2 2 2 2 2 2 2 6" xfId="17221"/>
    <cellStyle name="Comma 2 2 2 2 2 2 2 7" xfId="17222"/>
    <cellStyle name="Comma 2 2 2 2 2 2 2 8" xfId="17223"/>
    <cellStyle name="Comma 2 2 2 2 2 2 2 8 2" xfId="17224"/>
    <cellStyle name="Comma 2 2 2 2 2 2 3" xfId="17225"/>
    <cellStyle name="Comma 2 2 2 2 2 2 3 2" xfId="17226"/>
    <cellStyle name="Comma 2 2 2 2 2 2 4" xfId="17227"/>
    <cellStyle name="Comma 2 2 2 2 2 2 4 2" xfId="17228"/>
    <cellStyle name="Comma 2 2 2 2 2 2 5" xfId="17229"/>
    <cellStyle name="Comma 2 2 2 2 2 2 5 2" xfId="17230"/>
    <cellStyle name="Comma 2 2 2 2 2 2 6" xfId="17231"/>
    <cellStyle name="Comma 2 2 2 2 2 2 7" xfId="17232"/>
    <cellStyle name="Comma 2 2 2 2 2 2 7 2" xfId="17233"/>
    <cellStyle name="Comma 2 2 2 2 2 2 7 2 2" xfId="17234"/>
    <cellStyle name="Comma 2 2 2 2 2 2 7 2 2 2" xfId="17235"/>
    <cellStyle name="Comma 2 2 2 2 2 2 7 3" xfId="17236"/>
    <cellStyle name="Comma 2 2 2 2 2 2 8" xfId="17237"/>
    <cellStyle name="Comma 2 2 2 2 2 2 9" xfId="17238"/>
    <cellStyle name="Comma 2 2 2 2 2 3" xfId="17239"/>
    <cellStyle name="Comma 2 2 2 2 2 3 2" xfId="17240"/>
    <cellStyle name="Comma 2 2 2 2 2 3 3" xfId="17241"/>
    <cellStyle name="Comma 2 2 2 2 2 3 4" xfId="17242"/>
    <cellStyle name="Comma 2 2 2 2 2 4" xfId="17243"/>
    <cellStyle name="Comma 2 2 2 2 2 5" xfId="17244"/>
    <cellStyle name="Comma 2 2 2 2 2 6" xfId="17245"/>
    <cellStyle name="Comma 2 2 2 2 2 6 2" xfId="17246"/>
    <cellStyle name="Comma 2 2 2 2 2 7" xfId="17247"/>
    <cellStyle name="Comma 2 2 2 2 2 7 2" xfId="17248"/>
    <cellStyle name="Comma 2 2 2 2 2 7 2 2" xfId="17249"/>
    <cellStyle name="Comma 2 2 2 2 2 7 2 2 2" xfId="17250"/>
    <cellStyle name="Comma 2 2 2 2 2 7 3" xfId="17251"/>
    <cellStyle name="Comma 2 2 2 2 2 8" xfId="17252"/>
    <cellStyle name="Comma 2 2 2 2 2 9" xfId="17253"/>
    <cellStyle name="Comma 2 2 2 2 3" xfId="17254"/>
    <cellStyle name="Comma 2 2 2 2 3 2" xfId="17255"/>
    <cellStyle name="Comma 2 2 2 2 3 2 2" xfId="17256"/>
    <cellStyle name="Comma 2 2 2 2 3 3" xfId="17257"/>
    <cellStyle name="Comma 2 2 2 2 3 3 2" xfId="17258"/>
    <cellStyle name="Comma 2 2 2 2 4" xfId="17259"/>
    <cellStyle name="Comma 2 2 2 2 4 2" xfId="17260"/>
    <cellStyle name="Comma 2 2 2 2 5" xfId="17261"/>
    <cellStyle name="Comma 2 2 2 2 5 2" xfId="17262"/>
    <cellStyle name="Comma 2 2 2 2 6" xfId="17263"/>
    <cellStyle name="Comma 2 2 2 2 6 2" xfId="17264"/>
    <cellStyle name="Comma 2 2 2 2 7" xfId="17265"/>
    <cellStyle name="Comma 2 2 2 2 8" xfId="17266"/>
    <cellStyle name="Comma 2 2 2 2 8 2" xfId="17267"/>
    <cellStyle name="Comma 2 2 2 2 8 2 2" xfId="17268"/>
    <cellStyle name="Comma 2 2 2 2 8 2 2 2" xfId="17269"/>
    <cellStyle name="Comma 2 2 2 2 8 3" xfId="17270"/>
    <cellStyle name="Comma 2 2 2 2 9" xfId="17271"/>
    <cellStyle name="Comma 2 2 2 3" xfId="17272"/>
    <cellStyle name="Comma 2 2 2 3 2" xfId="17273"/>
    <cellStyle name="Comma 2 2 2 4" xfId="17274"/>
    <cellStyle name="Comma 2 2 2 4 2" xfId="17275"/>
    <cellStyle name="Comma 2 2 2 4 2 2" xfId="17276"/>
    <cellStyle name="Comma 2 2 2 4 2 2 2" xfId="17277"/>
    <cellStyle name="Comma 2 2 2 4 2 3" xfId="17278"/>
    <cellStyle name="Comma 2 2 2 4 2 3 2" xfId="17279"/>
    <cellStyle name="Comma 2 2 2 4 3" xfId="17280"/>
    <cellStyle name="Comma 2 2 2 4 3 2" xfId="17281"/>
    <cellStyle name="Comma 2 2 2 4 4" xfId="17282"/>
    <cellStyle name="Comma 2 2 2 4 4 2" xfId="17283"/>
    <cellStyle name="Comma 2 2 2 4 5" xfId="17284"/>
    <cellStyle name="Comma 2 2 2 4 5 2" xfId="17285"/>
    <cellStyle name="Comma 2 2 2 4 6" xfId="17286"/>
    <cellStyle name="Comma 2 2 2 4 7" xfId="17287"/>
    <cellStyle name="Comma 2 2 2 5" xfId="17288"/>
    <cellStyle name="Comma 2 2 2 5 2" xfId="17289"/>
    <cellStyle name="Comma 2 2 2 5 3" xfId="17290"/>
    <cellStyle name="Comma 2 2 2 5 4" xfId="17291"/>
    <cellStyle name="Comma 2 2 2 6" xfId="17292"/>
    <cellStyle name="Comma 2 2 2 7" xfId="17293"/>
    <cellStyle name="Comma 2 2 2 8" xfId="17294"/>
    <cellStyle name="Comma 2 2 2 8 2" xfId="17295"/>
    <cellStyle name="Comma 2 2 2 9" xfId="17296"/>
    <cellStyle name="Comma 2 2 2 9 10" xfId="17297"/>
    <cellStyle name="Comma 2 2 2 9 2" xfId="17298"/>
    <cellStyle name="Comma 2 2 2 9 2 2" xfId="17299"/>
    <cellStyle name="Comma 2 2 2 9 2 2 2" xfId="17300"/>
    <cellStyle name="Comma 2 2 2 9 3" xfId="17301"/>
    <cellStyle name="Comma 2 2 2 9 4" xfId="17302"/>
    <cellStyle name="Comma 2 2 2 9 5" xfId="17303"/>
    <cellStyle name="Comma 2 2 2 9 6" xfId="17304"/>
    <cellStyle name="Comma 2 2 2 9 7" xfId="17305"/>
    <cellStyle name="Comma 2 2 2 9 8" xfId="17306"/>
    <cellStyle name="Comma 2 2 2 9 9" xfId="17307"/>
    <cellStyle name="Comma 2 2 20" xfId="17308"/>
    <cellStyle name="Comma 2 2 21" xfId="17309"/>
    <cellStyle name="Comma 2 2 22" xfId="17310"/>
    <cellStyle name="Comma 2 2 23" xfId="17311"/>
    <cellStyle name="Comma 2 2 3" xfId="4497"/>
    <cellStyle name="Comma 2 2 3 10" xfId="17313"/>
    <cellStyle name="Comma 2 2 3 11" xfId="17314"/>
    <cellStyle name="Comma 2 2 3 12" xfId="17315"/>
    <cellStyle name="Comma 2 2 3 13" xfId="17312"/>
    <cellStyle name="Comma 2 2 3 2" xfId="17316"/>
    <cellStyle name="Comma 2 2 3 2 2" xfId="17317"/>
    <cellStyle name="Comma 2 2 3 2 2 2" xfId="17318"/>
    <cellStyle name="Comma 2 2 3 2 2 2 2" xfId="17319"/>
    <cellStyle name="Comma 2 2 3 2 2 2 3" xfId="17320"/>
    <cellStyle name="Comma 2 2 3 2 2 2 4" xfId="17321"/>
    <cellStyle name="Comma 2 2 3 2 2 3" xfId="17322"/>
    <cellStyle name="Comma 2 2 3 2 2 4" xfId="17323"/>
    <cellStyle name="Comma 2 2 3 2 2 5" xfId="17324"/>
    <cellStyle name="Comma 2 2 3 2 2 6" xfId="17325"/>
    <cellStyle name="Comma 2 2 3 2 2 6 2" xfId="17326"/>
    <cellStyle name="Comma 2 2 3 2 3" xfId="17327"/>
    <cellStyle name="Comma 2 2 3 2 3 2" xfId="17328"/>
    <cellStyle name="Comma 2 2 3 2 3 2 2" xfId="17329"/>
    <cellStyle name="Comma 2 2 3 2 3 3" xfId="17330"/>
    <cellStyle name="Comma 2 2 3 2 3 3 2" xfId="17331"/>
    <cellStyle name="Comma 2 2 3 2 4" xfId="17332"/>
    <cellStyle name="Comma 2 2 3 2 4 2" xfId="17333"/>
    <cellStyle name="Comma 2 2 3 2 5" xfId="17334"/>
    <cellStyle name="Comma 2 2 3 2 5 2" xfId="17335"/>
    <cellStyle name="Comma 2 2 3 2 6" xfId="17336"/>
    <cellStyle name="Comma 2 2 3 2 7" xfId="17337"/>
    <cellStyle name="Comma 2 2 3 3" xfId="17338"/>
    <cellStyle name="Comma 2 2 3 3 2" xfId="17339"/>
    <cellStyle name="Comma 2 2 3 3 3" xfId="17340"/>
    <cellStyle name="Comma 2 2 3 3 4" xfId="17341"/>
    <cellStyle name="Comma 2 2 3 4" xfId="17342"/>
    <cellStyle name="Comma 2 2 3 5" xfId="17343"/>
    <cellStyle name="Comma 2 2 3 6" xfId="17344"/>
    <cellStyle name="Comma 2 2 3 7" xfId="17345"/>
    <cellStyle name="Comma 2 2 3 7 2" xfId="17346"/>
    <cellStyle name="Comma 2 2 3 8" xfId="17347"/>
    <cellStyle name="Comma 2 2 3 8 2" xfId="17348"/>
    <cellStyle name="Comma 2 2 3 8 3" xfId="17349"/>
    <cellStyle name="Comma 2 2 3 8 4" xfId="17350"/>
    <cellStyle name="Comma 2 2 3 8 5" xfId="17351"/>
    <cellStyle name="Comma 2 2 3 8 6" xfId="17352"/>
    <cellStyle name="Comma 2 2 3 8 7" xfId="17353"/>
    <cellStyle name="Comma 2 2 3 8 8" xfId="17354"/>
    <cellStyle name="Comma 2 2 3 9" xfId="17355"/>
    <cellStyle name="Comma 2 2 4" xfId="17356"/>
    <cellStyle name="Comma 2 2 4 10" xfId="17357"/>
    <cellStyle name="Comma 2 2 4 10 2" xfId="17358"/>
    <cellStyle name="Comma 2 2 4 10 3" xfId="17359"/>
    <cellStyle name="Comma 2 2 4 11" xfId="17360"/>
    <cellStyle name="Comma 2 2 4 11 2" xfId="17361"/>
    <cellStyle name="Comma 2 2 4 11 3" xfId="17362"/>
    <cellStyle name="Comma 2 2 4 12" xfId="17363"/>
    <cellStyle name="Comma 2 2 4 12 2" xfId="17364"/>
    <cellStyle name="Comma 2 2 4 12 3" xfId="17365"/>
    <cellStyle name="Comma 2 2 4 13" xfId="17366"/>
    <cellStyle name="Comma 2 2 4 13 2" xfId="17367"/>
    <cellStyle name="Comma 2 2 4 13 3" xfId="17368"/>
    <cellStyle name="Comma 2 2 4 14" xfId="17369"/>
    <cellStyle name="Comma 2 2 4 14 2" xfId="17370"/>
    <cellStyle name="Comma 2 2 4 14 3" xfId="17371"/>
    <cellStyle name="Comma 2 2 4 15" xfId="17372"/>
    <cellStyle name="Comma 2 2 4 15 2" xfId="17373"/>
    <cellStyle name="Comma 2 2 4 15 3" xfId="17374"/>
    <cellStyle name="Comma 2 2 4 16" xfId="17375"/>
    <cellStyle name="Comma 2 2 4 16 2" xfId="17376"/>
    <cellStyle name="Comma 2 2 4 16 3" xfId="17377"/>
    <cellStyle name="Comma 2 2 4 17" xfId="17378"/>
    <cellStyle name="Comma 2 2 4 18" xfId="17379"/>
    <cellStyle name="Comma 2 2 4 19" xfId="17380"/>
    <cellStyle name="Comma 2 2 4 2" xfId="17381"/>
    <cellStyle name="Comma 2 2 4 2 2" xfId="17382"/>
    <cellStyle name="Comma 2 2 4 2 3" xfId="17383"/>
    <cellStyle name="Comma 2 2 4 2 4" xfId="17384"/>
    <cellStyle name="Comma 2 2 4 20" xfId="17385"/>
    <cellStyle name="Comma 2 2 4 21" xfId="17386"/>
    <cellStyle name="Comma 2 2 4 22" xfId="17387"/>
    <cellStyle name="Comma 2 2 4 23" xfId="17388"/>
    <cellStyle name="Comma 2 2 4 24" xfId="17389"/>
    <cellStyle name="Comma 2 2 4 25" xfId="17390"/>
    <cellStyle name="Comma 2 2 4 26" xfId="17391"/>
    <cellStyle name="Comma 2 2 4 27" xfId="17392"/>
    <cellStyle name="Comma 2 2 4 28" xfId="17393"/>
    <cellStyle name="Comma 2 2 4 29" xfId="17394"/>
    <cellStyle name="Comma 2 2 4 3" xfId="17395"/>
    <cellStyle name="Comma 2 2 4 30" xfId="17396"/>
    <cellStyle name="Comma 2 2 4 31" xfId="17397"/>
    <cellStyle name="Comma 2 2 4 32" xfId="17398"/>
    <cellStyle name="Comma 2 2 4 33" xfId="17399"/>
    <cellStyle name="Comma 2 2 4 34" xfId="17400"/>
    <cellStyle name="Comma 2 2 4 35" xfId="17401"/>
    <cellStyle name="Comma 2 2 4 36" xfId="17402"/>
    <cellStyle name="Comma 2 2 4 37" xfId="17403"/>
    <cellStyle name="Comma 2 2 4 38" xfId="17404"/>
    <cellStyle name="Comma 2 2 4 39" xfId="17405"/>
    <cellStyle name="Comma 2 2 4 4" xfId="17406"/>
    <cellStyle name="Comma 2 2 4 40" xfId="17407"/>
    <cellStyle name="Comma 2 2 4 41" xfId="17408"/>
    <cellStyle name="Comma 2 2 4 42" xfId="17409"/>
    <cellStyle name="Comma 2 2 4 43" xfId="17410"/>
    <cellStyle name="Comma 2 2 4 44" xfId="17411"/>
    <cellStyle name="Comma 2 2 4 45" xfId="17412"/>
    <cellStyle name="Comma 2 2 4 5" xfId="17413"/>
    <cellStyle name="Comma 2 2 4 6" xfId="17414"/>
    <cellStyle name="Comma 2 2 4 6 2" xfId="17415"/>
    <cellStyle name="Comma 2 2 4 7" xfId="17416"/>
    <cellStyle name="Comma 2 2 4 7 10" xfId="17417"/>
    <cellStyle name="Comma 2 2 4 7 11" xfId="17418"/>
    <cellStyle name="Comma 2 2 4 7 12" xfId="17419"/>
    <cellStyle name="Comma 2 2 4 7 13" xfId="17420"/>
    <cellStyle name="Comma 2 2 4 7 14" xfId="17421"/>
    <cellStyle name="Comma 2 2 4 7 15" xfId="17422"/>
    <cellStyle name="Comma 2 2 4 7 16" xfId="17423"/>
    <cellStyle name="Comma 2 2 4 7 17" xfId="17424"/>
    <cellStyle name="Comma 2 2 4 7 18" xfId="17425"/>
    <cellStyle name="Comma 2 2 4 7 19" xfId="17426"/>
    <cellStyle name="Comma 2 2 4 7 2" xfId="17427"/>
    <cellStyle name="Comma 2 2 4 7 20" xfId="17428"/>
    <cellStyle name="Comma 2 2 4 7 21" xfId="17429"/>
    <cellStyle name="Comma 2 2 4 7 22" xfId="17430"/>
    <cellStyle name="Comma 2 2 4 7 23" xfId="17431"/>
    <cellStyle name="Comma 2 2 4 7 24" xfId="17432"/>
    <cellStyle name="Comma 2 2 4 7 25" xfId="17433"/>
    <cellStyle name="Comma 2 2 4 7 26" xfId="17434"/>
    <cellStyle name="Comma 2 2 4 7 27" xfId="17435"/>
    <cellStyle name="Comma 2 2 4 7 28" xfId="17436"/>
    <cellStyle name="Comma 2 2 4 7 29" xfId="17437"/>
    <cellStyle name="Comma 2 2 4 7 3" xfId="17438"/>
    <cellStyle name="Comma 2 2 4 7 4" xfId="17439"/>
    <cellStyle name="Comma 2 2 4 7 5" xfId="17440"/>
    <cellStyle name="Comma 2 2 4 7 6" xfId="17441"/>
    <cellStyle name="Comma 2 2 4 7 7" xfId="17442"/>
    <cellStyle name="Comma 2 2 4 7 8" xfId="17443"/>
    <cellStyle name="Comma 2 2 4 7 9" xfId="17444"/>
    <cellStyle name="Comma 2 2 4 8" xfId="17445"/>
    <cellStyle name="Comma 2 2 4 9" xfId="17446"/>
    <cellStyle name="Comma 2 2 5" xfId="17447"/>
    <cellStyle name="Comma 2 2 5 10" xfId="17448"/>
    <cellStyle name="Comma 2 2 5 10 2" xfId="17449"/>
    <cellStyle name="Comma 2 2 5 10 3" xfId="17450"/>
    <cellStyle name="Comma 2 2 5 11" xfId="17451"/>
    <cellStyle name="Comma 2 2 5 11 2" xfId="17452"/>
    <cellStyle name="Comma 2 2 5 11 3" xfId="17453"/>
    <cellStyle name="Comma 2 2 5 12" xfId="17454"/>
    <cellStyle name="Comma 2 2 5 12 2" xfId="17455"/>
    <cellStyle name="Comma 2 2 5 12 3" xfId="17456"/>
    <cellStyle name="Comma 2 2 5 13" xfId="17457"/>
    <cellStyle name="Comma 2 2 5 13 2" xfId="17458"/>
    <cellStyle name="Comma 2 2 5 13 3" xfId="17459"/>
    <cellStyle name="Comma 2 2 5 14" xfId="17460"/>
    <cellStyle name="Comma 2 2 5 15" xfId="17461"/>
    <cellStyle name="Comma 2 2 5 16" xfId="17462"/>
    <cellStyle name="Comma 2 2 5 17" xfId="17463"/>
    <cellStyle name="Comma 2 2 5 18" xfId="17464"/>
    <cellStyle name="Comma 2 2 5 19" xfId="17465"/>
    <cellStyle name="Comma 2 2 5 2" xfId="17466"/>
    <cellStyle name="Comma 2 2 5 2 2" xfId="17467"/>
    <cellStyle name="Comma 2 2 5 20" xfId="17468"/>
    <cellStyle name="Comma 2 2 5 21" xfId="17469"/>
    <cellStyle name="Comma 2 2 5 22" xfId="17470"/>
    <cellStyle name="Comma 2 2 5 23" xfId="17471"/>
    <cellStyle name="Comma 2 2 5 24" xfId="17472"/>
    <cellStyle name="Comma 2 2 5 25" xfId="17473"/>
    <cellStyle name="Comma 2 2 5 26" xfId="17474"/>
    <cellStyle name="Comma 2 2 5 27" xfId="17475"/>
    <cellStyle name="Comma 2 2 5 28" xfId="17476"/>
    <cellStyle name="Comma 2 2 5 29" xfId="17477"/>
    <cellStyle name="Comma 2 2 5 3" xfId="17478"/>
    <cellStyle name="Comma 2 2 5 3 2" xfId="17479"/>
    <cellStyle name="Comma 2 2 5 30" xfId="17480"/>
    <cellStyle name="Comma 2 2 5 31" xfId="17481"/>
    <cellStyle name="Comma 2 2 5 32" xfId="17482"/>
    <cellStyle name="Comma 2 2 5 33" xfId="17483"/>
    <cellStyle name="Comma 2 2 5 34" xfId="17484"/>
    <cellStyle name="Comma 2 2 5 35" xfId="17485"/>
    <cellStyle name="Comma 2 2 5 36" xfId="17486"/>
    <cellStyle name="Comma 2 2 5 37" xfId="17487"/>
    <cellStyle name="Comma 2 2 5 38" xfId="17488"/>
    <cellStyle name="Comma 2 2 5 39" xfId="17489"/>
    <cellStyle name="Comma 2 2 5 4" xfId="17490"/>
    <cellStyle name="Comma 2 2 5 4 10" xfId="17491"/>
    <cellStyle name="Comma 2 2 5 4 11" xfId="17492"/>
    <cellStyle name="Comma 2 2 5 4 12" xfId="17493"/>
    <cellStyle name="Comma 2 2 5 4 13" xfId="17494"/>
    <cellStyle name="Comma 2 2 5 4 14" xfId="17495"/>
    <cellStyle name="Comma 2 2 5 4 15" xfId="17496"/>
    <cellStyle name="Comma 2 2 5 4 16" xfId="17497"/>
    <cellStyle name="Comma 2 2 5 4 17" xfId="17498"/>
    <cellStyle name="Comma 2 2 5 4 18" xfId="17499"/>
    <cellStyle name="Comma 2 2 5 4 19" xfId="17500"/>
    <cellStyle name="Comma 2 2 5 4 2" xfId="17501"/>
    <cellStyle name="Comma 2 2 5 4 20" xfId="17502"/>
    <cellStyle name="Comma 2 2 5 4 21" xfId="17503"/>
    <cellStyle name="Comma 2 2 5 4 22" xfId="17504"/>
    <cellStyle name="Comma 2 2 5 4 23" xfId="17505"/>
    <cellStyle name="Comma 2 2 5 4 24" xfId="17506"/>
    <cellStyle name="Comma 2 2 5 4 25" xfId="17507"/>
    <cellStyle name="Comma 2 2 5 4 26" xfId="17508"/>
    <cellStyle name="Comma 2 2 5 4 27" xfId="17509"/>
    <cellStyle name="Comma 2 2 5 4 28" xfId="17510"/>
    <cellStyle name="Comma 2 2 5 4 29" xfId="17511"/>
    <cellStyle name="Comma 2 2 5 4 3" xfId="17512"/>
    <cellStyle name="Comma 2 2 5 4 4" xfId="17513"/>
    <cellStyle name="Comma 2 2 5 4 5" xfId="17514"/>
    <cellStyle name="Comma 2 2 5 4 6" xfId="17515"/>
    <cellStyle name="Comma 2 2 5 4 7" xfId="17516"/>
    <cellStyle name="Comma 2 2 5 4 8" xfId="17517"/>
    <cellStyle name="Comma 2 2 5 4 9" xfId="17518"/>
    <cellStyle name="Comma 2 2 5 40" xfId="17519"/>
    <cellStyle name="Comma 2 2 5 41" xfId="17520"/>
    <cellStyle name="Comma 2 2 5 42" xfId="17521"/>
    <cellStyle name="Comma 2 2 5 5" xfId="17522"/>
    <cellStyle name="Comma 2 2 5 6" xfId="17523"/>
    <cellStyle name="Comma 2 2 5 7" xfId="17524"/>
    <cellStyle name="Comma 2 2 5 7 2" xfId="17525"/>
    <cellStyle name="Comma 2 2 5 7 3" xfId="17526"/>
    <cellStyle name="Comma 2 2 5 8" xfId="17527"/>
    <cellStyle name="Comma 2 2 5 8 2" xfId="17528"/>
    <cellStyle name="Comma 2 2 5 8 3" xfId="17529"/>
    <cellStyle name="Comma 2 2 5 9" xfId="17530"/>
    <cellStyle name="Comma 2 2 5 9 2" xfId="17531"/>
    <cellStyle name="Comma 2 2 5 9 3" xfId="17532"/>
    <cellStyle name="Comma 2 2 6" xfId="17533"/>
    <cellStyle name="Comma 2 2 6 2" xfId="17534"/>
    <cellStyle name="Comma 2 2 7" xfId="17535"/>
    <cellStyle name="Comma 2 2 7 2" xfId="17536"/>
    <cellStyle name="Comma 2 2 8" xfId="17537"/>
    <cellStyle name="Comma 2 2 8 10" xfId="17538"/>
    <cellStyle name="Comma 2 2 8 10 2" xfId="17539"/>
    <cellStyle name="Comma 2 2 8 10 3" xfId="17540"/>
    <cellStyle name="Comma 2 2 8 11" xfId="17541"/>
    <cellStyle name="Comma 2 2 8 11 2" xfId="17542"/>
    <cellStyle name="Comma 2 2 8 11 3" xfId="17543"/>
    <cellStyle name="Comma 2 2 8 12" xfId="17544"/>
    <cellStyle name="Comma 2 2 8 13" xfId="17545"/>
    <cellStyle name="Comma 2 2 8 14" xfId="17546"/>
    <cellStyle name="Comma 2 2 8 15" xfId="17547"/>
    <cellStyle name="Comma 2 2 8 16" xfId="17548"/>
    <cellStyle name="Comma 2 2 8 17" xfId="17549"/>
    <cellStyle name="Comma 2 2 8 18" xfId="17550"/>
    <cellStyle name="Comma 2 2 8 19" xfId="17551"/>
    <cellStyle name="Comma 2 2 8 2" xfId="17552"/>
    <cellStyle name="Comma 2 2 8 2 10" xfId="17553"/>
    <cellStyle name="Comma 2 2 8 2 11" xfId="17554"/>
    <cellStyle name="Comma 2 2 8 2 12" xfId="17555"/>
    <cellStyle name="Comma 2 2 8 2 13" xfId="17556"/>
    <cellStyle name="Comma 2 2 8 2 14" xfId="17557"/>
    <cellStyle name="Comma 2 2 8 2 15" xfId="17558"/>
    <cellStyle name="Comma 2 2 8 2 16" xfId="17559"/>
    <cellStyle name="Comma 2 2 8 2 17" xfId="17560"/>
    <cellStyle name="Comma 2 2 8 2 18" xfId="17561"/>
    <cellStyle name="Comma 2 2 8 2 19" xfId="17562"/>
    <cellStyle name="Comma 2 2 8 2 2" xfId="17563"/>
    <cellStyle name="Comma 2 2 8 2 20" xfId="17564"/>
    <cellStyle name="Comma 2 2 8 2 21" xfId="17565"/>
    <cellStyle name="Comma 2 2 8 2 22" xfId="17566"/>
    <cellStyle name="Comma 2 2 8 2 23" xfId="17567"/>
    <cellStyle name="Comma 2 2 8 2 24" xfId="17568"/>
    <cellStyle name="Comma 2 2 8 2 25" xfId="17569"/>
    <cellStyle name="Comma 2 2 8 2 26" xfId="17570"/>
    <cellStyle name="Comma 2 2 8 2 27" xfId="17571"/>
    <cellStyle name="Comma 2 2 8 2 28" xfId="17572"/>
    <cellStyle name="Comma 2 2 8 2 29" xfId="17573"/>
    <cellStyle name="Comma 2 2 8 2 3" xfId="17574"/>
    <cellStyle name="Comma 2 2 8 2 4" xfId="17575"/>
    <cellStyle name="Comma 2 2 8 2 5" xfId="17576"/>
    <cellStyle name="Comma 2 2 8 2 6" xfId="17577"/>
    <cellStyle name="Comma 2 2 8 2 7" xfId="17578"/>
    <cellStyle name="Comma 2 2 8 2 8" xfId="17579"/>
    <cellStyle name="Comma 2 2 8 2 9" xfId="17580"/>
    <cellStyle name="Comma 2 2 8 20" xfId="17581"/>
    <cellStyle name="Comma 2 2 8 21" xfId="17582"/>
    <cellStyle name="Comma 2 2 8 22" xfId="17583"/>
    <cellStyle name="Comma 2 2 8 23" xfId="17584"/>
    <cellStyle name="Comma 2 2 8 24" xfId="17585"/>
    <cellStyle name="Comma 2 2 8 25" xfId="17586"/>
    <cellStyle name="Comma 2 2 8 26" xfId="17587"/>
    <cellStyle name="Comma 2 2 8 27" xfId="17588"/>
    <cellStyle name="Comma 2 2 8 28" xfId="17589"/>
    <cellStyle name="Comma 2 2 8 29" xfId="17590"/>
    <cellStyle name="Comma 2 2 8 3" xfId="17591"/>
    <cellStyle name="Comma 2 2 8 30" xfId="17592"/>
    <cellStyle name="Comma 2 2 8 31" xfId="17593"/>
    <cellStyle name="Comma 2 2 8 32" xfId="17594"/>
    <cellStyle name="Comma 2 2 8 33" xfId="17595"/>
    <cellStyle name="Comma 2 2 8 34" xfId="17596"/>
    <cellStyle name="Comma 2 2 8 35" xfId="17597"/>
    <cellStyle name="Comma 2 2 8 36" xfId="17598"/>
    <cellStyle name="Comma 2 2 8 37" xfId="17599"/>
    <cellStyle name="Comma 2 2 8 38" xfId="17600"/>
    <cellStyle name="Comma 2 2 8 39" xfId="17601"/>
    <cellStyle name="Comma 2 2 8 4" xfId="17602"/>
    <cellStyle name="Comma 2 2 8 40" xfId="17603"/>
    <cellStyle name="Comma 2 2 8 5" xfId="17604"/>
    <cellStyle name="Comma 2 2 8 5 2" xfId="17605"/>
    <cellStyle name="Comma 2 2 8 5 3" xfId="17606"/>
    <cellStyle name="Comma 2 2 8 6" xfId="17607"/>
    <cellStyle name="Comma 2 2 8 6 2" xfId="17608"/>
    <cellStyle name="Comma 2 2 8 6 3" xfId="17609"/>
    <cellStyle name="Comma 2 2 8 7" xfId="17610"/>
    <cellStyle name="Comma 2 2 8 7 2" xfId="17611"/>
    <cellStyle name="Comma 2 2 8 7 3" xfId="17612"/>
    <cellStyle name="Comma 2 2 8 8" xfId="17613"/>
    <cellStyle name="Comma 2 2 8 8 2" xfId="17614"/>
    <cellStyle name="Comma 2 2 8 8 3" xfId="17615"/>
    <cellStyle name="Comma 2 2 8 9" xfId="17616"/>
    <cellStyle name="Comma 2 2 8 9 2" xfId="17617"/>
    <cellStyle name="Comma 2 2 8 9 3" xfId="17618"/>
    <cellStyle name="Comma 2 2 9" xfId="17619"/>
    <cellStyle name="Comma 2 2 9 2" xfId="17620"/>
    <cellStyle name="Comma 2 2 9 2 2" xfId="17621"/>
    <cellStyle name="Comma 2 2 9 2 2 2" xfId="17622"/>
    <cellStyle name="Comma 2 2 9 3" xfId="17623"/>
    <cellStyle name="Comma 2 2 9 4" xfId="17624"/>
    <cellStyle name="Comma 2 2 9 5" xfId="17625"/>
    <cellStyle name="Comma 2 20" xfId="17626"/>
    <cellStyle name="Comma 2 20 2" xfId="17627"/>
    <cellStyle name="Comma 2 21" xfId="17628"/>
    <cellStyle name="Comma 2 21 2" xfId="17629"/>
    <cellStyle name="Comma 2 22" xfId="17630"/>
    <cellStyle name="Comma 2 22 2" xfId="17631"/>
    <cellStyle name="Comma 2 23" xfId="17632"/>
    <cellStyle name="Comma 2 23 2" xfId="17633"/>
    <cellStyle name="Comma 2 23 2 2" xfId="17634"/>
    <cellStyle name="Comma 2 23 2 3" xfId="17635"/>
    <cellStyle name="Comma 2 23 3" xfId="17636"/>
    <cellStyle name="Comma 2 23 4" xfId="17637"/>
    <cellStyle name="Comma 2 23 5" xfId="17638"/>
    <cellStyle name="Comma 2 23 6" xfId="17639"/>
    <cellStyle name="Comma 2 24" xfId="17640"/>
    <cellStyle name="Comma 2 24 10" xfId="17641"/>
    <cellStyle name="Comma 2 24 10 2" xfId="17642"/>
    <cellStyle name="Comma 2 24 10 3" xfId="17643"/>
    <cellStyle name="Comma 2 24 11" xfId="17644"/>
    <cellStyle name="Comma 2 24 11 2" xfId="17645"/>
    <cellStyle name="Comma 2 24 11 3" xfId="17646"/>
    <cellStyle name="Comma 2 24 12" xfId="17647"/>
    <cellStyle name="Comma 2 24 13" xfId="17648"/>
    <cellStyle name="Comma 2 24 14" xfId="17649"/>
    <cellStyle name="Comma 2 24 15" xfId="17650"/>
    <cellStyle name="Comma 2 24 16" xfId="17651"/>
    <cellStyle name="Comma 2 24 17" xfId="17652"/>
    <cellStyle name="Comma 2 24 18" xfId="17653"/>
    <cellStyle name="Comma 2 24 19" xfId="17654"/>
    <cellStyle name="Comma 2 24 2" xfId="17655"/>
    <cellStyle name="Comma 2 24 2 10" xfId="17656"/>
    <cellStyle name="Comma 2 24 2 11" xfId="17657"/>
    <cellStyle name="Comma 2 24 2 12" xfId="17658"/>
    <cellStyle name="Comma 2 24 2 13" xfId="17659"/>
    <cellStyle name="Comma 2 24 2 14" xfId="17660"/>
    <cellStyle name="Comma 2 24 2 15" xfId="17661"/>
    <cellStyle name="Comma 2 24 2 16" xfId="17662"/>
    <cellStyle name="Comma 2 24 2 17" xfId="17663"/>
    <cellStyle name="Comma 2 24 2 18" xfId="17664"/>
    <cellStyle name="Comma 2 24 2 19" xfId="17665"/>
    <cellStyle name="Comma 2 24 2 2" xfId="17666"/>
    <cellStyle name="Comma 2 24 2 20" xfId="17667"/>
    <cellStyle name="Comma 2 24 2 21" xfId="17668"/>
    <cellStyle name="Comma 2 24 2 22" xfId="17669"/>
    <cellStyle name="Comma 2 24 2 23" xfId="17670"/>
    <cellStyle name="Comma 2 24 2 24" xfId="17671"/>
    <cellStyle name="Comma 2 24 2 25" xfId="17672"/>
    <cellStyle name="Comma 2 24 2 26" xfId="17673"/>
    <cellStyle name="Comma 2 24 2 27" xfId="17674"/>
    <cellStyle name="Comma 2 24 2 28" xfId="17675"/>
    <cellStyle name="Comma 2 24 2 29" xfId="17676"/>
    <cellStyle name="Comma 2 24 2 3" xfId="17677"/>
    <cellStyle name="Comma 2 24 2 4" xfId="17678"/>
    <cellStyle name="Comma 2 24 2 5" xfId="17679"/>
    <cellStyle name="Comma 2 24 2 6" xfId="17680"/>
    <cellStyle name="Comma 2 24 2 7" xfId="17681"/>
    <cellStyle name="Comma 2 24 2 8" xfId="17682"/>
    <cellStyle name="Comma 2 24 2 9" xfId="17683"/>
    <cellStyle name="Comma 2 24 20" xfId="17684"/>
    <cellStyle name="Comma 2 24 21" xfId="17685"/>
    <cellStyle name="Comma 2 24 22" xfId="17686"/>
    <cellStyle name="Comma 2 24 23" xfId="17687"/>
    <cellStyle name="Comma 2 24 24" xfId="17688"/>
    <cellStyle name="Comma 2 24 25" xfId="17689"/>
    <cellStyle name="Comma 2 24 26" xfId="17690"/>
    <cellStyle name="Comma 2 24 27" xfId="17691"/>
    <cellStyle name="Comma 2 24 28" xfId="17692"/>
    <cellStyle name="Comma 2 24 29" xfId="17693"/>
    <cellStyle name="Comma 2 24 3" xfId="17694"/>
    <cellStyle name="Comma 2 24 30" xfId="17695"/>
    <cellStyle name="Comma 2 24 31" xfId="17696"/>
    <cellStyle name="Comma 2 24 32" xfId="17697"/>
    <cellStyle name="Comma 2 24 33" xfId="17698"/>
    <cellStyle name="Comma 2 24 34" xfId="17699"/>
    <cellStyle name="Comma 2 24 35" xfId="17700"/>
    <cellStyle name="Comma 2 24 36" xfId="17701"/>
    <cellStyle name="Comma 2 24 37" xfId="17702"/>
    <cellStyle name="Comma 2 24 38" xfId="17703"/>
    <cellStyle name="Comma 2 24 39" xfId="17704"/>
    <cellStyle name="Comma 2 24 4" xfId="17705"/>
    <cellStyle name="Comma 2 24 40" xfId="17706"/>
    <cellStyle name="Comma 2 24 5" xfId="17707"/>
    <cellStyle name="Comma 2 24 5 2" xfId="17708"/>
    <cellStyle name="Comma 2 24 5 3" xfId="17709"/>
    <cellStyle name="Comma 2 24 6" xfId="17710"/>
    <cellStyle name="Comma 2 24 6 2" xfId="17711"/>
    <cellStyle name="Comma 2 24 6 3" xfId="17712"/>
    <cellStyle name="Comma 2 24 7" xfId="17713"/>
    <cellStyle name="Comma 2 24 7 2" xfId="17714"/>
    <cellStyle name="Comma 2 24 7 3" xfId="17715"/>
    <cellStyle name="Comma 2 24 8" xfId="17716"/>
    <cellStyle name="Comma 2 24 8 2" xfId="17717"/>
    <cellStyle name="Comma 2 24 8 3" xfId="17718"/>
    <cellStyle name="Comma 2 24 9" xfId="17719"/>
    <cellStyle name="Comma 2 24 9 2" xfId="17720"/>
    <cellStyle name="Comma 2 24 9 3" xfId="17721"/>
    <cellStyle name="Comma 2 25" xfId="17722"/>
    <cellStyle name="Comma 2 25 10" xfId="17723"/>
    <cellStyle name="Comma 2 25 10 2" xfId="17724"/>
    <cellStyle name="Comma 2 25 10 3" xfId="17725"/>
    <cellStyle name="Comma 2 25 11" xfId="17726"/>
    <cellStyle name="Comma 2 25 11 2" xfId="17727"/>
    <cellStyle name="Comma 2 25 11 3" xfId="17728"/>
    <cellStyle name="Comma 2 25 12" xfId="17729"/>
    <cellStyle name="Comma 2 25 13" xfId="17730"/>
    <cellStyle name="Comma 2 25 14" xfId="17731"/>
    <cellStyle name="Comma 2 25 15" xfId="17732"/>
    <cellStyle name="Comma 2 25 16" xfId="17733"/>
    <cellStyle name="Comma 2 25 17" xfId="17734"/>
    <cellStyle name="Comma 2 25 18" xfId="17735"/>
    <cellStyle name="Comma 2 25 19" xfId="17736"/>
    <cellStyle name="Comma 2 25 2" xfId="17737"/>
    <cellStyle name="Comma 2 25 2 10" xfId="17738"/>
    <cellStyle name="Comma 2 25 2 11" xfId="17739"/>
    <cellStyle name="Comma 2 25 2 12" xfId="17740"/>
    <cellStyle name="Comma 2 25 2 13" xfId="17741"/>
    <cellStyle name="Comma 2 25 2 14" xfId="17742"/>
    <cellStyle name="Comma 2 25 2 15" xfId="17743"/>
    <cellStyle name="Comma 2 25 2 16" xfId="17744"/>
    <cellStyle name="Comma 2 25 2 17" xfId="17745"/>
    <cellStyle name="Comma 2 25 2 18" xfId="17746"/>
    <cellStyle name="Comma 2 25 2 19" xfId="17747"/>
    <cellStyle name="Comma 2 25 2 2" xfId="17748"/>
    <cellStyle name="Comma 2 25 2 20" xfId="17749"/>
    <cellStyle name="Comma 2 25 2 21" xfId="17750"/>
    <cellStyle name="Comma 2 25 2 22" xfId="17751"/>
    <cellStyle name="Comma 2 25 2 23" xfId="17752"/>
    <cellStyle name="Comma 2 25 2 24" xfId="17753"/>
    <cellStyle name="Comma 2 25 2 25" xfId="17754"/>
    <cellStyle name="Comma 2 25 2 26" xfId="17755"/>
    <cellStyle name="Comma 2 25 2 27" xfId="17756"/>
    <cellStyle name="Comma 2 25 2 28" xfId="17757"/>
    <cellStyle name="Comma 2 25 2 29" xfId="17758"/>
    <cellStyle name="Comma 2 25 2 3" xfId="17759"/>
    <cellStyle name="Comma 2 25 2 4" xfId="17760"/>
    <cellStyle name="Comma 2 25 2 5" xfId="17761"/>
    <cellStyle name="Comma 2 25 2 6" xfId="17762"/>
    <cellStyle name="Comma 2 25 2 7" xfId="17763"/>
    <cellStyle name="Comma 2 25 2 8" xfId="17764"/>
    <cellStyle name="Comma 2 25 2 9" xfId="17765"/>
    <cellStyle name="Comma 2 25 20" xfId="17766"/>
    <cellStyle name="Comma 2 25 21" xfId="17767"/>
    <cellStyle name="Comma 2 25 22" xfId="17768"/>
    <cellStyle name="Comma 2 25 23" xfId="17769"/>
    <cellStyle name="Comma 2 25 24" xfId="17770"/>
    <cellStyle name="Comma 2 25 25" xfId="17771"/>
    <cellStyle name="Comma 2 25 26" xfId="17772"/>
    <cellStyle name="Comma 2 25 27" xfId="17773"/>
    <cellStyle name="Comma 2 25 28" xfId="17774"/>
    <cellStyle name="Comma 2 25 29" xfId="17775"/>
    <cellStyle name="Comma 2 25 3" xfId="17776"/>
    <cellStyle name="Comma 2 25 30" xfId="17777"/>
    <cellStyle name="Comma 2 25 31" xfId="17778"/>
    <cellStyle name="Comma 2 25 32" xfId="17779"/>
    <cellStyle name="Comma 2 25 33" xfId="17780"/>
    <cellStyle name="Comma 2 25 34" xfId="17781"/>
    <cellStyle name="Comma 2 25 35" xfId="17782"/>
    <cellStyle name="Comma 2 25 36" xfId="17783"/>
    <cellStyle name="Comma 2 25 37" xfId="17784"/>
    <cellStyle name="Comma 2 25 38" xfId="17785"/>
    <cellStyle name="Comma 2 25 39" xfId="17786"/>
    <cellStyle name="Comma 2 25 4" xfId="17787"/>
    <cellStyle name="Comma 2 25 40" xfId="17788"/>
    <cellStyle name="Comma 2 25 5" xfId="17789"/>
    <cellStyle name="Comma 2 25 5 2" xfId="17790"/>
    <cellStyle name="Comma 2 25 5 3" xfId="17791"/>
    <cellStyle name="Comma 2 25 6" xfId="17792"/>
    <cellStyle name="Comma 2 25 6 2" xfId="17793"/>
    <cellStyle name="Comma 2 25 6 3" xfId="17794"/>
    <cellStyle name="Comma 2 25 7" xfId="17795"/>
    <cellStyle name="Comma 2 25 7 2" xfId="17796"/>
    <cellStyle name="Comma 2 25 7 3" xfId="17797"/>
    <cellStyle name="Comma 2 25 8" xfId="17798"/>
    <cellStyle name="Comma 2 25 8 2" xfId="17799"/>
    <cellStyle name="Comma 2 25 8 3" xfId="17800"/>
    <cellStyle name="Comma 2 25 9" xfId="17801"/>
    <cellStyle name="Comma 2 25 9 2" xfId="17802"/>
    <cellStyle name="Comma 2 25 9 3" xfId="17803"/>
    <cellStyle name="Comma 2 26" xfId="17804"/>
    <cellStyle name="Comma 2 26 10" xfId="17805"/>
    <cellStyle name="Comma 2 26 10 2" xfId="17806"/>
    <cellStyle name="Comma 2 26 10 3" xfId="17807"/>
    <cellStyle name="Comma 2 26 11" xfId="17808"/>
    <cellStyle name="Comma 2 26 11 2" xfId="17809"/>
    <cellStyle name="Comma 2 26 11 3" xfId="17810"/>
    <cellStyle name="Comma 2 26 12" xfId="17811"/>
    <cellStyle name="Comma 2 26 13" xfId="17812"/>
    <cellStyle name="Comma 2 26 14" xfId="17813"/>
    <cellStyle name="Comma 2 26 15" xfId="17814"/>
    <cellStyle name="Comma 2 26 16" xfId="17815"/>
    <cellStyle name="Comma 2 26 17" xfId="17816"/>
    <cellStyle name="Comma 2 26 18" xfId="17817"/>
    <cellStyle name="Comma 2 26 19" xfId="17818"/>
    <cellStyle name="Comma 2 26 2" xfId="17819"/>
    <cellStyle name="Comma 2 26 2 10" xfId="17820"/>
    <cellStyle name="Comma 2 26 2 11" xfId="17821"/>
    <cellStyle name="Comma 2 26 2 12" xfId="17822"/>
    <cellStyle name="Comma 2 26 2 13" xfId="17823"/>
    <cellStyle name="Comma 2 26 2 14" xfId="17824"/>
    <cellStyle name="Comma 2 26 2 15" xfId="17825"/>
    <cellStyle name="Comma 2 26 2 16" xfId="17826"/>
    <cellStyle name="Comma 2 26 2 17" xfId="17827"/>
    <cellStyle name="Comma 2 26 2 18" xfId="17828"/>
    <cellStyle name="Comma 2 26 2 19" xfId="17829"/>
    <cellStyle name="Comma 2 26 2 2" xfId="17830"/>
    <cellStyle name="Comma 2 26 2 20" xfId="17831"/>
    <cellStyle name="Comma 2 26 2 21" xfId="17832"/>
    <cellStyle name="Comma 2 26 2 22" xfId="17833"/>
    <cellStyle name="Comma 2 26 2 23" xfId="17834"/>
    <cellStyle name="Comma 2 26 2 24" xfId="17835"/>
    <cellStyle name="Comma 2 26 2 25" xfId="17836"/>
    <cellStyle name="Comma 2 26 2 26" xfId="17837"/>
    <cellStyle name="Comma 2 26 2 27" xfId="17838"/>
    <cellStyle name="Comma 2 26 2 28" xfId="17839"/>
    <cellStyle name="Comma 2 26 2 29" xfId="17840"/>
    <cellStyle name="Comma 2 26 2 3" xfId="17841"/>
    <cellStyle name="Comma 2 26 2 4" xfId="17842"/>
    <cellStyle name="Comma 2 26 2 5" xfId="17843"/>
    <cellStyle name="Comma 2 26 2 6" xfId="17844"/>
    <cellStyle name="Comma 2 26 2 7" xfId="17845"/>
    <cellStyle name="Comma 2 26 2 8" xfId="17846"/>
    <cellStyle name="Comma 2 26 2 9" xfId="17847"/>
    <cellStyle name="Comma 2 26 20" xfId="17848"/>
    <cellStyle name="Comma 2 26 21" xfId="17849"/>
    <cellStyle name="Comma 2 26 22" xfId="17850"/>
    <cellStyle name="Comma 2 26 23" xfId="17851"/>
    <cellStyle name="Comma 2 26 24" xfId="17852"/>
    <cellStyle name="Comma 2 26 25" xfId="17853"/>
    <cellStyle name="Comma 2 26 26" xfId="17854"/>
    <cellStyle name="Comma 2 26 27" xfId="17855"/>
    <cellStyle name="Comma 2 26 28" xfId="17856"/>
    <cellStyle name="Comma 2 26 29" xfId="17857"/>
    <cellStyle name="Comma 2 26 3" xfId="17858"/>
    <cellStyle name="Comma 2 26 30" xfId="17859"/>
    <cellStyle name="Comma 2 26 31" xfId="17860"/>
    <cellStyle name="Comma 2 26 32" xfId="17861"/>
    <cellStyle name="Comma 2 26 33" xfId="17862"/>
    <cellStyle name="Comma 2 26 34" xfId="17863"/>
    <cellStyle name="Comma 2 26 35" xfId="17864"/>
    <cellStyle name="Comma 2 26 36" xfId="17865"/>
    <cellStyle name="Comma 2 26 37" xfId="17866"/>
    <cellStyle name="Comma 2 26 38" xfId="17867"/>
    <cellStyle name="Comma 2 26 39" xfId="17868"/>
    <cellStyle name="Comma 2 26 4" xfId="17869"/>
    <cellStyle name="Comma 2 26 40" xfId="17870"/>
    <cellStyle name="Comma 2 26 5" xfId="17871"/>
    <cellStyle name="Comma 2 26 5 2" xfId="17872"/>
    <cellStyle name="Comma 2 26 5 3" xfId="17873"/>
    <cellStyle name="Comma 2 26 6" xfId="17874"/>
    <cellStyle name="Comma 2 26 6 2" xfId="17875"/>
    <cellStyle name="Comma 2 26 6 3" xfId="17876"/>
    <cellStyle name="Comma 2 26 7" xfId="17877"/>
    <cellStyle name="Comma 2 26 7 2" xfId="17878"/>
    <cellStyle name="Comma 2 26 7 3" xfId="17879"/>
    <cellStyle name="Comma 2 26 8" xfId="17880"/>
    <cellStyle name="Comma 2 26 8 2" xfId="17881"/>
    <cellStyle name="Comma 2 26 8 3" xfId="17882"/>
    <cellStyle name="Comma 2 26 9" xfId="17883"/>
    <cellStyle name="Comma 2 26 9 2" xfId="17884"/>
    <cellStyle name="Comma 2 26 9 3" xfId="17885"/>
    <cellStyle name="Comma 2 27" xfId="17886"/>
    <cellStyle name="Comma 2 27 10" xfId="17887"/>
    <cellStyle name="Comma 2 27 10 2" xfId="17888"/>
    <cellStyle name="Comma 2 27 10 3" xfId="17889"/>
    <cellStyle name="Comma 2 27 11" xfId="17890"/>
    <cellStyle name="Comma 2 27 11 2" xfId="17891"/>
    <cellStyle name="Comma 2 27 11 3" xfId="17892"/>
    <cellStyle name="Comma 2 27 12" xfId="17893"/>
    <cellStyle name="Comma 2 27 13" xfId="17894"/>
    <cellStyle name="Comma 2 27 14" xfId="17895"/>
    <cellStyle name="Comma 2 27 15" xfId="17896"/>
    <cellStyle name="Comma 2 27 16" xfId="17897"/>
    <cellStyle name="Comma 2 27 17" xfId="17898"/>
    <cellStyle name="Comma 2 27 18" xfId="17899"/>
    <cellStyle name="Comma 2 27 19" xfId="17900"/>
    <cellStyle name="Comma 2 27 2" xfId="17901"/>
    <cellStyle name="Comma 2 27 2 10" xfId="17902"/>
    <cellStyle name="Comma 2 27 2 11" xfId="17903"/>
    <cellStyle name="Comma 2 27 2 12" xfId="17904"/>
    <cellStyle name="Comma 2 27 2 13" xfId="17905"/>
    <cellStyle name="Comma 2 27 2 14" xfId="17906"/>
    <cellStyle name="Comma 2 27 2 15" xfId="17907"/>
    <cellStyle name="Comma 2 27 2 16" xfId="17908"/>
    <cellStyle name="Comma 2 27 2 17" xfId="17909"/>
    <cellStyle name="Comma 2 27 2 18" xfId="17910"/>
    <cellStyle name="Comma 2 27 2 19" xfId="17911"/>
    <cellStyle name="Comma 2 27 2 2" xfId="17912"/>
    <cellStyle name="Comma 2 27 2 20" xfId="17913"/>
    <cellStyle name="Comma 2 27 2 21" xfId="17914"/>
    <cellStyle name="Comma 2 27 2 22" xfId="17915"/>
    <cellStyle name="Comma 2 27 2 23" xfId="17916"/>
    <cellStyle name="Comma 2 27 2 24" xfId="17917"/>
    <cellStyle name="Comma 2 27 2 25" xfId="17918"/>
    <cellStyle name="Comma 2 27 2 26" xfId="17919"/>
    <cellStyle name="Comma 2 27 2 27" xfId="17920"/>
    <cellStyle name="Comma 2 27 2 28" xfId="17921"/>
    <cellStyle name="Comma 2 27 2 29" xfId="17922"/>
    <cellStyle name="Comma 2 27 2 3" xfId="17923"/>
    <cellStyle name="Comma 2 27 2 4" xfId="17924"/>
    <cellStyle name="Comma 2 27 2 5" xfId="17925"/>
    <cellStyle name="Comma 2 27 2 6" xfId="17926"/>
    <cellStyle name="Comma 2 27 2 7" xfId="17927"/>
    <cellStyle name="Comma 2 27 2 8" xfId="17928"/>
    <cellStyle name="Comma 2 27 2 9" xfId="17929"/>
    <cellStyle name="Comma 2 27 20" xfId="17930"/>
    <cellStyle name="Comma 2 27 21" xfId="17931"/>
    <cellStyle name="Comma 2 27 22" xfId="17932"/>
    <cellStyle name="Comma 2 27 23" xfId="17933"/>
    <cellStyle name="Comma 2 27 24" xfId="17934"/>
    <cellStyle name="Comma 2 27 25" xfId="17935"/>
    <cellStyle name="Comma 2 27 26" xfId="17936"/>
    <cellStyle name="Comma 2 27 27" xfId="17937"/>
    <cellStyle name="Comma 2 27 28" xfId="17938"/>
    <cellStyle name="Comma 2 27 29" xfId="17939"/>
    <cellStyle name="Comma 2 27 3" xfId="17940"/>
    <cellStyle name="Comma 2 27 30" xfId="17941"/>
    <cellStyle name="Comma 2 27 31" xfId="17942"/>
    <cellStyle name="Comma 2 27 32" xfId="17943"/>
    <cellStyle name="Comma 2 27 33" xfId="17944"/>
    <cellStyle name="Comma 2 27 34" xfId="17945"/>
    <cellStyle name="Comma 2 27 35" xfId="17946"/>
    <cellStyle name="Comma 2 27 36" xfId="17947"/>
    <cellStyle name="Comma 2 27 37" xfId="17948"/>
    <cellStyle name="Comma 2 27 38" xfId="17949"/>
    <cellStyle name="Comma 2 27 39" xfId="17950"/>
    <cellStyle name="Comma 2 27 4" xfId="17951"/>
    <cellStyle name="Comma 2 27 40" xfId="17952"/>
    <cellStyle name="Comma 2 27 5" xfId="17953"/>
    <cellStyle name="Comma 2 27 5 2" xfId="17954"/>
    <cellStyle name="Comma 2 27 5 3" xfId="17955"/>
    <cellStyle name="Comma 2 27 6" xfId="17956"/>
    <cellStyle name="Comma 2 27 6 2" xfId="17957"/>
    <cellStyle name="Comma 2 27 6 3" xfId="17958"/>
    <cellStyle name="Comma 2 27 7" xfId="17959"/>
    <cellStyle name="Comma 2 27 7 2" xfId="17960"/>
    <cellStyle name="Comma 2 27 7 3" xfId="17961"/>
    <cellStyle name="Comma 2 27 8" xfId="17962"/>
    <cellStyle name="Comma 2 27 8 2" xfId="17963"/>
    <cellStyle name="Comma 2 27 8 3" xfId="17964"/>
    <cellStyle name="Comma 2 27 9" xfId="17965"/>
    <cellStyle name="Comma 2 27 9 2" xfId="17966"/>
    <cellStyle name="Comma 2 27 9 3" xfId="17967"/>
    <cellStyle name="Comma 2 28" xfId="17968"/>
    <cellStyle name="Comma 2 29" xfId="17969"/>
    <cellStyle name="Comma 2 29 2" xfId="17970"/>
    <cellStyle name="Comma 2 29 2 2" xfId="17971"/>
    <cellStyle name="Comma 2 29 2 3" xfId="17972"/>
    <cellStyle name="Comma 2 29 3" xfId="17973"/>
    <cellStyle name="Comma 2 3" xfId="67"/>
    <cellStyle name="Comma 2 3 2" xfId="152"/>
    <cellStyle name="Comma 2 3 2 2" xfId="395"/>
    <cellStyle name="Comma 2 3 2 2 2" xfId="7148"/>
    <cellStyle name="Comma 2 3 2 2 2 2" xfId="11210"/>
    <cellStyle name="Comma 2 3 2 2 2 2 2" xfId="36341"/>
    <cellStyle name="Comma 2 3 2 2 2 3" xfId="36340"/>
    <cellStyle name="Comma 2 3 2 2 3" xfId="11209"/>
    <cellStyle name="Comma 2 3 2 2 3 2" xfId="36342"/>
    <cellStyle name="Comma 2 3 2 2 4" xfId="36339"/>
    <cellStyle name="Comma 2 3 2 3" xfId="4500"/>
    <cellStyle name="Comma 2 3 2 4" xfId="11208"/>
    <cellStyle name="Comma 2 3 2 4 2" xfId="36343"/>
    <cellStyle name="Comma 2 3 2 5" xfId="17975"/>
    <cellStyle name="Comma 2 3 3" xfId="364"/>
    <cellStyle name="Comma 2 3 3 2" xfId="7149"/>
    <cellStyle name="Comma 2 3 3 2 2" xfId="11212"/>
    <cellStyle name="Comma 2 3 3 2 2 2" xfId="36346"/>
    <cellStyle name="Comma 2 3 3 2 3" xfId="36345"/>
    <cellStyle name="Comma 2 3 3 3" xfId="11211"/>
    <cellStyle name="Comma 2 3 3 3 2" xfId="36347"/>
    <cellStyle name="Comma 2 3 3 4" xfId="17976"/>
    <cellStyle name="Comma 2 3 3 5" xfId="36344"/>
    <cellStyle name="Comma 2 3 4" xfId="503"/>
    <cellStyle name="Comma 2 3 4 2" xfId="7150"/>
    <cellStyle name="Comma 2 3 4 2 2" xfId="11214"/>
    <cellStyle name="Comma 2 3 4 2 2 2" xfId="36350"/>
    <cellStyle name="Comma 2 3 4 2 3" xfId="36349"/>
    <cellStyle name="Comma 2 3 4 3" xfId="11213"/>
    <cellStyle name="Comma 2 3 4 3 2" xfId="36351"/>
    <cellStyle name="Comma 2 3 4 4" xfId="28058"/>
    <cellStyle name="Comma 2 3 4 5" xfId="36348"/>
    <cellStyle name="Comma 2 3 5" xfId="530"/>
    <cellStyle name="Comma 2 3 5 2" xfId="7151"/>
    <cellStyle name="Comma 2 3 5 2 2" xfId="11216"/>
    <cellStyle name="Comma 2 3 5 2 2 2" xfId="36354"/>
    <cellStyle name="Comma 2 3 5 2 3" xfId="36353"/>
    <cellStyle name="Comma 2 3 5 3" xfId="11215"/>
    <cellStyle name="Comma 2 3 5 3 2" xfId="36355"/>
    <cellStyle name="Comma 2 3 5 4" xfId="36352"/>
    <cellStyle name="Comma 2 3 6" xfId="4499"/>
    <cellStyle name="Comma 2 3 7" xfId="11207"/>
    <cellStyle name="Comma 2 3 7 2" xfId="36356"/>
    <cellStyle name="Comma 2 3 8" xfId="17974"/>
    <cellStyle name="Comma 2 3 9" xfId="41621"/>
    <cellStyle name="Comma 2 30" xfId="17977"/>
    <cellStyle name="Comma 2 31" xfId="17978"/>
    <cellStyle name="Comma 2 32" xfId="17979"/>
    <cellStyle name="Comma 2 33" xfId="17980"/>
    <cellStyle name="Comma 2 34" xfId="17981"/>
    <cellStyle name="Comma 2 34 10" xfId="17982"/>
    <cellStyle name="Comma 2 34 11" xfId="17983"/>
    <cellStyle name="Comma 2 34 2" xfId="17984"/>
    <cellStyle name="Comma 2 34 3" xfId="17985"/>
    <cellStyle name="Comma 2 34 4" xfId="17986"/>
    <cellStyle name="Comma 2 34 5" xfId="17987"/>
    <cellStyle name="Comma 2 34 6" xfId="17988"/>
    <cellStyle name="Comma 2 34 7" xfId="17989"/>
    <cellStyle name="Comma 2 34 8" xfId="17990"/>
    <cellStyle name="Comma 2 34 9" xfId="17991"/>
    <cellStyle name="Comma 2 35" xfId="17992"/>
    <cellStyle name="Comma 2 35 2" xfId="17993"/>
    <cellStyle name="Comma 2 35 3" xfId="17994"/>
    <cellStyle name="Comma 2 35 4" xfId="17995"/>
    <cellStyle name="Comma 2 35 5" xfId="17996"/>
    <cellStyle name="Comma 2 35 6" xfId="17997"/>
    <cellStyle name="Comma 2 35 7" xfId="17998"/>
    <cellStyle name="Comma 2 35 8" xfId="17999"/>
    <cellStyle name="Comma 2 36" xfId="18000"/>
    <cellStyle name="Comma 2 36 2" xfId="18001"/>
    <cellStyle name="Comma 2 36 3" xfId="18002"/>
    <cellStyle name="Comma 2 36 4" xfId="18003"/>
    <cellStyle name="Comma 2 36 5" xfId="18004"/>
    <cellStyle name="Comma 2 36 6" xfId="18005"/>
    <cellStyle name="Comma 2 36 7" xfId="18006"/>
    <cellStyle name="Comma 2 36 8" xfId="18007"/>
    <cellStyle name="Comma 2 37" xfId="18008"/>
    <cellStyle name="Comma 2 37 2" xfId="18009"/>
    <cellStyle name="Comma 2 37 3" xfId="18010"/>
    <cellStyle name="Comma 2 37 4" xfId="18011"/>
    <cellStyle name="Comma 2 37 5" xfId="18012"/>
    <cellStyle name="Comma 2 37 6" xfId="18013"/>
    <cellStyle name="Comma 2 37 7" xfId="18014"/>
    <cellStyle name="Comma 2 37 8" xfId="18015"/>
    <cellStyle name="Comma 2 38" xfId="18016"/>
    <cellStyle name="Comma 2 38 2" xfId="18017"/>
    <cellStyle name="Comma 2 38 3" xfId="18018"/>
    <cellStyle name="Comma 2 38 4" xfId="18019"/>
    <cellStyle name="Comma 2 38 5" xfId="18020"/>
    <cellStyle name="Comma 2 38 6" xfId="18021"/>
    <cellStyle name="Comma 2 38 7" xfId="18022"/>
    <cellStyle name="Comma 2 38 8" xfId="18023"/>
    <cellStyle name="Comma 2 39" xfId="18024"/>
    <cellStyle name="Comma 2 4" xfId="145"/>
    <cellStyle name="Comma 2 4 2" xfId="389"/>
    <cellStyle name="Comma 2 4 2 2" xfId="4502"/>
    <cellStyle name="Comma 2 4 2 2 2" xfId="18027"/>
    <cellStyle name="Comma 2 4 2 3" xfId="11218"/>
    <cellStyle name="Comma 2 4 2 3 2" xfId="36359"/>
    <cellStyle name="Comma 2 4 2 4" xfId="18026"/>
    <cellStyle name="Comma 2 4 2 5" xfId="36358"/>
    <cellStyle name="Comma 2 4 3" xfId="4501"/>
    <cellStyle name="Comma 2 4 4" xfId="11217"/>
    <cellStyle name="Comma 2 4 4 2" xfId="18028"/>
    <cellStyle name="Comma 2 4 4 3" xfId="36360"/>
    <cellStyle name="Comma 2 4 5" xfId="18025"/>
    <cellStyle name="Comma 2 4 6" xfId="36357"/>
    <cellStyle name="Comma 2 40" xfId="18029"/>
    <cellStyle name="Comma 2 41" xfId="18030"/>
    <cellStyle name="Comma 2 42" xfId="18031"/>
    <cellStyle name="Comma 2 43" xfId="18032"/>
    <cellStyle name="Comma 2 44" xfId="18033"/>
    <cellStyle name="Comma 2 45" xfId="18034"/>
    <cellStyle name="Comma 2 45 2" xfId="18035"/>
    <cellStyle name="Comma 2 46" xfId="18036"/>
    <cellStyle name="Comma 2 46 2" xfId="18037"/>
    <cellStyle name="Comma 2 47" xfId="18038"/>
    <cellStyle name="Comma 2 48" xfId="18039"/>
    <cellStyle name="Comma 2 49" xfId="18040"/>
    <cellStyle name="Comma 2 5" xfId="548"/>
    <cellStyle name="Comma 2 5 2" xfId="4503"/>
    <cellStyle name="Comma 2 5 2 2" xfId="18042"/>
    <cellStyle name="Comma 2 5 3" xfId="18041"/>
    <cellStyle name="Comma 2 50" xfId="18043"/>
    <cellStyle name="Comma 2 51" xfId="18044"/>
    <cellStyle name="Comma 2 52" xfId="18045"/>
    <cellStyle name="Comma 2 53" xfId="18046"/>
    <cellStyle name="Comma 2 54" xfId="18047"/>
    <cellStyle name="Comma 2 55" xfId="18048"/>
    <cellStyle name="Comma 2 56" xfId="18049"/>
    <cellStyle name="Comma 2 57" xfId="18050"/>
    <cellStyle name="Comma 2 58" xfId="18051"/>
    <cellStyle name="Comma 2 59" xfId="18052"/>
    <cellStyle name="Comma 2 6" xfId="18053"/>
    <cellStyle name="Comma 2 6 2" xfId="18054"/>
    <cellStyle name="Comma 2 60" xfId="18055"/>
    <cellStyle name="Comma 2 61" xfId="18056"/>
    <cellStyle name="Comma 2 62" xfId="28057"/>
    <cellStyle name="Comma 2 63" xfId="28285"/>
    <cellStyle name="Comma 2 7" xfId="18057"/>
    <cellStyle name="Comma 2 7 2" xfId="18058"/>
    <cellStyle name="Comma 2 8" xfId="18059"/>
    <cellStyle name="Comma 2 8 2" xfId="18060"/>
    <cellStyle name="Comma 2 9" xfId="18061"/>
    <cellStyle name="Comma 2 9 2" xfId="18062"/>
    <cellStyle name="Comma 2 90" xfId="18063"/>
    <cellStyle name="Comma 2_PBT Reconciliation (10.23.09 948am)" xfId="18064"/>
    <cellStyle name="Comma 20" xfId="13862"/>
    <cellStyle name="Comma 20 2" xfId="18065"/>
    <cellStyle name="Comma 21" xfId="18066"/>
    <cellStyle name="Comma 21 10" xfId="18067"/>
    <cellStyle name="Comma 21 11" xfId="18068"/>
    <cellStyle name="Comma 21 12" xfId="18069"/>
    <cellStyle name="Comma 21 13" xfId="18070"/>
    <cellStyle name="Comma 21 14" xfId="18071"/>
    <cellStyle name="Comma 21 15" xfId="18072"/>
    <cellStyle name="Comma 21 16" xfId="18073"/>
    <cellStyle name="Comma 21 17" xfId="18074"/>
    <cellStyle name="Comma 21 18" xfId="18075"/>
    <cellStyle name="Comma 21 19" xfId="18076"/>
    <cellStyle name="Comma 21 2" xfId="18077"/>
    <cellStyle name="Comma 21 20" xfId="18078"/>
    <cellStyle name="Comma 21 21" xfId="18079"/>
    <cellStyle name="Comma 21 22" xfId="18080"/>
    <cellStyle name="Comma 21 23" xfId="18081"/>
    <cellStyle name="Comma 21 24" xfId="18082"/>
    <cellStyle name="Comma 21 3" xfId="18083"/>
    <cellStyle name="Comma 21 4" xfId="18084"/>
    <cellStyle name="Comma 21 5" xfId="18085"/>
    <cellStyle name="Comma 21 6" xfId="18086"/>
    <cellStyle name="Comma 21 7" xfId="18087"/>
    <cellStyle name="Comma 21 8" xfId="18088"/>
    <cellStyle name="Comma 21 9" xfId="18089"/>
    <cellStyle name="Comma 22" xfId="18090"/>
    <cellStyle name="Comma 23" xfId="18091"/>
    <cellStyle name="Comma 23 2" xfId="18092"/>
    <cellStyle name="Comma 23 3" xfId="18093"/>
    <cellStyle name="Comma 23 4" xfId="18094"/>
    <cellStyle name="Comma 23 5" xfId="18095"/>
    <cellStyle name="Comma 23 6" xfId="18096"/>
    <cellStyle name="Comma 23 7" xfId="18097"/>
    <cellStyle name="Comma 23 8" xfId="28276"/>
    <cellStyle name="Comma 24" xfId="18098"/>
    <cellStyle name="Comma 24 2" xfId="18099"/>
    <cellStyle name="Comma 24 3" xfId="18100"/>
    <cellStyle name="Comma 24 4" xfId="18101"/>
    <cellStyle name="Comma 24 5" xfId="28277"/>
    <cellStyle name="Comma 25" xfId="18102"/>
    <cellStyle name="Comma 25 2" xfId="18103"/>
    <cellStyle name="Comma 25 2 2" xfId="18104"/>
    <cellStyle name="Comma 25 3" xfId="18105"/>
    <cellStyle name="Comma 25 3 2" xfId="18106"/>
    <cellStyle name="Comma 25 4" xfId="18107"/>
    <cellStyle name="Comma 25 4 2" xfId="18108"/>
    <cellStyle name="Comma 25 5" xfId="18109"/>
    <cellStyle name="Comma 26" xfId="18110"/>
    <cellStyle name="Comma 26 2" xfId="18111"/>
    <cellStyle name="Comma 26 2 2" xfId="18112"/>
    <cellStyle name="Comma 26 3" xfId="18113"/>
    <cellStyle name="Comma 26 3 2" xfId="18114"/>
    <cellStyle name="Comma 26 4" xfId="18115"/>
    <cellStyle name="Comma 26 4 2" xfId="18116"/>
    <cellStyle name="Comma 26 5" xfId="18117"/>
    <cellStyle name="Comma 27" xfId="18118"/>
    <cellStyle name="Comma 27 2" xfId="18119"/>
    <cellStyle name="Comma 28" xfId="18120"/>
    <cellStyle name="Comma 28 2" xfId="18121"/>
    <cellStyle name="Comma 29" xfId="18122"/>
    <cellStyle name="Comma 29 2" xfId="18123"/>
    <cellStyle name="Comma 29 2 2" xfId="18124"/>
    <cellStyle name="Comma 29 3" xfId="18125"/>
    <cellStyle name="Comma 29 3 2" xfId="18126"/>
    <cellStyle name="Comma 29 4" xfId="18127"/>
    <cellStyle name="Comma 29 4 2" xfId="18128"/>
    <cellStyle name="Comma 29 5" xfId="18129"/>
    <cellStyle name="Comma 3" xfId="65"/>
    <cellStyle name="Comma 3 10" xfId="4505"/>
    <cellStyle name="Comma 3 10 2" xfId="11219"/>
    <cellStyle name="Comma 3 10 2 2" xfId="36362"/>
    <cellStyle name="Comma 3 10 3" xfId="36361"/>
    <cellStyle name="Comma 3 10 4" xfId="45270"/>
    <cellStyle name="Comma 3 11" xfId="4506"/>
    <cellStyle name="Comma 3 11 2" xfId="11220"/>
    <cellStyle name="Comma 3 11 2 2" xfId="36364"/>
    <cellStyle name="Comma 3 11 3" xfId="36363"/>
    <cellStyle name="Comma 3 11 4" xfId="45271"/>
    <cellStyle name="Comma 3 12" xfId="4507"/>
    <cellStyle name="Comma 3 12 2" xfId="11221"/>
    <cellStyle name="Comma 3 12 2 2" xfId="36366"/>
    <cellStyle name="Comma 3 12 3" xfId="36365"/>
    <cellStyle name="Comma 3 12 4" xfId="45272"/>
    <cellStyle name="Comma 3 13" xfId="4508"/>
    <cellStyle name="Comma 3 13 2" xfId="11222"/>
    <cellStyle name="Comma 3 13 2 2" xfId="36368"/>
    <cellStyle name="Comma 3 13 3" xfId="36367"/>
    <cellStyle name="Comma 3 13 4" xfId="45273"/>
    <cellStyle name="Comma 3 14" xfId="4509"/>
    <cellStyle name="Comma 3 14 2" xfId="11223"/>
    <cellStyle name="Comma 3 14 2 2" xfId="36370"/>
    <cellStyle name="Comma 3 14 3" xfId="36369"/>
    <cellStyle name="Comma 3 14 4" xfId="45274"/>
    <cellStyle name="Comma 3 15" xfId="4504"/>
    <cellStyle name="Comma 3 15 2" xfId="11224"/>
    <cellStyle name="Comma 3 15 2 2" xfId="36372"/>
    <cellStyle name="Comma 3 15 3" xfId="36371"/>
    <cellStyle name="Comma 3 2" xfId="146"/>
    <cellStyle name="Comma 3 2 2" xfId="390"/>
    <cellStyle name="Comma 3 2 2 2" xfId="4511"/>
    <cellStyle name="Comma 3 2 2 3" xfId="4510"/>
    <cellStyle name="Comma 3 2 2 4" xfId="11226"/>
    <cellStyle name="Comma 3 2 2 4 2" xfId="36374"/>
    <cellStyle name="Comma 3 2 2 5" xfId="18130"/>
    <cellStyle name="Comma 3 2 2 6" xfId="36373"/>
    <cellStyle name="Comma 3 2 3" xfId="549"/>
    <cellStyle name="Comma 3 2 4" xfId="4512"/>
    <cellStyle name="Comma 3 2 4 2" xfId="4513"/>
    <cellStyle name="Comma 3 2 4 2 2" xfId="11227"/>
    <cellStyle name="Comma 3 2 4 2 2 2" xfId="36376"/>
    <cellStyle name="Comma 3 2 4 2 3" xfId="36375"/>
    <cellStyle name="Comma 3 2 4 2 4" xfId="45275"/>
    <cellStyle name="Comma 3 2 4 3" xfId="18131"/>
    <cellStyle name="Comma 3 2 5" xfId="4514"/>
    <cellStyle name="Comma 3 2 5 2" xfId="11228"/>
    <cellStyle name="Comma 3 2 5 2 2" xfId="36378"/>
    <cellStyle name="Comma 3 2 5 3" xfId="36377"/>
    <cellStyle name="Comma 3 2 5 4" xfId="45276"/>
    <cellStyle name="Comma 3 2 6" xfId="4515"/>
    <cellStyle name="Comma 3 2 6 2" xfId="11229"/>
    <cellStyle name="Comma 3 2 6 2 2" xfId="36380"/>
    <cellStyle name="Comma 3 2 6 3" xfId="36379"/>
    <cellStyle name="Comma 3 2 6 4" xfId="45277"/>
    <cellStyle name="Comma 3 2 7" xfId="4516"/>
    <cellStyle name="Comma 3 2 7 2" xfId="11230"/>
    <cellStyle name="Comma 3 2 7 2 2" xfId="36382"/>
    <cellStyle name="Comma 3 2 7 3" xfId="36381"/>
    <cellStyle name="Comma 3 2 7 4" xfId="45278"/>
    <cellStyle name="Comma 3 2 8" xfId="11225"/>
    <cellStyle name="Comma 3 2 8 2" xfId="36383"/>
    <cellStyle name="Comma 3 3" xfId="262"/>
    <cellStyle name="Comma 3 3 2" xfId="18133"/>
    <cellStyle name="Comma 3 3 3" xfId="18134"/>
    <cellStyle name="Comma 3 3 4" xfId="18132"/>
    <cellStyle name="Comma 3 4" xfId="4517"/>
    <cellStyle name="Comma 3 4 10" xfId="4518"/>
    <cellStyle name="Comma 3 4 10 2" xfId="11232"/>
    <cellStyle name="Comma 3 4 10 2 2" xfId="36386"/>
    <cellStyle name="Comma 3 4 10 3" xfId="36385"/>
    <cellStyle name="Comma 3 4 10 4" xfId="45280"/>
    <cellStyle name="Comma 3 4 11" xfId="4519"/>
    <cellStyle name="Comma 3 4 11 2" xfId="11233"/>
    <cellStyle name="Comma 3 4 11 2 2" xfId="36388"/>
    <cellStyle name="Comma 3 4 11 3" xfId="36387"/>
    <cellStyle name="Comma 3 4 11 4" xfId="45281"/>
    <cellStyle name="Comma 3 4 12" xfId="11231"/>
    <cellStyle name="Comma 3 4 12 2" xfId="36389"/>
    <cellStyle name="Comma 3 4 13" xfId="18135"/>
    <cellStyle name="Comma 3 4 14" xfId="36384"/>
    <cellStyle name="Comma 3 4 15" xfId="45279"/>
    <cellStyle name="Comma 3 4 2" xfId="4520"/>
    <cellStyle name="Comma 3 4 2 2" xfId="4521"/>
    <cellStyle name="Comma 3 4 2 2 2" xfId="11235"/>
    <cellStyle name="Comma 3 4 2 2 2 2" xfId="36392"/>
    <cellStyle name="Comma 3 4 2 2 3" xfId="36391"/>
    <cellStyle name="Comma 3 4 2 2 4" xfId="45283"/>
    <cellStyle name="Comma 3 4 2 3" xfId="11234"/>
    <cellStyle name="Comma 3 4 2 3 2" xfId="36393"/>
    <cellStyle name="Comma 3 4 2 4" xfId="18136"/>
    <cellStyle name="Comma 3 4 2 5" xfId="36390"/>
    <cellStyle name="Comma 3 4 2 6" xfId="45282"/>
    <cellStyle name="Comma 3 4 3" xfId="4522"/>
    <cellStyle name="Comma 3 4 3 2" xfId="11236"/>
    <cellStyle name="Comma 3 4 3 2 2" xfId="36395"/>
    <cellStyle name="Comma 3 4 3 3" xfId="36394"/>
    <cellStyle name="Comma 3 4 3 4" xfId="45284"/>
    <cellStyle name="Comma 3 4 4" xfId="4523"/>
    <cellStyle name="Comma 3 4 4 2" xfId="11237"/>
    <cellStyle name="Comma 3 4 4 2 2" xfId="36397"/>
    <cellStyle name="Comma 3 4 4 3" xfId="36396"/>
    <cellStyle name="Comma 3 4 4 4" xfId="45285"/>
    <cellStyle name="Comma 3 4 5" xfId="4524"/>
    <cellStyle name="Comma 3 4 5 2" xfId="11238"/>
    <cellStyle name="Comma 3 4 5 2 2" xfId="36399"/>
    <cellStyle name="Comma 3 4 5 3" xfId="36398"/>
    <cellStyle name="Comma 3 4 5 4" xfId="45286"/>
    <cellStyle name="Comma 3 4 6" xfId="4525"/>
    <cellStyle name="Comma 3 4 6 2" xfId="11239"/>
    <cellStyle name="Comma 3 4 6 2 2" xfId="36401"/>
    <cellStyle name="Comma 3 4 6 3" xfId="36400"/>
    <cellStyle name="Comma 3 4 6 4" xfId="45287"/>
    <cellStyle name="Comma 3 4 7" xfId="4526"/>
    <cellStyle name="Comma 3 4 7 2" xfId="11240"/>
    <cellStyle name="Comma 3 4 7 2 2" xfId="36403"/>
    <cellStyle name="Comma 3 4 7 3" xfId="36402"/>
    <cellStyle name="Comma 3 4 7 4" xfId="45288"/>
    <cellStyle name="Comma 3 4 8" xfId="4527"/>
    <cellStyle name="Comma 3 4 9" xfId="4528"/>
    <cellStyle name="Comma 3 4 9 2" xfId="11241"/>
    <cellStyle name="Comma 3 4 9 2 2" xfId="36405"/>
    <cellStyle name="Comma 3 4 9 3" xfId="36404"/>
    <cellStyle name="Comma 3 4 9 4" xfId="45289"/>
    <cellStyle name="Comma 3 5" xfId="4529"/>
    <cellStyle name="Comma 3 5 10" xfId="18138"/>
    <cellStyle name="Comma 3 5 11" xfId="18137"/>
    <cellStyle name="Comma 3 5 12" xfId="36406"/>
    <cellStyle name="Comma 3 5 13" xfId="45290"/>
    <cellStyle name="Comma 3 5 2" xfId="4530"/>
    <cellStyle name="Comma 3 5 2 2" xfId="4531"/>
    <cellStyle name="Comma 3 5 2 2 2" xfId="11244"/>
    <cellStyle name="Comma 3 5 2 2 2 2" xfId="18141"/>
    <cellStyle name="Comma 3 5 2 2 2 3" xfId="36409"/>
    <cellStyle name="Comma 3 5 2 2 3" xfId="18140"/>
    <cellStyle name="Comma 3 5 2 2 4" xfId="36408"/>
    <cellStyle name="Comma 3 5 2 2 5" xfId="45292"/>
    <cellStyle name="Comma 3 5 2 3" xfId="11243"/>
    <cellStyle name="Comma 3 5 2 3 2" xfId="18142"/>
    <cellStyle name="Comma 3 5 2 3 3" xfId="36410"/>
    <cellStyle name="Comma 3 5 2 4" xfId="18139"/>
    <cellStyle name="Comma 3 5 2 5" xfId="36407"/>
    <cellStyle name="Comma 3 5 2 6" xfId="45291"/>
    <cellStyle name="Comma 3 5 3" xfId="4532"/>
    <cellStyle name="Comma 3 5 3 2" xfId="11245"/>
    <cellStyle name="Comma 3 5 3 2 2" xfId="18144"/>
    <cellStyle name="Comma 3 5 3 2 3" xfId="36412"/>
    <cellStyle name="Comma 3 5 3 3" xfId="18143"/>
    <cellStyle name="Comma 3 5 3 4" xfId="36411"/>
    <cellStyle name="Comma 3 5 3 5" xfId="45293"/>
    <cellStyle name="Comma 3 5 4" xfId="11242"/>
    <cellStyle name="Comma 3 5 4 2" xfId="18145"/>
    <cellStyle name="Comma 3 5 4 3" xfId="36413"/>
    <cellStyle name="Comma 3 5 5" xfId="18146"/>
    <cellStyle name="Comma 3 5 6" xfId="18147"/>
    <cellStyle name="Comma 3 5 7" xfId="18148"/>
    <cellStyle name="Comma 3 5 8" xfId="18149"/>
    <cellStyle name="Comma 3 5 9" xfId="18150"/>
    <cellStyle name="Comma 3 6" xfId="4533"/>
    <cellStyle name="Comma 3 6 10" xfId="18152"/>
    <cellStyle name="Comma 3 6 11" xfId="18151"/>
    <cellStyle name="Comma 3 6 12" xfId="36414"/>
    <cellStyle name="Comma 3 6 13" xfId="45294"/>
    <cellStyle name="Comma 3 6 2" xfId="4534"/>
    <cellStyle name="Comma 3 6 2 2" xfId="11247"/>
    <cellStyle name="Comma 3 6 2 2 2" xfId="36416"/>
    <cellStyle name="Comma 3 6 2 3" xfId="18153"/>
    <cellStyle name="Comma 3 6 2 4" xfId="36415"/>
    <cellStyle name="Comma 3 6 2 5" xfId="45295"/>
    <cellStyle name="Comma 3 6 3" xfId="11246"/>
    <cellStyle name="Comma 3 6 3 2" xfId="18154"/>
    <cellStyle name="Comma 3 6 3 3" xfId="36417"/>
    <cellStyle name="Comma 3 6 4" xfId="18155"/>
    <cellStyle name="Comma 3 6 5" xfId="18156"/>
    <cellStyle name="Comma 3 6 6" xfId="18157"/>
    <cellStyle name="Comma 3 6 7" xfId="18158"/>
    <cellStyle name="Comma 3 6 8" xfId="18159"/>
    <cellStyle name="Comma 3 6 9" xfId="18160"/>
    <cellStyle name="Comma 3 7" xfId="4535"/>
    <cellStyle name="Comma 3 7 10" xfId="18162"/>
    <cellStyle name="Comma 3 7 11" xfId="18161"/>
    <cellStyle name="Comma 3 7 12" xfId="36418"/>
    <cellStyle name="Comma 3 7 13" xfId="45296"/>
    <cellStyle name="Comma 3 7 2" xfId="4536"/>
    <cellStyle name="Comma 3 7 2 2" xfId="11249"/>
    <cellStyle name="Comma 3 7 2 2 2" xfId="36420"/>
    <cellStyle name="Comma 3 7 2 3" xfId="18163"/>
    <cellStyle name="Comma 3 7 2 4" xfId="36419"/>
    <cellStyle name="Comma 3 7 2 5" xfId="45297"/>
    <cellStyle name="Comma 3 7 3" xfId="11248"/>
    <cellStyle name="Comma 3 7 3 2" xfId="18164"/>
    <cellStyle name="Comma 3 7 3 3" xfId="36421"/>
    <cellStyle name="Comma 3 7 4" xfId="18165"/>
    <cellStyle name="Comma 3 7 5" xfId="18166"/>
    <cellStyle name="Comma 3 7 6" xfId="18167"/>
    <cellStyle name="Comma 3 7 7" xfId="18168"/>
    <cellStyle name="Comma 3 7 8" xfId="18169"/>
    <cellStyle name="Comma 3 7 9" xfId="18170"/>
    <cellStyle name="Comma 3 8" xfId="4537"/>
    <cellStyle name="Comma 3 8 2" xfId="4538"/>
    <cellStyle name="Comma 3 8 2 2" xfId="11251"/>
    <cellStyle name="Comma 3 8 2 2 2" xfId="36424"/>
    <cellStyle name="Comma 3 8 2 3" xfId="36423"/>
    <cellStyle name="Comma 3 8 2 4" xfId="45299"/>
    <cellStyle name="Comma 3 8 3" xfId="11250"/>
    <cellStyle name="Comma 3 8 3 2" xfId="36425"/>
    <cellStyle name="Comma 3 8 4" xfId="18171"/>
    <cellStyle name="Comma 3 8 5" xfId="36422"/>
    <cellStyle name="Comma 3 8 6" xfId="45298"/>
    <cellStyle name="Comma 3 9" xfId="4539"/>
    <cellStyle name="Comma 3 9 2" xfId="4540"/>
    <cellStyle name="Comma 3 9 2 2" xfId="11253"/>
    <cellStyle name="Comma 3 9 2 2 2" xfId="36428"/>
    <cellStyle name="Comma 3 9 2 3" xfId="28165"/>
    <cellStyle name="Comma 3 9 2 4" xfId="36427"/>
    <cellStyle name="Comma 3 9 2 5" xfId="45301"/>
    <cellStyle name="Comma 3 9 3" xfId="11252"/>
    <cellStyle name="Comma 3 9 3 2" xfId="36429"/>
    <cellStyle name="Comma 3 9 4" xfId="18172"/>
    <cellStyle name="Comma 3 9 5" xfId="36426"/>
    <cellStyle name="Comma 3 9 6" xfId="45300"/>
    <cellStyle name="Comma 3_Comverse 2004 Income Tax Review Wkbk 12 13 v1" xfId="18173"/>
    <cellStyle name="Comma 30" xfId="18174"/>
    <cellStyle name="Comma 31" xfId="18175"/>
    <cellStyle name="Comma 31 2" xfId="18176"/>
    <cellStyle name="Comma 31 2 2" xfId="18177"/>
    <cellStyle name="Comma 31 3" xfId="18178"/>
    <cellStyle name="Comma 31 3 2" xfId="18179"/>
    <cellStyle name="Comma 31 4" xfId="18180"/>
    <cellStyle name="Comma 31 4 2" xfId="18181"/>
    <cellStyle name="Comma 31 5" xfId="18182"/>
    <cellStyle name="Comma 32" xfId="18183"/>
    <cellStyle name="Comma 32 2" xfId="18184"/>
    <cellStyle name="Comma 32 2 2" xfId="18185"/>
    <cellStyle name="Comma 32 3" xfId="18186"/>
    <cellStyle name="Comma 32 3 2" xfId="18187"/>
    <cellStyle name="Comma 32 4" xfId="18188"/>
    <cellStyle name="Comma 32 4 2" xfId="18189"/>
    <cellStyle name="Comma 32 5" xfId="18190"/>
    <cellStyle name="Comma 33" xfId="18191"/>
    <cellStyle name="Comma 34" xfId="18192"/>
    <cellStyle name="Comma 35" xfId="18193"/>
    <cellStyle name="Comma 35 2" xfId="18194"/>
    <cellStyle name="Comma 35 2 2" xfId="18195"/>
    <cellStyle name="Comma 35 3" xfId="18196"/>
    <cellStyle name="Comma 35 3 2" xfId="18197"/>
    <cellStyle name="Comma 35 4" xfId="18198"/>
    <cellStyle name="Comma 35 4 2" xfId="18199"/>
    <cellStyle name="Comma 35 5" xfId="18200"/>
    <cellStyle name="Comma 36" xfId="18201"/>
    <cellStyle name="Comma 36 2" xfId="18202"/>
    <cellStyle name="Comma 36 2 2" xfId="18203"/>
    <cellStyle name="Comma 36 3" xfId="18204"/>
    <cellStyle name="Comma 36 3 2" xfId="18205"/>
    <cellStyle name="Comma 36 4" xfId="18206"/>
    <cellStyle name="Comma 36 4 2" xfId="18207"/>
    <cellStyle name="Comma 36 5" xfId="18208"/>
    <cellStyle name="Comma 37" xfId="18209"/>
    <cellStyle name="Comma 38" xfId="18210"/>
    <cellStyle name="Comma 39" xfId="18211"/>
    <cellStyle name="Comma 39 2" xfId="18212"/>
    <cellStyle name="Comma 39 2 2" xfId="18213"/>
    <cellStyle name="Comma 39 3" xfId="18214"/>
    <cellStyle name="Comma 39 3 2" xfId="18215"/>
    <cellStyle name="Comma 39 4" xfId="18216"/>
    <cellStyle name="Comma 39 4 2" xfId="18217"/>
    <cellStyle name="Comma 39 5" xfId="18218"/>
    <cellStyle name="Comma 4" xfId="78"/>
    <cellStyle name="Comma 4 10" xfId="4542"/>
    <cellStyle name="Comma 4 10 2" xfId="11254"/>
    <cellStyle name="Comma 4 10 2 2" xfId="36431"/>
    <cellStyle name="Comma 4 10 3" xfId="36430"/>
    <cellStyle name="Comma 4 10 4" xfId="45302"/>
    <cellStyle name="Comma 4 11" xfId="4541"/>
    <cellStyle name="Comma 4 2" xfId="606"/>
    <cellStyle name="Comma 4 2 10" xfId="18220"/>
    <cellStyle name="Comma 4 2 11" xfId="18221"/>
    <cellStyle name="Comma 4 2 12" xfId="18219"/>
    <cellStyle name="Comma 4 2 13" xfId="28286"/>
    <cellStyle name="Comma 4 2 2" xfId="4544"/>
    <cellStyle name="Comma 4 2 2 2" xfId="18222"/>
    <cellStyle name="Comma 4 2 3" xfId="4543"/>
    <cellStyle name="Comma 4 2 3 2" xfId="18223"/>
    <cellStyle name="Comma 4 2 4" xfId="18224"/>
    <cellStyle name="Comma 4 2 5" xfId="18225"/>
    <cellStyle name="Comma 4 2 6" xfId="18226"/>
    <cellStyle name="Comma 4 2 7" xfId="18227"/>
    <cellStyle name="Comma 4 2 8" xfId="18228"/>
    <cellStyle name="Comma 4 2 9" xfId="18229"/>
    <cellStyle name="Comma 4 3" xfId="4545"/>
    <cellStyle name="Comma 4 3 10" xfId="18231"/>
    <cellStyle name="Comma 4 3 11" xfId="18230"/>
    <cellStyle name="Comma 4 3 12" xfId="36432"/>
    <cellStyle name="Comma 4 3 13" xfId="45303"/>
    <cellStyle name="Comma 4 3 2" xfId="4546"/>
    <cellStyle name="Comma 4 3 2 2" xfId="18232"/>
    <cellStyle name="Comma 4 3 3" xfId="11255"/>
    <cellStyle name="Comma 4 3 3 2" xfId="18233"/>
    <cellStyle name="Comma 4 3 3 3" xfId="36433"/>
    <cellStyle name="Comma 4 3 4" xfId="18234"/>
    <cellStyle name="Comma 4 3 5" xfId="18235"/>
    <cellStyle name="Comma 4 3 6" xfId="18236"/>
    <cellStyle name="Comma 4 3 7" xfId="18237"/>
    <cellStyle name="Comma 4 3 8" xfId="18238"/>
    <cellStyle name="Comma 4 3 9" xfId="18239"/>
    <cellStyle name="Comma 4 4" xfId="4547"/>
    <cellStyle name="Comma 4 4 10" xfId="18241"/>
    <cellStyle name="Comma 4 4 11" xfId="18240"/>
    <cellStyle name="Comma 4 4 12" xfId="36434"/>
    <cellStyle name="Comma 4 4 13" xfId="45304"/>
    <cellStyle name="Comma 4 4 2" xfId="4548"/>
    <cellStyle name="Comma 4 4 2 2" xfId="11257"/>
    <cellStyle name="Comma 4 4 2 2 2" xfId="36436"/>
    <cellStyle name="Comma 4 4 2 3" xfId="18242"/>
    <cellStyle name="Comma 4 4 2 4" xfId="36435"/>
    <cellStyle name="Comma 4 4 2 5" xfId="45305"/>
    <cellStyle name="Comma 4 4 3" xfId="11256"/>
    <cellStyle name="Comma 4 4 3 2" xfId="18243"/>
    <cellStyle name="Comma 4 4 3 3" xfId="36437"/>
    <cellStyle name="Comma 4 4 4" xfId="18244"/>
    <cellStyle name="Comma 4 4 5" xfId="18245"/>
    <cellStyle name="Comma 4 4 6" xfId="18246"/>
    <cellStyle name="Comma 4 4 7" xfId="18247"/>
    <cellStyle name="Comma 4 4 8" xfId="18248"/>
    <cellStyle name="Comma 4 4 9" xfId="18249"/>
    <cellStyle name="Comma 4 5" xfId="4549"/>
    <cellStyle name="Comma 4 5 2" xfId="11258"/>
    <cellStyle name="Comma 4 5 2 2" xfId="18251"/>
    <cellStyle name="Comma 4 5 2 3" xfId="36439"/>
    <cellStyle name="Comma 4 5 3" xfId="18250"/>
    <cellStyle name="Comma 4 5 4" xfId="36438"/>
    <cellStyle name="Comma 4 5 5" xfId="45306"/>
    <cellStyle name="Comma 4 6" xfId="4550"/>
    <cellStyle name="Comma 4 6 2" xfId="11259"/>
    <cellStyle name="Comma 4 6 2 2" xfId="18253"/>
    <cellStyle name="Comma 4 6 2 3" xfId="36441"/>
    <cellStyle name="Comma 4 6 3" xfId="18252"/>
    <cellStyle name="Comma 4 6 4" xfId="36440"/>
    <cellStyle name="Comma 4 6 5" xfId="45307"/>
    <cellStyle name="Comma 4 7" xfId="4551"/>
    <cellStyle name="Comma 4 7 2" xfId="11260"/>
    <cellStyle name="Comma 4 7 2 2" xfId="36443"/>
    <cellStyle name="Comma 4 7 3" xfId="18254"/>
    <cellStyle name="Comma 4 7 4" xfId="36442"/>
    <cellStyle name="Comma 4 7 5" xfId="45308"/>
    <cellStyle name="Comma 4 8" xfId="4552"/>
    <cellStyle name="Comma 4 8 2" xfId="11261"/>
    <cellStyle name="Comma 4 8 2 2" xfId="36445"/>
    <cellStyle name="Comma 4 8 3" xfId="18255"/>
    <cellStyle name="Comma 4 8 4" xfId="36444"/>
    <cellStyle name="Comma 4 8 5" xfId="45309"/>
    <cellStyle name="Comma 4 9" xfId="4553"/>
    <cellStyle name="Comma 4 9 2" xfId="11262"/>
    <cellStyle name="Comma 4 9 2 2" xfId="36447"/>
    <cellStyle name="Comma 4 9 3" xfId="18256"/>
    <cellStyle name="Comma 4 9 4" xfId="36446"/>
    <cellStyle name="Comma 4 9 5" xfId="45310"/>
    <cellStyle name="Comma 40" xfId="550"/>
    <cellStyle name="Comma 41" xfId="18257"/>
    <cellStyle name="Comma 41 2" xfId="18258"/>
    <cellStyle name="Comma 41 2 2" xfId="18259"/>
    <cellStyle name="Comma 41 3" xfId="18260"/>
    <cellStyle name="Comma 41 3 2" xfId="18261"/>
    <cellStyle name="Comma 41 4" xfId="18262"/>
    <cellStyle name="Comma 41 4 2" xfId="18263"/>
    <cellStyle name="Comma 41 5" xfId="18264"/>
    <cellStyle name="Comma 42" xfId="13901"/>
    <cellStyle name="Comma 43" xfId="18265"/>
    <cellStyle name="Comma 43 2" xfId="18266"/>
    <cellStyle name="Comma 43 2 2" xfId="18267"/>
    <cellStyle name="Comma 43 3" xfId="18268"/>
    <cellStyle name="Comma 43 3 2" xfId="18269"/>
    <cellStyle name="Comma 43 4" xfId="18270"/>
    <cellStyle name="Comma 43 4 2" xfId="18271"/>
    <cellStyle name="Comma 43 5" xfId="18272"/>
    <cellStyle name="Comma 44" xfId="18273"/>
    <cellStyle name="Comma 44 2" xfId="18274"/>
    <cellStyle name="Comma 44 2 2" xfId="18275"/>
    <cellStyle name="Comma 44 3" xfId="18276"/>
    <cellStyle name="Comma 44 3 2" xfId="18277"/>
    <cellStyle name="Comma 44 4" xfId="18278"/>
    <cellStyle name="Comma 44 4 2" xfId="18279"/>
    <cellStyle name="Comma 44 5" xfId="18280"/>
    <cellStyle name="Comma 47" xfId="18281"/>
    <cellStyle name="Comma 47 2" xfId="18282"/>
    <cellStyle name="Comma 47 2 2" xfId="18283"/>
    <cellStyle name="Comma 47 3" xfId="18284"/>
    <cellStyle name="Comma 47 3 2" xfId="18285"/>
    <cellStyle name="Comma 47 4" xfId="18286"/>
    <cellStyle name="Comma 47 4 2" xfId="18287"/>
    <cellStyle name="Comma 47 5" xfId="18288"/>
    <cellStyle name="Comma 48" xfId="18289"/>
    <cellStyle name="Comma 48 2" xfId="18290"/>
    <cellStyle name="Comma 48 2 2" xfId="18291"/>
    <cellStyle name="Comma 48 3" xfId="18292"/>
    <cellStyle name="Comma 48 3 2" xfId="18293"/>
    <cellStyle name="Comma 48 4" xfId="18294"/>
    <cellStyle name="Comma 48 4 2" xfId="18295"/>
    <cellStyle name="Comma 48 5" xfId="18296"/>
    <cellStyle name="Comma 5" xfId="79"/>
    <cellStyle name="Comma 5 10" xfId="4555"/>
    <cellStyle name="Comma 5 10 2" xfId="11263"/>
    <cellStyle name="Comma 5 10 2 2" xfId="36449"/>
    <cellStyle name="Comma 5 10 3" xfId="18298"/>
    <cellStyle name="Comma 5 10 4" xfId="36448"/>
    <cellStyle name="Comma 5 10 5" xfId="45311"/>
    <cellStyle name="Comma 5 11" xfId="4556"/>
    <cellStyle name="Comma 5 11 2" xfId="11264"/>
    <cellStyle name="Comma 5 11 2 2" xfId="36451"/>
    <cellStyle name="Comma 5 11 3" xfId="18299"/>
    <cellStyle name="Comma 5 11 4" xfId="36450"/>
    <cellStyle name="Comma 5 11 5" xfId="45312"/>
    <cellStyle name="Comma 5 12" xfId="4554"/>
    <cellStyle name="Comma 5 12 2" xfId="11265"/>
    <cellStyle name="Comma 5 12 2 2" xfId="36453"/>
    <cellStyle name="Comma 5 12 3" xfId="28059"/>
    <cellStyle name="Comma 5 12 4" xfId="36452"/>
    <cellStyle name="Comma 5 13" xfId="13890"/>
    <cellStyle name="Comma 5 13 2" xfId="28079"/>
    <cellStyle name="Comma 5 14" xfId="18297"/>
    <cellStyle name="Comma 5 2" xfId="551"/>
    <cellStyle name="Comma 5 2 10" xfId="4557"/>
    <cellStyle name="Comma 5 2 10 2" xfId="11267"/>
    <cellStyle name="Comma 5 2 10 2 2" xfId="36456"/>
    <cellStyle name="Comma 5 2 10 3" xfId="36455"/>
    <cellStyle name="Comma 5 2 11" xfId="11266"/>
    <cellStyle name="Comma 5 2 11 2" xfId="36457"/>
    <cellStyle name="Comma 5 2 12" xfId="18300"/>
    <cellStyle name="Comma 5 2 13" xfId="36454"/>
    <cellStyle name="Comma 5 2 14" xfId="45313"/>
    <cellStyle name="Comma 5 2 2" xfId="4558"/>
    <cellStyle name="Comma 5 2 2 10" xfId="18301"/>
    <cellStyle name="Comma 5 2 2 11" xfId="36458"/>
    <cellStyle name="Comma 5 2 2 12" xfId="45314"/>
    <cellStyle name="Comma 5 2 2 2" xfId="4559"/>
    <cellStyle name="Comma 5 2 2 2 2" xfId="4560"/>
    <cellStyle name="Comma 5 2 2 2 2 2" xfId="11270"/>
    <cellStyle name="Comma 5 2 2 2 2 2 2" xfId="36461"/>
    <cellStyle name="Comma 5 2 2 2 2 3" xfId="36460"/>
    <cellStyle name="Comma 5 2 2 2 2 4" xfId="45316"/>
    <cellStyle name="Comma 5 2 2 2 3" xfId="11269"/>
    <cellStyle name="Comma 5 2 2 2 3 2" xfId="36462"/>
    <cellStyle name="Comma 5 2 2 2 4" xfId="36459"/>
    <cellStyle name="Comma 5 2 2 2 5" xfId="45315"/>
    <cellStyle name="Comma 5 2 2 3" xfId="4561"/>
    <cellStyle name="Comma 5 2 2 3 2" xfId="4562"/>
    <cellStyle name="Comma 5 2 2 3 2 2" xfId="11272"/>
    <cellStyle name="Comma 5 2 2 3 2 2 2" xfId="36465"/>
    <cellStyle name="Comma 5 2 2 3 2 3" xfId="36464"/>
    <cellStyle name="Comma 5 2 2 3 2 4" xfId="45318"/>
    <cellStyle name="Comma 5 2 2 3 3" xfId="11271"/>
    <cellStyle name="Comma 5 2 2 3 3 2" xfId="36466"/>
    <cellStyle name="Comma 5 2 2 3 4" xfId="36463"/>
    <cellStyle name="Comma 5 2 2 3 5" xfId="45317"/>
    <cellStyle name="Comma 5 2 2 4" xfId="4563"/>
    <cellStyle name="Comma 5 2 2 4 2" xfId="11273"/>
    <cellStyle name="Comma 5 2 2 4 2 2" xfId="36468"/>
    <cellStyle name="Comma 5 2 2 4 3" xfId="36467"/>
    <cellStyle name="Comma 5 2 2 4 4" xfId="45319"/>
    <cellStyle name="Comma 5 2 2 5" xfId="4564"/>
    <cellStyle name="Comma 5 2 2 5 2" xfId="11274"/>
    <cellStyle name="Comma 5 2 2 5 2 2" xfId="36470"/>
    <cellStyle name="Comma 5 2 2 5 3" xfId="36469"/>
    <cellStyle name="Comma 5 2 2 5 4" xfId="45320"/>
    <cellStyle name="Comma 5 2 2 6" xfId="4565"/>
    <cellStyle name="Comma 5 2 2 6 2" xfId="11275"/>
    <cellStyle name="Comma 5 2 2 6 2 2" xfId="36472"/>
    <cellStyle name="Comma 5 2 2 6 3" xfId="36471"/>
    <cellStyle name="Comma 5 2 2 6 4" xfId="45321"/>
    <cellStyle name="Comma 5 2 2 7" xfId="4566"/>
    <cellStyle name="Comma 5 2 2 7 2" xfId="11276"/>
    <cellStyle name="Comma 5 2 2 7 2 2" xfId="36474"/>
    <cellStyle name="Comma 5 2 2 7 3" xfId="36473"/>
    <cellStyle name="Comma 5 2 2 7 4" xfId="45322"/>
    <cellStyle name="Comma 5 2 2 8" xfId="4567"/>
    <cellStyle name="Comma 5 2 2 8 2" xfId="11277"/>
    <cellStyle name="Comma 5 2 2 8 2 2" xfId="36476"/>
    <cellStyle name="Comma 5 2 2 8 3" xfId="36475"/>
    <cellStyle name="Comma 5 2 2 8 4" xfId="45323"/>
    <cellStyle name="Comma 5 2 2 9" xfId="11268"/>
    <cellStyle name="Comma 5 2 2 9 2" xfId="36477"/>
    <cellStyle name="Comma 5 2 3" xfId="4568"/>
    <cellStyle name="Comma 5 2 3 2" xfId="4569"/>
    <cellStyle name="Comma 5 2 3 2 2" xfId="11279"/>
    <cellStyle name="Comma 5 2 3 2 2 2" xfId="36480"/>
    <cellStyle name="Comma 5 2 3 2 3" xfId="36479"/>
    <cellStyle name="Comma 5 2 3 2 4" xfId="45325"/>
    <cellStyle name="Comma 5 2 3 3" xfId="11278"/>
    <cellStyle name="Comma 5 2 3 3 2" xfId="36481"/>
    <cellStyle name="Comma 5 2 3 4" xfId="36478"/>
    <cellStyle name="Comma 5 2 3 5" xfId="45324"/>
    <cellStyle name="Comma 5 2 4" xfId="4570"/>
    <cellStyle name="Comma 5 2 4 2" xfId="4571"/>
    <cellStyle name="Comma 5 2 4 2 2" xfId="11281"/>
    <cellStyle name="Comma 5 2 4 2 2 2" xfId="36484"/>
    <cellStyle name="Comma 5 2 4 2 3" xfId="36483"/>
    <cellStyle name="Comma 5 2 4 2 4" xfId="45327"/>
    <cellStyle name="Comma 5 2 4 3" xfId="11280"/>
    <cellStyle name="Comma 5 2 4 3 2" xfId="36485"/>
    <cellStyle name="Comma 5 2 4 4" xfId="36482"/>
    <cellStyle name="Comma 5 2 4 5" xfId="45326"/>
    <cellStyle name="Comma 5 2 5" xfId="4572"/>
    <cellStyle name="Comma 5 2 5 2" xfId="11282"/>
    <cellStyle name="Comma 5 2 5 2 2" xfId="36487"/>
    <cellStyle name="Comma 5 2 5 3" xfId="36486"/>
    <cellStyle name="Comma 5 2 5 4" xfId="45328"/>
    <cellStyle name="Comma 5 2 6" xfId="4573"/>
    <cellStyle name="Comma 5 2 6 2" xfId="11283"/>
    <cellStyle name="Comma 5 2 6 2 2" xfId="36489"/>
    <cellStyle name="Comma 5 2 6 3" xfId="36488"/>
    <cellStyle name="Comma 5 2 6 4" xfId="45329"/>
    <cellStyle name="Comma 5 2 7" xfId="4574"/>
    <cellStyle name="Comma 5 2 7 2" xfId="11284"/>
    <cellStyle name="Comma 5 2 7 2 2" xfId="36491"/>
    <cellStyle name="Comma 5 2 7 3" xfId="36490"/>
    <cellStyle name="Comma 5 2 7 4" xfId="45330"/>
    <cellStyle name="Comma 5 2 8" xfId="4575"/>
    <cellStyle name="Comma 5 2 8 2" xfId="11285"/>
    <cellStyle name="Comma 5 2 8 2 2" xfId="36493"/>
    <cellStyle name="Comma 5 2 8 3" xfId="36492"/>
    <cellStyle name="Comma 5 2 8 4" xfId="45331"/>
    <cellStyle name="Comma 5 2 9" xfId="4576"/>
    <cellStyle name="Comma 5 2 9 2" xfId="11286"/>
    <cellStyle name="Comma 5 2 9 2 2" xfId="36495"/>
    <cellStyle name="Comma 5 2 9 3" xfId="36494"/>
    <cellStyle name="Comma 5 2 9 4" xfId="45332"/>
    <cellStyle name="Comma 5 3" xfId="585"/>
    <cellStyle name="Comma 5 3 10" xfId="11287"/>
    <cellStyle name="Comma 5 3 10 2" xfId="36497"/>
    <cellStyle name="Comma 5 3 11" xfId="18302"/>
    <cellStyle name="Comma 5 3 12" xfId="36496"/>
    <cellStyle name="Comma 5 3 13" xfId="45333"/>
    <cellStyle name="Comma 5 3 2" xfId="4578"/>
    <cellStyle name="Comma 5 3 2 2" xfId="4579"/>
    <cellStyle name="Comma 5 3 2 2 2" xfId="11289"/>
    <cellStyle name="Comma 5 3 2 2 2 2" xfId="36500"/>
    <cellStyle name="Comma 5 3 2 2 3" xfId="36499"/>
    <cellStyle name="Comma 5 3 2 2 4" xfId="45335"/>
    <cellStyle name="Comma 5 3 2 3" xfId="11288"/>
    <cellStyle name="Comma 5 3 2 3 2" xfId="36501"/>
    <cellStyle name="Comma 5 3 2 4" xfId="18303"/>
    <cellStyle name="Comma 5 3 2 5" xfId="36498"/>
    <cellStyle name="Comma 5 3 2 6" xfId="45334"/>
    <cellStyle name="Comma 5 3 3" xfId="4580"/>
    <cellStyle name="Comma 5 3 3 2" xfId="4581"/>
    <cellStyle name="Comma 5 3 3 2 2" xfId="11291"/>
    <cellStyle name="Comma 5 3 3 2 2 2" xfId="36504"/>
    <cellStyle name="Comma 5 3 3 2 3" xfId="36503"/>
    <cellStyle name="Comma 5 3 3 2 4" xfId="45337"/>
    <cellStyle name="Comma 5 3 3 3" xfId="11290"/>
    <cellStyle name="Comma 5 3 3 3 2" xfId="36505"/>
    <cellStyle name="Comma 5 3 3 4" xfId="36502"/>
    <cellStyle name="Comma 5 3 3 5" xfId="45336"/>
    <cellStyle name="Comma 5 3 4" xfId="4582"/>
    <cellStyle name="Comma 5 3 4 2" xfId="11292"/>
    <cellStyle name="Comma 5 3 4 2 2" xfId="36507"/>
    <cellStyle name="Comma 5 3 4 3" xfId="36506"/>
    <cellStyle name="Comma 5 3 4 4" xfId="45338"/>
    <cellStyle name="Comma 5 3 5" xfId="4583"/>
    <cellStyle name="Comma 5 3 5 2" xfId="11293"/>
    <cellStyle name="Comma 5 3 5 2 2" xfId="36509"/>
    <cellStyle name="Comma 5 3 5 3" xfId="36508"/>
    <cellStyle name="Comma 5 3 5 4" xfId="45339"/>
    <cellStyle name="Comma 5 3 6" xfId="4584"/>
    <cellStyle name="Comma 5 3 6 2" xfId="11294"/>
    <cellStyle name="Comma 5 3 6 2 2" xfId="36511"/>
    <cellStyle name="Comma 5 3 6 3" xfId="36510"/>
    <cellStyle name="Comma 5 3 6 4" xfId="45340"/>
    <cellStyle name="Comma 5 3 7" xfId="4585"/>
    <cellStyle name="Comma 5 3 7 2" xfId="11295"/>
    <cellStyle name="Comma 5 3 7 2 2" xfId="36513"/>
    <cellStyle name="Comma 5 3 7 3" xfId="36512"/>
    <cellStyle name="Comma 5 3 7 4" xfId="45341"/>
    <cellStyle name="Comma 5 3 8" xfId="4586"/>
    <cellStyle name="Comma 5 3 8 2" xfId="11296"/>
    <cellStyle name="Comma 5 3 8 2 2" xfId="36515"/>
    <cellStyle name="Comma 5 3 8 3" xfId="36514"/>
    <cellStyle name="Comma 5 3 8 4" xfId="45342"/>
    <cellStyle name="Comma 5 3 9" xfId="4577"/>
    <cellStyle name="Comma 5 3 9 2" xfId="11297"/>
    <cellStyle name="Comma 5 3 9 2 2" xfId="36517"/>
    <cellStyle name="Comma 5 3 9 3" xfId="36516"/>
    <cellStyle name="Comma 5 4" xfId="4587"/>
    <cellStyle name="Comma 5 4 10" xfId="18304"/>
    <cellStyle name="Comma 5 4 11" xfId="36518"/>
    <cellStyle name="Comma 5 4 12" xfId="45343"/>
    <cellStyle name="Comma 5 4 2" xfId="4588"/>
    <cellStyle name="Comma 5 4 2 2" xfId="11299"/>
    <cellStyle name="Comma 5 4 2 2 2" xfId="36520"/>
    <cellStyle name="Comma 5 4 2 3" xfId="18305"/>
    <cellStyle name="Comma 5 4 2 4" xfId="36519"/>
    <cellStyle name="Comma 5 4 2 5" xfId="45344"/>
    <cellStyle name="Comma 5 4 3" xfId="4589"/>
    <cellStyle name="Comma 5 4 3 2" xfId="11300"/>
    <cellStyle name="Comma 5 4 3 2 2" xfId="36522"/>
    <cellStyle name="Comma 5 4 3 3" xfId="36521"/>
    <cellStyle name="Comma 5 4 3 4" xfId="45345"/>
    <cellStyle name="Comma 5 4 4" xfId="4590"/>
    <cellStyle name="Comma 5 4 4 2" xfId="11301"/>
    <cellStyle name="Comma 5 4 4 2 2" xfId="36524"/>
    <cellStyle name="Comma 5 4 4 3" xfId="36523"/>
    <cellStyle name="Comma 5 4 4 4" xfId="45346"/>
    <cellStyle name="Comma 5 4 5" xfId="4591"/>
    <cellStyle name="Comma 5 4 5 2" xfId="11302"/>
    <cellStyle name="Comma 5 4 5 2 2" xfId="36526"/>
    <cellStyle name="Comma 5 4 5 3" xfId="36525"/>
    <cellStyle name="Comma 5 4 5 4" xfId="45347"/>
    <cellStyle name="Comma 5 4 6" xfId="4592"/>
    <cellStyle name="Comma 5 4 6 2" xfId="11303"/>
    <cellStyle name="Comma 5 4 6 2 2" xfId="36528"/>
    <cellStyle name="Comma 5 4 6 3" xfId="36527"/>
    <cellStyle name="Comma 5 4 6 4" xfId="45348"/>
    <cellStyle name="Comma 5 4 7" xfId="4593"/>
    <cellStyle name="Comma 5 4 7 2" xfId="11304"/>
    <cellStyle name="Comma 5 4 7 2 2" xfId="36530"/>
    <cellStyle name="Comma 5 4 7 3" xfId="36529"/>
    <cellStyle name="Comma 5 4 7 4" xfId="45349"/>
    <cellStyle name="Comma 5 4 8" xfId="4594"/>
    <cellStyle name="Comma 5 4 8 2" xfId="11305"/>
    <cellStyle name="Comma 5 4 8 2 2" xfId="36532"/>
    <cellStyle name="Comma 5 4 8 3" xfId="36531"/>
    <cellStyle name="Comma 5 4 8 4" xfId="45350"/>
    <cellStyle name="Comma 5 4 9" xfId="11298"/>
    <cellStyle name="Comma 5 4 9 2" xfId="36533"/>
    <cellStyle name="Comma 5 5" xfId="4595"/>
    <cellStyle name="Comma 5 5 2" xfId="4596"/>
    <cellStyle name="Comma 5 5 2 2" xfId="11307"/>
    <cellStyle name="Comma 5 5 2 2 2" xfId="18308"/>
    <cellStyle name="Comma 5 5 2 2 3" xfId="36536"/>
    <cellStyle name="Comma 5 5 2 3" xfId="18309"/>
    <cellStyle name="Comma 5 5 2 4" xfId="18307"/>
    <cellStyle name="Comma 5 5 2 5" xfId="36535"/>
    <cellStyle name="Comma 5 5 2 6" xfId="45352"/>
    <cellStyle name="Comma 5 5 3" xfId="11306"/>
    <cellStyle name="Comma 5 5 3 2" xfId="18310"/>
    <cellStyle name="Comma 5 5 3 3" xfId="36537"/>
    <cellStyle name="Comma 5 5 4" xfId="18306"/>
    <cellStyle name="Comma 5 5 5" xfId="36534"/>
    <cellStyle name="Comma 5 5 6" xfId="45351"/>
    <cellStyle name="Comma 5 6" xfId="4597"/>
    <cellStyle name="Comma 5 6 2" xfId="11308"/>
    <cellStyle name="Comma 5 6 2 2" xfId="36539"/>
    <cellStyle name="Comma 5 6 3" xfId="18311"/>
    <cellStyle name="Comma 5 6 4" xfId="36538"/>
    <cellStyle name="Comma 5 6 5" xfId="45353"/>
    <cellStyle name="Comma 5 7" xfId="4598"/>
    <cellStyle name="Comma 5 7 2" xfId="11309"/>
    <cellStyle name="Comma 5 7 2 2" xfId="36541"/>
    <cellStyle name="Comma 5 7 3" xfId="18312"/>
    <cellStyle name="Comma 5 7 4" xfId="36540"/>
    <cellStyle name="Comma 5 7 5" xfId="45354"/>
    <cellStyle name="Comma 5 8" xfId="4599"/>
    <cellStyle name="Comma 5 8 2" xfId="11310"/>
    <cellStyle name="Comma 5 8 2 2" xfId="36543"/>
    <cellStyle name="Comma 5 8 3" xfId="18313"/>
    <cellStyle name="Comma 5 8 4" xfId="36542"/>
    <cellStyle name="Comma 5 8 5" xfId="45355"/>
    <cellStyle name="Comma 5 9" xfId="4600"/>
    <cellStyle name="Comma 5 9 2" xfId="11311"/>
    <cellStyle name="Comma 5 9 2 2" xfId="36545"/>
    <cellStyle name="Comma 5 9 3" xfId="18314"/>
    <cellStyle name="Comma 5 9 4" xfId="36544"/>
    <cellStyle name="Comma 5 9 5" xfId="45356"/>
    <cellStyle name="Comma 51" xfId="18315"/>
    <cellStyle name="Comma 51 2" xfId="18316"/>
    <cellStyle name="Comma 51 2 2" xfId="18317"/>
    <cellStyle name="Comma 51 3" xfId="18318"/>
    <cellStyle name="Comma 51 3 2" xfId="18319"/>
    <cellStyle name="Comma 51 4" xfId="18320"/>
    <cellStyle name="Comma 51 4 2" xfId="18321"/>
    <cellStyle name="Comma 51 5" xfId="18322"/>
    <cellStyle name="Comma 53" xfId="18323"/>
    <cellStyle name="Comma 53 2" xfId="18324"/>
    <cellStyle name="Comma 53 2 2" xfId="18325"/>
    <cellStyle name="Comma 53 3" xfId="18326"/>
    <cellStyle name="Comma 53 3 2" xfId="18327"/>
    <cellStyle name="Comma 53 4" xfId="18328"/>
    <cellStyle name="Comma 53 4 2" xfId="18329"/>
    <cellStyle name="Comma 53 5" xfId="18330"/>
    <cellStyle name="Comma 56" xfId="18331"/>
    <cellStyle name="Comma 56 2" xfId="18332"/>
    <cellStyle name="Comma 56 2 2" xfId="18333"/>
    <cellStyle name="Comma 56 3" xfId="18334"/>
    <cellStyle name="Comma 56 3 2" xfId="18335"/>
    <cellStyle name="Comma 56 4" xfId="18336"/>
    <cellStyle name="Comma 56 4 2" xfId="18337"/>
    <cellStyle name="Comma 56 5" xfId="18338"/>
    <cellStyle name="Comma 58" xfId="18339"/>
    <cellStyle name="Comma 58 2" xfId="18340"/>
    <cellStyle name="Comma 58 2 2" xfId="18341"/>
    <cellStyle name="Comma 58 3" xfId="18342"/>
    <cellStyle name="Comma 58 3 2" xfId="18343"/>
    <cellStyle name="Comma 58 4" xfId="18344"/>
    <cellStyle name="Comma 58 4 2" xfId="18345"/>
    <cellStyle name="Comma 58 5" xfId="18346"/>
    <cellStyle name="Comma 6" xfId="97"/>
    <cellStyle name="Comma 6 10" xfId="4602"/>
    <cellStyle name="Comma 6 10 2" xfId="11313"/>
    <cellStyle name="Comma 6 10 2 2" xfId="36547"/>
    <cellStyle name="Comma 6 10 3" xfId="36546"/>
    <cellStyle name="Comma 6 10 4" xfId="45357"/>
    <cellStyle name="Comma 6 11" xfId="4603"/>
    <cellStyle name="Comma 6 11 2" xfId="11314"/>
    <cellStyle name="Comma 6 11 2 2" xfId="36549"/>
    <cellStyle name="Comma 6 11 3" xfId="36548"/>
    <cellStyle name="Comma 6 11 4" xfId="45358"/>
    <cellStyle name="Comma 6 12" xfId="4604"/>
    <cellStyle name="Comma 6 12 2" xfId="11315"/>
    <cellStyle name="Comma 6 12 2 2" xfId="36551"/>
    <cellStyle name="Comma 6 12 3" xfId="36550"/>
    <cellStyle name="Comma 6 12 4" xfId="45359"/>
    <cellStyle name="Comma 6 13" xfId="4605"/>
    <cellStyle name="Comma 6 13 2" xfId="11316"/>
    <cellStyle name="Comma 6 13 2 2" xfId="36553"/>
    <cellStyle name="Comma 6 13 3" xfId="36552"/>
    <cellStyle name="Comma 6 13 4" xfId="45360"/>
    <cellStyle name="Comma 6 14" xfId="4606"/>
    <cellStyle name="Comma 6 14 2" xfId="11317"/>
    <cellStyle name="Comma 6 14 2 2" xfId="36555"/>
    <cellStyle name="Comma 6 14 3" xfId="36554"/>
    <cellStyle name="Comma 6 14 4" xfId="45361"/>
    <cellStyle name="Comma 6 15" xfId="4601"/>
    <cellStyle name="Comma 6 15 2" xfId="11318"/>
    <cellStyle name="Comma 6 15 2 2" xfId="36557"/>
    <cellStyle name="Comma 6 15 3" xfId="36556"/>
    <cellStyle name="Comma 6 16" xfId="11312"/>
    <cellStyle name="Comma 6 16 2" xfId="36558"/>
    <cellStyle name="Comma 6 17" xfId="13891"/>
    <cellStyle name="Comma 6 18" xfId="18347"/>
    <cellStyle name="Comma 6 19" xfId="28287"/>
    <cellStyle name="Comma 6 2" xfId="144"/>
    <cellStyle name="Comma 6 2 2" xfId="4608"/>
    <cellStyle name="Comma 6 2 2 10" xfId="4609"/>
    <cellStyle name="Comma 6 2 2 10 2" xfId="11320"/>
    <cellStyle name="Comma 6 2 2 10 2 2" xfId="36561"/>
    <cellStyle name="Comma 6 2 2 10 3" xfId="36560"/>
    <cellStyle name="Comma 6 2 2 10 4" xfId="45363"/>
    <cellStyle name="Comma 6 2 2 11" xfId="4610"/>
    <cellStyle name="Comma 6 2 2 11 2" xfId="11321"/>
    <cellStyle name="Comma 6 2 2 11 2 2" xfId="36563"/>
    <cellStyle name="Comma 6 2 2 11 3" xfId="36562"/>
    <cellStyle name="Comma 6 2 2 11 4" xfId="45364"/>
    <cellStyle name="Comma 6 2 2 12" xfId="11319"/>
    <cellStyle name="Comma 6 2 2 12 2" xfId="36564"/>
    <cellStyle name="Comma 6 2 2 13" xfId="18349"/>
    <cellStyle name="Comma 6 2 2 14" xfId="36559"/>
    <cellStyle name="Comma 6 2 2 15" xfId="45362"/>
    <cellStyle name="Comma 6 2 2 2" xfId="4611"/>
    <cellStyle name="Comma 6 2 2 2 10" xfId="11322"/>
    <cellStyle name="Comma 6 2 2 2 10 2" xfId="36566"/>
    <cellStyle name="Comma 6 2 2 2 11" xfId="18350"/>
    <cellStyle name="Comma 6 2 2 2 12" xfId="36565"/>
    <cellStyle name="Comma 6 2 2 2 13" xfId="45365"/>
    <cellStyle name="Comma 6 2 2 2 2" xfId="4612"/>
    <cellStyle name="Comma 6 2 2 2 2 10" xfId="36567"/>
    <cellStyle name="Comma 6 2 2 2 2 11" xfId="45366"/>
    <cellStyle name="Comma 6 2 2 2 2 2" xfId="4613"/>
    <cellStyle name="Comma 6 2 2 2 2 2 2" xfId="4614"/>
    <cellStyle name="Comma 6 2 2 2 2 2 2 2" xfId="11325"/>
    <cellStyle name="Comma 6 2 2 2 2 2 2 2 2" xfId="36570"/>
    <cellStyle name="Comma 6 2 2 2 2 2 2 3" xfId="36569"/>
    <cellStyle name="Comma 6 2 2 2 2 2 2 4" xfId="45368"/>
    <cellStyle name="Comma 6 2 2 2 2 2 3" xfId="11324"/>
    <cellStyle name="Comma 6 2 2 2 2 2 3 2" xfId="36571"/>
    <cellStyle name="Comma 6 2 2 2 2 2 4" xfId="36568"/>
    <cellStyle name="Comma 6 2 2 2 2 2 5" xfId="45367"/>
    <cellStyle name="Comma 6 2 2 2 2 3" xfId="4615"/>
    <cellStyle name="Comma 6 2 2 2 2 3 2" xfId="4616"/>
    <cellStyle name="Comma 6 2 2 2 2 3 2 2" xfId="11327"/>
    <cellStyle name="Comma 6 2 2 2 2 3 2 2 2" xfId="36574"/>
    <cellStyle name="Comma 6 2 2 2 2 3 2 3" xfId="36573"/>
    <cellStyle name="Comma 6 2 2 2 2 3 2 4" xfId="45370"/>
    <cellStyle name="Comma 6 2 2 2 2 3 3" xfId="11326"/>
    <cellStyle name="Comma 6 2 2 2 2 3 3 2" xfId="36575"/>
    <cellStyle name="Comma 6 2 2 2 2 3 4" xfId="36572"/>
    <cellStyle name="Comma 6 2 2 2 2 3 5" xfId="45369"/>
    <cellStyle name="Comma 6 2 2 2 2 4" xfId="4617"/>
    <cellStyle name="Comma 6 2 2 2 2 4 2" xfId="11328"/>
    <cellStyle name="Comma 6 2 2 2 2 4 2 2" xfId="36577"/>
    <cellStyle name="Comma 6 2 2 2 2 4 3" xfId="36576"/>
    <cellStyle name="Comma 6 2 2 2 2 4 4" xfId="45371"/>
    <cellStyle name="Comma 6 2 2 2 2 5" xfId="4618"/>
    <cellStyle name="Comma 6 2 2 2 2 5 2" xfId="11329"/>
    <cellStyle name="Comma 6 2 2 2 2 5 2 2" xfId="36579"/>
    <cellStyle name="Comma 6 2 2 2 2 5 3" xfId="36578"/>
    <cellStyle name="Comma 6 2 2 2 2 5 4" xfId="45372"/>
    <cellStyle name="Comma 6 2 2 2 2 6" xfId="4619"/>
    <cellStyle name="Comma 6 2 2 2 2 6 2" xfId="11330"/>
    <cellStyle name="Comma 6 2 2 2 2 6 2 2" xfId="36581"/>
    <cellStyle name="Comma 6 2 2 2 2 6 3" xfId="36580"/>
    <cellStyle name="Comma 6 2 2 2 2 6 4" xfId="45373"/>
    <cellStyle name="Comma 6 2 2 2 2 7" xfId="4620"/>
    <cellStyle name="Comma 6 2 2 2 2 7 2" xfId="11331"/>
    <cellStyle name="Comma 6 2 2 2 2 7 2 2" xfId="36583"/>
    <cellStyle name="Comma 6 2 2 2 2 7 3" xfId="36582"/>
    <cellStyle name="Comma 6 2 2 2 2 7 4" xfId="45374"/>
    <cellStyle name="Comma 6 2 2 2 2 8" xfId="4621"/>
    <cellStyle name="Comma 6 2 2 2 2 8 2" xfId="11332"/>
    <cellStyle name="Comma 6 2 2 2 2 8 2 2" xfId="36585"/>
    <cellStyle name="Comma 6 2 2 2 2 8 3" xfId="36584"/>
    <cellStyle name="Comma 6 2 2 2 2 8 4" xfId="45375"/>
    <cellStyle name="Comma 6 2 2 2 2 9" xfId="11323"/>
    <cellStyle name="Comma 6 2 2 2 2 9 2" xfId="36586"/>
    <cellStyle name="Comma 6 2 2 2 3" xfId="4622"/>
    <cellStyle name="Comma 6 2 2 2 3 2" xfId="4623"/>
    <cellStyle name="Comma 6 2 2 2 3 2 2" xfId="11334"/>
    <cellStyle name="Comma 6 2 2 2 3 2 2 2" xfId="36589"/>
    <cellStyle name="Comma 6 2 2 2 3 2 3" xfId="36588"/>
    <cellStyle name="Comma 6 2 2 2 3 2 4" xfId="45377"/>
    <cellStyle name="Comma 6 2 2 2 3 3" xfId="11333"/>
    <cellStyle name="Comma 6 2 2 2 3 3 2" xfId="36590"/>
    <cellStyle name="Comma 6 2 2 2 3 4" xfId="36587"/>
    <cellStyle name="Comma 6 2 2 2 3 5" xfId="45376"/>
    <cellStyle name="Comma 6 2 2 2 4" xfId="4624"/>
    <cellStyle name="Comma 6 2 2 2 4 2" xfId="4625"/>
    <cellStyle name="Comma 6 2 2 2 4 2 2" xfId="11336"/>
    <cellStyle name="Comma 6 2 2 2 4 2 2 2" xfId="36593"/>
    <cellStyle name="Comma 6 2 2 2 4 2 3" xfId="36592"/>
    <cellStyle name="Comma 6 2 2 2 4 2 4" xfId="45379"/>
    <cellStyle name="Comma 6 2 2 2 4 3" xfId="11335"/>
    <cellStyle name="Comma 6 2 2 2 4 3 2" xfId="36594"/>
    <cellStyle name="Comma 6 2 2 2 4 4" xfId="36591"/>
    <cellStyle name="Comma 6 2 2 2 4 5" xfId="45378"/>
    <cellStyle name="Comma 6 2 2 2 5" xfId="4626"/>
    <cellStyle name="Comma 6 2 2 2 5 2" xfId="11337"/>
    <cellStyle name="Comma 6 2 2 2 5 2 2" xfId="36596"/>
    <cellStyle name="Comma 6 2 2 2 5 3" xfId="36595"/>
    <cellStyle name="Comma 6 2 2 2 5 4" xfId="45380"/>
    <cellStyle name="Comma 6 2 2 2 6" xfId="4627"/>
    <cellStyle name="Comma 6 2 2 2 6 2" xfId="11338"/>
    <cellStyle name="Comma 6 2 2 2 6 2 2" xfId="36598"/>
    <cellStyle name="Comma 6 2 2 2 6 3" xfId="36597"/>
    <cellStyle name="Comma 6 2 2 2 6 4" xfId="45381"/>
    <cellStyle name="Comma 6 2 2 2 7" xfId="4628"/>
    <cellStyle name="Comma 6 2 2 2 7 2" xfId="11339"/>
    <cellStyle name="Comma 6 2 2 2 7 2 2" xfId="36600"/>
    <cellStyle name="Comma 6 2 2 2 7 3" xfId="36599"/>
    <cellStyle name="Comma 6 2 2 2 7 4" xfId="45382"/>
    <cellStyle name="Comma 6 2 2 2 8" xfId="4629"/>
    <cellStyle name="Comma 6 2 2 2 8 2" xfId="11340"/>
    <cellStyle name="Comma 6 2 2 2 8 2 2" xfId="36602"/>
    <cellStyle name="Comma 6 2 2 2 8 3" xfId="36601"/>
    <cellStyle name="Comma 6 2 2 2 8 4" xfId="45383"/>
    <cellStyle name="Comma 6 2 2 2 9" xfId="4630"/>
    <cellStyle name="Comma 6 2 2 2 9 2" xfId="11341"/>
    <cellStyle name="Comma 6 2 2 2 9 2 2" xfId="36604"/>
    <cellStyle name="Comma 6 2 2 2 9 3" xfId="36603"/>
    <cellStyle name="Comma 6 2 2 2 9 4" xfId="45384"/>
    <cellStyle name="Comma 6 2 2 3" xfId="4631"/>
    <cellStyle name="Comma 6 2 2 3 10" xfId="18351"/>
    <cellStyle name="Comma 6 2 2 3 11" xfId="36605"/>
    <cellStyle name="Comma 6 2 2 3 12" xfId="45385"/>
    <cellStyle name="Comma 6 2 2 3 2" xfId="4632"/>
    <cellStyle name="Comma 6 2 2 3 2 2" xfId="4633"/>
    <cellStyle name="Comma 6 2 2 3 2 2 2" xfId="11344"/>
    <cellStyle name="Comma 6 2 2 3 2 2 2 2" xfId="36608"/>
    <cellStyle name="Comma 6 2 2 3 2 2 3" xfId="36607"/>
    <cellStyle name="Comma 6 2 2 3 2 2 4" xfId="45387"/>
    <cellStyle name="Comma 6 2 2 3 2 3" xfId="11343"/>
    <cellStyle name="Comma 6 2 2 3 2 3 2" xfId="36609"/>
    <cellStyle name="Comma 6 2 2 3 2 4" xfId="36606"/>
    <cellStyle name="Comma 6 2 2 3 2 5" xfId="45386"/>
    <cellStyle name="Comma 6 2 2 3 3" xfId="4634"/>
    <cellStyle name="Comma 6 2 2 3 3 2" xfId="4635"/>
    <cellStyle name="Comma 6 2 2 3 3 2 2" xfId="11346"/>
    <cellStyle name="Comma 6 2 2 3 3 2 2 2" xfId="36612"/>
    <cellStyle name="Comma 6 2 2 3 3 2 3" xfId="36611"/>
    <cellStyle name="Comma 6 2 2 3 3 2 4" xfId="45389"/>
    <cellStyle name="Comma 6 2 2 3 3 3" xfId="11345"/>
    <cellStyle name="Comma 6 2 2 3 3 3 2" xfId="36613"/>
    <cellStyle name="Comma 6 2 2 3 3 4" xfId="36610"/>
    <cellStyle name="Comma 6 2 2 3 3 5" xfId="45388"/>
    <cellStyle name="Comma 6 2 2 3 4" xfId="4636"/>
    <cellStyle name="Comma 6 2 2 3 4 2" xfId="11347"/>
    <cellStyle name="Comma 6 2 2 3 4 2 2" xfId="36615"/>
    <cellStyle name="Comma 6 2 2 3 4 3" xfId="36614"/>
    <cellStyle name="Comma 6 2 2 3 4 4" xfId="45390"/>
    <cellStyle name="Comma 6 2 2 3 5" xfId="4637"/>
    <cellStyle name="Comma 6 2 2 3 5 2" xfId="11348"/>
    <cellStyle name="Comma 6 2 2 3 5 2 2" xfId="36617"/>
    <cellStyle name="Comma 6 2 2 3 5 3" xfId="36616"/>
    <cellStyle name="Comma 6 2 2 3 5 4" xfId="45391"/>
    <cellStyle name="Comma 6 2 2 3 6" xfId="4638"/>
    <cellStyle name="Comma 6 2 2 3 6 2" xfId="11349"/>
    <cellStyle name="Comma 6 2 2 3 6 2 2" xfId="36619"/>
    <cellStyle name="Comma 6 2 2 3 6 3" xfId="36618"/>
    <cellStyle name="Comma 6 2 2 3 6 4" xfId="45392"/>
    <cellStyle name="Comma 6 2 2 3 7" xfId="4639"/>
    <cellStyle name="Comma 6 2 2 3 7 2" xfId="11350"/>
    <cellStyle name="Comma 6 2 2 3 7 2 2" xfId="36621"/>
    <cellStyle name="Comma 6 2 2 3 7 3" xfId="36620"/>
    <cellStyle name="Comma 6 2 2 3 7 4" xfId="45393"/>
    <cellStyle name="Comma 6 2 2 3 8" xfId="4640"/>
    <cellStyle name="Comma 6 2 2 3 8 2" xfId="11351"/>
    <cellStyle name="Comma 6 2 2 3 8 2 2" xfId="36623"/>
    <cellStyle name="Comma 6 2 2 3 8 3" xfId="36622"/>
    <cellStyle name="Comma 6 2 2 3 8 4" xfId="45394"/>
    <cellStyle name="Comma 6 2 2 3 9" xfId="11342"/>
    <cellStyle name="Comma 6 2 2 3 9 2" xfId="36624"/>
    <cellStyle name="Comma 6 2 2 4" xfId="4641"/>
    <cellStyle name="Comma 6 2 2 4 10" xfId="36625"/>
    <cellStyle name="Comma 6 2 2 4 11" xfId="45395"/>
    <cellStyle name="Comma 6 2 2 4 2" xfId="4642"/>
    <cellStyle name="Comma 6 2 2 4 2 2" xfId="11353"/>
    <cellStyle name="Comma 6 2 2 4 2 2 2" xfId="36627"/>
    <cellStyle name="Comma 6 2 2 4 2 3" xfId="36626"/>
    <cellStyle name="Comma 6 2 2 4 2 4" xfId="45396"/>
    <cellStyle name="Comma 6 2 2 4 3" xfId="4643"/>
    <cellStyle name="Comma 6 2 2 4 3 2" xfId="11354"/>
    <cellStyle name="Comma 6 2 2 4 3 2 2" xfId="36629"/>
    <cellStyle name="Comma 6 2 2 4 3 3" xfId="36628"/>
    <cellStyle name="Comma 6 2 2 4 3 4" xfId="45397"/>
    <cellStyle name="Comma 6 2 2 4 4" xfId="4644"/>
    <cellStyle name="Comma 6 2 2 4 4 2" xfId="11355"/>
    <cellStyle name="Comma 6 2 2 4 4 2 2" xfId="36631"/>
    <cellStyle name="Comma 6 2 2 4 4 3" xfId="36630"/>
    <cellStyle name="Comma 6 2 2 4 4 4" xfId="45398"/>
    <cellStyle name="Comma 6 2 2 4 5" xfId="4645"/>
    <cellStyle name="Comma 6 2 2 4 5 2" xfId="11356"/>
    <cellStyle name="Comma 6 2 2 4 5 2 2" xfId="36633"/>
    <cellStyle name="Comma 6 2 2 4 5 3" xfId="36632"/>
    <cellStyle name="Comma 6 2 2 4 5 4" xfId="45399"/>
    <cellStyle name="Comma 6 2 2 4 6" xfId="4646"/>
    <cellStyle name="Comma 6 2 2 4 6 2" xfId="11357"/>
    <cellStyle name="Comma 6 2 2 4 6 2 2" xfId="36635"/>
    <cellStyle name="Comma 6 2 2 4 6 3" xfId="36634"/>
    <cellStyle name="Comma 6 2 2 4 6 4" xfId="45400"/>
    <cellStyle name="Comma 6 2 2 4 7" xfId="4647"/>
    <cellStyle name="Comma 6 2 2 4 7 2" xfId="11358"/>
    <cellStyle name="Comma 6 2 2 4 7 2 2" xfId="36637"/>
    <cellStyle name="Comma 6 2 2 4 7 3" xfId="36636"/>
    <cellStyle name="Comma 6 2 2 4 7 4" xfId="45401"/>
    <cellStyle name="Comma 6 2 2 4 8" xfId="4648"/>
    <cellStyle name="Comma 6 2 2 4 8 2" xfId="11359"/>
    <cellStyle name="Comma 6 2 2 4 8 2 2" xfId="36639"/>
    <cellStyle name="Comma 6 2 2 4 8 3" xfId="36638"/>
    <cellStyle name="Comma 6 2 2 4 8 4" xfId="45402"/>
    <cellStyle name="Comma 6 2 2 4 9" xfId="11352"/>
    <cellStyle name="Comma 6 2 2 4 9 2" xfId="36640"/>
    <cellStyle name="Comma 6 2 2 5" xfId="4649"/>
    <cellStyle name="Comma 6 2 2 5 2" xfId="4650"/>
    <cellStyle name="Comma 6 2 2 5 2 2" xfId="11361"/>
    <cellStyle name="Comma 6 2 2 5 2 2 2" xfId="36643"/>
    <cellStyle name="Comma 6 2 2 5 2 3" xfId="36642"/>
    <cellStyle name="Comma 6 2 2 5 2 4" xfId="45404"/>
    <cellStyle name="Comma 6 2 2 5 3" xfId="11360"/>
    <cellStyle name="Comma 6 2 2 5 3 2" xfId="36644"/>
    <cellStyle name="Comma 6 2 2 5 4" xfId="36641"/>
    <cellStyle name="Comma 6 2 2 5 5" xfId="45403"/>
    <cellStyle name="Comma 6 2 2 6" xfId="4651"/>
    <cellStyle name="Comma 6 2 2 6 2" xfId="11362"/>
    <cellStyle name="Comma 6 2 2 6 2 2" xfId="36646"/>
    <cellStyle name="Comma 6 2 2 6 3" xfId="36645"/>
    <cellStyle name="Comma 6 2 2 6 4" xfId="45405"/>
    <cellStyle name="Comma 6 2 2 7" xfId="4652"/>
    <cellStyle name="Comma 6 2 2 7 2" xfId="11363"/>
    <cellStyle name="Comma 6 2 2 7 2 2" xfId="36648"/>
    <cellStyle name="Comma 6 2 2 7 3" xfId="36647"/>
    <cellStyle name="Comma 6 2 2 7 4" xfId="45406"/>
    <cellStyle name="Comma 6 2 2 8" xfId="4653"/>
    <cellStyle name="Comma 6 2 2 8 2" xfId="11364"/>
    <cellStyle name="Comma 6 2 2 8 2 2" xfId="36650"/>
    <cellStyle name="Comma 6 2 2 8 3" xfId="36649"/>
    <cellStyle name="Comma 6 2 2 8 4" xfId="45407"/>
    <cellStyle name="Comma 6 2 2 9" xfId="4654"/>
    <cellStyle name="Comma 6 2 2 9 2" xfId="11365"/>
    <cellStyle name="Comma 6 2 2 9 2 2" xfId="36652"/>
    <cellStyle name="Comma 6 2 2 9 3" xfId="36651"/>
    <cellStyle name="Comma 6 2 2 9 4" xfId="45408"/>
    <cellStyle name="Comma 6 2 3" xfId="4607"/>
    <cellStyle name="Comma 6 2 4" xfId="18348"/>
    <cellStyle name="Comma 6 2 5" xfId="28288"/>
    <cellStyle name="Comma 6 20" xfId="41622"/>
    <cellStyle name="Comma 6 3" xfId="373"/>
    <cellStyle name="Comma 6 3 10" xfId="4656"/>
    <cellStyle name="Comma 6 3 10 2" xfId="11367"/>
    <cellStyle name="Comma 6 3 10 2 2" xfId="36655"/>
    <cellStyle name="Comma 6 3 10 3" xfId="36654"/>
    <cellStyle name="Comma 6 3 10 4" xfId="45410"/>
    <cellStyle name="Comma 6 3 11" xfId="4657"/>
    <cellStyle name="Comma 6 3 11 2" xfId="11368"/>
    <cellStyle name="Comma 6 3 11 2 2" xfId="36657"/>
    <cellStyle name="Comma 6 3 11 3" xfId="36656"/>
    <cellStyle name="Comma 6 3 11 4" xfId="45411"/>
    <cellStyle name="Comma 6 3 12" xfId="4655"/>
    <cellStyle name="Comma 6 3 12 2" xfId="11369"/>
    <cellStyle name="Comma 6 3 12 2 2" xfId="36659"/>
    <cellStyle name="Comma 6 3 12 3" xfId="36658"/>
    <cellStyle name="Comma 6 3 13" xfId="11366"/>
    <cellStyle name="Comma 6 3 13 2" xfId="36660"/>
    <cellStyle name="Comma 6 3 14" xfId="18352"/>
    <cellStyle name="Comma 6 3 15" xfId="36653"/>
    <cellStyle name="Comma 6 3 16" xfId="45409"/>
    <cellStyle name="Comma 6 3 2" xfId="4658"/>
    <cellStyle name="Comma 6 3 2 10" xfId="11370"/>
    <cellStyle name="Comma 6 3 2 10 2" xfId="36662"/>
    <cellStyle name="Comma 6 3 2 11" xfId="18353"/>
    <cellStyle name="Comma 6 3 2 12" xfId="36661"/>
    <cellStyle name="Comma 6 3 2 13" xfId="45412"/>
    <cellStyle name="Comma 6 3 2 2" xfId="4659"/>
    <cellStyle name="Comma 6 3 2 2 10" xfId="36663"/>
    <cellStyle name="Comma 6 3 2 2 11" xfId="45413"/>
    <cellStyle name="Comma 6 3 2 2 2" xfId="4660"/>
    <cellStyle name="Comma 6 3 2 2 2 2" xfId="4661"/>
    <cellStyle name="Comma 6 3 2 2 2 2 2" xfId="11373"/>
    <cellStyle name="Comma 6 3 2 2 2 2 2 2" xfId="36666"/>
    <cellStyle name="Comma 6 3 2 2 2 2 3" xfId="36665"/>
    <cellStyle name="Comma 6 3 2 2 2 2 4" xfId="45415"/>
    <cellStyle name="Comma 6 3 2 2 2 3" xfId="11372"/>
    <cellStyle name="Comma 6 3 2 2 2 3 2" xfId="36667"/>
    <cellStyle name="Comma 6 3 2 2 2 4" xfId="36664"/>
    <cellStyle name="Comma 6 3 2 2 2 5" xfId="45414"/>
    <cellStyle name="Comma 6 3 2 2 3" xfId="4662"/>
    <cellStyle name="Comma 6 3 2 2 3 2" xfId="4663"/>
    <cellStyle name="Comma 6 3 2 2 3 2 2" xfId="11375"/>
    <cellStyle name="Comma 6 3 2 2 3 2 2 2" xfId="36670"/>
    <cellStyle name="Comma 6 3 2 2 3 2 3" xfId="36669"/>
    <cellStyle name="Comma 6 3 2 2 3 2 4" xfId="45417"/>
    <cellStyle name="Comma 6 3 2 2 3 3" xfId="11374"/>
    <cellStyle name="Comma 6 3 2 2 3 3 2" xfId="36671"/>
    <cellStyle name="Comma 6 3 2 2 3 4" xfId="36668"/>
    <cellStyle name="Comma 6 3 2 2 3 5" xfId="45416"/>
    <cellStyle name="Comma 6 3 2 2 4" xfId="4664"/>
    <cellStyle name="Comma 6 3 2 2 4 2" xfId="11376"/>
    <cellStyle name="Comma 6 3 2 2 4 2 2" xfId="36673"/>
    <cellStyle name="Comma 6 3 2 2 4 3" xfId="36672"/>
    <cellStyle name="Comma 6 3 2 2 4 4" xfId="45418"/>
    <cellStyle name="Comma 6 3 2 2 5" xfId="4665"/>
    <cellStyle name="Comma 6 3 2 2 5 2" xfId="11377"/>
    <cellStyle name="Comma 6 3 2 2 5 2 2" xfId="36675"/>
    <cellStyle name="Comma 6 3 2 2 5 3" xfId="36674"/>
    <cellStyle name="Comma 6 3 2 2 5 4" xfId="45419"/>
    <cellStyle name="Comma 6 3 2 2 6" xfId="4666"/>
    <cellStyle name="Comma 6 3 2 2 6 2" xfId="11378"/>
    <cellStyle name="Comma 6 3 2 2 6 2 2" xfId="36677"/>
    <cellStyle name="Comma 6 3 2 2 6 3" xfId="36676"/>
    <cellStyle name="Comma 6 3 2 2 6 4" xfId="45420"/>
    <cellStyle name="Comma 6 3 2 2 7" xfId="4667"/>
    <cellStyle name="Comma 6 3 2 2 7 2" xfId="11379"/>
    <cellStyle name="Comma 6 3 2 2 7 2 2" xfId="36679"/>
    <cellStyle name="Comma 6 3 2 2 7 3" xfId="36678"/>
    <cellStyle name="Comma 6 3 2 2 7 4" xfId="45421"/>
    <cellStyle name="Comma 6 3 2 2 8" xfId="4668"/>
    <cellStyle name="Comma 6 3 2 2 8 2" xfId="11380"/>
    <cellStyle name="Comma 6 3 2 2 8 2 2" xfId="36681"/>
    <cellStyle name="Comma 6 3 2 2 8 3" xfId="36680"/>
    <cellStyle name="Comma 6 3 2 2 8 4" xfId="45422"/>
    <cellStyle name="Comma 6 3 2 2 9" xfId="11371"/>
    <cellStyle name="Comma 6 3 2 2 9 2" xfId="36682"/>
    <cellStyle name="Comma 6 3 2 3" xfId="4669"/>
    <cellStyle name="Comma 6 3 2 3 2" xfId="4670"/>
    <cellStyle name="Comma 6 3 2 3 2 2" xfId="11382"/>
    <cellStyle name="Comma 6 3 2 3 2 2 2" xfId="36685"/>
    <cellStyle name="Comma 6 3 2 3 2 3" xfId="36684"/>
    <cellStyle name="Comma 6 3 2 3 2 4" xfId="45424"/>
    <cellStyle name="Comma 6 3 2 3 3" xfId="11381"/>
    <cellStyle name="Comma 6 3 2 3 3 2" xfId="36686"/>
    <cellStyle name="Comma 6 3 2 3 4" xfId="36683"/>
    <cellStyle name="Comma 6 3 2 3 5" xfId="45423"/>
    <cellStyle name="Comma 6 3 2 4" xfId="4671"/>
    <cellStyle name="Comma 6 3 2 4 2" xfId="4672"/>
    <cellStyle name="Comma 6 3 2 4 2 2" xfId="11384"/>
    <cellStyle name="Comma 6 3 2 4 2 2 2" xfId="36689"/>
    <cellStyle name="Comma 6 3 2 4 2 3" xfId="36688"/>
    <cellStyle name="Comma 6 3 2 4 2 4" xfId="45426"/>
    <cellStyle name="Comma 6 3 2 4 3" xfId="11383"/>
    <cellStyle name="Comma 6 3 2 4 3 2" xfId="36690"/>
    <cellStyle name="Comma 6 3 2 4 4" xfId="36687"/>
    <cellStyle name="Comma 6 3 2 4 5" xfId="45425"/>
    <cellStyle name="Comma 6 3 2 5" xfId="4673"/>
    <cellStyle name="Comma 6 3 2 5 2" xfId="11385"/>
    <cellStyle name="Comma 6 3 2 5 2 2" xfId="36692"/>
    <cellStyle name="Comma 6 3 2 5 3" xfId="36691"/>
    <cellStyle name="Comma 6 3 2 5 4" xfId="45427"/>
    <cellStyle name="Comma 6 3 2 6" xfId="4674"/>
    <cellStyle name="Comma 6 3 2 6 2" xfId="11386"/>
    <cellStyle name="Comma 6 3 2 6 2 2" xfId="36694"/>
    <cellStyle name="Comma 6 3 2 6 3" xfId="36693"/>
    <cellStyle name="Comma 6 3 2 6 4" xfId="45428"/>
    <cellStyle name="Comma 6 3 2 7" xfId="4675"/>
    <cellStyle name="Comma 6 3 2 7 2" xfId="11387"/>
    <cellStyle name="Comma 6 3 2 7 2 2" xfId="36696"/>
    <cellStyle name="Comma 6 3 2 7 3" xfId="36695"/>
    <cellStyle name="Comma 6 3 2 7 4" xfId="45429"/>
    <cellStyle name="Comma 6 3 2 8" xfId="4676"/>
    <cellStyle name="Comma 6 3 2 8 2" xfId="11388"/>
    <cellStyle name="Comma 6 3 2 8 2 2" xfId="36698"/>
    <cellStyle name="Comma 6 3 2 8 3" xfId="36697"/>
    <cellStyle name="Comma 6 3 2 8 4" xfId="45430"/>
    <cellStyle name="Comma 6 3 2 9" xfId="4677"/>
    <cellStyle name="Comma 6 3 2 9 2" xfId="11389"/>
    <cellStyle name="Comma 6 3 2 9 2 2" xfId="36700"/>
    <cellStyle name="Comma 6 3 2 9 3" xfId="36699"/>
    <cellStyle name="Comma 6 3 2 9 4" xfId="45431"/>
    <cellStyle name="Comma 6 3 3" xfId="4678"/>
    <cellStyle name="Comma 6 3 3 10" xfId="18354"/>
    <cellStyle name="Comma 6 3 3 11" xfId="36701"/>
    <cellStyle name="Comma 6 3 3 12" xfId="45432"/>
    <cellStyle name="Comma 6 3 3 2" xfId="4679"/>
    <cellStyle name="Comma 6 3 3 2 2" xfId="4680"/>
    <cellStyle name="Comma 6 3 3 2 2 2" xfId="11392"/>
    <cellStyle name="Comma 6 3 3 2 2 2 2" xfId="36704"/>
    <cellStyle name="Comma 6 3 3 2 2 3" xfId="36703"/>
    <cellStyle name="Comma 6 3 3 2 2 4" xfId="45434"/>
    <cellStyle name="Comma 6 3 3 2 3" xfId="11391"/>
    <cellStyle name="Comma 6 3 3 2 3 2" xfId="36705"/>
    <cellStyle name="Comma 6 3 3 2 4" xfId="36702"/>
    <cellStyle name="Comma 6 3 3 2 5" xfId="45433"/>
    <cellStyle name="Comma 6 3 3 3" xfId="4681"/>
    <cellStyle name="Comma 6 3 3 3 2" xfId="4682"/>
    <cellStyle name="Comma 6 3 3 3 2 2" xfId="11394"/>
    <cellStyle name="Comma 6 3 3 3 2 2 2" xfId="36708"/>
    <cellStyle name="Comma 6 3 3 3 2 3" xfId="36707"/>
    <cellStyle name="Comma 6 3 3 3 2 4" xfId="45436"/>
    <cellStyle name="Comma 6 3 3 3 3" xfId="11393"/>
    <cellStyle name="Comma 6 3 3 3 3 2" xfId="36709"/>
    <cellStyle name="Comma 6 3 3 3 4" xfId="36706"/>
    <cellStyle name="Comma 6 3 3 3 5" xfId="45435"/>
    <cellStyle name="Comma 6 3 3 4" xfId="4683"/>
    <cellStyle name="Comma 6 3 3 4 2" xfId="11395"/>
    <cellStyle name="Comma 6 3 3 4 2 2" xfId="36711"/>
    <cellStyle name="Comma 6 3 3 4 3" xfId="36710"/>
    <cellStyle name="Comma 6 3 3 4 4" xfId="45437"/>
    <cellStyle name="Comma 6 3 3 5" xfId="4684"/>
    <cellStyle name="Comma 6 3 3 5 2" xfId="11396"/>
    <cellStyle name="Comma 6 3 3 5 2 2" xfId="36713"/>
    <cellStyle name="Comma 6 3 3 5 3" xfId="36712"/>
    <cellStyle name="Comma 6 3 3 5 4" xfId="45438"/>
    <cellStyle name="Comma 6 3 3 6" xfId="4685"/>
    <cellStyle name="Comma 6 3 3 6 2" xfId="11397"/>
    <cellStyle name="Comma 6 3 3 6 2 2" xfId="36715"/>
    <cellStyle name="Comma 6 3 3 6 3" xfId="36714"/>
    <cellStyle name="Comma 6 3 3 6 4" xfId="45439"/>
    <cellStyle name="Comma 6 3 3 7" xfId="4686"/>
    <cellStyle name="Comma 6 3 3 7 2" xfId="11398"/>
    <cellStyle name="Comma 6 3 3 7 2 2" xfId="36717"/>
    <cellStyle name="Comma 6 3 3 7 3" xfId="36716"/>
    <cellStyle name="Comma 6 3 3 7 4" xfId="45440"/>
    <cellStyle name="Comma 6 3 3 8" xfId="4687"/>
    <cellStyle name="Comma 6 3 3 8 2" xfId="11399"/>
    <cellStyle name="Comma 6 3 3 8 2 2" xfId="36719"/>
    <cellStyle name="Comma 6 3 3 8 3" xfId="36718"/>
    <cellStyle name="Comma 6 3 3 8 4" xfId="45441"/>
    <cellStyle name="Comma 6 3 3 9" xfId="11390"/>
    <cellStyle name="Comma 6 3 3 9 2" xfId="36720"/>
    <cellStyle name="Comma 6 3 4" xfId="4688"/>
    <cellStyle name="Comma 6 3 4 10" xfId="18355"/>
    <cellStyle name="Comma 6 3 4 11" xfId="36721"/>
    <cellStyle name="Comma 6 3 4 12" xfId="45442"/>
    <cellStyle name="Comma 6 3 4 2" xfId="4689"/>
    <cellStyle name="Comma 6 3 4 2 2" xfId="11401"/>
    <cellStyle name="Comma 6 3 4 2 2 2" xfId="36723"/>
    <cellStyle name="Comma 6 3 4 2 3" xfId="36722"/>
    <cellStyle name="Comma 6 3 4 2 4" xfId="45443"/>
    <cellStyle name="Comma 6 3 4 3" xfId="4690"/>
    <cellStyle name="Comma 6 3 4 3 2" xfId="11402"/>
    <cellStyle name="Comma 6 3 4 3 2 2" xfId="36725"/>
    <cellStyle name="Comma 6 3 4 3 3" xfId="36724"/>
    <cellStyle name="Comma 6 3 4 3 4" xfId="45444"/>
    <cellStyle name="Comma 6 3 4 4" xfId="4691"/>
    <cellStyle name="Comma 6 3 4 4 2" xfId="11403"/>
    <cellStyle name="Comma 6 3 4 4 2 2" xfId="36727"/>
    <cellStyle name="Comma 6 3 4 4 3" xfId="36726"/>
    <cellStyle name="Comma 6 3 4 4 4" xfId="45445"/>
    <cellStyle name="Comma 6 3 4 5" xfId="4692"/>
    <cellStyle name="Comma 6 3 4 5 2" xfId="11404"/>
    <cellStyle name="Comma 6 3 4 5 2 2" xfId="36729"/>
    <cellStyle name="Comma 6 3 4 5 3" xfId="36728"/>
    <cellStyle name="Comma 6 3 4 5 4" xfId="45446"/>
    <cellStyle name="Comma 6 3 4 6" xfId="4693"/>
    <cellStyle name="Comma 6 3 4 6 2" xfId="11405"/>
    <cellStyle name="Comma 6 3 4 6 2 2" xfId="36731"/>
    <cellStyle name="Comma 6 3 4 6 3" xfId="36730"/>
    <cellStyle name="Comma 6 3 4 6 4" xfId="45447"/>
    <cellStyle name="Comma 6 3 4 7" xfId="4694"/>
    <cellStyle name="Comma 6 3 4 7 2" xfId="11406"/>
    <cellStyle name="Comma 6 3 4 7 2 2" xfId="36733"/>
    <cellStyle name="Comma 6 3 4 7 3" xfId="36732"/>
    <cellStyle name="Comma 6 3 4 7 4" xfId="45448"/>
    <cellStyle name="Comma 6 3 4 8" xfId="4695"/>
    <cellStyle name="Comma 6 3 4 8 2" xfId="11407"/>
    <cellStyle name="Comma 6 3 4 8 2 2" xfId="36735"/>
    <cellStyle name="Comma 6 3 4 8 3" xfId="36734"/>
    <cellStyle name="Comma 6 3 4 8 4" xfId="45449"/>
    <cellStyle name="Comma 6 3 4 9" xfId="11400"/>
    <cellStyle name="Comma 6 3 4 9 2" xfId="36736"/>
    <cellStyle name="Comma 6 3 5" xfId="4696"/>
    <cellStyle name="Comma 6 3 5 2" xfId="4697"/>
    <cellStyle name="Comma 6 3 5 2 2" xfId="11409"/>
    <cellStyle name="Comma 6 3 5 2 2 2" xfId="36739"/>
    <cellStyle name="Comma 6 3 5 2 3" xfId="36738"/>
    <cellStyle name="Comma 6 3 5 2 4" xfId="45451"/>
    <cellStyle name="Comma 6 3 5 3" xfId="11408"/>
    <cellStyle name="Comma 6 3 5 3 2" xfId="36740"/>
    <cellStyle name="Comma 6 3 5 4" xfId="36737"/>
    <cellStyle name="Comma 6 3 5 5" xfId="45450"/>
    <cellStyle name="Comma 6 3 6" xfId="4698"/>
    <cellStyle name="Comma 6 3 6 2" xfId="11410"/>
    <cellStyle name="Comma 6 3 6 2 2" xfId="36742"/>
    <cellStyle name="Comma 6 3 6 3" xfId="36741"/>
    <cellStyle name="Comma 6 3 6 4" xfId="45452"/>
    <cellStyle name="Comma 6 3 7" xfId="4699"/>
    <cellStyle name="Comma 6 3 7 2" xfId="11411"/>
    <cellStyle name="Comma 6 3 7 2 2" xfId="36744"/>
    <cellStyle name="Comma 6 3 7 3" xfId="36743"/>
    <cellStyle name="Comma 6 3 7 4" xfId="45453"/>
    <cellStyle name="Comma 6 3 8" xfId="4700"/>
    <cellStyle name="Comma 6 3 8 2" xfId="11412"/>
    <cellStyle name="Comma 6 3 8 2 2" xfId="36746"/>
    <cellStyle name="Comma 6 3 8 3" xfId="36745"/>
    <cellStyle name="Comma 6 3 8 4" xfId="45454"/>
    <cellStyle name="Comma 6 3 9" xfId="4701"/>
    <cellStyle name="Comma 6 3 9 2" xfId="11413"/>
    <cellStyle name="Comma 6 3 9 2 2" xfId="36748"/>
    <cellStyle name="Comma 6 3 9 3" xfId="36747"/>
    <cellStyle name="Comma 6 3 9 4" xfId="45455"/>
    <cellStyle name="Comma 6 4" xfId="504"/>
    <cellStyle name="Comma 6 4 10" xfId="4702"/>
    <cellStyle name="Comma 6 4 10 2" xfId="11415"/>
    <cellStyle name="Comma 6 4 10 2 2" xfId="36751"/>
    <cellStyle name="Comma 6 4 10 3" xfId="36750"/>
    <cellStyle name="Comma 6 4 11" xfId="11414"/>
    <cellStyle name="Comma 6 4 11 2" xfId="36752"/>
    <cellStyle name="Comma 6 4 12" xfId="18356"/>
    <cellStyle name="Comma 6 4 13" xfId="36749"/>
    <cellStyle name="Comma 6 4 14" xfId="45456"/>
    <cellStyle name="Comma 6 4 2" xfId="4703"/>
    <cellStyle name="Comma 6 4 2 10" xfId="18357"/>
    <cellStyle name="Comma 6 4 2 11" xfId="36753"/>
    <cellStyle name="Comma 6 4 2 12" xfId="45457"/>
    <cellStyle name="Comma 6 4 2 2" xfId="4704"/>
    <cellStyle name="Comma 6 4 2 2 2" xfId="4705"/>
    <cellStyle name="Comma 6 4 2 2 2 2" xfId="11418"/>
    <cellStyle name="Comma 6 4 2 2 2 2 2" xfId="36756"/>
    <cellStyle name="Comma 6 4 2 2 2 3" xfId="36755"/>
    <cellStyle name="Comma 6 4 2 2 2 4" xfId="45459"/>
    <cellStyle name="Comma 6 4 2 2 3" xfId="11417"/>
    <cellStyle name="Comma 6 4 2 2 3 2" xfId="36757"/>
    <cellStyle name="Comma 6 4 2 2 4" xfId="36754"/>
    <cellStyle name="Comma 6 4 2 2 5" xfId="45458"/>
    <cellStyle name="Comma 6 4 2 3" xfId="4706"/>
    <cellStyle name="Comma 6 4 2 3 2" xfId="4707"/>
    <cellStyle name="Comma 6 4 2 3 2 2" xfId="11420"/>
    <cellStyle name="Comma 6 4 2 3 2 2 2" xfId="36760"/>
    <cellStyle name="Comma 6 4 2 3 2 3" xfId="36759"/>
    <cellStyle name="Comma 6 4 2 3 2 4" xfId="45461"/>
    <cellStyle name="Comma 6 4 2 3 3" xfId="11419"/>
    <cellStyle name="Comma 6 4 2 3 3 2" xfId="36761"/>
    <cellStyle name="Comma 6 4 2 3 4" xfId="36758"/>
    <cellStyle name="Comma 6 4 2 3 5" xfId="45460"/>
    <cellStyle name="Comma 6 4 2 4" xfId="4708"/>
    <cellStyle name="Comma 6 4 2 4 2" xfId="11421"/>
    <cellStyle name="Comma 6 4 2 4 2 2" xfId="36763"/>
    <cellStyle name="Comma 6 4 2 4 3" xfId="36762"/>
    <cellStyle name="Comma 6 4 2 4 4" xfId="45462"/>
    <cellStyle name="Comma 6 4 2 5" xfId="4709"/>
    <cellStyle name="Comma 6 4 2 5 2" xfId="11422"/>
    <cellStyle name="Comma 6 4 2 5 2 2" xfId="36765"/>
    <cellStyle name="Comma 6 4 2 5 3" xfId="36764"/>
    <cellStyle name="Comma 6 4 2 5 4" xfId="45463"/>
    <cellStyle name="Comma 6 4 2 6" xfId="4710"/>
    <cellStyle name="Comma 6 4 2 6 2" xfId="11423"/>
    <cellStyle name="Comma 6 4 2 6 2 2" xfId="36767"/>
    <cellStyle name="Comma 6 4 2 6 3" xfId="36766"/>
    <cellStyle name="Comma 6 4 2 6 4" xfId="45464"/>
    <cellStyle name="Comma 6 4 2 7" xfId="4711"/>
    <cellStyle name="Comma 6 4 2 7 2" xfId="11424"/>
    <cellStyle name="Comma 6 4 2 7 2 2" xfId="36769"/>
    <cellStyle name="Comma 6 4 2 7 3" xfId="36768"/>
    <cellStyle name="Comma 6 4 2 7 4" xfId="45465"/>
    <cellStyle name="Comma 6 4 2 8" xfId="4712"/>
    <cellStyle name="Comma 6 4 2 8 2" xfId="11425"/>
    <cellStyle name="Comma 6 4 2 8 2 2" xfId="36771"/>
    <cellStyle name="Comma 6 4 2 8 3" xfId="36770"/>
    <cellStyle name="Comma 6 4 2 8 4" xfId="45466"/>
    <cellStyle name="Comma 6 4 2 9" xfId="11416"/>
    <cellStyle name="Comma 6 4 2 9 2" xfId="36772"/>
    <cellStyle name="Comma 6 4 3" xfId="4713"/>
    <cellStyle name="Comma 6 4 3 2" xfId="4714"/>
    <cellStyle name="Comma 6 4 3 2 2" xfId="11427"/>
    <cellStyle name="Comma 6 4 3 2 2 2" xfId="36775"/>
    <cellStyle name="Comma 6 4 3 2 3" xfId="36774"/>
    <cellStyle name="Comma 6 4 3 2 4" xfId="45468"/>
    <cellStyle name="Comma 6 4 3 3" xfId="11426"/>
    <cellStyle name="Comma 6 4 3 3 2" xfId="36776"/>
    <cellStyle name="Comma 6 4 3 4" xfId="36773"/>
    <cellStyle name="Comma 6 4 3 5" xfId="45467"/>
    <cellStyle name="Comma 6 4 4" xfId="4715"/>
    <cellStyle name="Comma 6 4 4 2" xfId="4716"/>
    <cellStyle name="Comma 6 4 4 2 2" xfId="11429"/>
    <cellStyle name="Comma 6 4 4 2 2 2" xfId="36779"/>
    <cellStyle name="Comma 6 4 4 2 3" xfId="36778"/>
    <cellStyle name="Comma 6 4 4 2 4" xfId="45470"/>
    <cellStyle name="Comma 6 4 4 3" xfId="11428"/>
    <cellStyle name="Comma 6 4 4 3 2" xfId="36780"/>
    <cellStyle name="Comma 6 4 4 4" xfId="36777"/>
    <cellStyle name="Comma 6 4 4 5" xfId="45469"/>
    <cellStyle name="Comma 6 4 5" xfId="4717"/>
    <cellStyle name="Comma 6 4 5 2" xfId="11430"/>
    <cellStyle name="Comma 6 4 5 2 2" xfId="36782"/>
    <cellStyle name="Comma 6 4 5 3" xfId="36781"/>
    <cellStyle name="Comma 6 4 5 4" xfId="45471"/>
    <cellStyle name="Comma 6 4 6" xfId="4718"/>
    <cellStyle name="Comma 6 4 6 2" xfId="11431"/>
    <cellStyle name="Comma 6 4 6 2 2" xfId="36784"/>
    <cellStyle name="Comma 6 4 6 3" xfId="36783"/>
    <cellStyle name="Comma 6 4 6 4" xfId="45472"/>
    <cellStyle name="Comma 6 4 7" xfId="4719"/>
    <cellStyle name="Comma 6 4 7 2" xfId="11432"/>
    <cellStyle name="Comma 6 4 7 2 2" xfId="36786"/>
    <cellStyle name="Comma 6 4 7 3" xfId="36785"/>
    <cellStyle name="Comma 6 4 7 4" xfId="45473"/>
    <cellStyle name="Comma 6 4 8" xfId="4720"/>
    <cellStyle name="Comma 6 4 8 2" xfId="11433"/>
    <cellStyle name="Comma 6 4 8 2 2" xfId="36788"/>
    <cellStyle name="Comma 6 4 8 3" xfId="36787"/>
    <cellStyle name="Comma 6 4 8 4" xfId="45474"/>
    <cellStyle name="Comma 6 4 9" xfId="4721"/>
    <cellStyle name="Comma 6 4 9 2" xfId="11434"/>
    <cellStyle name="Comma 6 4 9 2 2" xfId="36790"/>
    <cellStyle name="Comma 6 4 9 3" xfId="36789"/>
    <cellStyle name="Comma 6 4 9 4" xfId="45475"/>
    <cellStyle name="Comma 6 5" xfId="531"/>
    <cellStyle name="Comma 6 5 10" xfId="11435"/>
    <cellStyle name="Comma 6 5 10 2" xfId="36792"/>
    <cellStyle name="Comma 6 5 11" xfId="18358"/>
    <cellStyle name="Comma 6 5 12" xfId="36791"/>
    <cellStyle name="Comma 6 5 13" xfId="45476"/>
    <cellStyle name="Comma 6 5 2" xfId="4723"/>
    <cellStyle name="Comma 6 5 2 2" xfId="4724"/>
    <cellStyle name="Comma 6 5 2 2 2" xfId="11437"/>
    <cellStyle name="Comma 6 5 2 2 2 2" xfId="36795"/>
    <cellStyle name="Comma 6 5 2 2 3" xfId="36794"/>
    <cellStyle name="Comma 6 5 2 2 4" xfId="45478"/>
    <cellStyle name="Comma 6 5 2 3" xfId="11436"/>
    <cellStyle name="Comma 6 5 2 3 2" xfId="36796"/>
    <cellStyle name="Comma 6 5 2 4" xfId="18359"/>
    <cellStyle name="Comma 6 5 2 5" xfId="36793"/>
    <cellStyle name="Comma 6 5 2 6" xfId="45477"/>
    <cellStyle name="Comma 6 5 3" xfId="4725"/>
    <cellStyle name="Comma 6 5 3 2" xfId="4726"/>
    <cellStyle name="Comma 6 5 3 2 2" xfId="11439"/>
    <cellStyle name="Comma 6 5 3 2 2 2" xfId="36799"/>
    <cellStyle name="Comma 6 5 3 2 3" xfId="36798"/>
    <cellStyle name="Comma 6 5 3 2 4" xfId="45480"/>
    <cellStyle name="Comma 6 5 3 3" xfId="11438"/>
    <cellStyle name="Comma 6 5 3 3 2" xfId="36800"/>
    <cellStyle name="Comma 6 5 3 4" xfId="36797"/>
    <cellStyle name="Comma 6 5 3 5" xfId="45479"/>
    <cellStyle name="Comma 6 5 4" xfId="4727"/>
    <cellStyle name="Comma 6 5 4 2" xfId="11440"/>
    <cellStyle name="Comma 6 5 4 2 2" xfId="36802"/>
    <cellStyle name="Comma 6 5 4 3" xfId="36801"/>
    <cellStyle name="Comma 6 5 4 4" xfId="45481"/>
    <cellStyle name="Comma 6 5 5" xfId="4728"/>
    <cellStyle name="Comma 6 5 5 2" xfId="11441"/>
    <cellStyle name="Comma 6 5 5 2 2" xfId="36804"/>
    <cellStyle name="Comma 6 5 5 3" xfId="36803"/>
    <cellStyle name="Comma 6 5 5 4" xfId="45482"/>
    <cellStyle name="Comma 6 5 6" xfId="4729"/>
    <cellStyle name="Comma 6 5 6 2" xfId="11442"/>
    <cellStyle name="Comma 6 5 6 2 2" xfId="36806"/>
    <cellStyle name="Comma 6 5 6 3" xfId="36805"/>
    <cellStyle name="Comma 6 5 6 4" xfId="45483"/>
    <cellStyle name="Comma 6 5 7" xfId="4730"/>
    <cellStyle name="Comma 6 5 7 2" xfId="11443"/>
    <cellStyle name="Comma 6 5 7 2 2" xfId="36808"/>
    <cellStyle name="Comma 6 5 7 3" xfId="36807"/>
    <cellStyle name="Comma 6 5 7 4" xfId="45484"/>
    <cellStyle name="Comma 6 5 8" xfId="4731"/>
    <cellStyle name="Comma 6 5 8 2" xfId="11444"/>
    <cellStyle name="Comma 6 5 8 2 2" xfId="36810"/>
    <cellStyle name="Comma 6 5 8 3" xfId="36809"/>
    <cellStyle name="Comma 6 5 8 4" xfId="45485"/>
    <cellStyle name="Comma 6 5 9" xfId="4722"/>
    <cellStyle name="Comma 6 5 9 2" xfId="11445"/>
    <cellStyle name="Comma 6 5 9 2 2" xfId="36812"/>
    <cellStyle name="Comma 6 5 9 3" xfId="36811"/>
    <cellStyle name="Comma 6 6" xfId="552"/>
    <cellStyle name="Comma 6 6 10" xfId="11446"/>
    <cellStyle name="Comma 6 6 10 2" xfId="36814"/>
    <cellStyle name="Comma 6 6 11" xfId="18360"/>
    <cellStyle name="Comma 6 6 12" xfId="36813"/>
    <cellStyle name="Comma 6 6 13" xfId="45486"/>
    <cellStyle name="Comma 6 6 2" xfId="4733"/>
    <cellStyle name="Comma 6 6 2 2" xfId="11447"/>
    <cellStyle name="Comma 6 6 2 2 2" xfId="36816"/>
    <cellStyle name="Comma 6 6 2 3" xfId="36815"/>
    <cellStyle name="Comma 6 6 2 4" xfId="45487"/>
    <cellStyle name="Comma 6 6 3" xfId="4734"/>
    <cellStyle name="Comma 6 6 3 2" xfId="11448"/>
    <cellStyle name="Comma 6 6 3 2 2" xfId="36818"/>
    <cellStyle name="Comma 6 6 3 3" xfId="36817"/>
    <cellStyle name="Comma 6 6 3 4" xfId="45488"/>
    <cellStyle name="Comma 6 6 4" xfId="4735"/>
    <cellStyle name="Comma 6 6 4 2" xfId="11449"/>
    <cellStyle name="Comma 6 6 4 2 2" xfId="36820"/>
    <cellStyle name="Comma 6 6 4 3" xfId="36819"/>
    <cellStyle name="Comma 6 6 4 4" xfId="45489"/>
    <cellStyle name="Comma 6 6 5" xfId="4736"/>
    <cellStyle name="Comma 6 6 5 2" xfId="11450"/>
    <cellStyle name="Comma 6 6 5 2 2" xfId="36822"/>
    <cellStyle name="Comma 6 6 5 3" xfId="36821"/>
    <cellStyle name="Comma 6 6 5 4" xfId="45490"/>
    <cellStyle name="Comma 6 6 6" xfId="4737"/>
    <cellStyle name="Comma 6 6 6 2" xfId="11451"/>
    <cellStyle name="Comma 6 6 6 2 2" xfId="36824"/>
    <cellStyle name="Comma 6 6 6 3" xfId="36823"/>
    <cellStyle name="Comma 6 6 6 4" xfId="45491"/>
    <cellStyle name="Comma 6 6 7" xfId="4738"/>
    <cellStyle name="Comma 6 6 7 2" xfId="11452"/>
    <cellStyle name="Comma 6 6 7 2 2" xfId="36826"/>
    <cellStyle name="Comma 6 6 7 3" xfId="36825"/>
    <cellStyle name="Comma 6 6 7 4" xfId="45492"/>
    <cellStyle name="Comma 6 6 8" xfId="4739"/>
    <cellStyle name="Comma 6 6 8 2" xfId="11453"/>
    <cellStyle name="Comma 6 6 8 2 2" xfId="36828"/>
    <cellStyle name="Comma 6 6 8 3" xfId="36827"/>
    <cellStyle name="Comma 6 6 8 4" xfId="45493"/>
    <cellStyle name="Comma 6 6 9" xfId="4732"/>
    <cellStyle name="Comma 6 6 9 2" xfId="11454"/>
    <cellStyle name="Comma 6 6 9 2 2" xfId="36830"/>
    <cellStyle name="Comma 6 6 9 3" xfId="36829"/>
    <cellStyle name="Comma 6 7" xfId="586"/>
    <cellStyle name="Comma 6 7 2" xfId="4741"/>
    <cellStyle name="Comma 6 7 3" xfId="4740"/>
    <cellStyle name="Comma 6 7 3 2" xfId="11456"/>
    <cellStyle name="Comma 6 7 3 2 2" xfId="36833"/>
    <cellStyle name="Comma 6 7 3 3" xfId="36832"/>
    <cellStyle name="Comma 6 7 4" xfId="11455"/>
    <cellStyle name="Comma 6 7 4 2" xfId="36834"/>
    <cellStyle name="Comma 6 7 5" xfId="18361"/>
    <cellStyle name="Comma 6 7 6" xfId="36831"/>
    <cellStyle name="Comma 6 7 7" xfId="45494"/>
    <cellStyle name="Comma 6 8" xfId="4742"/>
    <cellStyle name="Comma 6 8 2" xfId="4743"/>
    <cellStyle name="Comma 6 8 2 2" xfId="11457"/>
    <cellStyle name="Comma 6 8 2 2 2" xfId="36836"/>
    <cellStyle name="Comma 6 8 2 3" xfId="36835"/>
    <cellStyle name="Comma 6 8 2 4" xfId="45495"/>
    <cellStyle name="Comma 6 8 3" xfId="18362"/>
    <cellStyle name="Comma 6 9" xfId="4744"/>
    <cellStyle name="Comma 6 9 2" xfId="11458"/>
    <cellStyle name="Comma 6 9 2 2" xfId="36838"/>
    <cellStyle name="Comma 6 9 3" xfId="36837"/>
    <cellStyle name="Comma 6 9 4" xfId="45496"/>
    <cellStyle name="Comma 60" xfId="18363"/>
    <cellStyle name="Comma 60 2" xfId="18364"/>
    <cellStyle name="Comma 60 2 2" xfId="18365"/>
    <cellStyle name="Comma 60 3" xfId="18366"/>
    <cellStyle name="Comma 60 3 2" xfId="18367"/>
    <cellStyle name="Comma 60 4" xfId="18368"/>
    <cellStyle name="Comma 60 4 2" xfId="18369"/>
    <cellStyle name="Comma 60 5" xfId="18370"/>
    <cellStyle name="Comma 62" xfId="18371"/>
    <cellStyle name="Comma 62 2" xfId="18372"/>
    <cellStyle name="Comma 62 2 2" xfId="18373"/>
    <cellStyle name="Comma 62 3" xfId="18374"/>
    <cellStyle name="Comma 62 3 2" xfId="18375"/>
    <cellStyle name="Comma 62 4" xfId="18376"/>
    <cellStyle name="Comma 62 4 2" xfId="18377"/>
    <cellStyle name="Comma 62 5" xfId="18378"/>
    <cellStyle name="Comma 63" xfId="18379"/>
    <cellStyle name="Comma 63 2" xfId="18380"/>
    <cellStyle name="Comma 63 2 2" xfId="18381"/>
    <cellStyle name="Comma 63 3" xfId="18382"/>
    <cellStyle name="Comma 63 3 2" xfId="18383"/>
    <cellStyle name="Comma 63 4" xfId="18384"/>
    <cellStyle name="Comma 63 4 2" xfId="18385"/>
    <cellStyle name="Comma 63 5" xfId="18386"/>
    <cellStyle name="Comma 66" xfId="18387"/>
    <cellStyle name="Comma 66 2" xfId="18388"/>
    <cellStyle name="Comma 66 2 2" xfId="18389"/>
    <cellStyle name="Comma 66 3" xfId="18390"/>
    <cellStyle name="Comma 66 3 2" xfId="18391"/>
    <cellStyle name="Comma 66 4" xfId="18392"/>
    <cellStyle name="Comma 66 4 2" xfId="18393"/>
    <cellStyle name="Comma 66 5" xfId="18394"/>
    <cellStyle name="Comma 7" xfId="348"/>
    <cellStyle name="Comma 7 10" xfId="18395"/>
    <cellStyle name="Comma 7 11" xfId="28289"/>
    <cellStyle name="Comma 7 2" xfId="4745"/>
    <cellStyle name="Comma 7 2 2" xfId="18397"/>
    <cellStyle name="Comma 7 2 3" xfId="18396"/>
    <cellStyle name="Comma 7 3" xfId="18398"/>
    <cellStyle name="Comma 7 3 2" xfId="18399"/>
    <cellStyle name="Comma 7 4" xfId="18400"/>
    <cellStyle name="Comma 7 4 2" xfId="18401"/>
    <cellStyle name="Comma 7 5" xfId="18402"/>
    <cellStyle name="Comma 7 5 2" xfId="18403"/>
    <cellStyle name="Comma 7 6" xfId="18404"/>
    <cellStyle name="Comma 7 7" xfId="18405"/>
    <cellStyle name="Comma 7 8" xfId="18406"/>
    <cellStyle name="Comma 7 9" xfId="18407"/>
    <cellStyle name="Comma 8" xfId="4746"/>
    <cellStyle name="Comma 8 10" xfId="4747"/>
    <cellStyle name="Comma 8 10 2" xfId="11460"/>
    <cellStyle name="Comma 8 10 2 2" xfId="36840"/>
    <cellStyle name="Comma 8 10 3" xfId="36839"/>
    <cellStyle name="Comma 8 10 4" xfId="45498"/>
    <cellStyle name="Comma 8 11" xfId="4748"/>
    <cellStyle name="Comma 8 11 2" xfId="11461"/>
    <cellStyle name="Comma 8 11 2 2" xfId="36842"/>
    <cellStyle name="Comma 8 11 3" xfId="36841"/>
    <cellStyle name="Comma 8 11 4" xfId="45499"/>
    <cellStyle name="Comma 8 12" xfId="4749"/>
    <cellStyle name="Comma 8 12 2" xfId="11462"/>
    <cellStyle name="Comma 8 12 2 2" xfId="36844"/>
    <cellStyle name="Comma 8 12 3" xfId="36843"/>
    <cellStyle name="Comma 8 12 4" xfId="45500"/>
    <cellStyle name="Comma 8 13" xfId="11459"/>
    <cellStyle name="Comma 8 13 2" xfId="36845"/>
    <cellStyle name="Comma 8 14" xfId="18408"/>
    <cellStyle name="Comma 8 15" xfId="28290"/>
    <cellStyle name="Comma 8 16" xfId="45497"/>
    <cellStyle name="Comma 8 2" xfId="4750"/>
    <cellStyle name="Comma 8 2 2" xfId="18410"/>
    <cellStyle name="Comma 8 2 3" xfId="18411"/>
    <cellStyle name="Comma 8 2 4" xfId="18409"/>
    <cellStyle name="Comma 8 3" xfId="4751"/>
    <cellStyle name="Comma 8 3 10" xfId="11463"/>
    <cellStyle name="Comma 8 3 10 2" xfId="36847"/>
    <cellStyle name="Comma 8 3 11" xfId="18412"/>
    <cellStyle name="Comma 8 3 12" xfId="36846"/>
    <cellStyle name="Comma 8 3 13" xfId="45501"/>
    <cellStyle name="Comma 8 3 2" xfId="4752"/>
    <cellStyle name="Comma 8 3 2 10" xfId="18413"/>
    <cellStyle name="Comma 8 3 2 11" xfId="36848"/>
    <cellStyle name="Comma 8 3 2 12" xfId="45502"/>
    <cellStyle name="Comma 8 3 2 2" xfId="4753"/>
    <cellStyle name="Comma 8 3 2 2 2" xfId="4754"/>
    <cellStyle name="Comma 8 3 2 2 2 2" xfId="11466"/>
    <cellStyle name="Comma 8 3 2 2 2 2 2" xfId="36851"/>
    <cellStyle name="Comma 8 3 2 2 2 3" xfId="36850"/>
    <cellStyle name="Comma 8 3 2 2 2 4" xfId="45504"/>
    <cellStyle name="Comma 8 3 2 2 3" xfId="11465"/>
    <cellStyle name="Comma 8 3 2 2 3 2" xfId="36852"/>
    <cellStyle name="Comma 8 3 2 2 4" xfId="36849"/>
    <cellStyle name="Comma 8 3 2 2 5" xfId="45503"/>
    <cellStyle name="Comma 8 3 2 3" xfId="4755"/>
    <cellStyle name="Comma 8 3 2 3 2" xfId="4756"/>
    <cellStyle name="Comma 8 3 2 3 2 2" xfId="11468"/>
    <cellStyle name="Comma 8 3 2 3 2 2 2" xfId="36855"/>
    <cellStyle name="Comma 8 3 2 3 2 3" xfId="36854"/>
    <cellStyle name="Comma 8 3 2 3 2 4" xfId="45506"/>
    <cellStyle name="Comma 8 3 2 3 3" xfId="11467"/>
    <cellStyle name="Comma 8 3 2 3 3 2" xfId="36856"/>
    <cellStyle name="Comma 8 3 2 3 4" xfId="36853"/>
    <cellStyle name="Comma 8 3 2 3 5" xfId="45505"/>
    <cellStyle name="Comma 8 3 2 4" xfId="4757"/>
    <cellStyle name="Comma 8 3 2 4 2" xfId="11469"/>
    <cellStyle name="Comma 8 3 2 4 2 2" xfId="36858"/>
    <cellStyle name="Comma 8 3 2 4 3" xfId="36857"/>
    <cellStyle name="Comma 8 3 2 4 4" xfId="45507"/>
    <cellStyle name="Comma 8 3 2 5" xfId="4758"/>
    <cellStyle name="Comma 8 3 2 5 2" xfId="11470"/>
    <cellStyle name="Comma 8 3 2 5 2 2" xfId="36860"/>
    <cellStyle name="Comma 8 3 2 5 3" xfId="36859"/>
    <cellStyle name="Comma 8 3 2 5 4" xfId="45508"/>
    <cellStyle name="Comma 8 3 2 6" xfId="4759"/>
    <cellStyle name="Comma 8 3 2 6 2" xfId="11471"/>
    <cellStyle name="Comma 8 3 2 6 2 2" xfId="36862"/>
    <cellStyle name="Comma 8 3 2 6 3" xfId="36861"/>
    <cellStyle name="Comma 8 3 2 6 4" xfId="45509"/>
    <cellStyle name="Comma 8 3 2 7" xfId="4760"/>
    <cellStyle name="Comma 8 3 2 7 2" xfId="11472"/>
    <cellStyle name="Comma 8 3 2 7 2 2" xfId="36864"/>
    <cellStyle name="Comma 8 3 2 7 3" xfId="36863"/>
    <cellStyle name="Comma 8 3 2 7 4" xfId="45510"/>
    <cellStyle name="Comma 8 3 2 8" xfId="4761"/>
    <cellStyle name="Comma 8 3 2 8 2" xfId="11473"/>
    <cellStyle name="Comma 8 3 2 8 2 2" xfId="36866"/>
    <cellStyle name="Comma 8 3 2 8 3" xfId="36865"/>
    <cellStyle name="Comma 8 3 2 8 4" xfId="45511"/>
    <cellStyle name="Comma 8 3 2 9" xfId="11464"/>
    <cellStyle name="Comma 8 3 2 9 2" xfId="36867"/>
    <cellStyle name="Comma 8 3 3" xfId="4762"/>
    <cellStyle name="Comma 8 3 3 2" xfId="4763"/>
    <cellStyle name="Comma 8 3 3 2 2" xfId="11475"/>
    <cellStyle name="Comma 8 3 3 2 2 2" xfId="36870"/>
    <cellStyle name="Comma 8 3 3 2 3" xfId="36869"/>
    <cellStyle name="Comma 8 3 3 2 4" xfId="45513"/>
    <cellStyle name="Comma 8 3 3 3" xfId="11474"/>
    <cellStyle name="Comma 8 3 3 3 2" xfId="36871"/>
    <cellStyle name="Comma 8 3 3 4" xfId="36868"/>
    <cellStyle name="Comma 8 3 3 5" xfId="45512"/>
    <cellStyle name="Comma 8 3 4" xfId="4764"/>
    <cellStyle name="Comma 8 3 4 2" xfId="4765"/>
    <cellStyle name="Comma 8 3 4 2 2" xfId="11477"/>
    <cellStyle name="Comma 8 3 4 2 2 2" xfId="36874"/>
    <cellStyle name="Comma 8 3 4 2 3" xfId="36873"/>
    <cellStyle name="Comma 8 3 4 2 4" xfId="45515"/>
    <cellStyle name="Comma 8 3 4 3" xfId="11476"/>
    <cellStyle name="Comma 8 3 4 3 2" xfId="36875"/>
    <cellStyle name="Comma 8 3 4 4" xfId="36872"/>
    <cellStyle name="Comma 8 3 4 5" xfId="45514"/>
    <cellStyle name="Comma 8 3 5" xfId="4766"/>
    <cellStyle name="Comma 8 3 5 2" xfId="11478"/>
    <cellStyle name="Comma 8 3 5 2 2" xfId="36877"/>
    <cellStyle name="Comma 8 3 5 3" xfId="36876"/>
    <cellStyle name="Comma 8 3 5 4" xfId="45516"/>
    <cellStyle name="Comma 8 3 6" xfId="4767"/>
    <cellStyle name="Comma 8 3 6 2" xfId="11479"/>
    <cellStyle name="Comma 8 3 6 2 2" xfId="36879"/>
    <cellStyle name="Comma 8 3 6 3" xfId="36878"/>
    <cellStyle name="Comma 8 3 6 4" xfId="45517"/>
    <cellStyle name="Comma 8 3 7" xfId="4768"/>
    <cellStyle name="Comma 8 3 7 2" xfId="11480"/>
    <cellStyle name="Comma 8 3 7 2 2" xfId="36881"/>
    <cellStyle name="Comma 8 3 7 3" xfId="36880"/>
    <cellStyle name="Comma 8 3 7 4" xfId="45518"/>
    <cellStyle name="Comma 8 3 8" xfId="4769"/>
    <cellStyle name="Comma 8 3 8 2" xfId="11481"/>
    <cellStyle name="Comma 8 3 8 2 2" xfId="36883"/>
    <cellStyle name="Comma 8 3 8 3" xfId="36882"/>
    <cellStyle name="Comma 8 3 8 4" xfId="45519"/>
    <cellStyle name="Comma 8 3 9" xfId="4770"/>
    <cellStyle name="Comma 8 3 9 2" xfId="11482"/>
    <cellStyle name="Comma 8 3 9 2 2" xfId="36885"/>
    <cellStyle name="Comma 8 3 9 3" xfId="36884"/>
    <cellStyle name="Comma 8 3 9 4" xfId="45520"/>
    <cellStyle name="Comma 8 4" xfId="4771"/>
    <cellStyle name="Comma 8 4 10" xfId="18414"/>
    <cellStyle name="Comma 8 4 11" xfId="36886"/>
    <cellStyle name="Comma 8 4 12" xfId="45521"/>
    <cellStyle name="Comma 8 4 2" xfId="4772"/>
    <cellStyle name="Comma 8 4 2 2" xfId="4773"/>
    <cellStyle name="Comma 8 4 2 2 2" xfId="11485"/>
    <cellStyle name="Comma 8 4 2 2 2 2" xfId="36889"/>
    <cellStyle name="Comma 8 4 2 2 3" xfId="36888"/>
    <cellStyle name="Comma 8 4 2 2 4" xfId="45523"/>
    <cellStyle name="Comma 8 4 2 3" xfId="11484"/>
    <cellStyle name="Comma 8 4 2 3 2" xfId="36890"/>
    <cellStyle name="Comma 8 4 2 4" xfId="18415"/>
    <cellStyle name="Comma 8 4 2 5" xfId="36887"/>
    <cellStyle name="Comma 8 4 2 6" xfId="45522"/>
    <cellStyle name="Comma 8 4 3" xfId="4774"/>
    <cellStyle name="Comma 8 4 3 2" xfId="4775"/>
    <cellStyle name="Comma 8 4 3 2 2" xfId="11487"/>
    <cellStyle name="Comma 8 4 3 2 2 2" xfId="36893"/>
    <cellStyle name="Comma 8 4 3 2 3" xfId="36892"/>
    <cellStyle name="Comma 8 4 3 2 4" xfId="45525"/>
    <cellStyle name="Comma 8 4 3 3" xfId="11486"/>
    <cellStyle name="Comma 8 4 3 3 2" xfId="36894"/>
    <cellStyle name="Comma 8 4 3 4" xfId="36891"/>
    <cellStyle name="Comma 8 4 3 5" xfId="45524"/>
    <cellStyle name="Comma 8 4 4" xfId="4776"/>
    <cellStyle name="Comma 8 4 4 2" xfId="11488"/>
    <cellStyle name="Comma 8 4 4 2 2" xfId="36896"/>
    <cellStyle name="Comma 8 4 4 3" xfId="36895"/>
    <cellStyle name="Comma 8 4 4 4" xfId="45526"/>
    <cellStyle name="Comma 8 4 5" xfId="4777"/>
    <cellStyle name="Comma 8 4 5 2" xfId="11489"/>
    <cellStyle name="Comma 8 4 5 2 2" xfId="36898"/>
    <cellStyle name="Comma 8 4 5 3" xfId="36897"/>
    <cellStyle name="Comma 8 4 5 4" xfId="45527"/>
    <cellStyle name="Comma 8 4 6" xfId="4778"/>
    <cellStyle name="Comma 8 4 6 2" xfId="11490"/>
    <cellStyle name="Comma 8 4 6 2 2" xfId="36900"/>
    <cellStyle name="Comma 8 4 6 3" xfId="36899"/>
    <cellStyle name="Comma 8 4 6 4" xfId="45528"/>
    <cellStyle name="Comma 8 4 7" xfId="4779"/>
    <cellStyle name="Comma 8 4 7 2" xfId="11491"/>
    <cellStyle name="Comma 8 4 7 2 2" xfId="36902"/>
    <cellStyle name="Comma 8 4 7 3" xfId="36901"/>
    <cellStyle name="Comma 8 4 7 4" xfId="45529"/>
    <cellStyle name="Comma 8 4 8" xfId="4780"/>
    <cellStyle name="Comma 8 4 8 2" xfId="11492"/>
    <cellStyle name="Comma 8 4 8 2 2" xfId="36904"/>
    <cellStyle name="Comma 8 4 8 3" xfId="36903"/>
    <cellStyle name="Comma 8 4 8 4" xfId="45530"/>
    <cellStyle name="Comma 8 4 9" xfId="11483"/>
    <cellStyle name="Comma 8 4 9 2" xfId="36905"/>
    <cellStyle name="Comma 8 5" xfId="4781"/>
    <cellStyle name="Comma 8 5 10" xfId="18416"/>
    <cellStyle name="Comma 8 5 11" xfId="36906"/>
    <cellStyle name="Comma 8 5 12" xfId="45531"/>
    <cellStyle name="Comma 8 5 2" xfId="4782"/>
    <cellStyle name="Comma 8 5 2 2" xfId="11494"/>
    <cellStyle name="Comma 8 5 2 2 2" xfId="36908"/>
    <cellStyle name="Comma 8 5 2 3" xfId="18417"/>
    <cellStyle name="Comma 8 5 2 4" xfId="36907"/>
    <cellStyle name="Comma 8 5 2 5" xfId="45532"/>
    <cellStyle name="Comma 8 5 3" xfId="4783"/>
    <cellStyle name="Comma 8 5 3 2" xfId="11495"/>
    <cellStyle name="Comma 8 5 3 2 2" xfId="36910"/>
    <cellStyle name="Comma 8 5 3 3" xfId="36909"/>
    <cellStyle name="Comma 8 5 3 4" xfId="45533"/>
    <cellStyle name="Comma 8 5 4" xfId="4784"/>
    <cellStyle name="Comma 8 5 4 2" xfId="11496"/>
    <cellStyle name="Comma 8 5 4 2 2" xfId="36912"/>
    <cellStyle name="Comma 8 5 4 3" xfId="36911"/>
    <cellStyle name="Comma 8 5 4 4" xfId="45534"/>
    <cellStyle name="Comma 8 5 5" xfId="4785"/>
    <cellStyle name="Comma 8 5 5 2" xfId="11497"/>
    <cellStyle name="Comma 8 5 5 2 2" xfId="36914"/>
    <cellStyle name="Comma 8 5 5 3" xfId="36913"/>
    <cellStyle name="Comma 8 5 5 4" xfId="45535"/>
    <cellStyle name="Comma 8 5 6" xfId="4786"/>
    <cellStyle name="Comma 8 5 6 2" xfId="11498"/>
    <cellStyle name="Comma 8 5 6 2 2" xfId="36916"/>
    <cellStyle name="Comma 8 5 6 3" xfId="36915"/>
    <cellStyle name="Comma 8 5 6 4" xfId="45536"/>
    <cellStyle name="Comma 8 5 7" xfId="4787"/>
    <cellStyle name="Comma 8 5 7 2" xfId="11499"/>
    <cellStyle name="Comma 8 5 7 2 2" xfId="36918"/>
    <cellStyle name="Comma 8 5 7 3" xfId="36917"/>
    <cellStyle name="Comma 8 5 7 4" xfId="45537"/>
    <cellStyle name="Comma 8 5 8" xfId="4788"/>
    <cellStyle name="Comma 8 5 8 2" xfId="11500"/>
    <cellStyle name="Comma 8 5 8 2 2" xfId="36920"/>
    <cellStyle name="Comma 8 5 8 3" xfId="36919"/>
    <cellStyle name="Comma 8 5 8 4" xfId="45538"/>
    <cellStyle name="Comma 8 5 9" xfId="11493"/>
    <cellStyle name="Comma 8 5 9 2" xfId="36921"/>
    <cellStyle name="Comma 8 6" xfId="4789"/>
    <cellStyle name="Comma 8 6 2" xfId="4790"/>
    <cellStyle name="Comma 8 6 2 2" xfId="11502"/>
    <cellStyle name="Comma 8 6 2 2 2" xfId="36924"/>
    <cellStyle name="Comma 8 6 2 3" xfId="36923"/>
    <cellStyle name="Comma 8 6 2 4" xfId="45540"/>
    <cellStyle name="Comma 8 6 3" xfId="11501"/>
    <cellStyle name="Comma 8 6 3 2" xfId="36925"/>
    <cellStyle name="Comma 8 6 4" xfId="18418"/>
    <cellStyle name="Comma 8 6 5" xfId="36922"/>
    <cellStyle name="Comma 8 6 6" xfId="45539"/>
    <cellStyle name="Comma 8 7" xfId="4791"/>
    <cellStyle name="Comma 8 7 2" xfId="11503"/>
    <cellStyle name="Comma 8 7 2 2" xfId="36927"/>
    <cellStyle name="Comma 8 7 3" xfId="18419"/>
    <cellStyle name="Comma 8 7 4" xfId="36926"/>
    <cellStyle name="Comma 8 7 5" xfId="45541"/>
    <cellStyle name="Comma 8 8" xfId="4792"/>
    <cellStyle name="Comma 8 8 2" xfId="11504"/>
    <cellStyle name="Comma 8 8 2 2" xfId="36929"/>
    <cellStyle name="Comma 8 8 3" xfId="18420"/>
    <cellStyle name="Comma 8 8 4" xfId="36928"/>
    <cellStyle name="Comma 8 8 5" xfId="45542"/>
    <cellStyle name="Comma 8 9" xfId="4793"/>
    <cellStyle name="Comma 8 9 2" xfId="11505"/>
    <cellStyle name="Comma 8 9 2 2" xfId="36931"/>
    <cellStyle name="Comma 8 9 3" xfId="36930"/>
    <cellStyle name="Comma 8 9 4" xfId="45543"/>
    <cellStyle name="Comma 9" xfId="4794"/>
    <cellStyle name="Comma 9 10" xfId="4795"/>
    <cellStyle name="Comma 9 10 2" xfId="11507"/>
    <cellStyle name="Comma 9 10 2 2" xfId="36933"/>
    <cellStyle name="Comma 9 10 3" xfId="36932"/>
    <cellStyle name="Comma 9 10 4" xfId="45545"/>
    <cellStyle name="Comma 9 11" xfId="4796"/>
    <cellStyle name="Comma 9 11 2" xfId="11508"/>
    <cellStyle name="Comma 9 11 2 2" xfId="36935"/>
    <cellStyle name="Comma 9 11 3" xfId="36934"/>
    <cellStyle name="Comma 9 11 4" xfId="45546"/>
    <cellStyle name="Comma 9 12" xfId="4797"/>
    <cellStyle name="Comma 9 12 2" xfId="11509"/>
    <cellStyle name="Comma 9 12 2 2" xfId="36937"/>
    <cellStyle name="Comma 9 12 3" xfId="36936"/>
    <cellStyle name="Comma 9 12 4" xfId="45547"/>
    <cellStyle name="Comma 9 13" xfId="11506"/>
    <cellStyle name="Comma 9 13 2" xfId="36938"/>
    <cellStyle name="Comma 9 14" xfId="18421"/>
    <cellStyle name="Comma 9 15" xfId="28291"/>
    <cellStyle name="Comma 9 16" xfId="45544"/>
    <cellStyle name="Comma 9 2" xfId="4798"/>
    <cellStyle name="Comma 9 2 10" xfId="4799"/>
    <cellStyle name="Comma 9 2 10 2" xfId="11511"/>
    <cellStyle name="Comma 9 2 10 2 2" xfId="36941"/>
    <cellStyle name="Comma 9 2 10 3" xfId="36940"/>
    <cellStyle name="Comma 9 2 10 4" xfId="45549"/>
    <cellStyle name="Comma 9 2 11" xfId="4800"/>
    <cellStyle name="Comma 9 2 11 2" xfId="11512"/>
    <cellStyle name="Comma 9 2 11 2 2" xfId="36943"/>
    <cellStyle name="Comma 9 2 11 3" xfId="36942"/>
    <cellStyle name="Comma 9 2 11 4" xfId="45550"/>
    <cellStyle name="Comma 9 2 12" xfId="11510"/>
    <cellStyle name="Comma 9 2 12 2" xfId="36944"/>
    <cellStyle name="Comma 9 2 13" xfId="18422"/>
    <cellStyle name="Comma 9 2 14" xfId="36939"/>
    <cellStyle name="Comma 9 2 15" xfId="45548"/>
    <cellStyle name="Comma 9 2 2" xfId="4801"/>
    <cellStyle name="Comma 9 2 2 10" xfId="11513"/>
    <cellStyle name="Comma 9 2 2 10 2" xfId="36946"/>
    <cellStyle name="Comma 9 2 2 11" xfId="18423"/>
    <cellStyle name="Comma 9 2 2 12" xfId="36945"/>
    <cellStyle name="Comma 9 2 2 13" xfId="45551"/>
    <cellStyle name="Comma 9 2 2 2" xfId="4802"/>
    <cellStyle name="Comma 9 2 2 2 10" xfId="36947"/>
    <cellStyle name="Comma 9 2 2 2 11" xfId="45552"/>
    <cellStyle name="Comma 9 2 2 2 2" xfId="4803"/>
    <cellStyle name="Comma 9 2 2 2 2 2" xfId="4804"/>
    <cellStyle name="Comma 9 2 2 2 2 2 2" xfId="11516"/>
    <cellStyle name="Comma 9 2 2 2 2 2 2 2" xfId="36950"/>
    <cellStyle name="Comma 9 2 2 2 2 2 3" xfId="36949"/>
    <cellStyle name="Comma 9 2 2 2 2 2 4" xfId="45554"/>
    <cellStyle name="Comma 9 2 2 2 2 3" xfId="11515"/>
    <cellStyle name="Comma 9 2 2 2 2 3 2" xfId="36951"/>
    <cellStyle name="Comma 9 2 2 2 2 4" xfId="36948"/>
    <cellStyle name="Comma 9 2 2 2 2 5" xfId="45553"/>
    <cellStyle name="Comma 9 2 2 2 3" xfId="4805"/>
    <cellStyle name="Comma 9 2 2 2 3 2" xfId="4806"/>
    <cellStyle name="Comma 9 2 2 2 3 2 2" xfId="11518"/>
    <cellStyle name="Comma 9 2 2 2 3 2 2 2" xfId="36954"/>
    <cellStyle name="Comma 9 2 2 2 3 2 3" xfId="36953"/>
    <cellStyle name="Comma 9 2 2 2 3 2 4" xfId="45556"/>
    <cellStyle name="Comma 9 2 2 2 3 3" xfId="11517"/>
    <cellStyle name="Comma 9 2 2 2 3 3 2" xfId="36955"/>
    <cellStyle name="Comma 9 2 2 2 3 4" xfId="36952"/>
    <cellStyle name="Comma 9 2 2 2 3 5" xfId="45555"/>
    <cellStyle name="Comma 9 2 2 2 4" xfId="4807"/>
    <cellStyle name="Comma 9 2 2 2 4 2" xfId="11519"/>
    <cellStyle name="Comma 9 2 2 2 4 2 2" xfId="36957"/>
    <cellStyle name="Comma 9 2 2 2 4 3" xfId="36956"/>
    <cellStyle name="Comma 9 2 2 2 4 4" xfId="45557"/>
    <cellStyle name="Comma 9 2 2 2 5" xfId="4808"/>
    <cellStyle name="Comma 9 2 2 2 5 2" xfId="11520"/>
    <cellStyle name="Comma 9 2 2 2 5 2 2" xfId="36959"/>
    <cellStyle name="Comma 9 2 2 2 5 3" xfId="36958"/>
    <cellStyle name="Comma 9 2 2 2 5 4" xfId="45558"/>
    <cellStyle name="Comma 9 2 2 2 6" xfId="4809"/>
    <cellStyle name="Comma 9 2 2 2 6 2" xfId="11521"/>
    <cellStyle name="Comma 9 2 2 2 6 2 2" xfId="36961"/>
    <cellStyle name="Comma 9 2 2 2 6 3" xfId="36960"/>
    <cellStyle name="Comma 9 2 2 2 6 4" xfId="45559"/>
    <cellStyle name="Comma 9 2 2 2 7" xfId="4810"/>
    <cellStyle name="Comma 9 2 2 2 7 2" xfId="11522"/>
    <cellStyle name="Comma 9 2 2 2 7 2 2" xfId="36963"/>
    <cellStyle name="Comma 9 2 2 2 7 3" xfId="36962"/>
    <cellStyle name="Comma 9 2 2 2 7 4" xfId="45560"/>
    <cellStyle name="Comma 9 2 2 2 8" xfId="4811"/>
    <cellStyle name="Comma 9 2 2 2 8 2" xfId="11523"/>
    <cellStyle name="Comma 9 2 2 2 8 2 2" xfId="36965"/>
    <cellStyle name="Comma 9 2 2 2 8 3" xfId="36964"/>
    <cellStyle name="Comma 9 2 2 2 8 4" xfId="45561"/>
    <cellStyle name="Comma 9 2 2 2 9" xfId="11514"/>
    <cellStyle name="Comma 9 2 2 2 9 2" xfId="36966"/>
    <cellStyle name="Comma 9 2 2 3" xfId="4812"/>
    <cellStyle name="Comma 9 2 2 3 2" xfId="4813"/>
    <cellStyle name="Comma 9 2 2 3 2 2" xfId="11525"/>
    <cellStyle name="Comma 9 2 2 3 2 2 2" xfId="36969"/>
    <cellStyle name="Comma 9 2 2 3 2 3" xfId="36968"/>
    <cellStyle name="Comma 9 2 2 3 2 4" xfId="45563"/>
    <cellStyle name="Comma 9 2 2 3 3" xfId="11524"/>
    <cellStyle name="Comma 9 2 2 3 3 2" xfId="36970"/>
    <cellStyle name="Comma 9 2 2 3 4" xfId="36967"/>
    <cellStyle name="Comma 9 2 2 3 5" xfId="45562"/>
    <cellStyle name="Comma 9 2 2 4" xfId="4814"/>
    <cellStyle name="Comma 9 2 2 4 2" xfId="4815"/>
    <cellStyle name="Comma 9 2 2 4 2 2" xfId="11527"/>
    <cellStyle name="Comma 9 2 2 4 2 2 2" xfId="36973"/>
    <cellStyle name="Comma 9 2 2 4 2 3" xfId="36972"/>
    <cellStyle name="Comma 9 2 2 4 2 4" xfId="45565"/>
    <cellStyle name="Comma 9 2 2 4 3" xfId="11526"/>
    <cellStyle name="Comma 9 2 2 4 3 2" xfId="36974"/>
    <cellStyle name="Comma 9 2 2 4 4" xfId="36971"/>
    <cellStyle name="Comma 9 2 2 4 5" xfId="45564"/>
    <cellStyle name="Comma 9 2 2 5" xfId="4816"/>
    <cellStyle name="Comma 9 2 2 5 2" xfId="11528"/>
    <cellStyle name="Comma 9 2 2 5 2 2" xfId="36976"/>
    <cellStyle name="Comma 9 2 2 5 3" xfId="36975"/>
    <cellStyle name="Comma 9 2 2 5 4" xfId="45566"/>
    <cellStyle name="Comma 9 2 2 6" xfId="4817"/>
    <cellStyle name="Comma 9 2 2 6 2" xfId="11529"/>
    <cellStyle name="Comma 9 2 2 6 2 2" xfId="36978"/>
    <cellStyle name="Comma 9 2 2 6 3" xfId="36977"/>
    <cellStyle name="Comma 9 2 2 6 4" xfId="45567"/>
    <cellStyle name="Comma 9 2 2 7" xfId="4818"/>
    <cellStyle name="Comma 9 2 2 7 2" xfId="11530"/>
    <cellStyle name="Comma 9 2 2 7 2 2" xfId="36980"/>
    <cellStyle name="Comma 9 2 2 7 3" xfId="36979"/>
    <cellStyle name="Comma 9 2 2 7 4" xfId="45568"/>
    <cellStyle name="Comma 9 2 2 8" xfId="4819"/>
    <cellStyle name="Comma 9 2 2 8 2" xfId="11531"/>
    <cellStyle name="Comma 9 2 2 8 2 2" xfId="36982"/>
    <cellStyle name="Comma 9 2 2 8 3" xfId="36981"/>
    <cellStyle name="Comma 9 2 2 8 4" xfId="45569"/>
    <cellStyle name="Comma 9 2 2 9" xfId="4820"/>
    <cellStyle name="Comma 9 2 2 9 2" xfId="11532"/>
    <cellStyle name="Comma 9 2 2 9 2 2" xfId="36984"/>
    <cellStyle name="Comma 9 2 2 9 3" xfId="36983"/>
    <cellStyle name="Comma 9 2 2 9 4" xfId="45570"/>
    <cellStyle name="Comma 9 2 3" xfId="4821"/>
    <cellStyle name="Comma 9 2 3 10" xfId="18424"/>
    <cellStyle name="Comma 9 2 3 11" xfId="36985"/>
    <cellStyle name="Comma 9 2 3 12" xfId="45571"/>
    <cellStyle name="Comma 9 2 3 2" xfId="4822"/>
    <cellStyle name="Comma 9 2 3 2 2" xfId="4823"/>
    <cellStyle name="Comma 9 2 3 2 2 2" xfId="11535"/>
    <cellStyle name="Comma 9 2 3 2 2 2 2" xfId="36988"/>
    <cellStyle name="Comma 9 2 3 2 2 3" xfId="36987"/>
    <cellStyle name="Comma 9 2 3 2 2 4" xfId="45573"/>
    <cellStyle name="Comma 9 2 3 2 3" xfId="11534"/>
    <cellStyle name="Comma 9 2 3 2 3 2" xfId="36989"/>
    <cellStyle name="Comma 9 2 3 2 4" xfId="36986"/>
    <cellStyle name="Comma 9 2 3 2 5" xfId="45572"/>
    <cellStyle name="Comma 9 2 3 3" xfId="4824"/>
    <cellStyle name="Comma 9 2 3 3 2" xfId="4825"/>
    <cellStyle name="Comma 9 2 3 3 2 2" xfId="11537"/>
    <cellStyle name="Comma 9 2 3 3 2 2 2" xfId="36992"/>
    <cellStyle name="Comma 9 2 3 3 2 3" xfId="36991"/>
    <cellStyle name="Comma 9 2 3 3 2 4" xfId="45575"/>
    <cellStyle name="Comma 9 2 3 3 3" xfId="11536"/>
    <cellStyle name="Comma 9 2 3 3 3 2" xfId="36993"/>
    <cellStyle name="Comma 9 2 3 3 4" xfId="36990"/>
    <cellStyle name="Comma 9 2 3 3 5" xfId="45574"/>
    <cellStyle name="Comma 9 2 3 4" xfId="4826"/>
    <cellStyle name="Comma 9 2 3 4 2" xfId="11538"/>
    <cellStyle name="Comma 9 2 3 4 2 2" xfId="36995"/>
    <cellStyle name="Comma 9 2 3 4 3" xfId="36994"/>
    <cellStyle name="Comma 9 2 3 4 4" xfId="45576"/>
    <cellStyle name="Comma 9 2 3 5" xfId="4827"/>
    <cellStyle name="Comma 9 2 3 5 2" xfId="11539"/>
    <cellStyle name="Comma 9 2 3 5 2 2" xfId="36997"/>
    <cellStyle name="Comma 9 2 3 5 3" xfId="36996"/>
    <cellStyle name="Comma 9 2 3 5 4" xfId="45577"/>
    <cellStyle name="Comma 9 2 3 6" xfId="4828"/>
    <cellStyle name="Comma 9 2 3 6 2" xfId="11540"/>
    <cellStyle name="Comma 9 2 3 6 2 2" xfId="36999"/>
    <cellStyle name="Comma 9 2 3 6 3" xfId="36998"/>
    <cellStyle name="Comma 9 2 3 6 4" xfId="45578"/>
    <cellStyle name="Comma 9 2 3 7" xfId="4829"/>
    <cellStyle name="Comma 9 2 3 7 2" xfId="11541"/>
    <cellStyle name="Comma 9 2 3 7 2 2" xfId="37001"/>
    <cellStyle name="Comma 9 2 3 7 3" xfId="37000"/>
    <cellStyle name="Comma 9 2 3 7 4" xfId="45579"/>
    <cellStyle name="Comma 9 2 3 8" xfId="4830"/>
    <cellStyle name="Comma 9 2 3 8 2" xfId="11542"/>
    <cellStyle name="Comma 9 2 3 8 2 2" xfId="37003"/>
    <cellStyle name="Comma 9 2 3 8 3" xfId="37002"/>
    <cellStyle name="Comma 9 2 3 8 4" xfId="45580"/>
    <cellStyle name="Comma 9 2 3 9" xfId="11533"/>
    <cellStyle name="Comma 9 2 3 9 2" xfId="37004"/>
    <cellStyle name="Comma 9 2 4" xfId="4831"/>
    <cellStyle name="Comma 9 2 4 10" xfId="18425"/>
    <cellStyle name="Comma 9 2 4 11" xfId="37005"/>
    <cellStyle name="Comma 9 2 4 12" xfId="45581"/>
    <cellStyle name="Comma 9 2 4 2" xfId="4832"/>
    <cellStyle name="Comma 9 2 4 2 2" xfId="11544"/>
    <cellStyle name="Comma 9 2 4 2 2 2" xfId="37007"/>
    <cellStyle name="Comma 9 2 4 2 3" xfId="37006"/>
    <cellStyle name="Comma 9 2 4 2 4" xfId="45582"/>
    <cellStyle name="Comma 9 2 4 3" xfId="4833"/>
    <cellStyle name="Comma 9 2 4 3 2" xfId="11545"/>
    <cellStyle name="Comma 9 2 4 3 2 2" xfId="37009"/>
    <cellStyle name="Comma 9 2 4 3 3" xfId="37008"/>
    <cellStyle name="Comma 9 2 4 3 4" xfId="45583"/>
    <cellStyle name="Comma 9 2 4 4" xfId="4834"/>
    <cellStyle name="Comma 9 2 4 4 2" xfId="11546"/>
    <cellStyle name="Comma 9 2 4 4 2 2" xfId="37011"/>
    <cellStyle name="Comma 9 2 4 4 3" xfId="37010"/>
    <cellStyle name="Comma 9 2 4 4 4" xfId="45584"/>
    <cellStyle name="Comma 9 2 4 5" xfId="4835"/>
    <cellStyle name="Comma 9 2 4 5 2" xfId="11547"/>
    <cellStyle name="Comma 9 2 4 5 2 2" xfId="37013"/>
    <cellStyle name="Comma 9 2 4 5 3" xfId="37012"/>
    <cellStyle name="Comma 9 2 4 5 4" xfId="45585"/>
    <cellStyle name="Comma 9 2 4 6" xfId="4836"/>
    <cellStyle name="Comma 9 2 4 6 2" xfId="11548"/>
    <cellStyle name="Comma 9 2 4 6 2 2" xfId="37015"/>
    <cellStyle name="Comma 9 2 4 6 3" xfId="37014"/>
    <cellStyle name="Comma 9 2 4 6 4" xfId="45586"/>
    <cellStyle name="Comma 9 2 4 7" xfId="4837"/>
    <cellStyle name="Comma 9 2 4 7 2" xfId="11549"/>
    <cellStyle name="Comma 9 2 4 7 2 2" xfId="37017"/>
    <cellStyle name="Comma 9 2 4 7 3" xfId="37016"/>
    <cellStyle name="Comma 9 2 4 7 4" xfId="45587"/>
    <cellStyle name="Comma 9 2 4 8" xfId="4838"/>
    <cellStyle name="Comma 9 2 4 8 2" xfId="11550"/>
    <cellStyle name="Comma 9 2 4 8 2 2" xfId="37019"/>
    <cellStyle name="Comma 9 2 4 8 3" xfId="37018"/>
    <cellStyle name="Comma 9 2 4 8 4" xfId="45588"/>
    <cellStyle name="Comma 9 2 4 9" xfId="11543"/>
    <cellStyle name="Comma 9 2 4 9 2" xfId="37020"/>
    <cellStyle name="Comma 9 2 5" xfId="4839"/>
    <cellStyle name="Comma 9 2 5 2" xfId="4840"/>
    <cellStyle name="Comma 9 2 5 2 2" xfId="11552"/>
    <cellStyle name="Comma 9 2 5 2 2 2" xfId="37023"/>
    <cellStyle name="Comma 9 2 5 2 3" xfId="37022"/>
    <cellStyle name="Comma 9 2 5 2 4" xfId="45590"/>
    <cellStyle name="Comma 9 2 5 3" xfId="11551"/>
    <cellStyle name="Comma 9 2 5 3 2" xfId="37024"/>
    <cellStyle name="Comma 9 2 5 4" xfId="37021"/>
    <cellStyle name="Comma 9 2 5 5" xfId="45589"/>
    <cellStyle name="Comma 9 2 6" xfId="4841"/>
    <cellStyle name="Comma 9 2 6 2" xfId="11553"/>
    <cellStyle name="Comma 9 2 6 2 2" xfId="37026"/>
    <cellStyle name="Comma 9 2 6 3" xfId="37025"/>
    <cellStyle name="Comma 9 2 6 4" xfId="45591"/>
    <cellStyle name="Comma 9 2 7" xfId="4842"/>
    <cellStyle name="Comma 9 2 7 2" xfId="11554"/>
    <cellStyle name="Comma 9 2 7 2 2" xfId="37028"/>
    <cellStyle name="Comma 9 2 7 3" xfId="37027"/>
    <cellStyle name="Comma 9 2 7 4" xfId="45592"/>
    <cellStyle name="Comma 9 2 8" xfId="4843"/>
    <cellStyle name="Comma 9 2 8 2" xfId="11555"/>
    <cellStyle name="Comma 9 2 8 2 2" xfId="37030"/>
    <cellStyle name="Comma 9 2 8 3" xfId="37029"/>
    <cellStyle name="Comma 9 2 8 4" xfId="45593"/>
    <cellStyle name="Comma 9 2 9" xfId="4844"/>
    <cellStyle name="Comma 9 2 9 2" xfId="11556"/>
    <cellStyle name="Comma 9 2 9 2 2" xfId="37032"/>
    <cellStyle name="Comma 9 2 9 3" xfId="37031"/>
    <cellStyle name="Comma 9 2 9 4" xfId="45594"/>
    <cellStyle name="Comma 9 3" xfId="4845"/>
    <cellStyle name="Comma 9 3 10" xfId="11557"/>
    <cellStyle name="Comma 9 3 10 2" xfId="37034"/>
    <cellStyle name="Comma 9 3 11" xfId="18426"/>
    <cellStyle name="Comma 9 3 12" xfId="37033"/>
    <cellStyle name="Comma 9 3 13" xfId="45595"/>
    <cellStyle name="Comma 9 3 2" xfId="4846"/>
    <cellStyle name="Comma 9 3 2 10" xfId="37035"/>
    <cellStyle name="Comma 9 3 2 11" xfId="45596"/>
    <cellStyle name="Comma 9 3 2 2" xfId="4847"/>
    <cellStyle name="Comma 9 3 2 2 2" xfId="4848"/>
    <cellStyle name="Comma 9 3 2 2 2 2" xfId="11560"/>
    <cellStyle name="Comma 9 3 2 2 2 2 2" xfId="37038"/>
    <cellStyle name="Comma 9 3 2 2 2 3" xfId="37037"/>
    <cellStyle name="Comma 9 3 2 2 2 4" xfId="45598"/>
    <cellStyle name="Comma 9 3 2 2 3" xfId="11559"/>
    <cellStyle name="Comma 9 3 2 2 3 2" xfId="37039"/>
    <cellStyle name="Comma 9 3 2 2 4" xfId="37036"/>
    <cellStyle name="Comma 9 3 2 2 5" xfId="45597"/>
    <cellStyle name="Comma 9 3 2 3" xfId="4849"/>
    <cellStyle name="Comma 9 3 2 3 2" xfId="4850"/>
    <cellStyle name="Comma 9 3 2 3 2 2" xfId="11562"/>
    <cellStyle name="Comma 9 3 2 3 2 2 2" xfId="37042"/>
    <cellStyle name="Comma 9 3 2 3 2 3" xfId="37041"/>
    <cellStyle name="Comma 9 3 2 3 2 4" xfId="45600"/>
    <cellStyle name="Comma 9 3 2 3 3" xfId="11561"/>
    <cellStyle name="Comma 9 3 2 3 3 2" xfId="37043"/>
    <cellStyle name="Comma 9 3 2 3 4" xfId="37040"/>
    <cellStyle name="Comma 9 3 2 3 5" xfId="45599"/>
    <cellStyle name="Comma 9 3 2 4" xfId="4851"/>
    <cellStyle name="Comma 9 3 2 4 2" xfId="11563"/>
    <cellStyle name="Comma 9 3 2 4 2 2" xfId="37045"/>
    <cellStyle name="Comma 9 3 2 4 3" xfId="37044"/>
    <cellStyle name="Comma 9 3 2 4 4" xfId="45601"/>
    <cellStyle name="Comma 9 3 2 5" xfId="4852"/>
    <cellStyle name="Comma 9 3 2 5 2" xfId="11564"/>
    <cellStyle name="Comma 9 3 2 5 2 2" xfId="37047"/>
    <cellStyle name="Comma 9 3 2 5 3" xfId="37046"/>
    <cellStyle name="Comma 9 3 2 5 4" xfId="45602"/>
    <cellStyle name="Comma 9 3 2 6" xfId="4853"/>
    <cellStyle name="Comma 9 3 2 6 2" xfId="11565"/>
    <cellStyle name="Comma 9 3 2 6 2 2" xfId="37049"/>
    <cellStyle name="Comma 9 3 2 6 3" xfId="37048"/>
    <cellStyle name="Comma 9 3 2 6 4" xfId="45603"/>
    <cellStyle name="Comma 9 3 2 7" xfId="4854"/>
    <cellStyle name="Comma 9 3 2 7 2" xfId="11566"/>
    <cellStyle name="Comma 9 3 2 7 2 2" xfId="37051"/>
    <cellStyle name="Comma 9 3 2 7 3" xfId="37050"/>
    <cellStyle name="Comma 9 3 2 7 4" xfId="45604"/>
    <cellStyle name="Comma 9 3 2 8" xfId="4855"/>
    <cellStyle name="Comma 9 3 2 8 2" xfId="11567"/>
    <cellStyle name="Comma 9 3 2 8 2 2" xfId="37053"/>
    <cellStyle name="Comma 9 3 2 8 3" xfId="37052"/>
    <cellStyle name="Comma 9 3 2 8 4" xfId="45605"/>
    <cellStyle name="Comma 9 3 2 9" xfId="11558"/>
    <cellStyle name="Comma 9 3 2 9 2" xfId="37054"/>
    <cellStyle name="Comma 9 3 3" xfId="4856"/>
    <cellStyle name="Comma 9 3 3 2" xfId="4857"/>
    <cellStyle name="Comma 9 3 3 2 2" xfId="11569"/>
    <cellStyle name="Comma 9 3 3 2 2 2" xfId="37057"/>
    <cellStyle name="Comma 9 3 3 2 3" xfId="37056"/>
    <cellStyle name="Comma 9 3 3 2 4" xfId="45607"/>
    <cellStyle name="Comma 9 3 3 3" xfId="11568"/>
    <cellStyle name="Comma 9 3 3 3 2" xfId="37058"/>
    <cellStyle name="Comma 9 3 3 4" xfId="37055"/>
    <cellStyle name="Comma 9 3 3 5" xfId="45606"/>
    <cellStyle name="Comma 9 3 4" xfId="4858"/>
    <cellStyle name="Comma 9 3 4 2" xfId="4859"/>
    <cellStyle name="Comma 9 3 4 2 2" xfId="11571"/>
    <cellStyle name="Comma 9 3 4 2 2 2" xfId="37061"/>
    <cellStyle name="Comma 9 3 4 2 3" xfId="37060"/>
    <cellStyle name="Comma 9 3 4 2 4" xfId="45609"/>
    <cellStyle name="Comma 9 3 4 3" xfId="11570"/>
    <cellStyle name="Comma 9 3 4 3 2" xfId="37062"/>
    <cellStyle name="Comma 9 3 4 4" xfId="37059"/>
    <cellStyle name="Comma 9 3 4 5" xfId="45608"/>
    <cellStyle name="Comma 9 3 5" xfId="4860"/>
    <cellStyle name="Comma 9 3 5 2" xfId="11572"/>
    <cellStyle name="Comma 9 3 5 2 2" xfId="37064"/>
    <cellStyle name="Comma 9 3 5 3" xfId="37063"/>
    <cellStyle name="Comma 9 3 5 4" xfId="45610"/>
    <cellStyle name="Comma 9 3 6" xfId="4861"/>
    <cellStyle name="Comma 9 3 6 2" xfId="11573"/>
    <cellStyle name="Comma 9 3 6 2 2" xfId="37066"/>
    <cellStyle name="Comma 9 3 6 3" xfId="37065"/>
    <cellStyle name="Comma 9 3 6 4" xfId="45611"/>
    <cellStyle name="Comma 9 3 7" xfId="4862"/>
    <cellStyle name="Comma 9 3 7 2" xfId="11574"/>
    <cellStyle name="Comma 9 3 7 2 2" xfId="37068"/>
    <cellStyle name="Comma 9 3 7 3" xfId="37067"/>
    <cellStyle name="Comma 9 3 7 4" xfId="45612"/>
    <cellStyle name="Comma 9 3 8" xfId="4863"/>
    <cellStyle name="Comma 9 3 8 2" xfId="11575"/>
    <cellStyle name="Comma 9 3 8 2 2" xfId="37070"/>
    <cellStyle name="Comma 9 3 8 3" xfId="37069"/>
    <cellStyle name="Comma 9 3 8 4" xfId="45613"/>
    <cellStyle name="Comma 9 3 9" xfId="4864"/>
    <cellStyle name="Comma 9 3 9 2" xfId="11576"/>
    <cellStyle name="Comma 9 3 9 2 2" xfId="37072"/>
    <cellStyle name="Comma 9 3 9 3" xfId="37071"/>
    <cellStyle name="Comma 9 3 9 4" xfId="45614"/>
    <cellStyle name="Comma 9 4" xfId="4865"/>
    <cellStyle name="Comma 9 4 10" xfId="18427"/>
    <cellStyle name="Comma 9 4 11" xfId="37073"/>
    <cellStyle name="Comma 9 4 12" xfId="45615"/>
    <cellStyle name="Comma 9 4 2" xfId="4866"/>
    <cellStyle name="Comma 9 4 2 2" xfId="4867"/>
    <cellStyle name="Comma 9 4 2 2 2" xfId="11579"/>
    <cellStyle name="Comma 9 4 2 2 2 2" xfId="37076"/>
    <cellStyle name="Comma 9 4 2 2 3" xfId="37075"/>
    <cellStyle name="Comma 9 4 2 2 4" xfId="45617"/>
    <cellStyle name="Comma 9 4 2 3" xfId="11578"/>
    <cellStyle name="Comma 9 4 2 3 2" xfId="37077"/>
    <cellStyle name="Comma 9 4 2 4" xfId="37074"/>
    <cellStyle name="Comma 9 4 2 5" xfId="45616"/>
    <cellStyle name="Comma 9 4 3" xfId="4868"/>
    <cellStyle name="Comma 9 4 3 2" xfId="4869"/>
    <cellStyle name="Comma 9 4 3 2 2" xfId="11581"/>
    <cellStyle name="Comma 9 4 3 2 2 2" xfId="37080"/>
    <cellStyle name="Comma 9 4 3 2 3" xfId="37079"/>
    <cellStyle name="Comma 9 4 3 2 4" xfId="45619"/>
    <cellStyle name="Comma 9 4 3 3" xfId="11580"/>
    <cellStyle name="Comma 9 4 3 3 2" xfId="37081"/>
    <cellStyle name="Comma 9 4 3 4" xfId="37078"/>
    <cellStyle name="Comma 9 4 3 5" xfId="45618"/>
    <cellStyle name="Comma 9 4 4" xfId="4870"/>
    <cellStyle name="Comma 9 4 4 2" xfId="11582"/>
    <cellStyle name="Comma 9 4 4 2 2" xfId="37083"/>
    <cellStyle name="Comma 9 4 4 3" xfId="37082"/>
    <cellStyle name="Comma 9 4 4 4" xfId="45620"/>
    <cellStyle name="Comma 9 4 5" xfId="4871"/>
    <cellStyle name="Comma 9 4 5 2" xfId="11583"/>
    <cellStyle name="Comma 9 4 5 2 2" xfId="37085"/>
    <cellStyle name="Comma 9 4 5 3" xfId="37084"/>
    <cellStyle name="Comma 9 4 5 4" xfId="45621"/>
    <cellStyle name="Comma 9 4 6" xfId="4872"/>
    <cellStyle name="Comma 9 4 6 2" xfId="11584"/>
    <cellStyle name="Comma 9 4 6 2 2" xfId="37087"/>
    <cellStyle name="Comma 9 4 6 3" xfId="37086"/>
    <cellStyle name="Comma 9 4 6 4" xfId="45622"/>
    <cellStyle name="Comma 9 4 7" xfId="4873"/>
    <cellStyle name="Comma 9 4 7 2" xfId="11585"/>
    <cellStyle name="Comma 9 4 7 2 2" xfId="37089"/>
    <cellStyle name="Comma 9 4 7 3" xfId="37088"/>
    <cellStyle name="Comma 9 4 7 4" xfId="45623"/>
    <cellStyle name="Comma 9 4 8" xfId="4874"/>
    <cellStyle name="Comma 9 4 8 2" xfId="11586"/>
    <cellStyle name="Comma 9 4 8 2 2" xfId="37091"/>
    <cellStyle name="Comma 9 4 8 3" xfId="37090"/>
    <cellStyle name="Comma 9 4 8 4" xfId="45624"/>
    <cellStyle name="Comma 9 4 9" xfId="11577"/>
    <cellStyle name="Comma 9 4 9 2" xfId="37092"/>
    <cellStyle name="Comma 9 5" xfId="4875"/>
    <cellStyle name="Comma 9 5 10" xfId="18428"/>
    <cellStyle name="Comma 9 5 11" xfId="37093"/>
    <cellStyle name="Comma 9 5 12" xfId="45625"/>
    <cellStyle name="Comma 9 5 2" xfId="4876"/>
    <cellStyle name="Comma 9 5 2 2" xfId="11588"/>
    <cellStyle name="Comma 9 5 2 2 2" xfId="37095"/>
    <cellStyle name="Comma 9 5 2 3" xfId="37094"/>
    <cellStyle name="Comma 9 5 2 4" xfId="45626"/>
    <cellStyle name="Comma 9 5 3" xfId="4877"/>
    <cellStyle name="Comma 9 5 3 2" xfId="11589"/>
    <cellStyle name="Comma 9 5 3 2 2" xfId="37097"/>
    <cellStyle name="Comma 9 5 3 3" xfId="37096"/>
    <cellStyle name="Comma 9 5 3 4" xfId="45627"/>
    <cellStyle name="Comma 9 5 4" xfId="4878"/>
    <cellStyle name="Comma 9 5 4 2" xfId="11590"/>
    <cellStyle name="Comma 9 5 4 2 2" xfId="37099"/>
    <cellStyle name="Comma 9 5 4 3" xfId="37098"/>
    <cellStyle name="Comma 9 5 4 4" xfId="45628"/>
    <cellStyle name="Comma 9 5 5" xfId="4879"/>
    <cellStyle name="Comma 9 5 5 2" xfId="11591"/>
    <cellStyle name="Comma 9 5 5 2 2" xfId="37101"/>
    <cellStyle name="Comma 9 5 5 3" xfId="37100"/>
    <cellStyle name="Comma 9 5 5 4" xfId="45629"/>
    <cellStyle name="Comma 9 5 6" xfId="4880"/>
    <cellStyle name="Comma 9 5 6 2" xfId="11592"/>
    <cellStyle name="Comma 9 5 6 2 2" xfId="37103"/>
    <cellStyle name="Comma 9 5 6 3" xfId="37102"/>
    <cellStyle name="Comma 9 5 6 4" xfId="45630"/>
    <cellStyle name="Comma 9 5 7" xfId="4881"/>
    <cellStyle name="Comma 9 5 7 2" xfId="11593"/>
    <cellStyle name="Comma 9 5 7 2 2" xfId="37105"/>
    <cellStyle name="Comma 9 5 7 3" xfId="37104"/>
    <cellStyle name="Comma 9 5 7 4" xfId="45631"/>
    <cellStyle name="Comma 9 5 8" xfId="4882"/>
    <cellStyle name="Comma 9 5 8 2" xfId="11594"/>
    <cellStyle name="Comma 9 5 8 2 2" xfId="37107"/>
    <cellStyle name="Comma 9 5 8 3" xfId="37106"/>
    <cellStyle name="Comma 9 5 8 4" xfId="45632"/>
    <cellStyle name="Comma 9 5 9" xfId="11587"/>
    <cellStyle name="Comma 9 5 9 2" xfId="37108"/>
    <cellStyle name="Comma 9 6" xfId="4883"/>
    <cellStyle name="Comma 9 6 2" xfId="4884"/>
    <cellStyle name="Comma 9 6 2 2" xfId="11596"/>
    <cellStyle name="Comma 9 6 2 2 2" xfId="37111"/>
    <cellStyle name="Comma 9 6 2 3" xfId="37110"/>
    <cellStyle name="Comma 9 6 2 4" xfId="45634"/>
    <cellStyle name="Comma 9 6 3" xfId="11595"/>
    <cellStyle name="Comma 9 6 3 2" xfId="37112"/>
    <cellStyle name="Comma 9 6 4" xfId="18429"/>
    <cellStyle name="Comma 9 6 5" xfId="37109"/>
    <cellStyle name="Comma 9 6 6" xfId="45633"/>
    <cellStyle name="Comma 9 7" xfId="4885"/>
    <cellStyle name="Comma 9 7 2" xfId="11597"/>
    <cellStyle name="Comma 9 7 2 2" xfId="37114"/>
    <cellStyle name="Comma 9 7 3" xfId="18430"/>
    <cellStyle name="Comma 9 7 4" xfId="37113"/>
    <cellStyle name="Comma 9 7 5" xfId="45635"/>
    <cellStyle name="Comma 9 8" xfId="4886"/>
    <cellStyle name="Comma 9 8 2" xfId="11598"/>
    <cellStyle name="Comma 9 8 2 2" xfId="37116"/>
    <cellStyle name="Comma 9 8 3" xfId="37115"/>
    <cellStyle name="Comma 9 8 4" xfId="45636"/>
    <cellStyle name="Comma 9 9" xfId="4887"/>
    <cellStyle name="Comma 9 9 2" xfId="11599"/>
    <cellStyle name="Comma 9 9 2 2" xfId="37118"/>
    <cellStyle name="Comma 9 9 3" xfId="37117"/>
    <cellStyle name="Comma 9 9 4" xfId="45637"/>
    <cellStyle name="comma zerodec" xfId="18431"/>
    <cellStyle name="Comma.prt" xfId="18432"/>
    <cellStyle name="Comma[2]" xfId="18433"/>
    <cellStyle name="Comma0" xfId="18434"/>
    <cellStyle name="Comma0 - Modelo1" xfId="18435"/>
    <cellStyle name="Comma0 - Style3" xfId="18436"/>
    <cellStyle name="Comma0 - Style4" xfId="18437"/>
    <cellStyle name="Comma0 10" xfId="18438"/>
    <cellStyle name="Comma0 11" xfId="18439"/>
    <cellStyle name="Comma0 12" xfId="18440"/>
    <cellStyle name="Comma0 13" xfId="18441"/>
    <cellStyle name="Comma0 14" xfId="18442"/>
    <cellStyle name="Comma0 15" xfId="18443"/>
    <cellStyle name="Comma0 16" xfId="18444"/>
    <cellStyle name="Comma0 17" xfId="18445"/>
    <cellStyle name="Comma0 18" xfId="18446"/>
    <cellStyle name="Comma0 19" xfId="18447"/>
    <cellStyle name="Comma0 2" xfId="18448"/>
    <cellStyle name="Comma0 2 2" xfId="18449"/>
    <cellStyle name="Comma0 20" xfId="18450"/>
    <cellStyle name="Comma0 21" xfId="18451"/>
    <cellStyle name="Comma0 22" xfId="18452"/>
    <cellStyle name="Comma0 23" xfId="18453"/>
    <cellStyle name="Comma0 24" xfId="18454"/>
    <cellStyle name="Comma0 25" xfId="18455"/>
    <cellStyle name="Comma0 26" xfId="18456"/>
    <cellStyle name="Comma0 27" xfId="18457"/>
    <cellStyle name="Comma0 28" xfId="18458"/>
    <cellStyle name="Comma0 29" xfId="18459"/>
    <cellStyle name="Comma0 3" xfId="18460"/>
    <cellStyle name="Comma0 3 10" xfId="18461"/>
    <cellStyle name="Comma0 3 11" xfId="18462"/>
    <cellStyle name="Comma0 3 12" xfId="18463"/>
    <cellStyle name="Comma0 3 13" xfId="18464"/>
    <cellStyle name="Comma0 3 14" xfId="18465"/>
    <cellStyle name="Comma0 3 15" xfId="18466"/>
    <cellStyle name="Comma0 3 16" xfId="18467"/>
    <cellStyle name="Comma0 3 2" xfId="18468"/>
    <cellStyle name="Comma0 3 3" xfId="18469"/>
    <cellStyle name="Comma0 3 4" xfId="18470"/>
    <cellStyle name="Comma0 3 5" xfId="18471"/>
    <cellStyle name="Comma0 3 6" xfId="18472"/>
    <cellStyle name="Comma0 3 7" xfId="18473"/>
    <cellStyle name="Comma0 3 8" xfId="18474"/>
    <cellStyle name="Comma0 3 9" xfId="18475"/>
    <cellStyle name="Comma0 30" xfId="18476"/>
    <cellStyle name="Comma0 31" xfId="18477"/>
    <cellStyle name="Comma0 32" xfId="18478"/>
    <cellStyle name="Comma0 33" xfId="18479"/>
    <cellStyle name="Comma0 34" xfId="18480"/>
    <cellStyle name="Comma0 35" xfId="18481"/>
    <cellStyle name="Comma0 36" xfId="18482"/>
    <cellStyle name="Comma0 37" xfId="18483"/>
    <cellStyle name="Comma0 38" xfId="18484"/>
    <cellStyle name="Comma0 39" xfId="18485"/>
    <cellStyle name="Comma0 4" xfId="18486"/>
    <cellStyle name="Comma0 40" xfId="18487"/>
    <cellStyle name="Comma0 41" xfId="18488"/>
    <cellStyle name="Comma0 42" xfId="18489"/>
    <cellStyle name="Comma0 43" xfId="18490"/>
    <cellStyle name="Comma0 44" xfId="18491"/>
    <cellStyle name="Comma0 5" xfId="18492"/>
    <cellStyle name="Comma0 6" xfId="18493"/>
    <cellStyle name="Comma0 7" xfId="18494"/>
    <cellStyle name="Comma0 8" xfId="18495"/>
    <cellStyle name="Comma0 9" xfId="18496"/>
    <cellStyle name="Comma0_Alimesa - DD.JJ. IG-IGMP 6-2005" xfId="18497"/>
    <cellStyle name="Comma1 - Modelo1" xfId="18498"/>
    <cellStyle name="Comma1 - Modelo2" xfId="18499"/>
    <cellStyle name="Commentaire" xfId="18500"/>
    <cellStyle name="Commentaire 10" xfId="18501"/>
    <cellStyle name="Commentaire 10 2" xfId="18502"/>
    <cellStyle name="Commentaire 11" xfId="18503"/>
    <cellStyle name="Commentaire 11 2" xfId="18504"/>
    <cellStyle name="Commentaire 12" xfId="18505"/>
    <cellStyle name="Commentaire 12 2" xfId="18506"/>
    <cellStyle name="Commentaire 13" xfId="18507"/>
    <cellStyle name="Commentaire 13 2" xfId="18508"/>
    <cellStyle name="Commentaire 14" xfId="18509"/>
    <cellStyle name="Commentaire 14 2" xfId="18510"/>
    <cellStyle name="Commentaire 15" xfId="18511"/>
    <cellStyle name="Commentaire 15 2" xfId="18512"/>
    <cellStyle name="Commentaire 16" xfId="18513"/>
    <cellStyle name="Commentaire 16 2" xfId="18514"/>
    <cellStyle name="Commentaire 17" xfId="18515"/>
    <cellStyle name="Commentaire 17 2" xfId="18516"/>
    <cellStyle name="Commentaire 18" xfId="18517"/>
    <cellStyle name="Commentaire 18 2" xfId="18518"/>
    <cellStyle name="Commentaire 19" xfId="18519"/>
    <cellStyle name="Commentaire 19 2" xfId="18520"/>
    <cellStyle name="Commentaire 2" xfId="18521"/>
    <cellStyle name="Commentaire 2 2" xfId="18522"/>
    <cellStyle name="Commentaire 2 2 2" xfId="18523"/>
    <cellStyle name="Commentaire 2 3" xfId="18524"/>
    <cellStyle name="Commentaire 20" xfId="18525"/>
    <cellStyle name="Commentaire 20 2" xfId="18526"/>
    <cellStyle name="Commentaire 21" xfId="18527"/>
    <cellStyle name="Commentaire 21 2" xfId="18528"/>
    <cellStyle name="Commentaire 22" xfId="18529"/>
    <cellStyle name="Commentaire 22 2" xfId="18530"/>
    <cellStyle name="Commentaire 23" xfId="18531"/>
    <cellStyle name="Commentaire 23 2" xfId="18532"/>
    <cellStyle name="Commentaire 24" xfId="18533"/>
    <cellStyle name="Commentaire 24 2" xfId="18534"/>
    <cellStyle name="Commentaire 25" xfId="18535"/>
    <cellStyle name="Commentaire 25 2" xfId="18536"/>
    <cellStyle name="Commentaire 26" xfId="18537"/>
    <cellStyle name="Commentaire 26 2" xfId="18538"/>
    <cellStyle name="Commentaire 27" xfId="18539"/>
    <cellStyle name="Commentaire 27 2" xfId="18540"/>
    <cellStyle name="Commentaire 28" xfId="18541"/>
    <cellStyle name="Commentaire 28 2" xfId="18542"/>
    <cellStyle name="Commentaire 29" xfId="18543"/>
    <cellStyle name="Commentaire 29 2" xfId="18544"/>
    <cellStyle name="Commentaire 3" xfId="18545"/>
    <cellStyle name="Commentaire 3 10" xfId="18546"/>
    <cellStyle name="Commentaire 3 10 2" xfId="18547"/>
    <cellStyle name="Commentaire 3 11" xfId="18548"/>
    <cellStyle name="Commentaire 3 11 2" xfId="18549"/>
    <cellStyle name="Commentaire 3 12" xfId="18550"/>
    <cellStyle name="Commentaire 3 12 2" xfId="18551"/>
    <cellStyle name="Commentaire 3 13" xfId="18552"/>
    <cellStyle name="Commentaire 3 13 2" xfId="18553"/>
    <cellStyle name="Commentaire 3 14" xfId="18554"/>
    <cellStyle name="Commentaire 3 14 2" xfId="18555"/>
    <cellStyle name="Commentaire 3 15" xfId="18556"/>
    <cellStyle name="Commentaire 3 15 2" xfId="18557"/>
    <cellStyle name="Commentaire 3 16" xfId="18558"/>
    <cellStyle name="Commentaire 3 16 2" xfId="18559"/>
    <cellStyle name="Commentaire 3 17" xfId="18560"/>
    <cellStyle name="Commentaire 3 2" xfId="18561"/>
    <cellStyle name="Commentaire 3 2 2" xfId="18562"/>
    <cellStyle name="Commentaire 3 3" xfId="18563"/>
    <cellStyle name="Commentaire 3 3 2" xfId="18564"/>
    <cellStyle name="Commentaire 3 4" xfId="18565"/>
    <cellStyle name="Commentaire 3 4 2" xfId="18566"/>
    <cellStyle name="Commentaire 3 5" xfId="18567"/>
    <cellStyle name="Commentaire 3 5 2" xfId="18568"/>
    <cellStyle name="Commentaire 3 6" xfId="18569"/>
    <cellStyle name="Commentaire 3 6 2" xfId="18570"/>
    <cellStyle name="Commentaire 3 7" xfId="18571"/>
    <cellStyle name="Commentaire 3 7 2" xfId="18572"/>
    <cellStyle name="Commentaire 3 8" xfId="18573"/>
    <cellStyle name="Commentaire 3 8 2" xfId="18574"/>
    <cellStyle name="Commentaire 3 9" xfId="18575"/>
    <cellStyle name="Commentaire 3 9 2" xfId="18576"/>
    <cellStyle name="Commentaire 30" xfId="18577"/>
    <cellStyle name="Commentaire 30 2" xfId="18578"/>
    <cellStyle name="Commentaire 31" xfId="18579"/>
    <cellStyle name="Commentaire 31 2" xfId="18580"/>
    <cellStyle name="Commentaire 32" xfId="18581"/>
    <cellStyle name="Commentaire 32 2" xfId="18582"/>
    <cellStyle name="Commentaire 33" xfId="18583"/>
    <cellStyle name="Commentaire 33 2" xfId="18584"/>
    <cellStyle name="Commentaire 34" xfId="18585"/>
    <cellStyle name="Commentaire 34 2" xfId="18586"/>
    <cellStyle name="Commentaire 35" xfId="18587"/>
    <cellStyle name="Commentaire 35 2" xfId="18588"/>
    <cellStyle name="Commentaire 36" xfId="18589"/>
    <cellStyle name="Commentaire 36 2" xfId="18590"/>
    <cellStyle name="Commentaire 37" xfId="18591"/>
    <cellStyle name="Commentaire 37 2" xfId="18592"/>
    <cellStyle name="Commentaire 38" xfId="18593"/>
    <cellStyle name="Commentaire 38 2" xfId="18594"/>
    <cellStyle name="Commentaire 39" xfId="18595"/>
    <cellStyle name="Commentaire 39 2" xfId="18596"/>
    <cellStyle name="Commentaire 4" xfId="18597"/>
    <cellStyle name="Commentaire 4 2" xfId="18598"/>
    <cellStyle name="Commentaire 40" xfId="18599"/>
    <cellStyle name="Commentaire 40 2" xfId="18600"/>
    <cellStyle name="Commentaire 41" xfId="18601"/>
    <cellStyle name="Commentaire 41 2" xfId="18602"/>
    <cellStyle name="Commentaire 42" xfId="18603"/>
    <cellStyle name="Commentaire 5" xfId="18604"/>
    <cellStyle name="Commentaire 5 2" xfId="18605"/>
    <cellStyle name="Commentaire 6" xfId="18606"/>
    <cellStyle name="Commentaire 6 2" xfId="18607"/>
    <cellStyle name="Commentaire 7" xfId="18608"/>
    <cellStyle name="Commentaire 7 2" xfId="18609"/>
    <cellStyle name="Commentaire 8" xfId="18610"/>
    <cellStyle name="Commentaire 8 2" xfId="18611"/>
    <cellStyle name="Commentaire 9" xfId="18612"/>
    <cellStyle name="Commentaire 9 2" xfId="18613"/>
    <cellStyle name="Compressed" xfId="18614"/>
    <cellStyle name="Copied" xfId="18615"/>
    <cellStyle name="COST1" xfId="18616"/>
    <cellStyle name="Curren - Style2" xfId="18617"/>
    <cellStyle name="Curren - Style4" xfId="18618"/>
    <cellStyle name="Currency" xfId="30" builtinId="4"/>
    <cellStyle name="Currency $" xfId="18619"/>
    <cellStyle name="Currency [0].prt" xfId="18620"/>
    <cellStyle name="Currency [00]" xfId="18621"/>
    <cellStyle name="Currency [00] 10" xfId="18622"/>
    <cellStyle name="Currency [00] 11" xfId="18623"/>
    <cellStyle name="Currency [00] 12" xfId="18624"/>
    <cellStyle name="Currency [00] 13" xfId="18625"/>
    <cellStyle name="Currency [00] 14" xfId="18626"/>
    <cellStyle name="Currency [00] 15" xfId="18627"/>
    <cellStyle name="Currency [00] 16" xfId="18628"/>
    <cellStyle name="Currency [00] 17" xfId="18629"/>
    <cellStyle name="Currency [00] 18" xfId="18630"/>
    <cellStyle name="Currency [00] 19" xfId="18631"/>
    <cellStyle name="Currency [00] 2" xfId="18632"/>
    <cellStyle name="Currency [00] 2 2" xfId="18633"/>
    <cellStyle name="Currency [00] 20" xfId="18634"/>
    <cellStyle name="Currency [00] 21" xfId="18635"/>
    <cellStyle name="Currency [00] 22" xfId="18636"/>
    <cellStyle name="Currency [00] 23" xfId="18637"/>
    <cellStyle name="Currency [00] 24" xfId="18638"/>
    <cellStyle name="Currency [00] 25" xfId="18639"/>
    <cellStyle name="Currency [00] 26" xfId="18640"/>
    <cellStyle name="Currency [00] 27" xfId="18641"/>
    <cellStyle name="Currency [00] 28" xfId="18642"/>
    <cellStyle name="Currency [00] 29" xfId="18643"/>
    <cellStyle name="Currency [00] 3" xfId="18644"/>
    <cellStyle name="Currency [00] 3 10" xfId="18645"/>
    <cellStyle name="Currency [00] 3 11" xfId="18646"/>
    <cellStyle name="Currency [00] 3 12" xfId="18647"/>
    <cellStyle name="Currency [00] 3 13" xfId="18648"/>
    <cellStyle name="Currency [00] 3 14" xfId="18649"/>
    <cellStyle name="Currency [00] 3 15" xfId="18650"/>
    <cellStyle name="Currency [00] 3 16" xfId="18651"/>
    <cellStyle name="Currency [00] 3 2" xfId="18652"/>
    <cellStyle name="Currency [00] 3 3" xfId="18653"/>
    <cellStyle name="Currency [00] 3 4" xfId="18654"/>
    <cellStyle name="Currency [00] 3 5" xfId="18655"/>
    <cellStyle name="Currency [00] 3 6" xfId="18656"/>
    <cellStyle name="Currency [00] 3 7" xfId="18657"/>
    <cellStyle name="Currency [00] 3 8" xfId="18658"/>
    <cellStyle name="Currency [00] 3 9" xfId="18659"/>
    <cellStyle name="Currency [00] 30" xfId="18660"/>
    <cellStyle name="Currency [00] 31" xfId="18661"/>
    <cellStyle name="Currency [00] 32" xfId="18662"/>
    <cellStyle name="Currency [00] 33" xfId="18663"/>
    <cellStyle name="Currency [00] 34" xfId="18664"/>
    <cellStyle name="Currency [00] 35" xfId="18665"/>
    <cellStyle name="Currency [00] 36" xfId="18666"/>
    <cellStyle name="Currency [00] 37" xfId="18667"/>
    <cellStyle name="Currency [00] 38" xfId="18668"/>
    <cellStyle name="Currency [00] 39" xfId="18669"/>
    <cellStyle name="Currency [00] 4" xfId="18670"/>
    <cellStyle name="Currency [00] 40" xfId="18671"/>
    <cellStyle name="Currency [00] 41" xfId="18672"/>
    <cellStyle name="Currency [00] 5" xfId="18673"/>
    <cellStyle name="Currency [00] 6" xfId="18674"/>
    <cellStyle name="Currency [00] 7" xfId="18675"/>
    <cellStyle name="Currency [00] 8" xfId="18676"/>
    <cellStyle name="Currency [00] 9" xfId="18677"/>
    <cellStyle name="Currency [1]" xfId="18678"/>
    <cellStyle name="Currency 10" xfId="4888"/>
    <cellStyle name="Currency 10 2" xfId="4889"/>
    <cellStyle name="Currency 10 2 2" xfId="11600"/>
    <cellStyle name="Currency 10 2 2 2" xfId="37120"/>
    <cellStyle name="Currency 10 2 3" xfId="37119"/>
    <cellStyle name="Currency 10 2 4" xfId="45638"/>
    <cellStyle name="Currency 11" xfId="4890"/>
    <cellStyle name="Currency 11 2" xfId="11601"/>
    <cellStyle name="Currency 11 2 2" xfId="37122"/>
    <cellStyle name="Currency 11 3" xfId="18679"/>
    <cellStyle name="Currency 11 4" xfId="37121"/>
    <cellStyle name="Currency 11 5" xfId="45639"/>
    <cellStyle name="Currency 12" xfId="7190"/>
    <cellStyle name="Currency 13" xfId="18680"/>
    <cellStyle name="Currency 13 2" xfId="18681"/>
    <cellStyle name="Currency 13 2 2" xfId="18682"/>
    <cellStyle name="Currency 13 3" xfId="18683"/>
    <cellStyle name="Currency 13 3 2" xfId="18684"/>
    <cellStyle name="Currency 13 4" xfId="18685"/>
    <cellStyle name="Currency 13 4 2" xfId="18686"/>
    <cellStyle name="Currency 13 5" xfId="18687"/>
    <cellStyle name="Currency 13 6" xfId="28329"/>
    <cellStyle name="Currency 15" xfId="18688"/>
    <cellStyle name="Currency 15 2" xfId="18689"/>
    <cellStyle name="Currency 15 2 2" xfId="18690"/>
    <cellStyle name="Currency 15 3" xfId="18691"/>
    <cellStyle name="Currency 15 3 2" xfId="18692"/>
    <cellStyle name="Currency 15 4" xfId="18693"/>
    <cellStyle name="Currency 15 4 2" xfId="18694"/>
    <cellStyle name="Currency 15 5" xfId="18695"/>
    <cellStyle name="Currency 17" xfId="18696"/>
    <cellStyle name="Currency 17 2" xfId="18697"/>
    <cellStyle name="Currency 17 2 2" xfId="18698"/>
    <cellStyle name="Currency 17 3" xfId="18699"/>
    <cellStyle name="Currency 17 3 2" xfId="18700"/>
    <cellStyle name="Currency 17 4" xfId="18701"/>
    <cellStyle name="Currency 17 4 2" xfId="18702"/>
    <cellStyle name="Currency 17 5" xfId="18703"/>
    <cellStyle name="Currency 2" xfId="68"/>
    <cellStyle name="Currency 2 2" xfId="69"/>
    <cellStyle name="Currency 2 2 2" xfId="4891"/>
    <cellStyle name="Currency 2 2 2 10" xfId="4892"/>
    <cellStyle name="Currency 2 2 2 10 2" xfId="11603"/>
    <cellStyle name="Currency 2 2 2 10 2 2" xfId="37125"/>
    <cellStyle name="Currency 2 2 2 10 3" xfId="37124"/>
    <cellStyle name="Currency 2 2 2 10 4" xfId="45641"/>
    <cellStyle name="Currency 2 2 2 11" xfId="4893"/>
    <cellStyle name="Currency 2 2 2 11 2" xfId="11604"/>
    <cellStyle name="Currency 2 2 2 11 2 2" xfId="37127"/>
    <cellStyle name="Currency 2 2 2 11 3" xfId="37126"/>
    <cellStyle name="Currency 2 2 2 11 4" xfId="45642"/>
    <cellStyle name="Currency 2 2 2 12" xfId="11602"/>
    <cellStyle name="Currency 2 2 2 12 2" xfId="37128"/>
    <cellStyle name="Currency 2 2 2 13" xfId="18704"/>
    <cellStyle name="Currency 2 2 2 14" xfId="37123"/>
    <cellStyle name="Currency 2 2 2 15" xfId="45640"/>
    <cellStyle name="Currency 2 2 2 2" xfId="4894"/>
    <cellStyle name="Currency 2 2 2 2 10" xfId="11605"/>
    <cellStyle name="Currency 2 2 2 2 10 2" xfId="37130"/>
    <cellStyle name="Currency 2 2 2 2 11" xfId="18705"/>
    <cellStyle name="Currency 2 2 2 2 12" xfId="37129"/>
    <cellStyle name="Currency 2 2 2 2 13" xfId="45643"/>
    <cellStyle name="Currency 2 2 2 2 2" xfId="4895"/>
    <cellStyle name="Currency 2 2 2 2 2 10" xfId="37131"/>
    <cellStyle name="Currency 2 2 2 2 2 11" xfId="45644"/>
    <cellStyle name="Currency 2 2 2 2 2 2" xfId="4896"/>
    <cellStyle name="Currency 2 2 2 2 2 2 2" xfId="4897"/>
    <cellStyle name="Currency 2 2 2 2 2 2 2 2" xfId="11608"/>
    <cellStyle name="Currency 2 2 2 2 2 2 2 2 2" xfId="37134"/>
    <cellStyle name="Currency 2 2 2 2 2 2 2 3" xfId="37133"/>
    <cellStyle name="Currency 2 2 2 2 2 2 2 4" xfId="45646"/>
    <cellStyle name="Currency 2 2 2 2 2 2 3" xfId="11607"/>
    <cellStyle name="Currency 2 2 2 2 2 2 3 2" xfId="37135"/>
    <cellStyle name="Currency 2 2 2 2 2 2 4" xfId="37132"/>
    <cellStyle name="Currency 2 2 2 2 2 2 5" xfId="45645"/>
    <cellStyle name="Currency 2 2 2 2 2 3" xfId="4898"/>
    <cellStyle name="Currency 2 2 2 2 2 3 2" xfId="4899"/>
    <cellStyle name="Currency 2 2 2 2 2 3 2 2" xfId="11610"/>
    <cellStyle name="Currency 2 2 2 2 2 3 2 2 2" xfId="37138"/>
    <cellStyle name="Currency 2 2 2 2 2 3 2 3" xfId="37137"/>
    <cellStyle name="Currency 2 2 2 2 2 3 2 4" xfId="45648"/>
    <cellStyle name="Currency 2 2 2 2 2 3 3" xfId="11609"/>
    <cellStyle name="Currency 2 2 2 2 2 3 3 2" xfId="37139"/>
    <cellStyle name="Currency 2 2 2 2 2 3 4" xfId="37136"/>
    <cellStyle name="Currency 2 2 2 2 2 3 5" xfId="45647"/>
    <cellStyle name="Currency 2 2 2 2 2 4" xfId="4900"/>
    <cellStyle name="Currency 2 2 2 2 2 4 2" xfId="11611"/>
    <cellStyle name="Currency 2 2 2 2 2 4 2 2" xfId="37141"/>
    <cellStyle name="Currency 2 2 2 2 2 4 3" xfId="37140"/>
    <cellStyle name="Currency 2 2 2 2 2 4 4" xfId="45649"/>
    <cellStyle name="Currency 2 2 2 2 2 5" xfId="4901"/>
    <cellStyle name="Currency 2 2 2 2 2 5 2" xfId="11612"/>
    <cellStyle name="Currency 2 2 2 2 2 5 2 2" xfId="37143"/>
    <cellStyle name="Currency 2 2 2 2 2 5 3" xfId="37142"/>
    <cellStyle name="Currency 2 2 2 2 2 5 4" xfId="45650"/>
    <cellStyle name="Currency 2 2 2 2 2 6" xfId="4902"/>
    <cellStyle name="Currency 2 2 2 2 2 6 2" xfId="11613"/>
    <cellStyle name="Currency 2 2 2 2 2 6 2 2" xfId="37145"/>
    <cellStyle name="Currency 2 2 2 2 2 6 3" xfId="37144"/>
    <cellStyle name="Currency 2 2 2 2 2 6 4" xfId="45651"/>
    <cellStyle name="Currency 2 2 2 2 2 7" xfId="4903"/>
    <cellStyle name="Currency 2 2 2 2 2 7 2" xfId="11614"/>
    <cellStyle name="Currency 2 2 2 2 2 7 2 2" xfId="37147"/>
    <cellStyle name="Currency 2 2 2 2 2 7 3" xfId="37146"/>
    <cellStyle name="Currency 2 2 2 2 2 7 4" xfId="45652"/>
    <cellStyle name="Currency 2 2 2 2 2 8" xfId="4904"/>
    <cellStyle name="Currency 2 2 2 2 2 8 2" xfId="11615"/>
    <cellStyle name="Currency 2 2 2 2 2 8 2 2" xfId="37149"/>
    <cellStyle name="Currency 2 2 2 2 2 8 3" xfId="37148"/>
    <cellStyle name="Currency 2 2 2 2 2 8 4" xfId="45653"/>
    <cellStyle name="Currency 2 2 2 2 2 9" xfId="11606"/>
    <cellStyle name="Currency 2 2 2 2 2 9 2" xfId="37150"/>
    <cellStyle name="Currency 2 2 2 2 3" xfId="4905"/>
    <cellStyle name="Currency 2 2 2 2 3 2" xfId="4906"/>
    <cellStyle name="Currency 2 2 2 2 3 2 2" xfId="11617"/>
    <cellStyle name="Currency 2 2 2 2 3 2 2 2" xfId="37153"/>
    <cellStyle name="Currency 2 2 2 2 3 2 3" xfId="37152"/>
    <cellStyle name="Currency 2 2 2 2 3 2 4" xfId="45655"/>
    <cellStyle name="Currency 2 2 2 2 3 3" xfId="11616"/>
    <cellStyle name="Currency 2 2 2 2 3 3 2" xfId="37154"/>
    <cellStyle name="Currency 2 2 2 2 3 4" xfId="37151"/>
    <cellStyle name="Currency 2 2 2 2 3 5" xfId="45654"/>
    <cellStyle name="Currency 2 2 2 2 4" xfId="4907"/>
    <cellStyle name="Currency 2 2 2 2 4 2" xfId="4908"/>
    <cellStyle name="Currency 2 2 2 2 4 2 2" xfId="11619"/>
    <cellStyle name="Currency 2 2 2 2 4 2 2 2" xfId="37157"/>
    <cellStyle name="Currency 2 2 2 2 4 2 3" xfId="37156"/>
    <cellStyle name="Currency 2 2 2 2 4 2 4" xfId="45657"/>
    <cellStyle name="Currency 2 2 2 2 4 3" xfId="11618"/>
    <cellStyle name="Currency 2 2 2 2 4 3 2" xfId="37158"/>
    <cellStyle name="Currency 2 2 2 2 4 4" xfId="37155"/>
    <cellStyle name="Currency 2 2 2 2 4 5" xfId="45656"/>
    <cellStyle name="Currency 2 2 2 2 5" xfId="4909"/>
    <cellStyle name="Currency 2 2 2 2 5 2" xfId="11620"/>
    <cellStyle name="Currency 2 2 2 2 5 2 2" xfId="37160"/>
    <cellStyle name="Currency 2 2 2 2 5 3" xfId="37159"/>
    <cellStyle name="Currency 2 2 2 2 5 4" xfId="45658"/>
    <cellStyle name="Currency 2 2 2 2 6" xfId="4910"/>
    <cellStyle name="Currency 2 2 2 2 6 2" xfId="11621"/>
    <cellStyle name="Currency 2 2 2 2 6 2 2" xfId="37162"/>
    <cellStyle name="Currency 2 2 2 2 6 3" xfId="37161"/>
    <cellStyle name="Currency 2 2 2 2 6 4" xfId="45659"/>
    <cellStyle name="Currency 2 2 2 2 7" xfId="4911"/>
    <cellStyle name="Currency 2 2 2 2 7 2" xfId="11622"/>
    <cellStyle name="Currency 2 2 2 2 7 2 2" xfId="37164"/>
    <cellStyle name="Currency 2 2 2 2 7 3" xfId="37163"/>
    <cellStyle name="Currency 2 2 2 2 7 4" xfId="45660"/>
    <cellStyle name="Currency 2 2 2 2 8" xfId="4912"/>
    <cellStyle name="Currency 2 2 2 2 8 2" xfId="11623"/>
    <cellStyle name="Currency 2 2 2 2 8 2 2" xfId="37166"/>
    <cellStyle name="Currency 2 2 2 2 8 3" xfId="37165"/>
    <cellStyle name="Currency 2 2 2 2 8 4" xfId="45661"/>
    <cellStyle name="Currency 2 2 2 2 9" xfId="4913"/>
    <cellStyle name="Currency 2 2 2 2 9 2" xfId="11624"/>
    <cellStyle name="Currency 2 2 2 2 9 2 2" xfId="37168"/>
    <cellStyle name="Currency 2 2 2 2 9 3" xfId="37167"/>
    <cellStyle name="Currency 2 2 2 2 9 4" xfId="45662"/>
    <cellStyle name="Currency 2 2 2 3" xfId="4914"/>
    <cellStyle name="Currency 2 2 2 3 10" xfId="18706"/>
    <cellStyle name="Currency 2 2 2 3 11" xfId="37169"/>
    <cellStyle name="Currency 2 2 2 3 12" xfId="45663"/>
    <cellStyle name="Currency 2 2 2 3 2" xfId="4915"/>
    <cellStyle name="Currency 2 2 2 3 2 2" xfId="4916"/>
    <cellStyle name="Currency 2 2 2 3 2 2 2" xfId="11627"/>
    <cellStyle name="Currency 2 2 2 3 2 2 2 2" xfId="37172"/>
    <cellStyle name="Currency 2 2 2 3 2 2 3" xfId="37171"/>
    <cellStyle name="Currency 2 2 2 3 2 2 4" xfId="45665"/>
    <cellStyle name="Currency 2 2 2 3 2 3" xfId="11626"/>
    <cellStyle name="Currency 2 2 2 3 2 3 2" xfId="37173"/>
    <cellStyle name="Currency 2 2 2 3 2 4" xfId="37170"/>
    <cellStyle name="Currency 2 2 2 3 2 5" xfId="45664"/>
    <cellStyle name="Currency 2 2 2 3 3" xfId="4917"/>
    <cellStyle name="Currency 2 2 2 3 3 2" xfId="4918"/>
    <cellStyle name="Currency 2 2 2 3 3 2 2" xfId="11629"/>
    <cellStyle name="Currency 2 2 2 3 3 2 2 2" xfId="37176"/>
    <cellStyle name="Currency 2 2 2 3 3 2 3" xfId="37175"/>
    <cellStyle name="Currency 2 2 2 3 3 2 4" xfId="45667"/>
    <cellStyle name="Currency 2 2 2 3 3 3" xfId="11628"/>
    <cellStyle name="Currency 2 2 2 3 3 3 2" xfId="37177"/>
    <cellStyle name="Currency 2 2 2 3 3 4" xfId="37174"/>
    <cellStyle name="Currency 2 2 2 3 3 5" xfId="45666"/>
    <cellStyle name="Currency 2 2 2 3 4" xfId="4919"/>
    <cellStyle name="Currency 2 2 2 3 4 2" xfId="11630"/>
    <cellStyle name="Currency 2 2 2 3 4 2 2" xfId="37179"/>
    <cellStyle name="Currency 2 2 2 3 4 3" xfId="37178"/>
    <cellStyle name="Currency 2 2 2 3 4 4" xfId="45668"/>
    <cellStyle name="Currency 2 2 2 3 5" xfId="4920"/>
    <cellStyle name="Currency 2 2 2 3 5 2" xfId="11631"/>
    <cellStyle name="Currency 2 2 2 3 5 2 2" xfId="37181"/>
    <cellStyle name="Currency 2 2 2 3 5 3" xfId="37180"/>
    <cellStyle name="Currency 2 2 2 3 5 4" xfId="45669"/>
    <cellStyle name="Currency 2 2 2 3 6" xfId="4921"/>
    <cellStyle name="Currency 2 2 2 3 6 2" xfId="11632"/>
    <cellStyle name="Currency 2 2 2 3 6 2 2" xfId="37183"/>
    <cellStyle name="Currency 2 2 2 3 6 3" xfId="37182"/>
    <cellStyle name="Currency 2 2 2 3 6 4" xfId="45670"/>
    <cellStyle name="Currency 2 2 2 3 7" xfId="4922"/>
    <cellStyle name="Currency 2 2 2 3 7 2" xfId="11633"/>
    <cellStyle name="Currency 2 2 2 3 7 2 2" xfId="37185"/>
    <cellStyle name="Currency 2 2 2 3 7 3" xfId="37184"/>
    <cellStyle name="Currency 2 2 2 3 7 4" xfId="45671"/>
    <cellStyle name="Currency 2 2 2 3 8" xfId="4923"/>
    <cellStyle name="Currency 2 2 2 3 8 2" xfId="11634"/>
    <cellStyle name="Currency 2 2 2 3 8 2 2" xfId="37187"/>
    <cellStyle name="Currency 2 2 2 3 8 3" xfId="37186"/>
    <cellStyle name="Currency 2 2 2 3 8 4" xfId="45672"/>
    <cellStyle name="Currency 2 2 2 3 9" xfId="11625"/>
    <cellStyle name="Currency 2 2 2 3 9 2" xfId="37188"/>
    <cellStyle name="Currency 2 2 2 4" xfId="4924"/>
    <cellStyle name="Currency 2 2 2 4 10" xfId="37189"/>
    <cellStyle name="Currency 2 2 2 4 11" xfId="45673"/>
    <cellStyle name="Currency 2 2 2 4 2" xfId="4925"/>
    <cellStyle name="Currency 2 2 2 4 2 2" xfId="11636"/>
    <cellStyle name="Currency 2 2 2 4 2 2 2" xfId="37191"/>
    <cellStyle name="Currency 2 2 2 4 2 3" xfId="37190"/>
    <cellStyle name="Currency 2 2 2 4 2 4" xfId="45674"/>
    <cellStyle name="Currency 2 2 2 4 3" xfId="4926"/>
    <cellStyle name="Currency 2 2 2 4 3 2" xfId="11637"/>
    <cellStyle name="Currency 2 2 2 4 3 2 2" xfId="37193"/>
    <cellStyle name="Currency 2 2 2 4 3 3" xfId="37192"/>
    <cellStyle name="Currency 2 2 2 4 3 4" xfId="45675"/>
    <cellStyle name="Currency 2 2 2 4 4" xfId="4927"/>
    <cellStyle name="Currency 2 2 2 4 4 2" xfId="11638"/>
    <cellStyle name="Currency 2 2 2 4 4 2 2" xfId="37195"/>
    <cellStyle name="Currency 2 2 2 4 4 3" xfId="37194"/>
    <cellStyle name="Currency 2 2 2 4 4 4" xfId="45676"/>
    <cellStyle name="Currency 2 2 2 4 5" xfId="4928"/>
    <cellStyle name="Currency 2 2 2 4 5 2" xfId="11639"/>
    <cellStyle name="Currency 2 2 2 4 5 2 2" xfId="37197"/>
    <cellStyle name="Currency 2 2 2 4 5 3" xfId="37196"/>
    <cellStyle name="Currency 2 2 2 4 5 4" xfId="45677"/>
    <cellStyle name="Currency 2 2 2 4 6" xfId="4929"/>
    <cellStyle name="Currency 2 2 2 4 6 2" xfId="11640"/>
    <cellStyle name="Currency 2 2 2 4 6 2 2" xfId="37199"/>
    <cellStyle name="Currency 2 2 2 4 6 3" xfId="37198"/>
    <cellStyle name="Currency 2 2 2 4 6 4" xfId="45678"/>
    <cellStyle name="Currency 2 2 2 4 7" xfId="4930"/>
    <cellStyle name="Currency 2 2 2 4 7 2" xfId="11641"/>
    <cellStyle name="Currency 2 2 2 4 7 2 2" xfId="37201"/>
    <cellStyle name="Currency 2 2 2 4 7 3" xfId="37200"/>
    <cellStyle name="Currency 2 2 2 4 7 4" xfId="45679"/>
    <cellStyle name="Currency 2 2 2 4 8" xfId="4931"/>
    <cellStyle name="Currency 2 2 2 4 8 2" xfId="11642"/>
    <cellStyle name="Currency 2 2 2 4 8 2 2" xfId="37203"/>
    <cellStyle name="Currency 2 2 2 4 8 3" xfId="37202"/>
    <cellStyle name="Currency 2 2 2 4 8 4" xfId="45680"/>
    <cellStyle name="Currency 2 2 2 4 9" xfId="11635"/>
    <cellStyle name="Currency 2 2 2 4 9 2" xfId="37204"/>
    <cellStyle name="Currency 2 2 2 5" xfId="4932"/>
    <cellStyle name="Currency 2 2 2 5 2" xfId="4933"/>
    <cellStyle name="Currency 2 2 2 5 2 2" xfId="11644"/>
    <cellStyle name="Currency 2 2 2 5 2 2 2" xfId="37207"/>
    <cellStyle name="Currency 2 2 2 5 2 3" xfId="37206"/>
    <cellStyle name="Currency 2 2 2 5 2 4" xfId="45682"/>
    <cellStyle name="Currency 2 2 2 5 3" xfId="11643"/>
    <cellStyle name="Currency 2 2 2 5 3 2" xfId="37208"/>
    <cellStyle name="Currency 2 2 2 5 4" xfId="37205"/>
    <cellStyle name="Currency 2 2 2 5 5" xfId="45681"/>
    <cellStyle name="Currency 2 2 2 6" xfId="4934"/>
    <cellStyle name="Currency 2 2 2 6 2" xfId="11645"/>
    <cellStyle name="Currency 2 2 2 6 2 2" xfId="37210"/>
    <cellStyle name="Currency 2 2 2 6 3" xfId="37209"/>
    <cellStyle name="Currency 2 2 2 6 4" xfId="45683"/>
    <cellStyle name="Currency 2 2 2 7" xfId="4935"/>
    <cellStyle name="Currency 2 2 2 7 2" xfId="11646"/>
    <cellStyle name="Currency 2 2 2 7 2 2" xfId="37212"/>
    <cellStyle name="Currency 2 2 2 7 3" xfId="37211"/>
    <cellStyle name="Currency 2 2 2 7 4" xfId="45684"/>
    <cellStyle name="Currency 2 2 2 8" xfId="4936"/>
    <cellStyle name="Currency 2 2 2 8 2" xfId="11647"/>
    <cellStyle name="Currency 2 2 2 8 2 2" xfId="37214"/>
    <cellStyle name="Currency 2 2 2 8 3" xfId="37213"/>
    <cellStyle name="Currency 2 2 2 8 4" xfId="45685"/>
    <cellStyle name="Currency 2 2 2 9" xfId="4937"/>
    <cellStyle name="Currency 2 2 2 9 2" xfId="11648"/>
    <cellStyle name="Currency 2 2 2 9 2 2" xfId="37216"/>
    <cellStyle name="Currency 2 2 2 9 3" xfId="37215"/>
    <cellStyle name="Currency 2 2 2 9 4" xfId="45686"/>
    <cellStyle name="Currency 2 2 3" xfId="4938"/>
    <cellStyle name="Currency 2 3" xfId="4939"/>
    <cellStyle name="Currency 2 3 2" xfId="4940"/>
    <cellStyle name="Currency 2 3 2 2 2" xfId="18707"/>
    <cellStyle name="Currency 2 4" xfId="4941"/>
    <cellStyle name="Currency 2 4 2" xfId="4942"/>
    <cellStyle name="Currency 2 5" xfId="4943"/>
    <cellStyle name="Currency 2 6" xfId="4944"/>
    <cellStyle name="Currency 21" xfId="18708"/>
    <cellStyle name="Currency 21 2" xfId="18709"/>
    <cellStyle name="Currency 21 2 2" xfId="18710"/>
    <cellStyle name="Currency 21 3" xfId="18711"/>
    <cellStyle name="Currency 21 3 2" xfId="18712"/>
    <cellStyle name="Currency 21 4" xfId="18713"/>
    <cellStyle name="Currency 21 4 2" xfId="18714"/>
    <cellStyle name="Currency 21 5" xfId="18715"/>
    <cellStyle name="Currency 22" xfId="18716"/>
    <cellStyle name="Currency 22 2" xfId="18717"/>
    <cellStyle name="Currency 22 2 2" xfId="18718"/>
    <cellStyle name="Currency 22 3" xfId="18719"/>
    <cellStyle name="Currency 22 3 2" xfId="18720"/>
    <cellStyle name="Currency 22 4" xfId="18721"/>
    <cellStyle name="Currency 22 4 2" xfId="18722"/>
    <cellStyle name="Currency 22 5" xfId="18723"/>
    <cellStyle name="Currency 3" xfId="80"/>
    <cellStyle name="Currency 3 2" xfId="554"/>
    <cellStyle name="Currency 3 2 2" xfId="4945"/>
    <cellStyle name="Currency 3 2 2 2" xfId="18726"/>
    <cellStyle name="Currency 3 2 2 3" xfId="18725"/>
    <cellStyle name="Currency 3 2 3" xfId="4946"/>
    <cellStyle name="Currency 3 3" xfId="553"/>
    <cellStyle name="Currency 3 3 2" xfId="4947"/>
    <cellStyle name="Currency 3 3 2 2" xfId="18727"/>
    <cellStyle name="Currency 3 3 3" xfId="11649"/>
    <cellStyle name="Currency 3 3 3 2" xfId="37218"/>
    <cellStyle name="Currency 3 3 4" xfId="37217"/>
    <cellStyle name="Currency 3 4" xfId="587"/>
    <cellStyle name="Currency 3 4 2" xfId="4948"/>
    <cellStyle name="Currency 3 4 3" xfId="11650"/>
    <cellStyle name="Currency 3 4 3 2" xfId="37220"/>
    <cellStyle name="Currency 3 4 4" xfId="37219"/>
    <cellStyle name="Currency 3 5" xfId="13892"/>
    <cellStyle name="Currency 3 6" xfId="18724"/>
    <cellStyle name="Currency 4" xfId="81"/>
    <cellStyle name="Currency 4 10" xfId="4950"/>
    <cellStyle name="Currency 4 10 2" xfId="11651"/>
    <cellStyle name="Currency 4 10 2 2" xfId="37222"/>
    <cellStyle name="Currency 4 10 3" xfId="37221"/>
    <cellStyle name="Currency 4 10 4" xfId="45687"/>
    <cellStyle name="Currency 4 11" xfId="4951"/>
    <cellStyle name="Currency 4 11 2" xfId="11652"/>
    <cellStyle name="Currency 4 11 2 2" xfId="37224"/>
    <cellStyle name="Currency 4 11 3" xfId="37223"/>
    <cellStyle name="Currency 4 11 4" xfId="45688"/>
    <cellStyle name="Currency 4 12" xfId="4952"/>
    <cellStyle name="Currency 4 12 2" xfId="11653"/>
    <cellStyle name="Currency 4 12 2 2" xfId="37226"/>
    <cellStyle name="Currency 4 12 3" xfId="37225"/>
    <cellStyle name="Currency 4 12 4" xfId="45689"/>
    <cellStyle name="Currency 4 13" xfId="4949"/>
    <cellStyle name="Currency 4 13 2" xfId="11654"/>
    <cellStyle name="Currency 4 13 2 2" xfId="37228"/>
    <cellStyle name="Currency 4 13 3" xfId="37227"/>
    <cellStyle name="Currency 4 2" xfId="4953"/>
    <cellStyle name="Currency 4 2 2" xfId="4954"/>
    <cellStyle name="Currency 4 3" xfId="4955"/>
    <cellStyle name="Currency 4 3 10" xfId="11655"/>
    <cellStyle name="Currency 4 3 10 2" xfId="37230"/>
    <cellStyle name="Currency 4 3 11" xfId="18728"/>
    <cellStyle name="Currency 4 3 12" xfId="37229"/>
    <cellStyle name="Currency 4 3 13" xfId="45690"/>
    <cellStyle name="Currency 4 3 2" xfId="4956"/>
    <cellStyle name="Currency 4 3 2 10" xfId="37231"/>
    <cellStyle name="Currency 4 3 2 11" xfId="45691"/>
    <cellStyle name="Currency 4 3 2 2" xfId="4957"/>
    <cellStyle name="Currency 4 3 2 2 2" xfId="4958"/>
    <cellStyle name="Currency 4 3 2 2 2 2" xfId="11658"/>
    <cellStyle name="Currency 4 3 2 2 2 2 2" xfId="37234"/>
    <cellStyle name="Currency 4 3 2 2 2 3" xfId="37233"/>
    <cellStyle name="Currency 4 3 2 2 2 4" xfId="45693"/>
    <cellStyle name="Currency 4 3 2 2 3" xfId="11657"/>
    <cellStyle name="Currency 4 3 2 2 3 2" xfId="37235"/>
    <cellStyle name="Currency 4 3 2 2 4" xfId="37232"/>
    <cellStyle name="Currency 4 3 2 2 5" xfId="45692"/>
    <cellStyle name="Currency 4 3 2 3" xfId="4959"/>
    <cellStyle name="Currency 4 3 2 3 2" xfId="4960"/>
    <cellStyle name="Currency 4 3 2 3 2 2" xfId="11660"/>
    <cellStyle name="Currency 4 3 2 3 2 2 2" xfId="37238"/>
    <cellStyle name="Currency 4 3 2 3 2 3" xfId="37237"/>
    <cellStyle name="Currency 4 3 2 3 2 4" xfId="45695"/>
    <cellStyle name="Currency 4 3 2 3 3" xfId="11659"/>
    <cellStyle name="Currency 4 3 2 3 3 2" xfId="37239"/>
    <cellStyle name="Currency 4 3 2 3 4" xfId="37236"/>
    <cellStyle name="Currency 4 3 2 3 5" xfId="45694"/>
    <cellStyle name="Currency 4 3 2 4" xfId="4961"/>
    <cellStyle name="Currency 4 3 2 4 2" xfId="11661"/>
    <cellStyle name="Currency 4 3 2 4 2 2" xfId="37241"/>
    <cellStyle name="Currency 4 3 2 4 3" xfId="37240"/>
    <cellStyle name="Currency 4 3 2 4 4" xfId="45696"/>
    <cellStyle name="Currency 4 3 2 5" xfId="4962"/>
    <cellStyle name="Currency 4 3 2 5 2" xfId="11662"/>
    <cellStyle name="Currency 4 3 2 5 2 2" xfId="37243"/>
    <cellStyle name="Currency 4 3 2 5 3" xfId="37242"/>
    <cellStyle name="Currency 4 3 2 5 4" xfId="45697"/>
    <cellStyle name="Currency 4 3 2 6" xfId="4963"/>
    <cellStyle name="Currency 4 3 2 6 2" xfId="11663"/>
    <cellStyle name="Currency 4 3 2 6 2 2" xfId="37245"/>
    <cellStyle name="Currency 4 3 2 6 3" xfId="37244"/>
    <cellStyle name="Currency 4 3 2 6 4" xfId="45698"/>
    <cellStyle name="Currency 4 3 2 7" xfId="4964"/>
    <cellStyle name="Currency 4 3 2 7 2" xfId="11664"/>
    <cellStyle name="Currency 4 3 2 7 2 2" xfId="37247"/>
    <cellStyle name="Currency 4 3 2 7 3" xfId="37246"/>
    <cellStyle name="Currency 4 3 2 7 4" xfId="45699"/>
    <cellStyle name="Currency 4 3 2 8" xfId="4965"/>
    <cellStyle name="Currency 4 3 2 8 2" xfId="11665"/>
    <cellStyle name="Currency 4 3 2 8 2 2" xfId="37249"/>
    <cellStyle name="Currency 4 3 2 8 3" xfId="37248"/>
    <cellStyle name="Currency 4 3 2 8 4" xfId="45700"/>
    <cellStyle name="Currency 4 3 2 9" xfId="11656"/>
    <cellStyle name="Currency 4 3 2 9 2" xfId="37250"/>
    <cellStyle name="Currency 4 3 3" xfId="4966"/>
    <cellStyle name="Currency 4 3 3 2" xfId="4967"/>
    <cellStyle name="Currency 4 3 3 2 2" xfId="11667"/>
    <cellStyle name="Currency 4 3 3 2 2 2" xfId="37253"/>
    <cellStyle name="Currency 4 3 3 2 3" xfId="37252"/>
    <cellStyle name="Currency 4 3 3 2 4" xfId="45702"/>
    <cellStyle name="Currency 4 3 3 3" xfId="11666"/>
    <cellStyle name="Currency 4 3 3 3 2" xfId="37254"/>
    <cellStyle name="Currency 4 3 3 4" xfId="37251"/>
    <cellStyle name="Currency 4 3 3 5" xfId="45701"/>
    <cellStyle name="Currency 4 3 4" xfId="4968"/>
    <cellStyle name="Currency 4 3 4 2" xfId="4969"/>
    <cellStyle name="Currency 4 3 4 2 2" xfId="11669"/>
    <cellStyle name="Currency 4 3 4 2 2 2" xfId="37257"/>
    <cellStyle name="Currency 4 3 4 2 3" xfId="37256"/>
    <cellStyle name="Currency 4 3 4 2 4" xfId="45704"/>
    <cellStyle name="Currency 4 3 4 3" xfId="11668"/>
    <cellStyle name="Currency 4 3 4 3 2" xfId="37258"/>
    <cellStyle name="Currency 4 3 4 4" xfId="37255"/>
    <cellStyle name="Currency 4 3 4 5" xfId="45703"/>
    <cellStyle name="Currency 4 3 5" xfId="4970"/>
    <cellStyle name="Currency 4 3 5 2" xfId="11670"/>
    <cellStyle name="Currency 4 3 5 2 2" xfId="37260"/>
    <cellStyle name="Currency 4 3 5 3" xfId="37259"/>
    <cellStyle name="Currency 4 3 5 4" xfId="45705"/>
    <cellStyle name="Currency 4 3 6" xfId="4971"/>
    <cellStyle name="Currency 4 3 6 2" xfId="11671"/>
    <cellStyle name="Currency 4 3 6 2 2" xfId="37262"/>
    <cellStyle name="Currency 4 3 6 3" xfId="37261"/>
    <cellStyle name="Currency 4 3 6 4" xfId="45706"/>
    <cellStyle name="Currency 4 3 7" xfId="4972"/>
    <cellStyle name="Currency 4 3 7 2" xfId="11672"/>
    <cellStyle name="Currency 4 3 7 2 2" xfId="37264"/>
    <cellStyle name="Currency 4 3 7 3" xfId="37263"/>
    <cellStyle name="Currency 4 3 7 4" xfId="45707"/>
    <cellStyle name="Currency 4 3 8" xfId="4973"/>
    <cellStyle name="Currency 4 3 8 2" xfId="11673"/>
    <cellStyle name="Currency 4 3 8 2 2" xfId="37266"/>
    <cellStyle name="Currency 4 3 8 3" xfId="37265"/>
    <cellStyle name="Currency 4 3 8 4" xfId="45708"/>
    <cellStyle name="Currency 4 3 9" xfId="4974"/>
    <cellStyle name="Currency 4 3 9 2" xfId="11674"/>
    <cellStyle name="Currency 4 3 9 2 2" xfId="37268"/>
    <cellStyle name="Currency 4 3 9 3" xfId="37267"/>
    <cellStyle name="Currency 4 3 9 4" xfId="45709"/>
    <cellStyle name="Currency 4 4" xfId="4975"/>
    <cellStyle name="Currency 4 4 10" xfId="37269"/>
    <cellStyle name="Currency 4 4 11" xfId="45710"/>
    <cellStyle name="Currency 4 4 2" xfId="4976"/>
    <cellStyle name="Currency 4 4 2 2" xfId="4977"/>
    <cellStyle name="Currency 4 4 2 2 2" xfId="11677"/>
    <cellStyle name="Currency 4 4 2 2 2 2" xfId="37272"/>
    <cellStyle name="Currency 4 4 2 2 3" xfId="37271"/>
    <cellStyle name="Currency 4 4 2 2 4" xfId="45712"/>
    <cellStyle name="Currency 4 4 2 3" xfId="11676"/>
    <cellStyle name="Currency 4 4 2 3 2" xfId="37273"/>
    <cellStyle name="Currency 4 4 2 4" xfId="37270"/>
    <cellStyle name="Currency 4 4 2 5" xfId="45711"/>
    <cellStyle name="Currency 4 4 3" xfId="4978"/>
    <cellStyle name="Currency 4 4 3 2" xfId="4979"/>
    <cellStyle name="Currency 4 4 3 2 2" xfId="11679"/>
    <cellStyle name="Currency 4 4 3 2 2 2" xfId="37276"/>
    <cellStyle name="Currency 4 4 3 2 3" xfId="37275"/>
    <cellStyle name="Currency 4 4 3 2 4" xfId="45714"/>
    <cellStyle name="Currency 4 4 3 3" xfId="11678"/>
    <cellStyle name="Currency 4 4 3 3 2" xfId="37277"/>
    <cellStyle name="Currency 4 4 3 4" xfId="37274"/>
    <cellStyle name="Currency 4 4 3 5" xfId="45713"/>
    <cellStyle name="Currency 4 4 4" xfId="4980"/>
    <cellStyle name="Currency 4 4 4 2" xfId="11680"/>
    <cellStyle name="Currency 4 4 4 2 2" xfId="37279"/>
    <cellStyle name="Currency 4 4 4 3" xfId="37278"/>
    <cellStyle name="Currency 4 4 4 4" xfId="45715"/>
    <cellStyle name="Currency 4 4 5" xfId="4981"/>
    <cellStyle name="Currency 4 4 5 2" xfId="11681"/>
    <cellStyle name="Currency 4 4 5 2 2" xfId="37281"/>
    <cellStyle name="Currency 4 4 5 3" xfId="37280"/>
    <cellStyle name="Currency 4 4 5 4" xfId="45716"/>
    <cellStyle name="Currency 4 4 6" xfId="4982"/>
    <cellStyle name="Currency 4 4 6 2" xfId="11682"/>
    <cellStyle name="Currency 4 4 6 2 2" xfId="37283"/>
    <cellStyle name="Currency 4 4 6 3" xfId="37282"/>
    <cellStyle name="Currency 4 4 6 4" xfId="45717"/>
    <cellStyle name="Currency 4 4 7" xfId="4983"/>
    <cellStyle name="Currency 4 4 7 2" xfId="11683"/>
    <cellStyle name="Currency 4 4 7 2 2" xfId="37285"/>
    <cellStyle name="Currency 4 4 7 3" xfId="37284"/>
    <cellStyle name="Currency 4 4 7 4" xfId="45718"/>
    <cellStyle name="Currency 4 4 8" xfId="4984"/>
    <cellStyle name="Currency 4 4 8 2" xfId="11684"/>
    <cellStyle name="Currency 4 4 8 2 2" xfId="37287"/>
    <cellStyle name="Currency 4 4 8 3" xfId="37286"/>
    <cellStyle name="Currency 4 4 8 4" xfId="45719"/>
    <cellStyle name="Currency 4 4 9" xfId="11675"/>
    <cellStyle name="Currency 4 4 9 2" xfId="37288"/>
    <cellStyle name="Currency 4 5" xfId="4985"/>
    <cellStyle name="Currency 4 5 10" xfId="37289"/>
    <cellStyle name="Currency 4 5 11" xfId="45720"/>
    <cellStyle name="Currency 4 5 2" xfId="4986"/>
    <cellStyle name="Currency 4 5 2 2" xfId="11686"/>
    <cellStyle name="Currency 4 5 2 2 2" xfId="37291"/>
    <cellStyle name="Currency 4 5 2 3" xfId="37290"/>
    <cellStyle name="Currency 4 5 2 4" xfId="45721"/>
    <cellStyle name="Currency 4 5 3" xfId="4987"/>
    <cellStyle name="Currency 4 5 3 2" xfId="11687"/>
    <cellStyle name="Currency 4 5 3 2 2" xfId="37293"/>
    <cellStyle name="Currency 4 5 3 3" xfId="37292"/>
    <cellStyle name="Currency 4 5 3 4" xfId="45722"/>
    <cellStyle name="Currency 4 5 4" xfId="4988"/>
    <cellStyle name="Currency 4 5 4 2" xfId="11688"/>
    <cellStyle name="Currency 4 5 4 2 2" xfId="37295"/>
    <cellStyle name="Currency 4 5 4 3" xfId="37294"/>
    <cellStyle name="Currency 4 5 4 4" xfId="45723"/>
    <cellStyle name="Currency 4 5 5" xfId="4989"/>
    <cellStyle name="Currency 4 5 5 2" xfId="11689"/>
    <cellStyle name="Currency 4 5 5 2 2" xfId="37297"/>
    <cellStyle name="Currency 4 5 5 3" xfId="37296"/>
    <cellStyle name="Currency 4 5 5 4" xfId="45724"/>
    <cellStyle name="Currency 4 5 6" xfId="4990"/>
    <cellStyle name="Currency 4 5 6 2" xfId="11690"/>
    <cellStyle name="Currency 4 5 6 2 2" xfId="37299"/>
    <cellStyle name="Currency 4 5 6 3" xfId="37298"/>
    <cellStyle name="Currency 4 5 6 4" xfId="45725"/>
    <cellStyle name="Currency 4 5 7" xfId="4991"/>
    <cellStyle name="Currency 4 5 7 2" xfId="11691"/>
    <cellStyle name="Currency 4 5 7 2 2" xfId="37301"/>
    <cellStyle name="Currency 4 5 7 3" xfId="37300"/>
    <cellStyle name="Currency 4 5 7 4" xfId="45726"/>
    <cellStyle name="Currency 4 5 8" xfId="4992"/>
    <cellStyle name="Currency 4 5 8 2" xfId="11692"/>
    <cellStyle name="Currency 4 5 8 2 2" xfId="37303"/>
    <cellStyle name="Currency 4 5 8 3" xfId="37302"/>
    <cellStyle name="Currency 4 5 8 4" xfId="45727"/>
    <cellStyle name="Currency 4 5 9" xfId="11685"/>
    <cellStyle name="Currency 4 5 9 2" xfId="37304"/>
    <cellStyle name="Currency 4 6" xfId="4993"/>
    <cellStyle name="Currency 4 6 2" xfId="4994"/>
    <cellStyle name="Currency 4 6 2 2" xfId="11694"/>
    <cellStyle name="Currency 4 6 2 2 2" xfId="37307"/>
    <cellStyle name="Currency 4 6 2 3" xfId="37306"/>
    <cellStyle name="Currency 4 6 2 4" xfId="45729"/>
    <cellStyle name="Currency 4 6 3" xfId="11693"/>
    <cellStyle name="Currency 4 6 3 2" xfId="37308"/>
    <cellStyle name="Currency 4 6 4" xfId="37305"/>
    <cellStyle name="Currency 4 6 5" xfId="45728"/>
    <cellStyle name="Currency 4 7" xfId="4995"/>
    <cellStyle name="Currency 4 7 2" xfId="11695"/>
    <cellStyle name="Currency 4 7 2 2" xfId="37310"/>
    <cellStyle name="Currency 4 7 3" xfId="37309"/>
    <cellStyle name="Currency 4 7 4" xfId="45730"/>
    <cellStyle name="Currency 4 8" xfId="4996"/>
    <cellStyle name="Currency 4 8 2" xfId="11696"/>
    <cellStyle name="Currency 4 8 2 2" xfId="37312"/>
    <cellStyle name="Currency 4 8 3" xfId="37311"/>
    <cellStyle name="Currency 4 8 4" xfId="45731"/>
    <cellStyle name="Currency 4 9" xfId="4997"/>
    <cellStyle name="Currency 4 9 2" xfId="11697"/>
    <cellStyle name="Currency 4 9 2 2" xfId="37314"/>
    <cellStyle name="Currency 4 9 3" xfId="37313"/>
    <cellStyle name="Currency 4 9 4" xfId="45732"/>
    <cellStyle name="Currency 5" xfId="349"/>
    <cellStyle name="Currency 5 10" xfId="4999"/>
    <cellStyle name="Currency 5 10 2" xfId="11698"/>
    <cellStyle name="Currency 5 10 2 2" xfId="37316"/>
    <cellStyle name="Currency 5 10 3" xfId="37315"/>
    <cellStyle name="Currency 5 10 4" xfId="45734"/>
    <cellStyle name="Currency 5 11" xfId="5000"/>
    <cellStyle name="Currency 5 11 2" xfId="11699"/>
    <cellStyle name="Currency 5 11 2 2" xfId="37318"/>
    <cellStyle name="Currency 5 11 3" xfId="37317"/>
    <cellStyle name="Currency 5 11 4" xfId="45735"/>
    <cellStyle name="Currency 5 12" xfId="5001"/>
    <cellStyle name="Currency 5 12 2" xfId="11700"/>
    <cellStyle name="Currency 5 12 2 2" xfId="37320"/>
    <cellStyle name="Currency 5 12 3" xfId="37319"/>
    <cellStyle name="Currency 5 12 4" xfId="45736"/>
    <cellStyle name="Currency 5 13" xfId="4998"/>
    <cellStyle name="Currency 5 13 2" xfId="11701"/>
    <cellStyle name="Currency 5 13 2 2" xfId="37322"/>
    <cellStyle name="Currency 5 13 3" xfId="37321"/>
    <cellStyle name="Currency 5 14" xfId="28292"/>
    <cellStyle name="Currency 5 15" xfId="45733"/>
    <cellStyle name="Currency 5 2" xfId="5002"/>
    <cellStyle name="Currency 5 2 10" xfId="11702"/>
    <cellStyle name="Currency 5 2 10 2" xfId="37324"/>
    <cellStyle name="Currency 5 2 11" xfId="18729"/>
    <cellStyle name="Currency 5 2 12" xfId="37323"/>
    <cellStyle name="Currency 5 2 13" xfId="45737"/>
    <cellStyle name="Currency 5 2 2" xfId="5003"/>
    <cellStyle name="Currency 5 2 2 10" xfId="37325"/>
    <cellStyle name="Currency 5 2 2 11" xfId="45738"/>
    <cellStyle name="Currency 5 2 2 2" xfId="5004"/>
    <cellStyle name="Currency 5 2 2 2 2" xfId="5005"/>
    <cellStyle name="Currency 5 2 2 2 2 2" xfId="11705"/>
    <cellStyle name="Currency 5 2 2 2 2 2 2" xfId="37328"/>
    <cellStyle name="Currency 5 2 2 2 2 3" xfId="37327"/>
    <cellStyle name="Currency 5 2 2 2 2 4" xfId="45740"/>
    <cellStyle name="Currency 5 2 2 2 3" xfId="11704"/>
    <cellStyle name="Currency 5 2 2 2 3 2" xfId="37329"/>
    <cellStyle name="Currency 5 2 2 2 4" xfId="37326"/>
    <cellStyle name="Currency 5 2 2 2 5" xfId="45739"/>
    <cellStyle name="Currency 5 2 2 3" xfId="5006"/>
    <cellStyle name="Currency 5 2 2 3 2" xfId="5007"/>
    <cellStyle name="Currency 5 2 2 3 2 2" xfId="11707"/>
    <cellStyle name="Currency 5 2 2 3 2 2 2" xfId="37332"/>
    <cellStyle name="Currency 5 2 2 3 2 3" xfId="37331"/>
    <cellStyle name="Currency 5 2 2 3 2 4" xfId="45742"/>
    <cellStyle name="Currency 5 2 2 3 3" xfId="11706"/>
    <cellStyle name="Currency 5 2 2 3 3 2" xfId="37333"/>
    <cellStyle name="Currency 5 2 2 3 4" xfId="37330"/>
    <cellStyle name="Currency 5 2 2 3 5" xfId="45741"/>
    <cellStyle name="Currency 5 2 2 4" xfId="5008"/>
    <cellStyle name="Currency 5 2 2 4 2" xfId="11708"/>
    <cellStyle name="Currency 5 2 2 4 2 2" xfId="37335"/>
    <cellStyle name="Currency 5 2 2 4 3" xfId="37334"/>
    <cellStyle name="Currency 5 2 2 4 4" xfId="45743"/>
    <cellStyle name="Currency 5 2 2 5" xfId="5009"/>
    <cellStyle name="Currency 5 2 2 5 2" xfId="11709"/>
    <cellStyle name="Currency 5 2 2 5 2 2" xfId="37337"/>
    <cellStyle name="Currency 5 2 2 5 3" xfId="37336"/>
    <cellStyle name="Currency 5 2 2 5 4" xfId="45744"/>
    <cellStyle name="Currency 5 2 2 6" xfId="5010"/>
    <cellStyle name="Currency 5 2 2 6 2" xfId="11710"/>
    <cellStyle name="Currency 5 2 2 6 2 2" xfId="37339"/>
    <cellStyle name="Currency 5 2 2 6 3" xfId="37338"/>
    <cellStyle name="Currency 5 2 2 6 4" xfId="45745"/>
    <cellStyle name="Currency 5 2 2 7" xfId="5011"/>
    <cellStyle name="Currency 5 2 2 7 2" xfId="11711"/>
    <cellStyle name="Currency 5 2 2 7 2 2" xfId="37341"/>
    <cellStyle name="Currency 5 2 2 7 3" xfId="37340"/>
    <cellStyle name="Currency 5 2 2 7 4" xfId="45746"/>
    <cellStyle name="Currency 5 2 2 8" xfId="5012"/>
    <cellStyle name="Currency 5 2 2 8 2" xfId="11712"/>
    <cellStyle name="Currency 5 2 2 8 2 2" xfId="37343"/>
    <cellStyle name="Currency 5 2 2 8 3" xfId="37342"/>
    <cellStyle name="Currency 5 2 2 8 4" xfId="45747"/>
    <cellStyle name="Currency 5 2 2 9" xfId="11703"/>
    <cellStyle name="Currency 5 2 2 9 2" xfId="37344"/>
    <cellStyle name="Currency 5 2 3" xfId="5013"/>
    <cellStyle name="Currency 5 2 3 2" xfId="5014"/>
    <cellStyle name="Currency 5 2 3 2 2" xfId="11714"/>
    <cellStyle name="Currency 5 2 3 2 2 2" xfId="37347"/>
    <cellStyle name="Currency 5 2 3 2 3" xfId="37346"/>
    <cellStyle name="Currency 5 2 3 2 4" xfId="45749"/>
    <cellStyle name="Currency 5 2 3 3" xfId="11713"/>
    <cellStyle name="Currency 5 2 3 3 2" xfId="37348"/>
    <cellStyle name="Currency 5 2 3 4" xfId="37345"/>
    <cellStyle name="Currency 5 2 3 5" xfId="45748"/>
    <cellStyle name="Currency 5 2 4" xfId="5015"/>
    <cellStyle name="Currency 5 2 4 2" xfId="5016"/>
    <cellStyle name="Currency 5 2 4 2 2" xfId="11716"/>
    <cellStyle name="Currency 5 2 4 2 2 2" xfId="37351"/>
    <cellStyle name="Currency 5 2 4 2 3" xfId="37350"/>
    <cellStyle name="Currency 5 2 4 2 4" xfId="45751"/>
    <cellStyle name="Currency 5 2 4 3" xfId="11715"/>
    <cellStyle name="Currency 5 2 4 3 2" xfId="37352"/>
    <cellStyle name="Currency 5 2 4 4" xfId="37349"/>
    <cellStyle name="Currency 5 2 4 5" xfId="45750"/>
    <cellStyle name="Currency 5 2 5" xfId="5017"/>
    <cellStyle name="Currency 5 2 5 2" xfId="11717"/>
    <cellStyle name="Currency 5 2 5 2 2" xfId="37354"/>
    <cellStyle name="Currency 5 2 5 3" xfId="37353"/>
    <cellStyle name="Currency 5 2 5 4" xfId="45752"/>
    <cellStyle name="Currency 5 2 6" xfId="5018"/>
    <cellStyle name="Currency 5 2 6 2" xfId="11718"/>
    <cellStyle name="Currency 5 2 6 2 2" xfId="37356"/>
    <cellStyle name="Currency 5 2 6 3" xfId="37355"/>
    <cellStyle name="Currency 5 2 6 4" xfId="45753"/>
    <cellStyle name="Currency 5 2 7" xfId="5019"/>
    <cellStyle name="Currency 5 2 7 2" xfId="11719"/>
    <cellStyle name="Currency 5 2 7 2 2" xfId="37358"/>
    <cellStyle name="Currency 5 2 7 3" xfId="37357"/>
    <cellStyle name="Currency 5 2 7 4" xfId="45754"/>
    <cellStyle name="Currency 5 2 8" xfId="5020"/>
    <cellStyle name="Currency 5 2 8 2" xfId="11720"/>
    <cellStyle name="Currency 5 2 8 2 2" xfId="37360"/>
    <cellStyle name="Currency 5 2 8 3" xfId="37359"/>
    <cellStyle name="Currency 5 2 8 4" xfId="45755"/>
    <cellStyle name="Currency 5 2 9" xfId="5021"/>
    <cellStyle name="Currency 5 2 9 2" xfId="11721"/>
    <cellStyle name="Currency 5 2 9 2 2" xfId="37362"/>
    <cellStyle name="Currency 5 2 9 3" xfId="37361"/>
    <cellStyle name="Currency 5 2 9 4" xfId="45756"/>
    <cellStyle name="Currency 5 3" xfId="5022"/>
    <cellStyle name="Currency 5 3 10" xfId="37363"/>
    <cellStyle name="Currency 5 3 11" xfId="45757"/>
    <cellStyle name="Currency 5 3 2" xfId="5023"/>
    <cellStyle name="Currency 5 3 2 2" xfId="5024"/>
    <cellStyle name="Currency 5 3 2 2 2" xfId="11724"/>
    <cellStyle name="Currency 5 3 2 2 2 2" xfId="37366"/>
    <cellStyle name="Currency 5 3 2 2 3" xfId="37365"/>
    <cellStyle name="Currency 5 3 2 2 4" xfId="45759"/>
    <cellStyle name="Currency 5 3 2 3" xfId="11723"/>
    <cellStyle name="Currency 5 3 2 3 2" xfId="37367"/>
    <cellStyle name="Currency 5 3 2 4" xfId="37364"/>
    <cellStyle name="Currency 5 3 2 5" xfId="45758"/>
    <cellStyle name="Currency 5 3 3" xfId="5025"/>
    <cellStyle name="Currency 5 3 3 2" xfId="5026"/>
    <cellStyle name="Currency 5 3 3 2 2" xfId="11726"/>
    <cellStyle name="Currency 5 3 3 2 2 2" xfId="37370"/>
    <cellStyle name="Currency 5 3 3 2 3" xfId="37369"/>
    <cellStyle name="Currency 5 3 3 2 4" xfId="45761"/>
    <cellStyle name="Currency 5 3 3 3" xfId="11725"/>
    <cellStyle name="Currency 5 3 3 3 2" xfId="37371"/>
    <cellStyle name="Currency 5 3 3 4" xfId="37368"/>
    <cellStyle name="Currency 5 3 3 5" xfId="45760"/>
    <cellStyle name="Currency 5 3 4" xfId="5027"/>
    <cellStyle name="Currency 5 3 4 2" xfId="11727"/>
    <cellStyle name="Currency 5 3 4 2 2" xfId="37373"/>
    <cellStyle name="Currency 5 3 4 3" xfId="37372"/>
    <cellStyle name="Currency 5 3 4 4" xfId="45762"/>
    <cellStyle name="Currency 5 3 5" xfId="5028"/>
    <cellStyle name="Currency 5 3 5 2" xfId="11728"/>
    <cellStyle name="Currency 5 3 5 2 2" xfId="37375"/>
    <cellStyle name="Currency 5 3 5 3" xfId="37374"/>
    <cellStyle name="Currency 5 3 5 4" xfId="45763"/>
    <cellStyle name="Currency 5 3 6" xfId="5029"/>
    <cellStyle name="Currency 5 3 6 2" xfId="11729"/>
    <cellStyle name="Currency 5 3 6 2 2" xfId="37377"/>
    <cellStyle name="Currency 5 3 6 3" xfId="37376"/>
    <cellStyle name="Currency 5 3 6 4" xfId="45764"/>
    <cellStyle name="Currency 5 3 7" xfId="5030"/>
    <cellStyle name="Currency 5 3 7 2" xfId="11730"/>
    <cellStyle name="Currency 5 3 7 2 2" xfId="37379"/>
    <cellStyle name="Currency 5 3 7 3" xfId="37378"/>
    <cellStyle name="Currency 5 3 7 4" xfId="45765"/>
    <cellStyle name="Currency 5 3 8" xfId="5031"/>
    <cellStyle name="Currency 5 3 8 2" xfId="11731"/>
    <cellStyle name="Currency 5 3 8 2 2" xfId="37381"/>
    <cellStyle name="Currency 5 3 8 3" xfId="37380"/>
    <cellStyle name="Currency 5 3 8 4" xfId="45766"/>
    <cellStyle name="Currency 5 3 9" xfId="11722"/>
    <cellStyle name="Currency 5 3 9 2" xfId="37382"/>
    <cellStyle name="Currency 5 4" xfId="5032"/>
    <cellStyle name="Currency 5 4 10" xfId="37383"/>
    <cellStyle name="Currency 5 4 11" xfId="45767"/>
    <cellStyle name="Currency 5 4 2" xfId="5033"/>
    <cellStyle name="Currency 5 4 2 2" xfId="11733"/>
    <cellStyle name="Currency 5 4 2 2 2" xfId="37385"/>
    <cellStyle name="Currency 5 4 2 3" xfId="37384"/>
    <cellStyle name="Currency 5 4 2 4" xfId="45768"/>
    <cellStyle name="Currency 5 4 3" xfId="5034"/>
    <cellStyle name="Currency 5 4 3 2" xfId="11734"/>
    <cellStyle name="Currency 5 4 3 2 2" xfId="37387"/>
    <cellStyle name="Currency 5 4 3 3" xfId="37386"/>
    <cellStyle name="Currency 5 4 3 4" xfId="45769"/>
    <cellStyle name="Currency 5 4 4" xfId="5035"/>
    <cellStyle name="Currency 5 4 4 2" xfId="11735"/>
    <cellStyle name="Currency 5 4 4 2 2" xfId="37389"/>
    <cellStyle name="Currency 5 4 4 3" xfId="37388"/>
    <cellStyle name="Currency 5 4 4 4" xfId="45770"/>
    <cellStyle name="Currency 5 4 5" xfId="5036"/>
    <cellStyle name="Currency 5 4 5 2" xfId="11736"/>
    <cellStyle name="Currency 5 4 5 2 2" xfId="37391"/>
    <cellStyle name="Currency 5 4 5 3" xfId="37390"/>
    <cellStyle name="Currency 5 4 5 4" xfId="45771"/>
    <cellStyle name="Currency 5 4 6" xfId="5037"/>
    <cellStyle name="Currency 5 4 6 2" xfId="11737"/>
    <cellStyle name="Currency 5 4 6 2 2" xfId="37393"/>
    <cellStyle name="Currency 5 4 6 3" xfId="37392"/>
    <cellStyle name="Currency 5 4 6 4" xfId="45772"/>
    <cellStyle name="Currency 5 4 7" xfId="5038"/>
    <cellStyle name="Currency 5 4 7 2" xfId="11738"/>
    <cellStyle name="Currency 5 4 7 2 2" xfId="37395"/>
    <cellStyle name="Currency 5 4 7 3" xfId="37394"/>
    <cellStyle name="Currency 5 4 7 4" xfId="45773"/>
    <cellStyle name="Currency 5 4 8" xfId="5039"/>
    <cellStyle name="Currency 5 4 8 2" xfId="11739"/>
    <cellStyle name="Currency 5 4 8 2 2" xfId="37397"/>
    <cellStyle name="Currency 5 4 8 3" xfId="37396"/>
    <cellStyle name="Currency 5 4 8 4" xfId="45774"/>
    <cellStyle name="Currency 5 4 9" xfId="11732"/>
    <cellStyle name="Currency 5 4 9 2" xfId="37398"/>
    <cellStyle name="Currency 5 5" xfId="5040"/>
    <cellStyle name="Currency 5 5 2" xfId="5041"/>
    <cellStyle name="Currency 5 5 3" xfId="11740"/>
    <cellStyle name="Currency 5 5 3 2" xfId="37400"/>
    <cellStyle name="Currency 5 5 4" xfId="37399"/>
    <cellStyle name="Currency 5 5 5" xfId="45775"/>
    <cellStyle name="Currency 5 6" xfId="5042"/>
    <cellStyle name="Currency 5 6 2" xfId="5043"/>
    <cellStyle name="Currency 5 6 2 2" xfId="11741"/>
    <cellStyle name="Currency 5 6 2 2 2" xfId="37402"/>
    <cellStyle name="Currency 5 6 2 3" xfId="37401"/>
    <cellStyle name="Currency 5 6 2 4" xfId="45776"/>
    <cellStyle name="Currency 5 7" xfId="5044"/>
    <cellStyle name="Currency 5 7 2" xfId="11742"/>
    <cellStyle name="Currency 5 7 2 2" xfId="37404"/>
    <cellStyle name="Currency 5 7 3" xfId="37403"/>
    <cellStyle name="Currency 5 7 4" xfId="45777"/>
    <cellStyle name="Currency 5 8" xfId="5045"/>
    <cellStyle name="Currency 5 8 2" xfId="11743"/>
    <cellStyle name="Currency 5 8 2 2" xfId="37406"/>
    <cellStyle name="Currency 5 8 3" xfId="37405"/>
    <cellStyle name="Currency 5 8 4" xfId="45778"/>
    <cellStyle name="Currency 5 9" xfId="5046"/>
    <cellStyle name="Currency 5 9 2" xfId="11744"/>
    <cellStyle name="Currency 5 9 2 2" xfId="37408"/>
    <cellStyle name="Currency 5 9 3" xfId="37407"/>
    <cellStyle name="Currency 5 9 4" xfId="45779"/>
    <cellStyle name="Currency 6" xfId="5047"/>
    <cellStyle name="Currency 6 10" xfId="5048"/>
    <cellStyle name="Currency 6 10 2" xfId="11746"/>
    <cellStyle name="Currency 6 10 2 2" xfId="37411"/>
    <cellStyle name="Currency 6 10 3" xfId="37410"/>
    <cellStyle name="Currency 6 10 4" xfId="45781"/>
    <cellStyle name="Currency 6 11" xfId="5049"/>
    <cellStyle name="Currency 6 11 2" xfId="11747"/>
    <cellStyle name="Currency 6 11 2 2" xfId="37413"/>
    <cellStyle name="Currency 6 11 3" xfId="37412"/>
    <cellStyle name="Currency 6 11 4" xfId="45782"/>
    <cellStyle name="Currency 6 12" xfId="11745"/>
    <cellStyle name="Currency 6 12 2" xfId="37414"/>
    <cellStyle name="Currency 6 13" xfId="18730"/>
    <cellStyle name="Currency 6 14" xfId="37409"/>
    <cellStyle name="Currency 6 15" xfId="45780"/>
    <cellStyle name="Currency 6 2" xfId="5050"/>
    <cellStyle name="Currency 6 2 10" xfId="11748"/>
    <cellStyle name="Currency 6 2 10 2" xfId="37416"/>
    <cellStyle name="Currency 6 2 11" xfId="18731"/>
    <cellStyle name="Currency 6 2 12" xfId="37415"/>
    <cellStyle name="Currency 6 2 13" xfId="45783"/>
    <cellStyle name="Currency 6 2 2" xfId="5051"/>
    <cellStyle name="Currency 6 2 2 10" xfId="37417"/>
    <cellStyle name="Currency 6 2 2 11" xfId="45784"/>
    <cellStyle name="Currency 6 2 2 2" xfId="5052"/>
    <cellStyle name="Currency 6 2 2 2 2" xfId="5053"/>
    <cellStyle name="Currency 6 2 2 2 2 2" xfId="11751"/>
    <cellStyle name="Currency 6 2 2 2 2 2 2" xfId="37420"/>
    <cellStyle name="Currency 6 2 2 2 2 3" xfId="37419"/>
    <cellStyle name="Currency 6 2 2 2 2 4" xfId="45786"/>
    <cellStyle name="Currency 6 2 2 2 3" xfId="11750"/>
    <cellStyle name="Currency 6 2 2 2 3 2" xfId="37421"/>
    <cellStyle name="Currency 6 2 2 2 4" xfId="37418"/>
    <cellStyle name="Currency 6 2 2 2 5" xfId="45785"/>
    <cellStyle name="Currency 6 2 2 3" xfId="5054"/>
    <cellStyle name="Currency 6 2 2 3 2" xfId="5055"/>
    <cellStyle name="Currency 6 2 2 3 2 2" xfId="11753"/>
    <cellStyle name="Currency 6 2 2 3 2 2 2" xfId="37424"/>
    <cellStyle name="Currency 6 2 2 3 2 3" xfId="37423"/>
    <cellStyle name="Currency 6 2 2 3 2 4" xfId="45788"/>
    <cellStyle name="Currency 6 2 2 3 3" xfId="11752"/>
    <cellStyle name="Currency 6 2 2 3 3 2" xfId="37425"/>
    <cellStyle name="Currency 6 2 2 3 4" xfId="37422"/>
    <cellStyle name="Currency 6 2 2 3 5" xfId="45787"/>
    <cellStyle name="Currency 6 2 2 4" xfId="5056"/>
    <cellStyle name="Currency 6 2 2 4 2" xfId="11754"/>
    <cellStyle name="Currency 6 2 2 4 2 2" xfId="37427"/>
    <cellStyle name="Currency 6 2 2 4 3" xfId="37426"/>
    <cellStyle name="Currency 6 2 2 4 4" xfId="45789"/>
    <cellStyle name="Currency 6 2 2 5" xfId="5057"/>
    <cellStyle name="Currency 6 2 2 5 2" xfId="11755"/>
    <cellStyle name="Currency 6 2 2 5 2 2" xfId="37429"/>
    <cellStyle name="Currency 6 2 2 5 3" xfId="37428"/>
    <cellStyle name="Currency 6 2 2 5 4" xfId="45790"/>
    <cellStyle name="Currency 6 2 2 6" xfId="5058"/>
    <cellStyle name="Currency 6 2 2 6 2" xfId="11756"/>
    <cellStyle name="Currency 6 2 2 6 2 2" xfId="37431"/>
    <cellStyle name="Currency 6 2 2 6 3" xfId="37430"/>
    <cellStyle name="Currency 6 2 2 6 4" xfId="45791"/>
    <cellStyle name="Currency 6 2 2 7" xfId="5059"/>
    <cellStyle name="Currency 6 2 2 7 2" xfId="11757"/>
    <cellStyle name="Currency 6 2 2 7 2 2" xfId="37433"/>
    <cellStyle name="Currency 6 2 2 7 3" xfId="37432"/>
    <cellStyle name="Currency 6 2 2 7 4" xfId="45792"/>
    <cellStyle name="Currency 6 2 2 8" xfId="5060"/>
    <cellStyle name="Currency 6 2 2 8 2" xfId="11758"/>
    <cellStyle name="Currency 6 2 2 8 2 2" xfId="37435"/>
    <cellStyle name="Currency 6 2 2 8 3" xfId="37434"/>
    <cellStyle name="Currency 6 2 2 8 4" xfId="45793"/>
    <cellStyle name="Currency 6 2 2 9" xfId="11749"/>
    <cellStyle name="Currency 6 2 2 9 2" xfId="37436"/>
    <cellStyle name="Currency 6 2 3" xfId="5061"/>
    <cellStyle name="Currency 6 2 3 2" xfId="5062"/>
    <cellStyle name="Currency 6 2 3 2 2" xfId="11760"/>
    <cellStyle name="Currency 6 2 3 2 2 2" xfId="37439"/>
    <cellStyle name="Currency 6 2 3 2 3" xfId="37438"/>
    <cellStyle name="Currency 6 2 3 2 4" xfId="45795"/>
    <cellStyle name="Currency 6 2 3 3" xfId="11759"/>
    <cellStyle name="Currency 6 2 3 3 2" xfId="37440"/>
    <cellStyle name="Currency 6 2 3 4" xfId="37437"/>
    <cellStyle name="Currency 6 2 3 5" xfId="45794"/>
    <cellStyle name="Currency 6 2 4" xfId="5063"/>
    <cellStyle name="Currency 6 2 4 2" xfId="5064"/>
    <cellStyle name="Currency 6 2 4 2 2" xfId="11762"/>
    <cellStyle name="Currency 6 2 4 2 2 2" xfId="37443"/>
    <cellStyle name="Currency 6 2 4 2 3" xfId="37442"/>
    <cellStyle name="Currency 6 2 4 2 4" xfId="45797"/>
    <cellStyle name="Currency 6 2 4 3" xfId="11761"/>
    <cellStyle name="Currency 6 2 4 3 2" xfId="37444"/>
    <cellStyle name="Currency 6 2 4 4" xfId="37441"/>
    <cellStyle name="Currency 6 2 4 5" xfId="45796"/>
    <cellStyle name="Currency 6 2 5" xfId="5065"/>
    <cellStyle name="Currency 6 2 5 2" xfId="11763"/>
    <cellStyle name="Currency 6 2 5 2 2" xfId="37446"/>
    <cellStyle name="Currency 6 2 5 3" xfId="37445"/>
    <cellStyle name="Currency 6 2 5 4" xfId="45798"/>
    <cellStyle name="Currency 6 2 6" xfId="5066"/>
    <cellStyle name="Currency 6 2 6 2" xfId="11764"/>
    <cellStyle name="Currency 6 2 6 2 2" xfId="37448"/>
    <cellStyle name="Currency 6 2 6 3" xfId="37447"/>
    <cellStyle name="Currency 6 2 6 4" xfId="45799"/>
    <cellStyle name="Currency 6 2 7" xfId="5067"/>
    <cellStyle name="Currency 6 2 7 2" xfId="11765"/>
    <cellStyle name="Currency 6 2 7 2 2" xfId="37450"/>
    <cellStyle name="Currency 6 2 7 3" xfId="37449"/>
    <cellStyle name="Currency 6 2 7 4" xfId="45800"/>
    <cellStyle name="Currency 6 2 8" xfId="5068"/>
    <cellStyle name="Currency 6 2 8 2" xfId="11766"/>
    <cellStyle name="Currency 6 2 8 2 2" xfId="37452"/>
    <cellStyle name="Currency 6 2 8 3" xfId="37451"/>
    <cellStyle name="Currency 6 2 8 4" xfId="45801"/>
    <cellStyle name="Currency 6 2 9" xfId="5069"/>
    <cellStyle name="Currency 6 2 9 2" xfId="11767"/>
    <cellStyle name="Currency 6 2 9 2 2" xfId="37454"/>
    <cellStyle name="Currency 6 2 9 3" xfId="37453"/>
    <cellStyle name="Currency 6 2 9 4" xfId="45802"/>
    <cellStyle name="Currency 6 3" xfId="5070"/>
    <cellStyle name="Currency 6 3 10" xfId="18732"/>
    <cellStyle name="Currency 6 3 11" xfId="37455"/>
    <cellStyle name="Currency 6 3 12" xfId="45803"/>
    <cellStyle name="Currency 6 3 2" xfId="5071"/>
    <cellStyle name="Currency 6 3 2 2" xfId="5072"/>
    <cellStyle name="Currency 6 3 2 2 2" xfId="11770"/>
    <cellStyle name="Currency 6 3 2 2 2 2" xfId="37458"/>
    <cellStyle name="Currency 6 3 2 2 3" xfId="37457"/>
    <cellStyle name="Currency 6 3 2 2 4" xfId="45805"/>
    <cellStyle name="Currency 6 3 2 3" xfId="11769"/>
    <cellStyle name="Currency 6 3 2 3 2" xfId="37459"/>
    <cellStyle name="Currency 6 3 2 4" xfId="37456"/>
    <cellStyle name="Currency 6 3 2 5" xfId="45804"/>
    <cellStyle name="Currency 6 3 3" xfId="5073"/>
    <cellStyle name="Currency 6 3 3 2" xfId="5074"/>
    <cellStyle name="Currency 6 3 3 2 2" xfId="11772"/>
    <cellStyle name="Currency 6 3 3 2 2 2" xfId="37462"/>
    <cellStyle name="Currency 6 3 3 2 3" xfId="37461"/>
    <cellStyle name="Currency 6 3 3 2 4" xfId="45807"/>
    <cellStyle name="Currency 6 3 3 3" xfId="11771"/>
    <cellStyle name="Currency 6 3 3 3 2" xfId="37463"/>
    <cellStyle name="Currency 6 3 3 4" xfId="37460"/>
    <cellStyle name="Currency 6 3 3 5" xfId="45806"/>
    <cellStyle name="Currency 6 3 4" xfId="5075"/>
    <cellStyle name="Currency 6 3 4 2" xfId="11773"/>
    <cellStyle name="Currency 6 3 4 2 2" xfId="37465"/>
    <cellStyle name="Currency 6 3 4 3" xfId="37464"/>
    <cellStyle name="Currency 6 3 4 4" xfId="45808"/>
    <cellStyle name="Currency 6 3 5" xfId="5076"/>
    <cellStyle name="Currency 6 3 5 2" xfId="11774"/>
    <cellStyle name="Currency 6 3 5 2 2" xfId="37467"/>
    <cellStyle name="Currency 6 3 5 3" xfId="37466"/>
    <cellStyle name="Currency 6 3 5 4" xfId="45809"/>
    <cellStyle name="Currency 6 3 6" xfId="5077"/>
    <cellStyle name="Currency 6 3 6 2" xfId="11775"/>
    <cellStyle name="Currency 6 3 6 2 2" xfId="37469"/>
    <cellStyle name="Currency 6 3 6 3" xfId="37468"/>
    <cellStyle name="Currency 6 3 6 4" xfId="45810"/>
    <cellStyle name="Currency 6 3 7" xfId="5078"/>
    <cellStyle name="Currency 6 3 7 2" xfId="11776"/>
    <cellStyle name="Currency 6 3 7 2 2" xfId="37471"/>
    <cellStyle name="Currency 6 3 7 3" xfId="37470"/>
    <cellStyle name="Currency 6 3 7 4" xfId="45811"/>
    <cellStyle name="Currency 6 3 8" xfId="5079"/>
    <cellStyle name="Currency 6 3 8 2" xfId="11777"/>
    <cellStyle name="Currency 6 3 8 2 2" xfId="37473"/>
    <cellStyle name="Currency 6 3 8 3" xfId="37472"/>
    <cellStyle name="Currency 6 3 8 4" xfId="45812"/>
    <cellStyle name="Currency 6 3 9" xfId="11768"/>
    <cellStyle name="Currency 6 3 9 2" xfId="37474"/>
    <cellStyle name="Currency 6 4" xfId="5080"/>
    <cellStyle name="Currency 6 4 10" xfId="37475"/>
    <cellStyle name="Currency 6 4 11" xfId="45813"/>
    <cellStyle name="Currency 6 4 2" xfId="5081"/>
    <cellStyle name="Currency 6 4 2 2" xfId="11779"/>
    <cellStyle name="Currency 6 4 2 2 2" xfId="37477"/>
    <cellStyle name="Currency 6 4 2 3" xfId="37476"/>
    <cellStyle name="Currency 6 4 2 4" xfId="45814"/>
    <cellStyle name="Currency 6 4 3" xfId="5082"/>
    <cellStyle name="Currency 6 4 3 2" xfId="11780"/>
    <cellStyle name="Currency 6 4 3 2 2" xfId="37479"/>
    <cellStyle name="Currency 6 4 3 3" xfId="37478"/>
    <cellStyle name="Currency 6 4 3 4" xfId="45815"/>
    <cellStyle name="Currency 6 4 4" xfId="5083"/>
    <cellStyle name="Currency 6 4 4 2" xfId="11781"/>
    <cellStyle name="Currency 6 4 4 2 2" xfId="37481"/>
    <cellStyle name="Currency 6 4 4 3" xfId="37480"/>
    <cellStyle name="Currency 6 4 4 4" xfId="45816"/>
    <cellStyle name="Currency 6 4 5" xfId="5084"/>
    <cellStyle name="Currency 6 4 5 2" xfId="11782"/>
    <cellStyle name="Currency 6 4 5 2 2" xfId="37483"/>
    <cellStyle name="Currency 6 4 5 3" xfId="37482"/>
    <cellStyle name="Currency 6 4 5 4" xfId="45817"/>
    <cellStyle name="Currency 6 4 6" xfId="5085"/>
    <cellStyle name="Currency 6 4 6 2" xfId="11783"/>
    <cellStyle name="Currency 6 4 6 2 2" xfId="37485"/>
    <cellStyle name="Currency 6 4 6 3" xfId="37484"/>
    <cellStyle name="Currency 6 4 6 4" xfId="45818"/>
    <cellStyle name="Currency 6 4 7" xfId="5086"/>
    <cellStyle name="Currency 6 4 7 2" xfId="11784"/>
    <cellStyle name="Currency 6 4 7 2 2" xfId="37487"/>
    <cellStyle name="Currency 6 4 7 3" xfId="37486"/>
    <cellStyle name="Currency 6 4 7 4" xfId="45819"/>
    <cellStyle name="Currency 6 4 8" xfId="5087"/>
    <cellStyle name="Currency 6 4 8 2" xfId="11785"/>
    <cellStyle name="Currency 6 4 8 2 2" xfId="37489"/>
    <cellStyle name="Currency 6 4 8 3" xfId="37488"/>
    <cellStyle name="Currency 6 4 8 4" xfId="45820"/>
    <cellStyle name="Currency 6 4 9" xfId="11778"/>
    <cellStyle name="Currency 6 4 9 2" xfId="37490"/>
    <cellStyle name="Currency 6 5" xfId="5088"/>
    <cellStyle name="Currency 6 5 2" xfId="5089"/>
    <cellStyle name="Currency 6 5 2 2" xfId="11787"/>
    <cellStyle name="Currency 6 5 2 2 2" xfId="37493"/>
    <cellStyle name="Currency 6 5 2 3" xfId="37492"/>
    <cellStyle name="Currency 6 5 2 4" xfId="45822"/>
    <cellStyle name="Currency 6 5 3" xfId="11786"/>
    <cellStyle name="Currency 6 5 3 2" xfId="37494"/>
    <cellStyle name="Currency 6 5 4" xfId="37491"/>
    <cellStyle name="Currency 6 5 5" xfId="45821"/>
    <cellStyle name="Currency 6 6" xfId="5090"/>
    <cellStyle name="Currency 6 6 2" xfId="11788"/>
    <cellStyle name="Currency 6 6 2 2" xfId="37496"/>
    <cellStyle name="Currency 6 6 3" xfId="37495"/>
    <cellStyle name="Currency 6 6 4" xfId="45823"/>
    <cellStyle name="Currency 6 7" xfId="5091"/>
    <cellStyle name="Currency 6 7 2" xfId="11789"/>
    <cellStyle name="Currency 6 7 2 2" xfId="37498"/>
    <cellStyle name="Currency 6 7 3" xfId="37497"/>
    <cellStyle name="Currency 6 7 4" xfId="45824"/>
    <cellStyle name="Currency 6 8" xfId="5092"/>
    <cellStyle name="Currency 6 8 2" xfId="11790"/>
    <cellStyle name="Currency 6 8 2 2" xfId="37500"/>
    <cellStyle name="Currency 6 8 3" xfId="37499"/>
    <cellStyle name="Currency 6 8 4" xfId="45825"/>
    <cellStyle name="Currency 6 9" xfId="5093"/>
    <cellStyle name="Currency 6 9 2" xfId="11791"/>
    <cellStyle name="Currency 6 9 2 2" xfId="37502"/>
    <cellStyle name="Currency 6 9 3" xfId="37501"/>
    <cellStyle name="Currency 6 9 4" xfId="45826"/>
    <cellStyle name="Currency 7" xfId="5094"/>
    <cellStyle name="Currency 7 10" xfId="5095"/>
    <cellStyle name="Currency 7 10 2" xfId="11793"/>
    <cellStyle name="Currency 7 10 2 2" xfId="37505"/>
    <cellStyle name="Currency 7 10 3" xfId="37504"/>
    <cellStyle name="Currency 7 10 4" xfId="45828"/>
    <cellStyle name="Currency 7 11" xfId="5096"/>
    <cellStyle name="Currency 7 11 2" xfId="11794"/>
    <cellStyle name="Currency 7 11 2 2" xfId="37507"/>
    <cellStyle name="Currency 7 11 3" xfId="37506"/>
    <cellStyle name="Currency 7 11 4" xfId="45829"/>
    <cellStyle name="Currency 7 12" xfId="11792"/>
    <cellStyle name="Currency 7 12 2" xfId="37508"/>
    <cellStyle name="Currency 7 13" xfId="18733"/>
    <cellStyle name="Currency 7 14" xfId="37503"/>
    <cellStyle name="Currency 7 15" xfId="45827"/>
    <cellStyle name="Currency 7 2" xfId="5097"/>
    <cellStyle name="Currency 7 2 10" xfId="11795"/>
    <cellStyle name="Currency 7 2 10 2" xfId="37510"/>
    <cellStyle name="Currency 7 2 11" xfId="18734"/>
    <cellStyle name="Currency 7 2 12" xfId="37509"/>
    <cellStyle name="Currency 7 2 13" xfId="45830"/>
    <cellStyle name="Currency 7 2 2" xfId="5098"/>
    <cellStyle name="Currency 7 2 2 10" xfId="37511"/>
    <cellStyle name="Currency 7 2 2 11" xfId="45831"/>
    <cellStyle name="Currency 7 2 2 2" xfId="5099"/>
    <cellStyle name="Currency 7 2 2 2 2" xfId="5100"/>
    <cellStyle name="Currency 7 2 2 2 2 2" xfId="11798"/>
    <cellStyle name="Currency 7 2 2 2 2 2 2" xfId="37514"/>
    <cellStyle name="Currency 7 2 2 2 2 3" xfId="37513"/>
    <cellStyle name="Currency 7 2 2 2 2 4" xfId="45833"/>
    <cellStyle name="Currency 7 2 2 2 3" xfId="11797"/>
    <cellStyle name="Currency 7 2 2 2 3 2" xfId="37515"/>
    <cellStyle name="Currency 7 2 2 2 4" xfId="37512"/>
    <cellStyle name="Currency 7 2 2 2 5" xfId="45832"/>
    <cellStyle name="Currency 7 2 2 3" xfId="5101"/>
    <cellStyle name="Currency 7 2 2 3 2" xfId="5102"/>
    <cellStyle name="Currency 7 2 2 3 2 2" xfId="11800"/>
    <cellStyle name="Currency 7 2 2 3 2 2 2" xfId="37518"/>
    <cellStyle name="Currency 7 2 2 3 2 3" xfId="37517"/>
    <cellStyle name="Currency 7 2 2 3 2 4" xfId="45835"/>
    <cellStyle name="Currency 7 2 2 3 3" xfId="11799"/>
    <cellStyle name="Currency 7 2 2 3 3 2" xfId="37519"/>
    <cellStyle name="Currency 7 2 2 3 4" xfId="37516"/>
    <cellStyle name="Currency 7 2 2 3 5" xfId="45834"/>
    <cellStyle name="Currency 7 2 2 4" xfId="5103"/>
    <cellStyle name="Currency 7 2 2 4 2" xfId="11801"/>
    <cellStyle name="Currency 7 2 2 4 2 2" xfId="37521"/>
    <cellStyle name="Currency 7 2 2 4 3" xfId="37520"/>
    <cellStyle name="Currency 7 2 2 4 4" xfId="45836"/>
    <cellStyle name="Currency 7 2 2 5" xfId="5104"/>
    <cellStyle name="Currency 7 2 2 5 2" xfId="11802"/>
    <cellStyle name="Currency 7 2 2 5 2 2" xfId="37523"/>
    <cellStyle name="Currency 7 2 2 5 3" xfId="37522"/>
    <cellStyle name="Currency 7 2 2 5 4" xfId="45837"/>
    <cellStyle name="Currency 7 2 2 6" xfId="5105"/>
    <cellStyle name="Currency 7 2 2 6 2" xfId="11803"/>
    <cellStyle name="Currency 7 2 2 6 2 2" xfId="37525"/>
    <cellStyle name="Currency 7 2 2 6 3" xfId="37524"/>
    <cellStyle name="Currency 7 2 2 6 4" xfId="45838"/>
    <cellStyle name="Currency 7 2 2 7" xfId="5106"/>
    <cellStyle name="Currency 7 2 2 7 2" xfId="11804"/>
    <cellStyle name="Currency 7 2 2 7 2 2" xfId="37527"/>
    <cellStyle name="Currency 7 2 2 7 3" xfId="37526"/>
    <cellStyle name="Currency 7 2 2 7 4" xfId="45839"/>
    <cellStyle name="Currency 7 2 2 8" xfId="5107"/>
    <cellStyle name="Currency 7 2 2 8 2" xfId="11805"/>
    <cellStyle name="Currency 7 2 2 8 2 2" xfId="37529"/>
    <cellStyle name="Currency 7 2 2 8 3" xfId="37528"/>
    <cellStyle name="Currency 7 2 2 8 4" xfId="45840"/>
    <cellStyle name="Currency 7 2 2 9" xfId="11796"/>
    <cellStyle name="Currency 7 2 2 9 2" xfId="37530"/>
    <cellStyle name="Currency 7 2 3" xfId="5108"/>
    <cellStyle name="Currency 7 2 3 2" xfId="5109"/>
    <cellStyle name="Currency 7 2 3 2 2" xfId="11807"/>
    <cellStyle name="Currency 7 2 3 2 2 2" xfId="37533"/>
    <cellStyle name="Currency 7 2 3 2 3" xfId="37532"/>
    <cellStyle name="Currency 7 2 3 2 4" xfId="45842"/>
    <cellStyle name="Currency 7 2 3 3" xfId="11806"/>
    <cellStyle name="Currency 7 2 3 3 2" xfId="37534"/>
    <cellStyle name="Currency 7 2 3 4" xfId="37531"/>
    <cellStyle name="Currency 7 2 3 5" xfId="45841"/>
    <cellStyle name="Currency 7 2 4" xfId="5110"/>
    <cellStyle name="Currency 7 2 4 2" xfId="5111"/>
    <cellStyle name="Currency 7 2 4 2 2" xfId="11809"/>
    <cellStyle name="Currency 7 2 4 2 2 2" xfId="37537"/>
    <cellStyle name="Currency 7 2 4 2 3" xfId="37536"/>
    <cellStyle name="Currency 7 2 4 2 4" xfId="45844"/>
    <cellStyle name="Currency 7 2 4 3" xfId="11808"/>
    <cellStyle name="Currency 7 2 4 3 2" xfId="37538"/>
    <cellStyle name="Currency 7 2 4 4" xfId="37535"/>
    <cellStyle name="Currency 7 2 4 5" xfId="45843"/>
    <cellStyle name="Currency 7 2 5" xfId="5112"/>
    <cellStyle name="Currency 7 2 5 2" xfId="11810"/>
    <cellStyle name="Currency 7 2 5 2 2" xfId="37540"/>
    <cellStyle name="Currency 7 2 5 3" xfId="37539"/>
    <cellStyle name="Currency 7 2 5 4" xfId="45845"/>
    <cellStyle name="Currency 7 2 6" xfId="5113"/>
    <cellStyle name="Currency 7 2 6 2" xfId="11811"/>
    <cellStyle name="Currency 7 2 6 2 2" xfId="37542"/>
    <cellStyle name="Currency 7 2 6 3" xfId="37541"/>
    <cellStyle name="Currency 7 2 6 4" xfId="45846"/>
    <cellStyle name="Currency 7 2 7" xfId="5114"/>
    <cellStyle name="Currency 7 2 7 2" xfId="11812"/>
    <cellStyle name="Currency 7 2 7 2 2" xfId="37544"/>
    <cellStyle name="Currency 7 2 7 3" xfId="37543"/>
    <cellStyle name="Currency 7 2 7 4" xfId="45847"/>
    <cellStyle name="Currency 7 2 8" xfId="5115"/>
    <cellStyle name="Currency 7 2 8 2" xfId="11813"/>
    <cellStyle name="Currency 7 2 8 2 2" xfId="37546"/>
    <cellStyle name="Currency 7 2 8 3" xfId="37545"/>
    <cellStyle name="Currency 7 2 8 4" xfId="45848"/>
    <cellStyle name="Currency 7 2 9" xfId="5116"/>
    <cellStyle name="Currency 7 2 9 2" xfId="11814"/>
    <cellStyle name="Currency 7 2 9 2 2" xfId="37548"/>
    <cellStyle name="Currency 7 2 9 3" xfId="37547"/>
    <cellStyle name="Currency 7 2 9 4" xfId="45849"/>
    <cellStyle name="Currency 7 3" xfId="5117"/>
    <cellStyle name="Currency 7 3 10" xfId="18735"/>
    <cellStyle name="Currency 7 3 11" xfId="37549"/>
    <cellStyle name="Currency 7 3 12" xfId="45850"/>
    <cellStyle name="Currency 7 3 2" xfId="5118"/>
    <cellStyle name="Currency 7 3 2 2" xfId="5119"/>
    <cellStyle name="Currency 7 3 2 2 2" xfId="11817"/>
    <cellStyle name="Currency 7 3 2 2 2 2" xfId="37552"/>
    <cellStyle name="Currency 7 3 2 2 3" xfId="37551"/>
    <cellStyle name="Currency 7 3 2 2 4" xfId="45852"/>
    <cellStyle name="Currency 7 3 2 3" xfId="11816"/>
    <cellStyle name="Currency 7 3 2 3 2" xfId="37553"/>
    <cellStyle name="Currency 7 3 2 4" xfId="37550"/>
    <cellStyle name="Currency 7 3 2 5" xfId="45851"/>
    <cellStyle name="Currency 7 3 3" xfId="5120"/>
    <cellStyle name="Currency 7 3 3 2" xfId="5121"/>
    <cellStyle name="Currency 7 3 3 2 2" xfId="11819"/>
    <cellStyle name="Currency 7 3 3 2 2 2" xfId="37556"/>
    <cellStyle name="Currency 7 3 3 2 3" xfId="37555"/>
    <cellStyle name="Currency 7 3 3 2 4" xfId="45854"/>
    <cellStyle name="Currency 7 3 3 3" xfId="11818"/>
    <cellStyle name="Currency 7 3 3 3 2" xfId="37557"/>
    <cellStyle name="Currency 7 3 3 4" xfId="37554"/>
    <cellStyle name="Currency 7 3 3 5" xfId="45853"/>
    <cellStyle name="Currency 7 3 4" xfId="5122"/>
    <cellStyle name="Currency 7 3 4 2" xfId="11820"/>
    <cellStyle name="Currency 7 3 4 2 2" xfId="37559"/>
    <cellStyle name="Currency 7 3 4 3" xfId="37558"/>
    <cellStyle name="Currency 7 3 4 4" xfId="45855"/>
    <cellStyle name="Currency 7 3 5" xfId="5123"/>
    <cellStyle name="Currency 7 3 5 2" xfId="11821"/>
    <cellStyle name="Currency 7 3 5 2 2" xfId="37561"/>
    <cellStyle name="Currency 7 3 5 3" xfId="37560"/>
    <cellStyle name="Currency 7 3 5 4" xfId="45856"/>
    <cellStyle name="Currency 7 3 6" xfId="5124"/>
    <cellStyle name="Currency 7 3 6 2" xfId="11822"/>
    <cellStyle name="Currency 7 3 6 2 2" xfId="37563"/>
    <cellStyle name="Currency 7 3 6 3" xfId="37562"/>
    <cellStyle name="Currency 7 3 6 4" xfId="45857"/>
    <cellStyle name="Currency 7 3 7" xfId="5125"/>
    <cellStyle name="Currency 7 3 7 2" xfId="11823"/>
    <cellStyle name="Currency 7 3 7 2 2" xfId="37565"/>
    <cellStyle name="Currency 7 3 7 3" xfId="37564"/>
    <cellStyle name="Currency 7 3 7 4" xfId="45858"/>
    <cellStyle name="Currency 7 3 8" xfId="5126"/>
    <cellStyle name="Currency 7 3 8 2" xfId="11824"/>
    <cellStyle name="Currency 7 3 8 2 2" xfId="37567"/>
    <cellStyle name="Currency 7 3 8 3" xfId="37566"/>
    <cellStyle name="Currency 7 3 8 4" xfId="45859"/>
    <cellStyle name="Currency 7 3 9" xfId="11815"/>
    <cellStyle name="Currency 7 3 9 2" xfId="37568"/>
    <cellStyle name="Currency 7 4" xfId="5127"/>
    <cellStyle name="Currency 7 4 10" xfId="37569"/>
    <cellStyle name="Currency 7 4 11" xfId="45860"/>
    <cellStyle name="Currency 7 4 2" xfId="5128"/>
    <cellStyle name="Currency 7 4 2 2" xfId="11826"/>
    <cellStyle name="Currency 7 4 2 2 2" xfId="37571"/>
    <cellStyle name="Currency 7 4 2 3" xfId="37570"/>
    <cellStyle name="Currency 7 4 2 4" xfId="45861"/>
    <cellStyle name="Currency 7 4 3" xfId="5129"/>
    <cellStyle name="Currency 7 4 3 2" xfId="11827"/>
    <cellStyle name="Currency 7 4 3 2 2" xfId="37573"/>
    <cellStyle name="Currency 7 4 3 3" xfId="37572"/>
    <cellStyle name="Currency 7 4 3 4" xfId="45862"/>
    <cellStyle name="Currency 7 4 4" xfId="5130"/>
    <cellStyle name="Currency 7 4 4 2" xfId="11828"/>
    <cellStyle name="Currency 7 4 4 2 2" xfId="37575"/>
    <cellStyle name="Currency 7 4 4 3" xfId="37574"/>
    <cellStyle name="Currency 7 4 4 4" xfId="45863"/>
    <cellStyle name="Currency 7 4 5" xfId="5131"/>
    <cellStyle name="Currency 7 4 5 2" xfId="11829"/>
    <cellStyle name="Currency 7 4 5 2 2" xfId="37577"/>
    <cellStyle name="Currency 7 4 5 3" xfId="37576"/>
    <cellStyle name="Currency 7 4 5 4" xfId="45864"/>
    <cellStyle name="Currency 7 4 6" xfId="5132"/>
    <cellStyle name="Currency 7 4 6 2" xfId="11830"/>
    <cellStyle name="Currency 7 4 6 2 2" xfId="37579"/>
    <cellStyle name="Currency 7 4 6 3" xfId="37578"/>
    <cellStyle name="Currency 7 4 6 4" xfId="45865"/>
    <cellStyle name="Currency 7 4 7" xfId="5133"/>
    <cellStyle name="Currency 7 4 7 2" xfId="11831"/>
    <cellStyle name="Currency 7 4 7 2 2" xfId="37581"/>
    <cellStyle name="Currency 7 4 7 3" xfId="37580"/>
    <cellStyle name="Currency 7 4 7 4" xfId="45866"/>
    <cellStyle name="Currency 7 4 8" xfId="5134"/>
    <cellStyle name="Currency 7 4 8 2" xfId="11832"/>
    <cellStyle name="Currency 7 4 8 2 2" xfId="37583"/>
    <cellStyle name="Currency 7 4 8 3" xfId="37582"/>
    <cellStyle name="Currency 7 4 8 4" xfId="45867"/>
    <cellStyle name="Currency 7 4 9" xfId="11825"/>
    <cellStyle name="Currency 7 4 9 2" xfId="37584"/>
    <cellStyle name="Currency 7 5" xfId="5135"/>
    <cellStyle name="Currency 7 5 2" xfId="5136"/>
    <cellStyle name="Currency 7 5 2 2" xfId="11834"/>
    <cellStyle name="Currency 7 5 2 2 2" xfId="37587"/>
    <cellStyle name="Currency 7 5 2 3" xfId="37586"/>
    <cellStyle name="Currency 7 5 2 4" xfId="45869"/>
    <cellStyle name="Currency 7 5 3" xfId="11833"/>
    <cellStyle name="Currency 7 5 3 2" xfId="37588"/>
    <cellStyle name="Currency 7 5 4" xfId="37585"/>
    <cellStyle name="Currency 7 5 5" xfId="45868"/>
    <cellStyle name="Currency 7 6" xfId="5137"/>
    <cellStyle name="Currency 7 6 2" xfId="11835"/>
    <cellStyle name="Currency 7 6 2 2" xfId="37590"/>
    <cellStyle name="Currency 7 6 3" xfId="37589"/>
    <cellStyle name="Currency 7 6 4" xfId="45870"/>
    <cellStyle name="Currency 7 7" xfId="5138"/>
    <cellStyle name="Currency 7 7 2" xfId="11836"/>
    <cellStyle name="Currency 7 7 2 2" xfId="37592"/>
    <cellStyle name="Currency 7 7 3" xfId="37591"/>
    <cellStyle name="Currency 7 7 4" xfId="45871"/>
    <cellStyle name="Currency 7 8" xfId="5139"/>
    <cellStyle name="Currency 7 8 2" xfId="11837"/>
    <cellStyle name="Currency 7 8 2 2" xfId="37594"/>
    <cellStyle name="Currency 7 8 3" xfId="37593"/>
    <cellStyle name="Currency 7 8 4" xfId="45872"/>
    <cellStyle name="Currency 7 9" xfId="5140"/>
    <cellStyle name="Currency 7 9 2" xfId="11838"/>
    <cellStyle name="Currency 7 9 2 2" xfId="37596"/>
    <cellStyle name="Currency 7 9 3" xfId="37595"/>
    <cellStyle name="Currency 7 9 4" xfId="45873"/>
    <cellStyle name="Currency 8" xfId="5141"/>
    <cellStyle name="Currency 8 10" xfId="5142"/>
    <cellStyle name="Currency 8 10 2" xfId="11840"/>
    <cellStyle name="Currency 8 10 2 2" xfId="37599"/>
    <cellStyle name="Currency 8 10 3" xfId="37598"/>
    <cellStyle name="Currency 8 10 4" xfId="45875"/>
    <cellStyle name="Currency 8 11" xfId="5143"/>
    <cellStyle name="Currency 8 11 2" xfId="11841"/>
    <cellStyle name="Currency 8 11 2 2" xfId="37601"/>
    <cellStyle name="Currency 8 11 3" xfId="37600"/>
    <cellStyle name="Currency 8 11 4" xfId="45876"/>
    <cellStyle name="Currency 8 12" xfId="11839"/>
    <cellStyle name="Currency 8 12 2" xfId="37602"/>
    <cellStyle name="Currency 8 13" xfId="18736"/>
    <cellStyle name="Currency 8 14" xfId="37597"/>
    <cellStyle name="Currency 8 15" xfId="45874"/>
    <cellStyle name="Currency 8 2" xfId="5144"/>
    <cellStyle name="Currency 8 2 10" xfId="11842"/>
    <cellStyle name="Currency 8 2 10 2" xfId="37604"/>
    <cellStyle name="Currency 8 2 11" xfId="18737"/>
    <cellStyle name="Currency 8 2 12" xfId="37603"/>
    <cellStyle name="Currency 8 2 13" xfId="45877"/>
    <cellStyle name="Currency 8 2 2" xfId="5145"/>
    <cellStyle name="Currency 8 2 2 10" xfId="37605"/>
    <cellStyle name="Currency 8 2 2 11" xfId="45878"/>
    <cellStyle name="Currency 8 2 2 2" xfId="5146"/>
    <cellStyle name="Currency 8 2 2 2 2" xfId="5147"/>
    <cellStyle name="Currency 8 2 2 2 2 2" xfId="11845"/>
    <cellStyle name="Currency 8 2 2 2 2 2 2" xfId="37608"/>
    <cellStyle name="Currency 8 2 2 2 2 3" xfId="37607"/>
    <cellStyle name="Currency 8 2 2 2 2 4" xfId="45880"/>
    <cellStyle name="Currency 8 2 2 2 3" xfId="11844"/>
    <cellStyle name="Currency 8 2 2 2 3 2" xfId="37609"/>
    <cellStyle name="Currency 8 2 2 2 4" xfId="37606"/>
    <cellStyle name="Currency 8 2 2 2 5" xfId="45879"/>
    <cellStyle name="Currency 8 2 2 3" xfId="5148"/>
    <cellStyle name="Currency 8 2 2 3 2" xfId="5149"/>
    <cellStyle name="Currency 8 2 2 3 2 2" xfId="11847"/>
    <cellStyle name="Currency 8 2 2 3 2 2 2" xfId="37612"/>
    <cellStyle name="Currency 8 2 2 3 2 3" xfId="37611"/>
    <cellStyle name="Currency 8 2 2 3 2 4" xfId="45882"/>
    <cellStyle name="Currency 8 2 2 3 3" xfId="11846"/>
    <cellStyle name="Currency 8 2 2 3 3 2" xfId="37613"/>
    <cellStyle name="Currency 8 2 2 3 4" xfId="37610"/>
    <cellStyle name="Currency 8 2 2 3 5" xfId="45881"/>
    <cellStyle name="Currency 8 2 2 4" xfId="5150"/>
    <cellStyle name="Currency 8 2 2 4 2" xfId="11848"/>
    <cellStyle name="Currency 8 2 2 4 2 2" xfId="37615"/>
    <cellStyle name="Currency 8 2 2 4 3" xfId="37614"/>
    <cellStyle name="Currency 8 2 2 4 4" xfId="45883"/>
    <cellStyle name="Currency 8 2 2 5" xfId="5151"/>
    <cellStyle name="Currency 8 2 2 5 2" xfId="11849"/>
    <cellStyle name="Currency 8 2 2 5 2 2" xfId="37617"/>
    <cellStyle name="Currency 8 2 2 5 3" xfId="37616"/>
    <cellStyle name="Currency 8 2 2 5 4" xfId="45884"/>
    <cellStyle name="Currency 8 2 2 6" xfId="5152"/>
    <cellStyle name="Currency 8 2 2 6 2" xfId="11850"/>
    <cellStyle name="Currency 8 2 2 6 2 2" xfId="37619"/>
    <cellStyle name="Currency 8 2 2 6 3" xfId="37618"/>
    <cellStyle name="Currency 8 2 2 6 4" xfId="45885"/>
    <cellStyle name="Currency 8 2 2 7" xfId="5153"/>
    <cellStyle name="Currency 8 2 2 7 2" xfId="11851"/>
    <cellStyle name="Currency 8 2 2 7 2 2" xfId="37621"/>
    <cellStyle name="Currency 8 2 2 7 3" xfId="37620"/>
    <cellStyle name="Currency 8 2 2 7 4" xfId="45886"/>
    <cellStyle name="Currency 8 2 2 8" xfId="5154"/>
    <cellStyle name="Currency 8 2 2 8 2" xfId="11852"/>
    <cellStyle name="Currency 8 2 2 8 2 2" xfId="37623"/>
    <cellStyle name="Currency 8 2 2 8 3" xfId="37622"/>
    <cellStyle name="Currency 8 2 2 8 4" xfId="45887"/>
    <cellStyle name="Currency 8 2 2 9" xfId="11843"/>
    <cellStyle name="Currency 8 2 2 9 2" xfId="37624"/>
    <cellStyle name="Currency 8 2 3" xfId="5155"/>
    <cellStyle name="Currency 8 2 3 2" xfId="5156"/>
    <cellStyle name="Currency 8 2 3 2 2" xfId="11854"/>
    <cellStyle name="Currency 8 2 3 2 2 2" xfId="37627"/>
    <cellStyle name="Currency 8 2 3 2 3" xfId="37626"/>
    <cellStyle name="Currency 8 2 3 2 4" xfId="45889"/>
    <cellStyle name="Currency 8 2 3 3" xfId="11853"/>
    <cellStyle name="Currency 8 2 3 3 2" xfId="37628"/>
    <cellStyle name="Currency 8 2 3 4" xfId="37625"/>
    <cellStyle name="Currency 8 2 3 5" xfId="45888"/>
    <cellStyle name="Currency 8 2 4" xfId="5157"/>
    <cellStyle name="Currency 8 2 4 2" xfId="5158"/>
    <cellStyle name="Currency 8 2 4 2 2" xfId="11856"/>
    <cellStyle name="Currency 8 2 4 2 2 2" xfId="37631"/>
    <cellStyle name="Currency 8 2 4 2 3" xfId="37630"/>
    <cellStyle name="Currency 8 2 4 2 4" xfId="45891"/>
    <cellStyle name="Currency 8 2 4 3" xfId="11855"/>
    <cellStyle name="Currency 8 2 4 3 2" xfId="37632"/>
    <cellStyle name="Currency 8 2 4 4" xfId="37629"/>
    <cellStyle name="Currency 8 2 4 5" xfId="45890"/>
    <cellStyle name="Currency 8 2 5" xfId="5159"/>
    <cellStyle name="Currency 8 2 5 2" xfId="11857"/>
    <cellStyle name="Currency 8 2 5 2 2" xfId="37634"/>
    <cellStyle name="Currency 8 2 5 3" xfId="37633"/>
    <cellStyle name="Currency 8 2 5 4" xfId="45892"/>
    <cellStyle name="Currency 8 2 6" xfId="5160"/>
    <cellStyle name="Currency 8 2 6 2" xfId="11858"/>
    <cellStyle name="Currency 8 2 6 2 2" xfId="37636"/>
    <cellStyle name="Currency 8 2 6 3" xfId="37635"/>
    <cellStyle name="Currency 8 2 6 4" xfId="45893"/>
    <cellStyle name="Currency 8 2 7" xfId="5161"/>
    <cellStyle name="Currency 8 2 7 2" xfId="11859"/>
    <cellStyle name="Currency 8 2 7 2 2" xfId="37638"/>
    <cellStyle name="Currency 8 2 7 3" xfId="37637"/>
    <cellStyle name="Currency 8 2 7 4" xfId="45894"/>
    <cellStyle name="Currency 8 2 8" xfId="5162"/>
    <cellStyle name="Currency 8 2 8 2" xfId="11860"/>
    <cellStyle name="Currency 8 2 8 2 2" xfId="37640"/>
    <cellStyle name="Currency 8 2 8 3" xfId="37639"/>
    <cellStyle name="Currency 8 2 8 4" xfId="45895"/>
    <cellStyle name="Currency 8 2 9" xfId="5163"/>
    <cellStyle name="Currency 8 2 9 2" xfId="11861"/>
    <cellStyle name="Currency 8 2 9 2 2" xfId="37642"/>
    <cellStyle name="Currency 8 2 9 3" xfId="37641"/>
    <cellStyle name="Currency 8 2 9 4" xfId="45896"/>
    <cellStyle name="Currency 8 3" xfId="5164"/>
    <cellStyle name="Currency 8 3 10" xfId="18738"/>
    <cellStyle name="Currency 8 3 11" xfId="37643"/>
    <cellStyle name="Currency 8 3 12" xfId="45897"/>
    <cellStyle name="Currency 8 3 2" xfId="5165"/>
    <cellStyle name="Currency 8 3 2 2" xfId="5166"/>
    <cellStyle name="Currency 8 3 2 2 2" xfId="11864"/>
    <cellStyle name="Currency 8 3 2 2 2 2" xfId="37646"/>
    <cellStyle name="Currency 8 3 2 2 3" xfId="37645"/>
    <cellStyle name="Currency 8 3 2 2 4" xfId="45899"/>
    <cellStyle name="Currency 8 3 2 3" xfId="11863"/>
    <cellStyle name="Currency 8 3 2 3 2" xfId="37647"/>
    <cellStyle name="Currency 8 3 2 4" xfId="37644"/>
    <cellStyle name="Currency 8 3 2 5" xfId="45898"/>
    <cellStyle name="Currency 8 3 3" xfId="5167"/>
    <cellStyle name="Currency 8 3 3 2" xfId="5168"/>
    <cellStyle name="Currency 8 3 3 2 2" xfId="11866"/>
    <cellStyle name="Currency 8 3 3 2 2 2" xfId="37650"/>
    <cellStyle name="Currency 8 3 3 2 3" xfId="37649"/>
    <cellStyle name="Currency 8 3 3 2 4" xfId="45901"/>
    <cellStyle name="Currency 8 3 3 3" xfId="11865"/>
    <cellStyle name="Currency 8 3 3 3 2" xfId="37651"/>
    <cellStyle name="Currency 8 3 3 4" xfId="37648"/>
    <cellStyle name="Currency 8 3 3 5" xfId="45900"/>
    <cellStyle name="Currency 8 3 4" xfId="5169"/>
    <cellStyle name="Currency 8 3 4 2" xfId="11867"/>
    <cellStyle name="Currency 8 3 4 2 2" xfId="37653"/>
    <cellStyle name="Currency 8 3 4 3" xfId="37652"/>
    <cellStyle name="Currency 8 3 4 4" xfId="45902"/>
    <cellStyle name="Currency 8 3 5" xfId="5170"/>
    <cellStyle name="Currency 8 3 5 2" xfId="11868"/>
    <cellStyle name="Currency 8 3 5 2 2" xfId="37655"/>
    <cellStyle name="Currency 8 3 5 3" xfId="37654"/>
    <cellStyle name="Currency 8 3 5 4" xfId="45903"/>
    <cellStyle name="Currency 8 3 6" xfId="5171"/>
    <cellStyle name="Currency 8 3 6 2" xfId="11869"/>
    <cellStyle name="Currency 8 3 6 2 2" xfId="37657"/>
    <cellStyle name="Currency 8 3 6 3" xfId="37656"/>
    <cellStyle name="Currency 8 3 6 4" xfId="45904"/>
    <cellStyle name="Currency 8 3 7" xfId="5172"/>
    <cellStyle name="Currency 8 3 7 2" xfId="11870"/>
    <cellStyle name="Currency 8 3 7 2 2" xfId="37659"/>
    <cellStyle name="Currency 8 3 7 3" xfId="37658"/>
    <cellStyle name="Currency 8 3 7 4" xfId="45905"/>
    <cellStyle name="Currency 8 3 8" xfId="5173"/>
    <cellStyle name="Currency 8 3 8 2" xfId="11871"/>
    <cellStyle name="Currency 8 3 8 2 2" xfId="37661"/>
    <cellStyle name="Currency 8 3 8 3" xfId="37660"/>
    <cellStyle name="Currency 8 3 8 4" xfId="45906"/>
    <cellStyle name="Currency 8 3 9" xfId="11862"/>
    <cellStyle name="Currency 8 3 9 2" xfId="37662"/>
    <cellStyle name="Currency 8 4" xfId="5174"/>
    <cellStyle name="Currency 8 4 10" xfId="37663"/>
    <cellStyle name="Currency 8 4 11" xfId="45907"/>
    <cellStyle name="Currency 8 4 2" xfId="5175"/>
    <cellStyle name="Currency 8 4 2 2" xfId="11873"/>
    <cellStyle name="Currency 8 4 2 2 2" xfId="37665"/>
    <cellStyle name="Currency 8 4 2 3" xfId="37664"/>
    <cellStyle name="Currency 8 4 2 4" xfId="45908"/>
    <cellStyle name="Currency 8 4 3" xfId="5176"/>
    <cellStyle name="Currency 8 4 3 2" xfId="11874"/>
    <cellStyle name="Currency 8 4 3 2 2" xfId="37667"/>
    <cellStyle name="Currency 8 4 3 3" xfId="37666"/>
    <cellStyle name="Currency 8 4 3 4" xfId="45909"/>
    <cellStyle name="Currency 8 4 4" xfId="5177"/>
    <cellStyle name="Currency 8 4 4 2" xfId="11875"/>
    <cellStyle name="Currency 8 4 4 2 2" xfId="37669"/>
    <cellStyle name="Currency 8 4 4 3" xfId="37668"/>
    <cellStyle name="Currency 8 4 4 4" xfId="45910"/>
    <cellStyle name="Currency 8 4 5" xfId="5178"/>
    <cellStyle name="Currency 8 4 5 2" xfId="11876"/>
    <cellStyle name="Currency 8 4 5 2 2" xfId="37671"/>
    <cellStyle name="Currency 8 4 5 3" xfId="37670"/>
    <cellStyle name="Currency 8 4 5 4" xfId="45911"/>
    <cellStyle name="Currency 8 4 6" xfId="5179"/>
    <cellStyle name="Currency 8 4 6 2" xfId="11877"/>
    <cellStyle name="Currency 8 4 6 2 2" xfId="37673"/>
    <cellStyle name="Currency 8 4 6 3" xfId="37672"/>
    <cellStyle name="Currency 8 4 6 4" xfId="45912"/>
    <cellStyle name="Currency 8 4 7" xfId="5180"/>
    <cellStyle name="Currency 8 4 7 2" xfId="11878"/>
    <cellStyle name="Currency 8 4 7 2 2" xfId="37675"/>
    <cellStyle name="Currency 8 4 7 3" xfId="37674"/>
    <cellStyle name="Currency 8 4 7 4" xfId="45913"/>
    <cellStyle name="Currency 8 4 8" xfId="5181"/>
    <cellStyle name="Currency 8 4 8 2" xfId="11879"/>
    <cellStyle name="Currency 8 4 8 2 2" xfId="37677"/>
    <cellStyle name="Currency 8 4 8 3" xfId="37676"/>
    <cellStyle name="Currency 8 4 8 4" xfId="45914"/>
    <cellStyle name="Currency 8 4 9" xfId="11872"/>
    <cellStyle name="Currency 8 4 9 2" xfId="37678"/>
    <cellStyle name="Currency 8 5" xfId="5182"/>
    <cellStyle name="Currency 8 5 2" xfId="5183"/>
    <cellStyle name="Currency 8 5 2 2" xfId="11881"/>
    <cellStyle name="Currency 8 5 2 2 2" xfId="37681"/>
    <cellStyle name="Currency 8 5 2 3" xfId="37680"/>
    <cellStyle name="Currency 8 5 2 4" xfId="45916"/>
    <cellStyle name="Currency 8 5 3" xfId="11880"/>
    <cellStyle name="Currency 8 5 3 2" xfId="37682"/>
    <cellStyle name="Currency 8 5 4" xfId="37679"/>
    <cellStyle name="Currency 8 5 5" xfId="45915"/>
    <cellStyle name="Currency 8 6" xfId="5184"/>
    <cellStyle name="Currency 8 6 2" xfId="11882"/>
    <cellStyle name="Currency 8 6 2 2" xfId="37684"/>
    <cellStyle name="Currency 8 6 3" xfId="37683"/>
    <cellStyle name="Currency 8 6 4" xfId="45917"/>
    <cellStyle name="Currency 8 7" xfId="5185"/>
    <cellStyle name="Currency 8 7 2" xfId="11883"/>
    <cellStyle name="Currency 8 7 2 2" xfId="37686"/>
    <cellStyle name="Currency 8 7 3" xfId="37685"/>
    <cellStyle name="Currency 8 7 4" xfId="45918"/>
    <cellStyle name="Currency 8 8" xfId="5186"/>
    <cellStyle name="Currency 8 8 2" xfId="11884"/>
    <cellStyle name="Currency 8 8 2 2" xfId="37688"/>
    <cellStyle name="Currency 8 8 3" xfId="37687"/>
    <cellStyle name="Currency 8 8 4" xfId="45919"/>
    <cellStyle name="Currency 8 9" xfId="5187"/>
    <cellStyle name="Currency 8 9 2" xfId="11885"/>
    <cellStyle name="Currency 8 9 2 2" xfId="37690"/>
    <cellStyle name="Currency 8 9 3" xfId="37689"/>
    <cellStyle name="Currency 8 9 4" xfId="45920"/>
    <cellStyle name="Currency 9" xfId="5188"/>
    <cellStyle name="Currency 9 10" xfId="5189"/>
    <cellStyle name="Currency 9 10 2" xfId="11887"/>
    <cellStyle name="Currency 9 10 2 2" xfId="37693"/>
    <cellStyle name="Currency 9 10 3" xfId="37692"/>
    <cellStyle name="Currency 9 10 4" xfId="45922"/>
    <cellStyle name="Currency 9 11" xfId="5190"/>
    <cellStyle name="Currency 9 11 2" xfId="11888"/>
    <cellStyle name="Currency 9 11 2 2" xfId="37695"/>
    <cellStyle name="Currency 9 11 3" xfId="37694"/>
    <cellStyle name="Currency 9 11 4" xfId="45923"/>
    <cellStyle name="Currency 9 12" xfId="11886"/>
    <cellStyle name="Currency 9 12 2" xfId="37696"/>
    <cellStyle name="Currency 9 13" xfId="18739"/>
    <cellStyle name="Currency 9 14" xfId="37691"/>
    <cellStyle name="Currency 9 15" xfId="45921"/>
    <cellStyle name="Currency 9 2" xfId="5191"/>
    <cellStyle name="Currency 9 2 10" xfId="11889"/>
    <cellStyle name="Currency 9 2 10 2" xfId="37698"/>
    <cellStyle name="Currency 9 2 11" xfId="37697"/>
    <cellStyle name="Currency 9 2 12" xfId="45924"/>
    <cellStyle name="Currency 9 2 2" xfId="5192"/>
    <cellStyle name="Currency 9 2 2 10" xfId="37699"/>
    <cellStyle name="Currency 9 2 2 11" xfId="45925"/>
    <cellStyle name="Currency 9 2 2 2" xfId="5193"/>
    <cellStyle name="Currency 9 2 2 2 2" xfId="5194"/>
    <cellStyle name="Currency 9 2 2 2 2 2" xfId="11892"/>
    <cellStyle name="Currency 9 2 2 2 2 2 2" xfId="37702"/>
    <cellStyle name="Currency 9 2 2 2 2 3" xfId="37701"/>
    <cellStyle name="Currency 9 2 2 2 2 4" xfId="45927"/>
    <cellStyle name="Currency 9 2 2 2 3" xfId="11891"/>
    <cellStyle name="Currency 9 2 2 2 3 2" xfId="37703"/>
    <cellStyle name="Currency 9 2 2 2 4" xfId="37700"/>
    <cellStyle name="Currency 9 2 2 2 5" xfId="45926"/>
    <cellStyle name="Currency 9 2 2 3" xfId="5195"/>
    <cellStyle name="Currency 9 2 2 3 2" xfId="5196"/>
    <cellStyle name="Currency 9 2 2 3 2 2" xfId="11894"/>
    <cellStyle name="Currency 9 2 2 3 2 2 2" xfId="37706"/>
    <cellStyle name="Currency 9 2 2 3 2 3" xfId="37705"/>
    <cellStyle name="Currency 9 2 2 3 2 4" xfId="45929"/>
    <cellStyle name="Currency 9 2 2 3 3" xfId="11893"/>
    <cellStyle name="Currency 9 2 2 3 3 2" xfId="37707"/>
    <cellStyle name="Currency 9 2 2 3 4" xfId="37704"/>
    <cellStyle name="Currency 9 2 2 3 5" xfId="45928"/>
    <cellStyle name="Currency 9 2 2 4" xfId="5197"/>
    <cellStyle name="Currency 9 2 2 4 2" xfId="11895"/>
    <cellStyle name="Currency 9 2 2 4 2 2" xfId="37709"/>
    <cellStyle name="Currency 9 2 2 4 3" xfId="37708"/>
    <cellStyle name="Currency 9 2 2 4 4" xfId="45930"/>
    <cellStyle name="Currency 9 2 2 5" xfId="5198"/>
    <cellStyle name="Currency 9 2 2 5 2" xfId="11896"/>
    <cellStyle name="Currency 9 2 2 5 2 2" xfId="37711"/>
    <cellStyle name="Currency 9 2 2 5 3" xfId="37710"/>
    <cellStyle name="Currency 9 2 2 5 4" xfId="45931"/>
    <cellStyle name="Currency 9 2 2 6" xfId="5199"/>
    <cellStyle name="Currency 9 2 2 6 2" xfId="11897"/>
    <cellStyle name="Currency 9 2 2 6 2 2" xfId="37713"/>
    <cellStyle name="Currency 9 2 2 6 3" xfId="37712"/>
    <cellStyle name="Currency 9 2 2 6 4" xfId="45932"/>
    <cellStyle name="Currency 9 2 2 7" xfId="5200"/>
    <cellStyle name="Currency 9 2 2 7 2" xfId="11898"/>
    <cellStyle name="Currency 9 2 2 7 2 2" xfId="37715"/>
    <cellStyle name="Currency 9 2 2 7 3" xfId="37714"/>
    <cellStyle name="Currency 9 2 2 7 4" xfId="45933"/>
    <cellStyle name="Currency 9 2 2 8" xfId="5201"/>
    <cellStyle name="Currency 9 2 2 8 2" xfId="11899"/>
    <cellStyle name="Currency 9 2 2 8 2 2" xfId="37717"/>
    <cellStyle name="Currency 9 2 2 8 3" xfId="37716"/>
    <cellStyle name="Currency 9 2 2 8 4" xfId="45934"/>
    <cellStyle name="Currency 9 2 2 9" xfId="11890"/>
    <cellStyle name="Currency 9 2 2 9 2" xfId="37718"/>
    <cellStyle name="Currency 9 2 3" xfId="5202"/>
    <cellStyle name="Currency 9 2 3 2" xfId="5203"/>
    <cellStyle name="Currency 9 2 3 2 2" xfId="11901"/>
    <cellStyle name="Currency 9 2 3 2 2 2" xfId="37721"/>
    <cellStyle name="Currency 9 2 3 2 3" xfId="37720"/>
    <cellStyle name="Currency 9 2 3 2 4" xfId="45936"/>
    <cellStyle name="Currency 9 2 3 3" xfId="11900"/>
    <cellStyle name="Currency 9 2 3 3 2" xfId="37722"/>
    <cellStyle name="Currency 9 2 3 4" xfId="37719"/>
    <cellStyle name="Currency 9 2 3 5" xfId="45935"/>
    <cellStyle name="Currency 9 2 4" xfId="5204"/>
    <cellStyle name="Currency 9 2 4 2" xfId="5205"/>
    <cellStyle name="Currency 9 2 4 2 2" xfId="11903"/>
    <cellStyle name="Currency 9 2 4 2 2 2" xfId="37725"/>
    <cellStyle name="Currency 9 2 4 2 3" xfId="37724"/>
    <cellStyle name="Currency 9 2 4 2 4" xfId="45938"/>
    <cellStyle name="Currency 9 2 4 3" xfId="11902"/>
    <cellStyle name="Currency 9 2 4 3 2" xfId="37726"/>
    <cellStyle name="Currency 9 2 4 4" xfId="37723"/>
    <cellStyle name="Currency 9 2 4 5" xfId="45937"/>
    <cellStyle name="Currency 9 2 5" xfId="5206"/>
    <cellStyle name="Currency 9 2 5 2" xfId="11904"/>
    <cellStyle name="Currency 9 2 5 2 2" xfId="37728"/>
    <cellStyle name="Currency 9 2 5 3" xfId="37727"/>
    <cellStyle name="Currency 9 2 5 4" xfId="45939"/>
    <cellStyle name="Currency 9 2 6" xfId="5207"/>
    <cellStyle name="Currency 9 2 6 2" xfId="11905"/>
    <cellStyle name="Currency 9 2 6 2 2" xfId="37730"/>
    <cellStyle name="Currency 9 2 6 3" xfId="37729"/>
    <cellStyle name="Currency 9 2 6 4" xfId="45940"/>
    <cellStyle name="Currency 9 2 7" xfId="5208"/>
    <cellStyle name="Currency 9 2 7 2" xfId="11906"/>
    <cellStyle name="Currency 9 2 7 2 2" xfId="37732"/>
    <cellStyle name="Currency 9 2 7 3" xfId="37731"/>
    <cellStyle name="Currency 9 2 7 4" xfId="45941"/>
    <cellStyle name="Currency 9 2 8" xfId="5209"/>
    <cellStyle name="Currency 9 2 8 2" xfId="11907"/>
    <cellStyle name="Currency 9 2 8 2 2" xfId="37734"/>
    <cellStyle name="Currency 9 2 8 3" xfId="37733"/>
    <cellStyle name="Currency 9 2 8 4" xfId="45942"/>
    <cellStyle name="Currency 9 2 9" xfId="5210"/>
    <cellStyle name="Currency 9 2 9 2" xfId="11908"/>
    <cellStyle name="Currency 9 2 9 2 2" xfId="37736"/>
    <cellStyle name="Currency 9 2 9 3" xfId="37735"/>
    <cellStyle name="Currency 9 2 9 4" xfId="45943"/>
    <cellStyle name="Currency 9 3" xfId="5211"/>
    <cellStyle name="Currency 9 3 10" xfId="37737"/>
    <cellStyle name="Currency 9 3 11" xfId="45944"/>
    <cellStyle name="Currency 9 3 2" xfId="5212"/>
    <cellStyle name="Currency 9 3 2 2" xfId="5213"/>
    <cellStyle name="Currency 9 3 2 2 2" xfId="11911"/>
    <cellStyle name="Currency 9 3 2 2 2 2" xfId="37740"/>
    <cellStyle name="Currency 9 3 2 2 3" xfId="37739"/>
    <cellStyle name="Currency 9 3 2 2 4" xfId="45946"/>
    <cellStyle name="Currency 9 3 2 3" xfId="11910"/>
    <cellStyle name="Currency 9 3 2 3 2" xfId="37741"/>
    <cellStyle name="Currency 9 3 2 4" xfId="37738"/>
    <cellStyle name="Currency 9 3 2 5" xfId="45945"/>
    <cellStyle name="Currency 9 3 3" xfId="5214"/>
    <cellStyle name="Currency 9 3 3 2" xfId="5215"/>
    <cellStyle name="Currency 9 3 3 2 2" xfId="11913"/>
    <cellStyle name="Currency 9 3 3 2 2 2" xfId="37744"/>
    <cellStyle name="Currency 9 3 3 2 3" xfId="37743"/>
    <cellStyle name="Currency 9 3 3 2 4" xfId="45948"/>
    <cellStyle name="Currency 9 3 3 3" xfId="11912"/>
    <cellStyle name="Currency 9 3 3 3 2" xfId="37745"/>
    <cellStyle name="Currency 9 3 3 4" xfId="37742"/>
    <cellStyle name="Currency 9 3 3 5" xfId="45947"/>
    <cellStyle name="Currency 9 3 4" xfId="5216"/>
    <cellStyle name="Currency 9 3 4 2" xfId="11914"/>
    <cellStyle name="Currency 9 3 4 2 2" xfId="37747"/>
    <cellStyle name="Currency 9 3 4 3" xfId="37746"/>
    <cellStyle name="Currency 9 3 4 4" xfId="45949"/>
    <cellStyle name="Currency 9 3 5" xfId="5217"/>
    <cellStyle name="Currency 9 3 5 2" xfId="11915"/>
    <cellStyle name="Currency 9 3 5 2 2" xfId="37749"/>
    <cellStyle name="Currency 9 3 5 3" xfId="37748"/>
    <cellStyle name="Currency 9 3 5 4" xfId="45950"/>
    <cellStyle name="Currency 9 3 6" xfId="5218"/>
    <cellStyle name="Currency 9 3 6 2" xfId="11916"/>
    <cellStyle name="Currency 9 3 6 2 2" xfId="37751"/>
    <cellStyle name="Currency 9 3 6 3" xfId="37750"/>
    <cellStyle name="Currency 9 3 6 4" xfId="45951"/>
    <cellStyle name="Currency 9 3 7" xfId="5219"/>
    <cellStyle name="Currency 9 3 7 2" xfId="11917"/>
    <cellStyle name="Currency 9 3 7 2 2" xfId="37753"/>
    <cellStyle name="Currency 9 3 7 3" xfId="37752"/>
    <cellStyle name="Currency 9 3 7 4" xfId="45952"/>
    <cellStyle name="Currency 9 3 8" xfId="5220"/>
    <cellStyle name="Currency 9 3 8 2" xfId="11918"/>
    <cellStyle name="Currency 9 3 8 2 2" xfId="37755"/>
    <cellStyle name="Currency 9 3 8 3" xfId="37754"/>
    <cellStyle name="Currency 9 3 8 4" xfId="45953"/>
    <cellStyle name="Currency 9 3 9" xfId="11909"/>
    <cellStyle name="Currency 9 3 9 2" xfId="37756"/>
    <cellStyle name="Currency 9 4" xfId="5221"/>
    <cellStyle name="Currency 9 4 10" xfId="37757"/>
    <cellStyle name="Currency 9 4 11" xfId="45954"/>
    <cellStyle name="Currency 9 4 2" xfId="5222"/>
    <cellStyle name="Currency 9 4 2 2" xfId="11920"/>
    <cellStyle name="Currency 9 4 2 2 2" xfId="37759"/>
    <cellStyle name="Currency 9 4 2 3" xfId="37758"/>
    <cellStyle name="Currency 9 4 2 4" xfId="45955"/>
    <cellStyle name="Currency 9 4 3" xfId="5223"/>
    <cellStyle name="Currency 9 4 3 2" xfId="11921"/>
    <cellStyle name="Currency 9 4 3 2 2" xfId="37761"/>
    <cellStyle name="Currency 9 4 3 3" xfId="37760"/>
    <cellStyle name="Currency 9 4 3 4" xfId="45956"/>
    <cellStyle name="Currency 9 4 4" xfId="5224"/>
    <cellStyle name="Currency 9 4 4 2" xfId="11922"/>
    <cellStyle name="Currency 9 4 4 2 2" xfId="37763"/>
    <cellStyle name="Currency 9 4 4 3" xfId="37762"/>
    <cellStyle name="Currency 9 4 4 4" xfId="45957"/>
    <cellStyle name="Currency 9 4 5" xfId="5225"/>
    <cellStyle name="Currency 9 4 5 2" xfId="11923"/>
    <cellStyle name="Currency 9 4 5 2 2" xfId="37765"/>
    <cellStyle name="Currency 9 4 5 3" xfId="37764"/>
    <cellStyle name="Currency 9 4 5 4" xfId="45958"/>
    <cellStyle name="Currency 9 4 6" xfId="5226"/>
    <cellStyle name="Currency 9 4 6 2" xfId="11924"/>
    <cellStyle name="Currency 9 4 6 2 2" xfId="37767"/>
    <cellStyle name="Currency 9 4 6 3" xfId="37766"/>
    <cellStyle name="Currency 9 4 6 4" xfId="45959"/>
    <cellStyle name="Currency 9 4 7" xfId="5227"/>
    <cellStyle name="Currency 9 4 7 2" xfId="11925"/>
    <cellStyle name="Currency 9 4 7 2 2" xfId="37769"/>
    <cellStyle name="Currency 9 4 7 3" xfId="37768"/>
    <cellStyle name="Currency 9 4 7 4" xfId="45960"/>
    <cellStyle name="Currency 9 4 8" xfId="5228"/>
    <cellStyle name="Currency 9 4 8 2" xfId="11926"/>
    <cellStyle name="Currency 9 4 8 2 2" xfId="37771"/>
    <cellStyle name="Currency 9 4 8 3" xfId="37770"/>
    <cellStyle name="Currency 9 4 8 4" xfId="45961"/>
    <cellStyle name="Currency 9 4 9" xfId="11919"/>
    <cellStyle name="Currency 9 4 9 2" xfId="37772"/>
    <cellStyle name="Currency 9 5" xfId="5229"/>
    <cellStyle name="Currency 9 5 2" xfId="5230"/>
    <cellStyle name="Currency 9 5 2 2" xfId="11928"/>
    <cellStyle name="Currency 9 5 2 2 2" xfId="37775"/>
    <cellStyle name="Currency 9 5 2 3" xfId="37774"/>
    <cellStyle name="Currency 9 5 2 4" xfId="45963"/>
    <cellStyle name="Currency 9 5 3" xfId="11927"/>
    <cellStyle name="Currency 9 5 3 2" xfId="37776"/>
    <cellStyle name="Currency 9 5 4" xfId="37773"/>
    <cellStyle name="Currency 9 5 5" xfId="45962"/>
    <cellStyle name="Currency 9 6" xfId="5231"/>
    <cellStyle name="Currency 9 6 2" xfId="11929"/>
    <cellStyle name="Currency 9 6 2 2" xfId="37778"/>
    <cellStyle name="Currency 9 6 3" xfId="37777"/>
    <cellStyle name="Currency 9 6 4" xfId="45964"/>
    <cellStyle name="Currency 9 7" xfId="5232"/>
    <cellStyle name="Currency 9 7 2" xfId="11930"/>
    <cellStyle name="Currency 9 7 2 2" xfId="37780"/>
    <cellStyle name="Currency 9 7 3" xfId="37779"/>
    <cellStyle name="Currency 9 7 4" xfId="45965"/>
    <cellStyle name="Currency 9 8" xfId="5233"/>
    <cellStyle name="Currency 9 8 2" xfId="11931"/>
    <cellStyle name="Currency 9 8 2 2" xfId="37782"/>
    <cellStyle name="Currency 9 8 3" xfId="37781"/>
    <cellStyle name="Currency 9 8 4" xfId="45966"/>
    <cellStyle name="Currency 9 9" xfId="5234"/>
    <cellStyle name="Currency 9 9 2" xfId="11932"/>
    <cellStyle name="Currency 9 9 2 2" xfId="37784"/>
    <cellStyle name="Currency 9 9 3" xfId="37783"/>
    <cellStyle name="Currency 9 9 4" xfId="45967"/>
    <cellStyle name="Currency.prt" xfId="18740"/>
    <cellStyle name="Currency[2]" xfId="18741"/>
    <cellStyle name="Currency0" xfId="18742"/>
    <cellStyle name="Currency0 10" xfId="18743"/>
    <cellStyle name="Currency0 11" xfId="18744"/>
    <cellStyle name="Currency0 12" xfId="18745"/>
    <cellStyle name="Currency0 13" xfId="18746"/>
    <cellStyle name="Currency0 14" xfId="18747"/>
    <cellStyle name="Currency0 15" xfId="18748"/>
    <cellStyle name="Currency0 16" xfId="18749"/>
    <cellStyle name="Currency0 17" xfId="18750"/>
    <cellStyle name="Currency0 18" xfId="18751"/>
    <cellStyle name="Currency0 19" xfId="18752"/>
    <cellStyle name="Currency0 2" xfId="18753"/>
    <cellStyle name="Currency0 2 2" xfId="18754"/>
    <cellStyle name="Currency0 20" xfId="18755"/>
    <cellStyle name="Currency0 21" xfId="18756"/>
    <cellStyle name="Currency0 22" xfId="18757"/>
    <cellStyle name="Currency0 23" xfId="18758"/>
    <cellStyle name="Currency0 24" xfId="18759"/>
    <cellStyle name="Currency0 25" xfId="18760"/>
    <cellStyle name="Currency0 26" xfId="18761"/>
    <cellStyle name="Currency0 27" xfId="18762"/>
    <cellStyle name="Currency0 28" xfId="18763"/>
    <cellStyle name="Currency0 29" xfId="18764"/>
    <cellStyle name="Currency0 3" xfId="18765"/>
    <cellStyle name="Currency0 3 10" xfId="18766"/>
    <cellStyle name="Currency0 3 11" xfId="18767"/>
    <cellStyle name="Currency0 3 12" xfId="18768"/>
    <cellStyle name="Currency0 3 13" xfId="18769"/>
    <cellStyle name="Currency0 3 14" xfId="18770"/>
    <cellStyle name="Currency0 3 15" xfId="18771"/>
    <cellStyle name="Currency0 3 16" xfId="18772"/>
    <cellStyle name="Currency0 3 2" xfId="18773"/>
    <cellStyle name="Currency0 3 3" xfId="18774"/>
    <cellStyle name="Currency0 3 4" xfId="18775"/>
    <cellStyle name="Currency0 3 5" xfId="18776"/>
    <cellStyle name="Currency0 3 6" xfId="18777"/>
    <cellStyle name="Currency0 3 7" xfId="18778"/>
    <cellStyle name="Currency0 3 8" xfId="18779"/>
    <cellStyle name="Currency0 3 9" xfId="18780"/>
    <cellStyle name="Currency0 30" xfId="18781"/>
    <cellStyle name="Currency0 31" xfId="18782"/>
    <cellStyle name="Currency0 32" xfId="18783"/>
    <cellStyle name="Currency0 33" xfId="18784"/>
    <cellStyle name="Currency0 34" xfId="18785"/>
    <cellStyle name="Currency0 35" xfId="18786"/>
    <cellStyle name="Currency0 36" xfId="18787"/>
    <cellStyle name="Currency0 37" xfId="18788"/>
    <cellStyle name="Currency0 38" xfId="18789"/>
    <cellStyle name="Currency0 39" xfId="18790"/>
    <cellStyle name="Currency0 4" xfId="18791"/>
    <cellStyle name="Currency0 40" xfId="18792"/>
    <cellStyle name="Currency0 41" xfId="18793"/>
    <cellStyle name="Currency0 42" xfId="18794"/>
    <cellStyle name="Currency0 43" xfId="18795"/>
    <cellStyle name="Currency0 44" xfId="18796"/>
    <cellStyle name="Currency0 5" xfId="18797"/>
    <cellStyle name="Currency0 6" xfId="18798"/>
    <cellStyle name="Currency0 7" xfId="18799"/>
    <cellStyle name="Currency0 8" xfId="18800"/>
    <cellStyle name="Currency0 9" xfId="18801"/>
    <cellStyle name="Currency1" xfId="18802"/>
    <cellStyle name="custom" xfId="18803"/>
    <cellStyle name="Dan" xfId="18804"/>
    <cellStyle name="dat.background.dtl" xfId="18805"/>
    <cellStyle name="dat.Exchange" xfId="18806"/>
    <cellStyle name="dat.General" xfId="18807"/>
    <cellStyle name="dat.General.or" xfId="18808"/>
    <cellStyle name="dat.General.or.prt" xfId="18809"/>
    <cellStyle name="dat.General.or_mInKeyCode" xfId="18810"/>
    <cellStyle name="dat.General.prt" xfId="18811"/>
    <cellStyle name="dat.General_Apport &amp; Look-through" xfId="18812"/>
    <cellStyle name="dat.Number" xfId="18813"/>
    <cellStyle name="dat.Ratio%2" xfId="18814"/>
    <cellStyle name="dat.US$" xfId="18815"/>
    <cellStyle name="dat.US$.or" xfId="18816"/>
    <cellStyle name="dat.US$.or.prt" xfId="18817"/>
    <cellStyle name="dat.US$.or_mInKeyCode" xfId="18818"/>
    <cellStyle name="dat.US$.prt" xfId="18819"/>
    <cellStyle name="dat.US$.prt 2" xfId="18820"/>
    <cellStyle name="dat.US$.prt 2 2" xfId="18821"/>
    <cellStyle name="dat.US$.prt 3" xfId="18822"/>
    <cellStyle name="dat.US$.prt_Comverse 2004 Income Tax Review Wkbk 02 03" xfId="18823"/>
    <cellStyle name="dat.US$_mInKeyCode" xfId="18824"/>
    <cellStyle name="Date" xfId="18825"/>
    <cellStyle name="Date 10" xfId="18826"/>
    <cellStyle name="Date 11" xfId="18827"/>
    <cellStyle name="Date 12" xfId="18828"/>
    <cellStyle name="Date 13" xfId="18829"/>
    <cellStyle name="Date 14" xfId="18830"/>
    <cellStyle name="Date 15" xfId="18831"/>
    <cellStyle name="Date 16" xfId="18832"/>
    <cellStyle name="Date 17" xfId="18833"/>
    <cellStyle name="Date 18" xfId="18834"/>
    <cellStyle name="Date 19" xfId="18835"/>
    <cellStyle name="Date 2" xfId="18836"/>
    <cellStyle name="Date 2 2" xfId="18837"/>
    <cellStyle name="Date 20" xfId="18838"/>
    <cellStyle name="Date 21" xfId="18839"/>
    <cellStyle name="Date 22" xfId="18840"/>
    <cellStyle name="Date 23" xfId="18841"/>
    <cellStyle name="Date 24" xfId="18842"/>
    <cellStyle name="Date 25" xfId="18843"/>
    <cellStyle name="Date 26" xfId="18844"/>
    <cellStyle name="Date 27" xfId="18845"/>
    <cellStyle name="Date 28" xfId="18846"/>
    <cellStyle name="Date 29" xfId="18847"/>
    <cellStyle name="Date 3" xfId="18848"/>
    <cellStyle name="Date 3 10" xfId="18849"/>
    <cellStyle name="Date 3 11" xfId="18850"/>
    <cellStyle name="Date 3 12" xfId="18851"/>
    <cellStyle name="Date 3 13" xfId="18852"/>
    <cellStyle name="Date 3 14" xfId="18853"/>
    <cellStyle name="Date 3 15" xfId="18854"/>
    <cellStyle name="Date 3 16" xfId="18855"/>
    <cellStyle name="Date 3 2" xfId="18856"/>
    <cellStyle name="Date 3 3" xfId="18857"/>
    <cellStyle name="Date 3 4" xfId="18858"/>
    <cellStyle name="Date 3 5" xfId="18859"/>
    <cellStyle name="Date 3 6" xfId="18860"/>
    <cellStyle name="Date 3 7" xfId="18861"/>
    <cellStyle name="Date 3 8" xfId="18862"/>
    <cellStyle name="Date 3 9" xfId="18863"/>
    <cellStyle name="Date 30" xfId="18864"/>
    <cellStyle name="Date 31" xfId="18865"/>
    <cellStyle name="Date 32" xfId="18866"/>
    <cellStyle name="Date 33" xfId="18867"/>
    <cellStyle name="Date 34" xfId="18868"/>
    <cellStyle name="Date 35" xfId="18869"/>
    <cellStyle name="Date 36" xfId="18870"/>
    <cellStyle name="Date 37" xfId="18871"/>
    <cellStyle name="Date 38" xfId="18872"/>
    <cellStyle name="Date 39" xfId="18873"/>
    <cellStyle name="Date 4" xfId="18874"/>
    <cellStyle name="Date 4 2" xfId="18875"/>
    <cellStyle name="Date 4 2 2" xfId="18876"/>
    <cellStyle name="Date 4 2 3" xfId="18877"/>
    <cellStyle name="Date 4 3" xfId="18878"/>
    <cellStyle name="Date 40" xfId="18879"/>
    <cellStyle name="Date 41" xfId="18880"/>
    <cellStyle name="Date 42" xfId="18881"/>
    <cellStyle name="Date 43" xfId="18882"/>
    <cellStyle name="Date 44" xfId="18883"/>
    <cellStyle name="Date 5" xfId="18884"/>
    <cellStyle name="Date 5 2" xfId="18885"/>
    <cellStyle name="Date 5 2 2" xfId="18886"/>
    <cellStyle name="Date 5 2 3" xfId="18887"/>
    <cellStyle name="Date 5 3" xfId="18888"/>
    <cellStyle name="Date 6" xfId="18889"/>
    <cellStyle name="Date 7" xfId="18890"/>
    <cellStyle name="Date 8" xfId="18891"/>
    <cellStyle name="Date 9" xfId="18892"/>
    <cellStyle name="Date Short" xfId="18893"/>
    <cellStyle name="Date Short 2" xfId="18894"/>
    <cellStyle name="Date Short 2 2" xfId="18895"/>
    <cellStyle name="Date Short 3" xfId="18896"/>
    <cellStyle name="Date Short_Comverse 2004 Income Tax Review Wkbk 02 03" xfId="18897"/>
    <cellStyle name="Date_~8558002" xfId="18898"/>
    <cellStyle name="dates" xfId="18899"/>
    <cellStyle name="DBL U - Style2" xfId="18900"/>
    <cellStyle name="Debit" xfId="18901"/>
    <cellStyle name="DELTA" xfId="18902"/>
    <cellStyle name="Dezimal [0]_(A) Access-Spares for 2000" xfId="18903"/>
    <cellStyle name="Dezimal_(A) Access-Spares for 2000" xfId="18904"/>
    <cellStyle name="Dia" xfId="18905"/>
    <cellStyle name="Dollar (zero dec)" xfId="18906"/>
    <cellStyle name="Dollar (zero dec) 10" xfId="18907"/>
    <cellStyle name="Dollar (zero dec) 11" xfId="18908"/>
    <cellStyle name="Dollar (zero dec) 12" xfId="18909"/>
    <cellStyle name="Dollar (zero dec) 13" xfId="18910"/>
    <cellStyle name="Dollar (zero dec) 14" xfId="18911"/>
    <cellStyle name="Dollar (zero dec) 15" xfId="18912"/>
    <cellStyle name="Dollar (zero dec) 16" xfId="18913"/>
    <cellStyle name="Dollar (zero dec) 17" xfId="18914"/>
    <cellStyle name="Dollar (zero dec) 18" xfId="18915"/>
    <cellStyle name="Dollar (zero dec) 19" xfId="18916"/>
    <cellStyle name="Dollar (zero dec) 2" xfId="18917"/>
    <cellStyle name="Dollar (zero dec) 2 2" xfId="18918"/>
    <cellStyle name="Dollar (zero dec) 20" xfId="18919"/>
    <cellStyle name="Dollar (zero dec) 21" xfId="18920"/>
    <cellStyle name="Dollar (zero dec) 22" xfId="18921"/>
    <cellStyle name="Dollar (zero dec) 23" xfId="18922"/>
    <cellStyle name="Dollar (zero dec) 24" xfId="18923"/>
    <cellStyle name="Dollar (zero dec) 25" xfId="18924"/>
    <cellStyle name="Dollar (zero dec) 26" xfId="18925"/>
    <cellStyle name="Dollar (zero dec) 27" xfId="18926"/>
    <cellStyle name="Dollar (zero dec) 28" xfId="18927"/>
    <cellStyle name="Dollar (zero dec) 29" xfId="18928"/>
    <cellStyle name="Dollar (zero dec) 3" xfId="18929"/>
    <cellStyle name="Dollar (zero dec) 3 10" xfId="18930"/>
    <cellStyle name="Dollar (zero dec) 3 11" xfId="18931"/>
    <cellStyle name="Dollar (zero dec) 3 12" xfId="18932"/>
    <cellStyle name="Dollar (zero dec) 3 13" xfId="18933"/>
    <cellStyle name="Dollar (zero dec) 3 14" xfId="18934"/>
    <cellStyle name="Dollar (zero dec) 3 15" xfId="18935"/>
    <cellStyle name="Dollar (zero dec) 3 16" xfId="18936"/>
    <cellStyle name="Dollar (zero dec) 3 2" xfId="18937"/>
    <cellStyle name="Dollar (zero dec) 3 3" xfId="18938"/>
    <cellStyle name="Dollar (zero dec) 3 4" xfId="18939"/>
    <cellStyle name="Dollar (zero dec) 3 5" xfId="18940"/>
    <cellStyle name="Dollar (zero dec) 3 6" xfId="18941"/>
    <cellStyle name="Dollar (zero dec) 3 7" xfId="18942"/>
    <cellStyle name="Dollar (zero dec) 3 8" xfId="18943"/>
    <cellStyle name="Dollar (zero dec) 3 9" xfId="18944"/>
    <cellStyle name="Dollar (zero dec) 30" xfId="18945"/>
    <cellStyle name="Dollar (zero dec) 31" xfId="18946"/>
    <cellStyle name="Dollar (zero dec) 32" xfId="18947"/>
    <cellStyle name="Dollar (zero dec) 33" xfId="18948"/>
    <cellStyle name="Dollar (zero dec) 34" xfId="18949"/>
    <cellStyle name="Dollar (zero dec) 35" xfId="18950"/>
    <cellStyle name="Dollar (zero dec) 36" xfId="18951"/>
    <cellStyle name="Dollar (zero dec) 37" xfId="18952"/>
    <cellStyle name="Dollar (zero dec) 38" xfId="18953"/>
    <cellStyle name="Dollar (zero dec) 39" xfId="18954"/>
    <cellStyle name="Dollar (zero dec) 4" xfId="18955"/>
    <cellStyle name="Dollar (zero dec) 40" xfId="18956"/>
    <cellStyle name="Dollar (zero dec) 41" xfId="18957"/>
    <cellStyle name="Dollar (zero dec) 5" xfId="18958"/>
    <cellStyle name="Dollar (zero dec) 6" xfId="18959"/>
    <cellStyle name="Dollar (zero dec) 7" xfId="18960"/>
    <cellStyle name="Dollar (zero dec) 8" xfId="18961"/>
    <cellStyle name="Dollar (zero dec) 9" xfId="18962"/>
    <cellStyle name="DoubleOnly" xfId="18963"/>
    <cellStyle name="Drilldown" xfId="18964"/>
    <cellStyle name="Drilldown 2" xfId="18965"/>
    <cellStyle name="Drilldown 3" xfId="18966"/>
    <cellStyle name="Drilldown 4" xfId="18967"/>
    <cellStyle name="Drilldown 5" xfId="18968"/>
    <cellStyle name="Drilldown 6" xfId="18969"/>
    <cellStyle name="e - Style2" xfId="18970"/>
    <cellStyle name="ed - Style6" xfId="18971"/>
    <cellStyle name="Emphasis 1" xfId="18972"/>
    <cellStyle name="Emphasis 2" xfId="18973"/>
    <cellStyle name="Emphasis 3" xfId="18974"/>
    <cellStyle name="Encabez1" xfId="18975"/>
    <cellStyle name="Encabez2" xfId="18976"/>
    <cellStyle name="Encabezado 1" xfId="18977"/>
    <cellStyle name="Encabezado 2" xfId="18978"/>
    <cellStyle name="Encabezado 2 2" xfId="18979"/>
    <cellStyle name="Encabezado 2 3" xfId="18980"/>
    <cellStyle name="Encabezado 2_Comverse 2004 Income Tax Review Wkbk 02 03" xfId="18981"/>
    <cellStyle name="Encabezado 4" xfId="18982"/>
    <cellStyle name="Ênfase1" xfId="18983"/>
    <cellStyle name="Ênfase2" xfId="18984"/>
    <cellStyle name="Ênfase3" xfId="18985"/>
    <cellStyle name="Ênfase4" xfId="18986"/>
    <cellStyle name="Ênfase5" xfId="18987"/>
    <cellStyle name="Ênfase6" xfId="18988"/>
    <cellStyle name="Énfasis1" xfId="18989"/>
    <cellStyle name="Énfasis2" xfId="18990"/>
    <cellStyle name="Énfasis3" xfId="18991"/>
    <cellStyle name="Énfasis4" xfId="18992"/>
    <cellStyle name="Énfasis5" xfId="18993"/>
    <cellStyle name="Énfasis6" xfId="18994"/>
    <cellStyle name="Enter Currency (0)" xfId="18995"/>
    <cellStyle name="Enter Currency (0) 10" xfId="18996"/>
    <cellStyle name="Enter Currency (0) 11" xfId="18997"/>
    <cellStyle name="Enter Currency (0) 12" xfId="18998"/>
    <cellStyle name="Enter Currency (0) 13" xfId="18999"/>
    <cellStyle name="Enter Currency (0) 14" xfId="19000"/>
    <cellStyle name="Enter Currency (0) 15" xfId="19001"/>
    <cellStyle name="Enter Currency (0) 16" xfId="19002"/>
    <cellStyle name="Enter Currency (0) 17" xfId="19003"/>
    <cellStyle name="Enter Currency (0) 18" xfId="19004"/>
    <cellStyle name="Enter Currency (0) 19" xfId="19005"/>
    <cellStyle name="Enter Currency (0) 2" xfId="19006"/>
    <cellStyle name="Enter Currency (0) 2 2" xfId="19007"/>
    <cellStyle name="Enter Currency (0) 20" xfId="19008"/>
    <cellStyle name="Enter Currency (0) 21" xfId="19009"/>
    <cellStyle name="Enter Currency (0) 22" xfId="19010"/>
    <cellStyle name="Enter Currency (0) 23" xfId="19011"/>
    <cellStyle name="Enter Currency (0) 24" xfId="19012"/>
    <cellStyle name="Enter Currency (0) 25" xfId="19013"/>
    <cellStyle name="Enter Currency (0) 26" xfId="19014"/>
    <cellStyle name="Enter Currency (0) 27" xfId="19015"/>
    <cellStyle name="Enter Currency (0) 28" xfId="19016"/>
    <cellStyle name="Enter Currency (0) 29" xfId="19017"/>
    <cellStyle name="Enter Currency (0) 3" xfId="19018"/>
    <cellStyle name="Enter Currency (0) 3 10" xfId="19019"/>
    <cellStyle name="Enter Currency (0) 3 11" xfId="19020"/>
    <cellStyle name="Enter Currency (0) 3 12" xfId="19021"/>
    <cellStyle name="Enter Currency (0) 3 13" xfId="19022"/>
    <cellStyle name="Enter Currency (0) 3 14" xfId="19023"/>
    <cellStyle name="Enter Currency (0) 3 15" xfId="19024"/>
    <cellStyle name="Enter Currency (0) 3 16" xfId="19025"/>
    <cellStyle name="Enter Currency (0) 3 2" xfId="19026"/>
    <cellStyle name="Enter Currency (0) 3 3" xfId="19027"/>
    <cellStyle name="Enter Currency (0) 3 4" xfId="19028"/>
    <cellStyle name="Enter Currency (0) 3 5" xfId="19029"/>
    <cellStyle name="Enter Currency (0) 3 6" xfId="19030"/>
    <cellStyle name="Enter Currency (0) 3 7" xfId="19031"/>
    <cellStyle name="Enter Currency (0) 3 8" xfId="19032"/>
    <cellStyle name="Enter Currency (0) 3 9" xfId="19033"/>
    <cellStyle name="Enter Currency (0) 30" xfId="19034"/>
    <cellStyle name="Enter Currency (0) 31" xfId="19035"/>
    <cellStyle name="Enter Currency (0) 32" xfId="19036"/>
    <cellStyle name="Enter Currency (0) 33" xfId="19037"/>
    <cellStyle name="Enter Currency (0) 34" xfId="19038"/>
    <cellStyle name="Enter Currency (0) 35" xfId="19039"/>
    <cellStyle name="Enter Currency (0) 36" xfId="19040"/>
    <cellStyle name="Enter Currency (0) 37" xfId="19041"/>
    <cellStyle name="Enter Currency (0) 38" xfId="19042"/>
    <cellStyle name="Enter Currency (0) 39" xfId="19043"/>
    <cellStyle name="Enter Currency (0) 4" xfId="19044"/>
    <cellStyle name="Enter Currency (0) 40" xfId="19045"/>
    <cellStyle name="Enter Currency (0) 41" xfId="19046"/>
    <cellStyle name="Enter Currency (0) 5" xfId="19047"/>
    <cellStyle name="Enter Currency (0) 6" xfId="19048"/>
    <cellStyle name="Enter Currency (0) 7" xfId="19049"/>
    <cellStyle name="Enter Currency (0) 8" xfId="19050"/>
    <cellStyle name="Enter Currency (0) 9" xfId="19051"/>
    <cellStyle name="Enter Currency (2)" xfId="19052"/>
    <cellStyle name="Enter Currency (2) 10" xfId="19053"/>
    <cellStyle name="Enter Currency (2) 11" xfId="19054"/>
    <cellStyle name="Enter Currency (2) 12" xfId="19055"/>
    <cellStyle name="Enter Currency (2) 13" xfId="19056"/>
    <cellStyle name="Enter Currency (2) 14" xfId="19057"/>
    <cellStyle name="Enter Currency (2) 15" xfId="19058"/>
    <cellStyle name="Enter Currency (2) 16" xfId="19059"/>
    <cellStyle name="Enter Currency (2) 17" xfId="19060"/>
    <cellStyle name="Enter Currency (2) 18" xfId="19061"/>
    <cellStyle name="Enter Currency (2) 19" xfId="19062"/>
    <cellStyle name="Enter Currency (2) 2" xfId="19063"/>
    <cellStyle name="Enter Currency (2) 2 2" xfId="19064"/>
    <cellStyle name="Enter Currency (2) 20" xfId="19065"/>
    <cellStyle name="Enter Currency (2) 21" xfId="19066"/>
    <cellStyle name="Enter Currency (2) 22" xfId="19067"/>
    <cellStyle name="Enter Currency (2) 23" xfId="19068"/>
    <cellStyle name="Enter Currency (2) 24" xfId="19069"/>
    <cellStyle name="Enter Currency (2) 25" xfId="19070"/>
    <cellStyle name="Enter Currency (2) 26" xfId="19071"/>
    <cellStyle name="Enter Currency (2) 27" xfId="19072"/>
    <cellStyle name="Enter Currency (2) 28" xfId="19073"/>
    <cellStyle name="Enter Currency (2) 29" xfId="19074"/>
    <cellStyle name="Enter Currency (2) 3" xfId="19075"/>
    <cellStyle name="Enter Currency (2) 3 10" xfId="19076"/>
    <cellStyle name="Enter Currency (2) 3 11" xfId="19077"/>
    <cellStyle name="Enter Currency (2) 3 12" xfId="19078"/>
    <cellStyle name="Enter Currency (2) 3 13" xfId="19079"/>
    <cellStyle name="Enter Currency (2) 3 14" xfId="19080"/>
    <cellStyle name="Enter Currency (2) 3 15" xfId="19081"/>
    <cellStyle name="Enter Currency (2) 3 16" xfId="19082"/>
    <cellStyle name="Enter Currency (2) 3 2" xfId="19083"/>
    <cellStyle name="Enter Currency (2) 3 3" xfId="19084"/>
    <cellStyle name="Enter Currency (2) 3 4" xfId="19085"/>
    <cellStyle name="Enter Currency (2) 3 5" xfId="19086"/>
    <cellStyle name="Enter Currency (2) 3 6" xfId="19087"/>
    <cellStyle name="Enter Currency (2) 3 7" xfId="19088"/>
    <cellStyle name="Enter Currency (2) 3 8" xfId="19089"/>
    <cellStyle name="Enter Currency (2) 3 9" xfId="19090"/>
    <cellStyle name="Enter Currency (2) 30" xfId="19091"/>
    <cellStyle name="Enter Currency (2) 31" xfId="19092"/>
    <cellStyle name="Enter Currency (2) 32" xfId="19093"/>
    <cellStyle name="Enter Currency (2) 33" xfId="19094"/>
    <cellStyle name="Enter Currency (2) 34" xfId="19095"/>
    <cellStyle name="Enter Currency (2) 35" xfId="19096"/>
    <cellStyle name="Enter Currency (2) 36" xfId="19097"/>
    <cellStyle name="Enter Currency (2) 37" xfId="19098"/>
    <cellStyle name="Enter Currency (2) 38" xfId="19099"/>
    <cellStyle name="Enter Currency (2) 39" xfId="19100"/>
    <cellStyle name="Enter Currency (2) 4" xfId="19101"/>
    <cellStyle name="Enter Currency (2) 40" xfId="19102"/>
    <cellStyle name="Enter Currency (2) 41" xfId="19103"/>
    <cellStyle name="Enter Currency (2) 5" xfId="19104"/>
    <cellStyle name="Enter Currency (2) 6" xfId="19105"/>
    <cellStyle name="Enter Currency (2) 7" xfId="19106"/>
    <cellStyle name="Enter Currency (2) 8" xfId="19107"/>
    <cellStyle name="Enter Currency (2) 9" xfId="19108"/>
    <cellStyle name="Enter Units (0)" xfId="19109"/>
    <cellStyle name="Enter Units (0) 10" xfId="19110"/>
    <cellStyle name="Enter Units (0) 11" xfId="19111"/>
    <cellStyle name="Enter Units (0) 12" xfId="19112"/>
    <cellStyle name="Enter Units (0) 13" xfId="19113"/>
    <cellStyle name="Enter Units (0) 14" xfId="19114"/>
    <cellStyle name="Enter Units (0) 15" xfId="19115"/>
    <cellStyle name="Enter Units (0) 16" xfId="19116"/>
    <cellStyle name="Enter Units (0) 17" xfId="19117"/>
    <cellStyle name="Enter Units (0) 18" xfId="19118"/>
    <cellStyle name="Enter Units (0) 19" xfId="19119"/>
    <cellStyle name="Enter Units (0) 2" xfId="19120"/>
    <cellStyle name="Enter Units (0) 2 2" xfId="19121"/>
    <cellStyle name="Enter Units (0) 20" xfId="19122"/>
    <cellStyle name="Enter Units (0) 21" xfId="19123"/>
    <cellStyle name="Enter Units (0) 22" xfId="19124"/>
    <cellStyle name="Enter Units (0) 23" xfId="19125"/>
    <cellStyle name="Enter Units (0) 24" xfId="19126"/>
    <cellStyle name="Enter Units (0) 25" xfId="19127"/>
    <cellStyle name="Enter Units (0) 26" xfId="19128"/>
    <cellStyle name="Enter Units (0) 27" xfId="19129"/>
    <cellStyle name="Enter Units (0) 28" xfId="19130"/>
    <cellStyle name="Enter Units (0) 29" xfId="19131"/>
    <cellStyle name="Enter Units (0) 3" xfId="19132"/>
    <cellStyle name="Enter Units (0) 3 10" xfId="19133"/>
    <cellStyle name="Enter Units (0) 3 11" xfId="19134"/>
    <cellStyle name="Enter Units (0) 3 12" xfId="19135"/>
    <cellStyle name="Enter Units (0) 3 13" xfId="19136"/>
    <cellStyle name="Enter Units (0) 3 14" xfId="19137"/>
    <cellStyle name="Enter Units (0) 3 15" xfId="19138"/>
    <cellStyle name="Enter Units (0) 3 16" xfId="19139"/>
    <cellStyle name="Enter Units (0) 3 2" xfId="19140"/>
    <cellStyle name="Enter Units (0) 3 3" xfId="19141"/>
    <cellStyle name="Enter Units (0) 3 4" xfId="19142"/>
    <cellStyle name="Enter Units (0) 3 5" xfId="19143"/>
    <cellStyle name="Enter Units (0) 3 6" xfId="19144"/>
    <cellStyle name="Enter Units (0) 3 7" xfId="19145"/>
    <cellStyle name="Enter Units (0) 3 8" xfId="19146"/>
    <cellStyle name="Enter Units (0) 3 9" xfId="19147"/>
    <cellStyle name="Enter Units (0) 30" xfId="19148"/>
    <cellStyle name="Enter Units (0) 31" xfId="19149"/>
    <cellStyle name="Enter Units (0) 32" xfId="19150"/>
    <cellStyle name="Enter Units (0) 33" xfId="19151"/>
    <cellStyle name="Enter Units (0) 34" xfId="19152"/>
    <cellStyle name="Enter Units (0) 35" xfId="19153"/>
    <cellStyle name="Enter Units (0) 36" xfId="19154"/>
    <cellStyle name="Enter Units (0) 37" xfId="19155"/>
    <cellStyle name="Enter Units (0) 38" xfId="19156"/>
    <cellStyle name="Enter Units (0) 39" xfId="19157"/>
    <cellStyle name="Enter Units (0) 4" xfId="19158"/>
    <cellStyle name="Enter Units (0) 40" xfId="19159"/>
    <cellStyle name="Enter Units (0) 41" xfId="19160"/>
    <cellStyle name="Enter Units (0) 5" xfId="19161"/>
    <cellStyle name="Enter Units (0) 6" xfId="19162"/>
    <cellStyle name="Enter Units (0) 7" xfId="19163"/>
    <cellStyle name="Enter Units (0) 8" xfId="19164"/>
    <cellStyle name="Enter Units (0) 9" xfId="19165"/>
    <cellStyle name="Enter Units (1)" xfId="19166"/>
    <cellStyle name="Enter Units (1) 10" xfId="19167"/>
    <cellStyle name="Enter Units (1) 11" xfId="19168"/>
    <cellStyle name="Enter Units (1) 12" xfId="19169"/>
    <cellStyle name="Enter Units (1) 13" xfId="19170"/>
    <cellStyle name="Enter Units (1) 14" xfId="19171"/>
    <cellStyle name="Enter Units (1) 15" xfId="19172"/>
    <cellStyle name="Enter Units (1) 16" xfId="19173"/>
    <cellStyle name="Enter Units (1) 17" xfId="19174"/>
    <cellStyle name="Enter Units (1) 18" xfId="19175"/>
    <cellStyle name="Enter Units (1) 19" xfId="19176"/>
    <cellStyle name="Enter Units (1) 2" xfId="19177"/>
    <cellStyle name="Enter Units (1) 2 2" xfId="19178"/>
    <cellStyle name="Enter Units (1) 20" xfId="19179"/>
    <cellStyle name="Enter Units (1) 21" xfId="19180"/>
    <cellStyle name="Enter Units (1) 22" xfId="19181"/>
    <cellStyle name="Enter Units (1) 23" xfId="19182"/>
    <cellStyle name="Enter Units (1) 24" xfId="19183"/>
    <cellStyle name="Enter Units (1) 25" xfId="19184"/>
    <cellStyle name="Enter Units (1) 26" xfId="19185"/>
    <cellStyle name="Enter Units (1) 27" xfId="19186"/>
    <cellStyle name="Enter Units (1) 28" xfId="19187"/>
    <cellStyle name="Enter Units (1) 29" xfId="19188"/>
    <cellStyle name="Enter Units (1) 3" xfId="19189"/>
    <cellStyle name="Enter Units (1) 3 10" xfId="19190"/>
    <cellStyle name="Enter Units (1) 3 11" xfId="19191"/>
    <cellStyle name="Enter Units (1) 3 12" xfId="19192"/>
    <cellStyle name="Enter Units (1) 3 13" xfId="19193"/>
    <cellStyle name="Enter Units (1) 3 14" xfId="19194"/>
    <cellStyle name="Enter Units (1) 3 15" xfId="19195"/>
    <cellStyle name="Enter Units (1) 3 16" xfId="19196"/>
    <cellStyle name="Enter Units (1) 3 2" xfId="19197"/>
    <cellStyle name="Enter Units (1) 3 3" xfId="19198"/>
    <cellStyle name="Enter Units (1) 3 4" xfId="19199"/>
    <cellStyle name="Enter Units (1) 3 5" xfId="19200"/>
    <cellStyle name="Enter Units (1) 3 6" xfId="19201"/>
    <cellStyle name="Enter Units (1) 3 7" xfId="19202"/>
    <cellStyle name="Enter Units (1) 3 8" xfId="19203"/>
    <cellStyle name="Enter Units (1) 3 9" xfId="19204"/>
    <cellStyle name="Enter Units (1) 30" xfId="19205"/>
    <cellStyle name="Enter Units (1) 31" xfId="19206"/>
    <cellStyle name="Enter Units (1) 32" xfId="19207"/>
    <cellStyle name="Enter Units (1) 33" xfId="19208"/>
    <cellStyle name="Enter Units (1) 34" xfId="19209"/>
    <cellStyle name="Enter Units (1) 35" xfId="19210"/>
    <cellStyle name="Enter Units (1) 36" xfId="19211"/>
    <cellStyle name="Enter Units (1) 37" xfId="19212"/>
    <cellStyle name="Enter Units (1) 38" xfId="19213"/>
    <cellStyle name="Enter Units (1) 39" xfId="19214"/>
    <cellStyle name="Enter Units (1) 4" xfId="19215"/>
    <cellStyle name="Enter Units (1) 40" xfId="19216"/>
    <cellStyle name="Enter Units (1) 41" xfId="19217"/>
    <cellStyle name="Enter Units (1) 5" xfId="19218"/>
    <cellStyle name="Enter Units (1) 6" xfId="19219"/>
    <cellStyle name="Enter Units (1) 7" xfId="19220"/>
    <cellStyle name="Enter Units (1) 8" xfId="19221"/>
    <cellStyle name="Enter Units (1) 9" xfId="19222"/>
    <cellStyle name="Enter Units (2)" xfId="19223"/>
    <cellStyle name="Enter Units (2) 10" xfId="19224"/>
    <cellStyle name="Enter Units (2) 11" xfId="19225"/>
    <cellStyle name="Enter Units (2) 12" xfId="19226"/>
    <cellStyle name="Enter Units (2) 13" xfId="19227"/>
    <cellStyle name="Enter Units (2) 14" xfId="19228"/>
    <cellStyle name="Enter Units (2) 15" xfId="19229"/>
    <cellStyle name="Enter Units (2) 16" xfId="19230"/>
    <cellStyle name="Enter Units (2) 17" xfId="19231"/>
    <cellStyle name="Enter Units (2) 18" xfId="19232"/>
    <cellStyle name="Enter Units (2) 19" xfId="19233"/>
    <cellStyle name="Enter Units (2) 2" xfId="19234"/>
    <cellStyle name="Enter Units (2) 2 2" xfId="19235"/>
    <cellStyle name="Enter Units (2) 20" xfId="19236"/>
    <cellStyle name="Enter Units (2) 21" xfId="19237"/>
    <cellStyle name="Enter Units (2) 22" xfId="19238"/>
    <cellStyle name="Enter Units (2) 23" xfId="19239"/>
    <cellStyle name="Enter Units (2) 24" xfId="19240"/>
    <cellStyle name="Enter Units (2) 25" xfId="19241"/>
    <cellStyle name="Enter Units (2) 26" xfId="19242"/>
    <cellStyle name="Enter Units (2) 27" xfId="19243"/>
    <cellStyle name="Enter Units (2) 28" xfId="19244"/>
    <cellStyle name="Enter Units (2) 29" xfId="19245"/>
    <cellStyle name="Enter Units (2) 3" xfId="19246"/>
    <cellStyle name="Enter Units (2) 3 10" xfId="19247"/>
    <cellStyle name="Enter Units (2) 3 11" xfId="19248"/>
    <cellStyle name="Enter Units (2) 3 12" xfId="19249"/>
    <cellStyle name="Enter Units (2) 3 13" xfId="19250"/>
    <cellStyle name="Enter Units (2) 3 14" xfId="19251"/>
    <cellStyle name="Enter Units (2) 3 15" xfId="19252"/>
    <cellStyle name="Enter Units (2) 3 16" xfId="19253"/>
    <cellStyle name="Enter Units (2) 3 2" xfId="19254"/>
    <cellStyle name="Enter Units (2) 3 3" xfId="19255"/>
    <cellStyle name="Enter Units (2) 3 4" xfId="19256"/>
    <cellStyle name="Enter Units (2) 3 5" xfId="19257"/>
    <cellStyle name="Enter Units (2) 3 6" xfId="19258"/>
    <cellStyle name="Enter Units (2) 3 7" xfId="19259"/>
    <cellStyle name="Enter Units (2) 3 8" xfId="19260"/>
    <cellStyle name="Enter Units (2) 3 9" xfId="19261"/>
    <cellStyle name="Enter Units (2) 30" xfId="19262"/>
    <cellStyle name="Enter Units (2) 31" xfId="19263"/>
    <cellStyle name="Enter Units (2) 32" xfId="19264"/>
    <cellStyle name="Enter Units (2) 33" xfId="19265"/>
    <cellStyle name="Enter Units (2) 34" xfId="19266"/>
    <cellStyle name="Enter Units (2) 35" xfId="19267"/>
    <cellStyle name="Enter Units (2) 36" xfId="19268"/>
    <cellStyle name="Enter Units (2) 37" xfId="19269"/>
    <cellStyle name="Enter Units (2) 38" xfId="19270"/>
    <cellStyle name="Enter Units (2) 39" xfId="19271"/>
    <cellStyle name="Enter Units (2) 4" xfId="19272"/>
    <cellStyle name="Enter Units (2) 40" xfId="19273"/>
    <cellStyle name="Enter Units (2) 41" xfId="19274"/>
    <cellStyle name="Enter Units (2) 5" xfId="19275"/>
    <cellStyle name="Enter Units (2) 6" xfId="19276"/>
    <cellStyle name="Enter Units (2) 7" xfId="19277"/>
    <cellStyle name="Enter Units (2) 8" xfId="19278"/>
    <cellStyle name="Enter Units (2) 9" xfId="19279"/>
    <cellStyle name="Entered" xfId="19280"/>
    <cellStyle name="Entrada" xfId="19281"/>
    <cellStyle name="Entrada 2" xfId="19282"/>
    <cellStyle name="Entrée" xfId="19283"/>
    <cellStyle name="Entrée 2" xfId="19284"/>
    <cellStyle name="Euro" xfId="5235"/>
    <cellStyle name="Euro 10" xfId="19286"/>
    <cellStyle name="Euro 11" xfId="19287"/>
    <cellStyle name="Euro 12" xfId="19288"/>
    <cellStyle name="Euro 13" xfId="19289"/>
    <cellStyle name="Euro 14" xfId="19290"/>
    <cellStyle name="Euro 15" xfId="19291"/>
    <cellStyle name="Euro 16" xfId="19292"/>
    <cellStyle name="Euro 17" xfId="19293"/>
    <cellStyle name="Euro 18" xfId="19294"/>
    <cellStyle name="Euro 19" xfId="19295"/>
    <cellStyle name="Euro 2" xfId="5236"/>
    <cellStyle name="Euro 2 2" xfId="19297"/>
    <cellStyle name="Euro 2 3" xfId="19296"/>
    <cellStyle name="Euro 20" xfId="19298"/>
    <cellStyle name="Euro 21" xfId="19299"/>
    <cellStyle name="Euro 22" xfId="19300"/>
    <cellStyle name="Euro 23" xfId="19301"/>
    <cellStyle name="Euro 24" xfId="19302"/>
    <cellStyle name="Euro 25" xfId="19303"/>
    <cellStyle name="Euro 26" xfId="19304"/>
    <cellStyle name="Euro 27" xfId="19305"/>
    <cellStyle name="Euro 28" xfId="19306"/>
    <cellStyle name="Euro 29" xfId="19307"/>
    <cellStyle name="Euro 3" xfId="19308"/>
    <cellStyle name="Euro 3 10" xfId="19309"/>
    <cellStyle name="Euro 3 11" xfId="19310"/>
    <cellStyle name="Euro 3 12" xfId="19311"/>
    <cellStyle name="Euro 3 13" xfId="19312"/>
    <cellStyle name="Euro 3 14" xfId="19313"/>
    <cellStyle name="Euro 3 15" xfId="19314"/>
    <cellStyle name="Euro 3 16" xfId="19315"/>
    <cellStyle name="Euro 3 2" xfId="19316"/>
    <cellStyle name="Euro 3 3" xfId="19317"/>
    <cellStyle name="Euro 3 4" xfId="19318"/>
    <cellStyle name="Euro 3 5" xfId="19319"/>
    <cellStyle name="Euro 3 6" xfId="19320"/>
    <cellStyle name="Euro 3 7" xfId="19321"/>
    <cellStyle name="Euro 3 8" xfId="19322"/>
    <cellStyle name="Euro 3 9" xfId="19323"/>
    <cellStyle name="Euro 30" xfId="19324"/>
    <cellStyle name="Euro 31" xfId="19325"/>
    <cellStyle name="Euro 32" xfId="19326"/>
    <cellStyle name="Euro 33" xfId="19327"/>
    <cellStyle name="Euro 34" xfId="19328"/>
    <cellStyle name="Euro 35" xfId="19329"/>
    <cellStyle name="Euro 36" xfId="19330"/>
    <cellStyle name="Euro 37" xfId="19331"/>
    <cellStyle name="Euro 38" xfId="19332"/>
    <cellStyle name="Euro 39" xfId="19333"/>
    <cellStyle name="Euro 4" xfId="19334"/>
    <cellStyle name="Euro 40" xfId="19335"/>
    <cellStyle name="Euro 41" xfId="19336"/>
    <cellStyle name="Euro 42" xfId="19337"/>
    <cellStyle name="Euro 43" xfId="19285"/>
    <cellStyle name="Euro 5" xfId="19338"/>
    <cellStyle name="Euro 6" xfId="19339"/>
    <cellStyle name="Euro 7" xfId="19340"/>
    <cellStyle name="Euro 8" xfId="19341"/>
    <cellStyle name="Euro 9" xfId="19342"/>
    <cellStyle name="Euro_Comverse Portugal_ATP Account Details_FYE 2004-2008_(March10_09)" xfId="19343"/>
    <cellStyle name="Explanatory Text" xfId="31" builtinId="53" customBuiltin="1"/>
    <cellStyle name="Explanatory Text 10" xfId="19344"/>
    <cellStyle name="Explanatory Text 10 2" xfId="19345"/>
    <cellStyle name="Explanatory Text 10 3" xfId="19346"/>
    <cellStyle name="Explanatory Text 10 4" xfId="19347"/>
    <cellStyle name="Explanatory Text 11" xfId="19348"/>
    <cellStyle name="Explanatory Text 11 2" xfId="19349"/>
    <cellStyle name="Explanatory Text 11 3" xfId="19350"/>
    <cellStyle name="Explanatory Text 11 4" xfId="19351"/>
    <cellStyle name="Explanatory Text 12" xfId="19352"/>
    <cellStyle name="Explanatory Text 12 2" xfId="19353"/>
    <cellStyle name="Explanatory Text 12 3" xfId="19354"/>
    <cellStyle name="Explanatory Text 12 4" xfId="19355"/>
    <cellStyle name="Explanatory Text 13" xfId="19356"/>
    <cellStyle name="Explanatory Text 14" xfId="19357"/>
    <cellStyle name="Explanatory Text 15" xfId="19358"/>
    <cellStyle name="Explanatory Text 16" xfId="19359"/>
    <cellStyle name="Explanatory Text 17" xfId="19360"/>
    <cellStyle name="Explanatory Text 18" xfId="19361"/>
    <cellStyle name="Explanatory Text 19" xfId="19362"/>
    <cellStyle name="Explanatory Text 2" xfId="113"/>
    <cellStyle name="Explanatory Text 2 10" xfId="19363"/>
    <cellStyle name="Explanatory Text 2 11" xfId="19364"/>
    <cellStyle name="Explanatory Text 2 12" xfId="19365"/>
    <cellStyle name="Explanatory Text 2 13" xfId="19366"/>
    <cellStyle name="Explanatory Text 2 2" xfId="263"/>
    <cellStyle name="Explanatory Text 2 2 2" xfId="5237"/>
    <cellStyle name="Explanatory Text 2 3" xfId="19367"/>
    <cellStyle name="Explanatory Text 2 4" xfId="19368"/>
    <cellStyle name="Explanatory Text 2 5" xfId="19369"/>
    <cellStyle name="Explanatory Text 2 6" xfId="19370"/>
    <cellStyle name="Explanatory Text 2 7" xfId="19371"/>
    <cellStyle name="Explanatory Text 2 8" xfId="19372"/>
    <cellStyle name="Explanatory Text 2 9" xfId="19373"/>
    <cellStyle name="Explanatory Text 20" xfId="19374"/>
    <cellStyle name="Explanatory Text 3" xfId="350"/>
    <cellStyle name="Explanatory Text 3 10" xfId="19375"/>
    <cellStyle name="Explanatory Text 3 11" xfId="19376"/>
    <cellStyle name="Explanatory Text 3 12" xfId="19377"/>
    <cellStyle name="Explanatory Text 3 13" xfId="19378"/>
    <cellStyle name="Explanatory Text 3 2" xfId="19379"/>
    <cellStyle name="Explanatory Text 3 3" xfId="19380"/>
    <cellStyle name="Explanatory Text 3 4" xfId="19381"/>
    <cellStyle name="Explanatory Text 3 5" xfId="19382"/>
    <cellStyle name="Explanatory Text 3 6" xfId="19383"/>
    <cellStyle name="Explanatory Text 3 7" xfId="19384"/>
    <cellStyle name="Explanatory Text 3 8" xfId="19385"/>
    <cellStyle name="Explanatory Text 3 9" xfId="19386"/>
    <cellStyle name="Explanatory Text 4" xfId="19387"/>
    <cellStyle name="Explanatory Text 4 2" xfId="19388"/>
    <cellStyle name="Explanatory Text 4 3" xfId="19389"/>
    <cellStyle name="Explanatory Text 4 4" xfId="19390"/>
    <cellStyle name="Explanatory Text 5" xfId="19391"/>
    <cellStyle name="Explanatory Text 5 2" xfId="19392"/>
    <cellStyle name="Explanatory Text 5 3" xfId="19393"/>
    <cellStyle name="Explanatory Text 5 4" xfId="19394"/>
    <cellStyle name="Explanatory Text 6" xfId="19395"/>
    <cellStyle name="Explanatory Text 6 2" xfId="19396"/>
    <cellStyle name="Explanatory Text 6 3" xfId="19397"/>
    <cellStyle name="Explanatory Text 6 4" xfId="19398"/>
    <cellStyle name="Explanatory Text 7" xfId="19399"/>
    <cellStyle name="Explanatory Text 7 2" xfId="19400"/>
    <cellStyle name="Explanatory Text 7 3" xfId="19401"/>
    <cellStyle name="Explanatory Text 7 4" xfId="19402"/>
    <cellStyle name="Explanatory Text 8" xfId="19403"/>
    <cellStyle name="Explanatory Text 8 2" xfId="19404"/>
    <cellStyle name="Explanatory Text 8 3" xfId="19405"/>
    <cellStyle name="Explanatory Text 8 4" xfId="19406"/>
    <cellStyle name="Explanatory Text 9" xfId="19407"/>
    <cellStyle name="Explanatory Text 9 2" xfId="19408"/>
    <cellStyle name="Explanatory Text 9 3" xfId="19409"/>
    <cellStyle name="Explanatory Text 9 4" xfId="19410"/>
    <cellStyle name="ExtRef_Date" xfId="19411"/>
    <cellStyle name="F2" xfId="19412"/>
    <cellStyle name="F3" xfId="19413"/>
    <cellStyle name="F4" xfId="19414"/>
    <cellStyle name="F5" xfId="19415"/>
    <cellStyle name="F6" xfId="19416"/>
    <cellStyle name="F7" xfId="19417"/>
    <cellStyle name="F8" xfId="19418"/>
    <cellStyle name="Fecha" xfId="19419"/>
    <cellStyle name="Fijo" xfId="19420"/>
    <cellStyle name="Financial year" xfId="19421"/>
    <cellStyle name="Financial year (short)" xfId="19422"/>
    <cellStyle name="Financial year 10" xfId="19423"/>
    <cellStyle name="Financial year 11" xfId="19424"/>
    <cellStyle name="Financial year 12" xfId="19425"/>
    <cellStyle name="Financial year 13" xfId="19426"/>
    <cellStyle name="Financial year 14" xfId="19427"/>
    <cellStyle name="Financial year 15" xfId="19428"/>
    <cellStyle name="Financial year 16" xfId="19429"/>
    <cellStyle name="Financial year 17" xfId="19430"/>
    <cellStyle name="Financial year 18" xfId="19431"/>
    <cellStyle name="Financial year 19" xfId="19432"/>
    <cellStyle name="Financial year 2" xfId="19433"/>
    <cellStyle name="Financial year 2 2" xfId="19434"/>
    <cellStyle name="Financial year 20" xfId="19435"/>
    <cellStyle name="Financial year 21" xfId="19436"/>
    <cellStyle name="Financial year 22" xfId="19437"/>
    <cellStyle name="Financial year 23" xfId="19438"/>
    <cellStyle name="Financial year 24" xfId="19439"/>
    <cellStyle name="Financial year 25" xfId="19440"/>
    <cellStyle name="Financial year 26" xfId="19441"/>
    <cellStyle name="Financial year 27" xfId="19442"/>
    <cellStyle name="Financial year 28" xfId="19443"/>
    <cellStyle name="Financial year 29" xfId="19444"/>
    <cellStyle name="Financial year 3" xfId="19445"/>
    <cellStyle name="Financial year 3 10" xfId="19446"/>
    <cellStyle name="Financial year 3 11" xfId="19447"/>
    <cellStyle name="Financial year 3 12" xfId="19448"/>
    <cellStyle name="Financial year 3 13" xfId="19449"/>
    <cellStyle name="Financial year 3 14" xfId="19450"/>
    <cellStyle name="Financial year 3 15" xfId="19451"/>
    <cellStyle name="Financial year 3 16" xfId="19452"/>
    <cellStyle name="Financial year 3 2" xfId="19453"/>
    <cellStyle name="Financial year 3 3" xfId="19454"/>
    <cellStyle name="Financial year 3 4" xfId="19455"/>
    <cellStyle name="Financial year 3 5" xfId="19456"/>
    <cellStyle name="Financial year 3 6" xfId="19457"/>
    <cellStyle name="Financial year 3 7" xfId="19458"/>
    <cellStyle name="Financial year 3 8" xfId="19459"/>
    <cellStyle name="Financial year 3 9" xfId="19460"/>
    <cellStyle name="Financial year 30" xfId="19461"/>
    <cellStyle name="Financial year 31" xfId="19462"/>
    <cellStyle name="Financial year 32" xfId="19463"/>
    <cellStyle name="Financial year 33" xfId="19464"/>
    <cellStyle name="Financial year 34" xfId="19465"/>
    <cellStyle name="Financial year 35" xfId="19466"/>
    <cellStyle name="Financial year 36" xfId="19467"/>
    <cellStyle name="Financial year 37" xfId="19468"/>
    <cellStyle name="Financial year 38" xfId="19469"/>
    <cellStyle name="Financial year 39" xfId="19470"/>
    <cellStyle name="Financial year 4" xfId="19471"/>
    <cellStyle name="Financial year 40" xfId="19472"/>
    <cellStyle name="Financial year 41" xfId="19473"/>
    <cellStyle name="Financial year 5" xfId="19474"/>
    <cellStyle name="Financial year 6" xfId="19475"/>
    <cellStyle name="Financial year 7" xfId="19476"/>
    <cellStyle name="Financial year 8" xfId="19477"/>
    <cellStyle name="Financial year 9" xfId="19478"/>
    <cellStyle name="Financial year_sheet" xfId="19479"/>
    <cellStyle name="Financiero" xfId="19480"/>
    <cellStyle name="Fixed" xfId="19481"/>
    <cellStyle name="Fixed 10" xfId="19482"/>
    <cellStyle name="Fixed 11" xfId="19483"/>
    <cellStyle name="Fixed 12" xfId="19484"/>
    <cellStyle name="Fixed 13" xfId="19485"/>
    <cellStyle name="Fixed 14" xfId="19486"/>
    <cellStyle name="Fixed 15" xfId="19487"/>
    <cellStyle name="Fixed 16" xfId="19488"/>
    <cellStyle name="Fixed 17" xfId="19489"/>
    <cellStyle name="Fixed 18" xfId="19490"/>
    <cellStyle name="Fixed 19" xfId="19491"/>
    <cellStyle name="Fixed 2" xfId="19492"/>
    <cellStyle name="Fixed 2 2" xfId="19493"/>
    <cellStyle name="Fixed 20" xfId="19494"/>
    <cellStyle name="Fixed 21" xfId="19495"/>
    <cellStyle name="Fixed 22" xfId="19496"/>
    <cellStyle name="Fixed 23" xfId="19497"/>
    <cellStyle name="Fixed 24" xfId="19498"/>
    <cellStyle name="Fixed 25" xfId="19499"/>
    <cellStyle name="Fixed 26" xfId="19500"/>
    <cellStyle name="Fixed 27" xfId="19501"/>
    <cellStyle name="Fixed 28" xfId="19502"/>
    <cellStyle name="Fixed 29" xfId="19503"/>
    <cellStyle name="Fixed 3" xfId="19504"/>
    <cellStyle name="Fixed 3 10" xfId="19505"/>
    <cellStyle name="Fixed 3 11" xfId="19506"/>
    <cellStyle name="Fixed 3 12" xfId="19507"/>
    <cellStyle name="Fixed 3 13" xfId="19508"/>
    <cellStyle name="Fixed 3 14" xfId="19509"/>
    <cellStyle name="Fixed 3 15" xfId="19510"/>
    <cellStyle name="Fixed 3 16" xfId="19511"/>
    <cellStyle name="Fixed 3 2" xfId="19512"/>
    <cellStyle name="Fixed 3 3" xfId="19513"/>
    <cellStyle name="Fixed 3 4" xfId="19514"/>
    <cellStyle name="Fixed 3 5" xfId="19515"/>
    <cellStyle name="Fixed 3 6" xfId="19516"/>
    <cellStyle name="Fixed 3 7" xfId="19517"/>
    <cellStyle name="Fixed 3 8" xfId="19518"/>
    <cellStyle name="Fixed 3 9" xfId="19519"/>
    <cellStyle name="Fixed 30" xfId="19520"/>
    <cellStyle name="Fixed 31" xfId="19521"/>
    <cellStyle name="Fixed 32" xfId="19522"/>
    <cellStyle name="Fixed 33" xfId="19523"/>
    <cellStyle name="Fixed 34" xfId="19524"/>
    <cellStyle name="Fixed 35" xfId="19525"/>
    <cellStyle name="Fixed 36" xfId="19526"/>
    <cellStyle name="Fixed 37" xfId="19527"/>
    <cellStyle name="Fixed 38" xfId="19528"/>
    <cellStyle name="Fixed 39" xfId="19529"/>
    <cellStyle name="Fixed 4" xfId="19530"/>
    <cellStyle name="Fixed 40" xfId="19531"/>
    <cellStyle name="Fixed 41" xfId="19532"/>
    <cellStyle name="Fixed 42" xfId="19533"/>
    <cellStyle name="Fixed 43" xfId="19534"/>
    <cellStyle name="Fixed 44" xfId="19535"/>
    <cellStyle name="Fixed 5" xfId="19536"/>
    <cellStyle name="Fixed 6" xfId="19537"/>
    <cellStyle name="Fixed 7" xfId="19538"/>
    <cellStyle name="Fixed 8" xfId="19539"/>
    <cellStyle name="Fixed 9" xfId="19540"/>
    <cellStyle name="Fixed3" xfId="19541"/>
    <cellStyle name="fmt.Background" xfId="19542"/>
    <cellStyle name="fmt.background.dtl" xfId="19543"/>
    <cellStyle name="fmt.background.dtl.prt" xfId="19544"/>
    <cellStyle name="fmt.background.dtl.prt 2" xfId="19545"/>
    <cellStyle name="fmt.background.dtl.prt 2 2" xfId="19546"/>
    <cellStyle name="fmt.background.dtl.prt 3" xfId="19547"/>
    <cellStyle name="fmt.background.dtl.prt_Comverse 2004 Income Tax Review Wkbk 02 03" xfId="19548"/>
    <cellStyle name="fmt.background.dtl_Apport &amp; Look-through" xfId="19549"/>
    <cellStyle name="fmt.Background.exp" xfId="19550"/>
    <cellStyle name="fmt.Background.exp.prt" xfId="19551"/>
    <cellStyle name="fmt.Background.exp.prt 2" xfId="19552"/>
    <cellStyle name="fmt.Background.exp.prt 2 2" xfId="19553"/>
    <cellStyle name="fmt.Background.exp.prt 3" xfId="19554"/>
    <cellStyle name="fmt.Background.exp_mInKeyCode" xfId="19555"/>
    <cellStyle name="fmt.Background.mth" xfId="19556"/>
    <cellStyle name="fmt.Background.mth 2" xfId="19557"/>
    <cellStyle name="fmt.Background.mth 2 2" xfId="19558"/>
    <cellStyle name="fmt.Background.mth 3" xfId="19559"/>
    <cellStyle name="fmt.Background.mth.prt" xfId="19560"/>
    <cellStyle name="fmt.Background.mth.prt 2" xfId="19561"/>
    <cellStyle name="fmt.Background.mth.prt 2 2" xfId="19562"/>
    <cellStyle name="fmt.Background.mth.prt 3" xfId="19563"/>
    <cellStyle name="fmt.Background.mth_Comverse 2004 Income Tax Review Wkbk 02 03" xfId="19564"/>
    <cellStyle name="fmt.Background.prt" xfId="19565"/>
    <cellStyle name="fmt.background.tot" xfId="19566"/>
    <cellStyle name="fmt.background.tot.prt" xfId="19567"/>
    <cellStyle name="fmt.background.tot.prt 2" xfId="19568"/>
    <cellStyle name="fmt.background.tot.prt 2 2" xfId="19569"/>
    <cellStyle name="fmt.background.tot.prt 3" xfId="19570"/>
    <cellStyle name="fmt.background.tot.prt_Comverse 2004 Income Tax Review Wkbk 02 03" xfId="19571"/>
    <cellStyle name="fmt.background.tot_Apport &amp; Look-through" xfId="19572"/>
    <cellStyle name="fmt.background2.dtl" xfId="19573"/>
    <cellStyle name="fmt.Band" xfId="19574"/>
    <cellStyle name="fmt.Band.prt" xfId="19575"/>
    <cellStyle name="fmt.Band.prt 2" xfId="19576"/>
    <cellStyle name="fmt.Band.prt 2 2" xfId="19577"/>
    <cellStyle name="fmt.Band.prt 3" xfId="19578"/>
    <cellStyle name="fmt.Band.prt_Comverse 2004 Income Tax Review Wkbk 02 03" xfId="19579"/>
    <cellStyle name="fmt.BasketTemplate" xfId="19580"/>
    <cellStyle name="fmt.BasketTemplate.prt" xfId="19581"/>
    <cellStyle name="fmt.BasketTemplate.prt 2" xfId="19582"/>
    <cellStyle name="fmt.BasketTemplate.prt 2 2" xfId="19583"/>
    <cellStyle name="fmt.BasketTemplate.prt 3" xfId="19584"/>
    <cellStyle name="fmt.BasketTemplate.prt_Comverse 2004 Income Tax Review Wkbk 02 03" xfId="19585"/>
    <cellStyle name="fmt.CFWDHeading" xfId="19586"/>
    <cellStyle name="fmt.CFWDHeading.prt" xfId="19587"/>
    <cellStyle name="fmt.CFWDHeading.prt 2" xfId="19588"/>
    <cellStyle name="fmt.CFWDHeading.prt 2 2" xfId="19589"/>
    <cellStyle name="fmt.CFWDHeading.prt 3" xfId="19590"/>
    <cellStyle name="fmt.CFWDHeading.prt_Comverse 2004 Income Tax Review Wkbk 02 03" xfId="19591"/>
    <cellStyle name="fmt.ColHeadCenter" xfId="19592"/>
    <cellStyle name="fmt.ColHeadings" xfId="19593"/>
    <cellStyle name="fmt.ColHeadings.prt" xfId="19594"/>
    <cellStyle name="fmt.ColHeadLeft" xfId="19595"/>
    <cellStyle name="fmt.DeadCell" xfId="19596"/>
    <cellStyle name="fmt.DeadCell 10" xfId="19597"/>
    <cellStyle name="fmt.DeadCell 11" xfId="19598"/>
    <cellStyle name="fmt.DeadCell 12" xfId="19599"/>
    <cellStyle name="fmt.DeadCell 13" xfId="19600"/>
    <cellStyle name="fmt.DeadCell 14" xfId="19601"/>
    <cellStyle name="fmt.DeadCell 15" xfId="19602"/>
    <cellStyle name="fmt.DeadCell 16" xfId="19603"/>
    <cellStyle name="fmt.DeadCell 17" xfId="19604"/>
    <cellStyle name="fmt.DeadCell 18" xfId="19605"/>
    <cellStyle name="fmt.DeadCell 19" xfId="19606"/>
    <cellStyle name="fmt.DeadCell 2" xfId="19607"/>
    <cellStyle name="fmt.DeadCell 2 2" xfId="19608"/>
    <cellStyle name="fmt.DeadCell 20" xfId="19609"/>
    <cellStyle name="fmt.DeadCell 21" xfId="19610"/>
    <cellStyle name="fmt.DeadCell 22" xfId="19611"/>
    <cellStyle name="fmt.DeadCell 23" xfId="19612"/>
    <cellStyle name="fmt.DeadCell 24" xfId="19613"/>
    <cellStyle name="fmt.DeadCell 25" xfId="19614"/>
    <cellStyle name="fmt.DeadCell 26" xfId="19615"/>
    <cellStyle name="fmt.DeadCell 27" xfId="19616"/>
    <cellStyle name="fmt.DeadCell 28" xfId="19617"/>
    <cellStyle name="fmt.DeadCell 29" xfId="19618"/>
    <cellStyle name="fmt.DeadCell 3" xfId="19619"/>
    <cellStyle name="fmt.DeadCell 3 10" xfId="19620"/>
    <cellStyle name="fmt.DeadCell 3 11" xfId="19621"/>
    <cellStyle name="fmt.DeadCell 3 12" xfId="19622"/>
    <cellStyle name="fmt.DeadCell 3 13" xfId="19623"/>
    <cellStyle name="fmt.DeadCell 3 14" xfId="19624"/>
    <cellStyle name="fmt.DeadCell 3 15" xfId="19625"/>
    <cellStyle name="fmt.DeadCell 3 16" xfId="19626"/>
    <cellStyle name="fmt.DeadCell 3 2" xfId="19627"/>
    <cellStyle name="fmt.DeadCell 3 3" xfId="19628"/>
    <cellStyle name="fmt.DeadCell 3 4" xfId="19629"/>
    <cellStyle name="fmt.DeadCell 3 5" xfId="19630"/>
    <cellStyle name="fmt.DeadCell 3 6" xfId="19631"/>
    <cellStyle name="fmt.DeadCell 3 7" xfId="19632"/>
    <cellStyle name="fmt.DeadCell 3 8" xfId="19633"/>
    <cellStyle name="fmt.DeadCell 3 9" xfId="19634"/>
    <cellStyle name="fmt.DeadCell 30" xfId="19635"/>
    <cellStyle name="fmt.DeadCell 31" xfId="19636"/>
    <cellStyle name="fmt.DeadCell 32" xfId="19637"/>
    <cellStyle name="fmt.DeadCell 33" xfId="19638"/>
    <cellStyle name="fmt.DeadCell 34" xfId="19639"/>
    <cellStyle name="fmt.DeadCell 35" xfId="19640"/>
    <cellStyle name="fmt.DeadCell 36" xfId="19641"/>
    <cellStyle name="fmt.DeadCell 37" xfId="19642"/>
    <cellStyle name="fmt.DeadCell 38" xfId="19643"/>
    <cellStyle name="fmt.DeadCell 39" xfId="19644"/>
    <cellStyle name="fmt.DeadCell 4" xfId="19645"/>
    <cellStyle name="fmt.DeadCell 40" xfId="19646"/>
    <cellStyle name="fmt.DeadCell 41" xfId="19647"/>
    <cellStyle name="fmt.DeadCell 5" xfId="19648"/>
    <cellStyle name="fmt.DeadCell 6" xfId="19649"/>
    <cellStyle name="fmt.DeadCell 7" xfId="19650"/>
    <cellStyle name="fmt.DeadCell 8" xfId="19651"/>
    <cellStyle name="fmt.DeadCell 9" xfId="19652"/>
    <cellStyle name="fmt.DeadCell.prt" xfId="19653"/>
    <cellStyle name="fmt.DeadCell.prt 2" xfId="19654"/>
    <cellStyle name="fmt.DeadCell.prt 2 2" xfId="19655"/>
    <cellStyle name="fmt.DeadCell.prt 3" xfId="19656"/>
    <cellStyle name="fmt.DeadCell.prt_Comverse 2004 Income Tax Review Wkbk 02 03" xfId="19657"/>
    <cellStyle name="fmt.DeadCell_Apport &amp; Look-through" xfId="19658"/>
    <cellStyle name="fmt.DetailRow" xfId="19659"/>
    <cellStyle name="fmt.DetailRow.prt" xfId="19660"/>
    <cellStyle name="fmt.DetailRow.prt 2" xfId="19661"/>
    <cellStyle name="fmt.DetailRow.prt 2 2" xfId="19662"/>
    <cellStyle name="fmt.DetailRow.prt 3" xfId="19663"/>
    <cellStyle name="fmt.DetailRow.prt_Comverse 2004 Income Tax Review Wkbk 02 03" xfId="19664"/>
    <cellStyle name="fmt.Display" xfId="19665"/>
    <cellStyle name="fmt.Display.det" xfId="19666"/>
    <cellStyle name="fmt.Display_Apport &amp; Look-through" xfId="19667"/>
    <cellStyle name="fmt.DoubleUnderline" xfId="19668"/>
    <cellStyle name="fmt.DoubleUnderline$" xfId="19669"/>
    <cellStyle name="fmt.DoubleUnderline%" xfId="19670"/>
    <cellStyle name="fmt.DoubleUnderline%2" xfId="19671"/>
    <cellStyle name="fmt.DoubleUnderline%4" xfId="19672"/>
    <cellStyle name="fmt.InpSumRow" xfId="19673"/>
    <cellStyle name="fmt.InpSumRow 2" xfId="19674"/>
    <cellStyle name="fmt.InpSumRow.prt" xfId="19675"/>
    <cellStyle name="fmt.InpSumRow.prt 2" xfId="19676"/>
    <cellStyle name="fmt.InpSumRow.prt 2 2" xfId="19677"/>
    <cellStyle name="fmt.InpSumRow.prt 2 2 2" xfId="19678"/>
    <cellStyle name="fmt.InpSumRow.prt 2 3" xfId="19679"/>
    <cellStyle name="fmt.InpSumRow.prt 3" xfId="19680"/>
    <cellStyle name="fmt.InpSumRow.prt 3 2" xfId="19681"/>
    <cellStyle name="fmt.InpSumRow.prt 4" xfId="19682"/>
    <cellStyle name="fmt.InputCr" xfId="19683"/>
    <cellStyle name="fmt.InputCr 10" xfId="19684"/>
    <cellStyle name="fmt.InputCr 11" xfId="19685"/>
    <cellStyle name="fmt.InputCr 12" xfId="19686"/>
    <cellStyle name="fmt.InputCr 13" xfId="19687"/>
    <cellStyle name="fmt.InputCr 14" xfId="19688"/>
    <cellStyle name="fmt.InputCr 15" xfId="19689"/>
    <cellStyle name="fmt.InputCr 16" xfId="19690"/>
    <cellStyle name="fmt.InputCr 17" xfId="19691"/>
    <cellStyle name="fmt.InputCr 18" xfId="19692"/>
    <cellStyle name="fmt.InputCr 19" xfId="19693"/>
    <cellStyle name="fmt.InputCr 2" xfId="19694"/>
    <cellStyle name="fmt.InputCr 2 2" xfId="19695"/>
    <cellStyle name="fmt.InputCr 20" xfId="19696"/>
    <cellStyle name="fmt.InputCr 21" xfId="19697"/>
    <cellStyle name="fmt.InputCr 22" xfId="19698"/>
    <cellStyle name="fmt.InputCr 23" xfId="19699"/>
    <cellStyle name="fmt.InputCr 24" xfId="19700"/>
    <cellStyle name="fmt.InputCr 25" xfId="19701"/>
    <cellStyle name="fmt.InputCr 26" xfId="19702"/>
    <cellStyle name="fmt.InputCr 27" xfId="19703"/>
    <cellStyle name="fmt.InputCr 28" xfId="19704"/>
    <cellStyle name="fmt.InputCr 29" xfId="19705"/>
    <cellStyle name="fmt.InputCr 3" xfId="19706"/>
    <cellStyle name="fmt.InputCr 3 10" xfId="19707"/>
    <cellStyle name="fmt.InputCr 3 11" xfId="19708"/>
    <cellStyle name="fmt.InputCr 3 12" xfId="19709"/>
    <cellStyle name="fmt.InputCr 3 13" xfId="19710"/>
    <cellStyle name="fmt.InputCr 3 14" xfId="19711"/>
    <cellStyle name="fmt.InputCr 3 15" xfId="19712"/>
    <cellStyle name="fmt.InputCr 3 16" xfId="19713"/>
    <cellStyle name="fmt.InputCr 3 2" xfId="19714"/>
    <cellStyle name="fmt.InputCr 3 3" xfId="19715"/>
    <cellStyle name="fmt.InputCr 3 4" xfId="19716"/>
    <cellStyle name="fmt.InputCr 3 5" xfId="19717"/>
    <cellStyle name="fmt.InputCr 3 6" xfId="19718"/>
    <cellStyle name="fmt.InputCr 3 7" xfId="19719"/>
    <cellStyle name="fmt.InputCr 3 8" xfId="19720"/>
    <cellStyle name="fmt.InputCr 3 9" xfId="19721"/>
    <cellStyle name="fmt.InputCr 30" xfId="19722"/>
    <cellStyle name="fmt.InputCr 31" xfId="19723"/>
    <cellStyle name="fmt.InputCr 32" xfId="19724"/>
    <cellStyle name="fmt.InputCr 33" xfId="19725"/>
    <cellStyle name="fmt.InputCr 34" xfId="19726"/>
    <cellStyle name="fmt.InputCr 35" xfId="19727"/>
    <cellStyle name="fmt.InputCr 36" xfId="19728"/>
    <cellStyle name="fmt.InputCr 37" xfId="19729"/>
    <cellStyle name="fmt.InputCr 38" xfId="19730"/>
    <cellStyle name="fmt.InputCr 39" xfId="19731"/>
    <cellStyle name="fmt.InputCr 4" xfId="19732"/>
    <cellStyle name="fmt.InputCr 40" xfId="19733"/>
    <cellStyle name="fmt.InputCr 41" xfId="19734"/>
    <cellStyle name="fmt.InputCr 5" xfId="19735"/>
    <cellStyle name="fmt.InputCr 6" xfId="19736"/>
    <cellStyle name="fmt.InputCr 7" xfId="19737"/>
    <cellStyle name="fmt.InputCr 8" xfId="19738"/>
    <cellStyle name="fmt.InputCr 9" xfId="19739"/>
    <cellStyle name="fmt.InputCr.prt" xfId="19740"/>
    <cellStyle name="fmt.InputCr.prt 2" xfId="19741"/>
    <cellStyle name="fmt.InputCr.prt 2 2" xfId="19742"/>
    <cellStyle name="fmt.InputCr.prt 3" xfId="19743"/>
    <cellStyle name="fmt.InputCr.prt_Comverse 2004 Income Tax Review Wkbk 02 03" xfId="19744"/>
    <cellStyle name="fmt.InputDisplay" xfId="19745"/>
    <cellStyle name="fmt.InputDisplay.prt" xfId="19746"/>
    <cellStyle name="fmt.InputDisplay.prt 2" xfId="19747"/>
    <cellStyle name="fmt.InputDisplay.prt 2 2" xfId="19748"/>
    <cellStyle name="fmt.InputDisplay.prt 3" xfId="19749"/>
    <cellStyle name="fmt.InputDisplay_mInKeyCode" xfId="19750"/>
    <cellStyle name="fmt.InputDr" xfId="19751"/>
    <cellStyle name="fmt.InputDr 10" xfId="19752"/>
    <cellStyle name="fmt.InputDr 11" xfId="19753"/>
    <cellStyle name="fmt.InputDr 12" xfId="19754"/>
    <cellStyle name="fmt.InputDr 13" xfId="19755"/>
    <cellStyle name="fmt.InputDr 14" xfId="19756"/>
    <cellStyle name="fmt.InputDr 15" xfId="19757"/>
    <cellStyle name="fmt.InputDr 16" xfId="19758"/>
    <cellStyle name="fmt.InputDr 17" xfId="19759"/>
    <cellStyle name="fmt.InputDr 18" xfId="19760"/>
    <cellStyle name="fmt.InputDr 19" xfId="19761"/>
    <cellStyle name="fmt.InputDr 2" xfId="19762"/>
    <cellStyle name="fmt.InputDr 2 2" xfId="19763"/>
    <cellStyle name="fmt.InputDr 20" xfId="19764"/>
    <cellStyle name="fmt.InputDr 21" xfId="19765"/>
    <cellStyle name="fmt.InputDr 22" xfId="19766"/>
    <cellStyle name="fmt.InputDr 23" xfId="19767"/>
    <cellStyle name="fmt.InputDr 24" xfId="19768"/>
    <cellStyle name="fmt.InputDr 25" xfId="19769"/>
    <cellStyle name="fmt.InputDr 26" xfId="19770"/>
    <cellStyle name="fmt.InputDr 27" xfId="19771"/>
    <cellStyle name="fmt.InputDr 28" xfId="19772"/>
    <cellStyle name="fmt.InputDr 29" xfId="19773"/>
    <cellStyle name="fmt.InputDr 3" xfId="19774"/>
    <cellStyle name="fmt.InputDr 3 10" xfId="19775"/>
    <cellStyle name="fmt.InputDr 3 11" xfId="19776"/>
    <cellStyle name="fmt.InputDr 3 12" xfId="19777"/>
    <cellStyle name="fmt.InputDr 3 13" xfId="19778"/>
    <cellStyle name="fmt.InputDr 3 14" xfId="19779"/>
    <cellStyle name="fmt.InputDr 3 15" xfId="19780"/>
    <cellStyle name="fmt.InputDr 3 16" xfId="19781"/>
    <cellStyle name="fmt.InputDr 3 2" xfId="19782"/>
    <cellStyle name="fmt.InputDr 3 3" xfId="19783"/>
    <cellStyle name="fmt.InputDr 3 4" xfId="19784"/>
    <cellStyle name="fmt.InputDr 3 5" xfId="19785"/>
    <cellStyle name="fmt.InputDr 3 6" xfId="19786"/>
    <cellStyle name="fmt.InputDr 3 7" xfId="19787"/>
    <cellStyle name="fmt.InputDr 3 8" xfId="19788"/>
    <cellStyle name="fmt.InputDr 3 9" xfId="19789"/>
    <cellStyle name="fmt.InputDr 30" xfId="19790"/>
    <cellStyle name="fmt.InputDr 31" xfId="19791"/>
    <cellStyle name="fmt.InputDr 32" xfId="19792"/>
    <cellStyle name="fmt.InputDr 33" xfId="19793"/>
    <cellStyle name="fmt.InputDr 34" xfId="19794"/>
    <cellStyle name="fmt.InputDr 35" xfId="19795"/>
    <cellStyle name="fmt.InputDr 36" xfId="19796"/>
    <cellStyle name="fmt.InputDr 37" xfId="19797"/>
    <cellStyle name="fmt.InputDr 38" xfId="19798"/>
    <cellStyle name="fmt.InputDr 39" xfId="19799"/>
    <cellStyle name="fmt.InputDr 4" xfId="19800"/>
    <cellStyle name="fmt.InputDr 40" xfId="19801"/>
    <cellStyle name="fmt.InputDr 41" xfId="19802"/>
    <cellStyle name="fmt.InputDr 5" xfId="19803"/>
    <cellStyle name="fmt.InputDr 6" xfId="19804"/>
    <cellStyle name="fmt.InputDr 7" xfId="19805"/>
    <cellStyle name="fmt.InputDr 8" xfId="19806"/>
    <cellStyle name="fmt.InputDr 9" xfId="19807"/>
    <cellStyle name="fmt.InputDr.prt" xfId="19808"/>
    <cellStyle name="fmt.InputDr.prt 2" xfId="19809"/>
    <cellStyle name="fmt.InputDr.prt 2 2" xfId="19810"/>
    <cellStyle name="fmt.InputDr.prt 3" xfId="19811"/>
    <cellStyle name="fmt.InputDr.prt_Comverse 2004 Income Tax Review Wkbk 02 03" xfId="19812"/>
    <cellStyle name="fmt.InputHeading" xfId="19813"/>
    <cellStyle name="fmt.InputHeading.prt" xfId="19814"/>
    <cellStyle name="fmt.InputHeading_mInKeyCode" xfId="19815"/>
    <cellStyle name="fmt.InputOther" xfId="19816"/>
    <cellStyle name="fmt.InputOther 10" xfId="19817"/>
    <cellStyle name="fmt.InputOther 11" xfId="19818"/>
    <cellStyle name="fmt.InputOther 12" xfId="19819"/>
    <cellStyle name="fmt.InputOther 13" xfId="19820"/>
    <cellStyle name="fmt.InputOther 14" xfId="19821"/>
    <cellStyle name="fmt.InputOther 15" xfId="19822"/>
    <cellStyle name="fmt.InputOther 16" xfId="19823"/>
    <cellStyle name="fmt.InputOther 17" xfId="19824"/>
    <cellStyle name="fmt.InputOther 18" xfId="19825"/>
    <cellStyle name="fmt.InputOther 19" xfId="19826"/>
    <cellStyle name="fmt.InputOther 2" xfId="19827"/>
    <cellStyle name="fmt.InputOther 2 2" xfId="19828"/>
    <cellStyle name="fmt.InputOther 20" xfId="19829"/>
    <cellStyle name="fmt.InputOther 21" xfId="19830"/>
    <cellStyle name="fmt.InputOther 22" xfId="19831"/>
    <cellStyle name="fmt.InputOther 23" xfId="19832"/>
    <cellStyle name="fmt.InputOther 24" xfId="19833"/>
    <cellStyle name="fmt.InputOther 25" xfId="19834"/>
    <cellStyle name="fmt.InputOther 26" xfId="19835"/>
    <cellStyle name="fmt.InputOther 27" xfId="19836"/>
    <cellStyle name="fmt.InputOther 28" xfId="19837"/>
    <cellStyle name="fmt.InputOther 29" xfId="19838"/>
    <cellStyle name="fmt.InputOther 3" xfId="19839"/>
    <cellStyle name="fmt.InputOther 3 10" xfId="19840"/>
    <cellStyle name="fmt.InputOther 3 11" xfId="19841"/>
    <cellStyle name="fmt.InputOther 3 12" xfId="19842"/>
    <cellStyle name="fmt.InputOther 3 13" xfId="19843"/>
    <cellStyle name="fmt.InputOther 3 14" xfId="19844"/>
    <cellStyle name="fmt.InputOther 3 15" xfId="19845"/>
    <cellStyle name="fmt.InputOther 3 16" xfId="19846"/>
    <cellStyle name="fmt.InputOther 3 2" xfId="19847"/>
    <cellStyle name="fmt.InputOther 3 3" xfId="19848"/>
    <cellStyle name="fmt.InputOther 3 4" xfId="19849"/>
    <cellStyle name="fmt.InputOther 3 5" xfId="19850"/>
    <cellStyle name="fmt.InputOther 3 6" xfId="19851"/>
    <cellStyle name="fmt.InputOther 3 7" xfId="19852"/>
    <cellStyle name="fmt.InputOther 3 8" xfId="19853"/>
    <cellStyle name="fmt.InputOther 3 9" xfId="19854"/>
    <cellStyle name="fmt.InputOther 30" xfId="19855"/>
    <cellStyle name="fmt.InputOther 31" xfId="19856"/>
    <cellStyle name="fmt.InputOther 32" xfId="19857"/>
    <cellStyle name="fmt.InputOther 33" xfId="19858"/>
    <cellStyle name="fmt.InputOther 34" xfId="19859"/>
    <cellStyle name="fmt.InputOther 35" xfId="19860"/>
    <cellStyle name="fmt.InputOther 36" xfId="19861"/>
    <cellStyle name="fmt.InputOther 37" xfId="19862"/>
    <cellStyle name="fmt.InputOther 38" xfId="19863"/>
    <cellStyle name="fmt.InputOther 39" xfId="19864"/>
    <cellStyle name="fmt.InputOther 4" xfId="19865"/>
    <cellStyle name="fmt.InputOther 40" xfId="19866"/>
    <cellStyle name="fmt.InputOther 41" xfId="19867"/>
    <cellStyle name="fmt.InputOther 5" xfId="19868"/>
    <cellStyle name="fmt.InputOther 6" xfId="19869"/>
    <cellStyle name="fmt.InputOther 7" xfId="19870"/>
    <cellStyle name="fmt.InputOther 8" xfId="19871"/>
    <cellStyle name="fmt.InputOther 9" xfId="19872"/>
    <cellStyle name="fmt.InputOther.prt" xfId="19873"/>
    <cellStyle name="fmt.InputOther.prt 2" xfId="19874"/>
    <cellStyle name="fmt.InputOther.prt 2 2" xfId="19875"/>
    <cellStyle name="fmt.InputOther.prt 3" xfId="19876"/>
    <cellStyle name="fmt.InputOther.prt_Comverse 2004 Income Tax Review Wkbk 02 03" xfId="19877"/>
    <cellStyle name="fmt.InputRowDesc" xfId="19878"/>
    <cellStyle name="fmt.InputRowDesc.prt" xfId="19879"/>
    <cellStyle name="fmt.InputRowDesc.prt 2" xfId="19880"/>
    <cellStyle name="fmt.InputRowDesc.prt 2 2" xfId="19881"/>
    <cellStyle name="fmt.InputRowDesc.prt 3" xfId="19882"/>
    <cellStyle name="fmt.InputRowDesc.prt_Comverse 2004 Income Tax Review Wkbk 02 03" xfId="19883"/>
    <cellStyle name="fmt.InputRowSubHead1" xfId="19884"/>
    <cellStyle name="fmt.InputRowSubHead1.prt" xfId="19885"/>
    <cellStyle name="fmt.InputRowSubHead1.tot" xfId="19886"/>
    <cellStyle name="fmt.InputRowSubHead1.tot.prt" xfId="19887"/>
    <cellStyle name="fmt.InputRowSubHead2" xfId="19888"/>
    <cellStyle name="fmt.InputRowSubHead2.prt" xfId="19889"/>
    <cellStyle name="fmt.InputRowTotal" xfId="19890"/>
    <cellStyle name="fmt.InputRowTotal.prt" xfId="19891"/>
    <cellStyle name="fmt.InputRowTotal.prt 2" xfId="19892"/>
    <cellStyle name="fmt.InputRowTotal.prt 2 2" xfId="19893"/>
    <cellStyle name="fmt.InputRowTotal.prt 3" xfId="19894"/>
    <cellStyle name="fmt.InputRowTotal.prt_Comverse 2004 Income Tax Review Wkbk 02 03" xfId="19895"/>
    <cellStyle name="fmt.InputTitle" xfId="19896"/>
    <cellStyle name="fmt.InputTitle.prt" xfId="19897"/>
    <cellStyle name="fmt.Ratio%2" xfId="19898"/>
    <cellStyle name="fmt.Report%" xfId="19899"/>
    <cellStyle name="fmt.Report%.prt" xfId="19900"/>
    <cellStyle name="fmt.Report%.prt 2" xfId="19901"/>
    <cellStyle name="fmt.Report%.prt 2 2" xfId="19902"/>
    <cellStyle name="fmt.Report%.prt 3" xfId="19903"/>
    <cellStyle name="fmt.Report%.prt_Comverse 2004 Income Tax Review Wkbk 02 03" xfId="19904"/>
    <cellStyle name="fmt.ReportApptRatio" xfId="19905"/>
    <cellStyle name="fmt.ReportApptRatio.prt" xfId="19906"/>
    <cellStyle name="fmt.ReportApptRatio.prt 2" xfId="19907"/>
    <cellStyle name="fmt.ReportApptRatio.prt 2 2" xfId="19908"/>
    <cellStyle name="fmt.ReportApptRatio.prt 3" xfId="19909"/>
    <cellStyle name="fmt.ReportApptRatio.prt_Comverse 2004 Income Tax Review Wkbk 02 03" xfId="19910"/>
    <cellStyle name="fmt.ReportDisplay" xfId="19911"/>
    <cellStyle name="fmt.ReportDisplay.prt" xfId="19912"/>
    <cellStyle name="fmt.ReportDisplay.prt 2" xfId="19913"/>
    <cellStyle name="fmt.ReportDisplay.prt 2 2" xfId="19914"/>
    <cellStyle name="fmt.ReportDisplay.prt 3" xfId="19915"/>
    <cellStyle name="fmt.ReportDisplay_mInKeyCode" xfId="19916"/>
    <cellStyle name="fmt.ReportFX" xfId="19917"/>
    <cellStyle name="fmt.ReportFX.prt" xfId="19918"/>
    <cellStyle name="fmt.ReportFX.prt 2" xfId="19919"/>
    <cellStyle name="fmt.ReportFX.prt 2 2" xfId="19920"/>
    <cellStyle name="fmt.ReportFX.prt 3" xfId="19921"/>
    <cellStyle name="fmt.ReportFX.prt_Comverse 2004 Income Tax Review Wkbk 02 03" xfId="19922"/>
    <cellStyle name="fmt.ReportHeading" xfId="19923"/>
    <cellStyle name="fmt.ReportHeading.prt" xfId="19924"/>
    <cellStyle name="fmt.ReportHeading_mHelp" xfId="19925"/>
    <cellStyle name="fmt.ReportSubHead1" xfId="19926"/>
    <cellStyle name="fmt.ReportSubHead1.prt" xfId="19927"/>
    <cellStyle name="fmt.ReportSubHead2" xfId="19928"/>
    <cellStyle name="fmt.ReportSubHead2.prt" xfId="19929"/>
    <cellStyle name="fmt.ReportSubHeading" xfId="19930"/>
    <cellStyle name="fmt.ReportSubHeading 2" xfId="19931"/>
    <cellStyle name="fmt.ReportSubHeading 3" xfId="19932"/>
    <cellStyle name="fmt.ReportSubHeading.prt" xfId="19933"/>
    <cellStyle name="fmt.ReportSubHeading.prt 2" xfId="19934"/>
    <cellStyle name="fmt.ReportSubHeading.prt 2 2" xfId="19935"/>
    <cellStyle name="fmt.ReportSubHeading.prt 3" xfId="19936"/>
    <cellStyle name="fmt.ReportSubHeading.prt_Comverse 2004 Income Tax Review Wkbk 02 03" xfId="19937"/>
    <cellStyle name="fmt.ReportSubHeading_Comverse 2004 Income Tax Review Wkbk 02 03" xfId="19938"/>
    <cellStyle name="fmt.ReportSubtotal" xfId="19939"/>
    <cellStyle name="fmt.ReportSubtotal$" xfId="19940"/>
    <cellStyle name="fmt.ReportSubtotal$.prt" xfId="19941"/>
    <cellStyle name="fmt.ReportSubtotal$.prt 2" xfId="19942"/>
    <cellStyle name="fmt.ReportSubtotal$.prt 2 2" xfId="19943"/>
    <cellStyle name="fmt.ReportSubtotal$.prt 3" xfId="19944"/>
    <cellStyle name="fmt.ReportSubtotal$.prt_Comverse 2004 Income Tax Review Wkbk 02 03" xfId="19945"/>
    <cellStyle name="fmt.ReportSubtotal.prt" xfId="19946"/>
    <cellStyle name="fmt.ReportTotal" xfId="19947"/>
    <cellStyle name="fmt.ReportTotal$" xfId="19948"/>
    <cellStyle name="fmt.ReportTotal$.prt" xfId="19949"/>
    <cellStyle name="fmt.ReportTotal.prt" xfId="19950"/>
    <cellStyle name="fmt.ReportUS$" xfId="19951"/>
    <cellStyle name="fmt.ReportUS$.prt" xfId="19952"/>
    <cellStyle name="fmt.ReportUS$.prt 2" xfId="19953"/>
    <cellStyle name="fmt.ReportUS$.prt 2 2" xfId="19954"/>
    <cellStyle name="fmt.ReportUS$.prt 3" xfId="19955"/>
    <cellStyle name="fmt.ReportUS$.prt_Comverse 2004 Income Tax Review Wkbk 02 03" xfId="19956"/>
    <cellStyle name="fmt.RowHeading" xfId="19957"/>
    <cellStyle name="fmt.RowHeadings" xfId="19958"/>
    <cellStyle name="fmt.RowHeadings.prt" xfId="19959"/>
    <cellStyle name="fmt.SeeDetail" xfId="19960"/>
    <cellStyle name="fmt.SeeDetail.prt" xfId="19961"/>
    <cellStyle name="fmt.SeeDetail.prt 2" xfId="19962"/>
    <cellStyle name="fmt.SeeDetail.prt 2 2" xfId="19963"/>
    <cellStyle name="fmt.SeeDetail.prt 3" xfId="19964"/>
    <cellStyle name="fmt.SeeDetail.prt_Comverse 2004 Income Tax Review Wkbk 02 03" xfId="19965"/>
    <cellStyle name="fmt.SingleUnderline" xfId="19966"/>
    <cellStyle name="fmt.SingleUnderline 2" xfId="19967"/>
    <cellStyle name="fmt.SingleUnderline$" xfId="19968"/>
    <cellStyle name="fmt.SingleUnderline$ 2" xfId="19969"/>
    <cellStyle name="fmt.SingleUnderline%" xfId="19970"/>
    <cellStyle name="fmt.SingleUnderline% 2" xfId="19971"/>
    <cellStyle name="fmt.SingleUnderline%0" xfId="19972"/>
    <cellStyle name="fmt.SingleUnderline%0 2" xfId="19973"/>
    <cellStyle name="fmt.SingleUnderline%4" xfId="19974"/>
    <cellStyle name="fmt.SingleUnderline%4 2" xfId="19975"/>
    <cellStyle name="fmt.SingleUnderline0" xfId="19976"/>
    <cellStyle name="fmt.SingleUnderline0 2" xfId="19977"/>
    <cellStyle name="fmt.SingleUnderline4" xfId="19978"/>
    <cellStyle name="fmt.SingleUnderline4 2" xfId="19979"/>
    <cellStyle name="Followed Hyperlink" xfId="13884" builtinId="9" customBuiltin="1"/>
    <cellStyle name="Followed Hyperlink 2" xfId="5238"/>
    <cellStyle name="Followed Hyperlink 2 2" xfId="5239"/>
    <cellStyle name="Followed Hyperlink 2 3" xfId="19980"/>
    <cellStyle name="Followed Hyperlink 3" xfId="5240"/>
    <cellStyle name="Fon10" xfId="19981"/>
    <cellStyle name="Fon10 2" xfId="19982"/>
    <cellStyle name="Fon10B" xfId="19983"/>
    <cellStyle name="Fon12" xfId="19984"/>
    <cellStyle name="Fon12B" xfId="19985"/>
    <cellStyle name="Fon14" xfId="19986"/>
    <cellStyle name="Fon14B" xfId="19987"/>
    <cellStyle name="Fon18B" xfId="19988"/>
    <cellStyle name="Fon4" xfId="19989"/>
    <cellStyle name="Fon5" xfId="19990"/>
    <cellStyle name="Fon6" xfId="19991"/>
    <cellStyle name="Fon6B" xfId="19992"/>
    <cellStyle name="Fon7" xfId="19993"/>
    <cellStyle name="Fon7B" xfId="19994"/>
    <cellStyle name="Fon8B" xfId="19995"/>
    <cellStyle name="Fon9" xfId="19996"/>
    <cellStyle name="Fon9B" xfId="19997"/>
    <cellStyle name="FootNote" xfId="19998"/>
    <cellStyle name="Footsub" xfId="19999"/>
    <cellStyle name="Footsub.prt" xfId="20000"/>
    <cellStyle name="Form.Normal" xfId="20001"/>
    <cellStyle name="Form.Normal 2" xfId="20002"/>
    <cellStyle name="Form.Normal 3" xfId="20003"/>
    <cellStyle name="Form.Normal_Comverse 2004 Income Tax Review Wkbk 02 03" xfId="20004"/>
    <cellStyle name="Forms" xfId="20005"/>
    <cellStyle name="Forms 2" xfId="20006"/>
    <cellStyle name="Forms 3" xfId="20007"/>
    <cellStyle name="Forms_Comverse 2004 Income Tax Review Wkbk 02 03" xfId="20008"/>
    <cellStyle name="free" xfId="20009"/>
    <cellStyle name="General" xfId="20010"/>
    <cellStyle name="Good" xfId="32" builtinId="26" customBuiltin="1"/>
    <cellStyle name="Good 10" xfId="20011"/>
    <cellStyle name="Good 10 2" xfId="20012"/>
    <cellStyle name="Good 10 3" xfId="20013"/>
    <cellStyle name="Good 10 4" xfId="20014"/>
    <cellStyle name="Good 11" xfId="20015"/>
    <cellStyle name="Good 11 2" xfId="20016"/>
    <cellStyle name="Good 11 3" xfId="20017"/>
    <cellStyle name="Good 11 4" xfId="20018"/>
    <cellStyle name="Good 12" xfId="20019"/>
    <cellStyle name="Good 12 2" xfId="20020"/>
    <cellStyle name="Good 12 3" xfId="20021"/>
    <cellStyle name="Good 12 4" xfId="20022"/>
    <cellStyle name="Good 13" xfId="20023"/>
    <cellStyle name="Good 14" xfId="20024"/>
    <cellStyle name="Good 15" xfId="20025"/>
    <cellStyle name="Good 16" xfId="20026"/>
    <cellStyle name="Good 17" xfId="20027"/>
    <cellStyle name="Good 18" xfId="20028"/>
    <cellStyle name="Good 19" xfId="20029"/>
    <cellStyle name="Good 2" xfId="103"/>
    <cellStyle name="Good 2 10" xfId="20031"/>
    <cellStyle name="Good 2 11" xfId="20032"/>
    <cellStyle name="Good 2 12" xfId="20033"/>
    <cellStyle name="Good 2 13" xfId="20034"/>
    <cellStyle name="Good 2 14" xfId="20035"/>
    <cellStyle name="Good 2 15" xfId="20036"/>
    <cellStyle name="Good 2 16" xfId="20037"/>
    <cellStyle name="Good 2 17" xfId="20030"/>
    <cellStyle name="Good 2 2" xfId="264"/>
    <cellStyle name="Good 2 2 2" xfId="5241"/>
    <cellStyle name="Good 2 2 3" xfId="20038"/>
    <cellStyle name="Good 2 3" xfId="555"/>
    <cellStyle name="Good 2 3 2" xfId="20039"/>
    <cellStyle name="Good 2 4" xfId="20040"/>
    <cellStyle name="Good 2 5" xfId="20041"/>
    <cellStyle name="Good 2 6" xfId="20042"/>
    <cellStyle name="Good 2 7" xfId="20043"/>
    <cellStyle name="Good 2 8" xfId="20044"/>
    <cellStyle name="Good 2 9" xfId="20045"/>
    <cellStyle name="Good 20" xfId="20046"/>
    <cellStyle name="Good 3" xfId="351"/>
    <cellStyle name="Good 3 10" xfId="20047"/>
    <cellStyle name="Good 3 11" xfId="20048"/>
    <cellStyle name="Good 3 12" xfId="20049"/>
    <cellStyle name="Good 3 13" xfId="20050"/>
    <cellStyle name="Good 3 14" xfId="20051"/>
    <cellStyle name="Good 3 15" xfId="20052"/>
    <cellStyle name="Good 3 2" xfId="20053"/>
    <cellStyle name="Good 3 3" xfId="20054"/>
    <cellStyle name="Good 3 4" xfId="20055"/>
    <cellStyle name="Good 3 5" xfId="20056"/>
    <cellStyle name="Good 3 6" xfId="20057"/>
    <cellStyle name="Good 3 7" xfId="20058"/>
    <cellStyle name="Good 3 8" xfId="20059"/>
    <cellStyle name="Good 3 9" xfId="20060"/>
    <cellStyle name="Good 4" xfId="20061"/>
    <cellStyle name="Good 4 2" xfId="20062"/>
    <cellStyle name="Good 4 3" xfId="20063"/>
    <cellStyle name="Good 4 4" xfId="20064"/>
    <cellStyle name="Good 5" xfId="20065"/>
    <cellStyle name="Good 5 2" xfId="20066"/>
    <cellStyle name="Good 5 3" xfId="20067"/>
    <cellStyle name="Good 5 4" xfId="20068"/>
    <cellStyle name="Good 6" xfId="20069"/>
    <cellStyle name="Good 6 2" xfId="20070"/>
    <cellStyle name="Good 6 3" xfId="20071"/>
    <cellStyle name="Good 6 4" xfId="20072"/>
    <cellStyle name="Good 7" xfId="20073"/>
    <cellStyle name="Good 7 2" xfId="20074"/>
    <cellStyle name="Good 7 3" xfId="20075"/>
    <cellStyle name="Good 7 4" xfId="20076"/>
    <cellStyle name="Good 8" xfId="20077"/>
    <cellStyle name="Good 8 2" xfId="20078"/>
    <cellStyle name="Good 8 3" xfId="20079"/>
    <cellStyle name="Good 8 4" xfId="20080"/>
    <cellStyle name="Good 9" xfId="20081"/>
    <cellStyle name="Good 9 2" xfId="20082"/>
    <cellStyle name="Good 9 3" xfId="20083"/>
    <cellStyle name="Good 9 4" xfId="20084"/>
    <cellStyle name="GPM_Allocation" xfId="20085"/>
    <cellStyle name="Grey" xfId="82"/>
    <cellStyle name="Grey 2" xfId="5242"/>
    <cellStyle name="Grey 3" xfId="5243"/>
    <cellStyle name="Grey 4" xfId="5244"/>
    <cellStyle name="Grey 5" xfId="5245"/>
    <cellStyle name="Grey_Comverse 2004 Income Tax Review Wkbk 02 03" xfId="20086"/>
    <cellStyle name="H1" xfId="20087"/>
    <cellStyle name="H2" xfId="20088"/>
    <cellStyle name="HEADER" xfId="20089"/>
    <cellStyle name="Header1" xfId="20090"/>
    <cellStyle name="Header2" xfId="20091"/>
    <cellStyle name="Header2 2" xfId="20092"/>
    <cellStyle name="Heading" xfId="20093"/>
    <cellStyle name="Heading 1" xfId="33" builtinId="16" customBuiltin="1"/>
    <cellStyle name="Heading 1 10" xfId="20094"/>
    <cellStyle name="Heading 1 10 2" xfId="20095"/>
    <cellStyle name="Heading 1 10 3" xfId="20096"/>
    <cellStyle name="Heading 1 10 4" xfId="20097"/>
    <cellStyle name="Heading 1 11" xfId="20098"/>
    <cellStyle name="Heading 1 11 2" xfId="20099"/>
    <cellStyle name="Heading 1 11 3" xfId="20100"/>
    <cellStyle name="Heading 1 11 4" xfId="20101"/>
    <cellStyle name="Heading 1 12" xfId="20102"/>
    <cellStyle name="Heading 1 12 2" xfId="20103"/>
    <cellStyle name="Heading 1 12 3" xfId="20104"/>
    <cellStyle name="Heading 1 12 4" xfId="20105"/>
    <cellStyle name="Heading 1 13" xfId="20106"/>
    <cellStyle name="Heading 1 14" xfId="20107"/>
    <cellStyle name="Heading 1 15" xfId="20108"/>
    <cellStyle name="Heading 1 16" xfId="20109"/>
    <cellStyle name="Heading 1 17" xfId="20110"/>
    <cellStyle name="Heading 1 18" xfId="20111"/>
    <cellStyle name="Heading 1 19" xfId="20112"/>
    <cellStyle name="Heading 1 2" xfId="99"/>
    <cellStyle name="Heading 1 2 10" xfId="20114"/>
    <cellStyle name="Heading 1 2 11" xfId="20115"/>
    <cellStyle name="Heading 1 2 12" xfId="20116"/>
    <cellStyle name="Heading 1 2 13" xfId="20117"/>
    <cellStyle name="Heading 1 2 14" xfId="20118"/>
    <cellStyle name="Heading 1 2 15" xfId="20119"/>
    <cellStyle name="Heading 1 2 16" xfId="20120"/>
    <cellStyle name="Heading 1 2 17" xfId="20113"/>
    <cellStyle name="Heading 1 2 2" xfId="265"/>
    <cellStyle name="Heading 1 2 2 2" xfId="5246"/>
    <cellStyle name="Heading 1 2 2 3" xfId="20121"/>
    <cellStyle name="Heading 1 2 3" xfId="5247"/>
    <cellStyle name="Heading 1 2 3 2" xfId="20122"/>
    <cellStyle name="Heading 1 2 4" xfId="20123"/>
    <cellStyle name="Heading 1 2 5" xfId="20124"/>
    <cellStyle name="Heading 1 2 6" xfId="20125"/>
    <cellStyle name="Heading 1 2 7" xfId="20126"/>
    <cellStyle name="Heading 1 2 8" xfId="20127"/>
    <cellStyle name="Heading 1 2 9" xfId="20128"/>
    <cellStyle name="Heading 1 20" xfId="20129"/>
    <cellStyle name="Heading 1 3" xfId="352"/>
    <cellStyle name="Heading 1 3 10" xfId="20131"/>
    <cellStyle name="Heading 1 3 11" xfId="20132"/>
    <cellStyle name="Heading 1 3 12" xfId="20133"/>
    <cellStyle name="Heading 1 3 13" xfId="20134"/>
    <cellStyle name="Heading 1 3 14" xfId="20135"/>
    <cellStyle name="Heading 1 3 15" xfId="20136"/>
    <cellStyle name="Heading 1 3 16" xfId="20130"/>
    <cellStyle name="Heading 1 3 2" xfId="20137"/>
    <cellStyle name="Heading 1 3 3" xfId="20138"/>
    <cellStyle name="Heading 1 3 4" xfId="20139"/>
    <cellStyle name="Heading 1 3 5" xfId="20140"/>
    <cellStyle name="Heading 1 3 6" xfId="20141"/>
    <cellStyle name="Heading 1 3 7" xfId="20142"/>
    <cellStyle name="Heading 1 3 8" xfId="20143"/>
    <cellStyle name="Heading 1 3 9" xfId="20144"/>
    <cellStyle name="Heading 1 4" xfId="20145"/>
    <cellStyle name="Heading 1 4 2" xfId="20146"/>
    <cellStyle name="Heading 1 4 3" xfId="20147"/>
    <cellStyle name="Heading 1 4 4" xfId="20148"/>
    <cellStyle name="Heading 1 5" xfId="20149"/>
    <cellStyle name="Heading 1 5 2" xfId="20150"/>
    <cellStyle name="Heading 1 5 3" xfId="20151"/>
    <cellStyle name="Heading 1 5 4" xfId="20152"/>
    <cellStyle name="Heading 1 6" xfId="20153"/>
    <cellStyle name="Heading 1 6 2" xfId="20154"/>
    <cellStyle name="Heading 1 6 3" xfId="20155"/>
    <cellStyle name="Heading 1 6 4" xfId="20156"/>
    <cellStyle name="Heading 1 7" xfId="20157"/>
    <cellStyle name="Heading 1 7 2" xfId="20158"/>
    <cellStyle name="Heading 1 7 3" xfId="20159"/>
    <cellStyle name="Heading 1 7 4" xfId="20160"/>
    <cellStyle name="Heading 1 8" xfId="20161"/>
    <cellStyle name="Heading 1 8 2" xfId="20162"/>
    <cellStyle name="Heading 1 8 3" xfId="20163"/>
    <cellStyle name="Heading 1 8 4" xfId="20164"/>
    <cellStyle name="Heading 1 9" xfId="20165"/>
    <cellStyle name="Heading 1 9 2" xfId="20166"/>
    <cellStyle name="Heading 1 9 3" xfId="20167"/>
    <cellStyle name="Heading 1 9 4" xfId="20168"/>
    <cellStyle name="Heading 2" xfId="34" builtinId="17" customBuiltin="1"/>
    <cellStyle name="Heading 2 10" xfId="20169"/>
    <cellStyle name="Heading 2 10 2" xfId="20170"/>
    <cellStyle name="Heading 2 10 3" xfId="20171"/>
    <cellStyle name="Heading 2 10 4" xfId="20172"/>
    <cellStyle name="Heading 2 11" xfId="20173"/>
    <cellStyle name="Heading 2 11 2" xfId="20174"/>
    <cellStyle name="Heading 2 11 3" xfId="20175"/>
    <cellStyle name="Heading 2 11 4" xfId="20176"/>
    <cellStyle name="Heading 2 12" xfId="20177"/>
    <cellStyle name="Heading 2 12 2" xfId="20178"/>
    <cellStyle name="Heading 2 12 3" xfId="20179"/>
    <cellStyle name="Heading 2 12 4" xfId="20180"/>
    <cellStyle name="Heading 2 13" xfId="20181"/>
    <cellStyle name="Heading 2 14" xfId="20182"/>
    <cellStyle name="Heading 2 15" xfId="20183"/>
    <cellStyle name="Heading 2 16" xfId="20184"/>
    <cellStyle name="Heading 2 17" xfId="20185"/>
    <cellStyle name="Heading 2 18" xfId="20186"/>
    <cellStyle name="Heading 2 19" xfId="20187"/>
    <cellStyle name="Heading 2 2" xfId="100"/>
    <cellStyle name="Heading 2 2 10" xfId="20189"/>
    <cellStyle name="Heading 2 2 11" xfId="20190"/>
    <cellStyle name="Heading 2 2 12" xfId="20191"/>
    <cellStyle name="Heading 2 2 13" xfId="20192"/>
    <cellStyle name="Heading 2 2 14" xfId="20193"/>
    <cellStyle name="Heading 2 2 15" xfId="20194"/>
    <cellStyle name="Heading 2 2 16" xfId="20195"/>
    <cellStyle name="Heading 2 2 17" xfId="20196"/>
    <cellStyle name="Heading 2 2 18" xfId="20197"/>
    <cellStyle name="Heading 2 2 19" xfId="20198"/>
    <cellStyle name="Heading 2 2 2" xfId="266"/>
    <cellStyle name="Heading 2 2 2 2" xfId="5248"/>
    <cellStyle name="Heading 2 2 2 3" xfId="20199"/>
    <cellStyle name="Heading 2 2 20" xfId="20200"/>
    <cellStyle name="Heading 2 2 21" xfId="20201"/>
    <cellStyle name="Heading 2 2 22" xfId="20202"/>
    <cellStyle name="Heading 2 2 23" xfId="20203"/>
    <cellStyle name="Heading 2 2 24" xfId="20204"/>
    <cellStyle name="Heading 2 2 25" xfId="20205"/>
    <cellStyle name="Heading 2 2 26" xfId="20188"/>
    <cellStyle name="Heading 2 2 3" xfId="5249"/>
    <cellStyle name="Heading 2 2 3 2" xfId="20206"/>
    <cellStyle name="Heading 2 2 4" xfId="20207"/>
    <cellStyle name="Heading 2 2 5" xfId="20208"/>
    <cellStyle name="Heading 2 2 6" xfId="20209"/>
    <cellStyle name="Heading 2 2 7" xfId="20210"/>
    <cellStyle name="Heading 2 2 8" xfId="20211"/>
    <cellStyle name="Heading 2 2 9" xfId="20212"/>
    <cellStyle name="Heading 2 20" xfId="20213"/>
    <cellStyle name="Heading 2 3" xfId="353"/>
    <cellStyle name="Heading 2 3 10" xfId="20215"/>
    <cellStyle name="Heading 2 3 11" xfId="20216"/>
    <cellStyle name="Heading 2 3 12" xfId="20217"/>
    <cellStyle name="Heading 2 3 13" xfId="20218"/>
    <cellStyle name="Heading 2 3 14" xfId="20219"/>
    <cellStyle name="Heading 2 3 15" xfId="20220"/>
    <cellStyle name="Heading 2 3 16" xfId="20214"/>
    <cellStyle name="Heading 2 3 2" xfId="20221"/>
    <cellStyle name="Heading 2 3 3" xfId="20222"/>
    <cellStyle name="Heading 2 3 4" xfId="20223"/>
    <cellStyle name="Heading 2 3 5" xfId="20224"/>
    <cellStyle name="Heading 2 3 6" xfId="20225"/>
    <cellStyle name="Heading 2 3 7" xfId="20226"/>
    <cellStyle name="Heading 2 3 8" xfId="20227"/>
    <cellStyle name="Heading 2 3 9" xfId="20228"/>
    <cellStyle name="Heading 2 4" xfId="20229"/>
    <cellStyle name="Heading 2 4 2" xfId="20230"/>
    <cellStyle name="Heading 2 4 3" xfId="20231"/>
    <cellStyle name="Heading 2 4 4" xfId="20232"/>
    <cellStyle name="Heading 2 5" xfId="20233"/>
    <cellStyle name="Heading 2 5 2" xfId="20234"/>
    <cellStyle name="Heading 2 5 3" xfId="20235"/>
    <cellStyle name="Heading 2 5 4" xfId="20236"/>
    <cellStyle name="Heading 2 6" xfId="20237"/>
    <cellStyle name="Heading 2 6 2" xfId="20238"/>
    <cellStyle name="Heading 2 6 3" xfId="20239"/>
    <cellStyle name="Heading 2 6 4" xfId="20240"/>
    <cellStyle name="Heading 2 7" xfId="20241"/>
    <cellStyle name="Heading 2 7 2" xfId="20242"/>
    <cellStyle name="Heading 2 7 3" xfId="20243"/>
    <cellStyle name="Heading 2 7 4" xfId="20244"/>
    <cellStyle name="Heading 2 8" xfId="20245"/>
    <cellStyle name="Heading 2 8 2" xfId="20246"/>
    <cellStyle name="Heading 2 8 3" xfId="20247"/>
    <cellStyle name="Heading 2 8 4" xfId="20248"/>
    <cellStyle name="Heading 2 9" xfId="20249"/>
    <cellStyle name="Heading 2 9 2" xfId="20250"/>
    <cellStyle name="Heading 2 9 3" xfId="20251"/>
    <cellStyle name="Heading 2 9 4" xfId="20252"/>
    <cellStyle name="Heading 3" xfId="35" builtinId="18" customBuiltin="1"/>
    <cellStyle name="Heading 3 10" xfId="20253"/>
    <cellStyle name="Heading 3 10 2" xfId="20254"/>
    <cellStyle name="Heading 3 10 3" xfId="20255"/>
    <cellStyle name="Heading 3 10 4" xfId="20256"/>
    <cellStyle name="Heading 3 11" xfId="20257"/>
    <cellStyle name="Heading 3 11 2" xfId="20258"/>
    <cellStyle name="Heading 3 11 3" xfId="20259"/>
    <cellStyle name="Heading 3 11 4" xfId="20260"/>
    <cellStyle name="Heading 3 12" xfId="20261"/>
    <cellStyle name="Heading 3 12 2" xfId="20262"/>
    <cellStyle name="Heading 3 12 3" xfId="20263"/>
    <cellStyle name="Heading 3 12 4" xfId="20264"/>
    <cellStyle name="Heading 3 13" xfId="20265"/>
    <cellStyle name="Heading 3 14" xfId="20266"/>
    <cellStyle name="Heading 3 15" xfId="20267"/>
    <cellStyle name="Heading 3 16" xfId="20268"/>
    <cellStyle name="Heading 3 17" xfId="20269"/>
    <cellStyle name="Heading 3 18" xfId="20270"/>
    <cellStyle name="Heading 3 19" xfId="20271"/>
    <cellStyle name="Heading 3 2" xfId="101"/>
    <cellStyle name="Heading 3 2 10" xfId="20272"/>
    <cellStyle name="Heading 3 2 11" xfId="20273"/>
    <cellStyle name="Heading 3 2 12" xfId="20274"/>
    <cellStyle name="Heading 3 2 13" xfId="20275"/>
    <cellStyle name="Heading 3 2 14" xfId="20276"/>
    <cellStyle name="Heading 3 2 15" xfId="20277"/>
    <cellStyle name="Heading 3 2 2" xfId="267"/>
    <cellStyle name="Heading 3 2 2 2" xfId="5250"/>
    <cellStyle name="Heading 3 2 2 3" xfId="20278"/>
    <cellStyle name="Heading 3 2 3" xfId="5251"/>
    <cellStyle name="Heading 3 2 4" xfId="20279"/>
    <cellStyle name="Heading 3 2 5" xfId="20280"/>
    <cellStyle name="Heading 3 2 6" xfId="20281"/>
    <cellStyle name="Heading 3 2 7" xfId="20282"/>
    <cellStyle name="Heading 3 2 8" xfId="20283"/>
    <cellStyle name="Heading 3 2 9" xfId="20284"/>
    <cellStyle name="Heading 3 20" xfId="20285"/>
    <cellStyle name="Heading 3 3" xfId="354"/>
    <cellStyle name="Heading 3 3 10" xfId="20286"/>
    <cellStyle name="Heading 3 3 11" xfId="20287"/>
    <cellStyle name="Heading 3 3 12" xfId="20288"/>
    <cellStyle name="Heading 3 3 13" xfId="20289"/>
    <cellStyle name="Heading 3 3 14" xfId="20290"/>
    <cellStyle name="Heading 3 3 15" xfId="20291"/>
    <cellStyle name="Heading 3 3 2" xfId="20292"/>
    <cellStyle name="Heading 3 3 3" xfId="20293"/>
    <cellStyle name="Heading 3 3 4" xfId="20294"/>
    <cellStyle name="Heading 3 3 5" xfId="20295"/>
    <cellStyle name="Heading 3 3 6" xfId="20296"/>
    <cellStyle name="Heading 3 3 7" xfId="20297"/>
    <cellStyle name="Heading 3 3 8" xfId="20298"/>
    <cellStyle name="Heading 3 3 9" xfId="20299"/>
    <cellStyle name="Heading 3 4" xfId="20300"/>
    <cellStyle name="Heading 3 4 2" xfId="20301"/>
    <cellStyle name="Heading 3 4 3" xfId="20302"/>
    <cellStyle name="Heading 3 4 4" xfId="20303"/>
    <cellStyle name="Heading 3 5" xfId="20304"/>
    <cellStyle name="Heading 3 5 2" xfId="20305"/>
    <cellStyle name="Heading 3 5 3" xfId="20306"/>
    <cellStyle name="Heading 3 5 4" xfId="20307"/>
    <cellStyle name="Heading 3 6" xfId="20308"/>
    <cellStyle name="Heading 3 6 2" xfId="20309"/>
    <cellStyle name="Heading 3 6 3" xfId="20310"/>
    <cellStyle name="Heading 3 6 4" xfId="20311"/>
    <cellStyle name="Heading 3 7" xfId="20312"/>
    <cellStyle name="Heading 3 7 2" xfId="20313"/>
    <cellStyle name="Heading 3 7 3" xfId="20314"/>
    <cellStyle name="Heading 3 7 4" xfId="20315"/>
    <cellStyle name="Heading 3 8" xfId="20316"/>
    <cellStyle name="Heading 3 8 2" xfId="20317"/>
    <cellStyle name="Heading 3 8 3" xfId="20318"/>
    <cellStyle name="Heading 3 8 4" xfId="20319"/>
    <cellStyle name="Heading 3 9" xfId="20320"/>
    <cellStyle name="Heading 3 9 2" xfId="20321"/>
    <cellStyle name="Heading 3 9 3" xfId="20322"/>
    <cellStyle name="Heading 3 9 4" xfId="20323"/>
    <cellStyle name="Heading 4" xfId="36" builtinId="19" customBuiltin="1"/>
    <cellStyle name="Heading 4 10" xfId="20324"/>
    <cellStyle name="Heading 4 10 2" xfId="20325"/>
    <cellStyle name="Heading 4 10 3" xfId="20326"/>
    <cellStyle name="Heading 4 10 4" xfId="20327"/>
    <cellStyle name="Heading 4 11" xfId="20328"/>
    <cellStyle name="Heading 4 11 2" xfId="20329"/>
    <cellStyle name="Heading 4 11 3" xfId="20330"/>
    <cellStyle name="Heading 4 11 4" xfId="20331"/>
    <cellStyle name="Heading 4 12" xfId="20332"/>
    <cellStyle name="Heading 4 12 2" xfId="20333"/>
    <cellStyle name="Heading 4 12 3" xfId="20334"/>
    <cellStyle name="Heading 4 12 4" xfId="20335"/>
    <cellStyle name="Heading 4 13" xfId="20336"/>
    <cellStyle name="Heading 4 14" xfId="20337"/>
    <cellStyle name="Heading 4 15" xfId="20338"/>
    <cellStyle name="Heading 4 16" xfId="20339"/>
    <cellStyle name="Heading 4 17" xfId="20340"/>
    <cellStyle name="Heading 4 18" xfId="20341"/>
    <cellStyle name="Heading 4 19" xfId="20342"/>
    <cellStyle name="Heading 4 2" xfId="102"/>
    <cellStyle name="Heading 4 2 10" xfId="20343"/>
    <cellStyle name="Heading 4 2 11" xfId="20344"/>
    <cellStyle name="Heading 4 2 12" xfId="20345"/>
    <cellStyle name="Heading 4 2 13" xfId="20346"/>
    <cellStyle name="Heading 4 2 14" xfId="20347"/>
    <cellStyle name="Heading 4 2 15" xfId="20348"/>
    <cellStyle name="Heading 4 2 2" xfId="268"/>
    <cellStyle name="Heading 4 2 2 2" xfId="5252"/>
    <cellStyle name="Heading 4 2 2 3" xfId="20349"/>
    <cellStyle name="Heading 4 2 3" xfId="5253"/>
    <cellStyle name="Heading 4 2 4" xfId="20350"/>
    <cellStyle name="Heading 4 2 5" xfId="20351"/>
    <cellStyle name="Heading 4 2 6" xfId="20352"/>
    <cellStyle name="Heading 4 2 7" xfId="20353"/>
    <cellStyle name="Heading 4 2 8" xfId="20354"/>
    <cellStyle name="Heading 4 2 9" xfId="20355"/>
    <cellStyle name="Heading 4 20" xfId="20356"/>
    <cellStyle name="Heading 4 3" xfId="355"/>
    <cellStyle name="Heading 4 3 10" xfId="20357"/>
    <cellStyle name="Heading 4 3 11" xfId="20358"/>
    <cellStyle name="Heading 4 3 12" xfId="20359"/>
    <cellStyle name="Heading 4 3 13" xfId="20360"/>
    <cellStyle name="Heading 4 3 14" xfId="20361"/>
    <cellStyle name="Heading 4 3 15" xfId="20362"/>
    <cellStyle name="Heading 4 3 2" xfId="20363"/>
    <cellStyle name="Heading 4 3 3" xfId="20364"/>
    <cellStyle name="Heading 4 3 4" xfId="20365"/>
    <cellStyle name="Heading 4 3 5" xfId="20366"/>
    <cellStyle name="Heading 4 3 6" xfId="20367"/>
    <cellStyle name="Heading 4 3 7" xfId="20368"/>
    <cellStyle name="Heading 4 3 8" xfId="20369"/>
    <cellStyle name="Heading 4 3 9" xfId="20370"/>
    <cellStyle name="Heading 4 4" xfId="20371"/>
    <cellStyle name="Heading 4 4 2" xfId="20372"/>
    <cellStyle name="Heading 4 4 3" xfId="20373"/>
    <cellStyle name="Heading 4 4 4" xfId="20374"/>
    <cellStyle name="Heading 4 5" xfId="20375"/>
    <cellStyle name="Heading 4 5 2" xfId="20376"/>
    <cellStyle name="Heading 4 5 3" xfId="20377"/>
    <cellStyle name="Heading 4 5 4" xfId="20378"/>
    <cellStyle name="Heading 4 6" xfId="20379"/>
    <cellStyle name="Heading 4 6 2" xfId="20380"/>
    <cellStyle name="Heading 4 6 3" xfId="20381"/>
    <cellStyle name="Heading 4 6 4" xfId="20382"/>
    <cellStyle name="Heading 4 7" xfId="20383"/>
    <cellStyle name="Heading 4 7 2" xfId="20384"/>
    <cellStyle name="Heading 4 7 3" xfId="20385"/>
    <cellStyle name="Heading 4 7 4" xfId="20386"/>
    <cellStyle name="Heading 4 8" xfId="20387"/>
    <cellStyle name="Heading 4 8 2" xfId="20388"/>
    <cellStyle name="Heading 4 8 3" xfId="20389"/>
    <cellStyle name="Heading 4 8 4" xfId="20390"/>
    <cellStyle name="Heading 4 9" xfId="20391"/>
    <cellStyle name="Heading 4 9 2" xfId="20392"/>
    <cellStyle name="Heading 4 9 3" xfId="20393"/>
    <cellStyle name="Heading 4 9 4" xfId="20394"/>
    <cellStyle name="Heading1" xfId="20395"/>
    <cellStyle name="Heading1 10" xfId="20396"/>
    <cellStyle name="Heading1 11" xfId="20397"/>
    <cellStyle name="Heading1 12" xfId="20398"/>
    <cellStyle name="Heading1 13" xfId="20399"/>
    <cellStyle name="Heading1 14" xfId="20400"/>
    <cellStyle name="Heading1 15" xfId="20401"/>
    <cellStyle name="Heading1 16" xfId="20402"/>
    <cellStyle name="Heading1 17" xfId="20403"/>
    <cellStyle name="Heading1 18" xfId="20404"/>
    <cellStyle name="Heading1 19" xfId="20405"/>
    <cellStyle name="Heading1 2" xfId="20406"/>
    <cellStyle name="Heading1 2 2" xfId="20407"/>
    <cellStyle name="Heading1 20" xfId="20408"/>
    <cellStyle name="Heading1 21" xfId="20409"/>
    <cellStyle name="Heading1 22" xfId="20410"/>
    <cellStyle name="Heading1 23" xfId="20411"/>
    <cellStyle name="Heading1 24" xfId="20412"/>
    <cellStyle name="Heading1 25" xfId="20413"/>
    <cellStyle name="Heading1 26" xfId="20414"/>
    <cellStyle name="Heading1 27" xfId="20415"/>
    <cellStyle name="Heading1 28" xfId="20416"/>
    <cellStyle name="Heading1 29" xfId="20417"/>
    <cellStyle name="Heading1 3" xfId="20418"/>
    <cellStyle name="Heading1 3 10" xfId="20419"/>
    <cellStyle name="Heading1 3 11" xfId="20420"/>
    <cellStyle name="Heading1 3 12" xfId="20421"/>
    <cellStyle name="Heading1 3 13" xfId="20422"/>
    <cellStyle name="Heading1 3 14" xfId="20423"/>
    <cellStyle name="Heading1 3 15" xfId="20424"/>
    <cellStyle name="Heading1 3 16" xfId="20425"/>
    <cellStyle name="Heading1 3 2" xfId="20426"/>
    <cellStyle name="Heading1 3 3" xfId="20427"/>
    <cellStyle name="Heading1 3 4" xfId="20428"/>
    <cellStyle name="Heading1 3 5" xfId="20429"/>
    <cellStyle name="Heading1 3 6" xfId="20430"/>
    <cellStyle name="Heading1 3 7" xfId="20431"/>
    <cellStyle name="Heading1 3 8" xfId="20432"/>
    <cellStyle name="Heading1 3 9" xfId="20433"/>
    <cellStyle name="Heading1 30" xfId="20434"/>
    <cellStyle name="Heading1 31" xfId="20435"/>
    <cellStyle name="Heading1 32" xfId="20436"/>
    <cellStyle name="Heading1 33" xfId="20437"/>
    <cellStyle name="Heading1 34" xfId="20438"/>
    <cellStyle name="Heading1 35" xfId="20439"/>
    <cellStyle name="Heading1 36" xfId="20440"/>
    <cellStyle name="Heading1 37" xfId="20441"/>
    <cellStyle name="Heading1 38" xfId="20442"/>
    <cellStyle name="Heading1 39" xfId="20443"/>
    <cellStyle name="Heading1 4" xfId="20444"/>
    <cellStyle name="Heading1 40" xfId="20445"/>
    <cellStyle name="Heading1 41" xfId="20446"/>
    <cellStyle name="Heading1 5" xfId="20447"/>
    <cellStyle name="Heading1 6" xfId="20448"/>
    <cellStyle name="Heading1 7" xfId="20449"/>
    <cellStyle name="Heading1 8" xfId="20450"/>
    <cellStyle name="Heading1 9" xfId="20451"/>
    <cellStyle name="Heading2" xfId="20452"/>
    <cellStyle name="Heading2 10" xfId="20453"/>
    <cellStyle name="Heading2 11" xfId="20454"/>
    <cellStyle name="Heading2 12" xfId="20455"/>
    <cellStyle name="Heading2 13" xfId="20456"/>
    <cellStyle name="Heading2 14" xfId="20457"/>
    <cellStyle name="Heading2 15" xfId="20458"/>
    <cellStyle name="Heading2 16" xfId="20459"/>
    <cellStyle name="Heading2 17" xfId="20460"/>
    <cellStyle name="Heading2 18" xfId="20461"/>
    <cellStyle name="Heading2 19" xfId="20462"/>
    <cellStyle name="Heading2 2" xfId="20463"/>
    <cellStyle name="Heading2 2 2" xfId="20464"/>
    <cellStyle name="Heading2 20" xfId="20465"/>
    <cellStyle name="Heading2 21" xfId="20466"/>
    <cellStyle name="Heading2 22" xfId="20467"/>
    <cellStyle name="Heading2 23" xfId="20468"/>
    <cellStyle name="Heading2 24" xfId="20469"/>
    <cellStyle name="Heading2 25" xfId="20470"/>
    <cellStyle name="Heading2 26" xfId="20471"/>
    <cellStyle name="Heading2 27" xfId="20472"/>
    <cellStyle name="Heading2 28" xfId="20473"/>
    <cellStyle name="Heading2 29" xfId="20474"/>
    <cellStyle name="Heading2 3" xfId="20475"/>
    <cellStyle name="Heading2 3 10" xfId="20476"/>
    <cellStyle name="Heading2 3 11" xfId="20477"/>
    <cellStyle name="Heading2 3 12" xfId="20478"/>
    <cellStyle name="Heading2 3 13" xfId="20479"/>
    <cellStyle name="Heading2 3 14" xfId="20480"/>
    <cellStyle name="Heading2 3 15" xfId="20481"/>
    <cellStyle name="Heading2 3 16" xfId="20482"/>
    <cellStyle name="Heading2 3 2" xfId="20483"/>
    <cellStyle name="Heading2 3 3" xfId="20484"/>
    <cellStyle name="Heading2 3 4" xfId="20485"/>
    <cellStyle name="Heading2 3 5" xfId="20486"/>
    <cellStyle name="Heading2 3 6" xfId="20487"/>
    <cellStyle name="Heading2 3 7" xfId="20488"/>
    <cellStyle name="Heading2 3 8" xfId="20489"/>
    <cellStyle name="Heading2 3 9" xfId="20490"/>
    <cellStyle name="Heading2 30" xfId="20491"/>
    <cellStyle name="Heading2 31" xfId="20492"/>
    <cellStyle name="Heading2 32" xfId="20493"/>
    <cellStyle name="Heading2 33" xfId="20494"/>
    <cellStyle name="Heading2 34" xfId="20495"/>
    <cellStyle name="Heading2 35" xfId="20496"/>
    <cellStyle name="Heading2 36" xfId="20497"/>
    <cellStyle name="Heading2 37" xfId="20498"/>
    <cellStyle name="Heading2 38" xfId="20499"/>
    <cellStyle name="Heading2 39" xfId="20500"/>
    <cellStyle name="Heading2 4" xfId="20501"/>
    <cellStyle name="Heading2 40" xfId="20502"/>
    <cellStyle name="Heading2 41" xfId="20503"/>
    <cellStyle name="Heading2 5" xfId="20504"/>
    <cellStyle name="Heading2 6" xfId="20505"/>
    <cellStyle name="Heading2 7" xfId="20506"/>
    <cellStyle name="Heading2 8" xfId="20507"/>
    <cellStyle name="Heading2 9" xfId="20508"/>
    <cellStyle name="Heading3" xfId="20509"/>
    <cellStyle name="Heading4Yellow" xfId="20510"/>
    <cellStyle name="Heading4Yellow 2" xfId="20511"/>
    <cellStyle name="Heading7" xfId="20512"/>
    <cellStyle name="HEADINGS" xfId="20513"/>
    <cellStyle name="HEADINGSTOP" xfId="20514"/>
    <cellStyle name="HeadlineStyle" xfId="5254"/>
    <cellStyle name="HeadlineStyle 2" xfId="5255"/>
    <cellStyle name="HeadlineStyleJustified" xfId="5256"/>
    <cellStyle name="HeadlineStyleJustified 2" xfId="5257"/>
    <cellStyle name="Hidden" xfId="20515"/>
    <cellStyle name="Hidden 2" xfId="20516"/>
    <cellStyle name="Hidden 3" xfId="20517"/>
    <cellStyle name="Hidden 4" xfId="20518"/>
    <cellStyle name="Hidden.prt" xfId="20519"/>
    <cellStyle name="Hidden_1-31-04 Provision as of 7-30-09 - TB 7.15 - JS" xfId="20520"/>
    <cellStyle name="HiddenInput" xfId="20521"/>
    <cellStyle name="HiddenInput.prt" xfId="20522"/>
    <cellStyle name="HiddenInput.prt 2" xfId="20523"/>
    <cellStyle name="HiddenInput.prt 3" xfId="20524"/>
    <cellStyle name="HiddenInput.prt_Comverse 2004 Income Tax Review Wkbk 02 03" xfId="20525"/>
    <cellStyle name="HIDE" xfId="20526"/>
    <cellStyle name="HIGHLIGHT" xfId="20527"/>
    <cellStyle name="Hipervínculo" xfId="20528"/>
    <cellStyle name="Hipervínculo visitado" xfId="20529"/>
    <cellStyle name="Hipervínculo_713 (1)" xfId="20530"/>
    <cellStyle name="Hyperlink" xfId="13883" builtinId="8" customBuiltin="1"/>
    <cellStyle name="Hyperlink 2" xfId="83"/>
    <cellStyle name="Hyperlink 2 2" xfId="269"/>
    <cellStyle name="Hyperlink 2 2 2" xfId="5260"/>
    <cellStyle name="Hyperlink 2 2 3" xfId="5259"/>
    <cellStyle name="Hyperlink 2 2 4" xfId="20531"/>
    <cellStyle name="Hyperlink 2 3" xfId="5261"/>
    <cellStyle name="Hyperlink 2 3 2" xfId="20532"/>
    <cellStyle name="Hyperlink 2 4" xfId="5262"/>
    <cellStyle name="Hyperlink 2 5" xfId="5263"/>
    <cellStyle name="Hyperlink 2 6" xfId="5258"/>
    <cellStyle name="Hyperlink 3" xfId="5264"/>
    <cellStyle name="Hyperlink 3 2" xfId="20533"/>
    <cellStyle name="Hyperlink 4" xfId="20534"/>
    <cellStyle name="Impsat" xfId="20535"/>
    <cellStyle name="IMR" xfId="20536"/>
    <cellStyle name="IMR 10" xfId="20537"/>
    <cellStyle name="IMR 10 2" xfId="20538"/>
    <cellStyle name="IMR 11" xfId="20539"/>
    <cellStyle name="IMR 11 2" xfId="20540"/>
    <cellStyle name="IMR 12" xfId="20541"/>
    <cellStyle name="IMR 12 2" xfId="20542"/>
    <cellStyle name="IMR 13" xfId="20543"/>
    <cellStyle name="IMR 13 2" xfId="20544"/>
    <cellStyle name="IMR 14" xfId="20545"/>
    <cellStyle name="IMR 14 2" xfId="20546"/>
    <cellStyle name="IMR 15" xfId="20547"/>
    <cellStyle name="IMR 15 2" xfId="20548"/>
    <cellStyle name="IMR 16" xfId="20549"/>
    <cellStyle name="IMR 16 2" xfId="20550"/>
    <cellStyle name="IMR 17" xfId="20551"/>
    <cellStyle name="IMR 17 2" xfId="20552"/>
    <cellStyle name="IMR 18" xfId="20553"/>
    <cellStyle name="IMR 18 2" xfId="20554"/>
    <cellStyle name="IMR 19" xfId="20555"/>
    <cellStyle name="IMR 19 2" xfId="20556"/>
    <cellStyle name="IMR 2" xfId="20557"/>
    <cellStyle name="IMR 2 2" xfId="20558"/>
    <cellStyle name="IMR 2 2 2" xfId="20559"/>
    <cellStyle name="IMR 2 3" xfId="20560"/>
    <cellStyle name="IMR 20" xfId="20561"/>
    <cellStyle name="IMR 20 2" xfId="20562"/>
    <cellStyle name="IMR 21" xfId="20563"/>
    <cellStyle name="IMR 21 2" xfId="20564"/>
    <cellStyle name="IMR 22" xfId="20565"/>
    <cellStyle name="IMR 22 2" xfId="20566"/>
    <cellStyle name="IMR 23" xfId="20567"/>
    <cellStyle name="IMR 23 2" xfId="20568"/>
    <cellStyle name="IMR 24" xfId="20569"/>
    <cellStyle name="IMR 24 2" xfId="20570"/>
    <cellStyle name="IMR 25" xfId="20571"/>
    <cellStyle name="IMR 25 2" xfId="20572"/>
    <cellStyle name="IMR 26" xfId="20573"/>
    <cellStyle name="IMR 26 2" xfId="20574"/>
    <cellStyle name="IMR 27" xfId="20575"/>
    <cellStyle name="IMR 27 2" xfId="20576"/>
    <cellStyle name="IMR 28" xfId="20577"/>
    <cellStyle name="IMR 28 2" xfId="20578"/>
    <cellStyle name="IMR 29" xfId="20579"/>
    <cellStyle name="IMR 29 2" xfId="20580"/>
    <cellStyle name="IMR 3" xfId="20581"/>
    <cellStyle name="IMR 3 10" xfId="20582"/>
    <cellStyle name="IMR 3 10 2" xfId="20583"/>
    <cellStyle name="IMR 3 11" xfId="20584"/>
    <cellStyle name="IMR 3 11 2" xfId="20585"/>
    <cellStyle name="IMR 3 12" xfId="20586"/>
    <cellStyle name="IMR 3 12 2" xfId="20587"/>
    <cellStyle name="IMR 3 13" xfId="20588"/>
    <cellStyle name="IMR 3 13 2" xfId="20589"/>
    <cellStyle name="IMR 3 14" xfId="20590"/>
    <cellStyle name="IMR 3 14 2" xfId="20591"/>
    <cellStyle name="IMR 3 15" xfId="20592"/>
    <cellStyle name="IMR 3 15 2" xfId="20593"/>
    <cellStyle name="IMR 3 16" xfId="20594"/>
    <cellStyle name="IMR 3 16 2" xfId="20595"/>
    <cellStyle name="IMR 3 17" xfId="20596"/>
    <cellStyle name="IMR 3 2" xfId="20597"/>
    <cellStyle name="IMR 3 2 2" xfId="20598"/>
    <cellStyle name="IMR 3 3" xfId="20599"/>
    <cellStyle name="IMR 3 3 2" xfId="20600"/>
    <cellStyle name="IMR 3 4" xfId="20601"/>
    <cellStyle name="IMR 3 4 2" xfId="20602"/>
    <cellStyle name="IMR 3 5" xfId="20603"/>
    <cellStyle name="IMR 3 5 2" xfId="20604"/>
    <cellStyle name="IMR 3 6" xfId="20605"/>
    <cellStyle name="IMR 3 6 2" xfId="20606"/>
    <cellStyle name="IMR 3 7" xfId="20607"/>
    <cellStyle name="IMR 3 7 2" xfId="20608"/>
    <cellStyle name="IMR 3 8" xfId="20609"/>
    <cellStyle name="IMR 3 8 2" xfId="20610"/>
    <cellStyle name="IMR 3 9" xfId="20611"/>
    <cellStyle name="IMR 3 9 2" xfId="20612"/>
    <cellStyle name="IMR 30" xfId="20613"/>
    <cellStyle name="IMR 30 2" xfId="20614"/>
    <cellStyle name="IMR 31" xfId="20615"/>
    <cellStyle name="IMR 31 2" xfId="20616"/>
    <cellStyle name="IMR 32" xfId="20617"/>
    <cellStyle name="IMR 32 2" xfId="20618"/>
    <cellStyle name="IMR 33" xfId="20619"/>
    <cellStyle name="IMR 33 2" xfId="20620"/>
    <cellStyle name="IMR 34" xfId="20621"/>
    <cellStyle name="IMR 34 2" xfId="20622"/>
    <cellStyle name="IMR 35" xfId="20623"/>
    <cellStyle name="IMR 35 2" xfId="20624"/>
    <cellStyle name="IMR 36" xfId="20625"/>
    <cellStyle name="IMR 36 2" xfId="20626"/>
    <cellStyle name="IMR 37" xfId="20627"/>
    <cellStyle name="IMR 37 2" xfId="20628"/>
    <cellStyle name="IMR 38" xfId="20629"/>
    <cellStyle name="IMR 38 2" xfId="20630"/>
    <cellStyle name="IMR 39" xfId="20631"/>
    <cellStyle name="IMR 39 2" xfId="20632"/>
    <cellStyle name="IMR 4" xfId="20633"/>
    <cellStyle name="IMR 4 2" xfId="20634"/>
    <cellStyle name="IMR 40" xfId="20635"/>
    <cellStyle name="IMR 40 2" xfId="20636"/>
    <cellStyle name="IMR 41" xfId="20637"/>
    <cellStyle name="IMR 41 2" xfId="20638"/>
    <cellStyle name="IMR 42" xfId="20639"/>
    <cellStyle name="IMR 5" xfId="20640"/>
    <cellStyle name="IMR 5 2" xfId="20641"/>
    <cellStyle name="IMR 6" xfId="20642"/>
    <cellStyle name="IMR 6 2" xfId="20643"/>
    <cellStyle name="IMR 7" xfId="20644"/>
    <cellStyle name="IMR 7 2" xfId="20645"/>
    <cellStyle name="IMR 8" xfId="20646"/>
    <cellStyle name="IMR 8 2" xfId="20647"/>
    <cellStyle name="IMR 9" xfId="20648"/>
    <cellStyle name="IMR 9 2" xfId="20649"/>
    <cellStyle name="Incorrecto" xfId="20650"/>
    <cellStyle name="Incorreto" xfId="20651"/>
    <cellStyle name="Indent" xfId="20652"/>
    <cellStyle name="inp.Dropdown" xfId="20653"/>
    <cellStyle name="inp.Dropdown.prt" xfId="20654"/>
    <cellStyle name="inp.Dropdown.prt 2" xfId="20655"/>
    <cellStyle name="inp.Dropdown.prt 2 2" xfId="20656"/>
    <cellStyle name="inp.Dropdown.prt 3" xfId="20657"/>
    <cellStyle name="inp.Dropdown.prt_Comverse 2004 Income Tax Review Wkbk 02 03" xfId="20658"/>
    <cellStyle name="inp.Exchange" xfId="20659"/>
    <cellStyle name="inp.FX" xfId="20660"/>
    <cellStyle name="inp.FX.prt" xfId="20661"/>
    <cellStyle name="inp.FX.prt 2" xfId="20662"/>
    <cellStyle name="inp.FX.prt 2 2" xfId="20663"/>
    <cellStyle name="inp.FX.prt 3" xfId="20664"/>
    <cellStyle name="inp.FX_Apport &amp; Look-through" xfId="20665"/>
    <cellStyle name="inp.General" xfId="20666"/>
    <cellStyle name="inp.General.prt" xfId="20667"/>
    <cellStyle name="inp.General.prt 2" xfId="20668"/>
    <cellStyle name="inp.General.prt 2 2" xfId="20669"/>
    <cellStyle name="inp.General.prt 3" xfId="20670"/>
    <cellStyle name="inp.General_Apport &amp; Look-through" xfId="20671"/>
    <cellStyle name="inp.Locked" xfId="20672"/>
    <cellStyle name="inp.Locked.mth" xfId="20673"/>
    <cellStyle name="inp.Locked.txt" xfId="20674"/>
    <cellStyle name="inp.LockedHidden" xfId="20675"/>
    <cellStyle name="inp.Number" xfId="20676"/>
    <cellStyle name="inp.Number.prt" xfId="20677"/>
    <cellStyle name="inp.Number.prt 2" xfId="20678"/>
    <cellStyle name="inp.Number.prt 2 2" xfId="20679"/>
    <cellStyle name="inp.Number.prt 3" xfId="20680"/>
    <cellStyle name="inp.Number_Apport &amp; Look-through" xfId="20681"/>
    <cellStyle name="inp.Percent" xfId="20682"/>
    <cellStyle name="inp.Percent.prt" xfId="20683"/>
    <cellStyle name="inp.Percent.prt 2" xfId="20684"/>
    <cellStyle name="inp.Percent.prt 2 2" xfId="20685"/>
    <cellStyle name="inp.Percent.prt 3" xfId="20686"/>
    <cellStyle name="inp.Percent_Apport &amp; Look-through" xfId="20687"/>
    <cellStyle name="inp.Protected" xfId="20688"/>
    <cellStyle name="inp.Protected 2" xfId="20689"/>
    <cellStyle name="inp.US$" xfId="20690"/>
    <cellStyle name="inp.US$.prt" xfId="20691"/>
    <cellStyle name="inp.US$.prt 2" xfId="20692"/>
    <cellStyle name="inp.US$.prt 2 2" xfId="20693"/>
    <cellStyle name="inp.US$.prt 3" xfId="20694"/>
    <cellStyle name="inp.US$_mInKeyCode" xfId="20695"/>
    <cellStyle name="inp.YesNo" xfId="20696"/>
    <cellStyle name="inp.YesNo.prt" xfId="20697"/>
    <cellStyle name="inp.YesNo.prt 2" xfId="20698"/>
    <cellStyle name="inp.YesNo.prt 2 2" xfId="20699"/>
    <cellStyle name="inp.YesNo.prt 3" xfId="20700"/>
    <cellStyle name="inp.YesNo_Apport &amp; Look-through" xfId="20701"/>
    <cellStyle name="Input" xfId="37" builtinId="20" customBuiltin="1"/>
    <cellStyle name="Input - Style1" xfId="20702"/>
    <cellStyle name="Input - Style1 10" xfId="20703"/>
    <cellStyle name="Input - Style1 11" xfId="20704"/>
    <cellStyle name="Input - Style1 12" xfId="20705"/>
    <cellStyle name="Input - Style1 13" xfId="20706"/>
    <cellStyle name="Input - Style1 14" xfId="20707"/>
    <cellStyle name="Input - Style1 15" xfId="20708"/>
    <cellStyle name="Input - Style1 16" xfId="20709"/>
    <cellStyle name="Input - Style1 17" xfId="20710"/>
    <cellStyle name="Input - Style1 18" xfId="20711"/>
    <cellStyle name="Input - Style1 19" xfId="20712"/>
    <cellStyle name="Input - Style1 2" xfId="20713"/>
    <cellStyle name="Input - Style1 2 2" xfId="20714"/>
    <cellStyle name="Input - Style1 20" xfId="20715"/>
    <cellStyle name="Input - Style1 21" xfId="20716"/>
    <cellStyle name="Input - Style1 22" xfId="20717"/>
    <cellStyle name="Input - Style1 23" xfId="20718"/>
    <cellStyle name="Input - Style1 24" xfId="20719"/>
    <cellStyle name="Input - Style1 25" xfId="20720"/>
    <cellStyle name="Input - Style1 26" xfId="20721"/>
    <cellStyle name="Input - Style1 27" xfId="20722"/>
    <cellStyle name="Input - Style1 28" xfId="20723"/>
    <cellStyle name="Input - Style1 29" xfId="20724"/>
    <cellStyle name="Input - Style1 3" xfId="20725"/>
    <cellStyle name="Input - Style1 3 10" xfId="20726"/>
    <cellStyle name="Input - Style1 3 11" xfId="20727"/>
    <cellStyle name="Input - Style1 3 12" xfId="20728"/>
    <cellStyle name="Input - Style1 3 13" xfId="20729"/>
    <cellStyle name="Input - Style1 3 14" xfId="20730"/>
    <cellStyle name="Input - Style1 3 15" xfId="20731"/>
    <cellStyle name="Input - Style1 3 16" xfId="20732"/>
    <cellStyle name="Input - Style1 3 2" xfId="20733"/>
    <cellStyle name="Input - Style1 3 3" xfId="20734"/>
    <cellStyle name="Input - Style1 3 4" xfId="20735"/>
    <cellStyle name="Input - Style1 3 5" xfId="20736"/>
    <cellStyle name="Input - Style1 3 6" xfId="20737"/>
    <cellStyle name="Input - Style1 3 7" xfId="20738"/>
    <cellStyle name="Input - Style1 3 8" xfId="20739"/>
    <cellStyle name="Input - Style1 3 9" xfId="20740"/>
    <cellStyle name="Input - Style1 30" xfId="20741"/>
    <cellStyle name="Input - Style1 31" xfId="20742"/>
    <cellStyle name="Input - Style1 32" xfId="20743"/>
    <cellStyle name="Input - Style1 33" xfId="20744"/>
    <cellStyle name="Input - Style1 34" xfId="20745"/>
    <cellStyle name="Input - Style1 35" xfId="20746"/>
    <cellStyle name="Input - Style1 36" xfId="20747"/>
    <cellStyle name="Input - Style1 37" xfId="20748"/>
    <cellStyle name="Input - Style1 38" xfId="20749"/>
    <cellStyle name="Input - Style1 39" xfId="20750"/>
    <cellStyle name="Input - Style1 4" xfId="20751"/>
    <cellStyle name="Input - Style1 40" xfId="20752"/>
    <cellStyle name="Input - Style1 41" xfId="20753"/>
    <cellStyle name="Input - Style1 5" xfId="20754"/>
    <cellStyle name="Input - Style1 6" xfId="20755"/>
    <cellStyle name="Input - Style1 7" xfId="20756"/>
    <cellStyle name="Input - Style1 8" xfId="20757"/>
    <cellStyle name="Input - Style1 9" xfId="20758"/>
    <cellStyle name="Input [yellow]" xfId="84"/>
    <cellStyle name="Input [yellow] 2" xfId="5265"/>
    <cellStyle name="Input [yellow] 2 2" xfId="20759"/>
    <cellStyle name="Input [yellow] 3" xfId="5266"/>
    <cellStyle name="Input [yellow] 3 2" xfId="20760"/>
    <cellStyle name="Input [yellow] 4" xfId="5267"/>
    <cellStyle name="Input [yellow] 5" xfId="5268"/>
    <cellStyle name="Input [yellow] 6" xfId="20761"/>
    <cellStyle name="Input [yellow]_Comverse 2004 Income Tax Review Wkbk 02 03" xfId="20762"/>
    <cellStyle name="Input 10" xfId="20763"/>
    <cellStyle name="Input 10 2" xfId="20764"/>
    <cellStyle name="Input 10 3" xfId="20765"/>
    <cellStyle name="Input 10 4" xfId="20766"/>
    <cellStyle name="Input 11" xfId="20767"/>
    <cellStyle name="Input 11 2" xfId="20768"/>
    <cellStyle name="Input 11 3" xfId="20769"/>
    <cellStyle name="Input 11 4" xfId="20770"/>
    <cellStyle name="Input 12" xfId="20771"/>
    <cellStyle name="Input 12 2" xfId="20772"/>
    <cellStyle name="Input 12 3" xfId="20773"/>
    <cellStyle name="Input 12 4" xfId="20774"/>
    <cellStyle name="Input 13" xfId="20775"/>
    <cellStyle name="Input 14" xfId="20776"/>
    <cellStyle name="Input 15" xfId="20777"/>
    <cellStyle name="Input 16" xfId="20778"/>
    <cellStyle name="Input 17" xfId="20779"/>
    <cellStyle name="Input 18" xfId="20780"/>
    <cellStyle name="Input 19" xfId="20781"/>
    <cellStyle name="Input 2" xfId="106"/>
    <cellStyle name="Input 2 10" xfId="20783"/>
    <cellStyle name="Input 2 11" xfId="20784"/>
    <cellStyle name="Input 2 12" xfId="20785"/>
    <cellStyle name="Input 2 13" xfId="20786"/>
    <cellStyle name="Input 2 14" xfId="20787"/>
    <cellStyle name="Input 2 14 2" xfId="20788"/>
    <cellStyle name="Input 2 15" xfId="20789"/>
    <cellStyle name="Input 2 15 2" xfId="20790"/>
    <cellStyle name="Input 2 16" xfId="20791"/>
    <cellStyle name="Input 2 17" xfId="20782"/>
    <cellStyle name="Input 2 2" xfId="270"/>
    <cellStyle name="Input 2 2 2" xfId="5269"/>
    <cellStyle name="Input 2 2 3" xfId="20792"/>
    <cellStyle name="Input 2 3" xfId="5270"/>
    <cellStyle name="Input 2 3 2" xfId="20793"/>
    <cellStyle name="Input 2 4" xfId="20794"/>
    <cellStyle name="Input 2 5" xfId="20795"/>
    <cellStyle name="Input 2 6" xfId="20796"/>
    <cellStyle name="Input 2 7" xfId="20797"/>
    <cellStyle name="Input 2 8" xfId="20798"/>
    <cellStyle name="Input 2 9" xfId="20799"/>
    <cellStyle name="Input 20" xfId="20800"/>
    <cellStyle name="Input 21" xfId="28064"/>
    <cellStyle name="Input 3" xfId="140"/>
    <cellStyle name="Input 3 10" xfId="20802"/>
    <cellStyle name="Input 3 11" xfId="20803"/>
    <cellStyle name="Input 3 12" xfId="20804"/>
    <cellStyle name="Input 3 13" xfId="20805"/>
    <cellStyle name="Input 3 14" xfId="20806"/>
    <cellStyle name="Input 3 14 2" xfId="20807"/>
    <cellStyle name="Input 3 15" xfId="20808"/>
    <cellStyle name="Input 3 15 2" xfId="20809"/>
    <cellStyle name="Input 3 16" xfId="20810"/>
    <cellStyle name="Input 3 17" xfId="20801"/>
    <cellStyle name="Input 3 2" xfId="5271"/>
    <cellStyle name="Input 3 2 2" xfId="20811"/>
    <cellStyle name="Input 3 3" xfId="20812"/>
    <cellStyle name="Input 3 4" xfId="20813"/>
    <cellStyle name="Input 3 5" xfId="20814"/>
    <cellStyle name="Input 3 6" xfId="20815"/>
    <cellStyle name="Input 3 7" xfId="20816"/>
    <cellStyle name="Input 3 8" xfId="20817"/>
    <cellStyle name="Input 3 9" xfId="20818"/>
    <cellStyle name="Input 4" xfId="356"/>
    <cellStyle name="Input 4 2" xfId="20820"/>
    <cellStyle name="Input 4 3" xfId="20821"/>
    <cellStyle name="Input 4 4" xfId="20822"/>
    <cellStyle name="Input 4 5" xfId="20819"/>
    <cellStyle name="Input 5" xfId="306"/>
    <cellStyle name="Input 5 2" xfId="20824"/>
    <cellStyle name="Input 5 3" xfId="20825"/>
    <cellStyle name="Input 5 4" xfId="20826"/>
    <cellStyle name="Input 5 5" xfId="20823"/>
    <cellStyle name="Input 6" xfId="371"/>
    <cellStyle name="Input 6 2" xfId="20828"/>
    <cellStyle name="Input 6 3" xfId="20829"/>
    <cellStyle name="Input 6 4" xfId="20830"/>
    <cellStyle name="Input 6 5" xfId="20827"/>
    <cellStyle name="Input 7" xfId="13868"/>
    <cellStyle name="Input 7 2" xfId="20832"/>
    <cellStyle name="Input 7 3" xfId="20833"/>
    <cellStyle name="Input 7 4" xfId="20834"/>
    <cellStyle name="Input 7 5" xfId="20831"/>
    <cellStyle name="Input 8" xfId="13867"/>
    <cellStyle name="Input 8 2" xfId="20836"/>
    <cellStyle name="Input 8 3" xfId="20837"/>
    <cellStyle name="Input 8 4" xfId="20838"/>
    <cellStyle name="Input 8 5" xfId="20835"/>
    <cellStyle name="Input 9" xfId="20839"/>
    <cellStyle name="Input 9 2" xfId="20840"/>
    <cellStyle name="Input 9 3" xfId="20841"/>
    <cellStyle name="Input 9 4" xfId="20842"/>
    <cellStyle name="Input Cells" xfId="20843"/>
    <cellStyle name="Input Cells 10" xfId="20844"/>
    <cellStyle name="Input Cells 11" xfId="20845"/>
    <cellStyle name="Input Cells 12" xfId="20846"/>
    <cellStyle name="Input Cells 13" xfId="20847"/>
    <cellStyle name="Input Cells 14" xfId="20848"/>
    <cellStyle name="Input Cells 15" xfId="20849"/>
    <cellStyle name="Input Cells 16" xfId="20850"/>
    <cellStyle name="Input Cells 17" xfId="20851"/>
    <cellStyle name="Input Cells 18" xfId="20852"/>
    <cellStyle name="Input Cells 19" xfId="20853"/>
    <cellStyle name="Input Cells 2" xfId="20854"/>
    <cellStyle name="Input Cells 2 2" xfId="20855"/>
    <cellStyle name="Input Cells 20" xfId="20856"/>
    <cellStyle name="Input Cells 21" xfId="20857"/>
    <cellStyle name="Input Cells 22" xfId="20858"/>
    <cellStyle name="Input Cells 23" xfId="20859"/>
    <cellStyle name="Input Cells 24" xfId="20860"/>
    <cellStyle name="Input Cells 25" xfId="20861"/>
    <cellStyle name="Input Cells 26" xfId="20862"/>
    <cellStyle name="Input Cells 27" xfId="20863"/>
    <cellStyle name="Input Cells 28" xfId="20864"/>
    <cellStyle name="Input Cells 29" xfId="20865"/>
    <cellStyle name="Input Cells 3" xfId="20866"/>
    <cellStyle name="Input Cells 3 10" xfId="20867"/>
    <cellStyle name="Input Cells 3 11" xfId="20868"/>
    <cellStyle name="Input Cells 3 12" xfId="20869"/>
    <cellStyle name="Input Cells 3 13" xfId="20870"/>
    <cellStyle name="Input Cells 3 14" xfId="20871"/>
    <cellStyle name="Input Cells 3 15" xfId="20872"/>
    <cellStyle name="Input Cells 3 16" xfId="20873"/>
    <cellStyle name="Input Cells 3 2" xfId="20874"/>
    <cellStyle name="Input Cells 3 3" xfId="20875"/>
    <cellStyle name="Input Cells 3 4" xfId="20876"/>
    <cellStyle name="Input Cells 3 5" xfId="20877"/>
    <cellStyle name="Input Cells 3 6" xfId="20878"/>
    <cellStyle name="Input Cells 3 7" xfId="20879"/>
    <cellStyle name="Input Cells 3 8" xfId="20880"/>
    <cellStyle name="Input Cells 3 9" xfId="20881"/>
    <cellStyle name="Input Cells 30" xfId="20882"/>
    <cellStyle name="Input Cells 31" xfId="20883"/>
    <cellStyle name="Input Cells 32" xfId="20884"/>
    <cellStyle name="Input Cells 33" xfId="20885"/>
    <cellStyle name="Input Cells 34" xfId="20886"/>
    <cellStyle name="Input Cells 35" xfId="20887"/>
    <cellStyle name="Input Cells 36" xfId="20888"/>
    <cellStyle name="Input Cells 37" xfId="20889"/>
    <cellStyle name="Input Cells 38" xfId="20890"/>
    <cellStyle name="Input Cells 39" xfId="20891"/>
    <cellStyle name="Input Cells 4" xfId="20892"/>
    <cellStyle name="Input Cells 40" xfId="20893"/>
    <cellStyle name="Input Cells 41" xfId="20894"/>
    <cellStyle name="Input Cells 5" xfId="20895"/>
    <cellStyle name="Input Cells 6" xfId="20896"/>
    <cellStyle name="Input Cells 7" xfId="20897"/>
    <cellStyle name="Input Cells 8" xfId="20898"/>
    <cellStyle name="Input Cells 9" xfId="20899"/>
    <cellStyle name="InputBlue" xfId="20900"/>
    <cellStyle name="InputS" xfId="20901"/>
    <cellStyle name="Inputs 2" xfId="20902"/>
    <cellStyle name="Insatisfaisant" xfId="20903"/>
    <cellStyle name="kd.BasktGrp" xfId="20904"/>
    <cellStyle name="kd.BasktGrp 2" xfId="20905"/>
    <cellStyle name="kd.BasktGrp 3" xfId="20906"/>
    <cellStyle name="kd.BasktGrp_Comverse 2004 Income Tax Review Wkbk 02 03" xfId="20907"/>
    <cellStyle name="kd.BlankTemplates" xfId="20908"/>
    <cellStyle name="kd.BlankTemplates 2" xfId="20909"/>
    <cellStyle name="kd.BlankTemplates 3" xfId="20910"/>
    <cellStyle name="kd.BlankTemplates_Comverse 2004 Income Tax Review Wkbk 02 03" xfId="20911"/>
    <cellStyle name="kd.ColCompKeyTyp" xfId="20912"/>
    <cellStyle name="kd.ColCompKeyTyp 2" xfId="20913"/>
    <cellStyle name="kd.ColCompKeyTyp 3" xfId="20914"/>
    <cellStyle name="kd.ColCompKeyTyp_Comverse 2004 Income Tax Review Wkbk 02 03" xfId="20915"/>
    <cellStyle name="kd.CompKeyCol" xfId="20916"/>
    <cellStyle name="kd.CompKeyCol 2" xfId="20917"/>
    <cellStyle name="kd.CompKeyCol 3" xfId="20918"/>
    <cellStyle name="kd.CompKeyCol_Comverse 2004 Income Tax Review Wkbk 02 03" xfId="20919"/>
    <cellStyle name="kd.DynKeyColumn" xfId="20920"/>
    <cellStyle name="kd.DynKeyColumn 2" xfId="20921"/>
    <cellStyle name="kd.DynKeyColumn 3" xfId="20922"/>
    <cellStyle name="kd.DynKeyColumn_Comverse 2004 Income Tax Review Wkbk 02 03" xfId="20923"/>
    <cellStyle name="kd.DynKeyRows" xfId="20924"/>
    <cellStyle name="kd.DynKeyRows 2" xfId="20925"/>
    <cellStyle name="kd.DynKeyRows 3" xfId="20926"/>
    <cellStyle name="kd.DynKeyRows_Comverse 2004 Income Tax Review Wkbk 02 03" xfId="20927"/>
    <cellStyle name="kd.DynKeyStrtRow" xfId="20928"/>
    <cellStyle name="kd.DynKeyStrtRow 2" xfId="20929"/>
    <cellStyle name="kd.DynKeyStrtRow 3" xfId="20930"/>
    <cellStyle name="kd.DynKeyStrtRow_Comverse 2004 Income Tax Review Wkbk 02 03" xfId="20931"/>
    <cellStyle name="kd.EmptySpaces" xfId="20932"/>
    <cellStyle name="kd.EmptySpaces 2" xfId="20933"/>
    <cellStyle name="kd.EmptySpaces 3" xfId="20934"/>
    <cellStyle name="kd.EmptySpaces_Comverse 2004 Income Tax Review Wkbk 02 03" xfId="20935"/>
    <cellStyle name="kd.KeyGrp" xfId="20936"/>
    <cellStyle name="kd.KeyGrp 2" xfId="20937"/>
    <cellStyle name="kd.KeyGrp 3" xfId="20938"/>
    <cellStyle name="kd.KeyGrp_Comverse 2004 Income Tax Review Wkbk 02 03" xfId="20939"/>
    <cellStyle name="kd.NumDynQrys" xfId="20940"/>
    <cellStyle name="kd.NumDynQrys 2" xfId="20941"/>
    <cellStyle name="kd.NumDynQrys 3" xfId="20942"/>
    <cellStyle name="kd.NumDynQrys_Comverse 2004 Income Tax Review Wkbk 02 03" xfId="20943"/>
    <cellStyle name="kd.RowCompKeyTyp" xfId="20944"/>
    <cellStyle name="kd.RowCompKeyTyp 2" xfId="20945"/>
    <cellStyle name="kd.RowCompKeyTyp 3" xfId="20946"/>
    <cellStyle name="kd.RowCompKeyTyp_Comverse 2004 Income Tax Review Wkbk 02 03" xfId="20947"/>
    <cellStyle name="kd.SafetyBar" xfId="20948"/>
    <cellStyle name="kd.SQL" xfId="20949"/>
    <cellStyle name="kd.TargetRowOffset" xfId="20950"/>
    <cellStyle name="kd.TargetRowOffset 2" xfId="20951"/>
    <cellStyle name="kd.TargetRowOffset 3" xfId="20952"/>
    <cellStyle name="kd.TargetRowOffset_Comverse 2004 Income Tax Review Wkbk 02 03" xfId="20953"/>
    <cellStyle name="kd.TemplateRowOffset" xfId="20954"/>
    <cellStyle name="kd.TemplateRowOffset 2" xfId="20955"/>
    <cellStyle name="kd.TemplateRowOffset 3" xfId="20956"/>
    <cellStyle name="kd.TemplateRowOffset_Comverse 2004 Income Tax Review Wkbk 02 03" xfId="20957"/>
    <cellStyle name="kd.TemplateRows" xfId="20958"/>
    <cellStyle name="kd.TemplateRows 2" xfId="20959"/>
    <cellStyle name="kd.TemplateRows 3" xfId="20960"/>
    <cellStyle name="kd.TemplateRows_Comverse 2004 Income Tax Review Wkbk 02 03" xfId="20961"/>
    <cellStyle name="kd.XXXXX" xfId="20962"/>
    <cellStyle name="kd.XXXXX 2" xfId="20963"/>
    <cellStyle name="kd.XXXXX 3" xfId="20964"/>
    <cellStyle name="kd.XXXXX_Comverse 2004 Income Tax Review Wkbk 02 03" xfId="20965"/>
    <cellStyle name="Komma [0]_RESULTS" xfId="20966"/>
    <cellStyle name="Komma_RESULTS" xfId="20967"/>
    <cellStyle name="kpmg" xfId="20968"/>
    <cellStyle name="KPMGformat" xfId="20969"/>
    <cellStyle name="Level 1 (Normal)" xfId="20970"/>
    <cellStyle name="LineItemPrompt" xfId="20971"/>
    <cellStyle name="LineItemValue" xfId="20972"/>
    <cellStyle name="Lines" xfId="20973"/>
    <cellStyle name="Link Currency (0)" xfId="20974"/>
    <cellStyle name="Link Currency (0) 10" xfId="20975"/>
    <cellStyle name="Link Currency (0) 11" xfId="20976"/>
    <cellStyle name="Link Currency (0) 12" xfId="20977"/>
    <cellStyle name="Link Currency (0) 13" xfId="20978"/>
    <cellStyle name="Link Currency (0) 14" xfId="20979"/>
    <cellStyle name="Link Currency (0) 15" xfId="20980"/>
    <cellStyle name="Link Currency (0) 16" xfId="20981"/>
    <cellStyle name="Link Currency (0) 17" xfId="20982"/>
    <cellStyle name="Link Currency (0) 18" xfId="20983"/>
    <cellStyle name="Link Currency (0) 19" xfId="20984"/>
    <cellStyle name="Link Currency (0) 2" xfId="20985"/>
    <cellStyle name="Link Currency (0) 2 2" xfId="20986"/>
    <cellStyle name="Link Currency (0) 20" xfId="20987"/>
    <cellStyle name="Link Currency (0) 21" xfId="20988"/>
    <cellStyle name="Link Currency (0) 22" xfId="20989"/>
    <cellStyle name="Link Currency (0) 23" xfId="20990"/>
    <cellStyle name="Link Currency (0) 24" xfId="20991"/>
    <cellStyle name="Link Currency (0) 25" xfId="20992"/>
    <cellStyle name="Link Currency (0) 26" xfId="20993"/>
    <cellStyle name="Link Currency (0) 27" xfId="20994"/>
    <cellStyle name="Link Currency (0) 28" xfId="20995"/>
    <cellStyle name="Link Currency (0) 29" xfId="20996"/>
    <cellStyle name="Link Currency (0) 3" xfId="20997"/>
    <cellStyle name="Link Currency (0) 3 10" xfId="20998"/>
    <cellStyle name="Link Currency (0) 3 11" xfId="20999"/>
    <cellStyle name="Link Currency (0) 3 12" xfId="21000"/>
    <cellStyle name="Link Currency (0) 3 13" xfId="21001"/>
    <cellStyle name="Link Currency (0) 3 14" xfId="21002"/>
    <cellStyle name="Link Currency (0) 3 15" xfId="21003"/>
    <cellStyle name="Link Currency (0) 3 16" xfId="21004"/>
    <cellStyle name="Link Currency (0) 3 2" xfId="21005"/>
    <cellStyle name="Link Currency (0) 3 3" xfId="21006"/>
    <cellStyle name="Link Currency (0) 3 4" xfId="21007"/>
    <cellStyle name="Link Currency (0) 3 5" xfId="21008"/>
    <cellStyle name="Link Currency (0) 3 6" xfId="21009"/>
    <cellStyle name="Link Currency (0) 3 7" xfId="21010"/>
    <cellStyle name="Link Currency (0) 3 8" xfId="21011"/>
    <cellStyle name="Link Currency (0) 3 9" xfId="21012"/>
    <cellStyle name="Link Currency (0) 30" xfId="21013"/>
    <cellStyle name="Link Currency (0) 31" xfId="21014"/>
    <cellStyle name="Link Currency (0) 32" xfId="21015"/>
    <cellStyle name="Link Currency (0) 33" xfId="21016"/>
    <cellStyle name="Link Currency (0) 34" xfId="21017"/>
    <cellStyle name="Link Currency (0) 35" xfId="21018"/>
    <cellStyle name="Link Currency (0) 36" xfId="21019"/>
    <cellStyle name="Link Currency (0) 37" xfId="21020"/>
    <cellStyle name="Link Currency (0) 38" xfId="21021"/>
    <cellStyle name="Link Currency (0) 39" xfId="21022"/>
    <cellStyle name="Link Currency (0) 4" xfId="21023"/>
    <cellStyle name="Link Currency (0) 40" xfId="21024"/>
    <cellStyle name="Link Currency (0) 41" xfId="21025"/>
    <cellStyle name="Link Currency (0) 5" xfId="21026"/>
    <cellStyle name="Link Currency (0) 6" xfId="21027"/>
    <cellStyle name="Link Currency (0) 7" xfId="21028"/>
    <cellStyle name="Link Currency (0) 8" xfId="21029"/>
    <cellStyle name="Link Currency (0) 9" xfId="21030"/>
    <cellStyle name="Link Currency (2)" xfId="21031"/>
    <cellStyle name="Link Currency (2) 10" xfId="21032"/>
    <cellStyle name="Link Currency (2) 11" xfId="21033"/>
    <cellStyle name="Link Currency (2) 12" xfId="21034"/>
    <cellStyle name="Link Currency (2) 13" xfId="21035"/>
    <cellStyle name="Link Currency (2) 14" xfId="21036"/>
    <cellStyle name="Link Currency (2) 15" xfId="21037"/>
    <cellStyle name="Link Currency (2) 16" xfId="21038"/>
    <cellStyle name="Link Currency (2) 17" xfId="21039"/>
    <cellStyle name="Link Currency (2) 18" xfId="21040"/>
    <cellStyle name="Link Currency (2) 19" xfId="21041"/>
    <cellStyle name="Link Currency (2) 2" xfId="21042"/>
    <cellStyle name="Link Currency (2) 2 2" xfId="21043"/>
    <cellStyle name="Link Currency (2) 20" xfId="21044"/>
    <cellStyle name="Link Currency (2) 21" xfId="21045"/>
    <cellStyle name="Link Currency (2) 22" xfId="21046"/>
    <cellStyle name="Link Currency (2) 23" xfId="21047"/>
    <cellStyle name="Link Currency (2) 24" xfId="21048"/>
    <cellStyle name="Link Currency (2) 25" xfId="21049"/>
    <cellStyle name="Link Currency (2) 26" xfId="21050"/>
    <cellStyle name="Link Currency (2) 27" xfId="21051"/>
    <cellStyle name="Link Currency (2) 28" xfId="21052"/>
    <cellStyle name="Link Currency (2) 29" xfId="21053"/>
    <cellStyle name="Link Currency (2) 3" xfId="21054"/>
    <cellStyle name="Link Currency (2) 3 10" xfId="21055"/>
    <cellStyle name="Link Currency (2) 3 11" xfId="21056"/>
    <cellStyle name="Link Currency (2) 3 12" xfId="21057"/>
    <cellStyle name="Link Currency (2) 3 13" xfId="21058"/>
    <cellStyle name="Link Currency (2) 3 14" xfId="21059"/>
    <cellStyle name="Link Currency (2) 3 15" xfId="21060"/>
    <cellStyle name="Link Currency (2) 3 16" xfId="21061"/>
    <cellStyle name="Link Currency (2) 3 2" xfId="21062"/>
    <cellStyle name="Link Currency (2) 3 3" xfId="21063"/>
    <cellStyle name="Link Currency (2) 3 4" xfId="21064"/>
    <cellStyle name="Link Currency (2) 3 5" xfId="21065"/>
    <cellStyle name="Link Currency (2) 3 6" xfId="21066"/>
    <cellStyle name="Link Currency (2) 3 7" xfId="21067"/>
    <cellStyle name="Link Currency (2) 3 8" xfId="21068"/>
    <cellStyle name="Link Currency (2) 3 9" xfId="21069"/>
    <cellStyle name="Link Currency (2) 30" xfId="21070"/>
    <cellStyle name="Link Currency (2) 31" xfId="21071"/>
    <cellStyle name="Link Currency (2) 32" xfId="21072"/>
    <cellStyle name="Link Currency (2) 33" xfId="21073"/>
    <cellStyle name="Link Currency (2) 34" xfId="21074"/>
    <cellStyle name="Link Currency (2) 35" xfId="21075"/>
    <cellStyle name="Link Currency (2) 36" xfId="21076"/>
    <cellStyle name="Link Currency (2) 37" xfId="21077"/>
    <cellStyle name="Link Currency (2) 38" xfId="21078"/>
    <cellStyle name="Link Currency (2) 39" xfId="21079"/>
    <cellStyle name="Link Currency (2) 4" xfId="21080"/>
    <cellStyle name="Link Currency (2) 40" xfId="21081"/>
    <cellStyle name="Link Currency (2) 41" xfId="21082"/>
    <cellStyle name="Link Currency (2) 5" xfId="21083"/>
    <cellStyle name="Link Currency (2) 6" xfId="21084"/>
    <cellStyle name="Link Currency (2) 7" xfId="21085"/>
    <cellStyle name="Link Currency (2) 8" xfId="21086"/>
    <cellStyle name="Link Currency (2) 9" xfId="21087"/>
    <cellStyle name="Link Units (0)" xfId="21088"/>
    <cellStyle name="Link Units (0) 10" xfId="21089"/>
    <cellStyle name="Link Units (0) 11" xfId="21090"/>
    <cellStyle name="Link Units (0) 12" xfId="21091"/>
    <cellStyle name="Link Units (0) 13" xfId="21092"/>
    <cellStyle name="Link Units (0) 14" xfId="21093"/>
    <cellStyle name="Link Units (0) 15" xfId="21094"/>
    <cellStyle name="Link Units (0) 16" xfId="21095"/>
    <cellStyle name="Link Units (0) 17" xfId="21096"/>
    <cellStyle name="Link Units (0) 18" xfId="21097"/>
    <cellStyle name="Link Units (0) 19" xfId="21098"/>
    <cellStyle name="Link Units (0) 2" xfId="21099"/>
    <cellStyle name="Link Units (0) 2 2" xfId="21100"/>
    <cellStyle name="Link Units (0) 20" xfId="21101"/>
    <cellStyle name="Link Units (0) 21" xfId="21102"/>
    <cellStyle name="Link Units (0) 22" xfId="21103"/>
    <cellStyle name="Link Units (0) 23" xfId="21104"/>
    <cellStyle name="Link Units (0) 24" xfId="21105"/>
    <cellStyle name="Link Units (0) 25" xfId="21106"/>
    <cellStyle name="Link Units (0) 26" xfId="21107"/>
    <cellStyle name="Link Units (0) 27" xfId="21108"/>
    <cellStyle name="Link Units (0) 28" xfId="21109"/>
    <cellStyle name="Link Units (0) 29" xfId="21110"/>
    <cellStyle name="Link Units (0) 3" xfId="21111"/>
    <cellStyle name="Link Units (0) 3 10" xfId="21112"/>
    <cellStyle name="Link Units (0) 3 11" xfId="21113"/>
    <cellStyle name="Link Units (0) 3 12" xfId="21114"/>
    <cellStyle name="Link Units (0) 3 13" xfId="21115"/>
    <cellStyle name="Link Units (0) 3 14" xfId="21116"/>
    <cellStyle name="Link Units (0) 3 15" xfId="21117"/>
    <cellStyle name="Link Units (0) 3 16" xfId="21118"/>
    <cellStyle name="Link Units (0) 3 2" xfId="21119"/>
    <cellStyle name="Link Units (0) 3 3" xfId="21120"/>
    <cellStyle name="Link Units (0) 3 4" xfId="21121"/>
    <cellStyle name="Link Units (0) 3 5" xfId="21122"/>
    <cellStyle name="Link Units (0) 3 6" xfId="21123"/>
    <cellStyle name="Link Units (0) 3 7" xfId="21124"/>
    <cellStyle name="Link Units (0) 3 8" xfId="21125"/>
    <cellStyle name="Link Units (0) 3 9" xfId="21126"/>
    <cellStyle name="Link Units (0) 30" xfId="21127"/>
    <cellStyle name="Link Units (0) 31" xfId="21128"/>
    <cellStyle name="Link Units (0) 32" xfId="21129"/>
    <cellStyle name="Link Units (0) 33" xfId="21130"/>
    <cellStyle name="Link Units (0) 34" xfId="21131"/>
    <cellStyle name="Link Units (0) 35" xfId="21132"/>
    <cellStyle name="Link Units (0) 36" xfId="21133"/>
    <cellStyle name="Link Units (0) 37" xfId="21134"/>
    <cellStyle name="Link Units (0) 38" xfId="21135"/>
    <cellStyle name="Link Units (0) 39" xfId="21136"/>
    <cellStyle name="Link Units (0) 4" xfId="21137"/>
    <cellStyle name="Link Units (0) 40" xfId="21138"/>
    <cellStyle name="Link Units (0) 41" xfId="21139"/>
    <cellStyle name="Link Units (0) 5" xfId="21140"/>
    <cellStyle name="Link Units (0) 6" xfId="21141"/>
    <cellStyle name="Link Units (0) 7" xfId="21142"/>
    <cellStyle name="Link Units (0) 8" xfId="21143"/>
    <cellStyle name="Link Units (0) 9" xfId="21144"/>
    <cellStyle name="Link Units (1)" xfId="21145"/>
    <cellStyle name="Link Units (1) 10" xfId="21146"/>
    <cellStyle name="Link Units (1) 11" xfId="21147"/>
    <cellStyle name="Link Units (1) 12" xfId="21148"/>
    <cellStyle name="Link Units (1) 13" xfId="21149"/>
    <cellStyle name="Link Units (1) 14" xfId="21150"/>
    <cellStyle name="Link Units (1) 15" xfId="21151"/>
    <cellStyle name="Link Units (1) 16" xfId="21152"/>
    <cellStyle name="Link Units (1) 17" xfId="21153"/>
    <cellStyle name="Link Units (1) 18" xfId="21154"/>
    <cellStyle name="Link Units (1) 19" xfId="21155"/>
    <cellStyle name="Link Units (1) 2" xfId="21156"/>
    <cellStyle name="Link Units (1) 2 2" xfId="21157"/>
    <cellStyle name="Link Units (1) 20" xfId="21158"/>
    <cellStyle name="Link Units (1) 21" xfId="21159"/>
    <cellStyle name="Link Units (1) 22" xfId="21160"/>
    <cellStyle name="Link Units (1) 23" xfId="21161"/>
    <cellStyle name="Link Units (1) 24" xfId="21162"/>
    <cellStyle name="Link Units (1) 25" xfId="21163"/>
    <cellStyle name="Link Units (1) 26" xfId="21164"/>
    <cellStyle name="Link Units (1) 27" xfId="21165"/>
    <cellStyle name="Link Units (1) 28" xfId="21166"/>
    <cellStyle name="Link Units (1) 29" xfId="21167"/>
    <cellStyle name="Link Units (1) 3" xfId="21168"/>
    <cellStyle name="Link Units (1) 3 10" xfId="21169"/>
    <cellStyle name="Link Units (1) 3 11" xfId="21170"/>
    <cellStyle name="Link Units (1) 3 12" xfId="21171"/>
    <cellStyle name="Link Units (1) 3 13" xfId="21172"/>
    <cellStyle name="Link Units (1) 3 14" xfId="21173"/>
    <cellStyle name="Link Units (1) 3 15" xfId="21174"/>
    <cellStyle name="Link Units (1) 3 16" xfId="21175"/>
    <cellStyle name="Link Units (1) 3 2" xfId="21176"/>
    <cellStyle name="Link Units (1) 3 3" xfId="21177"/>
    <cellStyle name="Link Units (1) 3 4" xfId="21178"/>
    <cellStyle name="Link Units (1) 3 5" xfId="21179"/>
    <cellStyle name="Link Units (1) 3 6" xfId="21180"/>
    <cellStyle name="Link Units (1) 3 7" xfId="21181"/>
    <cellStyle name="Link Units (1) 3 8" xfId="21182"/>
    <cellStyle name="Link Units (1) 3 9" xfId="21183"/>
    <cellStyle name="Link Units (1) 30" xfId="21184"/>
    <cellStyle name="Link Units (1) 31" xfId="21185"/>
    <cellStyle name="Link Units (1) 32" xfId="21186"/>
    <cellStyle name="Link Units (1) 33" xfId="21187"/>
    <cellStyle name="Link Units (1) 34" xfId="21188"/>
    <cellStyle name="Link Units (1) 35" xfId="21189"/>
    <cellStyle name="Link Units (1) 36" xfId="21190"/>
    <cellStyle name="Link Units (1) 37" xfId="21191"/>
    <cellStyle name="Link Units (1) 38" xfId="21192"/>
    <cellStyle name="Link Units (1) 39" xfId="21193"/>
    <cellStyle name="Link Units (1) 4" xfId="21194"/>
    <cellStyle name="Link Units (1) 40" xfId="21195"/>
    <cellStyle name="Link Units (1) 41" xfId="21196"/>
    <cellStyle name="Link Units (1) 5" xfId="21197"/>
    <cellStyle name="Link Units (1) 6" xfId="21198"/>
    <cellStyle name="Link Units (1) 7" xfId="21199"/>
    <cellStyle name="Link Units (1) 8" xfId="21200"/>
    <cellStyle name="Link Units (1) 9" xfId="21201"/>
    <cellStyle name="Link Units (2)" xfId="21202"/>
    <cellStyle name="Link Units (2) 10" xfId="21203"/>
    <cellStyle name="Link Units (2) 11" xfId="21204"/>
    <cellStyle name="Link Units (2) 12" xfId="21205"/>
    <cellStyle name="Link Units (2) 13" xfId="21206"/>
    <cellStyle name="Link Units (2) 14" xfId="21207"/>
    <cellStyle name="Link Units (2) 15" xfId="21208"/>
    <cellStyle name="Link Units (2) 16" xfId="21209"/>
    <cellStyle name="Link Units (2) 17" xfId="21210"/>
    <cellStyle name="Link Units (2) 18" xfId="21211"/>
    <cellStyle name="Link Units (2) 19" xfId="21212"/>
    <cellStyle name="Link Units (2) 2" xfId="21213"/>
    <cellStyle name="Link Units (2) 2 2" xfId="21214"/>
    <cellStyle name="Link Units (2) 20" xfId="21215"/>
    <cellStyle name="Link Units (2) 21" xfId="21216"/>
    <cellStyle name="Link Units (2) 22" xfId="21217"/>
    <cellStyle name="Link Units (2) 23" xfId="21218"/>
    <cellStyle name="Link Units (2) 24" xfId="21219"/>
    <cellStyle name="Link Units (2) 25" xfId="21220"/>
    <cellStyle name="Link Units (2) 26" xfId="21221"/>
    <cellStyle name="Link Units (2) 27" xfId="21222"/>
    <cellStyle name="Link Units (2) 28" xfId="21223"/>
    <cellStyle name="Link Units (2) 29" xfId="21224"/>
    <cellStyle name="Link Units (2) 3" xfId="21225"/>
    <cellStyle name="Link Units (2) 3 10" xfId="21226"/>
    <cellStyle name="Link Units (2) 3 11" xfId="21227"/>
    <cellStyle name="Link Units (2) 3 12" xfId="21228"/>
    <cellStyle name="Link Units (2) 3 13" xfId="21229"/>
    <cellStyle name="Link Units (2) 3 14" xfId="21230"/>
    <cellStyle name="Link Units (2) 3 15" xfId="21231"/>
    <cellStyle name="Link Units (2) 3 16" xfId="21232"/>
    <cellStyle name="Link Units (2) 3 2" xfId="21233"/>
    <cellStyle name="Link Units (2) 3 3" xfId="21234"/>
    <cellStyle name="Link Units (2) 3 4" xfId="21235"/>
    <cellStyle name="Link Units (2) 3 5" xfId="21236"/>
    <cellStyle name="Link Units (2) 3 6" xfId="21237"/>
    <cellStyle name="Link Units (2) 3 7" xfId="21238"/>
    <cellStyle name="Link Units (2) 3 8" xfId="21239"/>
    <cellStyle name="Link Units (2) 3 9" xfId="21240"/>
    <cellStyle name="Link Units (2) 30" xfId="21241"/>
    <cellStyle name="Link Units (2) 31" xfId="21242"/>
    <cellStyle name="Link Units (2) 32" xfId="21243"/>
    <cellStyle name="Link Units (2) 33" xfId="21244"/>
    <cellStyle name="Link Units (2) 34" xfId="21245"/>
    <cellStyle name="Link Units (2) 35" xfId="21246"/>
    <cellStyle name="Link Units (2) 36" xfId="21247"/>
    <cellStyle name="Link Units (2) 37" xfId="21248"/>
    <cellStyle name="Link Units (2) 38" xfId="21249"/>
    <cellStyle name="Link Units (2) 39" xfId="21250"/>
    <cellStyle name="Link Units (2) 4" xfId="21251"/>
    <cellStyle name="Link Units (2) 40" xfId="21252"/>
    <cellStyle name="Link Units (2) 41" xfId="21253"/>
    <cellStyle name="Link Units (2) 5" xfId="21254"/>
    <cellStyle name="Link Units (2) 6" xfId="21255"/>
    <cellStyle name="Link Units (2) 7" xfId="21256"/>
    <cellStyle name="Link Units (2) 8" xfId="21257"/>
    <cellStyle name="Link Units (2) 9" xfId="21258"/>
    <cellStyle name="Linked Cell" xfId="38" builtinId="24" customBuiltin="1"/>
    <cellStyle name="Linked Cell 10" xfId="21259"/>
    <cellStyle name="Linked Cell 10 2" xfId="21260"/>
    <cellStyle name="Linked Cell 10 3" xfId="21261"/>
    <cellStyle name="Linked Cell 10 4" xfId="21262"/>
    <cellStyle name="Linked Cell 11" xfId="21263"/>
    <cellStyle name="Linked Cell 11 2" xfId="21264"/>
    <cellStyle name="Linked Cell 11 3" xfId="21265"/>
    <cellStyle name="Linked Cell 11 4" xfId="21266"/>
    <cellStyle name="Linked Cell 12" xfId="21267"/>
    <cellStyle name="Linked Cell 12 2" xfId="21268"/>
    <cellStyle name="Linked Cell 12 3" xfId="21269"/>
    <cellStyle name="Linked Cell 12 4" xfId="21270"/>
    <cellStyle name="Linked Cell 13" xfId="21271"/>
    <cellStyle name="Linked Cell 14" xfId="21272"/>
    <cellStyle name="Linked Cell 15" xfId="21273"/>
    <cellStyle name="Linked Cell 16" xfId="21274"/>
    <cellStyle name="Linked Cell 17" xfId="21275"/>
    <cellStyle name="Linked Cell 18" xfId="21276"/>
    <cellStyle name="Linked Cell 19" xfId="21277"/>
    <cellStyle name="Linked Cell 2" xfId="109"/>
    <cellStyle name="Linked Cell 2 10" xfId="21278"/>
    <cellStyle name="Linked Cell 2 11" xfId="21279"/>
    <cellStyle name="Linked Cell 2 12" xfId="21280"/>
    <cellStyle name="Linked Cell 2 13" xfId="21281"/>
    <cellStyle name="Linked Cell 2 14" xfId="21282"/>
    <cellStyle name="Linked Cell 2 15" xfId="21283"/>
    <cellStyle name="Linked Cell 2 2" xfId="271"/>
    <cellStyle name="Linked Cell 2 2 2" xfId="5272"/>
    <cellStyle name="Linked Cell 2 2 3" xfId="21284"/>
    <cellStyle name="Linked Cell 2 3" xfId="5273"/>
    <cellStyle name="Linked Cell 2 4" xfId="21285"/>
    <cellStyle name="Linked Cell 2 5" xfId="21286"/>
    <cellStyle name="Linked Cell 2 6" xfId="21287"/>
    <cellStyle name="Linked Cell 2 7" xfId="21288"/>
    <cellStyle name="Linked Cell 2 8" xfId="21289"/>
    <cellStyle name="Linked Cell 2 9" xfId="21290"/>
    <cellStyle name="Linked Cell 20" xfId="21291"/>
    <cellStyle name="Linked Cell 3" xfId="357"/>
    <cellStyle name="Linked Cell 3 10" xfId="21292"/>
    <cellStyle name="Linked Cell 3 11" xfId="21293"/>
    <cellStyle name="Linked Cell 3 12" xfId="21294"/>
    <cellStyle name="Linked Cell 3 13" xfId="21295"/>
    <cellStyle name="Linked Cell 3 14" xfId="21296"/>
    <cellStyle name="Linked Cell 3 15" xfId="21297"/>
    <cellStyle name="Linked Cell 3 2" xfId="21298"/>
    <cellStyle name="Linked Cell 3 3" xfId="21299"/>
    <cellStyle name="Linked Cell 3 4" xfId="21300"/>
    <cellStyle name="Linked Cell 3 5" xfId="21301"/>
    <cellStyle name="Linked Cell 3 6" xfId="21302"/>
    <cellStyle name="Linked Cell 3 7" xfId="21303"/>
    <cellStyle name="Linked Cell 3 8" xfId="21304"/>
    <cellStyle name="Linked Cell 3 9" xfId="21305"/>
    <cellStyle name="Linked Cell 4" xfId="21306"/>
    <cellStyle name="Linked Cell 4 2" xfId="21307"/>
    <cellStyle name="Linked Cell 4 3" xfId="21308"/>
    <cellStyle name="Linked Cell 4 4" xfId="21309"/>
    <cellStyle name="Linked Cell 5" xfId="21310"/>
    <cellStyle name="Linked Cell 5 2" xfId="21311"/>
    <cellStyle name="Linked Cell 5 3" xfId="21312"/>
    <cellStyle name="Linked Cell 5 4" xfId="21313"/>
    <cellStyle name="Linked Cell 6" xfId="21314"/>
    <cellStyle name="Linked Cell 6 2" xfId="21315"/>
    <cellStyle name="Linked Cell 6 3" xfId="21316"/>
    <cellStyle name="Linked Cell 6 4" xfId="21317"/>
    <cellStyle name="Linked Cell 7" xfId="21318"/>
    <cellStyle name="Linked Cell 7 2" xfId="21319"/>
    <cellStyle name="Linked Cell 7 3" xfId="21320"/>
    <cellStyle name="Linked Cell 7 4" xfId="21321"/>
    <cellStyle name="Linked Cell 8" xfId="21322"/>
    <cellStyle name="Linked Cell 8 2" xfId="21323"/>
    <cellStyle name="Linked Cell 8 3" xfId="21324"/>
    <cellStyle name="Linked Cell 8 4" xfId="21325"/>
    <cellStyle name="Linked Cell 9" xfId="21326"/>
    <cellStyle name="Linked Cell 9 2" xfId="21327"/>
    <cellStyle name="Linked Cell 9 3" xfId="21328"/>
    <cellStyle name="Linked Cell 9 4" xfId="21329"/>
    <cellStyle name="Linked Cells" xfId="21330"/>
    <cellStyle name="Linked Cells 10" xfId="21331"/>
    <cellStyle name="Linked Cells 11" xfId="21332"/>
    <cellStyle name="Linked Cells 12" xfId="21333"/>
    <cellStyle name="Linked Cells 13" xfId="21334"/>
    <cellStyle name="Linked Cells 14" xfId="21335"/>
    <cellStyle name="Linked Cells 15" xfId="21336"/>
    <cellStyle name="Linked Cells 16" xfId="21337"/>
    <cellStyle name="Linked Cells 17" xfId="21338"/>
    <cellStyle name="Linked Cells 18" xfId="21339"/>
    <cellStyle name="Linked Cells 19" xfId="21340"/>
    <cellStyle name="Linked Cells 2" xfId="21341"/>
    <cellStyle name="Linked Cells 2 2" xfId="21342"/>
    <cellStyle name="Linked Cells 20" xfId="21343"/>
    <cellStyle name="Linked Cells 21" xfId="21344"/>
    <cellStyle name="Linked Cells 22" xfId="21345"/>
    <cellStyle name="Linked Cells 23" xfId="21346"/>
    <cellStyle name="Linked Cells 24" xfId="21347"/>
    <cellStyle name="Linked Cells 25" xfId="21348"/>
    <cellStyle name="Linked Cells 26" xfId="21349"/>
    <cellStyle name="Linked Cells 27" xfId="21350"/>
    <cellStyle name="Linked Cells 28" xfId="21351"/>
    <cellStyle name="Linked Cells 29" xfId="21352"/>
    <cellStyle name="Linked Cells 3" xfId="21353"/>
    <cellStyle name="Linked Cells 3 10" xfId="21354"/>
    <cellStyle name="Linked Cells 3 11" xfId="21355"/>
    <cellStyle name="Linked Cells 3 12" xfId="21356"/>
    <cellStyle name="Linked Cells 3 13" xfId="21357"/>
    <cellStyle name="Linked Cells 3 14" xfId="21358"/>
    <cellStyle name="Linked Cells 3 15" xfId="21359"/>
    <cellStyle name="Linked Cells 3 16" xfId="21360"/>
    <cellStyle name="Linked Cells 3 2" xfId="21361"/>
    <cellStyle name="Linked Cells 3 3" xfId="21362"/>
    <cellStyle name="Linked Cells 3 4" xfId="21363"/>
    <cellStyle name="Linked Cells 3 5" xfId="21364"/>
    <cellStyle name="Linked Cells 3 6" xfId="21365"/>
    <cellStyle name="Linked Cells 3 7" xfId="21366"/>
    <cellStyle name="Linked Cells 3 8" xfId="21367"/>
    <cellStyle name="Linked Cells 3 9" xfId="21368"/>
    <cellStyle name="Linked Cells 30" xfId="21369"/>
    <cellStyle name="Linked Cells 31" xfId="21370"/>
    <cellStyle name="Linked Cells 32" xfId="21371"/>
    <cellStyle name="Linked Cells 33" xfId="21372"/>
    <cellStyle name="Linked Cells 34" xfId="21373"/>
    <cellStyle name="Linked Cells 35" xfId="21374"/>
    <cellStyle name="Linked Cells 36" xfId="21375"/>
    <cellStyle name="Linked Cells 37" xfId="21376"/>
    <cellStyle name="Linked Cells 38" xfId="21377"/>
    <cellStyle name="Linked Cells 39" xfId="21378"/>
    <cellStyle name="Linked Cells 4" xfId="21379"/>
    <cellStyle name="Linked Cells 40" xfId="21380"/>
    <cellStyle name="Linked Cells 41" xfId="21381"/>
    <cellStyle name="Linked Cells 5" xfId="21382"/>
    <cellStyle name="Linked Cells 6" xfId="21383"/>
    <cellStyle name="Linked Cells 7" xfId="21384"/>
    <cellStyle name="Linked Cells 8" xfId="21385"/>
    <cellStyle name="Linked Cells 9" xfId="21386"/>
    <cellStyle name="Long Date" xfId="21387"/>
    <cellStyle name="Long Date 10" xfId="21388"/>
    <cellStyle name="Long Date 11" xfId="21389"/>
    <cellStyle name="Long Date 12" xfId="21390"/>
    <cellStyle name="Long Date 13" xfId="21391"/>
    <cellStyle name="Long Date 14" xfId="21392"/>
    <cellStyle name="Long Date 15" xfId="21393"/>
    <cellStyle name="Long Date 16" xfId="21394"/>
    <cellStyle name="Long Date 17" xfId="21395"/>
    <cellStyle name="Long Date 18" xfId="21396"/>
    <cellStyle name="Long Date 19" xfId="21397"/>
    <cellStyle name="Long Date 2" xfId="21398"/>
    <cellStyle name="Long Date 2 2" xfId="21399"/>
    <cellStyle name="Long Date 20" xfId="21400"/>
    <cellStyle name="Long Date 21" xfId="21401"/>
    <cellStyle name="Long Date 22" xfId="21402"/>
    <cellStyle name="Long Date 23" xfId="21403"/>
    <cellStyle name="Long Date 24" xfId="21404"/>
    <cellStyle name="Long Date 25" xfId="21405"/>
    <cellStyle name="Long Date 26" xfId="21406"/>
    <cellStyle name="Long Date 27" xfId="21407"/>
    <cellStyle name="Long Date 28" xfId="21408"/>
    <cellStyle name="Long Date 29" xfId="21409"/>
    <cellStyle name="Long Date 3" xfId="21410"/>
    <cellStyle name="Long Date 3 10" xfId="21411"/>
    <cellStyle name="Long Date 3 11" xfId="21412"/>
    <cellStyle name="Long Date 3 12" xfId="21413"/>
    <cellStyle name="Long Date 3 13" xfId="21414"/>
    <cellStyle name="Long Date 3 14" xfId="21415"/>
    <cellStyle name="Long Date 3 15" xfId="21416"/>
    <cellStyle name="Long Date 3 16" xfId="21417"/>
    <cellStyle name="Long Date 3 2" xfId="21418"/>
    <cellStyle name="Long Date 3 3" xfId="21419"/>
    <cellStyle name="Long Date 3 4" xfId="21420"/>
    <cellStyle name="Long Date 3 5" xfId="21421"/>
    <cellStyle name="Long Date 3 6" xfId="21422"/>
    <cellStyle name="Long Date 3 7" xfId="21423"/>
    <cellStyle name="Long Date 3 8" xfId="21424"/>
    <cellStyle name="Long Date 3 9" xfId="21425"/>
    <cellStyle name="Long Date 30" xfId="21426"/>
    <cellStyle name="Long Date 31" xfId="21427"/>
    <cellStyle name="Long Date 32" xfId="21428"/>
    <cellStyle name="Long Date 33" xfId="21429"/>
    <cellStyle name="Long Date 34" xfId="21430"/>
    <cellStyle name="Long Date 35" xfId="21431"/>
    <cellStyle name="Long Date 36" xfId="21432"/>
    <cellStyle name="Long Date 37" xfId="21433"/>
    <cellStyle name="Long Date 38" xfId="21434"/>
    <cellStyle name="Long Date 39" xfId="21435"/>
    <cellStyle name="Long Date 4" xfId="21436"/>
    <cellStyle name="Long Date 40" xfId="21437"/>
    <cellStyle name="Long Date 41" xfId="21438"/>
    <cellStyle name="Long Date 5" xfId="21439"/>
    <cellStyle name="Long Date 6" xfId="21440"/>
    <cellStyle name="Long Date 7" xfId="21441"/>
    <cellStyle name="Long Date 8" xfId="21442"/>
    <cellStyle name="Long Date 9" xfId="21443"/>
    <cellStyle name="MacroCode" xfId="21444"/>
    <cellStyle name="MacroCode 2" xfId="21445"/>
    <cellStyle name="MacroCode 2 2" xfId="21446"/>
    <cellStyle name="MacroCode 3" xfId="21447"/>
    <cellStyle name="MacroCode.prt" xfId="21448"/>
    <cellStyle name="MacroCode_Comverse 2004 Income Tax Review Wkbk 02 03" xfId="21449"/>
    <cellStyle name="mani" xfId="21450"/>
    <cellStyle name="mani 2" xfId="21451"/>
    <cellStyle name="Menu" xfId="21452"/>
    <cellStyle name="Menu 10" xfId="21453"/>
    <cellStyle name="Menu 11" xfId="21454"/>
    <cellStyle name="Menu 12" xfId="21455"/>
    <cellStyle name="Menu 13" xfId="21456"/>
    <cellStyle name="Menu 14" xfId="21457"/>
    <cellStyle name="Menu 15" xfId="21458"/>
    <cellStyle name="Menu 16" xfId="21459"/>
    <cellStyle name="Menu 17" xfId="21460"/>
    <cellStyle name="Menu 18" xfId="21461"/>
    <cellStyle name="Menu 19" xfId="21462"/>
    <cellStyle name="Menu 2" xfId="21463"/>
    <cellStyle name="Menu 2 2" xfId="21464"/>
    <cellStyle name="Menu 20" xfId="21465"/>
    <cellStyle name="Menu 21" xfId="21466"/>
    <cellStyle name="Menu 22" xfId="21467"/>
    <cellStyle name="Menu 23" xfId="21468"/>
    <cellStyle name="Menu 24" xfId="21469"/>
    <cellStyle name="Menu 25" xfId="21470"/>
    <cellStyle name="Menu 26" xfId="21471"/>
    <cellStyle name="Menu 27" xfId="21472"/>
    <cellStyle name="Menu 28" xfId="21473"/>
    <cellStyle name="Menu 29" xfId="21474"/>
    <cellStyle name="Menu 3" xfId="21475"/>
    <cellStyle name="Menu 3 10" xfId="21476"/>
    <cellStyle name="Menu 3 11" xfId="21477"/>
    <cellStyle name="Menu 3 12" xfId="21478"/>
    <cellStyle name="Menu 3 13" xfId="21479"/>
    <cellStyle name="Menu 3 14" xfId="21480"/>
    <cellStyle name="Menu 3 15" xfId="21481"/>
    <cellStyle name="Menu 3 16" xfId="21482"/>
    <cellStyle name="Menu 3 2" xfId="21483"/>
    <cellStyle name="Menu 3 3" xfId="21484"/>
    <cellStyle name="Menu 3 4" xfId="21485"/>
    <cellStyle name="Menu 3 5" xfId="21486"/>
    <cellStyle name="Menu 3 6" xfId="21487"/>
    <cellStyle name="Menu 3 7" xfId="21488"/>
    <cellStyle name="Menu 3 8" xfId="21489"/>
    <cellStyle name="Menu 3 9" xfId="21490"/>
    <cellStyle name="Menu 30" xfId="21491"/>
    <cellStyle name="Menu 31" xfId="21492"/>
    <cellStyle name="Menu 32" xfId="21493"/>
    <cellStyle name="Menu 33" xfId="21494"/>
    <cellStyle name="Menu 34" xfId="21495"/>
    <cellStyle name="Menu 35" xfId="21496"/>
    <cellStyle name="Menu 36" xfId="21497"/>
    <cellStyle name="Menu 37" xfId="21498"/>
    <cellStyle name="Menu 38" xfId="21499"/>
    <cellStyle name="Menu 39" xfId="21500"/>
    <cellStyle name="Menu 4" xfId="21501"/>
    <cellStyle name="Menu 40" xfId="21502"/>
    <cellStyle name="Menu 41" xfId="21503"/>
    <cellStyle name="Menu 5" xfId="21504"/>
    <cellStyle name="Menu 6" xfId="21505"/>
    <cellStyle name="Menu 7" xfId="21506"/>
    <cellStyle name="Menu 8" xfId="21507"/>
    <cellStyle name="Menu 9" xfId="21508"/>
    <cellStyle name="Migliaia (0)_BIL CEE ABBREVIATO" xfId="21509"/>
    <cellStyle name="Migliaia [0]_bilancio_verifica" xfId="21510"/>
    <cellStyle name="Migliaia_capextemp" xfId="21511"/>
    <cellStyle name="Millares [0]" xfId="21512"/>
    <cellStyle name="Millares_1° Recla12" xfId="21513"/>
    <cellStyle name="Milliers [0]_!!!GO" xfId="21514"/>
    <cellStyle name="Milliers_!!!GO" xfId="21515"/>
    <cellStyle name="Model" xfId="21516"/>
    <cellStyle name="Moeda [0]_05" xfId="21517"/>
    <cellStyle name="Moeda_05" xfId="21518"/>
    <cellStyle name="Mon?aire [0]_!!!GO" xfId="21519"/>
    <cellStyle name="Mon?aire_!!!GO" xfId="21520"/>
    <cellStyle name="Moneda [0]" xfId="21521"/>
    <cellStyle name="Moneda_301001" xfId="21522"/>
    <cellStyle name="Moneda0" xfId="21523"/>
    <cellStyle name="Moneda0 10" xfId="21524"/>
    <cellStyle name="Moneda0 11" xfId="21525"/>
    <cellStyle name="Moneda0 12" xfId="21526"/>
    <cellStyle name="Moneda0 13" xfId="21527"/>
    <cellStyle name="Moneda0 14" xfId="21528"/>
    <cellStyle name="Moneda0 15" xfId="21529"/>
    <cellStyle name="Moneda0 16" xfId="21530"/>
    <cellStyle name="Moneda0 17" xfId="21531"/>
    <cellStyle name="Moneda0 18" xfId="21532"/>
    <cellStyle name="Moneda0 19" xfId="21533"/>
    <cellStyle name="Moneda0 2" xfId="21534"/>
    <cellStyle name="Moneda0 2 2" xfId="21535"/>
    <cellStyle name="Moneda0 20" xfId="21536"/>
    <cellStyle name="Moneda0 21" xfId="21537"/>
    <cellStyle name="Moneda0 22" xfId="21538"/>
    <cellStyle name="Moneda0 23" xfId="21539"/>
    <cellStyle name="Moneda0 24" xfId="21540"/>
    <cellStyle name="Moneda0 25" xfId="21541"/>
    <cellStyle name="Moneda0 26" xfId="21542"/>
    <cellStyle name="Moneda0 27" xfId="21543"/>
    <cellStyle name="Moneda0 28" xfId="21544"/>
    <cellStyle name="Moneda0 29" xfId="21545"/>
    <cellStyle name="Moneda0 3" xfId="21546"/>
    <cellStyle name="Moneda0 3 10" xfId="21547"/>
    <cellStyle name="Moneda0 3 11" xfId="21548"/>
    <cellStyle name="Moneda0 3 12" xfId="21549"/>
    <cellStyle name="Moneda0 3 13" xfId="21550"/>
    <cellStyle name="Moneda0 3 14" xfId="21551"/>
    <cellStyle name="Moneda0 3 15" xfId="21552"/>
    <cellStyle name="Moneda0 3 16" xfId="21553"/>
    <cellStyle name="Moneda0 3 2" xfId="21554"/>
    <cellStyle name="Moneda0 3 3" xfId="21555"/>
    <cellStyle name="Moneda0 3 4" xfId="21556"/>
    <cellStyle name="Moneda0 3 5" xfId="21557"/>
    <cellStyle name="Moneda0 3 6" xfId="21558"/>
    <cellStyle name="Moneda0 3 7" xfId="21559"/>
    <cellStyle name="Moneda0 3 8" xfId="21560"/>
    <cellStyle name="Moneda0 3 9" xfId="21561"/>
    <cellStyle name="Moneda0 30" xfId="21562"/>
    <cellStyle name="Moneda0 31" xfId="21563"/>
    <cellStyle name="Moneda0 32" xfId="21564"/>
    <cellStyle name="Moneda0 33" xfId="21565"/>
    <cellStyle name="Moneda0 34" xfId="21566"/>
    <cellStyle name="Moneda0 35" xfId="21567"/>
    <cellStyle name="Moneda0 36" xfId="21568"/>
    <cellStyle name="Moneda0 37" xfId="21569"/>
    <cellStyle name="Moneda0 38" xfId="21570"/>
    <cellStyle name="Moneda0 39" xfId="21571"/>
    <cellStyle name="Moneda0 4" xfId="21572"/>
    <cellStyle name="Moneda0 40" xfId="21573"/>
    <cellStyle name="Moneda0 41" xfId="21574"/>
    <cellStyle name="Moneda0 5" xfId="21575"/>
    <cellStyle name="Moneda0 6" xfId="21576"/>
    <cellStyle name="Moneda0 7" xfId="21577"/>
    <cellStyle name="Moneda0 8" xfId="21578"/>
    <cellStyle name="Moneda0 9" xfId="21579"/>
    <cellStyle name="Monétaire [0]_!!!GO" xfId="21580"/>
    <cellStyle name="Monétaire_!!!GO" xfId="21581"/>
    <cellStyle name="Monetario" xfId="21582"/>
    <cellStyle name="Monetario0" xfId="21583"/>
    <cellStyle name="Month &amp; Year Date" xfId="21584"/>
    <cellStyle name="Month &amp; Year Date 10" xfId="21585"/>
    <cellStyle name="Month &amp; Year Date 11" xfId="21586"/>
    <cellStyle name="Month &amp; Year Date 12" xfId="21587"/>
    <cellStyle name="Month &amp; Year Date 13" xfId="21588"/>
    <cellStyle name="Month &amp; Year Date 14" xfId="21589"/>
    <cellStyle name="Month &amp; Year Date 15" xfId="21590"/>
    <cellStyle name="Month &amp; Year Date 16" xfId="21591"/>
    <cellStyle name="Month &amp; Year Date 17" xfId="21592"/>
    <cellStyle name="Month &amp; Year Date 18" xfId="21593"/>
    <cellStyle name="Month &amp; Year Date 19" xfId="21594"/>
    <cellStyle name="Month &amp; Year Date 2" xfId="21595"/>
    <cellStyle name="Month &amp; Year Date 2 2" xfId="21596"/>
    <cellStyle name="Month &amp; Year Date 20" xfId="21597"/>
    <cellStyle name="Month &amp; Year Date 21" xfId="21598"/>
    <cellStyle name="Month &amp; Year Date 22" xfId="21599"/>
    <cellStyle name="Month &amp; Year Date 23" xfId="21600"/>
    <cellStyle name="Month &amp; Year Date 24" xfId="21601"/>
    <cellStyle name="Month &amp; Year Date 25" xfId="21602"/>
    <cellStyle name="Month &amp; Year Date 26" xfId="21603"/>
    <cellStyle name="Month &amp; Year Date 27" xfId="21604"/>
    <cellStyle name="Month &amp; Year Date 28" xfId="21605"/>
    <cellStyle name="Month &amp; Year Date 29" xfId="21606"/>
    <cellStyle name="Month &amp; Year Date 3" xfId="21607"/>
    <cellStyle name="Month &amp; Year Date 3 10" xfId="21608"/>
    <cellStyle name="Month &amp; Year Date 3 11" xfId="21609"/>
    <cellStyle name="Month &amp; Year Date 3 12" xfId="21610"/>
    <cellStyle name="Month &amp; Year Date 3 13" xfId="21611"/>
    <cellStyle name="Month &amp; Year Date 3 14" xfId="21612"/>
    <cellStyle name="Month &amp; Year Date 3 15" xfId="21613"/>
    <cellStyle name="Month &amp; Year Date 3 16" xfId="21614"/>
    <cellStyle name="Month &amp; Year Date 3 2" xfId="21615"/>
    <cellStyle name="Month &amp; Year Date 3 3" xfId="21616"/>
    <cellStyle name="Month &amp; Year Date 3 4" xfId="21617"/>
    <cellStyle name="Month &amp; Year Date 3 5" xfId="21618"/>
    <cellStyle name="Month &amp; Year Date 3 6" xfId="21619"/>
    <cellStyle name="Month &amp; Year Date 3 7" xfId="21620"/>
    <cellStyle name="Month &amp; Year Date 3 8" xfId="21621"/>
    <cellStyle name="Month &amp; Year Date 3 9" xfId="21622"/>
    <cellStyle name="Month &amp; Year Date 30" xfId="21623"/>
    <cellStyle name="Month &amp; Year Date 31" xfId="21624"/>
    <cellStyle name="Month &amp; Year Date 32" xfId="21625"/>
    <cellStyle name="Month &amp; Year Date 33" xfId="21626"/>
    <cellStyle name="Month &amp; Year Date 34" xfId="21627"/>
    <cellStyle name="Month &amp; Year Date 35" xfId="21628"/>
    <cellStyle name="Month &amp; Year Date 36" xfId="21629"/>
    <cellStyle name="Month &amp; Year Date 37" xfId="21630"/>
    <cellStyle name="Month &amp; Year Date 38" xfId="21631"/>
    <cellStyle name="Month &amp; Year Date 39" xfId="21632"/>
    <cellStyle name="Month &amp; Year Date 4" xfId="21633"/>
    <cellStyle name="Month &amp; Year Date 40" xfId="21634"/>
    <cellStyle name="Month &amp; Year Date 41" xfId="21635"/>
    <cellStyle name="Month &amp; Year Date 5" xfId="21636"/>
    <cellStyle name="Month &amp; Year Date 6" xfId="21637"/>
    <cellStyle name="Month &amp; Year Date 7" xfId="21638"/>
    <cellStyle name="Month &amp; Year Date 8" xfId="21639"/>
    <cellStyle name="Month &amp; Year Date 9" xfId="21640"/>
    <cellStyle name="Mon彋aire [0]_!!!GO" xfId="21641"/>
    <cellStyle name="Mon彋aire_!!!GO" xfId="21642"/>
    <cellStyle name="Multiple" xfId="21643"/>
    <cellStyle name="Multiple 10" xfId="21644"/>
    <cellStyle name="Multiple 11" xfId="21645"/>
    <cellStyle name="Multiple 12" xfId="21646"/>
    <cellStyle name="Multiple 13" xfId="21647"/>
    <cellStyle name="Multiple 14" xfId="21648"/>
    <cellStyle name="Multiple 15" xfId="21649"/>
    <cellStyle name="Multiple 16" xfId="21650"/>
    <cellStyle name="Multiple 17" xfId="21651"/>
    <cellStyle name="Multiple 18" xfId="21652"/>
    <cellStyle name="Multiple 19" xfId="21653"/>
    <cellStyle name="Multiple 2" xfId="21654"/>
    <cellStyle name="Multiple 2 2" xfId="21655"/>
    <cellStyle name="Multiple 20" xfId="21656"/>
    <cellStyle name="Multiple 21" xfId="21657"/>
    <cellStyle name="Multiple 22" xfId="21658"/>
    <cellStyle name="Multiple 23" xfId="21659"/>
    <cellStyle name="Multiple 24" xfId="21660"/>
    <cellStyle name="Multiple 25" xfId="21661"/>
    <cellStyle name="Multiple 26" xfId="21662"/>
    <cellStyle name="Multiple 27" xfId="21663"/>
    <cellStyle name="Multiple 28" xfId="21664"/>
    <cellStyle name="Multiple 29" xfId="21665"/>
    <cellStyle name="Multiple 3" xfId="21666"/>
    <cellStyle name="Multiple 3 10" xfId="21667"/>
    <cellStyle name="Multiple 3 11" xfId="21668"/>
    <cellStyle name="Multiple 3 12" xfId="21669"/>
    <cellStyle name="Multiple 3 13" xfId="21670"/>
    <cellStyle name="Multiple 3 14" xfId="21671"/>
    <cellStyle name="Multiple 3 15" xfId="21672"/>
    <cellStyle name="Multiple 3 16" xfId="21673"/>
    <cellStyle name="Multiple 3 2" xfId="21674"/>
    <cellStyle name="Multiple 3 3" xfId="21675"/>
    <cellStyle name="Multiple 3 4" xfId="21676"/>
    <cellStyle name="Multiple 3 5" xfId="21677"/>
    <cellStyle name="Multiple 3 6" xfId="21678"/>
    <cellStyle name="Multiple 3 7" xfId="21679"/>
    <cellStyle name="Multiple 3 8" xfId="21680"/>
    <cellStyle name="Multiple 3 9" xfId="21681"/>
    <cellStyle name="Multiple 30" xfId="21682"/>
    <cellStyle name="Multiple 31" xfId="21683"/>
    <cellStyle name="Multiple 32" xfId="21684"/>
    <cellStyle name="Multiple 33" xfId="21685"/>
    <cellStyle name="Multiple 34" xfId="21686"/>
    <cellStyle name="Multiple 35" xfId="21687"/>
    <cellStyle name="Multiple 36" xfId="21688"/>
    <cellStyle name="Multiple 37" xfId="21689"/>
    <cellStyle name="Multiple 38" xfId="21690"/>
    <cellStyle name="Multiple 39" xfId="21691"/>
    <cellStyle name="Multiple 4" xfId="21692"/>
    <cellStyle name="Multiple 40" xfId="21693"/>
    <cellStyle name="Multiple 41" xfId="21694"/>
    <cellStyle name="Multiple 5" xfId="21695"/>
    <cellStyle name="Multiple 6" xfId="21696"/>
    <cellStyle name="Multiple 7" xfId="21697"/>
    <cellStyle name="Multiple 8" xfId="21698"/>
    <cellStyle name="Multiple 9" xfId="21699"/>
    <cellStyle name="Neutra" xfId="21700"/>
    <cellStyle name="Neutral" xfId="39" builtinId="28" customBuiltin="1"/>
    <cellStyle name="Neutral 10" xfId="21701"/>
    <cellStyle name="Neutral 10 2" xfId="21702"/>
    <cellStyle name="Neutral 10 3" xfId="21703"/>
    <cellStyle name="Neutral 10 4" xfId="21704"/>
    <cellStyle name="Neutral 11" xfId="21705"/>
    <cellStyle name="Neutral 11 2" xfId="21706"/>
    <cellStyle name="Neutral 11 3" xfId="21707"/>
    <cellStyle name="Neutral 11 4" xfId="21708"/>
    <cellStyle name="Neutral 12" xfId="21709"/>
    <cellStyle name="Neutral 12 2" xfId="21710"/>
    <cellStyle name="Neutral 12 3" xfId="21711"/>
    <cellStyle name="Neutral 12 4" xfId="21712"/>
    <cellStyle name="Neutral 13" xfId="21713"/>
    <cellStyle name="Neutral 14" xfId="21714"/>
    <cellStyle name="Neutral 15" xfId="21715"/>
    <cellStyle name="Neutral 16" xfId="21716"/>
    <cellStyle name="Neutral 17" xfId="21717"/>
    <cellStyle name="Neutral 18" xfId="21718"/>
    <cellStyle name="Neutral 19" xfId="21719"/>
    <cellStyle name="Neutral 2" xfId="105"/>
    <cellStyle name="Neutral 2 10" xfId="21720"/>
    <cellStyle name="Neutral 2 11" xfId="21721"/>
    <cellStyle name="Neutral 2 12" xfId="21722"/>
    <cellStyle name="Neutral 2 13" xfId="21723"/>
    <cellStyle name="Neutral 2 14" xfId="21724"/>
    <cellStyle name="Neutral 2 15" xfId="21725"/>
    <cellStyle name="Neutral 2 2" xfId="272"/>
    <cellStyle name="Neutral 2 2 2" xfId="5274"/>
    <cellStyle name="Neutral 2 2 3" xfId="21726"/>
    <cellStyle name="Neutral 2 3" xfId="5275"/>
    <cellStyle name="Neutral 2 4" xfId="21727"/>
    <cellStyle name="Neutral 2 5" xfId="21728"/>
    <cellStyle name="Neutral 2 6" xfId="21729"/>
    <cellStyle name="Neutral 2 7" xfId="21730"/>
    <cellStyle name="Neutral 2 8" xfId="21731"/>
    <cellStyle name="Neutral 2 9" xfId="21732"/>
    <cellStyle name="Neutral 20" xfId="21733"/>
    <cellStyle name="Neutral 3" xfId="358"/>
    <cellStyle name="Neutral 3 10" xfId="21734"/>
    <cellStyle name="Neutral 3 11" xfId="21735"/>
    <cellStyle name="Neutral 3 12" xfId="21736"/>
    <cellStyle name="Neutral 3 13" xfId="21737"/>
    <cellStyle name="Neutral 3 14" xfId="21738"/>
    <cellStyle name="Neutral 3 15" xfId="21739"/>
    <cellStyle name="Neutral 3 2" xfId="21740"/>
    <cellStyle name="Neutral 3 3" xfId="21741"/>
    <cellStyle name="Neutral 3 4" xfId="21742"/>
    <cellStyle name="Neutral 3 5" xfId="21743"/>
    <cellStyle name="Neutral 3 6" xfId="21744"/>
    <cellStyle name="Neutral 3 7" xfId="21745"/>
    <cellStyle name="Neutral 3 8" xfId="21746"/>
    <cellStyle name="Neutral 3 9" xfId="21747"/>
    <cellStyle name="Neutral 4" xfId="21748"/>
    <cellStyle name="Neutral 4 2" xfId="21749"/>
    <cellStyle name="Neutral 4 3" xfId="21750"/>
    <cellStyle name="Neutral 4 4" xfId="21751"/>
    <cellStyle name="Neutral 5" xfId="21752"/>
    <cellStyle name="Neutral 5 2" xfId="21753"/>
    <cellStyle name="Neutral 5 3" xfId="21754"/>
    <cellStyle name="Neutral 5 4" xfId="21755"/>
    <cellStyle name="Neutral 6" xfId="21756"/>
    <cellStyle name="Neutral 6 2" xfId="21757"/>
    <cellStyle name="Neutral 6 3" xfId="21758"/>
    <cellStyle name="Neutral 6 4" xfId="21759"/>
    <cellStyle name="Neutral 7" xfId="21760"/>
    <cellStyle name="Neutral 7 2" xfId="21761"/>
    <cellStyle name="Neutral 7 3" xfId="21762"/>
    <cellStyle name="Neutral 7 4" xfId="21763"/>
    <cellStyle name="Neutral 8" xfId="21764"/>
    <cellStyle name="Neutral 8 2" xfId="21765"/>
    <cellStyle name="Neutral 8 3" xfId="21766"/>
    <cellStyle name="Neutral 8 4" xfId="21767"/>
    <cellStyle name="Neutral 9" xfId="21768"/>
    <cellStyle name="Neutral 9 2" xfId="21769"/>
    <cellStyle name="Neutral 9 3" xfId="21770"/>
    <cellStyle name="Neutral 9 4" xfId="21771"/>
    <cellStyle name="Neutre" xfId="21772"/>
    <cellStyle name="New Times Roman" xfId="21773"/>
    <cellStyle name="no dec" xfId="21774"/>
    <cellStyle name="no dec 2" xfId="21775"/>
    <cellStyle name="no dec 3" xfId="21776"/>
    <cellStyle name="no dec 4" xfId="21777"/>
    <cellStyle name="no dec 5" xfId="21778"/>
    <cellStyle name="No-definido" xfId="21779"/>
    <cellStyle name="No-definido 2" xfId="21780"/>
    <cellStyle name="No-definido 3" xfId="21781"/>
    <cellStyle name="No-definido_Comverse 2004 Income Tax Review Wkbk 02 03" xfId="21782"/>
    <cellStyle name="Nomal0" xfId="21783"/>
    <cellStyle name="Nomal0 2" xfId="21784"/>
    <cellStyle name="Nomal0 2 2" xfId="21785"/>
    <cellStyle name="Nomal0 3" xfId="21786"/>
    <cellStyle name="Non défini" xfId="21787"/>
    <cellStyle name="Nor}al" xfId="21788"/>
    <cellStyle name="Normal" xfId="0" builtinId="0"/>
    <cellStyle name="Normal - Style1" xfId="85"/>
    <cellStyle name="Normal - Style1 2" xfId="21789"/>
    <cellStyle name="Normal - Style2" xfId="21790"/>
    <cellStyle name="Normal - Style2 10" xfId="21791"/>
    <cellStyle name="Normal - Style2 11" xfId="21792"/>
    <cellStyle name="Normal - Style2 12" xfId="21793"/>
    <cellStyle name="Normal - Style2 13" xfId="21794"/>
    <cellStyle name="Normal - Style2 14" xfId="21795"/>
    <cellStyle name="Normal - Style2 15" xfId="21796"/>
    <cellStyle name="Normal - Style2 16" xfId="21797"/>
    <cellStyle name="Normal - Style2 17" xfId="21798"/>
    <cellStyle name="Normal - Style2 18" xfId="21799"/>
    <cellStyle name="Normal - Style2 19" xfId="21800"/>
    <cellStyle name="Normal - Style2 2" xfId="21801"/>
    <cellStyle name="Normal - Style2 2 2" xfId="21802"/>
    <cellStyle name="Normal - Style2 20" xfId="21803"/>
    <cellStyle name="Normal - Style2 21" xfId="21804"/>
    <cellStyle name="Normal - Style2 22" xfId="21805"/>
    <cellStyle name="Normal - Style2 23" xfId="21806"/>
    <cellStyle name="Normal - Style2 24" xfId="21807"/>
    <cellStyle name="Normal - Style2 25" xfId="21808"/>
    <cellStyle name="Normal - Style2 26" xfId="21809"/>
    <cellStyle name="Normal - Style2 27" xfId="21810"/>
    <cellStyle name="Normal - Style2 28" xfId="21811"/>
    <cellStyle name="Normal - Style2 29" xfId="21812"/>
    <cellStyle name="Normal - Style2 3" xfId="21813"/>
    <cellStyle name="Normal - Style2 3 10" xfId="21814"/>
    <cellStyle name="Normal - Style2 3 11" xfId="21815"/>
    <cellStyle name="Normal - Style2 3 12" xfId="21816"/>
    <cellStyle name="Normal - Style2 3 13" xfId="21817"/>
    <cellStyle name="Normal - Style2 3 14" xfId="21818"/>
    <cellStyle name="Normal - Style2 3 15" xfId="21819"/>
    <cellStyle name="Normal - Style2 3 16" xfId="21820"/>
    <cellStyle name="Normal - Style2 3 2" xfId="21821"/>
    <cellStyle name="Normal - Style2 3 3" xfId="21822"/>
    <cellStyle name="Normal - Style2 3 4" xfId="21823"/>
    <cellStyle name="Normal - Style2 3 5" xfId="21824"/>
    <cellStyle name="Normal - Style2 3 6" xfId="21825"/>
    <cellStyle name="Normal - Style2 3 7" xfId="21826"/>
    <cellStyle name="Normal - Style2 3 8" xfId="21827"/>
    <cellStyle name="Normal - Style2 3 9" xfId="21828"/>
    <cellStyle name="Normal - Style2 30" xfId="21829"/>
    <cellStyle name="Normal - Style2 31" xfId="21830"/>
    <cellStyle name="Normal - Style2 32" xfId="21831"/>
    <cellStyle name="Normal - Style2 33" xfId="21832"/>
    <cellStyle name="Normal - Style2 34" xfId="21833"/>
    <cellStyle name="Normal - Style2 35" xfId="21834"/>
    <cellStyle name="Normal - Style2 36" xfId="21835"/>
    <cellStyle name="Normal - Style2 37" xfId="21836"/>
    <cellStyle name="Normal - Style2 38" xfId="21837"/>
    <cellStyle name="Normal - Style2 39" xfId="21838"/>
    <cellStyle name="Normal - Style2 4" xfId="21839"/>
    <cellStyle name="Normal - Style2 40" xfId="21840"/>
    <cellStyle name="Normal - Style2 41" xfId="21841"/>
    <cellStyle name="Normal - Style2 5" xfId="21842"/>
    <cellStyle name="Normal - Style2 6" xfId="21843"/>
    <cellStyle name="Normal - Style2 7" xfId="21844"/>
    <cellStyle name="Normal - Style2 8" xfId="21845"/>
    <cellStyle name="Normal - Style2 9" xfId="21846"/>
    <cellStyle name="Normal - Style3" xfId="21847"/>
    <cellStyle name="Normal - Style3 10" xfId="21848"/>
    <cellStyle name="Normal - Style3 11" xfId="21849"/>
    <cellStyle name="Normal - Style3 12" xfId="21850"/>
    <cellStyle name="Normal - Style3 13" xfId="21851"/>
    <cellStyle name="Normal - Style3 14" xfId="21852"/>
    <cellStyle name="Normal - Style3 15" xfId="21853"/>
    <cellStyle name="Normal - Style3 16" xfId="21854"/>
    <cellStyle name="Normal - Style3 17" xfId="21855"/>
    <cellStyle name="Normal - Style3 18" xfId="21856"/>
    <cellStyle name="Normal - Style3 19" xfId="21857"/>
    <cellStyle name="Normal - Style3 2" xfId="21858"/>
    <cellStyle name="Normal - Style3 2 2" xfId="21859"/>
    <cellStyle name="Normal - Style3 20" xfId="21860"/>
    <cellStyle name="Normal - Style3 21" xfId="21861"/>
    <cellStyle name="Normal - Style3 22" xfId="21862"/>
    <cellStyle name="Normal - Style3 23" xfId="21863"/>
    <cellStyle name="Normal - Style3 24" xfId="21864"/>
    <cellStyle name="Normal - Style3 25" xfId="21865"/>
    <cellStyle name="Normal - Style3 26" xfId="21866"/>
    <cellStyle name="Normal - Style3 27" xfId="21867"/>
    <cellStyle name="Normal - Style3 28" xfId="21868"/>
    <cellStyle name="Normal - Style3 29" xfId="21869"/>
    <cellStyle name="Normal - Style3 3" xfId="21870"/>
    <cellStyle name="Normal - Style3 3 10" xfId="21871"/>
    <cellStyle name="Normal - Style3 3 11" xfId="21872"/>
    <cellStyle name="Normal - Style3 3 12" xfId="21873"/>
    <cellStyle name="Normal - Style3 3 13" xfId="21874"/>
    <cellStyle name="Normal - Style3 3 14" xfId="21875"/>
    <cellStyle name="Normal - Style3 3 15" xfId="21876"/>
    <cellStyle name="Normal - Style3 3 16" xfId="21877"/>
    <cellStyle name="Normal - Style3 3 2" xfId="21878"/>
    <cellStyle name="Normal - Style3 3 3" xfId="21879"/>
    <cellStyle name="Normal - Style3 3 4" xfId="21880"/>
    <cellStyle name="Normal - Style3 3 5" xfId="21881"/>
    <cellStyle name="Normal - Style3 3 6" xfId="21882"/>
    <cellStyle name="Normal - Style3 3 7" xfId="21883"/>
    <cellStyle name="Normal - Style3 3 8" xfId="21884"/>
    <cellStyle name="Normal - Style3 3 9" xfId="21885"/>
    <cellStyle name="Normal - Style3 30" xfId="21886"/>
    <cellStyle name="Normal - Style3 31" xfId="21887"/>
    <cellStyle name="Normal - Style3 32" xfId="21888"/>
    <cellStyle name="Normal - Style3 33" xfId="21889"/>
    <cellStyle name="Normal - Style3 34" xfId="21890"/>
    <cellStyle name="Normal - Style3 35" xfId="21891"/>
    <cellStyle name="Normal - Style3 36" xfId="21892"/>
    <cellStyle name="Normal - Style3 37" xfId="21893"/>
    <cellStyle name="Normal - Style3 38" xfId="21894"/>
    <cellStyle name="Normal - Style3 39" xfId="21895"/>
    <cellStyle name="Normal - Style3 4" xfId="21896"/>
    <cellStyle name="Normal - Style3 40" xfId="21897"/>
    <cellStyle name="Normal - Style3 41" xfId="21898"/>
    <cellStyle name="Normal - Style3 5" xfId="21899"/>
    <cellStyle name="Normal - Style3 6" xfId="21900"/>
    <cellStyle name="Normal - Style3 7" xfId="21901"/>
    <cellStyle name="Normal - Style3 8" xfId="21902"/>
    <cellStyle name="Normal - Style3 9" xfId="21903"/>
    <cellStyle name="Normal - Style4" xfId="21904"/>
    <cellStyle name="Normal - Style4 10" xfId="21905"/>
    <cellStyle name="Normal - Style4 11" xfId="21906"/>
    <cellStyle name="Normal - Style4 12" xfId="21907"/>
    <cellStyle name="Normal - Style4 13" xfId="21908"/>
    <cellStyle name="Normal - Style4 14" xfId="21909"/>
    <cellStyle name="Normal - Style4 15" xfId="21910"/>
    <cellStyle name="Normal - Style4 16" xfId="21911"/>
    <cellStyle name="Normal - Style4 17" xfId="21912"/>
    <cellStyle name="Normal - Style4 18" xfId="21913"/>
    <cellStyle name="Normal - Style4 19" xfId="21914"/>
    <cellStyle name="Normal - Style4 2" xfId="21915"/>
    <cellStyle name="Normal - Style4 2 2" xfId="21916"/>
    <cellStyle name="Normal - Style4 20" xfId="21917"/>
    <cellStyle name="Normal - Style4 21" xfId="21918"/>
    <cellStyle name="Normal - Style4 22" xfId="21919"/>
    <cellStyle name="Normal - Style4 23" xfId="21920"/>
    <cellStyle name="Normal - Style4 24" xfId="21921"/>
    <cellStyle name="Normal - Style4 25" xfId="21922"/>
    <cellStyle name="Normal - Style4 26" xfId="21923"/>
    <cellStyle name="Normal - Style4 27" xfId="21924"/>
    <cellStyle name="Normal - Style4 28" xfId="21925"/>
    <cellStyle name="Normal - Style4 29" xfId="21926"/>
    <cellStyle name="Normal - Style4 3" xfId="21927"/>
    <cellStyle name="Normal - Style4 3 10" xfId="21928"/>
    <cellStyle name="Normal - Style4 3 11" xfId="21929"/>
    <cellStyle name="Normal - Style4 3 12" xfId="21930"/>
    <cellStyle name="Normal - Style4 3 13" xfId="21931"/>
    <cellStyle name="Normal - Style4 3 14" xfId="21932"/>
    <cellStyle name="Normal - Style4 3 15" xfId="21933"/>
    <cellStyle name="Normal - Style4 3 16" xfId="21934"/>
    <cellStyle name="Normal - Style4 3 2" xfId="21935"/>
    <cellStyle name="Normal - Style4 3 3" xfId="21936"/>
    <cellStyle name="Normal - Style4 3 4" xfId="21937"/>
    <cellStyle name="Normal - Style4 3 5" xfId="21938"/>
    <cellStyle name="Normal - Style4 3 6" xfId="21939"/>
    <cellStyle name="Normal - Style4 3 7" xfId="21940"/>
    <cellStyle name="Normal - Style4 3 8" xfId="21941"/>
    <cellStyle name="Normal - Style4 3 9" xfId="21942"/>
    <cellStyle name="Normal - Style4 30" xfId="21943"/>
    <cellStyle name="Normal - Style4 31" xfId="21944"/>
    <cellStyle name="Normal - Style4 32" xfId="21945"/>
    <cellStyle name="Normal - Style4 33" xfId="21946"/>
    <cellStyle name="Normal - Style4 34" xfId="21947"/>
    <cellStyle name="Normal - Style4 35" xfId="21948"/>
    <cellStyle name="Normal - Style4 36" xfId="21949"/>
    <cellStyle name="Normal - Style4 37" xfId="21950"/>
    <cellStyle name="Normal - Style4 38" xfId="21951"/>
    <cellStyle name="Normal - Style4 39" xfId="21952"/>
    <cellStyle name="Normal - Style4 4" xfId="21953"/>
    <cellStyle name="Normal - Style4 40" xfId="21954"/>
    <cellStyle name="Normal - Style4 41" xfId="21955"/>
    <cellStyle name="Normal - Style4 5" xfId="21956"/>
    <cellStyle name="Normal - Style4 6" xfId="21957"/>
    <cellStyle name="Normal - Style4 7" xfId="21958"/>
    <cellStyle name="Normal - Style4 8" xfId="21959"/>
    <cellStyle name="Normal - Style4 9" xfId="21960"/>
    <cellStyle name="Normal - Style5" xfId="21961"/>
    <cellStyle name="Normal - Style5 10" xfId="21962"/>
    <cellStyle name="Normal - Style5 11" xfId="21963"/>
    <cellStyle name="Normal - Style5 12" xfId="21964"/>
    <cellStyle name="Normal - Style5 13" xfId="21965"/>
    <cellStyle name="Normal - Style5 14" xfId="21966"/>
    <cellStyle name="Normal - Style5 15" xfId="21967"/>
    <cellStyle name="Normal - Style5 16" xfId="21968"/>
    <cellStyle name="Normal - Style5 17" xfId="21969"/>
    <cellStyle name="Normal - Style5 18" xfId="21970"/>
    <cellStyle name="Normal - Style5 19" xfId="21971"/>
    <cellStyle name="Normal - Style5 2" xfId="21972"/>
    <cellStyle name="Normal - Style5 2 2" xfId="21973"/>
    <cellStyle name="Normal - Style5 20" xfId="21974"/>
    <cellStyle name="Normal - Style5 21" xfId="21975"/>
    <cellStyle name="Normal - Style5 22" xfId="21976"/>
    <cellStyle name="Normal - Style5 23" xfId="21977"/>
    <cellStyle name="Normal - Style5 24" xfId="21978"/>
    <cellStyle name="Normal - Style5 25" xfId="21979"/>
    <cellStyle name="Normal - Style5 26" xfId="21980"/>
    <cellStyle name="Normal - Style5 27" xfId="21981"/>
    <cellStyle name="Normal - Style5 28" xfId="21982"/>
    <cellStyle name="Normal - Style5 29" xfId="21983"/>
    <cellStyle name="Normal - Style5 3" xfId="21984"/>
    <cellStyle name="Normal - Style5 3 10" xfId="21985"/>
    <cellStyle name="Normal - Style5 3 11" xfId="21986"/>
    <cellStyle name="Normal - Style5 3 12" xfId="21987"/>
    <cellStyle name="Normal - Style5 3 13" xfId="21988"/>
    <cellStyle name="Normal - Style5 3 14" xfId="21989"/>
    <cellStyle name="Normal - Style5 3 15" xfId="21990"/>
    <cellStyle name="Normal - Style5 3 16" xfId="21991"/>
    <cellStyle name="Normal - Style5 3 2" xfId="21992"/>
    <cellStyle name="Normal - Style5 3 3" xfId="21993"/>
    <cellStyle name="Normal - Style5 3 4" xfId="21994"/>
    <cellStyle name="Normal - Style5 3 5" xfId="21995"/>
    <cellStyle name="Normal - Style5 3 6" xfId="21996"/>
    <cellStyle name="Normal - Style5 3 7" xfId="21997"/>
    <cellStyle name="Normal - Style5 3 8" xfId="21998"/>
    <cellStyle name="Normal - Style5 3 9" xfId="21999"/>
    <cellStyle name="Normal - Style5 30" xfId="22000"/>
    <cellStyle name="Normal - Style5 31" xfId="22001"/>
    <cellStyle name="Normal - Style5 32" xfId="22002"/>
    <cellStyle name="Normal - Style5 33" xfId="22003"/>
    <cellStyle name="Normal - Style5 34" xfId="22004"/>
    <cellStyle name="Normal - Style5 35" xfId="22005"/>
    <cellStyle name="Normal - Style5 36" xfId="22006"/>
    <cellStyle name="Normal - Style5 37" xfId="22007"/>
    <cellStyle name="Normal - Style5 38" xfId="22008"/>
    <cellStyle name="Normal - Style5 39" xfId="22009"/>
    <cellStyle name="Normal - Style5 4" xfId="22010"/>
    <cellStyle name="Normal - Style5 40" xfId="22011"/>
    <cellStyle name="Normal - Style5 41" xfId="22012"/>
    <cellStyle name="Normal - Style5 5" xfId="22013"/>
    <cellStyle name="Normal - Style5 6" xfId="22014"/>
    <cellStyle name="Normal - Style5 7" xfId="22015"/>
    <cellStyle name="Normal - Style5 8" xfId="22016"/>
    <cellStyle name="Normal - Style5 9" xfId="22017"/>
    <cellStyle name="Normal - Style6" xfId="22018"/>
    <cellStyle name="Normal - Style6 10" xfId="22019"/>
    <cellStyle name="Normal - Style6 11" xfId="22020"/>
    <cellStyle name="Normal - Style6 12" xfId="22021"/>
    <cellStyle name="Normal - Style6 13" xfId="22022"/>
    <cellStyle name="Normal - Style6 14" xfId="22023"/>
    <cellStyle name="Normal - Style6 15" xfId="22024"/>
    <cellStyle name="Normal - Style6 16" xfId="22025"/>
    <cellStyle name="Normal - Style6 17" xfId="22026"/>
    <cellStyle name="Normal - Style6 18" xfId="22027"/>
    <cellStyle name="Normal - Style6 19" xfId="22028"/>
    <cellStyle name="Normal - Style6 2" xfId="22029"/>
    <cellStyle name="Normal - Style6 2 2" xfId="22030"/>
    <cellStyle name="Normal - Style6 20" xfId="22031"/>
    <cellStyle name="Normal - Style6 21" xfId="22032"/>
    <cellStyle name="Normal - Style6 22" xfId="22033"/>
    <cellStyle name="Normal - Style6 23" xfId="22034"/>
    <cellStyle name="Normal - Style6 24" xfId="22035"/>
    <cellStyle name="Normal - Style6 25" xfId="22036"/>
    <cellStyle name="Normal - Style6 26" xfId="22037"/>
    <cellStyle name="Normal - Style6 27" xfId="22038"/>
    <cellStyle name="Normal - Style6 28" xfId="22039"/>
    <cellStyle name="Normal - Style6 29" xfId="22040"/>
    <cellStyle name="Normal - Style6 3" xfId="22041"/>
    <cellStyle name="Normal - Style6 3 10" xfId="22042"/>
    <cellStyle name="Normal - Style6 3 11" xfId="22043"/>
    <cellStyle name="Normal - Style6 3 12" xfId="22044"/>
    <cellStyle name="Normal - Style6 3 13" xfId="22045"/>
    <cellStyle name="Normal - Style6 3 14" xfId="22046"/>
    <cellStyle name="Normal - Style6 3 15" xfId="22047"/>
    <cellStyle name="Normal - Style6 3 16" xfId="22048"/>
    <cellStyle name="Normal - Style6 3 2" xfId="22049"/>
    <cellStyle name="Normal - Style6 3 3" xfId="22050"/>
    <cellStyle name="Normal - Style6 3 4" xfId="22051"/>
    <cellStyle name="Normal - Style6 3 5" xfId="22052"/>
    <cellStyle name="Normal - Style6 3 6" xfId="22053"/>
    <cellStyle name="Normal - Style6 3 7" xfId="22054"/>
    <cellStyle name="Normal - Style6 3 8" xfId="22055"/>
    <cellStyle name="Normal - Style6 3 9" xfId="22056"/>
    <cellStyle name="Normal - Style6 30" xfId="22057"/>
    <cellStyle name="Normal - Style6 31" xfId="22058"/>
    <cellStyle name="Normal - Style6 32" xfId="22059"/>
    <cellStyle name="Normal - Style6 33" xfId="22060"/>
    <cellStyle name="Normal - Style6 34" xfId="22061"/>
    <cellStyle name="Normal - Style6 35" xfId="22062"/>
    <cellStyle name="Normal - Style6 36" xfId="22063"/>
    <cellStyle name="Normal - Style6 37" xfId="22064"/>
    <cellStyle name="Normal - Style6 38" xfId="22065"/>
    <cellStyle name="Normal - Style6 39" xfId="22066"/>
    <cellStyle name="Normal - Style6 4" xfId="22067"/>
    <cellStyle name="Normal - Style6 40" xfId="22068"/>
    <cellStyle name="Normal - Style6 41" xfId="22069"/>
    <cellStyle name="Normal - Style6 5" xfId="22070"/>
    <cellStyle name="Normal - Style6 6" xfId="22071"/>
    <cellStyle name="Normal - Style6 7" xfId="22072"/>
    <cellStyle name="Normal - Style6 8" xfId="22073"/>
    <cellStyle name="Normal - Style6 9" xfId="22074"/>
    <cellStyle name="Normal - Style7" xfId="22075"/>
    <cellStyle name="Normal - Style7 10" xfId="22076"/>
    <cellStyle name="Normal - Style7 11" xfId="22077"/>
    <cellStyle name="Normal - Style7 12" xfId="22078"/>
    <cellStyle name="Normal - Style7 13" xfId="22079"/>
    <cellStyle name="Normal - Style7 14" xfId="22080"/>
    <cellStyle name="Normal - Style7 15" xfId="22081"/>
    <cellStyle name="Normal - Style7 16" xfId="22082"/>
    <cellStyle name="Normal - Style7 17" xfId="22083"/>
    <cellStyle name="Normal - Style7 18" xfId="22084"/>
    <cellStyle name="Normal - Style7 19" xfId="22085"/>
    <cellStyle name="Normal - Style7 2" xfId="22086"/>
    <cellStyle name="Normal - Style7 2 2" xfId="22087"/>
    <cellStyle name="Normal - Style7 20" xfId="22088"/>
    <cellStyle name="Normal - Style7 21" xfId="22089"/>
    <cellStyle name="Normal - Style7 22" xfId="22090"/>
    <cellStyle name="Normal - Style7 23" xfId="22091"/>
    <cellStyle name="Normal - Style7 24" xfId="22092"/>
    <cellStyle name="Normal - Style7 25" xfId="22093"/>
    <cellStyle name="Normal - Style7 26" xfId="22094"/>
    <cellStyle name="Normal - Style7 27" xfId="22095"/>
    <cellStyle name="Normal - Style7 28" xfId="22096"/>
    <cellStyle name="Normal - Style7 29" xfId="22097"/>
    <cellStyle name="Normal - Style7 3" xfId="22098"/>
    <cellStyle name="Normal - Style7 3 10" xfId="22099"/>
    <cellStyle name="Normal - Style7 3 11" xfId="22100"/>
    <cellStyle name="Normal - Style7 3 12" xfId="22101"/>
    <cellStyle name="Normal - Style7 3 13" xfId="22102"/>
    <cellStyle name="Normal - Style7 3 14" xfId="22103"/>
    <cellStyle name="Normal - Style7 3 15" xfId="22104"/>
    <cellStyle name="Normal - Style7 3 16" xfId="22105"/>
    <cellStyle name="Normal - Style7 3 2" xfId="22106"/>
    <cellStyle name="Normal - Style7 3 3" xfId="22107"/>
    <cellStyle name="Normal - Style7 3 4" xfId="22108"/>
    <cellStyle name="Normal - Style7 3 5" xfId="22109"/>
    <cellStyle name="Normal - Style7 3 6" xfId="22110"/>
    <cellStyle name="Normal - Style7 3 7" xfId="22111"/>
    <cellStyle name="Normal - Style7 3 8" xfId="22112"/>
    <cellStyle name="Normal - Style7 3 9" xfId="22113"/>
    <cellStyle name="Normal - Style7 30" xfId="22114"/>
    <cellStyle name="Normal - Style7 31" xfId="22115"/>
    <cellStyle name="Normal - Style7 32" xfId="22116"/>
    <cellStyle name="Normal - Style7 33" xfId="22117"/>
    <cellStyle name="Normal - Style7 34" xfId="22118"/>
    <cellStyle name="Normal - Style7 35" xfId="22119"/>
    <cellStyle name="Normal - Style7 36" xfId="22120"/>
    <cellStyle name="Normal - Style7 37" xfId="22121"/>
    <cellStyle name="Normal - Style7 38" xfId="22122"/>
    <cellStyle name="Normal - Style7 39" xfId="22123"/>
    <cellStyle name="Normal - Style7 4" xfId="22124"/>
    <cellStyle name="Normal - Style7 40" xfId="22125"/>
    <cellStyle name="Normal - Style7 41" xfId="22126"/>
    <cellStyle name="Normal - Style7 5" xfId="22127"/>
    <cellStyle name="Normal - Style7 6" xfId="22128"/>
    <cellStyle name="Normal - Style7 7" xfId="22129"/>
    <cellStyle name="Normal - Style7 8" xfId="22130"/>
    <cellStyle name="Normal - Style7 9" xfId="22131"/>
    <cellStyle name="Normal - Style8" xfId="22132"/>
    <cellStyle name="Normal - Style8 10" xfId="22133"/>
    <cellStyle name="Normal - Style8 11" xfId="22134"/>
    <cellStyle name="Normal - Style8 12" xfId="22135"/>
    <cellStyle name="Normal - Style8 13" xfId="22136"/>
    <cellStyle name="Normal - Style8 14" xfId="22137"/>
    <cellStyle name="Normal - Style8 15" xfId="22138"/>
    <cellStyle name="Normal - Style8 16" xfId="22139"/>
    <cellStyle name="Normal - Style8 17" xfId="22140"/>
    <cellStyle name="Normal - Style8 18" xfId="22141"/>
    <cellStyle name="Normal - Style8 19" xfId="22142"/>
    <cellStyle name="Normal - Style8 2" xfId="22143"/>
    <cellStyle name="Normal - Style8 2 2" xfId="22144"/>
    <cellStyle name="Normal - Style8 20" xfId="22145"/>
    <cellStyle name="Normal - Style8 21" xfId="22146"/>
    <cellStyle name="Normal - Style8 22" xfId="22147"/>
    <cellStyle name="Normal - Style8 23" xfId="22148"/>
    <cellStyle name="Normal - Style8 24" xfId="22149"/>
    <cellStyle name="Normal - Style8 25" xfId="22150"/>
    <cellStyle name="Normal - Style8 26" xfId="22151"/>
    <cellStyle name="Normal - Style8 27" xfId="22152"/>
    <cellStyle name="Normal - Style8 28" xfId="22153"/>
    <cellStyle name="Normal - Style8 29" xfId="22154"/>
    <cellStyle name="Normal - Style8 3" xfId="22155"/>
    <cellStyle name="Normal - Style8 3 10" xfId="22156"/>
    <cellStyle name="Normal - Style8 3 11" xfId="22157"/>
    <cellStyle name="Normal - Style8 3 12" xfId="22158"/>
    <cellStyle name="Normal - Style8 3 13" xfId="22159"/>
    <cellStyle name="Normal - Style8 3 14" xfId="22160"/>
    <cellStyle name="Normal - Style8 3 15" xfId="22161"/>
    <cellStyle name="Normal - Style8 3 16" xfId="22162"/>
    <cellStyle name="Normal - Style8 3 2" xfId="22163"/>
    <cellStyle name="Normal - Style8 3 3" xfId="22164"/>
    <cellStyle name="Normal - Style8 3 4" xfId="22165"/>
    <cellStyle name="Normal - Style8 3 5" xfId="22166"/>
    <cellStyle name="Normal - Style8 3 6" xfId="22167"/>
    <cellStyle name="Normal - Style8 3 7" xfId="22168"/>
    <cellStyle name="Normal - Style8 3 8" xfId="22169"/>
    <cellStyle name="Normal - Style8 3 9" xfId="22170"/>
    <cellStyle name="Normal - Style8 30" xfId="22171"/>
    <cellStyle name="Normal - Style8 31" xfId="22172"/>
    <cellStyle name="Normal - Style8 32" xfId="22173"/>
    <cellStyle name="Normal - Style8 33" xfId="22174"/>
    <cellStyle name="Normal - Style8 34" xfId="22175"/>
    <cellStyle name="Normal - Style8 35" xfId="22176"/>
    <cellStyle name="Normal - Style8 36" xfId="22177"/>
    <cellStyle name="Normal - Style8 37" xfId="22178"/>
    <cellStyle name="Normal - Style8 38" xfId="22179"/>
    <cellStyle name="Normal - Style8 39" xfId="22180"/>
    <cellStyle name="Normal - Style8 4" xfId="22181"/>
    <cellStyle name="Normal - Style8 40" xfId="22182"/>
    <cellStyle name="Normal - Style8 41" xfId="22183"/>
    <cellStyle name="Normal - Style8 5" xfId="22184"/>
    <cellStyle name="Normal - Style8 6" xfId="22185"/>
    <cellStyle name="Normal - Style8 7" xfId="22186"/>
    <cellStyle name="Normal - Style8 8" xfId="22187"/>
    <cellStyle name="Normal - Style8 9" xfId="22188"/>
    <cellStyle name="Normal 10" xfId="96"/>
    <cellStyle name="Normal 10 10" xfId="5277"/>
    <cellStyle name="Normal 10 10 2" xfId="11934"/>
    <cellStyle name="Normal 10 10 2 2" xfId="37786"/>
    <cellStyle name="Normal 10 10 3" xfId="22190"/>
    <cellStyle name="Normal 10 10 4" xfId="37785"/>
    <cellStyle name="Normal 10 10 5" xfId="45968"/>
    <cellStyle name="Normal 10 11" xfId="5278"/>
    <cellStyle name="Normal 10 11 2" xfId="11935"/>
    <cellStyle name="Normal 10 11 2 2" xfId="37788"/>
    <cellStyle name="Normal 10 11 3" xfId="37787"/>
    <cellStyle name="Normal 10 11 4" xfId="45969"/>
    <cellStyle name="Normal 10 12" xfId="5279"/>
    <cellStyle name="Normal 10 12 2" xfId="11936"/>
    <cellStyle name="Normal 10 12 2 2" xfId="37790"/>
    <cellStyle name="Normal 10 12 3" xfId="37789"/>
    <cellStyle name="Normal 10 12 4" xfId="45970"/>
    <cellStyle name="Normal 10 13" xfId="5280"/>
    <cellStyle name="Normal 10 13 2" xfId="11937"/>
    <cellStyle name="Normal 10 13 2 2" xfId="37792"/>
    <cellStyle name="Normal 10 13 3" xfId="37791"/>
    <cellStyle name="Normal 10 13 4" xfId="45971"/>
    <cellStyle name="Normal 10 14" xfId="5276"/>
    <cellStyle name="Normal 10 14 2" xfId="11938"/>
    <cellStyle name="Normal 10 14 2 2" xfId="37794"/>
    <cellStyle name="Normal 10 14 3" xfId="37793"/>
    <cellStyle name="Normal 10 15" xfId="11933"/>
    <cellStyle name="Normal 10 15 2" xfId="37795"/>
    <cellStyle name="Normal 10 16" xfId="13893"/>
    <cellStyle name="Normal 10 17" xfId="22189"/>
    <cellStyle name="Normal 10 18" xfId="41623"/>
    <cellStyle name="Normal 10 2" xfId="160"/>
    <cellStyle name="Normal 10 2 2" xfId="274"/>
    <cellStyle name="Normal 10 2 2 2" xfId="5281"/>
    <cellStyle name="Normal 10 2 2 3" xfId="22192"/>
    <cellStyle name="Normal 10 2 3" xfId="5282"/>
    <cellStyle name="Normal 10 2 4" xfId="5283"/>
    <cellStyle name="Normal 10 2 4 2" xfId="5284"/>
    <cellStyle name="Normal 10 2 4 2 2" xfId="11940"/>
    <cellStyle name="Normal 10 2 4 2 2 2" xfId="37798"/>
    <cellStyle name="Normal 10 2 4 2 3" xfId="37797"/>
    <cellStyle name="Normal 10 2 4 2 4" xfId="45973"/>
    <cellStyle name="Normal 10 2 4 3" xfId="11939"/>
    <cellStyle name="Normal 10 2 4 3 2" xfId="37799"/>
    <cellStyle name="Normal 10 2 4 4" xfId="37796"/>
    <cellStyle name="Normal 10 2 4 5" xfId="45972"/>
    <cellStyle name="Normal 10 2 5" xfId="22191"/>
    <cellStyle name="Normal 10 3" xfId="273"/>
    <cellStyle name="Normal 10 3 10" xfId="5285"/>
    <cellStyle name="Normal 10 3 10 2" xfId="11941"/>
    <cellStyle name="Normal 10 3 10 2 2" xfId="37801"/>
    <cellStyle name="Normal 10 3 10 3" xfId="37800"/>
    <cellStyle name="Normal 10 3 11" xfId="22193"/>
    <cellStyle name="Normal 10 3 12" xfId="45974"/>
    <cellStyle name="Normal 10 3 2" xfId="5286"/>
    <cellStyle name="Normal 10 3 2 10" xfId="22194"/>
    <cellStyle name="Normal 10 3 2 11" xfId="37802"/>
    <cellStyle name="Normal 10 3 2 12" xfId="45975"/>
    <cellStyle name="Normal 10 3 2 2" xfId="5287"/>
    <cellStyle name="Normal 10 3 2 2 2" xfId="5288"/>
    <cellStyle name="Normal 10 3 2 2 2 2" xfId="11944"/>
    <cellStyle name="Normal 10 3 2 2 2 2 2" xfId="37805"/>
    <cellStyle name="Normal 10 3 2 2 2 3" xfId="37804"/>
    <cellStyle name="Normal 10 3 2 2 2 4" xfId="45977"/>
    <cellStyle name="Normal 10 3 2 2 3" xfId="11943"/>
    <cellStyle name="Normal 10 3 2 2 3 2" xfId="37806"/>
    <cellStyle name="Normal 10 3 2 2 4" xfId="37803"/>
    <cellStyle name="Normal 10 3 2 2 5" xfId="45976"/>
    <cellStyle name="Normal 10 3 2 3" xfId="5289"/>
    <cellStyle name="Normal 10 3 2 3 2" xfId="5290"/>
    <cellStyle name="Normal 10 3 2 3 2 2" xfId="11946"/>
    <cellStyle name="Normal 10 3 2 3 2 2 2" xfId="37809"/>
    <cellStyle name="Normal 10 3 2 3 2 3" xfId="37808"/>
    <cellStyle name="Normal 10 3 2 3 2 4" xfId="45979"/>
    <cellStyle name="Normal 10 3 2 3 3" xfId="11945"/>
    <cellStyle name="Normal 10 3 2 3 3 2" xfId="37810"/>
    <cellStyle name="Normal 10 3 2 3 4" xfId="37807"/>
    <cellStyle name="Normal 10 3 2 3 5" xfId="45978"/>
    <cellStyle name="Normal 10 3 2 4" xfId="5291"/>
    <cellStyle name="Normal 10 3 2 4 2" xfId="11947"/>
    <cellStyle name="Normal 10 3 2 4 2 2" xfId="37812"/>
    <cellStyle name="Normal 10 3 2 4 3" xfId="37811"/>
    <cellStyle name="Normal 10 3 2 4 4" xfId="45980"/>
    <cellStyle name="Normal 10 3 2 5" xfId="5292"/>
    <cellStyle name="Normal 10 3 2 5 2" xfId="11948"/>
    <cellStyle name="Normal 10 3 2 5 2 2" xfId="37814"/>
    <cellStyle name="Normal 10 3 2 5 3" xfId="37813"/>
    <cellStyle name="Normal 10 3 2 5 4" xfId="45981"/>
    <cellStyle name="Normal 10 3 2 6" xfId="5293"/>
    <cellStyle name="Normal 10 3 2 6 2" xfId="11949"/>
    <cellStyle name="Normal 10 3 2 6 2 2" xfId="37816"/>
    <cellStyle name="Normal 10 3 2 6 3" xfId="37815"/>
    <cellStyle name="Normal 10 3 2 6 4" xfId="45982"/>
    <cellStyle name="Normal 10 3 2 7" xfId="5294"/>
    <cellStyle name="Normal 10 3 2 7 2" xfId="11950"/>
    <cellStyle name="Normal 10 3 2 7 2 2" xfId="37818"/>
    <cellStyle name="Normal 10 3 2 7 3" xfId="37817"/>
    <cellStyle name="Normal 10 3 2 7 4" xfId="45983"/>
    <cellStyle name="Normal 10 3 2 8" xfId="5295"/>
    <cellStyle name="Normal 10 3 2 8 2" xfId="11951"/>
    <cellStyle name="Normal 10 3 2 8 2 2" xfId="37820"/>
    <cellStyle name="Normal 10 3 2 8 3" xfId="37819"/>
    <cellStyle name="Normal 10 3 2 8 4" xfId="45984"/>
    <cellStyle name="Normal 10 3 2 9" xfId="11942"/>
    <cellStyle name="Normal 10 3 2 9 2" xfId="37821"/>
    <cellStyle name="Normal 10 3 3" xfId="5296"/>
    <cellStyle name="Normal 10 3 3 2" xfId="5297"/>
    <cellStyle name="Normal 10 3 3 2 2" xfId="11953"/>
    <cellStyle name="Normal 10 3 3 2 2 2" xfId="37824"/>
    <cellStyle name="Normal 10 3 3 2 3" xfId="37823"/>
    <cellStyle name="Normal 10 3 3 2 4" xfId="45986"/>
    <cellStyle name="Normal 10 3 3 3" xfId="11952"/>
    <cellStyle name="Normal 10 3 3 3 2" xfId="37825"/>
    <cellStyle name="Normal 10 3 3 4" xfId="13902"/>
    <cellStyle name="Normal 10 3 3 5" xfId="37822"/>
    <cellStyle name="Normal 10 3 3 6" xfId="45985"/>
    <cellStyle name="Normal 10 3 4" xfId="5298"/>
    <cellStyle name="Normal 10 3 4 2" xfId="5299"/>
    <cellStyle name="Normal 10 3 4 2 2" xfId="11955"/>
    <cellStyle name="Normal 10 3 4 2 2 2" xfId="37828"/>
    <cellStyle name="Normal 10 3 4 2 3" xfId="37827"/>
    <cellStyle name="Normal 10 3 4 2 4" xfId="45988"/>
    <cellStyle name="Normal 10 3 4 3" xfId="11954"/>
    <cellStyle name="Normal 10 3 4 3 2" xfId="37829"/>
    <cellStyle name="Normal 10 3 4 4" xfId="37826"/>
    <cellStyle name="Normal 10 3 4 5" xfId="45987"/>
    <cellStyle name="Normal 10 3 5" xfId="5300"/>
    <cellStyle name="Normal 10 3 5 2" xfId="11956"/>
    <cellStyle name="Normal 10 3 5 2 2" xfId="37831"/>
    <cellStyle name="Normal 10 3 5 3" xfId="37830"/>
    <cellStyle name="Normal 10 3 5 4" xfId="45989"/>
    <cellStyle name="Normal 10 3 6" xfId="5301"/>
    <cellStyle name="Normal 10 3 6 2" xfId="11957"/>
    <cellStyle name="Normal 10 3 6 2 2" xfId="37833"/>
    <cellStyle name="Normal 10 3 6 3" xfId="37832"/>
    <cellStyle name="Normal 10 3 6 4" xfId="45990"/>
    <cellStyle name="Normal 10 3 7" xfId="5302"/>
    <cellStyle name="Normal 10 3 7 2" xfId="11958"/>
    <cellStyle name="Normal 10 3 7 2 2" xfId="37835"/>
    <cellStyle name="Normal 10 3 7 3" xfId="37834"/>
    <cellStyle name="Normal 10 3 7 4" xfId="45991"/>
    <cellStyle name="Normal 10 3 8" xfId="5303"/>
    <cellStyle name="Normal 10 3 8 2" xfId="11959"/>
    <cellStyle name="Normal 10 3 8 2 2" xfId="37837"/>
    <cellStyle name="Normal 10 3 8 3" xfId="37836"/>
    <cellStyle name="Normal 10 3 8 4" xfId="45992"/>
    <cellStyle name="Normal 10 3 9" xfId="5304"/>
    <cellStyle name="Normal 10 3 9 2" xfId="11960"/>
    <cellStyle name="Normal 10 3 9 2 2" xfId="37839"/>
    <cellStyle name="Normal 10 3 9 3" xfId="37838"/>
    <cellStyle name="Normal 10 3 9 4" xfId="45993"/>
    <cellStyle name="Normal 10 4" xfId="372"/>
    <cellStyle name="Normal 10 4 10" xfId="11961"/>
    <cellStyle name="Normal 10 4 10 2" xfId="37841"/>
    <cellStyle name="Normal 10 4 11" xfId="22195"/>
    <cellStyle name="Normal 10 4 12" xfId="37840"/>
    <cellStyle name="Normal 10 4 13" xfId="45994"/>
    <cellStyle name="Normal 10 4 2" xfId="5306"/>
    <cellStyle name="Normal 10 4 2 2" xfId="5307"/>
    <cellStyle name="Normal 10 4 2 2 2" xfId="11963"/>
    <cellStyle name="Normal 10 4 2 2 2 2" xfId="37844"/>
    <cellStyle name="Normal 10 4 2 2 3" xfId="37843"/>
    <cellStyle name="Normal 10 4 2 2 4" xfId="45996"/>
    <cellStyle name="Normal 10 4 2 3" xfId="11962"/>
    <cellStyle name="Normal 10 4 2 3 2" xfId="37845"/>
    <cellStyle name="Normal 10 4 2 4" xfId="22196"/>
    <cellStyle name="Normal 10 4 2 5" xfId="37842"/>
    <cellStyle name="Normal 10 4 2 6" xfId="45995"/>
    <cellStyle name="Normal 10 4 3" xfId="5308"/>
    <cellStyle name="Normal 10 4 3 2" xfId="5309"/>
    <cellStyle name="Normal 10 4 3 2 2" xfId="11965"/>
    <cellStyle name="Normal 10 4 3 2 2 2" xfId="37848"/>
    <cellStyle name="Normal 10 4 3 2 3" xfId="37847"/>
    <cellStyle name="Normal 10 4 3 2 4" xfId="45998"/>
    <cellStyle name="Normal 10 4 3 3" xfId="11964"/>
    <cellStyle name="Normal 10 4 3 3 2" xfId="37849"/>
    <cellStyle name="Normal 10 4 3 4" xfId="37846"/>
    <cellStyle name="Normal 10 4 3 5" xfId="45997"/>
    <cellStyle name="Normal 10 4 4" xfId="5310"/>
    <cellStyle name="Normal 10 4 4 2" xfId="11966"/>
    <cellStyle name="Normal 10 4 4 2 2" xfId="37851"/>
    <cellStyle name="Normal 10 4 4 3" xfId="37850"/>
    <cellStyle name="Normal 10 4 4 4" xfId="45999"/>
    <cellStyle name="Normal 10 4 5" xfId="5311"/>
    <cellStyle name="Normal 10 4 5 2" xfId="11967"/>
    <cellStyle name="Normal 10 4 5 2 2" xfId="37853"/>
    <cellStyle name="Normal 10 4 5 3" xfId="37852"/>
    <cellStyle name="Normal 10 4 5 4" xfId="46000"/>
    <cellStyle name="Normal 10 4 6" xfId="5312"/>
    <cellStyle name="Normal 10 4 6 2" xfId="11968"/>
    <cellStyle name="Normal 10 4 6 2 2" xfId="37855"/>
    <cellStyle name="Normal 10 4 6 3" xfId="37854"/>
    <cellStyle name="Normal 10 4 6 4" xfId="46001"/>
    <cellStyle name="Normal 10 4 7" xfId="5313"/>
    <cellStyle name="Normal 10 4 7 2" xfId="11969"/>
    <cellStyle name="Normal 10 4 7 2 2" xfId="37857"/>
    <cellStyle name="Normal 10 4 7 3" xfId="37856"/>
    <cellStyle name="Normal 10 4 7 4" xfId="46002"/>
    <cellStyle name="Normal 10 4 8" xfId="5314"/>
    <cellStyle name="Normal 10 4 8 2" xfId="11970"/>
    <cellStyle name="Normal 10 4 8 2 2" xfId="37859"/>
    <cellStyle name="Normal 10 4 8 3" xfId="37858"/>
    <cellStyle name="Normal 10 4 8 4" xfId="46003"/>
    <cellStyle name="Normal 10 4 9" xfId="5305"/>
    <cellStyle name="Normal 10 4 9 2" xfId="11971"/>
    <cellStyle name="Normal 10 4 9 2 2" xfId="37861"/>
    <cellStyle name="Normal 10 4 9 3" xfId="37860"/>
    <cellStyle name="Normal 10 5" xfId="505"/>
    <cellStyle name="Normal 10 5 10" xfId="11972"/>
    <cellStyle name="Normal 10 5 10 2" xfId="37863"/>
    <cellStyle name="Normal 10 5 11" xfId="22197"/>
    <cellStyle name="Normal 10 5 12" xfId="37862"/>
    <cellStyle name="Normal 10 5 13" xfId="46004"/>
    <cellStyle name="Normal 10 5 2" xfId="5316"/>
    <cellStyle name="Normal 10 5 2 2" xfId="11973"/>
    <cellStyle name="Normal 10 5 2 2 2" xfId="37865"/>
    <cellStyle name="Normal 10 5 2 3" xfId="37864"/>
    <cellStyle name="Normal 10 5 2 4" xfId="46005"/>
    <cellStyle name="Normal 10 5 3" xfId="5317"/>
    <cellStyle name="Normal 10 5 3 2" xfId="11974"/>
    <cellStyle name="Normal 10 5 3 2 2" xfId="37867"/>
    <cellStyle name="Normal 10 5 3 3" xfId="37866"/>
    <cellStyle name="Normal 10 5 3 4" xfId="46006"/>
    <cellStyle name="Normal 10 5 4" xfId="5318"/>
    <cellStyle name="Normal 10 5 4 2" xfId="11975"/>
    <cellStyle name="Normal 10 5 4 2 2" xfId="37869"/>
    <cellStyle name="Normal 10 5 4 3" xfId="37868"/>
    <cellStyle name="Normal 10 5 4 4" xfId="46007"/>
    <cellStyle name="Normal 10 5 5" xfId="5319"/>
    <cellStyle name="Normal 10 5 5 2" xfId="11976"/>
    <cellStyle name="Normal 10 5 5 2 2" xfId="37871"/>
    <cellStyle name="Normal 10 5 5 3" xfId="37870"/>
    <cellStyle name="Normal 10 5 5 4" xfId="46008"/>
    <cellStyle name="Normal 10 5 6" xfId="5320"/>
    <cellStyle name="Normal 10 5 6 2" xfId="11977"/>
    <cellStyle name="Normal 10 5 6 2 2" xfId="37873"/>
    <cellStyle name="Normal 10 5 6 3" xfId="37872"/>
    <cellStyle name="Normal 10 5 6 4" xfId="46009"/>
    <cellStyle name="Normal 10 5 7" xfId="5321"/>
    <cellStyle name="Normal 10 5 7 2" xfId="11978"/>
    <cellStyle name="Normal 10 5 7 2 2" xfId="37875"/>
    <cellStyle name="Normal 10 5 7 3" xfId="37874"/>
    <cellStyle name="Normal 10 5 7 4" xfId="46010"/>
    <cellStyle name="Normal 10 5 8" xfId="5322"/>
    <cellStyle name="Normal 10 5 8 2" xfId="11979"/>
    <cellStyle name="Normal 10 5 8 2 2" xfId="37877"/>
    <cellStyle name="Normal 10 5 8 3" xfId="37876"/>
    <cellStyle name="Normal 10 5 8 4" xfId="46011"/>
    <cellStyle name="Normal 10 5 9" xfId="5315"/>
    <cellStyle name="Normal 10 5 9 2" xfId="11980"/>
    <cellStyle name="Normal 10 5 9 2 2" xfId="37879"/>
    <cellStyle name="Normal 10 5 9 3" xfId="37878"/>
    <cellStyle name="Normal 10 6" xfId="532"/>
    <cellStyle name="Normal 10 6 2" xfId="5324"/>
    <cellStyle name="Normal 10 6 2 2" xfId="11982"/>
    <cellStyle name="Normal 10 6 2 2 2" xfId="37882"/>
    <cellStyle name="Normal 10 6 2 3" xfId="37881"/>
    <cellStyle name="Normal 10 6 2 4" xfId="46013"/>
    <cellStyle name="Normal 10 6 3" xfId="5323"/>
    <cellStyle name="Normal 10 6 3 2" xfId="11983"/>
    <cellStyle name="Normal 10 6 3 2 2" xfId="37884"/>
    <cellStyle name="Normal 10 6 3 3" xfId="37883"/>
    <cellStyle name="Normal 10 6 4" xfId="11981"/>
    <cellStyle name="Normal 10 6 4 2" xfId="37885"/>
    <cellStyle name="Normal 10 6 5" xfId="22198"/>
    <cellStyle name="Normal 10 6 6" xfId="37880"/>
    <cellStyle name="Normal 10 6 7" xfId="46012"/>
    <cellStyle name="Normal 10 7" xfId="556"/>
    <cellStyle name="Normal 10 7 2" xfId="5326"/>
    <cellStyle name="Normal 10 7 2 2" xfId="11985"/>
    <cellStyle name="Normal 10 7 2 2 2" xfId="37888"/>
    <cellStyle name="Normal 10 7 2 3" xfId="37887"/>
    <cellStyle name="Normal 10 7 2 4" xfId="46015"/>
    <cellStyle name="Normal 10 7 3" xfId="5325"/>
    <cellStyle name="Normal 10 7 3 2" xfId="11986"/>
    <cellStyle name="Normal 10 7 3 2 2" xfId="37890"/>
    <cellStyle name="Normal 10 7 3 3" xfId="37889"/>
    <cellStyle name="Normal 10 7 4" xfId="11984"/>
    <cellStyle name="Normal 10 7 4 2" xfId="37891"/>
    <cellStyle name="Normal 10 7 5" xfId="37886"/>
    <cellStyle name="Normal 10 7 6" xfId="46014"/>
    <cellStyle name="Normal 10 8" xfId="588"/>
    <cellStyle name="Normal 10 8 2" xfId="5327"/>
    <cellStyle name="Normal 10 8 2 2" xfId="11988"/>
    <cellStyle name="Normal 10 8 2 2 2" xfId="37894"/>
    <cellStyle name="Normal 10 8 2 3" xfId="37893"/>
    <cellStyle name="Normal 10 8 3" xfId="11987"/>
    <cellStyle name="Normal 10 8 3 2" xfId="37895"/>
    <cellStyle name="Normal 10 8 4" xfId="37892"/>
    <cellStyle name="Normal 10 8 5" xfId="46016"/>
    <cellStyle name="Normal 10 9" xfId="5328"/>
    <cellStyle name="Normal 10 9 2" xfId="11989"/>
    <cellStyle name="Normal 10 9 2 2" xfId="37897"/>
    <cellStyle name="Normal 10 9 3" xfId="37896"/>
    <cellStyle name="Normal 10 9 4" xfId="46017"/>
    <cellStyle name="Normal 10_Expired Option Payouts w Detail" xfId="22199"/>
    <cellStyle name="Normal 11" xfId="139"/>
    <cellStyle name="Normal 11 10" xfId="41624"/>
    <cellStyle name="Normal 11 2" xfId="275"/>
    <cellStyle name="Normal 11 2 2" xfId="22202"/>
    <cellStyle name="Normal 11 2 3" xfId="22201"/>
    <cellStyle name="Normal 11 3" xfId="387"/>
    <cellStyle name="Normal 11 3 2" xfId="7152"/>
    <cellStyle name="Normal 11 3 2 2" xfId="11992"/>
    <cellStyle name="Normal 11 3 2 2 2" xfId="37900"/>
    <cellStyle name="Normal 11 3 2 3" xfId="22204"/>
    <cellStyle name="Normal 11 3 2 4" xfId="37899"/>
    <cellStyle name="Normal 11 3 3" xfId="11991"/>
    <cellStyle name="Normal 11 3 3 2" xfId="37901"/>
    <cellStyle name="Normal 11 3 4" xfId="22203"/>
    <cellStyle name="Normal 11 3 5" xfId="37898"/>
    <cellStyle name="Normal 11 4" xfId="506"/>
    <cellStyle name="Normal 11 4 2" xfId="7153"/>
    <cellStyle name="Normal 11 4 2 2" xfId="11994"/>
    <cellStyle name="Normal 11 4 2 2 2" xfId="37904"/>
    <cellStyle name="Normal 11 4 2 3" xfId="22206"/>
    <cellStyle name="Normal 11 4 2 4" xfId="37903"/>
    <cellStyle name="Normal 11 4 3" xfId="11993"/>
    <cellStyle name="Normal 11 4 3 2" xfId="37905"/>
    <cellStyle name="Normal 11 4 4" xfId="22205"/>
    <cellStyle name="Normal 11 4 5" xfId="37902"/>
    <cellStyle name="Normal 11 5" xfId="533"/>
    <cellStyle name="Normal 11 5 2" xfId="7154"/>
    <cellStyle name="Normal 11 5 2 2" xfId="11996"/>
    <cellStyle name="Normal 11 5 2 2 2" xfId="22208"/>
    <cellStyle name="Normal 11 5 2 2 3" xfId="37908"/>
    <cellStyle name="Normal 11 5 2 3" xfId="37907"/>
    <cellStyle name="Normal 11 5 3" xfId="11995"/>
    <cellStyle name="Normal 11 5 3 2" xfId="37909"/>
    <cellStyle name="Normal 11 5 4" xfId="22207"/>
    <cellStyle name="Normal 11 5 5" xfId="37906"/>
    <cellStyle name="Normal 11 6" xfId="557"/>
    <cellStyle name="Normal 11 7" xfId="11990"/>
    <cellStyle name="Normal 11 7 2" xfId="37910"/>
    <cellStyle name="Normal 11 8" xfId="22200"/>
    <cellStyle name="Normal 11 9" xfId="28293"/>
    <cellStyle name="Normal 12" xfId="142"/>
    <cellStyle name="Normal 12 2" xfId="388"/>
    <cellStyle name="Normal 12 2 2" xfId="5329"/>
    <cellStyle name="Normal 12 2 2 2" xfId="22211"/>
    <cellStyle name="Normal 12 2 3" xfId="11998"/>
    <cellStyle name="Normal 12 2 3 2" xfId="22212"/>
    <cellStyle name="Normal 12 2 3 3" xfId="37912"/>
    <cellStyle name="Normal 12 2 4" xfId="22210"/>
    <cellStyle name="Normal 12 2 5" xfId="37911"/>
    <cellStyle name="Normal 12 3" xfId="517"/>
    <cellStyle name="Normal 12 3 2" xfId="22214"/>
    <cellStyle name="Normal 12 3 3" xfId="22215"/>
    <cellStyle name="Normal 12 3 4" xfId="22213"/>
    <cellStyle name="Normal 12 4" xfId="593"/>
    <cellStyle name="Normal 12 4 2" xfId="22217"/>
    <cellStyle name="Normal 12 4 3" xfId="22218"/>
    <cellStyle name="Normal 12 4 4" xfId="22216"/>
    <cellStyle name="Normal 12 5" xfId="11997"/>
    <cellStyle name="Normal 12 5 2" xfId="22219"/>
    <cellStyle name="Normal 12 5 3" xfId="37913"/>
    <cellStyle name="Normal 12 6" xfId="22220"/>
    <cellStyle name="Normal 12 7" xfId="22209"/>
    <cellStyle name="Normal 12 8" xfId="28294"/>
    <cellStyle name="Normal 12_Expired Option Payouts w Detail" xfId="22221"/>
    <cellStyle name="Normal 13" xfId="156"/>
    <cellStyle name="Normal 13 2" xfId="399"/>
    <cellStyle name="Normal 13 2 2" xfId="5331"/>
    <cellStyle name="Normal 13 2 2 2" xfId="22224"/>
    <cellStyle name="Normal 13 2 3" xfId="12000"/>
    <cellStyle name="Normal 13 2 3 2" xfId="37915"/>
    <cellStyle name="Normal 13 2 4" xfId="22223"/>
    <cellStyle name="Normal 13 2 5" xfId="37914"/>
    <cellStyle name="Normal 13 3" xfId="541"/>
    <cellStyle name="Normal 13 3 2" xfId="22226"/>
    <cellStyle name="Normal 13 3 3" xfId="22225"/>
    <cellStyle name="Normal 13 4" xfId="5330"/>
    <cellStyle name="Normal 13 4 2" xfId="22228"/>
    <cellStyle name="Normal 13 4 3" xfId="22227"/>
    <cellStyle name="Normal 13 5" xfId="11999"/>
    <cellStyle name="Normal 13 5 2" xfId="22230"/>
    <cellStyle name="Normal 13 5 3" xfId="22229"/>
    <cellStyle name="Normal 13 5 4" xfId="37916"/>
    <cellStyle name="Normal 13 6" xfId="22222"/>
    <cellStyle name="Normal 13 7" xfId="28295"/>
    <cellStyle name="Normal 14" xfId="157"/>
    <cellStyle name="Normal 14 2" xfId="400"/>
    <cellStyle name="Normal 14 2 2" xfId="5333"/>
    <cellStyle name="Normal 14 2 3" xfId="12002"/>
    <cellStyle name="Normal 14 2 3 2" xfId="37918"/>
    <cellStyle name="Normal 14 2 4" xfId="22231"/>
    <cellStyle name="Normal 14 2 5" xfId="37917"/>
    <cellStyle name="Normal 14 3" xfId="544"/>
    <cellStyle name="Normal 14 4" xfId="5332"/>
    <cellStyle name="Normal 14 5" xfId="12001"/>
    <cellStyle name="Normal 14 5 2" xfId="37919"/>
    <cellStyle name="Normal 14 6" xfId="28296"/>
    <cellStyle name="Normal 15" xfId="159"/>
    <cellStyle name="Normal 15 10" xfId="5335"/>
    <cellStyle name="Normal 15 10 2" xfId="12004"/>
    <cellStyle name="Normal 15 10 2 2" xfId="37921"/>
    <cellStyle name="Normal 15 10 3" xfId="37920"/>
    <cellStyle name="Normal 15 10 4" xfId="46019"/>
    <cellStyle name="Normal 15 11" xfId="5336"/>
    <cellStyle name="Normal 15 11 2" xfId="12005"/>
    <cellStyle name="Normal 15 11 2 2" xfId="37923"/>
    <cellStyle name="Normal 15 11 3" xfId="37922"/>
    <cellStyle name="Normal 15 11 4" xfId="46020"/>
    <cellStyle name="Normal 15 12" xfId="5337"/>
    <cellStyle name="Normal 15 12 2" xfId="12006"/>
    <cellStyle name="Normal 15 12 2 2" xfId="37925"/>
    <cellStyle name="Normal 15 12 3" xfId="37924"/>
    <cellStyle name="Normal 15 12 4" xfId="46021"/>
    <cellStyle name="Normal 15 13" xfId="5334"/>
    <cellStyle name="Normal 15 13 2" xfId="12007"/>
    <cellStyle name="Normal 15 13 2 2" xfId="37927"/>
    <cellStyle name="Normal 15 13 3" xfId="37926"/>
    <cellStyle name="Normal 15 14" xfId="12003"/>
    <cellStyle name="Normal 15 14 2" xfId="37928"/>
    <cellStyle name="Normal 15 15" xfId="22232"/>
    <cellStyle name="Normal 15 16" xfId="28297"/>
    <cellStyle name="Normal 15 17" xfId="46018"/>
    <cellStyle name="Normal 15 2" xfId="401"/>
    <cellStyle name="Normal 15 2 2" xfId="5338"/>
    <cellStyle name="Normal 15 2 2 2" xfId="22234"/>
    <cellStyle name="Normal 15 2 3" xfId="12008"/>
    <cellStyle name="Normal 15 2 3 2" xfId="22235"/>
    <cellStyle name="Normal 15 2 3 3" xfId="37930"/>
    <cellStyle name="Normal 15 2 4" xfId="22233"/>
    <cellStyle name="Normal 15 2 5" xfId="37929"/>
    <cellStyle name="Normal 15 3" xfId="5339"/>
    <cellStyle name="Normal 15 3 10" xfId="12009"/>
    <cellStyle name="Normal 15 3 10 2" xfId="37932"/>
    <cellStyle name="Normal 15 3 11" xfId="22236"/>
    <cellStyle name="Normal 15 3 12" xfId="37931"/>
    <cellStyle name="Normal 15 3 13" xfId="46022"/>
    <cellStyle name="Normal 15 3 2" xfId="5340"/>
    <cellStyle name="Normal 15 3 2 10" xfId="22237"/>
    <cellStyle name="Normal 15 3 2 11" xfId="37933"/>
    <cellStyle name="Normal 15 3 2 12" xfId="46023"/>
    <cellStyle name="Normal 15 3 2 2" xfId="5341"/>
    <cellStyle name="Normal 15 3 2 2 2" xfId="5342"/>
    <cellStyle name="Normal 15 3 2 2 2 2" xfId="12012"/>
    <cellStyle name="Normal 15 3 2 2 2 2 2" xfId="37936"/>
    <cellStyle name="Normal 15 3 2 2 2 3" xfId="37935"/>
    <cellStyle name="Normal 15 3 2 2 2 4" xfId="46025"/>
    <cellStyle name="Normal 15 3 2 2 3" xfId="12011"/>
    <cellStyle name="Normal 15 3 2 2 3 2" xfId="37937"/>
    <cellStyle name="Normal 15 3 2 2 4" xfId="37934"/>
    <cellStyle name="Normal 15 3 2 2 5" xfId="46024"/>
    <cellStyle name="Normal 15 3 2 3" xfId="5343"/>
    <cellStyle name="Normal 15 3 2 3 2" xfId="5344"/>
    <cellStyle name="Normal 15 3 2 3 2 2" xfId="12014"/>
    <cellStyle name="Normal 15 3 2 3 2 2 2" xfId="37940"/>
    <cellStyle name="Normal 15 3 2 3 2 3" xfId="37939"/>
    <cellStyle name="Normal 15 3 2 3 2 4" xfId="46027"/>
    <cellStyle name="Normal 15 3 2 3 3" xfId="12013"/>
    <cellStyle name="Normal 15 3 2 3 3 2" xfId="37941"/>
    <cellStyle name="Normal 15 3 2 3 4" xfId="37938"/>
    <cellStyle name="Normal 15 3 2 3 5" xfId="46026"/>
    <cellStyle name="Normal 15 3 2 4" xfId="5345"/>
    <cellStyle name="Normal 15 3 2 4 2" xfId="12015"/>
    <cellStyle name="Normal 15 3 2 4 2 2" xfId="37943"/>
    <cellStyle name="Normal 15 3 2 4 3" xfId="37942"/>
    <cellStyle name="Normal 15 3 2 4 4" xfId="46028"/>
    <cellStyle name="Normal 15 3 2 5" xfId="5346"/>
    <cellStyle name="Normal 15 3 2 5 2" xfId="12016"/>
    <cellStyle name="Normal 15 3 2 5 2 2" xfId="37945"/>
    <cellStyle name="Normal 15 3 2 5 3" xfId="37944"/>
    <cellStyle name="Normal 15 3 2 5 4" xfId="46029"/>
    <cellStyle name="Normal 15 3 2 6" xfId="5347"/>
    <cellStyle name="Normal 15 3 2 6 2" xfId="12017"/>
    <cellStyle name="Normal 15 3 2 6 2 2" xfId="37947"/>
    <cellStyle name="Normal 15 3 2 6 3" xfId="37946"/>
    <cellStyle name="Normal 15 3 2 6 4" xfId="46030"/>
    <cellStyle name="Normal 15 3 2 7" xfId="5348"/>
    <cellStyle name="Normal 15 3 2 7 2" xfId="12018"/>
    <cellStyle name="Normal 15 3 2 7 2 2" xfId="37949"/>
    <cellStyle name="Normal 15 3 2 7 3" xfId="37948"/>
    <cellStyle name="Normal 15 3 2 7 4" xfId="46031"/>
    <cellStyle name="Normal 15 3 2 8" xfId="5349"/>
    <cellStyle name="Normal 15 3 2 8 2" xfId="12019"/>
    <cellStyle name="Normal 15 3 2 8 2 2" xfId="37951"/>
    <cellStyle name="Normal 15 3 2 8 3" xfId="37950"/>
    <cellStyle name="Normal 15 3 2 8 4" xfId="46032"/>
    <cellStyle name="Normal 15 3 2 9" xfId="12010"/>
    <cellStyle name="Normal 15 3 2 9 2" xfId="37952"/>
    <cellStyle name="Normal 15 3 3" xfId="5350"/>
    <cellStyle name="Normal 15 3 3 2" xfId="5351"/>
    <cellStyle name="Normal 15 3 3 2 2" xfId="12021"/>
    <cellStyle name="Normal 15 3 3 2 2 2" xfId="37955"/>
    <cellStyle name="Normal 15 3 3 2 3" xfId="37954"/>
    <cellStyle name="Normal 15 3 3 2 4" xfId="46034"/>
    <cellStyle name="Normal 15 3 3 3" xfId="12020"/>
    <cellStyle name="Normal 15 3 3 3 2" xfId="37956"/>
    <cellStyle name="Normal 15 3 3 4" xfId="37953"/>
    <cellStyle name="Normal 15 3 3 5" xfId="46033"/>
    <cellStyle name="Normal 15 3 4" xfId="5352"/>
    <cellStyle name="Normal 15 3 4 2" xfId="5353"/>
    <cellStyle name="Normal 15 3 4 2 2" xfId="12023"/>
    <cellStyle name="Normal 15 3 4 2 2 2" xfId="37959"/>
    <cellStyle name="Normal 15 3 4 2 3" xfId="37958"/>
    <cellStyle name="Normal 15 3 4 2 4" xfId="46036"/>
    <cellStyle name="Normal 15 3 4 3" xfId="12022"/>
    <cellStyle name="Normal 15 3 4 3 2" xfId="37960"/>
    <cellStyle name="Normal 15 3 4 4" xfId="37957"/>
    <cellStyle name="Normal 15 3 4 5" xfId="46035"/>
    <cellStyle name="Normal 15 3 5" xfId="5354"/>
    <cellStyle name="Normal 15 3 5 2" xfId="12024"/>
    <cellStyle name="Normal 15 3 5 2 2" xfId="37962"/>
    <cellStyle name="Normal 15 3 5 3" xfId="37961"/>
    <cellStyle name="Normal 15 3 5 4" xfId="46037"/>
    <cellStyle name="Normal 15 3 6" xfId="5355"/>
    <cellStyle name="Normal 15 3 6 2" xfId="12025"/>
    <cellStyle name="Normal 15 3 6 2 2" xfId="37964"/>
    <cellStyle name="Normal 15 3 6 3" xfId="37963"/>
    <cellStyle name="Normal 15 3 6 4" xfId="46038"/>
    <cellStyle name="Normal 15 3 7" xfId="5356"/>
    <cellStyle name="Normal 15 3 7 2" xfId="12026"/>
    <cellStyle name="Normal 15 3 7 2 2" xfId="37966"/>
    <cellStyle name="Normal 15 3 7 3" xfId="37965"/>
    <cellStyle name="Normal 15 3 7 4" xfId="46039"/>
    <cellStyle name="Normal 15 3 8" xfId="5357"/>
    <cellStyle name="Normal 15 3 8 2" xfId="12027"/>
    <cellStyle name="Normal 15 3 8 2 2" xfId="37968"/>
    <cellStyle name="Normal 15 3 8 3" xfId="37967"/>
    <cellStyle name="Normal 15 3 8 4" xfId="46040"/>
    <cellStyle name="Normal 15 3 9" xfId="5358"/>
    <cellStyle name="Normal 15 3 9 2" xfId="12028"/>
    <cellStyle name="Normal 15 3 9 2 2" xfId="37970"/>
    <cellStyle name="Normal 15 3 9 3" xfId="37969"/>
    <cellStyle name="Normal 15 3 9 4" xfId="46041"/>
    <cellStyle name="Normal 15 4" xfId="5359"/>
    <cellStyle name="Normal 15 4 10" xfId="22238"/>
    <cellStyle name="Normal 15 4 11" xfId="37971"/>
    <cellStyle name="Normal 15 4 12" xfId="46042"/>
    <cellStyle name="Normal 15 4 2" xfId="5360"/>
    <cellStyle name="Normal 15 4 2 2" xfId="5361"/>
    <cellStyle name="Normal 15 4 2 2 2" xfId="12031"/>
    <cellStyle name="Normal 15 4 2 2 2 2" xfId="37974"/>
    <cellStyle name="Normal 15 4 2 2 3" xfId="37973"/>
    <cellStyle name="Normal 15 4 2 2 4" xfId="46044"/>
    <cellStyle name="Normal 15 4 2 3" xfId="12030"/>
    <cellStyle name="Normal 15 4 2 3 2" xfId="37975"/>
    <cellStyle name="Normal 15 4 2 4" xfId="22239"/>
    <cellStyle name="Normal 15 4 2 5" xfId="37972"/>
    <cellStyle name="Normal 15 4 2 6" xfId="46043"/>
    <cellStyle name="Normal 15 4 3" xfId="5362"/>
    <cellStyle name="Normal 15 4 3 2" xfId="5363"/>
    <cellStyle name="Normal 15 4 3 2 2" xfId="12033"/>
    <cellStyle name="Normal 15 4 3 2 2 2" xfId="37978"/>
    <cellStyle name="Normal 15 4 3 2 3" xfId="37977"/>
    <cellStyle name="Normal 15 4 3 2 4" xfId="46046"/>
    <cellStyle name="Normal 15 4 3 3" xfId="12032"/>
    <cellStyle name="Normal 15 4 3 3 2" xfId="37979"/>
    <cellStyle name="Normal 15 4 3 4" xfId="37976"/>
    <cellStyle name="Normal 15 4 3 5" xfId="46045"/>
    <cellStyle name="Normal 15 4 4" xfId="5364"/>
    <cellStyle name="Normal 15 4 4 2" xfId="12034"/>
    <cellStyle name="Normal 15 4 4 2 2" xfId="37981"/>
    <cellStyle name="Normal 15 4 4 3" xfId="37980"/>
    <cellStyle name="Normal 15 4 4 4" xfId="46047"/>
    <cellStyle name="Normal 15 4 5" xfId="5365"/>
    <cellStyle name="Normal 15 4 5 2" xfId="12035"/>
    <cellStyle name="Normal 15 4 5 2 2" xfId="37983"/>
    <cellStyle name="Normal 15 4 5 3" xfId="37982"/>
    <cellStyle name="Normal 15 4 5 4" xfId="46048"/>
    <cellStyle name="Normal 15 4 6" xfId="5366"/>
    <cellStyle name="Normal 15 4 6 2" xfId="12036"/>
    <cellStyle name="Normal 15 4 6 2 2" xfId="37985"/>
    <cellStyle name="Normal 15 4 6 3" xfId="37984"/>
    <cellStyle name="Normal 15 4 6 4" xfId="46049"/>
    <cellStyle name="Normal 15 4 7" xfId="5367"/>
    <cellStyle name="Normal 15 4 7 2" xfId="12037"/>
    <cellStyle name="Normal 15 4 7 2 2" xfId="37987"/>
    <cellStyle name="Normal 15 4 7 3" xfId="37986"/>
    <cellStyle name="Normal 15 4 7 4" xfId="46050"/>
    <cellStyle name="Normal 15 4 8" xfId="5368"/>
    <cellStyle name="Normal 15 4 8 2" xfId="12038"/>
    <cellStyle name="Normal 15 4 8 2 2" xfId="37989"/>
    <cellStyle name="Normal 15 4 8 3" xfId="37988"/>
    <cellStyle name="Normal 15 4 8 4" xfId="46051"/>
    <cellStyle name="Normal 15 4 9" xfId="12029"/>
    <cellStyle name="Normal 15 4 9 2" xfId="37990"/>
    <cellStyle name="Normal 15 5" xfId="5369"/>
    <cellStyle name="Normal 15 5 10" xfId="22240"/>
    <cellStyle name="Normal 15 5 11" xfId="37991"/>
    <cellStyle name="Normal 15 5 12" xfId="46052"/>
    <cellStyle name="Normal 15 5 2" xfId="5370"/>
    <cellStyle name="Normal 15 5 2 2" xfId="12040"/>
    <cellStyle name="Normal 15 5 2 2 2" xfId="37993"/>
    <cellStyle name="Normal 15 5 2 3" xfId="37992"/>
    <cellStyle name="Normal 15 5 2 4" xfId="46053"/>
    <cellStyle name="Normal 15 5 3" xfId="5371"/>
    <cellStyle name="Normal 15 5 3 2" xfId="12041"/>
    <cellStyle name="Normal 15 5 3 2 2" xfId="37995"/>
    <cellStyle name="Normal 15 5 3 3" xfId="37994"/>
    <cellStyle name="Normal 15 5 3 4" xfId="46054"/>
    <cellStyle name="Normal 15 5 4" xfId="5372"/>
    <cellStyle name="Normal 15 5 4 2" xfId="12042"/>
    <cellStyle name="Normal 15 5 4 2 2" xfId="37997"/>
    <cellStyle name="Normal 15 5 4 3" xfId="37996"/>
    <cellStyle name="Normal 15 5 4 4" xfId="46055"/>
    <cellStyle name="Normal 15 5 5" xfId="5373"/>
    <cellStyle name="Normal 15 5 5 2" xfId="12043"/>
    <cellStyle name="Normal 15 5 5 2 2" xfId="37999"/>
    <cellStyle name="Normal 15 5 5 3" xfId="37998"/>
    <cellStyle name="Normal 15 5 5 4" xfId="46056"/>
    <cellStyle name="Normal 15 5 6" xfId="5374"/>
    <cellStyle name="Normal 15 5 6 2" xfId="12044"/>
    <cellStyle name="Normal 15 5 6 2 2" xfId="38001"/>
    <cellStyle name="Normal 15 5 6 3" xfId="38000"/>
    <cellStyle name="Normal 15 5 6 4" xfId="46057"/>
    <cellStyle name="Normal 15 5 7" xfId="5375"/>
    <cellStyle name="Normal 15 5 7 2" xfId="12045"/>
    <cellStyle name="Normal 15 5 7 2 2" xfId="38003"/>
    <cellStyle name="Normal 15 5 7 3" xfId="38002"/>
    <cellStyle name="Normal 15 5 7 4" xfId="46058"/>
    <cellStyle name="Normal 15 5 8" xfId="5376"/>
    <cellStyle name="Normal 15 5 8 2" xfId="12046"/>
    <cellStyle name="Normal 15 5 8 2 2" xfId="38005"/>
    <cellStyle name="Normal 15 5 8 3" xfId="38004"/>
    <cellStyle name="Normal 15 5 8 4" xfId="46059"/>
    <cellStyle name="Normal 15 5 9" xfId="12039"/>
    <cellStyle name="Normal 15 5 9 2" xfId="38006"/>
    <cellStyle name="Normal 15 6" xfId="5377"/>
    <cellStyle name="Normal 15 6 2" xfId="5378"/>
    <cellStyle name="Normal 15 6 2 2" xfId="12048"/>
    <cellStyle name="Normal 15 6 2 2 2" xfId="38009"/>
    <cellStyle name="Normal 15 6 2 3" xfId="38008"/>
    <cellStyle name="Normal 15 6 2 4" xfId="46061"/>
    <cellStyle name="Normal 15 6 3" xfId="12047"/>
    <cellStyle name="Normal 15 6 3 2" xfId="38010"/>
    <cellStyle name="Normal 15 6 4" xfId="22241"/>
    <cellStyle name="Normal 15 6 5" xfId="38007"/>
    <cellStyle name="Normal 15 6 6" xfId="46060"/>
    <cellStyle name="Normal 15 7" xfId="5379"/>
    <cellStyle name="Normal 15 7 2" xfId="12049"/>
    <cellStyle name="Normal 15 7 2 2" xfId="38012"/>
    <cellStyle name="Normal 15 7 3" xfId="22242"/>
    <cellStyle name="Normal 15 7 4" xfId="38011"/>
    <cellStyle name="Normal 15 7 5" xfId="46062"/>
    <cellStyle name="Normal 15 8" xfId="5380"/>
    <cellStyle name="Normal 15 8 2" xfId="12050"/>
    <cellStyle name="Normal 15 8 2 2" xfId="38014"/>
    <cellStyle name="Normal 15 8 3" xfId="22243"/>
    <cellStyle name="Normal 15 8 4" xfId="38013"/>
    <cellStyle name="Normal 15 8 5" xfId="46063"/>
    <cellStyle name="Normal 15 9" xfId="5381"/>
    <cellStyle name="Normal 15 9 2" xfId="12051"/>
    <cellStyle name="Normal 15 9 2 2" xfId="38016"/>
    <cellStyle name="Normal 15 9 3" xfId="38015"/>
    <cellStyle name="Normal 15 9 4" xfId="46064"/>
    <cellStyle name="Normal 15_Expired Option Payouts w Detail" xfId="22244"/>
    <cellStyle name="Normal 16" xfId="147"/>
    <cellStyle name="Normal 16 2" xfId="391"/>
    <cellStyle name="Normal 16 2 10" xfId="5384"/>
    <cellStyle name="Normal 16 2 10 2" xfId="12054"/>
    <cellStyle name="Normal 16 2 10 2 2" xfId="38019"/>
    <cellStyle name="Normal 16 2 10 3" xfId="38018"/>
    <cellStyle name="Normal 16 2 10 4" xfId="46066"/>
    <cellStyle name="Normal 16 2 11" xfId="5385"/>
    <cellStyle name="Normal 16 2 11 2" xfId="12055"/>
    <cellStyle name="Normal 16 2 11 2 2" xfId="38021"/>
    <cellStyle name="Normal 16 2 11 3" xfId="38020"/>
    <cellStyle name="Normal 16 2 11 4" xfId="46067"/>
    <cellStyle name="Normal 16 2 12" xfId="5383"/>
    <cellStyle name="Normal 16 2 12 2" xfId="12056"/>
    <cellStyle name="Normal 16 2 12 2 2" xfId="38023"/>
    <cellStyle name="Normal 16 2 12 3" xfId="38022"/>
    <cellStyle name="Normal 16 2 13" xfId="12053"/>
    <cellStyle name="Normal 16 2 13 2" xfId="38024"/>
    <cellStyle name="Normal 16 2 14" xfId="22245"/>
    <cellStyle name="Normal 16 2 15" xfId="38017"/>
    <cellStyle name="Normal 16 2 16" xfId="46065"/>
    <cellStyle name="Normal 16 2 2" xfId="5386"/>
    <cellStyle name="Normal 16 2 2 10" xfId="12057"/>
    <cellStyle name="Normal 16 2 2 10 2" xfId="38026"/>
    <cellStyle name="Normal 16 2 2 11" xfId="22246"/>
    <cellStyle name="Normal 16 2 2 12" xfId="38025"/>
    <cellStyle name="Normal 16 2 2 13" xfId="46068"/>
    <cellStyle name="Normal 16 2 2 2" xfId="5387"/>
    <cellStyle name="Normal 16 2 2 2 10" xfId="38027"/>
    <cellStyle name="Normal 16 2 2 2 11" xfId="46069"/>
    <cellStyle name="Normal 16 2 2 2 2" xfId="5388"/>
    <cellStyle name="Normal 16 2 2 2 2 2" xfId="5389"/>
    <cellStyle name="Normal 16 2 2 2 2 2 2" xfId="12060"/>
    <cellStyle name="Normal 16 2 2 2 2 2 2 2" xfId="38030"/>
    <cellStyle name="Normal 16 2 2 2 2 2 3" xfId="38029"/>
    <cellStyle name="Normal 16 2 2 2 2 2 4" xfId="46071"/>
    <cellStyle name="Normal 16 2 2 2 2 3" xfId="12059"/>
    <cellStyle name="Normal 16 2 2 2 2 3 2" xfId="38031"/>
    <cellStyle name="Normal 16 2 2 2 2 4" xfId="38028"/>
    <cellStyle name="Normal 16 2 2 2 2 5" xfId="46070"/>
    <cellStyle name="Normal 16 2 2 2 3" xfId="5390"/>
    <cellStyle name="Normal 16 2 2 2 3 2" xfId="5391"/>
    <cellStyle name="Normal 16 2 2 2 3 2 2" xfId="12062"/>
    <cellStyle name="Normal 16 2 2 2 3 2 2 2" xfId="38034"/>
    <cellStyle name="Normal 16 2 2 2 3 2 3" xfId="38033"/>
    <cellStyle name="Normal 16 2 2 2 3 2 4" xfId="46073"/>
    <cellStyle name="Normal 16 2 2 2 3 3" xfId="12061"/>
    <cellStyle name="Normal 16 2 2 2 3 3 2" xfId="38035"/>
    <cellStyle name="Normal 16 2 2 2 3 4" xfId="38032"/>
    <cellStyle name="Normal 16 2 2 2 3 5" xfId="46072"/>
    <cellStyle name="Normal 16 2 2 2 4" xfId="5392"/>
    <cellStyle name="Normal 16 2 2 2 4 2" xfId="12063"/>
    <cellStyle name="Normal 16 2 2 2 4 2 2" xfId="38037"/>
    <cellStyle name="Normal 16 2 2 2 4 3" xfId="38036"/>
    <cellStyle name="Normal 16 2 2 2 4 4" xfId="46074"/>
    <cellStyle name="Normal 16 2 2 2 5" xfId="5393"/>
    <cellStyle name="Normal 16 2 2 2 5 2" xfId="12064"/>
    <cellStyle name="Normal 16 2 2 2 5 2 2" xfId="38039"/>
    <cellStyle name="Normal 16 2 2 2 5 3" xfId="38038"/>
    <cellStyle name="Normal 16 2 2 2 5 4" xfId="46075"/>
    <cellStyle name="Normal 16 2 2 2 6" xfId="5394"/>
    <cellStyle name="Normal 16 2 2 2 6 2" xfId="12065"/>
    <cellStyle name="Normal 16 2 2 2 6 2 2" xfId="38041"/>
    <cellStyle name="Normal 16 2 2 2 6 3" xfId="38040"/>
    <cellStyle name="Normal 16 2 2 2 6 4" xfId="46076"/>
    <cellStyle name="Normal 16 2 2 2 7" xfId="5395"/>
    <cellStyle name="Normal 16 2 2 2 7 2" xfId="12066"/>
    <cellStyle name="Normal 16 2 2 2 7 2 2" xfId="38043"/>
    <cellStyle name="Normal 16 2 2 2 7 3" xfId="38042"/>
    <cellStyle name="Normal 16 2 2 2 7 4" xfId="46077"/>
    <cellStyle name="Normal 16 2 2 2 8" xfId="5396"/>
    <cellStyle name="Normal 16 2 2 2 8 2" xfId="12067"/>
    <cellStyle name="Normal 16 2 2 2 8 2 2" xfId="38045"/>
    <cellStyle name="Normal 16 2 2 2 8 3" xfId="38044"/>
    <cellStyle name="Normal 16 2 2 2 8 4" xfId="46078"/>
    <cellStyle name="Normal 16 2 2 2 9" xfId="12058"/>
    <cellStyle name="Normal 16 2 2 2 9 2" xfId="38046"/>
    <cellStyle name="Normal 16 2 2 3" xfId="5397"/>
    <cellStyle name="Normal 16 2 2 3 2" xfId="5398"/>
    <cellStyle name="Normal 16 2 2 3 2 2" xfId="12069"/>
    <cellStyle name="Normal 16 2 2 3 2 2 2" xfId="38049"/>
    <cellStyle name="Normal 16 2 2 3 2 3" xfId="38048"/>
    <cellStyle name="Normal 16 2 2 3 2 4" xfId="46080"/>
    <cellStyle name="Normal 16 2 2 3 3" xfId="12068"/>
    <cellStyle name="Normal 16 2 2 3 3 2" xfId="38050"/>
    <cellStyle name="Normal 16 2 2 3 4" xfId="38047"/>
    <cellStyle name="Normal 16 2 2 3 5" xfId="46079"/>
    <cellStyle name="Normal 16 2 2 4" xfId="5399"/>
    <cellStyle name="Normal 16 2 2 4 2" xfId="5400"/>
    <cellStyle name="Normal 16 2 2 4 2 2" xfId="12071"/>
    <cellStyle name="Normal 16 2 2 4 2 2 2" xfId="38053"/>
    <cellStyle name="Normal 16 2 2 4 2 3" xfId="38052"/>
    <cellStyle name="Normal 16 2 2 4 2 4" xfId="46082"/>
    <cellStyle name="Normal 16 2 2 4 3" xfId="12070"/>
    <cellStyle name="Normal 16 2 2 4 3 2" xfId="38054"/>
    <cellStyle name="Normal 16 2 2 4 4" xfId="38051"/>
    <cellStyle name="Normal 16 2 2 4 5" xfId="46081"/>
    <cellStyle name="Normal 16 2 2 5" xfId="5401"/>
    <cellStyle name="Normal 16 2 2 5 2" xfId="12072"/>
    <cellStyle name="Normal 16 2 2 5 2 2" xfId="38056"/>
    <cellStyle name="Normal 16 2 2 5 3" xfId="38055"/>
    <cellStyle name="Normal 16 2 2 5 4" xfId="46083"/>
    <cellStyle name="Normal 16 2 2 6" xfId="5402"/>
    <cellStyle name="Normal 16 2 2 6 2" xfId="12073"/>
    <cellStyle name="Normal 16 2 2 6 2 2" xfId="38058"/>
    <cellStyle name="Normal 16 2 2 6 3" xfId="38057"/>
    <cellStyle name="Normal 16 2 2 6 4" xfId="46084"/>
    <cellStyle name="Normal 16 2 2 7" xfId="5403"/>
    <cellStyle name="Normal 16 2 2 7 2" xfId="12074"/>
    <cellStyle name="Normal 16 2 2 7 2 2" xfId="38060"/>
    <cellStyle name="Normal 16 2 2 7 3" xfId="38059"/>
    <cellStyle name="Normal 16 2 2 7 4" xfId="46085"/>
    <cellStyle name="Normal 16 2 2 8" xfId="5404"/>
    <cellStyle name="Normal 16 2 2 8 2" xfId="12075"/>
    <cellStyle name="Normal 16 2 2 8 2 2" xfId="38062"/>
    <cellStyle name="Normal 16 2 2 8 3" xfId="38061"/>
    <cellStyle name="Normal 16 2 2 8 4" xfId="46086"/>
    <cellStyle name="Normal 16 2 2 9" xfId="5405"/>
    <cellStyle name="Normal 16 2 2 9 2" xfId="12076"/>
    <cellStyle name="Normal 16 2 2 9 2 2" xfId="38064"/>
    <cellStyle name="Normal 16 2 2 9 3" xfId="38063"/>
    <cellStyle name="Normal 16 2 2 9 4" xfId="46087"/>
    <cellStyle name="Normal 16 2 3" xfId="5406"/>
    <cellStyle name="Normal 16 2 3 10" xfId="22247"/>
    <cellStyle name="Normal 16 2 3 11" xfId="38065"/>
    <cellStyle name="Normal 16 2 3 12" xfId="46088"/>
    <cellStyle name="Normal 16 2 3 2" xfId="5407"/>
    <cellStyle name="Normal 16 2 3 2 2" xfId="5408"/>
    <cellStyle name="Normal 16 2 3 2 2 2" xfId="12079"/>
    <cellStyle name="Normal 16 2 3 2 2 2 2" xfId="38068"/>
    <cellStyle name="Normal 16 2 3 2 2 3" xfId="38067"/>
    <cellStyle name="Normal 16 2 3 2 2 4" xfId="46090"/>
    <cellStyle name="Normal 16 2 3 2 3" xfId="12078"/>
    <cellStyle name="Normal 16 2 3 2 3 2" xfId="38069"/>
    <cellStyle name="Normal 16 2 3 2 4" xfId="38066"/>
    <cellStyle name="Normal 16 2 3 2 5" xfId="46089"/>
    <cellStyle name="Normal 16 2 3 3" xfId="5409"/>
    <cellStyle name="Normal 16 2 3 3 2" xfId="5410"/>
    <cellStyle name="Normal 16 2 3 3 2 2" xfId="12081"/>
    <cellStyle name="Normal 16 2 3 3 2 2 2" xfId="38072"/>
    <cellStyle name="Normal 16 2 3 3 2 3" xfId="38071"/>
    <cellStyle name="Normal 16 2 3 3 2 4" xfId="46092"/>
    <cellStyle name="Normal 16 2 3 3 3" xfId="12080"/>
    <cellStyle name="Normal 16 2 3 3 3 2" xfId="38073"/>
    <cellStyle name="Normal 16 2 3 3 4" xfId="38070"/>
    <cellStyle name="Normal 16 2 3 3 5" xfId="46091"/>
    <cellStyle name="Normal 16 2 3 4" xfId="5411"/>
    <cellStyle name="Normal 16 2 3 4 2" xfId="12082"/>
    <cellStyle name="Normal 16 2 3 4 2 2" xfId="38075"/>
    <cellStyle name="Normal 16 2 3 4 3" xfId="38074"/>
    <cellStyle name="Normal 16 2 3 4 4" xfId="46093"/>
    <cellStyle name="Normal 16 2 3 5" xfId="5412"/>
    <cellStyle name="Normal 16 2 3 5 2" xfId="12083"/>
    <cellStyle name="Normal 16 2 3 5 2 2" xfId="38077"/>
    <cellStyle name="Normal 16 2 3 5 3" xfId="38076"/>
    <cellStyle name="Normal 16 2 3 5 4" xfId="46094"/>
    <cellStyle name="Normal 16 2 3 6" xfId="5413"/>
    <cellStyle name="Normal 16 2 3 6 2" xfId="12084"/>
    <cellStyle name="Normal 16 2 3 6 2 2" xfId="38079"/>
    <cellStyle name="Normal 16 2 3 6 3" xfId="38078"/>
    <cellStyle name="Normal 16 2 3 6 4" xfId="46095"/>
    <cellStyle name="Normal 16 2 3 7" xfId="5414"/>
    <cellStyle name="Normal 16 2 3 7 2" xfId="12085"/>
    <cellStyle name="Normal 16 2 3 7 2 2" xfId="38081"/>
    <cellStyle name="Normal 16 2 3 7 3" xfId="38080"/>
    <cellStyle name="Normal 16 2 3 7 4" xfId="46096"/>
    <cellStyle name="Normal 16 2 3 8" xfId="5415"/>
    <cellStyle name="Normal 16 2 3 8 2" xfId="12086"/>
    <cellStyle name="Normal 16 2 3 8 2 2" xfId="38083"/>
    <cellStyle name="Normal 16 2 3 8 3" xfId="38082"/>
    <cellStyle name="Normal 16 2 3 8 4" xfId="46097"/>
    <cellStyle name="Normal 16 2 3 9" xfId="12077"/>
    <cellStyle name="Normal 16 2 3 9 2" xfId="38084"/>
    <cellStyle name="Normal 16 2 4" xfId="5416"/>
    <cellStyle name="Normal 16 2 4 10" xfId="38085"/>
    <cellStyle name="Normal 16 2 4 11" xfId="46098"/>
    <cellStyle name="Normal 16 2 4 2" xfId="5417"/>
    <cellStyle name="Normal 16 2 4 2 2" xfId="12088"/>
    <cellStyle name="Normal 16 2 4 2 2 2" xfId="38087"/>
    <cellStyle name="Normal 16 2 4 2 3" xfId="38086"/>
    <cellStyle name="Normal 16 2 4 2 4" xfId="46099"/>
    <cellStyle name="Normal 16 2 4 3" xfId="5418"/>
    <cellStyle name="Normal 16 2 4 3 2" xfId="12089"/>
    <cellStyle name="Normal 16 2 4 3 2 2" xfId="38089"/>
    <cellStyle name="Normal 16 2 4 3 3" xfId="38088"/>
    <cellStyle name="Normal 16 2 4 3 4" xfId="46100"/>
    <cellStyle name="Normal 16 2 4 4" xfId="5419"/>
    <cellStyle name="Normal 16 2 4 4 2" xfId="12090"/>
    <cellStyle name="Normal 16 2 4 4 2 2" xfId="38091"/>
    <cellStyle name="Normal 16 2 4 4 3" xfId="38090"/>
    <cellStyle name="Normal 16 2 4 4 4" xfId="46101"/>
    <cellStyle name="Normal 16 2 4 5" xfId="5420"/>
    <cellStyle name="Normal 16 2 4 5 2" xfId="12091"/>
    <cellStyle name="Normal 16 2 4 5 2 2" xfId="38093"/>
    <cellStyle name="Normal 16 2 4 5 3" xfId="38092"/>
    <cellStyle name="Normal 16 2 4 5 4" xfId="46102"/>
    <cellStyle name="Normal 16 2 4 6" xfId="5421"/>
    <cellStyle name="Normal 16 2 4 6 2" xfId="12092"/>
    <cellStyle name="Normal 16 2 4 6 2 2" xfId="38095"/>
    <cellStyle name="Normal 16 2 4 6 3" xfId="38094"/>
    <cellStyle name="Normal 16 2 4 6 4" xfId="46103"/>
    <cellStyle name="Normal 16 2 4 7" xfId="5422"/>
    <cellStyle name="Normal 16 2 4 7 2" xfId="12093"/>
    <cellStyle name="Normal 16 2 4 7 2 2" xfId="38097"/>
    <cellStyle name="Normal 16 2 4 7 3" xfId="38096"/>
    <cellStyle name="Normal 16 2 4 7 4" xfId="46104"/>
    <cellStyle name="Normal 16 2 4 8" xfId="5423"/>
    <cellStyle name="Normal 16 2 4 8 2" xfId="12094"/>
    <cellStyle name="Normal 16 2 4 8 2 2" xfId="38099"/>
    <cellStyle name="Normal 16 2 4 8 3" xfId="38098"/>
    <cellStyle name="Normal 16 2 4 8 4" xfId="46105"/>
    <cellStyle name="Normal 16 2 4 9" xfId="12087"/>
    <cellStyle name="Normal 16 2 4 9 2" xfId="38100"/>
    <cellStyle name="Normal 16 2 5" xfId="5424"/>
    <cellStyle name="Normal 16 2 5 2" xfId="5425"/>
    <cellStyle name="Normal 16 2 5 2 2" xfId="12096"/>
    <cellStyle name="Normal 16 2 5 2 2 2" xfId="38103"/>
    <cellStyle name="Normal 16 2 5 2 3" xfId="38102"/>
    <cellStyle name="Normal 16 2 5 2 4" xfId="46107"/>
    <cellStyle name="Normal 16 2 5 3" xfId="12095"/>
    <cellStyle name="Normal 16 2 5 3 2" xfId="38104"/>
    <cellStyle name="Normal 16 2 5 4" xfId="38101"/>
    <cellStyle name="Normal 16 2 5 5" xfId="46106"/>
    <cellStyle name="Normal 16 2 6" xfId="5426"/>
    <cellStyle name="Normal 16 2 6 2" xfId="12097"/>
    <cellStyle name="Normal 16 2 6 2 2" xfId="38106"/>
    <cellStyle name="Normal 16 2 6 3" xfId="38105"/>
    <cellStyle name="Normal 16 2 6 4" xfId="46108"/>
    <cellStyle name="Normal 16 2 7" xfId="5427"/>
    <cellStyle name="Normal 16 2 7 2" xfId="12098"/>
    <cellStyle name="Normal 16 2 7 2 2" xfId="38108"/>
    <cellStyle name="Normal 16 2 7 3" xfId="38107"/>
    <cellStyle name="Normal 16 2 7 4" xfId="46109"/>
    <cellStyle name="Normal 16 2 8" xfId="5428"/>
    <cellStyle name="Normal 16 2 8 2" xfId="12099"/>
    <cellStyle name="Normal 16 2 8 2 2" xfId="38110"/>
    <cellStyle name="Normal 16 2 8 3" xfId="38109"/>
    <cellStyle name="Normal 16 2 8 4" xfId="46110"/>
    <cellStyle name="Normal 16 2 9" xfId="5429"/>
    <cellStyle name="Normal 16 2 9 2" xfId="12100"/>
    <cellStyle name="Normal 16 2 9 2 2" xfId="38112"/>
    <cellStyle name="Normal 16 2 9 3" xfId="38111"/>
    <cellStyle name="Normal 16 2 9 4" xfId="46111"/>
    <cellStyle name="Normal 16 3" xfId="70"/>
    <cellStyle name="Normal 16 3 2" xfId="5430"/>
    <cellStyle name="Normal 16 3 2 2" xfId="22249"/>
    <cellStyle name="Normal 16 3 3" xfId="28060"/>
    <cellStyle name="Normal 16 3 4" xfId="22248"/>
    <cellStyle name="Normal 16 4" xfId="5382"/>
    <cellStyle name="Normal 16 5" xfId="12052"/>
    <cellStyle name="Normal 16 5 2" xfId="38113"/>
    <cellStyle name="Normal 16 6" xfId="28298"/>
    <cellStyle name="Normal 17" xfId="161"/>
    <cellStyle name="Normal 17 2" xfId="402"/>
    <cellStyle name="Normal 17 2 2" xfId="5432"/>
    <cellStyle name="Normal 17 2 2 2" xfId="22252"/>
    <cellStyle name="Normal 17 2 3" xfId="12102"/>
    <cellStyle name="Normal 17 2 3 2" xfId="22253"/>
    <cellStyle name="Normal 17 2 3 3" xfId="38115"/>
    <cellStyle name="Normal 17 2 4" xfId="22251"/>
    <cellStyle name="Normal 17 2 5" xfId="38114"/>
    <cellStyle name="Normal 17 3" xfId="5431"/>
    <cellStyle name="Normal 17 3 2" xfId="22255"/>
    <cellStyle name="Normal 17 3 3" xfId="22254"/>
    <cellStyle name="Normal 17 4" xfId="12101"/>
    <cellStyle name="Normal 17 4 2" xfId="22257"/>
    <cellStyle name="Normal 17 4 3" xfId="22256"/>
    <cellStyle name="Normal 17 4 4" xfId="38116"/>
    <cellStyle name="Normal 17 5" xfId="22258"/>
    <cellStyle name="Normal 17 6" xfId="22259"/>
    <cellStyle name="Normal 17 7" xfId="22250"/>
    <cellStyle name="Normal 17 8" xfId="28299"/>
    <cellStyle name="Normal 17_Expired Option Payouts w Detail" xfId="22260"/>
    <cellStyle name="Normal 18" xfId="280"/>
    <cellStyle name="Normal 18 2" xfId="475"/>
    <cellStyle name="Normal 18 2 2" xfId="5434"/>
    <cellStyle name="Normal 18 2 2 2" xfId="28152"/>
    <cellStyle name="Normal 18 2 3" xfId="12104"/>
    <cellStyle name="Normal 18 2 3 2" xfId="38118"/>
    <cellStyle name="Normal 18 2 4" xfId="38117"/>
    <cellStyle name="Normal 18 3" xfId="5435"/>
    <cellStyle name="Normal 18 3 10" xfId="5436"/>
    <cellStyle name="Normal 18 3 10 2" xfId="12106"/>
    <cellStyle name="Normal 18 3 10 2 2" xfId="38121"/>
    <cellStyle name="Normal 18 3 10 3" xfId="38120"/>
    <cellStyle name="Normal 18 3 10 4" xfId="46113"/>
    <cellStyle name="Normal 18 3 11" xfId="5437"/>
    <cellStyle name="Normal 18 3 11 2" xfId="12107"/>
    <cellStyle name="Normal 18 3 11 2 2" xfId="38123"/>
    <cellStyle name="Normal 18 3 11 3" xfId="38122"/>
    <cellStyle name="Normal 18 3 11 4" xfId="46114"/>
    <cellStyle name="Normal 18 3 12" xfId="12105"/>
    <cellStyle name="Normal 18 3 12 2" xfId="38124"/>
    <cellStyle name="Normal 18 3 13" xfId="22262"/>
    <cellStyle name="Normal 18 3 14" xfId="38119"/>
    <cellStyle name="Normal 18 3 15" xfId="46112"/>
    <cellStyle name="Normal 18 3 2" xfId="5438"/>
    <cellStyle name="Normal 18 3 2 10" xfId="12108"/>
    <cellStyle name="Normal 18 3 2 10 2" xfId="38126"/>
    <cellStyle name="Normal 18 3 2 11" xfId="22263"/>
    <cellStyle name="Normal 18 3 2 12" xfId="38125"/>
    <cellStyle name="Normal 18 3 2 13" xfId="46115"/>
    <cellStyle name="Normal 18 3 2 2" xfId="5439"/>
    <cellStyle name="Normal 18 3 2 2 10" xfId="38127"/>
    <cellStyle name="Normal 18 3 2 2 11" xfId="46116"/>
    <cellStyle name="Normal 18 3 2 2 2" xfId="5440"/>
    <cellStyle name="Normal 18 3 2 2 2 2" xfId="5441"/>
    <cellStyle name="Normal 18 3 2 2 2 2 2" xfId="12111"/>
    <cellStyle name="Normal 18 3 2 2 2 2 2 2" xfId="38130"/>
    <cellStyle name="Normal 18 3 2 2 2 2 3" xfId="38129"/>
    <cellStyle name="Normal 18 3 2 2 2 2 4" xfId="46118"/>
    <cellStyle name="Normal 18 3 2 2 2 3" xfId="12110"/>
    <cellStyle name="Normal 18 3 2 2 2 3 2" xfId="38131"/>
    <cellStyle name="Normal 18 3 2 2 2 4" xfId="38128"/>
    <cellStyle name="Normal 18 3 2 2 2 5" xfId="46117"/>
    <cellStyle name="Normal 18 3 2 2 3" xfId="5442"/>
    <cellStyle name="Normal 18 3 2 2 3 2" xfId="5443"/>
    <cellStyle name="Normal 18 3 2 2 3 2 2" xfId="12113"/>
    <cellStyle name="Normal 18 3 2 2 3 2 2 2" xfId="38134"/>
    <cellStyle name="Normal 18 3 2 2 3 2 3" xfId="38133"/>
    <cellStyle name="Normal 18 3 2 2 3 2 4" xfId="46120"/>
    <cellStyle name="Normal 18 3 2 2 3 3" xfId="12112"/>
    <cellStyle name="Normal 18 3 2 2 3 3 2" xfId="38135"/>
    <cellStyle name="Normal 18 3 2 2 3 4" xfId="38132"/>
    <cellStyle name="Normal 18 3 2 2 3 5" xfId="46119"/>
    <cellStyle name="Normal 18 3 2 2 4" xfId="5444"/>
    <cellStyle name="Normal 18 3 2 2 4 2" xfId="12114"/>
    <cellStyle name="Normal 18 3 2 2 4 2 2" xfId="38137"/>
    <cellStyle name="Normal 18 3 2 2 4 3" xfId="38136"/>
    <cellStyle name="Normal 18 3 2 2 4 4" xfId="46121"/>
    <cellStyle name="Normal 18 3 2 2 5" xfId="5445"/>
    <cellStyle name="Normal 18 3 2 2 5 2" xfId="12115"/>
    <cellStyle name="Normal 18 3 2 2 5 2 2" xfId="38139"/>
    <cellStyle name="Normal 18 3 2 2 5 3" xfId="38138"/>
    <cellStyle name="Normal 18 3 2 2 5 4" xfId="46122"/>
    <cellStyle name="Normal 18 3 2 2 6" xfId="5446"/>
    <cellStyle name="Normal 18 3 2 2 6 2" xfId="12116"/>
    <cellStyle name="Normal 18 3 2 2 6 2 2" xfId="38141"/>
    <cellStyle name="Normal 18 3 2 2 6 3" xfId="38140"/>
    <cellStyle name="Normal 18 3 2 2 6 4" xfId="46123"/>
    <cellStyle name="Normal 18 3 2 2 7" xfId="5447"/>
    <cellStyle name="Normal 18 3 2 2 7 2" xfId="12117"/>
    <cellStyle name="Normal 18 3 2 2 7 2 2" xfId="38143"/>
    <cellStyle name="Normal 18 3 2 2 7 3" xfId="38142"/>
    <cellStyle name="Normal 18 3 2 2 7 4" xfId="46124"/>
    <cellStyle name="Normal 18 3 2 2 8" xfId="5448"/>
    <cellStyle name="Normal 18 3 2 2 8 2" xfId="12118"/>
    <cellStyle name="Normal 18 3 2 2 8 2 2" xfId="38145"/>
    <cellStyle name="Normal 18 3 2 2 8 3" xfId="38144"/>
    <cellStyle name="Normal 18 3 2 2 8 4" xfId="46125"/>
    <cellStyle name="Normal 18 3 2 2 9" xfId="12109"/>
    <cellStyle name="Normal 18 3 2 2 9 2" xfId="38146"/>
    <cellStyle name="Normal 18 3 2 3" xfId="5449"/>
    <cellStyle name="Normal 18 3 2 3 2" xfId="5450"/>
    <cellStyle name="Normal 18 3 2 3 2 2" xfId="12120"/>
    <cellStyle name="Normal 18 3 2 3 2 2 2" xfId="38149"/>
    <cellStyle name="Normal 18 3 2 3 2 3" xfId="38148"/>
    <cellStyle name="Normal 18 3 2 3 2 4" xfId="46127"/>
    <cellStyle name="Normal 18 3 2 3 3" xfId="12119"/>
    <cellStyle name="Normal 18 3 2 3 3 2" xfId="38150"/>
    <cellStyle name="Normal 18 3 2 3 4" xfId="38147"/>
    <cellStyle name="Normal 18 3 2 3 5" xfId="46126"/>
    <cellStyle name="Normal 18 3 2 4" xfId="5451"/>
    <cellStyle name="Normal 18 3 2 4 2" xfId="5452"/>
    <cellStyle name="Normal 18 3 2 4 2 2" xfId="12122"/>
    <cellStyle name="Normal 18 3 2 4 2 2 2" xfId="38153"/>
    <cellStyle name="Normal 18 3 2 4 2 3" xfId="38152"/>
    <cellStyle name="Normal 18 3 2 4 2 4" xfId="46129"/>
    <cellStyle name="Normal 18 3 2 4 3" xfId="12121"/>
    <cellStyle name="Normal 18 3 2 4 3 2" xfId="38154"/>
    <cellStyle name="Normal 18 3 2 4 4" xfId="38151"/>
    <cellStyle name="Normal 18 3 2 4 5" xfId="46128"/>
    <cellStyle name="Normal 18 3 2 5" xfId="5453"/>
    <cellStyle name="Normal 18 3 2 5 2" xfId="12123"/>
    <cellStyle name="Normal 18 3 2 5 2 2" xfId="38156"/>
    <cellStyle name="Normal 18 3 2 5 3" xfId="38155"/>
    <cellStyle name="Normal 18 3 2 5 4" xfId="46130"/>
    <cellStyle name="Normal 18 3 2 6" xfId="5454"/>
    <cellStyle name="Normal 18 3 2 6 2" xfId="12124"/>
    <cellStyle name="Normal 18 3 2 6 2 2" xfId="38158"/>
    <cellStyle name="Normal 18 3 2 6 3" xfId="38157"/>
    <cellStyle name="Normal 18 3 2 6 4" xfId="46131"/>
    <cellStyle name="Normal 18 3 2 7" xfId="5455"/>
    <cellStyle name="Normal 18 3 2 7 2" xfId="12125"/>
    <cellStyle name="Normal 18 3 2 7 2 2" xfId="38160"/>
    <cellStyle name="Normal 18 3 2 7 3" xfId="38159"/>
    <cellStyle name="Normal 18 3 2 7 4" xfId="46132"/>
    <cellStyle name="Normal 18 3 2 8" xfId="5456"/>
    <cellStyle name="Normal 18 3 2 8 2" xfId="12126"/>
    <cellStyle name="Normal 18 3 2 8 2 2" xfId="38162"/>
    <cellStyle name="Normal 18 3 2 8 3" xfId="38161"/>
    <cellStyle name="Normal 18 3 2 8 4" xfId="46133"/>
    <cellStyle name="Normal 18 3 2 9" xfId="5457"/>
    <cellStyle name="Normal 18 3 2 9 2" xfId="12127"/>
    <cellStyle name="Normal 18 3 2 9 2 2" xfId="38164"/>
    <cellStyle name="Normal 18 3 2 9 3" xfId="38163"/>
    <cellStyle name="Normal 18 3 2 9 4" xfId="46134"/>
    <cellStyle name="Normal 18 3 3" xfId="5458"/>
    <cellStyle name="Normal 18 3 3 10" xfId="22264"/>
    <cellStyle name="Normal 18 3 3 11" xfId="38165"/>
    <cellStyle name="Normal 18 3 3 12" xfId="46135"/>
    <cellStyle name="Normal 18 3 3 2" xfId="5459"/>
    <cellStyle name="Normal 18 3 3 2 2" xfId="5460"/>
    <cellStyle name="Normal 18 3 3 2 2 2" xfId="12130"/>
    <cellStyle name="Normal 18 3 3 2 2 2 2" xfId="38168"/>
    <cellStyle name="Normal 18 3 3 2 2 3" xfId="38167"/>
    <cellStyle name="Normal 18 3 3 2 2 4" xfId="46137"/>
    <cellStyle name="Normal 18 3 3 2 3" xfId="12129"/>
    <cellStyle name="Normal 18 3 3 2 3 2" xfId="38169"/>
    <cellStyle name="Normal 18 3 3 2 4" xfId="38166"/>
    <cellStyle name="Normal 18 3 3 2 5" xfId="46136"/>
    <cellStyle name="Normal 18 3 3 3" xfId="5461"/>
    <cellStyle name="Normal 18 3 3 3 2" xfId="5462"/>
    <cellStyle name="Normal 18 3 3 3 2 2" xfId="12132"/>
    <cellStyle name="Normal 18 3 3 3 2 2 2" xfId="38172"/>
    <cellStyle name="Normal 18 3 3 3 2 3" xfId="38171"/>
    <cellStyle name="Normal 18 3 3 3 2 4" xfId="46139"/>
    <cellStyle name="Normal 18 3 3 3 3" xfId="12131"/>
    <cellStyle name="Normal 18 3 3 3 3 2" xfId="38173"/>
    <cellStyle name="Normal 18 3 3 3 4" xfId="38170"/>
    <cellStyle name="Normal 18 3 3 3 5" xfId="46138"/>
    <cellStyle name="Normal 18 3 3 4" xfId="5463"/>
    <cellStyle name="Normal 18 3 3 4 2" xfId="12133"/>
    <cellStyle name="Normal 18 3 3 4 2 2" xfId="38175"/>
    <cellStyle name="Normal 18 3 3 4 3" xfId="38174"/>
    <cellStyle name="Normal 18 3 3 4 4" xfId="46140"/>
    <cellStyle name="Normal 18 3 3 5" xfId="5464"/>
    <cellStyle name="Normal 18 3 3 5 2" xfId="12134"/>
    <cellStyle name="Normal 18 3 3 5 2 2" xfId="38177"/>
    <cellStyle name="Normal 18 3 3 5 3" xfId="38176"/>
    <cellStyle name="Normal 18 3 3 5 4" xfId="46141"/>
    <cellStyle name="Normal 18 3 3 6" xfId="5465"/>
    <cellStyle name="Normal 18 3 3 6 2" xfId="12135"/>
    <cellStyle name="Normal 18 3 3 6 2 2" xfId="38179"/>
    <cellStyle name="Normal 18 3 3 6 3" xfId="38178"/>
    <cellStyle name="Normal 18 3 3 6 4" xfId="46142"/>
    <cellStyle name="Normal 18 3 3 7" xfId="5466"/>
    <cellStyle name="Normal 18 3 3 7 2" xfId="12136"/>
    <cellStyle name="Normal 18 3 3 7 2 2" xfId="38181"/>
    <cellStyle name="Normal 18 3 3 7 3" xfId="38180"/>
    <cellStyle name="Normal 18 3 3 7 4" xfId="46143"/>
    <cellStyle name="Normal 18 3 3 8" xfId="5467"/>
    <cellStyle name="Normal 18 3 3 8 2" xfId="12137"/>
    <cellStyle name="Normal 18 3 3 8 2 2" xfId="38183"/>
    <cellStyle name="Normal 18 3 3 8 3" xfId="38182"/>
    <cellStyle name="Normal 18 3 3 8 4" xfId="46144"/>
    <cellStyle name="Normal 18 3 3 9" xfId="12128"/>
    <cellStyle name="Normal 18 3 3 9 2" xfId="38184"/>
    <cellStyle name="Normal 18 3 4" xfId="5468"/>
    <cellStyle name="Normal 18 3 4 10" xfId="38185"/>
    <cellStyle name="Normal 18 3 4 11" xfId="46145"/>
    <cellStyle name="Normal 18 3 4 2" xfId="5469"/>
    <cellStyle name="Normal 18 3 4 2 2" xfId="12139"/>
    <cellStyle name="Normal 18 3 4 2 2 2" xfId="38187"/>
    <cellStyle name="Normal 18 3 4 2 3" xfId="38186"/>
    <cellStyle name="Normal 18 3 4 2 4" xfId="46146"/>
    <cellStyle name="Normal 18 3 4 3" xfId="5470"/>
    <cellStyle name="Normal 18 3 4 3 2" xfId="12140"/>
    <cellStyle name="Normal 18 3 4 3 2 2" xfId="38189"/>
    <cellStyle name="Normal 18 3 4 3 3" xfId="38188"/>
    <cellStyle name="Normal 18 3 4 3 4" xfId="46147"/>
    <cellStyle name="Normal 18 3 4 4" xfId="5471"/>
    <cellStyle name="Normal 18 3 4 4 2" xfId="12141"/>
    <cellStyle name="Normal 18 3 4 4 2 2" xfId="38191"/>
    <cellStyle name="Normal 18 3 4 4 3" xfId="38190"/>
    <cellStyle name="Normal 18 3 4 4 4" xfId="46148"/>
    <cellStyle name="Normal 18 3 4 5" xfId="5472"/>
    <cellStyle name="Normal 18 3 4 5 2" xfId="12142"/>
    <cellStyle name="Normal 18 3 4 5 2 2" xfId="38193"/>
    <cellStyle name="Normal 18 3 4 5 3" xfId="38192"/>
    <cellStyle name="Normal 18 3 4 5 4" xfId="46149"/>
    <cellStyle name="Normal 18 3 4 6" xfId="5473"/>
    <cellStyle name="Normal 18 3 4 6 2" xfId="12143"/>
    <cellStyle name="Normal 18 3 4 6 2 2" xfId="38195"/>
    <cellStyle name="Normal 18 3 4 6 3" xfId="38194"/>
    <cellStyle name="Normal 18 3 4 6 4" xfId="46150"/>
    <cellStyle name="Normal 18 3 4 7" xfId="5474"/>
    <cellStyle name="Normal 18 3 4 7 2" xfId="12144"/>
    <cellStyle name="Normal 18 3 4 7 2 2" xfId="38197"/>
    <cellStyle name="Normal 18 3 4 7 3" xfId="38196"/>
    <cellStyle name="Normal 18 3 4 7 4" xfId="46151"/>
    <cellStyle name="Normal 18 3 4 8" xfId="5475"/>
    <cellStyle name="Normal 18 3 4 8 2" xfId="12145"/>
    <cellStyle name="Normal 18 3 4 8 2 2" xfId="38199"/>
    <cellStyle name="Normal 18 3 4 8 3" xfId="38198"/>
    <cellStyle name="Normal 18 3 4 8 4" xfId="46152"/>
    <cellStyle name="Normal 18 3 4 9" xfId="12138"/>
    <cellStyle name="Normal 18 3 4 9 2" xfId="38200"/>
    <cellStyle name="Normal 18 3 5" xfId="5476"/>
    <cellStyle name="Normal 18 3 5 2" xfId="5477"/>
    <cellStyle name="Normal 18 3 5 2 2" xfId="12147"/>
    <cellStyle name="Normal 18 3 5 2 2 2" xfId="38203"/>
    <cellStyle name="Normal 18 3 5 2 3" xfId="38202"/>
    <cellStyle name="Normal 18 3 5 2 4" xfId="46154"/>
    <cellStyle name="Normal 18 3 5 3" xfId="12146"/>
    <cellStyle name="Normal 18 3 5 3 2" xfId="38204"/>
    <cellStyle name="Normal 18 3 5 4" xfId="38201"/>
    <cellStyle name="Normal 18 3 5 5" xfId="46153"/>
    <cellStyle name="Normal 18 3 6" xfId="5478"/>
    <cellStyle name="Normal 18 3 6 2" xfId="12148"/>
    <cellStyle name="Normal 18 3 6 2 2" xfId="38206"/>
    <cellStyle name="Normal 18 3 6 3" xfId="38205"/>
    <cellStyle name="Normal 18 3 6 4" xfId="46155"/>
    <cellStyle name="Normal 18 3 7" xfId="5479"/>
    <cellStyle name="Normal 18 3 7 2" xfId="12149"/>
    <cellStyle name="Normal 18 3 7 2 2" xfId="38208"/>
    <cellStyle name="Normal 18 3 7 3" xfId="38207"/>
    <cellStyle name="Normal 18 3 7 4" xfId="46156"/>
    <cellStyle name="Normal 18 3 8" xfId="5480"/>
    <cellStyle name="Normal 18 3 8 2" xfId="12150"/>
    <cellStyle name="Normal 18 3 8 2 2" xfId="38210"/>
    <cellStyle name="Normal 18 3 8 3" xfId="38209"/>
    <cellStyle name="Normal 18 3 8 4" xfId="46157"/>
    <cellStyle name="Normal 18 3 9" xfId="5481"/>
    <cellStyle name="Normal 18 3 9 2" xfId="12151"/>
    <cellStyle name="Normal 18 3 9 2 2" xfId="38212"/>
    <cellStyle name="Normal 18 3 9 3" xfId="38211"/>
    <cellStyle name="Normal 18 3 9 4" xfId="46158"/>
    <cellStyle name="Normal 18 4" xfId="5433"/>
    <cellStyle name="Normal 18 5" xfId="12103"/>
    <cellStyle name="Normal 18 5 2" xfId="38213"/>
    <cellStyle name="Normal 18 6" xfId="22261"/>
    <cellStyle name="Normal 18 7" xfId="28300"/>
    <cellStyle name="Normal 19" xfId="320"/>
    <cellStyle name="Normal 19 2" xfId="489"/>
    <cellStyle name="Normal 19 2 10" xfId="5484"/>
    <cellStyle name="Normal 19 2 10 2" xfId="12152"/>
    <cellStyle name="Normal 19 2 10 2 2" xfId="38215"/>
    <cellStyle name="Normal 19 2 10 3" xfId="38214"/>
    <cellStyle name="Normal 19 2 10 4" xfId="46160"/>
    <cellStyle name="Normal 19 2 11" xfId="5485"/>
    <cellStyle name="Normal 19 2 11 2" xfId="12153"/>
    <cellStyle name="Normal 19 2 11 2 2" xfId="38217"/>
    <cellStyle name="Normal 19 2 11 3" xfId="38216"/>
    <cellStyle name="Normal 19 2 11 4" xfId="46161"/>
    <cellStyle name="Normal 19 2 12" xfId="5483"/>
    <cellStyle name="Normal 19 2 12 2" xfId="12154"/>
    <cellStyle name="Normal 19 2 12 2 2" xfId="38219"/>
    <cellStyle name="Normal 19 2 12 3" xfId="38218"/>
    <cellStyle name="Normal 19 2 13" xfId="22266"/>
    <cellStyle name="Normal 19 2 14" xfId="46159"/>
    <cellStyle name="Normal 19 2 2" xfId="5486"/>
    <cellStyle name="Normal 19 2 2 10" xfId="12155"/>
    <cellStyle name="Normal 19 2 2 10 2" xfId="38221"/>
    <cellStyle name="Normal 19 2 2 11" xfId="22267"/>
    <cellStyle name="Normal 19 2 2 12" xfId="38220"/>
    <cellStyle name="Normal 19 2 2 13" xfId="46162"/>
    <cellStyle name="Normal 19 2 2 2" xfId="5487"/>
    <cellStyle name="Normal 19 2 2 2 10" xfId="38222"/>
    <cellStyle name="Normal 19 2 2 2 11" xfId="46163"/>
    <cellStyle name="Normal 19 2 2 2 2" xfId="5488"/>
    <cellStyle name="Normal 19 2 2 2 2 2" xfId="5489"/>
    <cellStyle name="Normal 19 2 2 2 2 2 2" xfId="12158"/>
    <cellStyle name="Normal 19 2 2 2 2 2 2 2" xfId="38225"/>
    <cellStyle name="Normal 19 2 2 2 2 2 3" xfId="38224"/>
    <cellStyle name="Normal 19 2 2 2 2 2 4" xfId="46165"/>
    <cellStyle name="Normal 19 2 2 2 2 3" xfId="12157"/>
    <cellStyle name="Normal 19 2 2 2 2 3 2" xfId="38226"/>
    <cellStyle name="Normal 19 2 2 2 2 4" xfId="38223"/>
    <cellStyle name="Normal 19 2 2 2 2 5" xfId="46164"/>
    <cellStyle name="Normal 19 2 2 2 3" xfId="5490"/>
    <cellStyle name="Normal 19 2 2 2 3 2" xfId="5491"/>
    <cellStyle name="Normal 19 2 2 2 3 2 2" xfId="12160"/>
    <cellStyle name="Normal 19 2 2 2 3 2 2 2" xfId="38229"/>
    <cellStyle name="Normal 19 2 2 2 3 2 3" xfId="38228"/>
    <cellStyle name="Normal 19 2 2 2 3 2 4" xfId="46167"/>
    <cellStyle name="Normal 19 2 2 2 3 3" xfId="12159"/>
    <cellStyle name="Normal 19 2 2 2 3 3 2" xfId="38230"/>
    <cellStyle name="Normal 19 2 2 2 3 4" xfId="38227"/>
    <cellStyle name="Normal 19 2 2 2 3 5" xfId="46166"/>
    <cellStyle name="Normal 19 2 2 2 4" xfId="5492"/>
    <cellStyle name="Normal 19 2 2 2 4 2" xfId="12161"/>
    <cellStyle name="Normal 19 2 2 2 4 2 2" xfId="38232"/>
    <cellStyle name="Normal 19 2 2 2 4 3" xfId="38231"/>
    <cellStyle name="Normal 19 2 2 2 4 4" xfId="46168"/>
    <cellStyle name="Normal 19 2 2 2 5" xfId="5493"/>
    <cellStyle name="Normal 19 2 2 2 5 2" xfId="12162"/>
    <cellStyle name="Normal 19 2 2 2 5 2 2" xfId="38234"/>
    <cellStyle name="Normal 19 2 2 2 5 3" xfId="38233"/>
    <cellStyle name="Normal 19 2 2 2 5 4" xfId="46169"/>
    <cellStyle name="Normal 19 2 2 2 6" xfId="5494"/>
    <cellStyle name="Normal 19 2 2 2 6 2" xfId="12163"/>
    <cellStyle name="Normal 19 2 2 2 6 2 2" xfId="38236"/>
    <cellStyle name="Normal 19 2 2 2 6 3" xfId="38235"/>
    <cellStyle name="Normal 19 2 2 2 6 4" xfId="46170"/>
    <cellStyle name="Normal 19 2 2 2 7" xfId="5495"/>
    <cellStyle name="Normal 19 2 2 2 7 2" xfId="12164"/>
    <cellStyle name="Normal 19 2 2 2 7 2 2" xfId="38238"/>
    <cellStyle name="Normal 19 2 2 2 7 3" xfId="38237"/>
    <cellStyle name="Normal 19 2 2 2 7 4" xfId="46171"/>
    <cellStyle name="Normal 19 2 2 2 8" xfId="5496"/>
    <cellStyle name="Normal 19 2 2 2 8 2" xfId="12165"/>
    <cellStyle name="Normal 19 2 2 2 8 2 2" xfId="38240"/>
    <cellStyle name="Normal 19 2 2 2 8 3" xfId="38239"/>
    <cellStyle name="Normal 19 2 2 2 8 4" xfId="46172"/>
    <cellStyle name="Normal 19 2 2 2 9" xfId="12156"/>
    <cellStyle name="Normal 19 2 2 2 9 2" xfId="38241"/>
    <cellStyle name="Normal 19 2 2 3" xfId="5497"/>
    <cellStyle name="Normal 19 2 2 3 2" xfId="5498"/>
    <cellStyle name="Normal 19 2 2 3 2 2" xfId="12167"/>
    <cellStyle name="Normal 19 2 2 3 2 2 2" xfId="38244"/>
    <cellStyle name="Normal 19 2 2 3 2 3" xfId="38243"/>
    <cellStyle name="Normal 19 2 2 3 2 4" xfId="46174"/>
    <cellStyle name="Normal 19 2 2 3 3" xfId="12166"/>
    <cellStyle name="Normal 19 2 2 3 3 2" xfId="38245"/>
    <cellStyle name="Normal 19 2 2 3 4" xfId="38242"/>
    <cellStyle name="Normal 19 2 2 3 5" xfId="46173"/>
    <cellStyle name="Normal 19 2 2 4" xfId="5499"/>
    <cellStyle name="Normal 19 2 2 4 2" xfId="5500"/>
    <cellStyle name="Normal 19 2 2 4 2 2" xfId="12169"/>
    <cellStyle name="Normal 19 2 2 4 2 2 2" xfId="38248"/>
    <cellStyle name="Normal 19 2 2 4 2 3" xfId="38247"/>
    <cellStyle name="Normal 19 2 2 4 2 4" xfId="46176"/>
    <cellStyle name="Normal 19 2 2 4 3" xfId="12168"/>
    <cellStyle name="Normal 19 2 2 4 3 2" xfId="38249"/>
    <cellStyle name="Normal 19 2 2 4 4" xfId="38246"/>
    <cellStyle name="Normal 19 2 2 4 5" xfId="46175"/>
    <cellStyle name="Normal 19 2 2 5" xfId="5501"/>
    <cellStyle name="Normal 19 2 2 5 2" xfId="12170"/>
    <cellStyle name="Normal 19 2 2 5 2 2" xfId="38251"/>
    <cellStyle name="Normal 19 2 2 5 3" xfId="38250"/>
    <cellStyle name="Normal 19 2 2 5 4" xfId="46177"/>
    <cellStyle name="Normal 19 2 2 6" xfId="5502"/>
    <cellStyle name="Normal 19 2 2 6 2" xfId="12171"/>
    <cellStyle name="Normal 19 2 2 6 2 2" xfId="38253"/>
    <cellStyle name="Normal 19 2 2 6 3" xfId="38252"/>
    <cellStyle name="Normal 19 2 2 6 4" xfId="46178"/>
    <cellStyle name="Normal 19 2 2 7" xfId="5503"/>
    <cellStyle name="Normal 19 2 2 7 2" xfId="12172"/>
    <cellStyle name="Normal 19 2 2 7 2 2" xfId="38255"/>
    <cellStyle name="Normal 19 2 2 7 3" xfId="38254"/>
    <cellStyle name="Normal 19 2 2 7 4" xfId="46179"/>
    <cellStyle name="Normal 19 2 2 8" xfId="5504"/>
    <cellStyle name="Normal 19 2 2 8 2" xfId="12173"/>
    <cellStyle name="Normal 19 2 2 8 2 2" xfId="38257"/>
    <cellStyle name="Normal 19 2 2 8 3" xfId="38256"/>
    <cellStyle name="Normal 19 2 2 8 4" xfId="46180"/>
    <cellStyle name="Normal 19 2 2 9" xfId="5505"/>
    <cellStyle name="Normal 19 2 2 9 2" xfId="12174"/>
    <cellStyle name="Normal 19 2 2 9 2 2" xfId="38259"/>
    <cellStyle name="Normal 19 2 2 9 3" xfId="38258"/>
    <cellStyle name="Normal 19 2 2 9 4" xfId="46181"/>
    <cellStyle name="Normal 19 2 3" xfId="5506"/>
    <cellStyle name="Normal 19 2 3 10" xfId="22268"/>
    <cellStyle name="Normal 19 2 3 11" xfId="38260"/>
    <cellStyle name="Normal 19 2 3 12" xfId="46182"/>
    <cellStyle name="Normal 19 2 3 2" xfId="5507"/>
    <cellStyle name="Normal 19 2 3 2 2" xfId="5508"/>
    <cellStyle name="Normal 19 2 3 2 2 2" xfId="12177"/>
    <cellStyle name="Normal 19 2 3 2 2 2 2" xfId="38263"/>
    <cellStyle name="Normal 19 2 3 2 2 3" xfId="38262"/>
    <cellStyle name="Normal 19 2 3 2 2 4" xfId="46184"/>
    <cellStyle name="Normal 19 2 3 2 3" xfId="12176"/>
    <cellStyle name="Normal 19 2 3 2 3 2" xfId="38264"/>
    <cellStyle name="Normal 19 2 3 2 4" xfId="38261"/>
    <cellStyle name="Normal 19 2 3 2 5" xfId="46183"/>
    <cellStyle name="Normal 19 2 3 3" xfId="5509"/>
    <cellStyle name="Normal 19 2 3 3 2" xfId="5510"/>
    <cellStyle name="Normal 19 2 3 3 2 2" xfId="12179"/>
    <cellStyle name="Normal 19 2 3 3 2 2 2" xfId="38267"/>
    <cellStyle name="Normal 19 2 3 3 2 3" xfId="38266"/>
    <cellStyle name="Normal 19 2 3 3 2 4" xfId="46186"/>
    <cellStyle name="Normal 19 2 3 3 3" xfId="12178"/>
    <cellStyle name="Normal 19 2 3 3 3 2" xfId="38268"/>
    <cellStyle name="Normal 19 2 3 3 4" xfId="38265"/>
    <cellStyle name="Normal 19 2 3 3 5" xfId="46185"/>
    <cellStyle name="Normal 19 2 3 4" xfId="5511"/>
    <cellStyle name="Normal 19 2 3 4 2" xfId="12180"/>
    <cellStyle name="Normal 19 2 3 4 2 2" xfId="38270"/>
    <cellStyle name="Normal 19 2 3 4 3" xfId="38269"/>
    <cellStyle name="Normal 19 2 3 4 4" xfId="46187"/>
    <cellStyle name="Normal 19 2 3 5" xfId="5512"/>
    <cellStyle name="Normal 19 2 3 5 2" xfId="12181"/>
    <cellStyle name="Normal 19 2 3 5 2 2" xfId="38272"/>
    <cellStyle name="Normal 19 2 3 5 3" xfId="38271"/>
    <cellStyle name="Normal 19 2 3 5 4" xfId="46188"/>
    <cellStyle name="Normal 19 2 3 6" xfId="5513"/>
    <cellStyle name="Normal 19 2 3 6 2" xfId="12182"/>
    <cellStyle name="Normal 19 2 3 6 2 2" xfId="38274"/>
    <cellStyle name="Normal 19 2 3 6 3" xfId="38273"/>
    <cellStyle name="Normal 19 2 3 6 4" xfId="46189"/>
    <cellStyle name="Normal 19 2 3 7" xfId="5514"/>
    <cellStyle name="Normal 19 2 3 7 2" xfId="12183"/>
    <cellStyle name="Normal 19 2 3 7 2 2" xfId="38276"/>
    <cellStyle name="Normal 19 2 3 7 3" xfId="38275"/>
    <cellStyle name="Normal 19 2 3 7 4" xfId="46190"/>
    <cellStyle name="Normal 19 2 3 8" xfId="5515"/>
    <cellStyle name="Normal 19 2 3 8 2" xfId="12184"/>
    <cellStyle name="Normal 19 2 3 8 2 2" xfId="38278"/>
    <cellStyle name="Normal 19 2 3 8 3" xfId="38277"/>
    <cellStyle name="Normal 19 2 3 8 4" xfId="46191"/>
    <cellStyle name="Normal 19 2 3 9" xfId="12175"/>
    <cellStyle name="Normal 19 2 3 9 2" xfId="38279"/>
    <cellStyle name="Normal 19 2 4" xfId="5516"/>
    <cellStyle name="Normal 19 2 4 10" xfId="22269"/>
    <cellStyle name="Normal 19 2 4 11" xfId="38280"/>
    <cellStyle name="Normal 19 2 4 12" xfId="46192"/>
    <cellStyle name="Normal 19 2 4 2" xfId="5517"/>
    <cellStyle name="Normal 19 2 4 2 2" xfId="12186"/>
    <cellStyle name="Normal 19 2 4 2 2 2" xfId="38282"/>
    <cellStyle name="Normal 19 2 4 2 3" xfId="38281"/>
    <cellStyle name="Normal 19 2 4 2 4" xfId="46193"/>
    <cellStyle name="Normal 19 2 4 3" xfId="5518"/>
    <cellStyle name="Normal 19 2 4 3 2" xfId="12187"/>
    <cellStyle name="Normal 19 2 4 3 2 2" xfId="38284"/>
    <cellStyle name="Normal 19 2 4 3 3" xfId="38283"/>
    <cellStyle name="Normal 19 2 4 3 4" xfId="46194"/>
    <cellStyle name="Normal 19 2 4 4" xfId="5519"/>
    <cellStyle name="Normal 19 2 4 4 2" xfId="12188"/>
    <cellStyle name="Normal 19 2 4 4 2 2" xfId="38286"/>
    <cellStyle name="Normal 19 2 4 4 3" xfId="38285"/>
    <cellStyle name="Normal 19 2 4 4 4" xfId="46195"/>
    <cellStyle name="Normal 19 2 4 5" xfId="5520"/>
    <cellStyle name="Normal 19 2 4 5 2" xfId="12189"/>
    <cellStyle name="Normal 19 2 4 5 2 2" xfId="38288"/>
    <cellStyle name="Normal 19 2 4 5 3" xfId="38287"/>
    <cellStyle name="Normal 19 2 4 5 4" xfId="46196"/>
    <cellStyle name="Normal 19 2 4 6" xfId="5521"/>
    <cellStyle name="Normal 19 2 4 6 2" xfId="12190"/>
    <cellStyle name="Normal 19 2 4 6 2 2" xfId="38290"/>
    <cellStyle name="Normal 19 2 4 6 3" xfId="38289"/>
    <cellStyle name="Normal 19 2 4 6 4" xfId="46197"/>
    <cellStyle name="Normal 19 2 4 7" xfId="5522"/>
    <cellStyle name="Normal 19 2 4 7 2" xfId="12191"/>
    <cellStyle name="Normal 19 2 4 7 2 2" xfId="38292"/>
    <cellStyle name="Normal 19 2 4 7 3" xfId="38291"/>
    <cellStyle name="Normal 19 2 4 7 4" xfId="46198"/>
    <cellStyle name="Normal 19 2 4 8" xfId="5523"/>
    <cellStyle name="Normal 19 2 4 8 2" xfId="12192"/>
    <cellStyle name="Normal 19 2 4 8 2 2" xfId="38294"/>
    <cellStyle name="Normal 19 2 4 8 3" xfId="38293"/>
    <cellStyle name="Normal 19 2 4 8 4" xfId="46199"/>
    <cellStyle name="Normal 19 2 4 9" xfId="12185"/>
    <cellStyle name="Normal 19 2 4 9 2" xfId="38295"/>
    <cellStyle name="Normal 19 2 5" xfId="5524"/>
    <cellStyle name="Normal 19 2 5 2" xfId="5525"/>
    <cellStyle name="Normal 19 2 5 2 2" xfId="12194"/>
    <cellStyle name="Normal 19 2 5 2 2 2" xfId="38298"/>
    <cellStyle name="Normal 19 2 5 2 3" xfId="38297"/>
    <cellStyle name="Normal 19 2 5 2 4" xfId="46201"/>
    <cellStyle name="Normal 19 2 5 3" xfId="12193"/>
    <cellStyle name="Normal 19 2 5 3 2" xfId="38299"/>
    <cellStyle name="Normal 19 2 5 4" xfId="22270"/>
    <cellStyle name="Normal 19 2 5 5" xfId="38296"/>
    <cellStyle name="Normal 19 2 5 6" xfId="46200"/>
    <cellStyle name="Normal 19 2 6" xfId="5526"/>
    <cellStyle name="Normal 19 2 6 2" xfId="12195"/>
    <cellStyle name="Normal 19 2 6 2 2" xfId="38301"/>
    <cellStyle name="Normal 19 2 6 3" xfId="38300"/>
    <cellStyle name="Normal 19 2 6 4" xfId="46202"/>
    <cellStyle name="Normal 19 2 7" xfId="5527"/>
    <cellStyle name="Normal 19 2 7 2" xfId="12196"/>
    <cellStyle name="Normal 19 2 7 2 2" xfId="38303"/>
    <cellStyle name="Normal 19 2 7 3" xfId="38302"/>
    <cellStyle name="Normal 19 2 7 4" xfId="46203"/>
    <cellStyle name="Normal 19 2 8" xfId="5528"/>
    <cellStyle name="Normal 19 2 8 2" xfId="12197"/>
    <cellStyle name="Normal 19 2 8 2 2" xfId="38305"/>
    <cellStyle name="Normal 19 2 8 3" xfId="38304"/>
    <cellStyle name="Normal 19 2 8 4" xfId="46204"/>
    <cellStyle name="Normal 19 2 9" xfId="5529"/>
    <cellStyle name="Normal 19 2 9 2" xfId="12198"/>
    <cellStyle name="Normal 19 2 9 2 2" xfId="38307"/>
    <cellStyle name="Normal 19 2 9 3" xfId="38306"/>
    <cellStyle name="Normal 19 2 9 4" xfId="46205"/>
    <cellStyle name="Normal 19 3" xfId="5482"/>
    <cellStyle name="Normal 19 3 2" xfId="22272"/>
    <cellStyle name="Normal 19 3 3" xfId="22271"/>
    <cellStyle name="Normal 19 4" xfId="22273"/>
    <cellStyle name="Normal 19 4 2" xfId="22274"/>
    <cellStyle name="Normal 19 5" xfId="22275"/>
    <cellStyle name="Normal 19 6" xfId="22276"/>
    <cellStyle name="Normal 19 6 2" xfId="28151"/>
    <cellStyle name="Normal 19 7" xfId="22265"/>
    <cellStyle name="Normal 19 8" xfId="28301"/>
    <cellStyle name="Normal 19_Expired Option Payouts w Detail" xfId="22277"/>
    <cellStyle name="Normal 2" xfId="40"/>
    <cellStyle name="Normal 2 10" xfId="5530"/>
    <cellStyle name="Normal 2 10 10" xfId="22279"/>
    <cellStyle name="Normal 2 10 10 2" xfId="22280"/>
    <cellStyle name="Normal 2 10 11" xfId="22281"/>
    <cellStyle name="Normal 2 10 11 2" xfId="22282"/>
    <cellStyle name="Normal 2 10 12" xfId="22283"/>
    <cellStyle name="Normal 2 10 13" xfId="22278"/>
    <cellStyle name="Normal 2 10 2" xfId="22284"/>
    <cellStyle name="Normal 2 10 2 2" xfId="22285"/>
    <cellStyle name="Normal 2 10 3" xfId="22286"/>
    <cellStyle name="Normal 2 10 3 2" xfId="22287"/>
    <cellStyle name="Normal 2 10 4" xfId="22288"/>
    <cellStyle name="Normal 2 10 4 2" xfId="22289"/>
    <cellStyle name="Normal 2 10 5" xfId="22290"/>
    <cellStyle name="Normal 2 10 5 2" xfId="22291"/>
    <cellStyle name="Normal 2 10 6" xfId="22292"/>
    <cellStyle name="Normal 2 10 6 2" xfId="22293"/>
    <cellStyle name="Normal 2 10 7" xfId="22294"/>
    <cellStyle name="Normal 2 10 7 2" xfId="22295"/>
    <cellStyle name="Normal 2 10 8" xfId="22296"/>
    <cellStyle name="Normal 2 10 8 2" xfId="22297"/>
    <cellStyle name="Normal 2 10 9" xfId="22298"/>
    <cellStyle name="Normal 2 10 9 2" xfId="22299"/>
    <cellStyle name="Normal 2 10_Comverse 2004 Income Tax Review Wkbk 02 03" xfId="22300"/>
    <cellStyle name="Normal 2 11" xfId="13886"/>
    <cellStyle name="Normal 2 11 10" xfId="22302"/>
    <cellStyle name="Normal 2 11 10 2" xfId="22303"/>
    <cellStyle name="Normal 2 11 11" xfId="22304"/>
    <cellStyle name="Normal 2 11 11 2" xfId="22305"/>
    <cellStyle name="Normal 2 11 12" xfId="22306"/>
    <cellStyle name="Normal 2 11 13" xfId="22301"/>
    <cellStyle name="Normal 2 11 2" xfId="22307"/>
    <cellStyle name="Normal 2 11 2 2" xfId="22308"/>
    <cellStyle name="Normal 2 11 3" xfId="22309"/>
    <cellStyle name="Normal 2 11 3 2" xfId="22310"/>
    <cellStyle name="Normal 2 11 4" xfId="22311"/>
    <cellStyle name="Normal 2 11 4 2" xfId="22312"/>
    <cellStyle name="Normal 2 11 5" xfId="22313"/>
    <cellStyle name="Normal 2 11 5 2" xfId="22314"/>
    <cellStyle name="Normal 2 11 6" xfId="22315"/>
    <cellStyle name="Normal 2 11 6 2" xfId="22316"/>
    <cellStyle name="Normal 2 11 7" xfId="22317"/>
    <cellStyle name="Normal 2 11 7 2" xfId="22318"/>
    <cellStyle name="Normal 2 11 8" xfId="22319"/>
    <cellStyle name="Normal 2 11 8 2" xfId="22320"/>
    <cellStyle name="Normal 2 11 9" xfId="22321"/>
    <cellStyle name="Normal 2 11 9 2" xfId="22322"/>
    <cellStyle name="Normal 2 11_Comverse 2004 Income Tax Review Wkbk 02 03" xfId="22323"/>
    <cellStyle name="Normal 2 12" xfId="22324"/>
    <cellStyle name="Normal 2 12 10" xfId="22325"/>
    <cellStyle name="Normal 2 12 10 2" xfId="22326"/>
    <cellStyle name="Normal 2 12 11" xfId="22327"/>
    <cellStyle name="Normal 2 12 11 2" xfId="22328"/>
    <cellStyle name="Normal 2 12 12" xfId="22329"/>
    <cellStyle name="Normal 2 12 2" xfId="22330"/>
    <cellStyle name="Normal 2 12 2 2" xfId="22331"/>
    <cellStyle name="Normal 2 12 3" xfId="22332"/>
    <cellStyle name="Normal 2 12 3 2" xfId="22333"/>
    <cellStyle name="Normal 2 12 4" xfId="22334"/>
    <cellStyle name="Normal 2 12 4 2" xfId="22335"/>
    <cellStyle name="Normal 2 12 5" xfId="22336"/>
    <cellStyle name="Normal 2 12 5 2" xfId="22337"/>
    <cellStyle name="Normal 2 12 6" xfId="22338"/>
    <cellStyle name="Normal 2 12 6 2" xfId="22339"/>
    <cellStyle name="Normal 2 12 7" xfId="22340"/>
    <cellStyle name="Normal 2 12 7 2" xfId="22341"/>
    <cellStyle name="Normal 2 12 8" xfId="22342"/>
    <cellStyle name="Normal 2 12 8 2" xfId="22343"/>
    <cellStyle name="Normal 2 12 9" xfId="22344"/>
    <cellStyle name="Normal 2 12 9 2" xfId="22345"/>
    <cellStyle name="Normal 2 12_Comverse 2004 Income Tax Review Wkbk 02 03" xfId="22346"/>
    <cellStyle name="Normal 2 13" xfId="22347"/>
    <cellStyle name="Normal 2 13 10" xfId="22348"/>
    <cellStyle name="Normal 2 13 10 2" xfId="22349"/>
    <cellStyle name="Normal 2 13 11" xfId="22350"/>
    <cellStyle name="Normal 2 13 11 2" xfId="22351"/>
    <cellStyle name="Normal 2 13 12" xfId="22352"/>
    <cellStyle name="Normal 2 13 2" xfId="22353"/>
    <cellStyle name="Normal 2 13 2 2" xfId="22354"/>
    <cellStyle name="Normal 2 13 3" xfId="22355"/>
    <cellStyle name="Normal 2 13 3 2" xfId="22356"/>
    <cellStyle name="Normal 2 13 4" xfId="22357"/>
    <cellStyle name="Normal 2 13 4 2" xfId="22358"/>
    <cellStyle name="Normal 2 13 5" xfId="22359"/>
    <cellStyle name="Normal 2 13 5 2" xfId="22360"/>
    <cellStyle name="Normal 2 13 6" xfId="22361"/>
    <cellStyle name="Normal 2 13 6 2" xfId="22362"/>
    <cellStyle name="Normal 2 13 7" xfId="22363"/>
    <cellStyle name="Normal 2 13 7 2" xfId="22364"/>
    <cellStyle name="Normal 2 13 8" xfId="22365"/>
    <cellStyle name="Normal 2 13 8 2" xfId="22366"/>
    <cellStyle name="Normal 2 13 9" xfId="22367"/>
    <cellStyle name="Normal 2 13 9 2" xfId="22368"/>
    <cellStyle name="Normal 2 13_Comverse 2004 Income Tax Review Wkbk 02 03" xfId="22369"/>
    <cellStyle name="Normal 2 14" xfId="5531"/>
    <cellStyle name="Normal 2 14 2" xfId="5532"/>
    <cellStyle name="Normal 2 15" xfId="22370"/>
    <cellStyle name="Normal 2 16" xfId="22371"/>
    <cellStyle name="Normal 2 17" xfId="22372"/>
    <cellStyle name="Normal 2 18" xfId="22373"/>
    <cellStyle name="Normal 2 19" xfId="22374"/>
    <cellStyle name="Normal 2 2" xfId="62"/>
    <cellStyle name="Normal 2 2 10" xfId="22376"/>
    <cellStyle name="Normal 2 2 10 2" xfId="22377"/>
    <cellStyle name="Normal 2 2 11" xfId="22378"/>
    <cellStyle name="Normal 2 2 11 2" xfId="22379"/>
    <cellStyle name="Normal 2 2 12" xfId="22380"/>
    <cellStyle name="Normal 2 2 12 2" xfId="22381"/>
    <cellStyle name="Normal 2 2 13" xfId="22382"/>
    <cellStyle name="Normal 2 2 13 2" xfId="22383"/>
    <cellStyle name="Normal 2 2 14" xfId="22384"/>
    <cellStyle name="Normal 2 2 14 2" xfId="22385"/>
    <cellStyle name="Normal 2 2 14 2 2" xfId="22386"/>
    <cellStyle name="Normal 2 2 14 2 2 2" xfId="22387"/>
    <cellStyle name="Normal 2 2 14 2 2 2 2" xfId="22388"/>
    <cellStyle name="Normal 2 2 14 2 2 2 3" xfId="22389"/>
    <cellStyle name="Normal 2 2 14 2 2 2 4" xfId="22390"/>
    <cellStyle name="Normal 2 2 14 2 2 3" xfId="22391"/>
    <cellStyle name="Normal 2 2 14 2 2 4" xfId="22392"/>
    <cellStyle name="Normal 2 2 14 2 2 5" xfId="22393"/>
    <cellStyle name="Normal 2 2 14 2 2 6" xfId="22394"/>
    <cellStyle name="Normal 2 2 14 2 2 6 2" xfId="22395"/>
    <cellStyle name="Normal 2 2 14 2 3" xfId="22396"/>
    <cellStyle name="Normal 2 2 14 2 3 2" xfId="22397"/>
    <cellStyle name="Normal 2 2 14 2 3 2 2" xfId="22398"/>
    <cellStyle name="Normal 2 2 14 2 3 3" xfId="22399"/>
    <cellStyle name="Normal 2 2 14 2 3 3 2" xfId="22400"/>
    <cellStyle name="Normal 2 2 14 2 4" xfId="22401"/>
    <cellStyle name="Normal 2 2 14 2 4 2" xfId="22402"/>
    <cellStyle name="Normal 2 2 14 2 5" xfId="22403"/>
    <cellStyle name="Normal 2 2 14 2 5 2" xfId="22404"/>
    <cellStyle name="Normal 2 2 14 2 6" xfId="22405"/>
    <cellStyle name="Normal 2 2 14 2 7" xfId="22406"/>
    <cellStyle name="Normal 2 2 14 3" xfId="22407"/>
    <cellStyle name="Normal 2 2 14 3 2" xfId="22408"/>
    <cellStyle name="Normal 2 2 14 3 3" xfId="22409"/>
    <cellStyle name="Normal 2 2 14 3 4" xfId="22410"/>
    <cellStyle name="Normal 2 2 14 4" xfId="22411"/>
    <cellStyle name="Normal 2 2 14 5" xfId="22412"/>
    <cellStyle name="Normal 2 2 14 6" xfId="22413"/>
    <cellStyle name="Normal 2 2 14 7" xfId="22414"/>
    <cellStyle name="Normal 2 2 14 7 2" xfId="22415"/>
    <cellStyle name="Normal 2 2 15" xfId="22416"/>
    <cellStyle name="Normal 2 2 16" xfId="22417"/>
    <cellStyle name="Normal 2 2 16 2" xfId="22418"/>
    <cellStyle name="Normal 2 2 16 2 2" xfId="22419"/>
    <cellStyle name="Normal 2 2 16 2 3" xfId="22420"/>
    <cellStyle name="Normal 2 2 16 2 4" xfId="22421"/>
    <cellStyle name="Normal 2 2 16 3" xfId="22422"/>
    <cellStyle name="Normal 2 2 16 4" xfId="22423"/>
    <cellStyle name="Normal 2 2 16 5" xfId="22424"/>
    <cellStyle name="Normal 2 2 16 6" xfId="22425"/>
    <cellStyle name="Normal 2 2 16 6 2" xfId="22426"/>
    <cellStyle name="Normal 2 2 17" xfId="22427"/>
    <cellStyle name="Normal 2 2 17 2" xfId="22428"/>
    <cellStyle name="Normal 2 2 17 2 2" xfId="22429"/>
    <cellStyle name="Normal 2 2 17 3" xfId="22430"/>
    <cellStyle name="Normal 2 2 17 3 2" xfId="22431"/>
    <cellStyle name="Normal 2 2 18" xfId="22432"/>
    <cellStyle name="Normal 2 2 18 2" xfId="22433"/>
    <cellStyle name="Normal 2 2 19" xfId="22434"/>
    <cellStyle name="Normal 2 2 19 2" xfId="22435"/>
    <cellStyle name="Normal 2 2 2" xfId="71"/>
    <cellStyle name="Normal 2 2 2 2" xfId="559"/>
    <cellStyle name="Normal 2 2 2 2 2" xfId="560"/>
    <cellStyle name="Normal 2 2 2 2 3" xfId="22437"/>
    <cellStyle name="Normal 2 2 2 3" xfId="22438"/>
    <cellStyle name="Normal 2 2 2 4" xfId="22436"/>
    <cellStyle name="Normal 2 2 20" xfId="22439"/>
    <cellStyle name="Normal 2 2 21" xfId="22440"/>
    <cellStyle name="Normal 2 2 21 2" xfId="22441"/>
    <cellStyle name="Normal 2 2 21 2 2" xfId="22442"/>
    <cellStyle name="Normal 2 2 21 2 2 2" xfId="22443"/>
    <cellStyle name="Normal 2 2 21 3" xfId="22444"/>
    <cellStyle name="Normal 2 2 22" xfId="22445"/>
    <cellStyle name="Normal 2 2 23" xfId="22446"/>
    <cellStyle name="Normal 2 2 24" xfId="22447"/>
    <cellStyle name="Normal 2 2 25" xfId="22448"/>
    <cellStyle name="Normal 2 2 25 2" xfId="22449"/>
    <cellStyle name="Normal 2 2 26" xfId="22450"/>
    <cellStyle name="Normal 2 2 27" xfId="22451"/>
    <cellStyle name="Normal 2 2 28" xfId="22375"/>
    <cellStyle name="Normal 2 2 29" xfId="28303"/>
    <cellStyle name="Normal 2 2 3" xfId="276"/>
    <cellStyle name="Normal 2 2 3 2" xfId="5533"/>
    <cellStyle name="Normal 2 2 3 2 2" xfId="22453"/>
    <cellStyle name="Normal 2 2 3 3" xfId="22452"/>
    <cellStyle name="Normal 2 2 4" xfId="5534"/>
    <cellStyle name="Normal 2 2 4 2" xfId="22455"/>
    <cellStyle name="Normal 2 2 4 3" xfId="22454"/>
    <cellStyle name="Normal 2 2 5" xfId="22456"/>
    <cellStyle name="Normal 2 2 5 2" xfId="22457"/>
    <cellStyle name="Normal 2 2 6" xfId="22458"/>
    <cellStyle name="Normal 2 2 6 2" xfId="22459"/>
    <cellStyle name="Normal 2 2 7" xfId="22460"/>
    <cellStyle name="Normal 2 2 7 2" xfId="22461"/>
    <cellStyle name="Normal 2 2 8" xfId="22462"/>
    <cellStyle name="Normal 2 2 8 2" xfId="22463"/>
    <cellStyle name="Normal 2 2 9" xfId="22464"/>
    <cellStyle name="Normal 2 2 9 2" xfId="22465"/>
    <cellStyle name="Normal 2 2_Cancelled Shares - ESO &amp; DRCT" xfId="22466"/>
    <cellStyle name="Normal 2 20" xfId="22467"/>
    <cellStyle name="Normal 2 21" xfId="22468"/>
    <cellStyle name="Normal 2 22" xfId="22469"/>
    <cellStyle name="Normal 2 23" xfId="22470"/>
    <cellStyle name="Normal 2 24" xfId="22471"/>
    <cellStyle name="Normal 2 25" xfId="28046"/>
    <cellStyle name="Normal 2 26" xfId="28097"/>
    <cellStyle name="Normal 2 27" xfId="28084"/>
    <cellStyle name="Normal 2 28" xfId="28096"/>
    <cellStyle name="Normal 2 29" xfId="28085"/>
    <cellStyle name="Normal 2 3" xfId="75"/>
    <cellStyle name="Normal 2 3 10" xfId="22473"/>
    <cellStyle name="Normal 2 3 10 2" xfId="22474"/>
    <cellStyle name="Normal 2 3 11" xfId="22475"/>
    <cellStyle name="Normal 2 3 11 2" xfId="22476"/>
    <cellStyle name="Normal 2 3 12" xfId="22477"/>
    <cellStyle name="Normal 2 3 13" xfId="22478"/>
    <cellStyle name="Normal 2 3 13 2" xfId="22479"/>
    <cellStyle name="Normal 2 3 14" xfId="22480"/>
    <cellStyle name="Normal 2 3 15" xfId="22472"/>
    <cellStyle name="Normal 2 3 16" xfId="41625"/>
    <cellStyle name="Normal 2 3 2" xfId="153"/>
    <cellStyle name="Normal 2 3 2 2" xfId="396"/>
    <cellStyle name="Normal 2 3 2 2 2" xfId="5536"/>
    <cellStyle name="Normal 2 3 2 2 3" xfId="12201"/>
    <cellStyle name="Normal 2 3 2 2 3 2" xfId="38309"/>
    <cellStyle name="Normal 2 3 2 2 4" xfId="22482"/>
    <cellStyle name="Normal 2 3 2 2 5" xfId="38308"/>
    <cellStyle name="Normal 2 3 2 3" xfId="5535"/>
    <cellStyle name="Normal 2 3 2 4" xfId="12200"/>
    <cellStyle name="Normal 2 3 2 4 2" xfId="38310"/>
    <cellStyle name="Normal 2 3 2 5" xfId="22481"/>
    <cellStyle name="Normal 2 3 3" xfId="277"/>
    <cellStyle name="Normal 2 3 3 2" xfId="5537"/>
    <cellStyle name="Normal 2 3 3 2 2" xfId="22484"/>
    <cellStyle name="Normal 2 3 3 3" xfId="22483"/>
    <cellStyle name="Normal 2 3 4" xfId="367"/>
    <cellStyle name="Normal 2 3 4 2" xfId="5539"/>
    <cellStyle name="Normal 2 3 4 2 2" xfId="22486"/>
    <cellStyle name="Normal 2 3 4 3" xfId="5538"/>
    <cellStyle name="Normal 2 3 4 4" xfId="12202"/>
    <cellStyle name="Normal 2 3 4 4 2" xfId="38312"/>
    <cellStyle name="Normal 2 3 4 5" xfId="22485"/>
    <cellStyle name="Normal 2 3 4 6" xfId="38311"/>
    <cellStyle name="Normal 2 3 5" xfId="507"/>
    <cellStyle name="Normal 2 3 5 2" xfId="5540"/>
    <cellStyle name="Normal 2 3 5 2 2" xfId="22488"/>
    <cellStyle name="Normal 2 3 5 3" xfId="12203"/>
    <cellStyle name="Normal 2 3 5 3 2" xfId="38314"/>
    <cellStyle name="Normal 2 3 5 4" xfId="22487"/>
    <cellStyle name="Normal 2 3 5 5" xfId="38313"/>
    <cellStyle name="Normal 2 3 6" xfId="534"/>
    <cellStyle name="Normal 2 3 6 2" xfId="7155"/>
    <cellStyle name="Normal 2 3 6 2 2" xfId="12205"/>
    <cellStyle name="Normal 2 3 6 2 2 2" xfId="38317"/>
    <cellStyle name="Normal 2 3 6 2 3" xfId="22490"/>
    <cellStyle name="Normal 2 3 6 2 4" xfId="38316"/>
    <cellStyle name="Normal 2 3 6 3" xfId="12204"/>
    <cellStyle name="Normal 2 3 6 3 2" xfId="38318"/>
    <cellStyle name="Normal 2 3 6 4" xfId="22489"/>
    <cellStyle name="Normal 2 3 6 5" xfId="38315"/>
    <cellStyle name="Normal 2 3 7" xfId="561"/>
    <cellStyle name="Normal 2 3 7 2" xfId="22492"/>
    <cellStyle name="Normal 2 3 7 3" xfId="22491"/>
    <cellStyle name="Normal 2 3 8" xfId="12199"/>
    <cellStyle name="Normal 2 3 8 2" xfId="22494"/>
    <cellStyle name="Normal 2 3 8 3" xfId="22493"/>
    <cellStyle name="Normal 2 3 8 4" xfId="38319"/>
    <cellStyle name="Normal 2 3 9" xfId="22495"/>
    <cellStyle name="Normal 2 3 9 2" xfId="22496"/>
    <cellStyle name="Normal 2 3_Cancelled Shares - ESO &amp; DRCT" xfId="22497"/>
    <cellStyle name="Normal 2 30" xfId="28095"/>
    <cellStyle name="Normal 2 31" xfId="28086"/>
    <cellStyle name="Normal 2 32" xfId="28094"/>
    <cellStyle name="Normal 2 33" xfId="28087"/>
    <cellStyle name="Normal 2 34" xfId="28150"/>
    <cellStyle name="Normal 2 35" xfId="28088"/>
    <cellStyle name="Normal 2 36" xfId="28093"/>
    <cellStyle name="Normal 2 37" xfId="28080"/>
    <cellStyle name="Normal 2 38" xfId="28092"/>
    <cellStyle name="Normal 2 39" xfId="28081"/>
    <cellStyle name="Normal 2 4" xfId="278"/>
    <cellStyle name="Normal 2 4 10" xfId="22499"/>
    <cellStyle name="Normal 2 4 10 2" xfId="22500"/>
    <cellStyle name="Normal 2 4 11" xfId="22501"/>
    <cellStyle name="Normal 2 4 11 2" xfId="22502"/>
    <cellStyle name="Normal 2 4 12" xfId="22503"/>
    <cellStyle name="Normal 2 4 13" xfId="22504"/>
    <cellStyle name="Normal 2 4 14" xfId="28098"/>
    <cellStyle name="Normal 2 4 15" xfId="22498"/>
    <cellStyle name="Normal 2 4 2" xfId="562"/>
    <cellStyle name="Normal 2 4 2 2" xfId="22506"/>
    <cellStyle name="Normal 2 4 2 3" xfId="22505"/>
    <cellStyle name="Normal 2 4 3" xfId="22507"/>
    <cellStyle name="Normal 2 4 3 2" xfId="22508"/>
    <cellStyle name="Normal 2 4 4" xfId="22509"/>
    <cellStyle name="Normal 2 4 4 2" xfId="22510"/>
    <cellStyle name="Normal 2 4 5" xfId="22511"/>
    <cellStyle name="Normal 2 4 5 2" xfId="22512"/>
    <cellStyle name="Normal 2 4 6" xfId="22513"/>
    <cellStyle name="Normal 2 4 6 2" xfId="22514"/>
    <cellStyle name="Normal 2 4 7" xfId="22515"/>
    <cellStyle name="Normal 2 4 7 2" xfId="22516"/>
    <cellStyle name="Normal 2 4 8" xfId="22517"/>
    <cellStyle name="Normal 2 4 8 2" xfId="22518"/>
    <cellStyle name="Normal 2 4 9" xfId="22519"/>
    <cellStyle name="Normal 2 4 9 2" xfId="22520"/>
    <cellStyle name="Normal 2 4_Cancelled Shares - ESO &amp; DRCT" xfId="22521"/>
    <cellStyle name="Normal 2 40" xfId="28091"/>
    <cellStyle name="Normal 2 41" xfId="28082"/>
    <cellStyle name="Normal 2 42" xfId="28090"/>
    <cellStyle name="Normal 2 43" xfId="28083"/>
    <cellStyle name="Normal 2 44" xfId="28089"/>
    <cellStyle name="Normal 2 45" xfId="28280"/>
    <cellStyle name="Normal 2 46" xfId="28302"/>
    <cellStyle name="Normal 2 5" xfId="279"/>
    <cellStyle name="Normal 2 5 10" xfId="22523"/>
    <cellStyle name="Normal 2 5 10 2" xfId="22524"/>
    <cellStyle name="Normal 2 5 11" xfId="22525"/>
    <cellStyle name="Normal 2 5 11 2" xfId="22526"/>
    <cellStyle name="Normal 2 5 12" xfId="22527"/>
    <cellStyle name="Normal 2 5 13" xfId="22528"/>
    <cellStyle name="Normal 2 5 14" xfId="22522"/>
    <cellStyle name="Normal 2 5 2" xfId="5541"/>
    <cellStyle name="Normal 2 5 2 2" xfId="22530"/>
    <cellStyle name="Normal 2 5 2 3" xfId="22529"/>
    <cellStyle name="Normal 2 5 3" xfId="22531"/>
    <cellStyle name="Normal 2 5 3 2" xfId="22532"/>
    <cellStyle name="Normal 2 5 4" xfId="22533"/>
    <cellStyle name="Normal 2 5 4 2" xfId="22534"/>
    <cellStyle name="Normal 2 5 5" xfId="22535"/>
    <cellStyle name="Normal 2 5 5 2" xfId="22536"/>
    <cellStyle name="Normal 2 5 6" xfId="22537"/>
    <cellStyle name="Normal 2 5 6 2" xfId="22538"/>
    <cellStyle name="Normal 2 5 7" xfId="22539"/>
    <cellStyle name="Normal 2 5 7 2" xfId="22540"/>
    <cellStyle name="Normal 2 5 8" xfId="22541"/>
    <cellStyle name="Normal 2 5 8 2" xfId="22542"/>
    <cellStyle name="Normal 2 5 9" xfId="22543"/>
    <cellStyle name="Normal 2 5 9 2" xfId="22544"/>
    <cellStyle name="Normal 2 5_Cancelled Shares - ESO &amp; DRCT" xfId="22545"/>
    <cellStyle name="Normal 2 6" xfId="558"/>
    <cellStyle name="Normal 2 6 10" xfId="22547"/>
    <cellStyle name="Normal 2 6 10 2" xfId="22548"/>
    <cellStyle name="Normal 2 6 11" xfId="22549"/>
    <cellStyle name="Normal 2 6 11 2" xfId="22550"/>
    <cellStyle name="Normal 2 6 12" xfId="22551"/>
    <cellStyle name="Normal 2 6 13" xfId="22552"/>
    <cellStyle name="Normal 2 6 14" xfId="22546"/>
    <cellStyle name="Normal 2 6 2" xfId="766"/>
    <cellStyle name="Normal 2 6 2 2" xfId="22554"/>
    <cellStyle name="Normal 2 6 2 3" xfId="22553"/>
    <cellStyle name="Normal 2 6 3" xfId="5542"/>
    <cellStyle name="Normal 2 6 3 2" xfId="22556"/>
    <cellStyle name="Normal 2 6 3 3" xfId="22555"/>
    <cellStyle name="Normal 2 6 4" xfId="22557"/>
    <cellStyle name="Normal 2 6 4 2" xfId="22558"/>
    <cellStyle name="Normal 2 6 5" xfId="22559"/>
    <cellStyle name="Normal 2 6 5 2" xfId="22560"/>
    <cellStyle name="Normal 2 6 6" xfId="22561"/>
    <cellStyle name="Normal 2 6 6 2" xfId="22562"/>
    <cellStyle name="Normal 2 6 7" xfId="22563"/>
    <cellStyle name="Normal 2 6 7 2" xfId="22564"/>
    <cellStyle name="Normal 2 6 8" xfId="22565"/>
    <cellStyle name="Normal 2 6 8 2" xfId="22566"/>
    <cellStyle name="Normal 2 6 9" xfId="22567"/>
    <cellStyle name="Normal 2 6 9 2" xfId="22568"/>
    <cellStyle name="Normal 2 6_Cancelled Shares - ESO &amp; DRCT" xfId="22569"/>
    <cellStyle name="Normal 2 7" xfId="5543"/>
    <cellStyle name="Normal 2 7 10" xfId="22571"/>
    <cellStyle name="Normal 2 7 10 2" xfId="22572"/>
    <cellStyle name="Normal 2 7 11" xfId="22573"/>
    <cellStyle name="Normal 2 7 11 2" xfId="22574"/>
    <cellStyle name="Normal 2 7 12" xfId="22575"/>
    <cellStyle name="Normal 2 7 13" xfId="22570"/>
    <cellStyle name="Normal 2 7 2" xfId="22576"/>
    <cellStyle name="Normal 2 7 2 2" xfId="22577"/>
    <cellStyle name="Normal 2 7 3" xfId="22578"/>
    <cellStyle name="Normal 2 7 3 2" xfId="22579"/>
    <cellStyle name="Normal 2 7 4" xfId="22580"/>
    <cellStyle name="Normal 2 7 4 2" xfId="22581"/>
    <cellStyle name="Normal 2 7 5" xfId="22582"/>
    <cellStyle name="Normal 2 7 5 2" xfId="22583"/>
    <cellStyle name="Normal 2 7 6" xfId="22584"/>
    <cellStyle name="Normal 2 7 6 2" xfId="22585"/>
    <cellStyle name="Normal 2 7 7" xfId="22586"/>
    <cellStyle name="Normal 2 7 7 2" xfId="22587"/>
    <cellStyle name="Normal 2 7 8" xfId="22588"/>
    <cellStyle name="Normal 2 7 8 2" xfId="22589"/>
    <cellStyle name="Normal 2 7 9" xfId="22590"/>
    <cellStyle name="Normal 2 7 9 2" xfId="22591"/>
    <cellStyle name="Normal 2 7_Cancelled Shares - ESO &amp; DRCT" xfId="22592"/>
    <cellStyle name="Normal 2 8" xfId="5544"/>
    <cellStyle name="Normal 2 8 10" xfId="22594"/>
    <cellStyle name="Normal 2 8 10 2" xfId="22595"/>
    <cellStyle name="Normal 2 8 11" xfId="22596"/>
    <cellStyle name="Normal 2 8 11 2" xfId="22597"/>
    <cellStyle name="Normal 2 8 12" xfId="22598"/>
    <cellStyle name="Normal 2 8 13" xfId="22599"/>
    <cellStyle name="Normal 2 8 14" xfId="22593"/>
    <cellStyle name="Normal 2 8 2" xfId="22600"/>
    <cellStyle name="Normal 2 8 2 2" xfId="22601"/>
    <cellStyle name="Normal 2 8 3" xfId="22602"/>
    <cellStyle name="Normal 2 8 3 2" xfId="22603"/>
    <cellStyle name="Normal 2 8 4" xfId="22604"/>
    <cellStyle name="Normal 2 8 4 2" xfId="22605"/>
    <cellStyle name="Normal 2 8 5" xfId="22606"/>
    <cellStyle name="Normal 2 8 5 2" xfId="22607"/>
    <cellStyle name="Normal 2 8 6" xfId="22608"/>
    <cellStyle name="Normal 2 8 6 2" xfId="22609"/>
    <cellStyle name="Normal 2 8 7" xfId="22610"/>
    <cellStyle name="Normal 2 8 7 2" xfId="22611"/>
    <cellStyle name="Normal 2 8 8" xfId="22612"/>
    <cellStyle name="Normal 2 8 8 2" xfId="22613"/>
    <cellStyle name="Normal 2 8 9" xfId="22614"/>
    <cellStyle name="Normal 2 8 9 2" xfId="22615"/>
    <cellStyle name="Normal 2 8_Comverse 2004 Income Tax Review Wkbk 02 03" xfId="22616"/>
    <cellStyle name="Normal 2 9" xfId="5545"/>
    <cellStyle name="Normal 2 9 10" xfId="22618"/>
    <cellStyle name="Normal 2 9 10 2" xfId="22619"/>
    <cellStyle name="Normal 2 9 11" xfId="22620"/>
    <cellStyle name="Normal 2 9 11 2" xfId="22621"/>
    <cellStyle name="Normal 2 9 12" xfId="22622"/>
    <cellStyle name="Normal 2 9 13" xfId="22617"/>
    <cellStyle name="Normal 2 9 2" xfId="22623"/>
    <cellStyle name="Normal 2 9 2 2" xfId="22624"/>
    <cellStyle name="Normal 2 9 3" xfId="22625"/>
    <cellStyle name="Normal 2 9 3 2" xfId="22626"/>
    <cellStyle name="Normal 2 9 4" xfId="22627"/>
    <cellStyle name="Normal 2 9 4 2" xfId="22628"/>
    <cellStyle name="Normal 2 9 5" xfId="22629"/>
    <cellStyle name="Normal 2 9 5 2" xfId="22630"/>
    <cellStyle name="Normal 2 9 6" xfId="22631"/>
    <cellStyle name="Normal 2 9 6 2" xfId="22632"/>
    <cellStyle name="Normal 2 9 7" xfId="22633"/>
    <cellStyle name="Normal 2 9 7 2" xfId="22634"/>
    <cellStyle name="Normal 2 9 8" xfId="22635"/>
    <cellStyle name="Normal 2 9 8 2" xfId="22636"/>
    <cellStyle name="Normal 2 9 9" xfId="22637"/>
    <cellStyle name="Normal 2 9 9 2" xfId="22638"/>
    <cellStyle name="Normal 2 9_Comverse 2004 Income Tax Review Wkbk 02 03" xfId="22639"/>
    <cellStyle name="Normal 2_2011 Executive Summary" xfId="22640"/>
    <cellStyle name="Normal 20" xfId="305"/>
    <cellStyle name="Normal 20 10" xfId="5547"/>
    <cellStyle name="Normal 20 10 2" xfId="12207"/>
    <cellStyle name="Normal 20 10 2 2" xfId="38321"/>
    <cellStyle name="Normal 20 10 3" xfId="38320"/>
    <cellStyle name="Normal 20 10 4" xfId="46207"/>
    <cellStyle name="Normal 20 11" xfId="5548"/>
    <cellStyle name="Normal 20 11 2" xfId="12208"/>
    <cellStyle name="Normal 20 11 2 2" xfId="38323"/>
    <cellStyle name="Normal 20 11 3" xfId="38322"/>
    <cellStyle name="Normal 20 11 4" xfId="46208"/>
    <cellStyle name="Normal 20 12" xfId="5549"/>
    <cellStyle name="Normal 20 12 2" xfId="12209"/>
    <cellStyle name="Normal 20 12 2 2" xfId="38325"/>
    <cellStyle name="Normal 20 12 3" xfId="38324"/>
    <cellStyle name="Normal 20 12 4" xfId="46209"/>
    <cellStyle name="Normal 20 13" xfId="5546"/>
    <cellStyle name="Normal 20 13 2" xfId="12210"/>
    <cellStyle name="Normal 20 13 2 2" xfId="38327"/>
    <cellStyle name="Normal 20 13 3" xfId="38326"/>
    <cellStyle name="Normal 20 14" xfId="12206"/>
    <cellStyle name="Normal 20 14 2" xfId="38328"/>
    <cellStyle name="Normal 20 15" xfId="22641"/>
    <cellStyle name="Normal 20 16" xfId="28304"/>
    <cellStyle name="Normal 20 17" xfId="46206"/>
    <cellStyle name="Normal 20 2" xfId="5550"/>
    <cellStyle name="Normal 20 2 10" xfId="5551"/>
    <cellStyle name="Normal 20 2 10 2" xfId="12212"/>
    <cellStyle name="Normal 20 2 10 2 2" xfId="38331"/>
    <cellStyle name="Normal 20 2 10 3" xfId="38330"/>
    <cellStyle name="Normal 20 2 10 4" xfId="46211"/>
    <cellStyle name="Normal 20 2 11" xfId="5552"/>
    <cellStyle name="Normal 20 2 11 2" xfId="12213"/>
    <cellStyle name="Normal 20 2 11 2 2" xfId="38333"/>
    <cellStyle name="Normal 20 2 11 3" xfId="38332"/>
    <cellStyle name="Normal 20 2 11 4" xfId="46212"/>
    <cellStyle name="Normal 20 2 12" xfId="12211"/>
    <cellStyle name="Normal 20 2 12 2" xfId="38334"/>
    <cellStyle name="Normal 20 2 13" xfId="22642"/>
    <cellStyle name="Normal 20 2 14" xfId="38329"/>
    <cellStyle name="Normal 20 2 15" xfId="46210"/>
    <cellStyle name="Normal 20 2 2" xfId="5553"/>
    <cellStyle name="Normal 20 2 2 10" xfId="12214"/>
    <cellStyle name="Normal 20 2 2 10 2" xfId="38336"/>
    <cellStyle name="Normal 20 2 2 11" xfId="22643"/>
    <cellStyle name="Normal 20 2 2 12" xfId="38335"/>
    <cellStyle name="Normal 20 2 2 13" xfId="46213"/>
    <cellStyle name="Normal 20 2 2 2" xfId="5554"/>
    <cellStyle name="Normal 20 2 2 2 10" xfId="38337"/>
    <cellStyle name="Normal 20 2 2 2 11" xfId="46214"/>
    <cellStyle name="Normal 20 2 2 2 2" xfId="5555"/>
    <cellStyle name="Normal 20 2 2 2 2 2" xfId="5556"/>
    <cellStyle name="Normal 20 2 2 2 2 2 2" xfId="12217"/>
    <cellStyle name="Normal 20 2 2 2 2 2 2 2" xfId="38340"/>
    <cellStyle name="Normal 20 2 2 2 2 2 3" xfId="38339"/>
    <cellStyle name="Normal 20 2 2 2 2 2 4" xfId="46216"/>
    <cellStyle name="Normal 20 2 2 2 2 3" xfId="12216"/>
    <cellStyle name="Normal 20 2 2 2 2 3 2" xfId="38341"/>
    <cellStyle name="Normal 20 2 2 2 2 4" xfId="38338"/>
    <cellStyle name="Normal 20 2 2 2 2 5" xfId="46215"/>
    <cellStyle name="Normal 20 2 2 2 3" xfId="5557"/>
    <cellStyle name="Normal 20 2 2 2 3 2" xfId="5558"/>
    <cellStyle name="Normal 20 2 2 2 3 2 2" xfId="12219"/>
    <cellStyle name="Normal 20 2 2 2 3 2 2 2" xfId="38344"/>
    <cellStyle name="Normal 20 2 2 2 3 2 3" xfId="38343"/>
    <cellStyle name="Normal 20 2 2 2 3 2 4" xfId="46218"/>
    <cellStyle name="Normal 20 2 2 2 3 3" xfId="12218"/>
    <cellStyle name="Normal 20 2 2 2 3 3 2" xfId="38345"/>
    <cellStyle name="Normal 20 2 2 2 3 4" xfId="38342"/>
    <cellStyle name="Normal 20 2 2 2 3 5" xfId="46217"/>
    <cellStyle name="Normal 20 2 2 2 4" xfId="5559"/>
    <cellStyle name="Normal 20 2 2 2 4 2" xfId="12220"/>
    <cellStyle name="Normal 20 2 2 2 4 2 2" xfId="38347"/>
    <cellStyle name="Normal 20 2 2 2 4 3" xfId="38346"/>
    <cellStyle name="Normal 20 2 2 2 4 4" xfId="46219"/>
    <cellStyle name="Normal 20 2 2 2 5" xfId="5560"/>
    <cellStyle name="Normal 20 2 2 2 5 2" xfId="12221"/>
    <cellStyle name="Normal 20 2 2 2 5 2 2" xfId="38349"/>
    <cellStyle name="Normal 20 2 2 2 5 3" xfId="38348"/>
    <cellStyle name="Normal 20 2 2 2 5 4" xfId="46220"/>
    <cellStyle name="Normal 20 2 2 2 6" xfId="5561"/>
    <cellStyle name="Normal 20 2 2 2 6 2" xfId="12222"/>
    <cellStyle name="Normal 20 2 2 2 6 2 2" xfId="38351"/>
    <cellStyle name="Normal 20 2 2 2 6 3" xfId="38350"/>
    <cellStyle name="Normal 20 2 2 2 6 4" xfId="46221"/>
    <cellStyle name="Normal 20 2 2 2 7" xfId="5562"/>
    <cellStyle name="Normal 20 2 2 2 7 2" xfId="12223"/>
    <cellStyle name="Normal 20 2 2 2 7 2 2" xfId="38353"/>
    <cellStyle name="Normal 20 2 2 2 7 3" xfId="38352"/>
    <cellStyle name="Normal 20 2 2 2 7 4" xfId="46222"/>
    <cellStyle name="Normal 20 2 2 2 8" xfId="5563"/>
    <cellStyle name="Normal 20 2 2 2 8 2" xfId="12224"/>
    <cellStyle name="Normal 20 2 2 2 8 2 2" xfId="38355"/>
    <cellStyle name="Normal 20 2 2 2 8 3" xfId="38354"/>
    <cellStyle name="Normal 20 2 2 2 8 4" xfId="46223"/>
    <cellStyle name="Normal 20 2 2 2 9" xfId="12215"/>
    <cellStyle name="Normal 20 2 2 2 9 2" xfId="38356"/>
    <cellStyle name="Normal 20 2 2 3" xfId="5564"/>
    <cellStyle name="Normal 20 2 2 3 2" xfId="5565"/>
    <cellStyle name="Normal 20 2 2 3 2 2" xfId="12226"/>
    <cellStyle name="Normal 20 2 2 3 2 2 2" xfId="38359"/>
    <cellStyle name="Normal 20 2 2 3 2 3" xfId="38358"/>
    <cellStyle name="Normal 20 2 2 3 2 4" xfId="46225"/>
    <cellStyle name="Normal 20 2 2 3 3" xfId="12225"/>
    <cellStyle name="Normal 20 2 2 3 3 2" xfId="38360"/>
    <cellStyle name="Normal 20 2 2 3 4" xfId="38357"/>
    <cellStyle name="Normal 20 2 2 3 5" xfId="46224"/>
    <cellStyle name="Normal 20 2 2 4" xfId="5566"/>
    <cellStyle name="Normal 20 2 2 4 2" xfId="5567"/>
    <cellStyle name="Normal 20 2 2 4 2 2" xfId="12228"/>
    <cellStyle name="Normal 20 2 2 4 2 2 2" xfId="38363"/>
    <cellStyle name="Normal 20 2 2 4 2 3" xfId="38362"/>
    <cellStyle name="Normal 20 2 2 4 2 4" xfId="46227"/>
    <cellStyle name="Normal 20 2 2 4 3" xfId="12227"/>
    <cellStyle name="Normal 20 2 2 4 3 2" xfId="38364"/>
    <cellStyle name="Normal 20 2 2 4 4" xfId="38361"/>
    <cellStyle name="Normal 20 2 2 4 5" xfId="46226"/>
    <cellStyle name="Normal 20 2 2 5" xfId="5568"/>
    <cellStyle name="Normal 20 2 2 5 2" xfId="12229"/>
    <cellStyle name="Normal 20 2 2 5 2 2" xfId="38366"/>
    <cellStyle name="Normal 20 2 2 5 3" xfId="38365"/>
    <cellStyle name="Normal 20 2 2 5 4" xfId="46228"/>
    <cellStyle name="Normal 20 2 2 6" xfId="5569"/>
    <cellStyle name="Normal 20 2 2 6 2" xfId="12230"/>
    <cellStyle name="Normal 20 2 2 6 2 2" xfId="38368"/>
    <cellStyle name="Normal 20 2 2 6 3" xfId="38367"/>
    <cellStyle name="Normal 20 2 2 6 4" xfId="46229"/>
    <cellStyle name="Normal 20 2 2 7" xfId="5570"/>
    <cellStyle name="Normal 20 2 2 7 2" xfId="12231"/>
    <cellStyle name="Normal 20 2 2 7 2 2" xfId="38370"/>
    <cellStyle name="Normal 20 2 2 7 3" xfId="38369"/>
    <cellStyle name="Normal 20 2 2 7 4" xfId="46230"/>
    <cellStyle name="Normal 20 2 2 8" xfId="5571"/>
    <cellStyle name="Normal 20 2 2 8 2" xfId="12232"/>
    <cellStyle name="Normal 20 2 2 8 2 2" xfId="38372"/>
    <cellStyle name="Normal 20 2 2 8 3" xfId="38371"/>
    <cellStyle name="Normal 20 2 2 8 4" xfId="46231"/>
    <cellStyle name="Normal 20 2 2 9" xfId="5572"/>
    <cellStyle name="Normal 20 2 2 9 2" xfId="12233"/>
    <cellStyle name="Normal 20 2 2 9 2 2" xfId="38374"/>
    <cellStyle name="Normal 20 2 2 9 3" xfId="38373"/>
    <cellStyle name="Normal 20 2 2 9 4" xfId="46232"/>
    <cellStyle name="Normal 20 2 3" xfId="5573"/>
    <cellStyle name="Normal 20 2 3 10" xfId="22644"/>
    <cellStyle name="Normal 20 2 3 11" xfId="38375"/>
    <cellStyle name="Normal 20 2 3 12" xfId="46233"/>
    <cellStyle name="Normal 20 2 3 2" xfId="5574"/>
    <cellStyle name="Normal 20 2 3 2 2" xfId="5575"/>
    <cellStyle name="Normal 20 2 3 2 2 2" xfId="12236"/>
    <cellStyle name="Normal 20 2 3 2 2 2 2" xfId="38378"/>
    <cellStyle name="Normal 20 2 3 2 2 3" xfId="38377"/>
    <cellStyle name="Normal 20 2 3 2 2 4" xfId="46235"/>
    <cellStyle name="Normal 20 2 3 2 3" xfId="12235"/>
    <cellStyle name="Normal 20 2 3 2 3 2" xfId="38379"/>
    <cellStyle name="Normal 20 2 3 2 4" xfId="38376"/>
    <cellStyle name="Normal 20 2 3 2 5" xfId="46234"/>
    <cellStyle name="Normal 20 2 3 3" xfId="5576"/>
    <cellStyle name="Normal 20 2 3 3 2" xfId="5577"/>
    <cellStyle name="Normal 20 2 3 3 2 2" xfId="12238"/>
    <cellStyle name="Normal 20 2 3 3 2 2 2" xfId="38382"/>
    <cellStyle name="Normal 20 2 3 3 2 3" xfId="38381"/>
    <cellStyle name="Normal 20 2 3 3 2 4" xfId="46237"/>
    <cellStyle name="Normal 20 2 3 3 3" xfId="12237"/>
    <cellStyle name="Normal 20 2 3 3 3 2" xfId="38383"/>
    <cellStyle name="Normal 20 2 3 3 4" xfId="38380"/>
    <cellStyle name="Normal 20 2 3 3 5" xfId="46236"/>
    <cellStyle name="Normal 20 2 3 4" xfId="5578"/>
    <cellStyle name="Normal 20 2 3 4 2" xfId="12239"/>
    <cellStyle name="Normal 20 2 3 4 2 2" xfId="38385"/>
    <cellStyle name="Normal 20 2 3 4 3" xfId="38384"/>
    <cellStyle name="Normal 20 2 3 4 4" xfId="46238"/>
    <cellStyle name="Normal 20 2 3 5" xfId="5579"/>
    <cellStyle name="Normal 20 2 3 5 2" xfId="12240"/>
    <cellStyle name="Normal 20 2 3 5 2 2" xfId="38387"/>
    <cellStyle name="Normal 20 2 3 5 3" xfId="38386"/>
    <cellStyle name="Normal 20 2 3 5 4" xfId="46239"/>
    <cellStyle name="Normal 20 2 3 6" xfId="5580"/>
    <cellStyle name="Normal 20 2 3 6 2" xfId="12241"/>
    <cellStyle name="Normal 20 2 3 6 2 2" xfId="38389"/>
    <cellStyle name="Normal 20 2 3 6 3" xfId="38388"/>
    <cellStyle name="Normal 20 2 3 6 4" xfId="46240"/>
    <cellStyle name="Normal 20 2 3 7" xfId="5581"/>
    <cellStyle name="Normal 20 2 3 7 2" xfId="12242"/>
    <cellStyle name="Normal 20 2 3 7 2 2" xfId="38391"/>
    <cellStyle name="Normal 20 2 3 7 3" xfId="38390"/>
    <cellStyle name="Normal 20 2 3 7 4" xfId="46241"/>
    <cellStyle name="Normal 20 2 3 8" xfId="5582"/>
    <cellStyle name="Normal 20 2 3 8 2" xfId="12243"/>
    <cellStyle name="Normal 20 2 3 8 2 2" xfId="38393"/>
    <cellStyle name="Normal 20 2 3 8 3" xfId="38392"/>
    <cellStyle name="Normal 20 2 3 8 4" xfId="46242"/>
    <cellStyle name="Normal 20 2 3 9" xfId="12234"/>
    <cellStyle name="Normal 20 2 3 9 2" xfId="38394"/>
    <cellStyle name="Normal 20 2 4" xfId="5583"/>
    <cellStyle name="Normal 20 2 4 10" xfId="22645"/>
    <cellStyle name="Normal 20 2 4 11" xfId="38395"/>
    <cellStyle name="Normal 20 2 4 12" xfId="46243"/>
    <cellStyle name="Normal 20 2 4 2" xfId="5584"/>
    <cellStyle name="Normal 20 2 4 2 2" xfId="12245"/>
    <cellStyle name="Normal 20 2 4 2 2 2" xfId="38397"/>
    <cellStyle name="Normal 20 2 4 2 3" xfId="38396"/>
    <cellStyle name="Normal 20 2 4 2 4" xfId="46244"/>
    <cellStyle name="Normal 20 2 4 3" xfId="5585"/>
    <cellStyle name="Normal 20 2 4 3 2" xfId="12246"/>
    <cellStyle name="Normal 20 2 4 3 2 2" xfId="38399"/>
    <cellStyle name="Normal 20 2 4 3 3" xfId="38398"/>
    <cellStyle name="Normal 20 2 4 3 4" xfId="46245"/>
    <cellStyle name="Normal 20 2 4 4" xfId="5586"/>
    <cellStyle name="Normal 20 2 4 4 2" xfId="12247"/>
    <cellStyle name="Normal 20 2 4 4 2 2" xfId="38401"/>
    <cellStyle name="Normal 20 2 4 4 3" xfId="38400"/>
    <cellStyle name="Normal 20 2 4 4 4" xfId="46246"/>
    <cellStyle name="Normal 20 2 4 5" xfId="5587"/>
    <cellStyle name="Normal 20 2 4 5 2" xfId="12248"/>
    <cellStyle name="Normal 20 2 4 5 2 2" xfId="38403"/>
    <cellStyle name="Normal 20 2 4 5 3" xfId="38402"/>
    <cellStyle name="Normal 20 2 4 5 4" xfId="46247"/>
    <cellStyle name="Normal 20 2 4 6" xfId="5588"/>
    <cellStyle name="Normal 20 2 4 6 2" xfId="12249"/>
    <cellStyle name="Normal 20 2 4 6 2 2" xfId="38405"/>
    <cellStyle name="Normal 20 2 4 6 3" xfId="38404"/>
    <cellStyle name="Normal 20 2 4 6 4" xfId="46248"/>
    <cellStyle name="Normal 20 2 4 7" xfId="5589"/>
    <cellStyle name="Normal 20 2 4 7 2" xfId="12250"/>
    <cellStyle name="Normal 20 2 4 7 2 2" xfId="38407"/>
    <cellStyle name="Normal 20 2 4 7 3" xfId="38406"/>
    <cellStyle name="Normal 20 2 4 7 4" xfId="46249"/>
    <cellStyle name="Normal 20 2 4 8" xfId="5590"/>
    <cellStyle name="Normal 20 2 4 8 2" xfId="12251"/>
    <cellStyle name="Normal 20 2 4 8 2 2" xfId="38409"/>
    <cellStyle name="Normal 20 2 4 8 3" xfId="38408"/>
    <cellStyle name="Normal 20 2 4 8 4" xfId="46250"/>
    <cellStyle name="Normal 20 2 4 9" xfId="12244"/>
    <cellStyle name="Normal 20 2 4 9 2" xfId="38410"/>
    <cellStyle name="Normal 20 2 5" xfId="5591"/>
    <cellStyle name="Normal 20 2 5 2" xfId="5592"/>
    <cellStyle name="Normal 20 2 5 2 2" xfId="12253"/>
    <cellStyle name="Normal 20 2 5 2 2 2" xfId="38413"/>
    <cellStyle name="Normal 20 2 5 2 3" xfId="38412"/>
    <cellStyle name="Normal 20 2 5 2 4" xfId="46252"/>
    <cellStyle name="Normal 20 2 5 3" xfId="12252"/>
    <cellStyle name="Normal 20 2 5 3 2" xfId="38414"/>
    <cellStyle name="Normal 20 2 5 4" xfId="22646"/>
    <cellStyle name="Normal 20 2 5 5" xfId="38411"/>
    <cellStyle name="Normal 20 2 5 6" xfId="46251"/>
    <cellStyle name="Normal 20 2 6" xfId="5593"/>
    <cellStyle name="Normal 20 2 6 2" xfId="12254"/>
    <cellStyle name="Normal 20 2 6 2 2" xfId="38416"/>
    <cellStyle name="Normal 20 2 6 3" xfId="38415"/>
    <cellStyle name="Normal 20 2 6 4" xfId="46253"/>
    <cellStyle name="Normal 20 2 7" xfId="5594"/>
    <cellStyle name="Normal 20 2 7 2" xfId="12255"/>
    <cellStyle name="Normal 20 2 7 2 2" xfId="38418"/>
    <cellStyle name="Normal 20 2 7 3" xfId="38417"/>
    <cellStyle name="Normal 20 2 7 4" xfId="46254"/>
    <cellStyle name="Normal 20 2 8" xfId="5595"/>
    <cellStyle name="Normal 20 2 8 2" xfId="12256"/>
    <cellStyle name="Normal 20 2 8 2 2" xfId="38420"/>
    <cellStyle name="Normal 20 2 8 3" xfId="38419"/>
    <cellStyle name="Normal 20 2 8 4" xfId="46255"/>
    <cellStyle name="Normal 20 2 9" xfId="5596"/>
    <cellStyle name="Normal 20 2 9 2" xfId="12257"/>
    <cellStyle name="Normal 20 2 9 2 2" xfId="38422"/>
    <cellStyle name="Normal 20 2 9 3" xfId="38421"/>
    <cellStyle name="Normal 20 2 9 4" xfId="46256"/>
    <cellStyle name="Normal 20 3" xfId="5597"/>
    <cellStyle name="Normal 20 3 10" xfId="12258"/>
    <cellStyle name="Normal 20 3 10 2" xfId="38424"/>
    <cellStyle name="Normal 20 3 11" xfId="22647"/>
    <cellStyle name="Normal 20 3 12" xfId="38423"/>
    <cellStyle name="Normal 20 3 13" xfId="46257"/>
    <cellStyle name="Normal 20 3 2" xfId="5598"/>
    <cellStyle name="Normal 20 3 2 10" xfId="22648"/>
    <cellStyle name="Normal 20 3 2 11" xfId="38425"/>
    <cellStyle name="Normal 20 3 2 12" xfId="46258"/>
    <cellStyle name="Normal 20 3 2 2" xfId="5599"/>
    <cellStyle name="Normal 20 3 2 2 2" xfId="5600"/>
    <cellStyle name="Normal 20 3 2 2 2 2" xfId="12261"/>
    <cellStyle name="Normal 20 3 2 2 2 2 2" xfId="38428"/>
    <cellStyle name="Normal 20 3 2 2 2 3" xfId="38427"/>
    <cellStyle name="Normal 20 3 2 2 2 4" xfId="46260"/>
    <cellStyle name="Normal 20 3 2 2 3" xfId="12260"/>
    <cellStyle name="Normal 20 3 2 2 3 2" xfId="38429"/>
    <cellStyle name="Normal 20 3 2 2 4" xfId="38426"/>
    <cellStyle name="Normal 20 3 2 2 5" xfId="46259"/>
    <cellStyle name="Normal 20 3 2 3" xfId="5601"/>
    <cellStyle name="Normal 20 3 2 3 2" xfId="5602"/>
    <cellStyle name="Normal 20 3 2 3 2 2" xfId="12263"/>
    <cellStyle name="Normal 20 3 2 3 2 2 2" xfId="38432"/>
    <cellStyle name="Normal 20 3 2 3 2 3" xfId="38431"/>
    <cellStyle name="Normal 20 3 2 3 2 4" xfId="46262"/>
    <cellStyle name="Normal 20 3 2 3 3" xfId="12262"/>
    <cellStyle name="Normal 20 3 2 3 3 2" xfId="38433"/>
    <cellStyle name="Normal 20 3 2 3 4" xfId="38430"/>
    <cellStyle name="Normal 20 3 2 3 5" xfId="46261"/>
    <cellStyle name="Normal 20 3 2 4" xfId="5603"/>
    <cellStyle name="Normal 20 3 2 4 2" xfId="12264"/>
    <cellStyle name="Normal 20 3 2 4 2 2" xfId="38435"/>
    <cellStyle name="Normal 20 3 2 4 3" xfId="38434"/>
    <cellStyle name="Normal 20 3 2 4 4" xfId="46263"/>
    <cellStyle name="Normal 20 3 2 5" xfId="5604"/>
    <cellStyle name="Normal 20 3 2 5 2" xfId="12265"/>
    <cellStyle name="Normal 20 3 2 5 2 2" xfId="38437"/>
    <cellStyle name="Normal 20 3 2 5 3" xfId="38436"/>
    <cellStyle name="Normal 20 3 2 5 4" xfId="46264"/>
    <cellStyle name="Normal 20 3 2 6" xfId="5605"/>
    <cellStyle name="Normal 20 3 2 6 2" xfId="12266"/>
    <cellStyle name="Normal 20 3 2 6 2 2" xfId="38439"/>
    <cellStyle name="Normal 20 3 2 6 3" xfId="38438"/>
    <cellStyle name="Normal 20 3 2 6 4" xfId="46265"/>
    <cellStyle name="Normal 20 3 2 7" xfId="5606"/>
    <cellStyle name="Normal 20 3 2 7 2" xfId="12267"/>
    <cellStyle name="Normal 20 3 2 7 2 2" xfId="38441"/>
    <cellStyle name="Normal 20 3 2 7 3" xfId="38440"/>
    <cellStyle name="Normal 20 3 2 7 4" xfId="46266"/>
    <cellStyle name="Normal 20 3 2 8" xfId="5607"/>
    <cellStyle name="Normal 20 3 2 8 2" xfId="12268"/>
    <cellStyle name="Normal 20 3 2 8 2 2" xfId="38443"/>
    <cellStyle name="Normal 20 3 2 8 3" xfId="38442"/>
    <cellStyle name="Normal 20 3 2 8 4" xfId="46267"/>
    <cellStyle name="Normal 20 3 2 9" xfId="12259"/>
    <cellStyle name="Normal 20 3 2 9 2" xfId="38444"/>
    <cellStyle name="Normal 20 3 3" xfId="5608"/>
    <cellStyle name="Normal 20 3 3 2" xfId="5609"/>
    <cellStyle name="Normal 20 3 3 2 2" xfId="12270"/>
    <cellStyle name="Normal 20 3 3 2 2 2" xfId="38447"/>
    <cellStyle name="Normal 20 3 3 2 3" xfId="38446"/>
    <cellStyle name="Normal 20 3 3 2 4" xfId="46269"/>
    <cellStyle name="Normal 20 3 3 3" xfId="12269"/>
    <cellStyle name="Normal 20 3 3 3 2" xfId="38448"/>
    <cellStyle name="Normal 20 3 3 4" xfId="38445"/>
    <cellStyle name="Normal 20 3 3 5" xfId="46268"/>
    <cellStyle name="Normal 20 3 4" xfId="5610"/>
    <cellStyle name="Normal 20 3 4 2" xfId="5611"/>
    <cellStyle name="Normal 20 3 4 2 2" xfId="12272"/>
    <cellStyle name="Normal 20 3 4 2 2 2" xfId="38451"/>
    <cellStyle name="Normal 20 3 4 2 3" xfId="38450"/>
    <cellStyle name="Normal 20 3 4 2 4" xfId="46271"/>
    <cellStyle name="Normal 20 3 4 3" xfId="12271"/>
    <cellStyle name="Normal 20 3 4 3 2" xfId="38452"/>
    <cellStyle name="Normal 20 3 4 4" xfId="38449"/>
    <cellStyle name="Normal 20 3 4 5" xfId="46270"/>
    <cellStyle name="Normal 20 3 5" xfId="5612"/>
    <cellStyle name="Normal 20 3 5 2" xfId="12273"/>
    <cellStyle name="Normal 20 3 5 2 2" xfId="38454"/>
    <cellStyle name="Normal 20 3 5 3" xfId="38453"/>
    <cellStyle name="Normal 20 3 5 4" xfId="46272"/>
    <cellStyle name="Normal 20 3 6" xfId="5613"/>
    <cellStyle name="Normal 20 3 6 2" xfId="12274"/>
    <cellStyle name="Normal 20 3 6 2 2" xfId="38456"/>
    <cellStyle name="Normal 20 3 6 3" xfId="38455"/>
    <cellStyle name="Normal 20 3 6 4" xfId="46273"/>
    <cellStyle name="Normal 20 3 7" xfId="5614"/>
    <cellStyle name="Normal 20 3 7 2" xfId="12275"/>
    <cellStyle name="Normal 20 3 7 2 2" xfId="38458"/>
    <cellStyle name="Normal 20 3 7 3" xfId="38457"/>
    <cellStyle name="Normal 20 3 7 4" xfId="46274"/>
    <cellStyle name="Normal 20 3 8" xfId="5615"/>
    <cellStyle name="Normal 20 3 8 2" xfId="12276"/>
    <cellStyle name="Normal 20 3 8 2 2" xfId="38460"/>
    <cellStyle name="Normal 20 3 8 3" xfId="38459"/>
    <cellStyle name="Normal 20 3 8 4" xfId="46275"/>
    <cellStyle name="Normal 20 3 9" xfId="5616"/>
    <cellStyle name="Normal 20 3 9 2" xfId="12277"/>
    <cellStyle name="Normal 20 3 9 2 2" xfId="38462"/>
    <cellStyle name="Normal 20 3 9 3" xfId="38461"/>
    <cellStyle name="Normal 20 3 9 4" xfId="46276"/>
    <cellStyle name="Normal 20 4" xfId="5617"/>
    <cellStyle name="Normal 20 4 10" xfId="22649"/>
    <cellStyle name="Normal 20 4 11" xfId="38463"/>
    <cellStyle name="Normal 20 4 12" xfId="46277"/>
    <cellStyle name="Normal 20 4 2" xfId="5618"/>
    <cellStyle name="Normal 20 4 2 2" xfId="5619"/>
    <cellStyle name="Normal 20 4 2 2 2" xfId="12280"/>
    <cellStyle name="Normal 20 4 2 2 2 2" xfId="38466"/>
    <cellStyle name="Normal 20 4 2 2 3" xfId="38465"/>
    <cellStyle name="Normal 20 4 2 2 4" xfId="46279"/>
    <cellStyle name="Normal 20 4 2 3" xfId="12279"/>
    <cellStyle name="Normal 20 4 2 3 2" xfId="38467"/>
    <cellStyle name="Normal 20 4 2 4" xfId="22650"/>
    <cellStyle name="Normal 20 4 2 5" xfId="38464"/>
    <cellStyle name="Normal 20 4 2 6" xfId="46278"/>
    <cellStyle name="Normal 20 4 3" xfId="5620"/>
    <cellStyle name="Normal 20 4 3 2" xfId="5621"/>
    <cellStyle name="Normal 20 4 3 2 2" xfId="12282"/>
    <cellStyle name="Normal 20 4 3 2 2 2" xfId="38470"/>
    <cellStyle name="Normal 20 4 3 2 3" xfId="38469"/>
    <cellStyle name="Normal 20 4 3 2 4" xfId="46281"/>
    <cellStyle name="Normal 20 4 3 3" xfId="12281"/>
    <cellStyle name="Normal 20 4 3 3 2" xfId="38471"/>
    <cellStyle name="Normal 20 4 3 4" xfId="38468"/>
    <cellStyle name="Normal 20 4 3 5" xfId="46280"/>
    <cellStyle name="Normal 20 4 4" xfId="5622"/>
    <cellStyle name="Normal 20 4 4 2" xfId="12283"/>
    <cellStyle name="Normal 20 4 4 2 2" xfId="38473"/>
    <cellStyle name="Normal 20 4 4 3" xfId="38472"/>
    <cellStyle name="Normal 20 4 4 4" xfId="46282"/>
    <cellStyle name="Normal 20 4 5" xfId="5623"/>
    <cellStyle name="Normal 20 4 5 2" xfId="12284"/>
    <cellStyle name="Normal 20 4 5 2 2" xfId="38475"/>
    <cellStyle name="Normal 20 4 5 3" xfId="38474"/>
    <cellStyle name="Normal 20 4 5 4" xfId="46283"/>
    <cellStyle name="Normal 20 4 6" xfId="5624"/>
    <cellStyle name="Normal 20 4 6 2" xfId="12285"/>
    <cellStyle name="Normal 20 4 6 2 2" xfId="38477"/>
    <cellStyle name="Normal 20 4 6 3" xfId="38476"/>
    <cellStyle name="Normal 20 4 6 4" xfId="46284"/>
    <cellStyle name="Normal 20 4 7" xfId="5625"/>
    <cellStyle name="Normal 20 4 7 2" xfId="12286"/>
    <cellStyle name="Normal 20 4 7 2 2" xfId="38479"/>
    <cellStyle name="Normal 20 4 7 3" xfId="38478"/>
    <cellStyle name="Normal 20 4 7 4" xfId="46285"/>
    <cellStyle name="Normal 20 4 8" xfId="5626"/>
    <cellStyle name="Normal 20 4 8 2" xfId="12287"/>
    <cellStyle name="Normal 20 4 8 2 2" xfId="38481"/>
    <cellStyle name="Normal 20 4 8 3" xfId="38480"/>
    <cellStyle name="Normal 20 4 8 4" xfId="46286"/>
    <cellStyle name="Normal 20 4 9" xfId="12278"/>
    <cellStyle name="Normal 20 4 9 2" xfId="38482"/>
    <cellStyle name="Normal 20 5" xfId="5627"/>
    <cellStyle name="Normal 20 5 10" xfId="22651"/>
    <cellStyle name="Normal 20 5 11" xfId="38483"/>
    <cellStyle name="Normal 20 5 12" xfId="46287"/>
    <cellStyle name="Normal 20 5 2" xfId="5628"/>
    <cellStyle name="Normal 20 5 2 2" xfId="12289"/>
    <cellStyle name="Normal 20 5 2 2 2" xfId="38485"/>
    <cellStyle name="Normal 20 5 2 3" xfId="38484"/>
    <cellStyle name="Normal 20 5 2 4" xfId="46288"/>
    <cellStyle name="Normal 20 5 3" xfId="5629"/>
    <cellStyle name="Normal 20 5 3 2" xfId="12290"/>
    <cellStyle name="Normal 20 5 3 2 2" xfId="38487"/>
    <cellStyle name="Normal 20 5 3 3" xfId="38486"/>
    <cellStyle name="Normal 20 5 3 4" xfId="46289"/>
    <cellStyle name="Normal 20 5 4" xfId="5630"/>
    <cellStyle name="Normal 20 5 4 2" xfId="12291"/>
    <cellStyle name="Normal 20 5 4 2 2" xfId="38489"/>
    <cellStyle name="Normal 20 5 4 3" xfId="38488"/>
    <cellStyle name="Normal 20 5 4 4" xfId="46290"/>
    <cellStyle name="Normal 20 5 5" xfId="5631"/>
    <cellStyle name="Normal 20 5 5 2" xfId="12292"/>
    <cellStyle name="Normal 20 5 5 2 2" xfId="38491"/>
    <cellStyle name="Normal 20 5 5 3" xfId="38490"/>
    <cellStyle name="Normal 20 5 5 4" xfId="46291"/>
    <cellStyle name="Normal 20 5 6" xfId="5632"/>
    <cellStyle name="Normal 20 5 6 2" xfId="12293"/>
    <cellStyle name="Normal 20 5 6 2 2" xfId="38493"/>
    <cellStyle name="Normal 20 5 6 3" xfId="38492"/>
    <cellStyle name="Normal 20 5 6 4" xfId="46292"/>
    <cellStyle name="Normal 20 5 7" xfId="5633"/>
    <cellStyle name="Normal 20 5 7 2" xfId="12294"/>
    <cellStyle name="Normal 20 5 7 2 2" xfId="38495"/>
    <cellStyle name="Normal 20 5 7 3" xfId="38494"/>
    <cellStyle name="Normal 20 5 7 4" xfId="46293"/>
    <cellStyle name="Normal 20 5 8" xfId="5634"/>
    <cellStyle name="Normal 20 5 8 2" xfId="12295"/>
    <cellStyle name="Normal 20 5 8 2 2" xfId="38497"/>
    <cellStyle name="Normal 20 5 8 3" xfId="38496"/>
    <cellStyle name="Normal 20 5 8 4" xfId="46294"/>
    <cellStyle name="Normal 20 5 9" xfId="12288"/>
    <cellStyle name="Normal 20 5 9 2" xfId="38498"/>
    <cellStyle name="Normal 20 6" xfId="5635"/>
    <cellStyle name="Normal 20 6 2" xfId="5636"/>
    <cellStyle name="Normal 20 6 2 2" xfId="12297"/>
    <cellStyle name="Normal 20 6 2 2 2" xfId="38501"/>
    <cellStyle name="Normal 20 6 2 3" xfId="38500"/>
    <cellStyle name="Normal 20 6 2 4" xfId="46296"/>
    <cellStyle name="Normal 20 6 3" xfId="12296"/>
    <cellStyle name="Normal 20 6 3 2" xfId="38502"/>
    <cellStyle name="Normal 20 6 4" xfId="22652"/>
    <cellStyle name="Normal 20 6 5" xfId="38499"/>
    <cellStyle name="Normal 20 6 6" xfId="46295"/>
    <cellStyle name="Normal 20 7" xfId="5637"/>
    <cellStyle name="Normal 20 7 2" xfId="12298"/>
    <cellStyle name="Normal 20 7 2 2" xfId="38504"/>
    <cellStyle name="Normal 20 7 3" xfId="22653"/>
    <cellStyle name="Normal 20 7 4" xfId="38503"/>
    <cellStyle name="Normal 20 7 5" xfId="46297"/>
    <cellStyle name="Normal 20 8" xfId="5638"/>
    <cellStyle name="Normal 20 8 2" xfId="12299"/>
    <cellStyle name="Normal 20 8 2 2" xfId="38506"/>
    <cellStyle name="Normal 20 8 3" xfId="22654"/>
    <cellStyle name="Normal 20 8 4" xfId="38505"/>
    <cellStyle name="Normal 20 8 5" xfId="46298"/>
    <cellStyle name="Normal 20 9" xfId="5639"/>
    <cellStyle name="Normal 20 9 2" xfId="12300"/>
    <cellStyle name="Normal 20 9 2 2" xfId="38508"/>
    <cellStyle name="Normal 20 9 3" xfId="38507"/>
    <cellStyle name="Normal 20 9 4" xfId="46299"/>
    <cellStyle name="Normal 20_Expired Option Payouts w Detail" xfId="22655"/>
    <cellStyle name="Normal 21" xfId="487"/>
    <cellStyle name="Normal 21 2" xfId="5641"/>
    <cellStyle name="Normal 21 2 2" xfId="22658"/>
    <cellStyle name="Normal 21 2 3" xfId="22657"/>
    <cellStyle name="Normal 21 3" xfId="5640"/>
    <cellStyle name="Normal 21 3 2" xfId="22660"/>
    <cellStyle name="Normal 21 3 3" xfId="22659"/>
    <cellStyle name="Normal 21 4" xfId="12301"/>
    <cellStyle name="Normal 21 4 2" xfId="22662"/>
    <cellStyle name="Normal 21 4 3" xfId="22661"/>
    <cellStyle name="Normal 21 4 4" xfId="38509"/>
    <cellStyle name="Normal 21 5" xfId="22663"/>
    <cellStyle name="Normal 21 6" xfId="22664"/>
    <cellStyle name="Normal 21 7" xfId="22656"/>
    <cellStyle name="Normal 21 8" xfId="28305"/>
    <cellStyle name="Normal 21_Expired Option Payouts w Detail" xfId="22665"/>
    <cellStyle name="Normal 22" xfId="490"/>
    <cellStyle name="Normal 22 10" xfId="5643"/>
    <cellStyle name="Normal 22 10 2" xfId="12303"/>
    <cellStyle name="Normal 22 10 2 2" xfId="38511"/>
    <cellStyle name="Normal 22 10 3" xfId="38510"/>
    <cellStyle name="Normal 22 10 4" xfId="46301"/>
    <cellStyle name="Normal 22 11" xfId="5644"/>
    <cellStyle name="Normal 22 11 2" xfId="12304"/>
    <cellStyle name="Normal 22 11 2 2" xfId="38513"/>
    <cellStyle name="Normal 22 11 3" xfId="38512"/>
    <cellStyle name="Normal 22 11 4" xfId="46302"/>
    <cellStyle name="Normal 22 12" xfId="5642"/>
    <cellStyle name="Normal 22 12 2" xfId="12305"/>
    <cellStyle name="Normal 22 12 2 2" xfId="38515"/>
    <cellStyle name="Normal 22 12 3" xfId="38514"/>
    <cellStyle name="Normal 22 13" xfId="12302"/>
    <cellStyle name="Normal 22 13 2" xfId="38516"/>
    <cellStyle name="Normal 22 14" xfId="22666"/>
    <cellStyle name="Normal 22 15" xfId="46300"/>
    <cellStyle name="Normal 22 2" xfId="5645"/>
    <cellStyle name="Normal 22 2 10" xfId="12306"/>
    <cellStyle name="Normal 22 2 10 2" xfId="38518"/>
    <cellStyle name="Normal 22 2 11" xfId="22667"/>
    <cellStyle name="Normal 22 2 12" xfId="38517"/>
    <cellStyle name="Normal 22 2 13" xfId="46303"/>
    <cellStyle name="Normal 22 2 2" xfId="5646"/>
    <cellStyle name="Normal 22 2 2 10" xfId="38519"/>
    <cellStyle name="Normal 22 2 2 11" xfId="46304"/>
    <cellStyle name="Normal 22 2 2 2" xfId="5647"/>
    <cellStyle name="Normal 22 2 2 2 2" xfId="5648"/>
    <cellStyle name="Normal 22 2 2 2 2 2" xfId="12309"/>
    <cellStyle name="Normal 22 2 2 2 2 2 2" xfId="38522"/>
    <cellStyle name="Normal 22 2 2 2 2 3" xfId="38521"/>
    <cellStyle name="Normal 22 2 2 2 2 4" xfId="46306"/>
    <cellStyle name="Normal 22 2 2 2 3" xfId="12308"/>
    <cellStyle name="Normal 22 2 2 2 3 2" xfId="38523"/>
    <cellStyle name="Normal 22 2 2 2 4" xfId="38520"/>
    <cellStyle name="Normal 22 2 2 2 5" xfId="46305"/>
    <cellStyle name="Normal 22 2 2 3" xfId="5649"/>
    <cellStyle name="Normal 22 2 2 3 2" xfId="5650"/>
    <cellStyle name="Normal 22 2 2 3 2 2" xfId="12311"/>
    <cellStyle name="Normal 22 2 2 3 2 2 2" xfId="38526"/>
    <cellStyle name="Normal 22 2 2 3 2 3" xfId="38525"/>
    <cellStyle name="Normal 22 2 2 3 2 4" xfId="46308"/>
    <cellStyle name="Normal 22 2 2 3 3" xfId="12310"/>
    <cellStyle name="Normal 22 2 2 3 3 2" xfId="38527"/>
    <cellStyle name="Normal 22 2 2 3 4" xfId="38524"/>
    <cellStyle name="Normal 22 2 2 3 5" xfId="46307"/>
    <cellStyle name="Normal 22 2 2 4" xfId="5651"/>
    <cellStyle name="Normal 22 2 2 4 2" xfId="12312"/>
    <cellStyle name="Normal 22 2 2 4 2 2" xfId="38529"/>
    <cellStyle name="Normal 22 2 2 4 3" xfId="38528"/>
    <cellStyle name="Normal 22 2 2 4 4" xfId="46309"/>
    <cellStyle name="Normal 22 2 2 5" xfId="5652"/>
    <cellStyle name="Normal 22 2 2 5 2" xfId="12313"/>
    <cellStyle name="Normal 22 2 2 5 2 2" xfId="38531"/>
    <cellStyle name="Normal 22 2 2 5 3" xfId="38530"/>
    <cellStyle name="Normal 22 2 2 5 4" xfId="46310"/>
    <cellStyle name="Normal 22 2 2 6" xfId="5653"/>
    <cellStyle name="Normal 22 2 2 6 2" xfId="12314"/>
    <cellStyle name="Normal 22 2 2 6 2 2" xfId="38533"/>
    <cellStyle name="Normal 22 2 2 6 3" xfId="38532"/>
    <cellStyle name="Normal 22 2 2 6 4" xfId="46311"/>
    <cellStyle name="Normal 22 2 2 7" xfId="5654"/>
    <cellStyle name="Normal 22 2 2 7 2" xfId="12315"/>
    <cellStyle name="Normal 22 2 2 7 2 2" xfId="38535"/>
    <cellStyle name="Normal 22 2 2 7 3" xfId="38534"/>
    <cellStyle name="Normal 22 2 2 7 4" xfId="46312"/>
    <cellStyle name="Normal 22 2 2 8" xfId="5655"/>
    <cellStyle name="Normal 22 2 2 8 2" xfId="12316"/>
    <cellStyle name="Normal 22 2 2 8 2 2" xfId="38537"/>
    <cellStyle name="Normal 22 2 2 8 3" xfId="38536"/>
    <cellStyle name="Normal 22 2 2 8 4" xfId="46313"/>
    <cellStyle name="Normal 22 2 2 9" xfId="12307"/>
    <cellStyle name="Normal 22 2 2 9 2" xfId="38538"/>
    <cellStyle name="Normal 22 2 3" xfId="5656"/>
    <cellStyle name="Normal 22 2 3 2" xfId="5657"/>
    <cellStyle name="Normal 22 2 3 2 2" xfId="12318"/>
    <cellStyle name="Normal 22 2 3 2 2 2" xfId="38541"/>
    <cellStyle name="Normal 22 2 3 2 3" xfId="38540"/>
    <cellStyle name="Normal 22 2 3 2 4" xfId="46315"/>
    <cellStyle name="Normal 22 2 3 3" xfId="12317"/>
    <cellStyle name="Normal 22 2 3 3 2" xfId="38542"/>
    <cellStyle name="Normal 22 2 3 4" xfId="38539"/>
    <cellStyle name="Normal 22 2 3 5" xfId="46314"/>
    <cellStyle name="Normal 22 2 4" xfId="5658"/>
    <cellStyle name="Normal 22 2 4 2" xfId="5659"/>
    <cellStyle name="Normal 22 2 4 2 2" xfId="12320"/>
    <cellStyle name="Normal 22 2 4 2 2 2" xfId="38545"/>
    <cellStyle name="Normal 22 2 4 2 3" xfId="38544"/>
    <cellStyle name="Normal 22 2 4 2 4" xfId="46317"/>
    <cellStyle name="Normal 22 2 4 3" xfId="12319"/>
    <cellStyle name="Normal 22 2 4 3 2" xfId="38546"/>
    <cellStyle name="Normal 22 2 4 4" xfId="38543"/>
    <cellStyle name="Normal 22 2 4 5" xfId="46316"/>
    <cellStyle name="Normal 22 2 5" xfId="5660"/>
    <cellStyle name="Normal 22 2 5 2" xfId="12321"/>
    <cellStyle name="Normal 22 2 5 2 2" xfId="38548"/>
    <cellStyle name="Normal 22 2 5 3" xfId="38547"/>
    <cellStyle name="Normal 22 2 5 4" xfId="46318"/>
    <cellStyle name="Normal 22 2 6" xfId="5661"/>
    <cellStyle name="Normal 22 2 6 2" xfId="12322"/>
    <cellStyle name="Normal 22 2 6 2 2" xfId="38550"/>
    <cellStyle name="Normal 22 2 6 3" xfId="38549"/>
    <cellStyle name="Normal 22 2 6 4" xfId="46319"/>
    <cellStyle name="Normal 22 2 7" xfId="5662"/>
    <cellStyle name="Normal 22 2 7 2" xfId="12323"/>
    <cellStyle name="Normal 22 2 7 2 2" xfId="38552"/>
    <cellStyle name="Normal 22 2 7 3" xfId="38551"/>
    <cellStyle name="Normal 22 2 7 4" xfId="46320"/>
    <cellStyle name="Normal 22 2 8" xfId="5663"/>
    <cellStyle name="Normal 22 2 8 2" xfId="12324"/>
    <cellStyle name="Normal 22 2 8 2 2" xfId="38554"/>
    <cellStyle name="Normal 22 2 8 3" xfId="38553"/>
    <cellStyle name="Normal 22 2 8 4" xfId="46321"/>
    <cellStyle name="Normal 22 2 9" xfId="5664"/>
    <cellStyle name="Normal 22 2 9 2" xfId="12325"/>
    <cellStyle name="Normal 22 2 9 2 2" xfId="38556"/>
    <cellStyle name="Normal 22 2 9 3" xfId="38555"/>
    <cellStyle name="Normal 22 2 9 4" xfId="46322"/>
    <cellStyle name="Normal 22 3" xfId="5665"/>
    <cellStyle name="Normal 22 3 10" xfId="22668"/>
    <cellStyle name="Normal 22 3 11" xfId="38557"/>
    <cellStyle name="Normal 22 3 12" xfId="46323"/>
    <cellStyle name="Normal 22 3 2" xfId="5666"/>
    <cellStyle name="Normal 22 3 2 2" xfId="5667"/>
    <cellStyle name="Normal 22 3 2 2 2" xfId="12328"/>
    <cellStyle name="Normal 22 3 2 2 2 2" xfId="38560"/>
    <cellStyle name="Normal 22 3 2 2 3" xfId="38559"/>
    <cellStyle name="Normal 22 3 2 2 4" xfId="46325"/>
    <cellStyle name="Normal 22 3 2 3" xfId="12327"/>
    <cellStyle name="Normal 22 3 2 3 2" xfId="38561"/>
    <cellStyle name="Normal 22 3 2 4" xfId="38558"/>
    <cellStyle name="Normal 22 3 2 5" xfId="46324"/>
    <cellStyle name="Normal 22 3 3" xfId="5668"/>
    <cellStyle name="Normal 22 3 3 2" xfId="5669"/>
    <cellStyle name="Normal 22 3 3 2 2" xfId="12330"/>
    <cellStyle name="Normal 22 3 3 2 2 2" xfId="38564"/>
    <cellStyle name="Normal 22 3 3 2 3" xfId="38563"/>
    <cellStyle name="Normal 22 3 3 2 4" xfId="46327"/>
    <cellStyle name="Normal 22 3 3 3" xfId="12329"/>
    <cellStyle name="Normal 22 3 3 3 2" xfId="38565"/>
    <cellStyle name="Normal 22 3 3 4" xfId="38562"/>
    <cellStyle name="Normal 22 3 3 5" xfId="46326"/>
    <cellStyle name="Normal 22 3 4" xfId="5670"/>
    <cellStyle name="Normal 22 3 4 2" xfId="12331"/>
    <cellStyle name="Normal 22 3 4 2 2" xfId="38567"/>
    <cellStyle name="Normal 22 3 4 3" xfId="38566"/>
    <cellStyle name="Normal 22 3 4 4" xfId="46328"/>
    <cellStyle name="Normal 22 3 5" xfId="5671"/>
    <cellStyle name="Normal 22 3 5 2" xfId="12332"/>
    <cellStyle name="Normal 22 3 5 2 2" xfId="38569"/>
    <cellStyle name="Normal 22 3 5 3" xfId="38568"/>
    <cellStyle name="Normal 22 3 5 4" xfId="46329"/>
    <cellStyle name="Normal 22 3 6" xfId="5672"/>
    <cellStyle name="Normal 22 3 6 2" xfId="12333"/>
    <cellStyle name="Normal 22 3 6 2 2" xfId="38571"/>
    <cellStyle name="Normal 22 3 6 3" xfId="38570"/>
    <cellStyle name="Normal 22 3 6 4" xfId="46330"/>
    <cellStyle name="Normal 22 3 7" xfId="5673"/>
    <cellStyle name="Normal 22 3 7 2" xfId="12334"/>
    <cellStyle name="Normal 22 3 7 2 2" xfId="38573"/>
    <cellStyle name="Normal 22 3 7 3" xfId="38572"/>
    <cellStyle name="Normal 22 3 7 4" xfId="46331"/>
    <cellStyle name="Normal 22 3 8" xfId="5674"/>
    <cellStyle name="Normal 22 3 8 2" xfId="12335"/>
    <cellStyle name="Normal 22 3 8 2 2" xfId="38575"/>
    <cellStyle name="Normal 22 3 8 3" xfId="38574"/>
    <cellStyle name="Normal 22 3 8 4" xfId="46332"/>
    <cellStyle name="Normal 22 3 9" xfId="12326"/>
    <cellStyle name="Normal 22 3 9 2" xfId="38576"/>
    <cellStyle name="Normal 22 4" xfId="5675"/>
    <cellStyle name="Normal 22 4 10" xfId="22669"/>
    <cellStyle name="Normal 22 4 11" xfId="38577"/>
    <cellStyle name="Normal 22 4 12" xfId="46333"/>
    <cellStyle name="Normal 22 4 2" xfId="5676"/>
    <cellStyle name="Normal 22 4 2 2" xfId="12337"/>
    <cellStyle name="Normal 22 4 2 2 2" xfId="38579"/>
    <cellStyle name="Normal 22 4 2 3" xfId="38578"/>
    <cellStyle name="Normal 22 4 2 4" xfId="46334"/>
    <cellStyle name="Normal 22 4 3" xfId="5677"/>
    <cellStyle name="Normal 22 4 3 2" xfId="12338"/>
    <cellStyle name="Normal 22 4 3 2 2" xfId="38581"/>
    <cellStyle name="Normal 22 4 3 3" xfId="38580"/>
    <cellStyle name="Normal 22 4 3 4" xfId="46335"/>
    <cellStyle name="Normal 22 4 4" xfId="5678"/>
    <cellStyle name="Normal 22 4 4 2" xfId="12339"/>
    <cellStyle name="Normal 22 4 4 2 2" xfId="38583"/>
    <cellStyle name="Normal 22 4 4 3" xfId="38582"/>
    <cellStyle name="Normal 22 4 4 4" xfId="46336"/>
    <cellStyle name="Normal 22 4 5" xfId="5679"/>
    <cellStyle name="Normal 22 4 5 2" xfId="12340"/>
    <cellStyle name="Normal 22 4 5 2 2" xfId="38585"/>
    <cellStyle name="Normal 22 4 5 3" xfId="38584"/>
    <cellStyle name="Normal 22 4 5 4" xfId="46337"/>
    <cellStyle name="Normal 22 4 6" xfId="5680"/>
    <cellStyle name="Normal 22 4 6 2" xfId="12341"/>
    <cellStyle name="Normal 22 4 6 2 2" xfId="38587"/>
    <cellStyle name="Normal 22 4 6 3" xfId="38586"/>
    <cellStyle name="Normal 22 4 6 4" xfId="46338"/>
    <cellStyle name="Normal 22 4 7" xfId="5681"/>
    <cellStyle name="Normal 22 4 7 2" xfId="12342"/>
    <cellStyle name="Normal 22 4 7 2 2" xfId="38589"/>
    <cellStyle name="Normal 22 4 7 3" xfId="38588"/>
    <cellStyle name="Normal 22 4 7 4" xfId="46339"/>
    <cellStyle name="Normal 22 4 8" xfId="5682"/>
    <cellStyle name="Normal 22 4 8 2" xfId="12343"/>
    <cellStyle name="Normal 22 4 8 2 2" xfId="38591"/>
    <cellStyle name="Normal 22 4 8 3" xfId="38590"/>
    <cellStyle name="Normal 22 4 8 4" xfId="46340"/>
    <cellStyle name="Normal 22 4 9" xfId="12336"/>
    <cellStyle name="Normal 22 4 9 2" xfId="38592"/>
    <cellStyle name="Normal 22 5" xfId="5683"/>
    <cellStyle name="Normal 22 5 2" xfId="5684"/>
    <cellStyle name="Normal 22 5 2 2" xfId="12345"/>
    <cellStyle name="Normal 22 5 2 2 2" xfId="38595"/>
    <cellStyle name="Normal 22 5 2 3" xfId="38594"/>
    <cellStyle name="Normal 22 5 2 4" xfId="46342"/>
    <cellStyle name="Normal 22 5 3" xfId="12344"/>
    <cellStyle name="Normal 22 5 3 2" xfId="38596"/>
    <cellStyle name="Normal 22 5 4" xfId="38593"/>
    <cellStyle name="Normal 22 5 5" xfId="46341"/>
    <cellStyle name="Normal 22 6" xfId="5685"/>
    <cellStyle name="Normal 22 6 2" xfId="12346"/>
    <cellStyle name="Normal 22 6 2 2" xfId="38598"/>
    <cellStyle name="Normal 22 6 3" xfId="38597"/>
    <cellStyle name="Normal 22 6 4" xfId="46343"/>
    <cellStyle name="Normal 22 7" xfId="5686"/>
    <cellStyle name="Normal 22 7 2" xfId="12347"/>
    <cellStyle name="Normal 22 7 2 2" xfId="38600"/>
    <cellStyle name="Normal 22 7 3" xfId="38599"/>
    <cellStyle name="Normal 22 7 4" xfId="46344"/>
    <cellStyle name="Normal 22 8" xfId="5687"/>
    <cellStyle name="Normal 22 8 2" xfId="12348"/>
    <cellStyle name="Normal 22 8 2 2" xfId="38602"/>
    <cellStyle name="Normal 22 8 3" xfId="38601"/>
    <cellStyle name="Normal 22 8 4" xfId="46345"/>
    <cellStyle name="Normal 22 9" xfId="5688"/>
    <cellStyle name="Normal 22 9 2" xfId="12349"/>
    <cellStyle name="Normal 22 9 2 2" xfId="38604"/>
    <cellStyle name="Normal 22 9 3" xfId="38603"/>
    <cellStyle name="Normal 22 9 4" xfId="46346"/>
    <cellStyle name="Normal 23" xfId="514"/>
    <cellStyle name="Normal 23 10" xfId="5690"/>
    <cellStyle name="Normal 23 10 2" xfId="12351"/>
    <cellStyle name="Normal 23 10 2 2" xfId="38606"/>
    <cellStyle name="Normal 23 10 3" xfId="38605"/>
    <cellStyle name="Normal 23 10 4" xfId="46348"/>
    <cellStyle name="Normal 23 11" xfId="5691"/>
    <cellStyle name="Normal 23 11 2" xfId="12352"/>
    <cellStyle name="Normal 23 11 2 2" xfId="38608"/>
    <cellStyle name="Normal 23 11 3" xfId="38607"/>
    <cellStyle name="Normal 23 11 4" xfId="46349"/>
    <cellStyle name="Normal 23 12" xfId="5689"/>
    <cellStyle name="Normal 23 12 2" xfId="12353"/>
    <cellStyle name="Normal 23 12 2 2" xfId="38610"/>
    <cellStyle name="Normal 23 12 3" xfId="38609"/>
    <cellStyle name="Normal 23 13" xfId="12350"/>
    <cellStyle name="Normal 23 13 2" xfId="38611"/>
    <cellStyle name="Normal 23 14" xfId="22670"/>
    <cellStyle name="Normal 23 15" xfId="28306"/>
    <cellStyle name="Normal 23 16" xfId="46347"/>
    <cellStyle name="Normal 23 2" xfId="5692"/>
    <cellStyle name="Normal 23 2 10" xfId="12354"/>
    <cellStyle name="Normal 23 2 10 2" xfId="38613"/>
    <cellStyle name="Normal 23 2 11" xfId="22671"/>
    <cellStyle name="Normal 23 2 12" xfId="38612"/>
    <cellStyle name="Normal 23 2 13" xfId="46350"/>
    <cellStyle name="Normal 23 2 2" xfId="5693"/>
    <cellStyle name="Normal 23 2 2 10" xfId="22672"/>
    <cellStyle name="Normal 23 2 2 11" xfId="38614"/>
    <cellStyle name="Normal 23 2 2 12" xfId="46351"/>
    <cellStyle name="Normal 23 2 2 2" xfId="5694"/>
    <cellStyle name="Normal 23 2 2 2 2" xfId="5695"/>
    <cellStyle name="Normal 23 2 2 2 2 2" xfId="12357"/>
    <cellStyle name="Normal 23 2 2 2 2 2 2" xfId="38617"/>
    <cellStyle name="Normal 23 2 2 2 2 3" xfId="38616"/>
    <cellStyle name="Normal 23 2 2 2 2 4" xfId="46353"/>
    <cellStyle name="Normal 23 2 2 2 3" xfId="12356"/>
    <cellStyle name="Normal 23 2 2 2 3 2" xfId="38618"/>
    <cellStyle name="Normal 23 2 2 2 4" xfId="38615"/>
    <cellStyle name="Normal 23 2 2 2 5" xfId="46352"/>
    <cellStyle name="Normal 23 2 2 3" xfId="5696"/>
    <cellStyle name="Normal 23 2 2 3 2" xfId="5697"/>
    <cellStyle name="Normal 23 2 2 3 2 2" xfId="12359"/>
    <cellStyle name="Normal 23 2 2 3 2 2 2" xfId="38621"/>
    <cellStyle name="Normal 23 2 2 3 2 3" xfId="38620"/>
    <cellStyle name="Normal 23 2 2 3 2 4" xfId="46355"/>
    <cellStyle name="Normal 23 2 2 3 3" xfId="12358"/>
    <cellStyle name="Normal 23 2 2 3 3 2" xfId="38622"/>
    <cellStyle name="Normal 23 2 2 3 4" xfId="38619"/>
    <cellStyle name="Normal 23 2 2 3 5" xfId="46354"/>
    <cellStyle name="Normal 23 2 2 4" xfId="5698"/>
    <cellStyle name="Normal 23 2 2 4 2" xfId="12360"/>
    <cellStyle name="Normal 23 2 2 4 2 2" xfId="38624"/>
    <cellStyle name="Normal 23 2 2 4 3" xfId="38623"/>
    <cellStyle name="Normal 23 2 2 4 4" xfId="46356"/>
    <cellStyle name="Normal 23 2 2 5" xfId="5699"/>
    <cellStyle name="Normal 23 2 2 5 2" xfId="12361"/>
    <cellStyle name="Normal 23 2 2 5 2 2" xfId="38626"/>
    <cellStyle name="Normal 23 2 2 5 3" xfId="38625"/>
    <cellStyle name="Normal 23 2 2 5 4" xfId="46357"/>
    <cellStyle name="Normal 23 2 2 6" xfId="5700"/>
    <cellStyle name="Normal 23 2 2 6 2" xfId="12362"/>
    <cellStyle name="Normal 23 2 2 6 2 2" xfId="38628"/>
    <cellStyle name="Normal 23 2 2 6 3" xfId="38627"/>
    <cellStyle name="Normal 23 2 2 6 4" xfId="46358"/>
    <cellStyle name="Normal 23 2 2 7" xfId="5701"/>
    <cellStyle name="Normal 23 2 2 7 2" xfId="12363"/>
    <cellStyle name="Normal 23 2 2 7 2 2" xfId="38630"/>
    <cellStyle name="Normal 23 2 2 7 3" xfId="38629"/>
    <cellStyle name="Normal 23 2 2 7 4" xfId="46359"/>
    <cellStyle name="Normal 23 2 2 8" xfId="5702"/>
    <cellStyle name="Normal 23 2 2 8 2" xfId="12364"/>
    <cellStyle name="Normal 23 2 2 8 2 2" xfId="38632"/>
    <cellStyle name="Normal 23 2 2 8 3" xfId="38631"/>
    <cellStyle name="Normal 23 2 2 8 4" xfId="46360"/>
    <cellStyle name="Normal 23 2 2 9" xfId="12355"/>
    <cellStyle name="Normal 23 2 2 9 2" xfId="38633"/>
    <cellStyle name="Normal 23 2 3" xfId="5703"/>
    <cellStyle name="Normal 23 2 3 2" xfId="5704"/>
    <cellStyle name="Normal 23 2 3 2 2" xfId="12366"/>
    <cellStyle name="Normal 23 2 3 2 2 2" xfId="38636"/>
    <cellStyle name="Normal 23 2 3 2 3" xfId="38635"/>
    <cellStyle name="Normal 23 2 3 2 4" xfId="46362"/>
    <cellStyle name="Normal 23 2 3 3" xfId="12365"/>
    <cellStyle name="Normal 23 2 3 3 2" xfId="38637"/>
    <cellStyle name="Normal 23 2 3 4" xfId="38634"/>
    <cellStyle name="Normal 23 2 3 5" xfId="46361"/>
    <cellStyle name="Normal 23 2 4" xfId="5705"/>
    <cellStyle name="Normal 23 2 4 2" xfId="5706"/>
    <cellStyle name="Normal 23 2 4 2 2" xfId="12368"/>
    <cellStyle name="Normal 23 2 4 2 2 2" xfId="38640"/>
    <cellStyle name="Normal 23 2 4 2 3" xfId="38639"/>
    <cellStyle name="Normal 23 2 4 2 4" xfId="46364"/>
    <cellStyle name="Normal 23 2 4 3" xfId="12367"/>
    <cellStyle name="Normal 23 2 4 3 2" xfId="38641"/>
    <cellStyle name="Normal 23 2 4 4" xfId="38638"/>
    <cellStyle name="Normal 23 2 4 5" xfId="46363"/>
    <cellStyle name="Normal 23 2 5" xfId="5707"/>
    <cellStyle name="Normal 23 2 5 2" xfId="12369"/>
    <cellStyle name="Normal 23 2 5 2 2" xfId="38643"/>
    <cellStyle name="Normal 23 2 5 3" xfId="38642"/>
    <cellStyle name="Normal 23 2 5 4" xfId="46365"/>
    <cellStyle name="Normal 23 2 6" xfId="5708"/>
    <cellStyle name="Normal 23 2 6 2" xfId="12370"/>
    <cellStyle name="Normal 23 2 6 2 2" xfId="38645"/>
    <cellStyle name="Normal 23 2 6 3" xfId="38644"/>
    <cellStyle name="Normal 23 2 6 4" xfId="46366"/>
    <cellStyle name="Normal 23 2 7" xfId="5709"/>
    <cellStyle name="Normal 23 2 7 2" xfId="12371"/>
    <cellStyle name="Normal 23 2 7 2 2" xfId="38647"/>
    <cellStyle name="Normal 23 2 7 3" xfId="38646"/>
    <cellStyle name="Normal 23 2 7 4" xfId="46367"/>
    <cellStyle name="Normal 23 2 8" xfId="5710"/>
    <cellStyle name="Normal 23 2 8 2" xfId="12372"/>
    <cellStyle name="Normal 23 2 8 2 2" xfId="38649"/>
    <cellStyle name="Normal 23 2 8 3" xfId="38648"/>
    <cellStyle name="Normal 23 2 8 4" xfId="46368"/>
    <cellStyle name="Normal 23 2 9" xfId="5711"/>
    <cellStyle name="Normal 23 2 9 2" xfId="12373"/>
    <cellStyle name="Normal 23 2 9 2 2" xfId="38651"/>
    <cellStyle name="Normal 23 2 9 3" xfId="38650"/>
    <cellStyle name="Normal 23 2 9 4" xfId="46369"/>
    <cellStyle name="Normal 23 3" xfId="5712"/>
    <cellStyle name="Normal 23 3 10" xfId="22673"/>
    <cellStyle name="Normal 23 3 11" xfId="38652"/>
    <cellStyle name="Normal 23 3 12" xfId="46370"/>
    <cellStyle name="Normal 23 3 2" xfId="5713"/>
    <cellStyle name="Normal 23 3 2 2" xfId="5714"/>
    <cellStyle name="Normal 23 3 2 2 2" xfId="12376"/>
    <cellStyle name="Normal 23 3 2 2 2 2" xfId="38655"/>
    <cellStyle name="Normal 23 3 2 2 3" xfId="38654"/>
    <cellStyle name="Normal 23 3 2 2 4" xfId="46372"/>
    <cellStyle name="Normal 23 3 2 3" xfId="12375"/>
    <cellStyle name="Normal 23 3 2 3 2" xfId="38656"/>
    <cellStyle name="Normal 23 3 2 4" xfId="22674"/>
    <cellStyle name="Normal 23 3 2 5" xfId="38653"/>
    <cellStyle name="Normal 23 3 2 6" xfId="46371"/>
    <cellStyle name="Normal 23 3 3" xfId="5715"/>
    <cellStyle name="Normal 23 3 3 2" xfId="5716"/>
    <cellStyle name="Normal 23 3 3 2 2" xfId="12378"/>
    <cellStyle name="Normal 23 3 3 2 2 2" xfId="38659"/>
    <cellStyle name="Normal 23 3 3 2 3" xfId="38658"/>
    <cellStyle name="Normal 23 3 3 2 4" xfId="46374"/>
    <cellStyle name="Normal 23 3 3 3" xfId="12377"/>
    <cellStyle name="Normal 23 3 3 3 2" xfId="38660"/>
    <cellStyle name="Normal 23 3 3 4" xfId="38657"/>
    <cellStyle name="Normal 23 3 3 5" xfId="46373"/>
    <cellStyle name="Normal 23 3 4" xfId="5717"/>
    <cellStyle name="Normal 23 3 4 2" xfId="12379"/>
    <cellStyle name="Normal 23 3 4 2 2" xfId="38662"/>
    <cellStyle name="Normal 23 3 4 3" xfId="38661"/>
    <cellStyle name="Normal 23 3 4 4" xfId="46375"/>
    <cellStyle name="Normal 23 3 5" xfId="5718"/>
    <cellStyle name="Normal 23 3 5 2" xfId="12380"/>
    <cellStyle name="Normal 23 3 5 2 2" xfId="38664"/>
    <cellStyle name="Normal 23 3 5 3" xfId="38663"/>
    <cellStyle name="Normal 23 3 5 4" xfId="46376"/>
    <cellStyle name="Normal 23 3 6" xfId="5719"/>
    <cellStyle name="Normal 23 3 6 2" xfId="12381"/>
    <cellStyle name="Normal 23 3 6 2 2" xfId="38666"/>
    <cellStyle name="Normal 23 3 6 3" xfId="38665"/>
    <cellStyle name="Normal 23 3 6 4" xfId="46377"/>
    <cellStyle name="Normal 23 3 7" xfId="5720"/>
    <cellStyle name="Normal 23 3 7 2" xfId="12382"/>
    <cellStyle name="Normal 23 3 7 2 2" xfId="38668"/>
    <cellStyle name="Normal 23 3 7 3" xfId="38667"/>
    <cellStyle name="Normal 23 3 7 4" xfId="46378"/>
    <cellStyle name="Normal 23 3 8" xfId="5721"/>
    <cellStyle name="Normal 23 3 8 2" xfId="12383"/>
    <cellStyle name="Normal 23 3 8 2 2" xfId="38670"/>
    <cellStyle name="Normal 23 3 8 3" xfId="38669"/>
    <cellStyle name="Normal 23 3 8 4" xfId="46379"/>
    <cellStyle name="Normal 23 3 9" xfId="12374"/>
    <cellStyle name="Normal 23 3 9 2" xfId="38671"/>
    <cellStyle name="Normal 23 4" xfId="5722"/>
    <cellStyle name="Normal 23 4 10" xfId="22675"/>
    <cellStyle name="Normal 23 4 11" xfId="38672"/>
    <cellStyle name="Normal 23 4 12" xfId="46380"/>
    <cellStyle name="Normal 23 4 2" xfId="5723"/>
    <cellStyle name="Normal 23 4 2 2" xfId="12385"/>
    <cellStyle name="Normal 23 4 2 2 2" xfId="38674"/>
    <cellStyle name="Normal 23 4 2 3" xfId="22676"/>
    <cellStyle name="Normal 23 4 2 4" xfId="38673"/>
    <cellStyle name="Normal 23 4 2 5" xfId="46381"/>
    <cellStyle name="Normal 23 4 3" xfId="5724"/>
    <cellStyle name="Normal 23 4 3 2" xfId="12386"/>
    <cellStyle name="Normal 23 4 3 2 2" xfId="38676"/>
    <cellStyle name="Normal 23 4 3 3" xfId="38675"/>
    <cellStyle name="Normal 23 4 3 4" xfId="46382"/>
    <cellStyle name="Normal 23 4 4" xfId="5725"/>
    <cellStyle name="Normal 23 4 4 2" xfId="12387"/>
    <cellStyle name="Normal 23 4 4 2 2" xfId="38678"/>
    <cellStyle name="Normal 23 4 4 3" xfId="38677"/>
    <cellStyle name="Normal 23 4 4 4" xfId="46383"/>
    <cellStyle name="Normal 23 4 5" xfId="5726"/>
    <cellStyle name="Normal 23 4 5 2" xfId="12388"/>
    <cellStyle name="Normal 23 4 5 2 2" xfId="38680"/>
    <cellStyle name="Normal 23 4 5 3" xfId="38679"/>
    <cellStyle name="Normal 23 4 5 4" xfId="46384"/>
    <cellStyle name="Normal 23 4 6" xfId="5727"/>
    <cellStyle name="Normal 23 4 6 2" xfId="12389"/>
    <cellStyle name="Normal 23 4 6 2 2" xfId="38682"/>
    <cellStyle name="Normal 23 4 6 3" xfId="38681"/>
    <cellStyle name="Normal 23 4 6 4" xfId="46385"/>
    <cellStyle name="Normal 23 4 7" xfId="5728"/>
    <cellStyle name="Normal 23 4 7 2" xfId="12390"/>
    <cellStyle name="Normal 23 4 7 2 2" xfId="38684"/>
    <cellStyle name="Normal 23 4 7 3" xfId="38683"/>
    <cellStyle name="Normal 23 4 7 4" xfId="46386"/>
    <cellStyle name="Normal 23 4 8" xfId="5729"/>
    <cellStyle name="Normal 23 4 8 2" xfId="12391"/>
    <cellStyle name="Normal 23 4 8 2 2" xfId="38686"/>
    <cellStyle name="Normal 23 4 8 3" xfId="38685"/>
    <cellStyle name="Normal 23 4 8 4" xfId="46387"/>
    <cellStyle name="Normal 23 4 9" xfId="12384"/>
    <cellStyle name="Normal 23 4 9 2" xfId="38687"/>
    <cellStyle name="Normal 23 5" xfId="5730"/>
    <cellStyle name="Normal 23 5 2" xfId="5731"/>
    <cellStyle name="Normal 23 5 2 2" xfId="12393"/>
    <cellStyle name="Normal 23 5 2 2 2" xfId="38690"/>
    <cellStyle name="Normal 23 5 2 3" xfId="38689"/>
    <cellStyle name="Normal 23 5 2 4" xfId="46389"/>
    <cellStyle name="Normal 23 5 3" xfId="12392"/>
    <cellStyle name="Normal 23 5 3 2" xfId="38691"/>
    <cellStyle name="Normal 23 5 4" xfId="22677"/>
    <cellStyle name="Normal 23 5 5" xfId="38688"/>
    <cellStyle name="Normal 23 5 6" xfId="46388"/>
    <cellStyle name="Normal 23 6" xfId="5732"/>
    <cellStyle name="Normal 23 6 2" xfId="12394"/>
    <cellStyle name="Normal 23 6 2 2" xfId="38693"/>
    <cellStyle name="Normal 23 6 3" xfId="22678"/>
    <cellStyle name="Normal 23 6 4" xfId="38692"/>
    <cellStyle name="Normal 23 6 5" xfId="46390"/>
    <cellStyle name="Normal 23 7" xfId="5733"/>
    <cellStyle name="Normal 23 7 2" xfId="12395"/>
    <cellStyle name="Normal 23 7 2 2" xfId="38695"/>
    <cellStyle name="Normal 23 7 3" xfId="22679"/>
    <cellStyle name="Normal 23 7 4" xfId="38694"/>
    <cellStyle name="Normal 23 7 5" xfId="46391"/>
    <cellStyle name="Normal 23 8" xfId="5734"/>
    <cellStyle name="Normal 23 8 2" xfId="12396"/>
    <cellStyle name="Normal 23 8 2 2" xfId="38697"/>
    <cellStyle name="Normal 23 8 3" xfId="22680"/>
    <cellStyle name="Normal 23 8 4" xfId="38696"/>
    <cellStyle name="Normal 23 8 5" xfId="46392"/>
    <cellStyle name="Normal 23 9" xfId="5735"/>
    <cellStyle name="Normal 23 9 2" xfId="12397"/>
    <cellStyle name="Normal 23 9 2 2" xfId="38699"/>
    <cellStyle name="Normal 23 9 3" xfId="38698"/>
    <cellStyle name="Normal 23 9 4" xfId="46393"/>
    <cellStyle name="Normal 23_Expired Option Payouts w Detail" xfId="22681"/>
    <cellStyle name="Normal 24" xfId="515"/>
    <cellStyle name="Normal 24 2" xfId="5737"/>
    <cellStyle name="Normal 24 2 2" xfId="22684"/>
    <cellStyle name="Normal 24 2 3" xfId="22683"/>
    <cellStyle name="Normal 24 3" xfId="5736"/>
    <cellStyle name="Normal 24 3 2" xfId="22686"/>
    <cellStyle name="Normal 24 3 3" xfId="22685"/>
    <cellStyle name="Normal 24 4" xfId="12398"/>
    <cellStyle name="Normal 24 4 2" xfId="22688"/>
    <cellStyle name="Normal 24 4 3" xfId="22687"/>
    <cellStyle name="Normal 24 4 4" xfId="38700"/>
    <cellStyle name="Normal 24 5" xfId="22689"/>
    <cellStyle name="Normal 24 6" xfId="22690"/>
    <cellStyle name="Normal 24 7" xfId="22682"/>
    <cellStyle name="Normal 24 8" xfId="28307"/>
    <cellStyle name="Normal 24_Expired Option Payouts w Detail" xfId="22691"/>
    <cellStyle name="Normal 25" xfId="516"/>
    <cellStyle name="Normal 25 2" xfId="5739"/>
    <cellStyle name="Normal 25 2 2" xfId="22694"/>
    <cellStyle name="Normal 25 2 3" xfId="22693"/>
    <cellStyle name="Normal 25 3" xfId="5738"/>
    <cellStyle name="Normal 25 3 2" xfId="22696"/>
    <cellStyle name="Normal 25 3 3" xfId="22695"/>
    <cellStyle name="Normal 25 4" xfId="12399"/>
    <cellStyle name="Normal 25 4 2" xfId="22698"/>
    <cellStyle name="Normal 25 4 3" xfId="22697"/>
    <cellStyle name="Normal 25 4 4" xfId="38701"/>
    <cellStyle name="Normal 25 5" xfId="22699"/>
    <cellStyle name="Normal 25 6" xfId="22700"/>
    <cellStyle name="Normal 25 7" xfId="22692"/>
    <cellStyle name="Normal 25 8" xfId="28308"/>
    <cellStyle name="Normal 25_Expired Option Payouts w Detail" xfId="22701"/>
    <cellStyle name="Normal 26" xfId="542"/>
    <cellStyle name="Normal 26 2" xfId="5740"/>
    <cellStyle name="Normal 26 2 2" xfId="28153"/>
    <cellStyle name="Normal 26 3" xfId="12400"/>
    <cellStyle name="Normal 26 3 2" xfId="38702"/>
    <cellStyle name="Normal 26 4" xfId="22702"/>
    <cellStyle name="Normal 26 5" xfId="28309"/>
    <cellStyle name="Normal 27" xfId="543"/>
    <cellStyle name="Normal 27 10" xfId="5742"/>
    <cellStyle name="Normal 27 10 2" xfId="12402"/>
    <cellStyle name="Normal 27 10 2 2" xfId="38704"/>
    <cellStyle name="Normal 27 10 3" xfId="38703"/>
    <cellStyle name="Normal 27 10 4" xfId="46395"/>
    <cellStyle name="Normal 27 11" xfId="5743"/>
    <cellStyle name="Normal 27 11 2" xfId="12403"/>
    <cellStyle name="Normal 27 11 2 2" xfId="38706"/>
    <cellStyle name="Normal 27 11 3" xfId="38705"/>
    <cellStyle name="Normal 27 11 4" xfId="46396"/>
    <cellStyle name="Normal 27 12" xfId="5741"/>
    <cellStyle name="Normal 27 12 2" xfId="12404"/>
    <cellStyle name="Normal 27 12 2 2" xfId="38708"/>
    <cellStyle name="Normal 27 12 3" xfId="38707"/>
    <cellStyle name="Normal 27 13" xfId="12401"/>
    <cellStyle name="Normal 27 13 2" xfId="38709"/>
    <cellStyle name="Normal 27 14" xfId="22703"/>
    <cellStyle name="Normal 27 15" xfId="28310"/>
    <cellStyle name="Normal 27 16" xfId="46394"/>
    <cellStyle name="Normal 27 2" xfId="5744"/>
    <cellStyle name="Normal 27 2 10" xfId="12405"/>
    <cellStyle name="Normal 27 2 10 2" xfId="38711"/>
    <cellStyle name="Normal 27 2 11" xfId="22704"/>
    <cellStyle name="Normal 27 2 12" xfId="38710"/>
    <cellStyle name="Normal 27 2 13" xfId="46397"/>
    <cellStyle name="Normal 27 2 2" xfId="5745"/>
    <cellStyle name="Normal 27 2 2 10" xfId="38712"/>
    <cellStyle name="Normal 27 2 2 11" xfId="46398"/>
    <cellStyle name="Normal 27 2 2 2" xfId="5746"/>
    <cellStyle name="Normal 27 2 2 2 2" xfId="5747"/>
    <cellStyle name="Normal 27 2 2 2 2 2" xfId="12408"/>
    <cellStyle name="Normal 27 2 2 2 2 2 2" xfId="38715"/>
    <cellStyle name="Normal 27 2 2 2 2 3" xfId="38714"/>
    <cellStyle name="Normal 27 2 2 2 2 4" xfId="46400"/>
    <cellStyle name="Normal 27 2 2 2 3" xfId="12407"/>
    <cellStyle name="Normal 27 2 2 2 3 2" xfId="38716"/>
    <cellStyle name="Normal 27 2 2 2 4" xfId="38713"/>
    <cellStyle name="Normal 27 2 2 2 5" xfId="46399"/>
    <cellStyle name="Normal 27 2 2 3" xfId="5748"/>
    <cellStyle name="Normal 27 2 2 3 2" xfId="5749"/>
    <cellStyle name="Normal 27 2 2 3 2 2" xfId="12410"/>
    <cellStyle name="Normal 27 2 2 3 2 2 2" xfId="38719"/>
    <cellStyle name="Normal 27 2 2 3 2 3" xfId="38718"/>
    <cellStyle name="Normal 27 2 2 3 2 4" xfId="46402"/>
    <cellStyle name="Normal 27 2 2 3 3" xfId="12409"/>
    <cellStyle name="Normal 27 2 2 3 3 2" xfId="38720"/>
    <cellStyle name="Normal 27 2 2 3 4" xfId="38717"/>
    <cellStyle name="Normal 27 2 2 3 5" xfId="46401"/>
    <cellStyle name="Normal 27 2 2 4" xfId="5750"/>
    <cellStyle name="Normal 27 2 2 4 2" xfId="12411"/>
    <cellStyle name="Normal 27 2 2 4 2 2" xfId="38722"/>
    <cellStyle name="Normal 27 2 2 4 3" xfId="38721"/>
    <cellStyle name="Normal 27 2 2 4 4" xfId="46403"/>
    <cellStyle name="Normal 27 2 2 5" xfId="5751"/>
    <cellStyle name="Normal 27 2 2 5 2" xfId="12412"/>
    <cellStyle name="Normal 27 2 2 5 2 2" xfId="38724"/>
    <cellStyle name="Normal 27 2 2 5 3" xfId="38723"/>
    <cellStyle name="Normal 27 2 2 5 4" xfId="46404"/>
    <cellStyle name="Normal 27 2 2 6" xfId="5752"/>
    <cellStyle name="Normal 27 2 2 6 2" xfId="12413"/>
    <cellStyle name="Normal 27 2 2 6 2 2" xfId="38726"/>
    <cellStyle name="Normal 27 2 2 6 3" xfId="38725"/>
    <cellStyle name="Normal 27 2 2 6 4" xfId="46405"/>
    <cellStyle name="Normal 27 2 2 7" xfId="5753"/>
    <cellStyle name="Normal 27 2 2 7 2" xfId="12414"/>
    <cellStyle name="Normal 27 2 2 7 2 2" xfId="38728"/>
    <cellStyle name="Normal 27 2 2 7 3" xfId="38727"/>
    <cellStyle name="Normal 27 2 2 7 4" xfId="46406"/>
    <cellStyle name="Normal 27 2 2 8" xfId="5754"/>
    <cellStyle name="Normal 27 2 2 8 2" xfId="12415"/>
    <cellStyle name="Normal 27 2 2 8 2 2" xfId="38730"/>
    <cellStyle name="Normal 27 2 2 8 3" xfId="38729"/>
    <cellStyle name="Normal 27 2 2 8 4" xfId="46407"/>
    <cellStyle name="Normal 27 2 2 9" xfId="12406"/>
    <cellStyle name="Normal 27 2 2 9 2" xfId="38731"/>
    <cellStyle name="Normal 27 2 3" xfId="5755"/>
    <cellStyle name="Normal 27 2 3 2" xfId="5756"/>
    <cellStyle name="Normal 27 2 3 2 2" xfId="12417"/>
    <cellStyle name="Normal 27 2 3 2 2 2" xfId="38734"/>
    <cellStyle name="Normal 27 2 3 2 3" xfId="38733"/>
    <cellStyle name="Normal 27 2 3 2 4" xfId="46409"/>
    <cellStyle name="Normal 27 2 3 3" xfId="12416"/>
    <cellStyle name="Normal 27 2 3 3 2" xfId="38735"/>
    <cellStyle name="Normal 27 2 3 4" xfId="38732"/>
    <cellStyle name="Normal 27 2 3 5" xfId="46408"/>
    <cellStyle name="Normal 27 2 4" xfId="5757"/>
    <cellStyle name="Normal 27 2 4 2" xfId="5758"/>
    <cellStyle name="Normal 27 2 4 2 2" xfId="12419"/>
    <cellStyle name="Normal 27 2 4 2 2 2" xfId="38738"/>
    <cellStyle name="Normal 27 2 4 2 3" xfId="38737"/>
    <cellStyle name="Normal 27 2 4 2 4" xfId="46411"/>
    <cellStyle name="Normal 27 2 4 3" xfId="12418"/>
    <cellStyle name="Normal 27 2 4 3 2" xfId="38739"/>
    <cellStyle name="Normal 27 2 4 4" xfId="38736"/>
    <cellStyle name="Normal 27 2 4 5" xfId="46410"/>
    <cellStyle name="Normal 27 2 5" xfId="5759"/>
    <cellStyle name="Normal 27 2 5 2" xfId="12420"/>
    <cellStyle name="Normal 27 2 5 2 2" xfId="38741"/>
    <cellStyle name="Normal 27 2 5 3" xfId="38740"/>
    <cellStyle name="Normal 27 2 5 4" xfId="46412"/>
    <cellStyle name="Normal 27 2 6" xfId="5760"/>
    <cellStyle name="Normal 27 2 6 2" xfId="12421"/>
    <cellStyle name="Normal 27 2 6 2 2" xfId="38743"/>
    <cellStyle name="Normal 27 2 6 3" xfId="38742"/>
    <cellStyle name="Normal 27 2 6 4" xfId="46413"/>
    <cellStyle name="Normal 27 2 7" xfId="5761"/>
    <cellStyle name="Normal 27 2 7 2" xfId="12422"/>
    <cellStyle name="Normal 27 2 7 2 2" xfId="38745"/>
    <cellStyle name="Normal 27 2 7 3" xfId="38744"/>
    <cellStyle name="Normal 27 2 7 4" xfId="46414"/>
    <cellStyle name="Normal 27 2 8" xfId="5762"/>
    <cellStyle name="Normal 27 2 8 2" xfId="12423"/>
    <cellStyle name="Normal 27 2 8 2 2" xfId="38747"/>
    <cellStyle name="Normal 27 2 8 3" xfId="38746"/>
    <cellStyle name="Normal 27 2 8 4" xfId="46415"/>
    <cellStyle name="Normal 27 2 9" xfId="5763"/>
    <cellStyle name="Normal 27 2 9 2" xfId="12424"/>
    <cellStyle name="Normal 27 2 9 2 2" xfId="38749"/>
    <cellStyle name="Normal 27 2 9 3" xfId="38748"/>
    <cellStyle name="Normal 27 2 9 4" xfId="46416"/>
    <cellStyle name="Normal 27 3" xfId="5764"/>
    <cellStyle name="Normal 27 3 10" xfId="22705"/>
    <cellStyle name="Normal 27 3 11" xfId="38750"/>
    <cellStyle name="Normal 27 3 12" xfId="46417"/>
    <cellStyle name="Normal 27 3 2" xfId="5765"/>
    <cellStyle name="Normal 27 3 2 2" xfId="5766"/>
    <cellStyle name="Normal 27 3 2 2 2" xfId="12427"/>
    <cellStyle name="Normal 27 3 2 2 2 2" xfId="38753"/>
    <cellStyle name="Normal 27 3 2 2 3" xfId="38752"/>
    <cellStyle name="Normal 27 3 2 2 4" xfId="46419"/>
    <cellStyle name="Normal 27 3 2 3" xfId="12426"/>
    <cellStyle name="Normal 27 3 2 3 2" xfId="38754"/>
    <cellStyle name="Normal 27 3 2 4" xfId="38751"/>
    <cellStyle name="Normal 27 3 2 5" xfId="46418"/>
    <cellStyle name="Normal 27 3 3" xfId="5767"/>
    <cellStyle name="Normal 27 3 3 2" xfId="5768"/>
    <cellStyle name="Normal 27 3 3 2 2" xfId="12429"/>
    <cellStyle name="Normal 27 3 3 2 2 2" xfId="38757"/>
    <cellStyle name="Normal 27 3 3 2 3" xfId="38756"/>
    <cellStyle name="Normal 27 3 3 2 4" xfId="46421"/>
    <cellStyle name="Normal 27 3 3 3" xfId="12428"/>
    <cellStyle name="Normal 27 3 3 3 2" xfId="38758"/>
    <cellStyle name="Normal 27 3 3 4" xfId="38755"/>
    <cellStyle name="Normal 27 3 3 5" xfId="46420"/>
    <cellStyle name="Normal 27 3 4" xfId="5769"/>
    <cellStyle name="Normal 27 3 4 2" xfId="12430"/>
    <cellStyle name="Normal 27 3 4 2 2" xfId="38760"/>
    <cellStyle name="Normal 27 3 4 3" xfId="38759"/>
    <cellStyle name="Normal 27 3 4 4" xfId="46422"/>
    <cellStyle name="Normal 27 3 5" xfId="5770"/>
    <cellStyle name="Normal 27 3 5 2" xfId="12431"/>
    <cellStyle name="Normal 27 3 5 2 2" xfId="38762"/>
    <cellStyle name="Normal 27 3 5 3" xfId="38761"/>
    <cellStyle name="Normal 27 3 5 4" xfId="46423"/>
    <cellStyle name="Normal 27 3 6" xfId="5771"/>
    <cellStyle name="Normal 27 3 6 2" xfId="12432"/>
    <cellStyle name="Normal 27 3 6 2 2" xfId="38764"/>
    <cellStyle name="Normal 27 3 6 3" xfId="38763"/>
    <cellStyle name="Normal 27 3 6 4" xfId="46424"/>
    <cellStyle name="Normal 27 3 7" xfId="5772"/>
    <cellStyle name="Normal 27 3 7 2" xfId="12433"/>
    <cellStyle name="Normal 27 3 7 2 2" xfId="38766"/>
    <cellStyle name="Normal 27 3 7 3" xfId="38765"/>
    <cellStyle name="Normal 27 3 7 4" xfId="46425"/>
    <cellStyle name="Normal 27 3 8" xfId="5773"/>
    <cellStyle name="Normal 27 3 8 2" xfId="12434"/>
    <cellStyle name="Normal 27 3 8 2 2" xfId="38768"/>
    <cellStyle name="Normal 27 3 8 3" xfId="38767"/>
    <cellStyle name="Normal 27 3 8 4" xfId="46426"/>
    <cellStyle name="Normal 27 3 9" xfId="12425"/>
    <cellStyle name="Normal 27 3 9 2" xfId="38769"/>
    <cellStyle name="Normal 27 4" xfId="5774"/>
    <cellStyle name="Normal 27 4 10" xfId="22706"/>
    <cellStyle name="Normal 27 4 11" xfId="38770"/>
    <cellStyle name="Normal 27 4 12" xfId="46427"/>
    <cellStyle name="Normal 27 4 2" xfId="5775"/>
    <cellStyle name="Normal 27 4 2 2" xfId="12436"/>
    <cellStyle name="Normal 27 4 2 2 2" xfId="38772"/>
    <cellStyle name="Normal 27 4 2 3" xfId="38771"/>
    <cellStyle name="Normal 27 4 2 4" xfId="46428"/>
    <cellStyle name="Normal 27 4 3" xfId="5776"/>
    <cellStyle name="Normal 27 4 3 2" xfId="12437"/>
    <cellStyle name="Normal 27 4 3 2 2" xfId="38774"/>
    <cellStyle name="Normal 27 4 3 3" xfId="38773"/>
    <cellStyle name="Normal 27 4 3 4" xfId="46429"/>
    <cellStyle name="Normal 27 4 4" xfId="5777"/>
    <cellStyle name="Normal 27 4 4 2" xfId="12438"/>
    <cellStyle name="Normal 27 4 4 2 2" xfId="38776"/>
    <cellStyle name="Normal 27 4 4 3" xfId="38775"/>
    <cellStyle name="Normal 27 4 4 4" xfId="46430"/>
    <cellStyle name="Normal 27 4 5" xfId="5778"/>
    <cellStyle name="Normal 27 4 5 2" xfId="12439"/>
    <cellStyle name="Normal 27 4 5 2 2" xfId="38778"/>
    <cellStyle name="Normal 27 4 5 3" xfId="38777"/>
    <cellStyle name="Normal 27 4 5 4" xfId="46431"/>
    <cellStyle name="Normal 27 4 6" xfId="5779"/>
    <cellStyle name="Normal 27 4 6 2" xfId="12440"/>
    <cellStyle name="Normal 27 4 6 2 2" xfId="38780"/>
    <cellStyle name="Normal 27 4 6 3" xfId="38779"/>
    <cellStyle name="Normal 27 4 6 4" xfId="46432"/>
    <cellStyle name="Normal 27 4 7" xfId="5780"/>
    <cellStyle name="Normal 27 4 7 2" xfId="12441"/>
    <cellStyle name="Normal 27 4 7 2 2" xfId="38782"/>
    <cellStyle name="Normal 27 4 7 3" xfId="38781"/>
    <cellStyle name="Normal 27 4 7 4" xfId="46433"/>
    <cellStyle name="Normal 27 4 8" xfId="5781"/>
    <cellStyle name="Normal 27 4 8 2" xfId="12442"/>
    <cellStyle name="Normal 27 4 8 2 2" xfId="38784"/>
    <cellStyle name="Normal 27 4 8 3" xfId="38783"/>
    <cellStyle name="Normal 27 4 8 4" xfId="46434"/>
    <cellStyle name="Normal 27 4 9" xfId="12435"/>
    <cellStyle name="Normal 27 4 9 2" xfId="38785"/>
    <cellStyle name="Normal 27 5" xfId="5782"/>
    <cellStyle name="Normal 27 5 2" xfId="5783"/>
    <cellStyle name="Normal 27 5 2 2" xfId="12444"/>
    <cellStyle name="Normal 27 5 2 2 2" xfId="38788"/>
    <cellStyle name="Normal 27 5 2 3" xfId="38787"/>
    <cellStyle name="Normal 27 5 2 4" xfId="46436"/>
    <cellStyle name="Normal 27 5 3" xfId="12443"/>
    <cellStyle name="Normal 27 5 3 2" xfId="38789"/>
    <cellStyle name="Normal 27 5 4" xfId="38786"/>
    <cellStyle name="Normal 27 5 5" xfId="46435"/>
    <cellStyle name="Normal 27 6" xfId="5784"/>
    <cellStyle name="Normal 27 6 2" xfId="12445"/>
    <cellStyle name="Normal 27 6 2 2" xfId="38791"/>
    <cellStyle name="Normal 27 6 3" xfId="38790"/>
    <cellStyle name="Normal 27 6 4" xfId="46437"/>
    <cellStyle name="Normal 27 7" xfId="5785"/>
    <cellStyle name="Normal 27 7 2" xfId="12446"/>
    <cellStyle name="Normal 27 7 2 2" xfId="38793"/>
    <cellStyle name="Normal 27 7 3" xfId="38792"/>
    <cellStyle name="Normal 27 7 4" xfId="46438"/>
    <cellStyle name="Normal 27 8" xfId="5786"/>
    <cellStyle name="Normal 27 8 2" xfId="12447"/>
    <cellStyle name="Normal 27 8 2 2" xfId="38795"/>
    <cellStyle name="Normal 27 8 3" xfId="38794"/>
    <cellStyle name="Normal 27 8 4" xfId="46439"/>
    <cellStyle name="Normal 27 9" xfId="5787"/>
    <cellStyle name="Normal 27 9 2" xfId="12448"/>
    <cellStyle name="Normal 27 9 2 2" xfId="38797"/>
    <cellStyle name="Normal 27 9 3" xfId="38796"/>
    <cellStyle name="Normal 27 9 4" xfId="46440"/>
    <cellStyle name="Normal 28" xfId="545"/>
    <cellStyle name="Normal 28 10" xfId="5789"/>
    <cellStyle name="Normal 28 10 2" xfId="12450"/>
    <cellStyle name="Normal 28 10 2 2" xfId="38799"/>
    <cellStyle name="Normal 28 10 3" xfId="38798"/>
    <cellStyle name="Normal 28 10 4" xfId="46442"/>
    <cellStyle name="Normal 28 11" xfId="5790"/>
    <cellStyle name="Normal 28 11 2" xfId="12451"/>
    <cellStyle name="Normal 28 11 2 2" xfId="38801"/>
    <cellStyle name="Normal 28 11 3" xfId="38800"/>
    <cellStyle name="Normal 28 11 4" xfId="46443"/>
    <cellStyle name="Normal 28 12" xfId="5788"/>
    <cellStyle name="Normal 28 12 2" xfId="12452"/>
    <cellStyle name="Normal 28 12 2 2" xfId="38803"/>
    <cellStyle name="Normal 28 12 3" xfId="38802"/>
    <cellStyle name="Normal 28 13" xfId="12449"/>
    <cellStyle name="Normal 28 13 2" xfId="38804"/>
    <cellStyle name="Normal 28 14" xfId="22707"/>
    <cellStyle name="Normal 28 15" xfId="28311"/>
    <cellStyle name="Normal 28 16" xfId="46441"/>
    <cellStyle name="Normal 28 2" xfId="5791"/>
    <cellStyle name="Normal 28 2 10" xfId="12453"/>
    <cellStyle name="Normal 28 2 10 2" xfId="38806"/>
    <cellStyle name="Normal 28 2 11" xfId="22708"/>
    <cellStyle name="Normal 28 2 12" xfId="38805"/>
    <cellStyle name="Normal 28 2 13" xfId="46444"/>
    <cellStyle name="Normal 28 2 2" xfId="5792"/>
    <cellStyle name="Normal 28 2 2 10" xfId="22709"/>
    <cellStyle name="Normal 28 2 2 11" xfId="38807"/>
    <cellStyle name="Normal 28 2 2 12" xfId="46445"/>
    <cellStyle name="Normal 28 2 2 2" xfId="5793"/>
    <cellStyle name="Normal 28 2 2 2 2" xfId="5794"/>
    <cellStyle name="Normal 28 2 2 2 2 2" xfId="12456"/>
    <cellStyle name="Normal 28 2 2 2 2 2 2" xfId="38810"/>
    <cellStyle name="Normal 28 2 2 2 2 3" xfId="38809"/>
    <cellStyle name="Normal 28 2 2 2 2 4" xfId="46447"/>
    <cellStyle name="Normal 28 2 2 2 3" xfId="12455"/>
    <cellStyle name="Normal 28 2 2 2 3 2" xfId="38811"/>
    <cellStyle name="Normal 28 2 2 2 4" xfId="38808"/>
    <cellStyle name="Normal 28 2 2 2 5" xfId="46446"/>
    <cellStyle name="Normal 28 2 2 3" xfId="5795"/>
    <cellStyle name="Normal 28 2 2 3 2" xfId="5796"/>
    <cellStyle name="Normal 28 2 2 3 2 2" xfId="12458"/>
    <cellStyle name="Normal 28 2 2 3 2 2 2" xfId="38814"/>
    <cellStyle name="Normal 28 2 2 3 2 3" xfId="38813"/>
    <cellStyle name="Normal 28 2 2 3 2 4" xfId="46449"/>
    <cellStyle name="Normal 28 2 2 3 3" xfId="12457"/>
    <cellStyle name="Normal 28 2 2 3 3 2" xfId="38815"/>
    <cellStyle name="Normal 28 2 2 3 4" xfId="38812"/>
    <cellStyle name="Normal 28 2 2 3 5" xfId="46448"/>
    <cellStyle name="Normal 28 2 2 4" xfId="5797"/>
    <cellStyle name="Normal 28 2 2 4 2" xfId="12459"/>
    <cellStyle name="Normal 28 2 2 4 2 2" xfId="38817"/>
    <cellStyle name="Normal 28 2 2 4 3" xfId="38816"/>
    <cellStyle name="Normal 28 2 2 4 4" xfId="46450"/>
    <cellStyle name="Normal 28 2 2 5" xfId="5798"/>
    <cellStyle name="Normal 28 2 2 5 2" xfId="12460"/>
    <cellStyle name="Normal 28 2 2 5 2 2" xfId="38819"/>
    <cellStyle name="Normal 28 2 2 5 3" xfId="38818"/>
    <cellStyle name="Normal 28 2 2 5 4" xfId="46451"/>
    <cellStyle name="Normal 28 2 2 6" xfId="5799"/>
    <cellStyle name="Normal 28 2 2 6 2" xfId="12461"/>
    <cellStyle name="Normal 28 2 2 6 2 2" xfId="38821"/>
    <cellStyle name="Normal 28 2 2 6 3" xfId="38820"/>
    <cellStyle name="Normal 28 2 2 6 4" xfId="46452"/>
    <cellStyle name="Normal 28 2 2 7" xfId="5800"/>
    <cellStyle name="Normal 28 2 2 7 2" xfId="12462"/>
    <cellStyle name="Normal 28 2 2 7 2 2" xfId="38823"/>
    <cellStyle name="Normal 28 2 2 7 3" xfId="38822"/>
    <cellStyle name="Normal 28 2 2 7 4" xfId="46453"/>
    <cellStyle name="Normal 28 2 2 8" xfId="5801"/>
    <cellStyle name="Normal 28 2 2 8 2" xfId="12463"/>
    <cellStyle name="Normal 28 2 2 8 2 2" xfId="38825"/>
    <cellStyle name="Normal 28 2 2 8 3" xfId="38824"/>
    <cellStyle name="Normal 28 2 2 8 4" xfId="46454"/>
    <cellStyle name="Normal 28 2 2 9" xfId="12454"/>
    <cellStyle name="Normal 28 2 2 9 2" xfId="38826"/>
    <cellStyle name="Normal 28 2 3" xfId="5802"/>
    <cellStyle name="Normal 28 2 3 2" xfId="5803"/>
    <cellStyle name="Normal 28 2 3 2 2" xfId="12465"/>
    <cellStyle name="Normal 28 2 3 2 2 2" xfId="38829"/>
    <cellStyle name="Normal 28 2 3 2 3" xfId="38828"/>
    <cellStyle name="Normal 28 2 3 2 4" xfId="46456"/>
    <cellStyle name="Normal 28 2 3 3" xfId="12464"/>
    <cellStyle name="Normal 28 2 3 3 2" xfId="38830"/>
    <cellStyle name="Normal 28 2 3 4" xfId="38827"/>
    <cellStyle name="Normal 28 2 3 5" xfId="46455"/>
    <cellStyle name="Normal 28 2 4" xfId="5804"/>
    <cellStyle name="Normal 28 2 4 2" xfId="5805"/>
    <cellStyle name="Normal 28 2 4 2 2" xfId="12467"/>
    <cellStyle name="Normal 28 2 4 2 2 2" xfId="38833"/>
    <cellStyle name="Normal 28 2 4 2 3" xfId="38832"/>
    <cellStyle name="Normal 28 2 4 2 4" xfId="46458"/>
    <cellStyle name="Normal 28 2 4 3" xfId="12466"/>
    <cellStyle name="Normal 28 2 4 3 2" xfId="38834"/>
    <cellStyle name="Normal 28 2 4 4" xfId="38831"/>
    <cellStyle name="Normal 28 2 4 5" xfId="46457"/>
    <cellStyle name="Normal 28 2 5" xfId="5806"/>
    <cellStyle name="Normal 28 2 5 2" xfId="12468"/>
    <cellStyle name="Normal 28 2 5 2 2" xfId="38836"/>
    <cellStyle name="Normal 28 2 5 3" xfId="38835"/>
    <cellStyle name="Normal 28 2 5 4" xfId="46459"/>
    <cellStyle name="Normal 28 2 6" xfId="5807"/>
    <cellStyle name="Normal 28 2 6 2" xfId="12469"/>
    <cellStyle name="Normal 28 2 6 2 2" xfId="38838"/>
    <cellStyle name="Normal 28 2 6 3" xfId="38837"/>
    <cellStyle name="Normal 28 2 6 4" xfId="46460"/>
    <cellStyle name="Normal 28 2 7" xfId="5808"/>
    <cellStyle name="Normal 28 2 7 2" xfId="12470"/>
    <cellStyle name="Normal 28 2 7 2 2" xfId="38840"/>
    <cellStyle name="Normal 28 2 7 3" xfId="38839"/>
    <cellStyle name="Normal 28 2 7 4" xfId="46461"/>
    <cellStyle name="Normal 28 2 8" xfId="5809"/>
    <cellStyle name="Normal 28 2 8 2" xfId="12471"/>
    <cellStyle name="Normal 28 2 8 2 2" xfId="38842"/>
    <cellStyle name="Normal 28 2 8 3" xfId="38841"/>
    <cellStyle name="Normal 28 2 8 4" xfId="46462"/>
    <cellStyle name="Normal 28 2 9" xfId="5810"/>
    <cellStyle name="Normal 28 2 9 2" xfId="12472"/>
    <cellStyle name="Normal 28 2 9 2 2" xfId="38844"/>
    <cellStyle name="Normal 28 2 9 3" xfId="38843"/>
    <cellStyle name="Normal 28 2 9 4" xfId="46463"/>
    <cellStyle name="Normal 28 3" xfId="5811"/>
    <cellStyle name="Normal 28 3 10" xfId="22710"/>
    <cellStyle name="Normal 28 3 11" xfId="38845"/>
    <cellStyle name="Normal 28 3 12" xfId="46464"/>
    <cellStyle name="Normal 28 3 2" xfId="5812"/>
    <cellStyle name="Normal 28 3 2 2" xfId="5813"/>
    <cellStyle name="Normal 28 3 2 2 2" xfId="12475"/>
    <cellStyle name="Normal 28 3 2 2 2 2" xfId="38848"/>
    <cellStyle name="Normal 28 3 2 2 3" xfId="38847"/>
    <cellStyle name="Normal 28 3 2 2 4" xfId="46466"/>
    <cellStyle name="Normal 28 3 2 3" xfId="12474"/>
    <cellStyle name="Normal 28 3 2 3 2" xfId="38849"/>
    <cellStyle name="Normal 28 3 2 4" xfId="22711"/>
    <cellStyle name="Normal 28 3 2 5" xfId="38846"/>
    <cellStyle name="Normal 28 3 2 6" xfId="46465"/>
    <cellStyle name="Normal 28 3 3" xfId="5814"/>
    <cellStyle name="Normal 28 3 3 2" xfId="5815"/>
    <cellStyle name="Normal 28 3 3 2 2" xfId="12477"/>
    <cellStyle name="Normal 28 3 3 2 2 2" xfId="38852"/>
    <cellStyle name="Normal 28 3 3 2 3" xfId="38851"/>
    <cellStyle name="Normal 28 3 3 2 4" xfId="46468"/>
    <cellStyle name="Normal 28 3 3 3" xfId="12476"/>
    <cellStyle name="Normal 28 3 3 3 2" xfId="38853"/>
    <cellStyle name="Normal 28 3 3 4" xfId="38850"/>
    <cellStyle name="Normal 28 3 3 5" xfId="46467"/>
    <cellStyle name="Normal 28 3 4" xfId="5816"/>
    <cellStyle name="Normal 28 3 4 2" xfId="12478"/>
    <cellStyle name="Normal 28 3 4 2 2" xfId="38855"/>
    <cellStyle name="Normal 28 3 4 3" xfId="38854"/>
    <cellStyle name="Normal 28 3 4 4" xfId="46469"/>
    <cellStyle name="Normal 28 3 5" xfId="5817"/>
    <cellStyle name="Normal 28 3 5 2" xfId="12479"/>
    <cellStyle name="Normal 28 3 5 2 2" xfId="38857"/>
    <cellStyle name="Normal 28 3 5 3" xfId="38856"/>
    <cellStyle name="Normal 28 3 5 4" xfId="46470"/>
    <cellStyle name="Normal 28 3 6" xfId="5818"/>
    <cellStyle name="Normal 28 3 6 2" xfId="12480"/>
    <cellStyle name="Normal 28 3 6 2 2" xfId="38859"/>
    <cellStyle name="Normal 28 3 6 3" xfId="38858"/>
    <cellStyle name="Normal 28 3 6 4" xfId="46471"/>
    <cellStyle name="Normal 28 3 7" xfId="5819"/>
    <cellStyle name="Normal 28 3 7 2" xfId="12481"/>
    <cellStyle name="Normal 28 3 7 2 2" xfId="38861"/>
    <cellStyle name="Normal 28 3 7 3" xfId="38860"/>
    <cellStyle name="Normal 28 3 7 4" xfId="46472"/>
    <cellStyle name="Normal 28 3 8" xfId="5820"/>
    <cellStyle name="Normal 28 3 8 2" xfId="12482"/>
    <cellStyle name="Normal 28 3 8 2 2" xfId="38863"/>
    <cellStyle name="Normal 28 3 8 3" xfId="38862"/>
    <cellStyle name="Normal 28 3 8 4" xfId="46473"/>
    <cellStyle name="Normal 28 3 9" xfId="12473"/>
    <cellStyle name="Normal 28 3 9 2" xfId="38864"/>
    <cellStyle name="Normal 28 4" xfId="5821"/>
    <cellStyle name="Normal 28 4 10" xfId="22712"/>
    <cellStyle name="Normal 28 4 11" xfId="38865"/>
    <cellStyle name="Normal 28 4 12" xfId="46474"/>
    <cellStyle name="Normal 28 4 2" xfId="5822"/>
    <cellStyle name="Normal 28 4 2 2" xfId="12484"/>
    <cellStyle name="Normal 28 4 2 2 2" xfId="38867"/>
    <cellStyle name="Normal 28 4 2 3" xfId="22713"/>
    <cellStyle name="Normal 28 4 2 4" xfId="38866"/>
    <cellStyle name="Normal 28 4 2 5" xfId="46475"/>
    <cellStyle name="Normal 28 4 3" xfId="5823"/>
    <cellStyle name="Normal 28 4 3 2" xfId="12485"/>
    <cellStyle name="Normal 28 4 3 2 2" xfId="38869"/>
    <cellStyle name="Normal 28 4 3 3" xfId="38868"/>
    <cellStyle name="Normal 28 4 3 4" xfId="46476"/>
    <cellStyle name="Normal 28 4 4" xfId="5824"/>
    <cellStyle name="Normal 28 4 4 2" xfId="12486"/>
    <cellStyle name="Normal 28 4 4 2 2" xfId="38871"/>
    <cellStyle name="Normal 28 4 4 3" xfId="38870"/>
    <cellStyle name="Normal 28 4 4 4" xfId="46477"/>
    <cellStyle name="Normal 28 4 5" xfId="5825"/>
    <cellStyle name="Normal 28 4 5 2" xfId="12487"/>
    <cellStyle name="Normal 28 4 5 2 2" xfId="38873"/>
    <cellStyle name="Normal 28 4 5 3" xfId="38872"/>
    <cellStyle name="Normal 28 4 5 4" xfId="46478"/>
    <cellStyle name="Normal 28 4 6" xfId="5826"/>
    <cellStyle name="Normal 28 4 6 2" xfId="12488"/>
    <cellStyle name="Normal 28 4 6 2 2" xfId="38875"/>
    <cellStyle name="Normal 28 4 6 3" xfId="38874"/>
    <cellStyle name="Normal 28 4 6 4" xfId="46479"/>
    <cellStyle name="Normal 28 4 7" xfId="5827"/>
    <cellStyle name="Normal 28 4 7 2" xfId="12489"/>
    <cellStyle name="Normal 28 4 7 2 2" xfId="38877"/>
    <cellStyle name="Normal 28 4 7 3" xfId="38876"/>
    <cellStyle name="Normal 28 4 7 4" xfId="46480"/>
    <cellStyle name="Normal 28 4 8" xfId="5828"/>
    <cellStyle name="Normal 28 4 8 2" xfId="12490"/>
    <cellStyle name="Normal 28 4 8 2 2" xfId="38879"/>
    <cellStyle name="Normal 28 4 8 3" xfId="38878"/>
    <cellStyle name="Normal 28 4 8 4" xfId="46481"/>
    <cellStyle name="Normal 28 4 9" xfId="12483"/>
    <cellStyle name="Normal 28 4 9 2" xfId="38880"/>
    <cellStyle name="Normal 28 5" xfId="5829"/>
    <cellStyle name="Normal 28 5 2" xfId="5830"/>
    <cellStyle name="Normal 28 5 2 2" xfId="12492"/>
    <cellStyle name="Normal 28 5 2 2 2" xfId="38883"/>
    <cellStyle name="Normal 28 5 2 3" xfId="38882"/>
    <cellStyle name="Normal 28 5 2 4" xfId="46483"/>
    <cellStyle name="Normal 28 5 3" xfId="12491"/>
    <cellStyle name="Normal 28 5 3 2" xfId="38884"/>
    <cellStyle name="Normal 28 5 4" xfId="22714"/>
    <cellStyle name="Normal 28 5 5" xfId="38881"/>
    <cellStyle name="Normal 28 5 6" xfId="46482"/>
    <cellStyle name="Normal 28 6" xfId="5831"/>
    <cellStyle name="Normal 28 6 2" xfId="12493"/>
    <cellStyle name="Normal 28 6 2 2" xfId="38886"/>
    <cellStyle name="Normal 28 6 3" xfId="22715"/>
    <cellStyle name="Normal 28 6 4" xfId="38885"/>
    <cellStyle name="Normal 28 6 5" xfId="46484"/>
    <cellStyle name="Normal 28 7" xfId="5832"/>
    <cellStyle name="Normal 28 7 2" xfId="12494"/>
    <cellStyle name="Normal 28 7 2 2" xfId="38888"/>
    <cellStyle name="Normal 28 7 3" xfId="22716"/>
    <cellStyle name="Normal 28 7 4" xfId="38887"/>
    <cellStyle name="Normal 28 7 5" xfId="46485"/>
    <cellStyle name="Normal 28 8" xfId="5833"/>
    <cellStyle name="Normal 28 8 2" xfId="12495"/>
    <cellStyle name="Normal 28 8 2 2" xfId="38890"/>
    <cellStyle name="Normal 28 8 3" xfId="22717"/>
    <cellStyle name="Normal 28 8 4" xfId="38889"/>
    <cellStyle name="Normal 28 8 5" xfId="46486"/>
    <cellStyle name="Normal 28 9" xfId="5834"/>
    <cellStyle name="Normal 28 9 2" xfId="12496"/>
    <cellStyle name="Normal 28 9 2 2" xfId="38892"/>
    <cellStyle name="Normal 28 9 3" xfId="38891"/>
    <cellStyle name="Normal 28 9 4" xfId="46487"/>
    <cellStyle name="Normal 28_Expired Option Payouts w Detail" xfId="22718"/>
    <cellStyle name="Normal 29" xfId="546"/>
    <cellStyle name="Normal 29 2" xfId="5836"/>
    <cellStyle name="Normal 29 2 2" xfId="22721"/>
    <cellStyle name="Normal 29 2 2 2" xfId="22722"/>
    <cellStyle name="Normal 29 2 3" xfId="22723"/>
    <cellStyle name="Normal 29 2 3 2" xfId="22724"/>
    <cellStyle name="Normal 29 2 4" xfId="22725"/>
    <cellStyle name="Normal 29 2 4 2" xfId="22726"/>
    <cellStyle name="Normal 29 2 5" xfId="22720"/>
    <cellStyle name="Normal 29 3" xfId="5835"/>
    <cellStyle name="Normal 29 3 2" xfId="22727"/>
    <cellStyle name="Normal 29 4" xfId="12497"/>
    <cellStyle name="Normal 29 4 2" xfId="22728"/>
    <cellStyle name="Normal 29 4 3" xfId="38893"/>
    <cellStyle name="Normal 29 5" xfId="22729"/>
    <cellStyle name="Normal 29 6" xfId="22730"/>
    <cellStyle name="Normal 29 7" xfId="22719"/>
    <cellStyle name="Normal 29 8" xfId="28312"/>
    <cellStyle name="Normal 29_Expired Option Payouts w Detail" xfId="22731"/>
    <cellStyle name="Normal 3" xfId="64"/>
    <cellStyle name="Normal 3 10" xfId="5838"/>
    <cellStyle name="Normal 3 10 2" xfId="5839"/>
    <cellStyle name="Normal 3 10 2 2" xfId="12499"/>
    <cellStyle name="Normal 3 10 2 2 2" xfId="38896"/>
    <cellStyle name="Normal 3 10 2 3" xfId="38895"/>
    <cellStyle name="Normal 3 10 2 4" xfId="46489"/>
    <cellStyle name="Normal 3 10 3" xfId="12498"/>
    <cellStyle name="Normal 3 10 3 2" xfId="38897"/>
    <cellStyle name="Normal 3 10 4" xfId="22732"/>
    <cellStyle name="Normal 3 10 5" xfId="38894"/>
    <cellStyle name="Normal 3 10 6" xfId="46488"/>
    <cellStyle name="Normal 3 11" xfId="5840"/>
    <cellStyle name="Normal 3 11 2" xfId="5841"/>
    <cellStyle name="Normal 3 11 2 2" xfId="12501"/>
    <cellStyle name="Normal 3 11 2 2 2" xfId="38900"/>
    <cellStyle name="Normal 3 11 2 3" xfId="38899"/>
    <cellStyle name="Normal 3 11 2 4" xfId="46491"/>
    <cellStyle name="Normal 3 11 3" xfId="12500"/>
    <cellStyle name="Normal 3 11 3 2" xfId="38901"/>
    <cellStyle name="Normal 3 11 4" xfId="22733"/>
    <cellStyle name="Normal 3 11 5" xfId="38898"/>
    <cellStyle name="Normal 3 11 6" xfId="46490"/>
    <cellStyle name="Normal 3 12" xfId="5842"/>
    <cellStyle name="Normal 3 12 2" xfId="5843"/>
    <cellStyle name="Normal 3 12 2 2" xfId="12503"/>
    <cellStyle name="Normal 3 12 2 2 2" xfId="38904"/>
    <cellStyle name="Normal 3 12 2 3" xfId="38903"/>
    <cellStyle name="Normal 3 12 2 4" xfId="46493"/>
    <cellStyle name="Normal 3 12 3" xfId="12502"/>
    <cellStyle name="Normal 3 12 3 2" xfId="38905"/>
    <cellStyle name="Normal 3 12 4" xfId="22734"/>
    <cellStyle name="Normal 3 12 5" xfId="38902"/>
    <cellStyle name="Normal 3 12 6" xfId="46492"/>
    <cellStyle name="Normal 3 13" xfId="5844"/>
    <cellStyle name="Normal 3 13 2" xfId="5845"/>
    <cellStyle name="Normal 3 13 2 2" xfId="12505"/>
    <cellStyle name="Normal 3 13 2 2 2" xfId="38908"/>
    <cellStyle name="Normal 3 13 2 3" xfId="38907"/>
    <cellStyle name="Normal 3 13 2 4" xfId="46495"/>
    <cellStyle name="Normal 3 13 3" xfId="12504"/>
    <cellStyle name="Normal 3 13 3 2" xfId="38909"/>
    <cellStyle name="Normal 3 13 4" xfId="22735"/>
    <cellStyle name="Normal 3 13 5" xfId="38906"/>
    <cellStyle name="Normal 3 13 6" xfId="46494"/>
    <cellStyle name="Normal 3 14" xfId="5846"/>
    <cellStyle name="Normal 3 14 2" xfId="12506"/>
    <cellStyle name="Normal 3 14 2 2" xfId="22737"/>
    <cellStyle name="Normal 3 14 2 3" xfId="38911"/>
    <cellStyle name="Normal 3 14 3" xfId="22738"/>
    <cellStyle name="Normal 3 14 4" xfId="22739"/>
    <cellStyle name="Normal 3 14 5" xfId="22736"/>
    <cellStyle name="Normal 3 14 6" xfId="38910"/>
    <cellStyle name="Normal 3 14 7" xfId="46496"/>
    <cellStyle name="Normal 3 15" xfId="5847"/>
    <cellStyle name="Normal 3 15 2" xfId="12507"/>
    <cellStyle name="Normal 3 15 2 2" xfId="38913"/>
    <cellStyle name="Normal 3 15 3" xfId="22740"/>
    <cellStyle name="Normal 3 15 4" xfId="38912"/>
    <cellStyle name="Normal 3 15 5" xfId="46497"/>
    <cellStyle name="Normal 3 16" xfId="5848"/>
    <cellStyle name="Normal 3 16 2" xfId="12508"/>
    <cellStyle name="Normal 3 16 2 2" xfId="38915"/>
    <cellStyle name="Normal 3 16 3" xfId="22741"/>
    <cellStyle name="Normal 3 16 4" xfId="38914"/>
    <cellStyle name="Normal 3 16 5" xfId="46498"/>
    <cellStyle name="Normal 3 17" xfId="5849"/>
    <cellStyle name="Normal 3 17 2" xfId="12509"/>
    <cellStyle name="Normal 3 17 2 2" xfId="38917"/>
    <cellStyle name="Normal 3 17 3" xfId="22742"/>
    <cellStyle name="Normal 3 17 4" xfId="38916"/>
    <cellStyle name="Normal 3 17 5" xfId="46499"/>
    <cellStyle name="Normal 3 18" xfId="5837"/>
    <cellStyle name="Normal 3 18 2" xfId="12510"/>
    <cellStyle name="Normal 3 18 2 2" xfId="38919"/>
    <cellStyle name="Normal 3 18 3" xfId="22743"/>
    <cellStyle name="Normal 3 18 4" xfId="38918"/>
    <cellStyle name="Normal 3 19" xfId="22744"/>
    <cellStyle name="Normal 3 2" xfId="148"/>
    <cellStyle name="Normal 3 2 2" xfId="281"/>
    <cellStyle name="Normal 3 2 2 2" xfId="5852"/>
    <cellStyle name="Normal 3 2 2 2 2" xfId="12512"/>
    <cellStyle name="Normal 3 2 2 2 2 2" xfId="38921"/>
    <cellStyle name="Normal 3 2 2 2 3" xfId="22747"/>
    <cellStyle name="Normal 3 2 2 2 4" xfId="38920"/>
    <cellStyle name="Normal 3 2 2 2 5" xfId="46501"/>
    <cellStyle name="Normal 3 2 2 3" xfId="5853"/>
    <cellStyle name="Normal 3 2 2 3 2" xfId="22748"/>
    <cellStyle name="Normal 3 2 2 4" xfId="5851"/>
    <cellStyle name="Normal 3 2 2 4 2" xfId="12513"/>
    <cellStyle name="Normal 3 2 2 4 2 2" xfId="38923"/>
    <cellStyle name="Normal 3 2 2 4 3" xfId="38922"/>
    <cellStyle name="Normal 3 2 2 5" xfId="22746"/>
    <cellStyle name="Normal 3 2 2 6" xfId="46500"/>
    <cellStyle name="Normal 3 2 3" xfId="392"/>
    <cellStyle name="Normal 3 2 3 2" xfId="5854"/>
    <cellStyle name="Normal 3 2 3 2 2" xfId="12515"/>
    <cellStyle name="Normal 3 2 3 2 2 2" xfId="38926"/>
    <cellStyle name="Normal 3 2 3 2 3" xfId="38925"/>
    <cellStyle name="Normal 3 2 3 3" xfId="12514"/>
    <cellStyle name="Normal 3 2 3 3 2" xfId="38927"/>
    <cellStyle name="Normal 3 2 3 4" xfId="22749"/>
    <cellStyle name="Normal 3 2 3 5" xfId="38924"/>
    <cellStyle name="Normal 3 2 3 6" xfId="46502"/>
    <cellStyle name="Normal 3 2 4" xfId="5855"/>
    <cellStyle name="Normal 3 2 4 2" xfId="12516"/>
    <cellStyle name="Normal 3 2 4 2 2" xfId="38929"/>
    <cellStyle name="Normal 3 2 4 3" xfId="22750"/>
    <cellStyle name="Normal 3 2 4 4" xfId="38928"/>
    <cellStyle name="Normal 3 2 4 5" xfId="46503"/>
    <cellStyle name="Normal 3 2 5" xfId="5856"/>
    <cellStyle name="Normal 3 2 5 2" xfId="12517"/>
    <cellStyle name="Normal 3 2 5 2 2" xfId="38931"/>
    <cellStyle name="Normal 3 2 5 3" xfId="28099"/>
    <cellStyle name="Normal 3 2 5 4" xfId="38930"/>
    <cellStyle name="Normal 3 2 5 5" xfId="46504"/>
    <cellStyle name="Normal 3 2 6" xfId="5857"/>
    <cellStyle name="Normal 3 2 6 2" xfId="12518"/>
    <cellStyle name="Normal 3 2 6 2 2" xfId="38933"/>
    <cellStyle name="Normal 3 2 6 3" xfId="38932"/>
    <cellStyle name="Normal 3 2 6 4" xfId="46505"/>
    <cellStyle name="Normal 3 2 7" xfId="5850"/>
    <cellStyle name="Normal 3 2 8" xfId="12511"/>
    <cellStyle name="Normal 3 2 8 2" xfId="38934"/>
    <cellStyle name="Normal 3 2 9" xfId="22745"/>
    <cellStyle name="Normal 3 20" xfId="22751"/>
    <cellStyle name="Normal 3 21" xfId="22752"/>
    <cellStyle name="Normal 3 22" xfId="22753"/>
    <cellStyle name="Normal 3 23" xfId="22754"/>
    <cellStyle name="Normal 3 24" xfId="22755"/>
    <cellStyle name="Normal 3 25" xfId="22756"/>
    <cellStyle name="Normal 3 26" xfId="22757"/>
    <cellStyle name="Normal 3 27" xfId="22758"/>
    <cellStyle name="Normal 3 28" xfId="22759"/>
    <cellStyle name="Normal 3 29" xfId="22760"/>
    <cellStyle name="Normal 3 3" xfId="303"/>
    <cellStyle name="Normal 3 3 2" xfId="563"/>
    <cellStyle name="Normal 3 3 2 2" xfId="5859"/>
    <cellStyle name="Normal 3 3 2 2 2" xfId="22763"/>
    <cellStyle name="Normal 3 3 2 3" xfId="12519"/>
    <cellStyle name="Normal 3 3 2 3 2" xfId="22764"/>
    <cellStyle name="Normal 3 3 2 3 3" xfId="38936"/>
    <cellStyle name="Normal 3 3 2 4" xfId="22762"/>
    <cellStyle name="Normal 3 3 2 5" xfId="38935"/>
    <cellStyle name="Normal 3 3 3" xfId="589"/>
    <cellStyle name="Normal 3 3 3 2" xfId="7156"/>
    <cellStyle name="Normal 3 3 3 2 2" xfId="12521"/>
    <cellStyle name="Normal 3 3 3 2 2 2" xfId="38939"/>
    <cellStyle name="Normal 3 3 3 2 3" xfId="38938"/>
    <cellStyle name="Normal 3 3 3 3" xfId="12520"/>
    <cellStyle name="Normal 3 3 3 3 2" xfId="38940"/>
    <cellStyle name="Normal 3 3 3 4" xfId="22765"/>
    <cellStyle name="Normal 3 3 3 5" xfId="38937"/>
    <cellStyle name="Normal 3 3 4" xfId="5860"/>
    <cellStyle name="Normal 3 3 5" xfId="5858"/>
    <cellStyle name="Normal 3 3 6" xfId="13894"/>
    <cellStyle name="Normal 3 3 7" xfId="22761"/>
    <cellStyle name="Normal 3 3 8" xfId="28313"/>
    <cellStyle name="Normal 3 30" xfId="22766"/>
    <cellStyle name="Normal 3 31" xfId="22767"/>
    <cellStyle name="Normal 3 32" xfId="22768"/>
    <cellStyle name="Normal 3 33" xfId="22769"/>
    <cellStyle name="Normal 3 34" xfId="22770"/>
    <cellStyle name="Normal 3 35" xfId="22771"/>
    <cellStyle name="Normal 3 36" xfId="22772"/>
    <cellStyle name="Normal 3 37" xfId="22773"/>
    <cellStyle name="Normal 3 37 2" xfId="22774"/>
    <cellStyle name="Normal 3 38" xfId="22775"/>
    <cellStyle name="Normal 3 39" xfId="22776"/>
    <cellStyle name="Normal 3 4" xfId="679"/>
    <cellStyle name="Normal 3 4 2" xfId="5862"/>
    <cellStyle name="Normal 3 4 2 2" xfId="22779"/>
    <cellStyle name="Normal 3 4 2 3" xfId="22780"/>
    <cellStyle name="Normal 3 4 2 4" xfId="22778"/>
    <cellStyle name="Normal 3 4 3" xfId="5861"/>
    <cellStyle name="Normal 3 4 3 2" xfId="22781"/>
    <cellStyle name="Normal 3 4 4" xfId="12522"/>
    <cellStyle name="Normal 3 4 4 2" xfId="22782"/>
    <cellStyle name="Normal 3 4 4 3" xfId="38942"/>
    <cellStyle name="Normal 3 4 5" xfId="22777"/>
    <cellStyle name="Normal 3 4 6" xfId="38941"/>
    <cellStyle name="Normal 3 40" xfId="22783"/>
    <cellStyle name="Normal 3 5" xfId="5863"/>
    <cellStyle name="Normal 3 5 10" xfId="5864"/>
    <cellStyle name="Normal 3 5 10 2" xfId="12524"/>
    <cellStyle name="Normal 3 5 10 2 2" xfId="38945"/>
    <cellStyle name="Normal 3 5 10 3" xfId="38944"/>
    <cellStyle name="Normal 3 5 10 4" xfId="46507"/>
    <cellStyle name="Normal 3 5 11" xfId="5865"/>
    <cellStyle name="Normal 3 5 11 2" xfId="12525"/>
    <cellStyle name="Normal 3 5 11 2 2" xfId="38947"/>
    <cellStyle name="Normal 3 5 11 3" xfId="38946"/>
    <cellStyle name="Normal 3 5 11 4" xfId="46508"/>
    <cellStyle name="Normal 3 5 12" xfId="12523"/>
    <cellStyle name="Normal 3 5 12 2" xfId="38948"/>
    <cellStyle name="Normal 3 5 13" xfId="22784"/>
    <cellStyle name="Normal 3 5 14" xfId="38943"/>
    <cellStyle name="Normal 3 5 15" xfId="46506"/>
    <cellStyle name="Normal 3 5 2" xfId="5866"/>
    <cellStyle name="Normal 3 5 2 10" xfId="12526"/>
    <cellStyle name="Normal 3 5 2 10 2" xfId="38950"/>
    <cellStyle name="Normal 3 5 2 11" xfId="22785"/>
    <cellStyle name="Normal 3 5 2 12" xfId="38949"/>
    <cellStyle name="Normal 3 5 2 13" xfId="46509"/>
    <cellStyle name="Normal 3 5 2 2" xfId="5867"/>
    <cellStyle name="Normal 3 5 2 2 2" xfId="5868"/>
    <cellStyle name="Normal 3 5 2 2 2 2" xfId="12528"/>
    <cellStyle name="Normal 3 5 2 2 2 2 2" xfId="38953"/>
    <cellStyle name="Normal 3 5 2 2 2 3" xfId="38952"/>
    <cellStyle name="Normal 3 5 2 2 2 4" xfId="46511"/>
    <cellStyle name="Normal 3 5 2 2 3" xfId="12527"/>
    <cellStyle name="Normal 3 5 2 2 3 2" xfId="38954"/>
    <cellStyle name="Normal 3 5 2 2 4" xfId="22786"/>
    <cellStyle name="Normal 3 5 2 2 5" xfId="38951"/>
    <cellStyle name="Normal 3 5 2 2 6" xfId="46510"/>
    <cellStyle name="Normal 3 5 2 3" xfId="5869"/>
    <cellStyle name="Normal 3 5 2 3 2" xfId="5870"/>
    <cellStyle name="Normal 3 5 2 3 2 2" xfId="12530"/>
    <cellStyle name="Normal 3 5 2 3 2 2 2" xfId="38957"/>
    <cellStyle name="Normal 3 5 2 3 2 3" xfId="38956"/>
    <cellStyle name="Normal 3 5 2 3 2 4" xfId="46513"/>
    <cellStyle name="Normal 3 5 2 3 3" xfId="12529"/>
    <cellStyle name="Normal 3 5 2 3 3 2" xfId="38958"/>
    <cellStyle name="Normal 3 5 2 3 4" xfId="22787"/>
    <cellStyle name="Normal 3 5 2 3 5" xfId="38955"/>
    <cellStyle name="Normal 3 5 2 3 6" xfId="46512"/>
    <cellStyle name="Normal 3 5 2 4" xfId="5871"/>
    <cellStyle name="Normal 3 5 2 4 2" xfId="12531"/>
    <cellStyle name="Normal 3 5 2 4 2 2" xfId="38960"/>
    <cellStyle name="Normal 3 5 2 4 3" xfId="38959"/>
    <cellStyle name="Normal 3 5 2 4 4" xfId="46514"/>
    <cellStyle name="Normal 3 5 2 5" xfId="5872"/>
    <cellStyle name="Normal 3 5 2 5 2" xfId="12532"/>
    <cellStyle name="Normal 3 5 2 5 2 2" xfId="38962"/>
    <cellStyle name="Normal 3 5 2 5 3" xfId="38961"/>
    <cellStyle name="Normal 3 5 2 5 4" xfId="46515"/>
    <cellStyle name="Normal 3 5 2 6" xfId="5873"/>
    <cellStyle name="Normal 3 5 2 6 2" xfId="12533"/>
    <cellStyle name="Normal 3 5 2 6 2 2" xfId="38964"/>
    <cellStyle name="Normal 3 5 2 6 3" xfId="38963"/>
    <cellStyle name="Normal 3 5 2 6 4" xfId="46516"/>
    <cellStyle name="Normal 3 5 2 7" xfId="5874"/>
    <cellStyle name="Normal 3 5 2 7 2" xfId="12534"/>
    <cellStyle name="Normal 3 5 2 7 2 2" xfId="38966"/>
    <cellStyle name="Normal 3 5 2 7 3" xfId="38965"/>
    <cellStyle name="Normal 3 5 2 7 4" xfId="46517"/>
    <cellStyle name="Normal 3 5 2 8" xfId="5875"/>
    <cellStyle name="Normal 3 5 2 8 2" xfId="12535"/>
    <cellStyle name="Normal 3 5 2 8 2 2" xfId="38968"/>
    <cellStyle name="Normal 3 5 2 8 3" xfId="38967"/>
    <cellStyle name="Normal 3 5 2 8 4" xfId="46518"/>
    <cellStyle name="Normal 3 5 2 9" xfId="5876"/>
    <cellStyle name="Normal 3 5 2 9 2" xfId="12536"/>
    <cellStyle name="Normal 3 5 2 9 2 2" xfId="38970"/>
    <cellStyle name="Normal 3 5 2 9 3" xfId="38969"/>
    <cellStyle name="Normal 3 5 2 9 4" xfId="46519"/>
    <cellStyle name="Normal 3 5 3" xfId="5877"/>
    <cellStyle name="Normal 3 5 3 10" xfId="22788"/>
    <cellStyle name="Normal 3 5 3 11" xfId="38971"/>
    <cellStyle name="Normal 3 5 3 12" xfId="46520"/>
    <cellStyle name="Normal 3 5 3 2" xfId="5878"/>
    <cellStyle name="Normal 3 5 3 2 2" xfId="12538"/>
    <cellStyle name="Normal 3 5 3 2 2 2" xfId="38973"/>
    <cellStyle name="Normal 3 5 3 2 3" xfId="38972"/>
    <cellStyle name="Normal 3 5 3 2 4" xfId="46521"/>
    <cellStyle name="Normal 3 5 3 3" xfId="5879"/>
    <cellStyle name="Normal 3 5 3 3 2" xfId="12539"/>
    <cellStyle name="Normal 3 5 3 3 2 2" xfId="38975"/>
    <cellStyle name="Normal 3 5 3 3 3" xfId="38974"/>
    <cellStyle name="Normal 3 5 3 3 4" xfId="46522"/>
    <cellStyle name="Normal 3 5 3 4" xfId="5880"/>
    <cellStyle name="Normal 3 5 3 4 2" xfId="12540"/>
    <cellStyle name="Normal 3 5 3 4 2 2" xfId="38977"/>
    <cellStyle name="Normal 3 5 3 4 3" xfId="38976"/>
    <cellStyle name="Normal 3 5 3 4 4" xfId="46523"/>
    <cellStyle name="Normal 3 5 3 5" xfId="5881"/>
    <cellStyle name="Normal 3 5 3 5 2" xfId="12541"/>
    <cellStyle name="Normal 3 5 3 5 2 2" xfId="38979"/>
    <cellStyle name="Normal 3 5 3 5 3" xfId="38978"/>
    <cellStyle name="Normal 3 5 3 5 4" xfId="46524"/>
    <cellStyle name="Normal 3 5 3 6" xfId="5882"/>
    <cellStyle name="Normal 3 5 3 6 2" xfId="12542"/>
    <cellStyle name="Normal 3 5 3 6 2 2" xfId="38981"/>
    <cellStyle name="Normal 3 5 3 6 3" xfId="38980"/>
    <cellStyle name="Normal 3 5 3 6 4" xfId="46525"/>
    <cellStyle name="Normal 3 5 3 7" xfId="5883"/>
    <cellStyle name="Normal 3 5 3 7 2" xfId="12543"/>
    <cellStyle name="Normal 3 5 3 7 2 2" xfId="38983"/>
    <cellStyle name="Normal 3 5 3 7 3" xfId="38982"/>
    <cellStyle name="Normal 3 5 3 7 4" xfId="46526"/>
    <cellStyle name="Normal 3 5 3 8" xfId="5884"/>
    <cellStyle name="Normal 3 5 3 8 2" xfId="12544"/>
    <cellStyle name="Normal 3 5 3 8 2 2" xfId="38985"/>
    <cellStyle name="Normal 3 5 3 8 3" xfId="38984"/>
    <cellStyle name="Normal 3 5 3 8 4" xfId="46527"/>
    <cellStyle name="Normal 3 5 3 9" xfId="12537"/>
    <cellStyle name="Normal 3 5 3 9 2" xfId="38986"/>
    <cellStyle name="Normal 3 5 4" xfId="5885"/>
    <cellStyle name="Normal 3 5 4 2" xfId="5886"/>
    <cellStyle name="Normal 3 5 4 2 2" xfId="12546"/>
    <cellStyle name="Normal 3 5 4 2 2 2" xfId="38989"/>
    <cellStyle name="Normal 3 5 4 2 3" xfId="38988"/>
    <cellStyle name="Normal 3 5 4 2 4" xfId="46529"/>
    <cellStyle name="Normal 3 5 4 3" xfId="12545"/>
    <cellStyle name="Normal 3 5 4 3 2" xfId="38990"/>
    <cellStyle name="Normal 3 5 4 4" xfId="22789"/>
    <cellStyle name="Normal 3 5 4 5" xfId="38987"/>
    <cellStyle name="Normal 3 5 4 6" xfId="46528"/>
    <cellStyle name="Normal 3 5 5" xfId="5887"/>
    <cellStyle name="Normal 3 5 5 2" xfId="12547"/>
    <cellStyle name="Normal 3 5 5 2 2" xfId="38992"/>
    <cellStyle name="Normal 3 5 5 3" xfId="22790"/>
    <cellStyle name="Normal 3 5 5 4" xfId="38991"/>
    <cellStyle name="Normal 3 5 5 5" xfId="46530"/>
    <cellStyle name="Normal 3 5 6" xfId="5888"/>
    <cellStyle name="Normal 3 5 6 2" xfId="12548"/>
    <cellStyle name="Normal 3 5 6 2 2" xfId="38994"/>
    <cellStyle name="Normal 3 5 6 3" xfId="38993"/>
    <cellStyle name="Normal 3 5 6 4" xfId="46531"/>
    <cellStyle name="Normal 3 5 7" xfId="5889"/>
    <cellStyle name="Normal 3 5 7 2" xfId="12549"/>
    <cellStyle name="Normal 3 5 7 2 2" xfId="38996"/>
    <cellStyle name="Normal 3 5 7 3" xfId="38995"/>
    <cellStyle name="Normal 3 5 7 4" xfId="46532"/>
    <cellStyle name="Normal 3 5 8" xfId="5890"/>
    <cellStyle name="Normal 3 5 8 2" xfId="12550"/>
    <cellStyle name="Normal 3 5 8 2 2" xfId="38998"/>
    <cellStyle name="Normal 3 5 8 3" xfId="38997"/>
    <cellStyle name="Normal 3 5 8 4" xfId="46533"/>
    <cellStyle name="Normal 3 5 9" xfId="5891"/>
    <cellStyle name="Normal 3 5 9 2" xfId="12551"/>
    <cellStyle name="Normal 3 5 9 2 2" xfId="39000"/>
    <cellStyle name="Normal 3 5 9 3" xfId="38999"/>
    <cellStyle name="Normal 3 5 9 4" xfId="46534"/>
    <cellStyle name="Normal 3 6" xfId="5892"/>
    <cellStyle name="Normal 3 6 10" xfId="5893"/>
    <cellStyle name="Normal 3 6 10 2" xfId="12553"/>
    <cellStyle name="Normal 3 6 10 2 2" xfId="39003"/>
    <cellStyle name="Normal 3 6 10 3" xfId="39002"/>
    <cellStyle name="Normal 3 6 10 4" xfId="46536"/>
    <cellStyle name="Normal 3 6 11" xfId="5894"/>
    <cellStyle name="Normal 3 6 11 2" xfId="12554"/>
    <cellStyle name="Normal 3 6 11 2 2" xfId="39005"/>
    <cellStyle name="Normal 3 6 11 3" xfId="39004"/>
    <cellStyle name="Normal 3 6 11 4" xfId="46537"/>
    <cellStyle name="Normal 3 6 12" xfId="12552"/>
    <cellStyle name="Normal 3 6 12 2" xfId="39006"/>
    <cellStyle name="Normal 3 6 13" xfId="22791"/>
    <cellStyle name="Normal 3 6 14" xfId="39001"/>
    <cellStyle name="Normal 3 6 15" xfId="46535"/>
    <cellStyle name="Normal 3 6 2" xfId="5895"/>
    <cellStyle name="Normal 3 6 2 10" xfId="12555"/>
    <cellStyle name="Normal 3 6 2 10 2" xfId="39008"/>
    <cellStyle name="Normal 3 6 2 11" xfId="22792"/>
    <cellStyle name="Normal 3 6 2 12" xfId="39007"/>
    <cellStyle name="Normal 3 6 2 13" xfId="46538"/>
    <cellStyle name="Normal 3 6 2 2" xfId="5896"/>
    <cellStyle name="Normal 3 6 2 2 2" xfId="12556"/>
    <cellStyle name="Normal 3 6 2 2 2 2" xfId="39010"/>
    <cellStyle name="Normal 3 6 2 2 3" xfId="22793"/>
    <cellStyle name="Normal 3 6 2 2 4" xfId="39009"/>
    <cellStyle name="Normal 3 6 2 2 5" xfId="46539"/>
    <cellStyle name="Normal 3 6 2 3" xfId="5897"/>
    <cellStyle name="Normal 3 6 2 3 2" xfId="12557"/>
    <cellStyle name="Normal 3 6 2 3 2 2" xfId="39012"/>
    <cellStyle name="Normal 3 6 2 3 3" xfId="22794"/>
    <cellStyle name="Normal 3 6 2 3 4" xfId="39011"/>
    <cellStyle name="Normal 3 6 2 3 5" xfId="46540"/>
    <cellStyle name="Normal 3 6 2 4" xfId="5898"/>
    <cellStyle name="Normal 3 6 2 4 2" xfId="12558"/>
    <cellStyle name="Normal 3 6 2 4 2 2" xfId="39014"/>
    <cellStyle name="Normal 3 6 2 4 3" xfId="39013"/>
    <cellStyle name="Normal 3 6 2 4 4" xfId="46541"/>
    <cellStyle name="Normal 3 6 2 5" xfId="5899"/>
    <cellStyle name="Normal 3 6 2 5 2" xfId="12559"/>
    <cellStyle name="Normal 3 6 2 5 2 2" xfId="39016"/>
    <cellStyle name="Normal 3 6 2 5 3" xfId="39015"/>
    <cellStyle name="Normal 3 6 2 5 4" xfId="46542"/>
    <cellStyle name="Normal 3 6 2 6" xfId="5900"/>
    <cellStyle name="Normal 3 6 2 6 2" xfId="12560"/>
    <cellStyle name="Normal 3 6 2 6 2 2" xfId="39018"/>
    <cellStyle name="Normal 3 6 2 6 3" xfId="39017"/>
    <cellStyle name="Normal 3 6 2 6 4" xfId="46543"/>
    <cellStyle name="Normal 3 6 2 7" xfId="5901"/>
    <cellStyle name="Normal 3 6 2 7 2" xfId="12561"/>
    <cellStyle name="Normal 3 6 2 7 2 2" xfId="39020"/>
    <cellStyle name="Normal 3 6 2 7 3" xfId="39019"/>
    <cellStyle name="Normal 3 6 2 7 4" xfId="46544"/>
    <cellStyle name="Normal 3 6 2 8" xfId="5902"/>
    <cellStyle name="Normal 3 6 2 8 2" xfId="12562"/>
    <cellStyle name="Normal 3 6 2 8 2 2" xfId="39022"/>
    <cellStyle name="Normal 3 6 2 8 3" xfId="39021"/>
    <cellStyle name="Normal 3 6 2 8 4" xfId="46545"/>
    <cellStyle name="Normal 3 6 2 9" xfId="5903"/>
    <cellStyle name="Normal 3 6 2 9 2" xfId="12563"/>
    <cellStyle name="Normal 3 6 2 9 2 2" xfId="39024"/>
    <cellStyle name="Normal 3 6 2 9 3" xfId="39023"/>
    <cellStyle name="Normal 3 6 2 9 4" xfId="46546"/>
    <cellStyle name="Normal 3 6 3" xfId="5904"/>
    <cellStyle name="Normal 3 6 3 2" xfId="5905"/>
    <cellStyle name="Normal 3 6 3 2 2" xfId="12565"/>
    <cellStyle name="Normal 3 6 3 2 2 2" xfId="39027"/>
    <cellStyle name="Normal 3 6 3 2 3" xfId="39026"/>
    <cellStyle name="Normal 3 6 3 2 4" xfId="46548"/>
    <cellStyle name="Normal 3 6 3 3" xfId="12564"/>
    <cellStyle name="Normal 3 6 3 3 2" xfId="39028"/>
    <cellStyle name="Normal 3 6 3 4" xfId="22795"/>
    <cellStyle name="Normal 3 6 3 5" xfId="39025"/>
    <cellStyle name="Normal 3 6 3 6" xfId="46547"/>
    <cellStyle name="Normal 3 6 4" xfId="5906"/>
    <cellStyle name="Normal 3 6 4 2" xfId="12566"/>
    <cellStyle name="Normal 3 6 4 2 2" xfId="39030"/>
    <cellStyle name="Normal 3 6 4 3" xfId="39029"/>
    <cellStyle name="Normal 3 6 4 4" xfId="46549"/>
    <cellStyle name="Normal 3 6 5" xfId="5907"/>
    <cellStyle name="Normal 3 6 5 2" xfId="12567"/>
    <cellStyle name="Normal 3 6 5 2 2" xfId="39032"/>
    <cellStyle name="Normal 3 6 5 3" xfId="39031"/>
    <cellStyle name="Normal 3 6 5 4" xfId="46550"/>
    <cellStyle name="Normal 3 6 6" xfId="5908"/>
    <cellStyle name="Normal 3 6 6 2" xfId="12568"/>
    <cellStyle name="Normal 3 6 6 2 2" xfId="39034"/>
    <cellStyle name="Normal 3 6 6 3" xfId="39033"/>
    <cellStyle name="Normal 3 6 6 4" xfId="46551"/>
    <cellStyle name="Normal 3 6 7" xfId="5909"/>
    <cellStyle name="Normal 3 6 7 2" xfId="12569"/>
    <cellStyle name="Normal 3 6 7 2 2" xfId="39036"/>
    <cellStyle name="Normal 3 6 7 3" xfId="39035"/>
    <cellStyle name="Normal 3 6 7 4" xfId="46552"/>
    <cellStyle name="Normal 3 6 8" xfId="5910"/>
    <cellStyle name="Normal 3 6 8 2" xfId="12570"/>
    <cellStyle name="Normal 3 6 8 2 2" xfId="39038"/>
    <cellStyle name="Normal 3 6 8 3" xfId="39037"/>
    <cellStyle name="Normal 3 6 8 4" xfId="46553"/>
    <cellStyle name="Normal 3 6 9" xfId="5911"/>
    <cellStyle name="Normal 3 6 9 2" xfId="12571"/>
    <cellStyle name="Normal 3 6 9 2 2" xfId="39040"/>
    <cellStyle name="Normal 3 6 9 3" xfId="39039"/>
    <cellStyle name="Normal 3 6 9 4" xfId="46554"/>
    <cellStyle name="Normal 3 7" xfId="5912"/>
    <cellStyle name="Normal 3 7 10" xfId="12572"/>
    <cellStyle name="Normal 3 7 10 2" xfId="39042"/>
    <cellStyle name="Normal 3 7 11" xfId="22796"/>
    <cellStyle name="Normal 3 7 12" xfId="39041"/>
    <cellStyle name="Normal 3 7 13" xfId="46555"/>
    <cellStyle name="Normal 3 7 2" xfId="5913"/>
    <cellStyle name="Normal 3 7 2 2" xfId="5914"/>
    <cellStyle name="Normal 3 7 2 2 2" xfId="12574"/>
    <cellStyle name="Normal 3 7 2 2 2 2" xfId="39045"/>
    <cellStyle name="Normal 3 7 2 2 3" xfId="39044"/>
    <cellStyle name="Normal 3 7 2 2 4" xfId="46557"/>
    <cellStyle name="Normal 3 7 2 3" xfId="12573"/>
    <cellStyle name="Normal 3 7 2 3 2" xfId="39046"/>
    <cellStyle name="Normal 3 7 2 4" xfId="39043"/>
    <cellStyle name="Normal 3 7 2 5" xfId="46556"/>
    <cellStyle name="Normal 3 7 3" xfId="5915"/>
    <cellStyle name="Normal 3 7 3 2" xfId="5916"/>
    <cellStyle name="Normal 3 7 3 2 2" xfId="12576"/>
    <cellStyle name="Normal 3 7 3 2 2 2" xfId="39049"/>
    <cellStyle name="Normal 3 7 3 2 3" xfId="39048"/>
    <cellStyle name="Normal 3 7 3 2 4" xfId="46559"/>
    <cellStyle name="Normal 3 7 3 3" xfId="12575"/>
    <cellStyle name="Normal 3 7 3 3 2" xfId="39050"/>
    <cellStyle name="Normal 3 7 3 4" xfId="39047"/>
    <cellStyle name="Normal 3 7 3 5" xfId="46558"/>
    <cellStyle name="Normal 3 7 4" xfId="5917"/>
    <cellStyle name="Normal 3 7 4 2" xfId="12577"/>
    <cellStyle name="Normal 3 7 4 2 2" xfId="39052"/>
    <cellStyle name="Normal 3 7 4 3" xfId="39051"/>
    <cellStyle name="Normal 3 7 4 4" xfId="46560"/>
    <cellStyle name="Normal 3 7 5" xfId="5918"/>
    <cellStyle name="Normal 3 7 5 2" xfId="12578"/>
    <cellStyle name="Normal 3 7 5 2 2" xfId="39054"/>
    <cellStyle name="Normal 3 7 5 3" xfId="39053"/>
    <cellStyle name="Normal 3 7 5 4" xfId="46561"/>
    <cellStyle name="Normal 3 7 6" xfId="5919"/>
    <cellStyle name="Normal 3 7 6 2" xfId="12579"/>
    <cellStyle name="Normal 3 7 6 2 2" xfId="39056"/>
    <cellStyle name="Normal 3 7 6 3" xfId="39055"/>
    <cellStyle name="Normal 3 7 6 4" xfId="46562"/>
    <cellStyle name="Normal 3 7 7" xfId="5920"/>
    <cellStyle name="Normal 3 7 7 2" xfId="12580"/>
    <cellStyle name="Normal 3 7 7 2 2" xfId="39058"/>
    <cellStyle name="Normal 3 7 7 3" xfId="39057"/>
    <cellStyle name="Normal 3 7 7 4" xfId="46563"/>
    <cellStyle name="Normal 3 7 8" xfId="5921"/>
    <cellStyle name="Normal 3 7 8 2" xfId="12581"/>
    <cellStyle name="Normal 3 7 8 2 2" xfId="39060"/>
    <cellStyle name="Normal 3 7 8 3" xfId="39059"/>
    <cellStyle name="Normal 3 7 8 4" xfId="46564"/>
    <cellStyle name="Normal 3 7 9" xfId="5922"/>
    <cellStyle name="Normal 3 7 9 2" xfId="12582"/>
    <cellStyle name="Normal 3 7 9 2 2" xfId="39062"/>
    <cellStyle name="Normal 3 7 9 3" xfId="39061"/>
    <cellStyle name="Normal 3 7 9 4" xfId="46565"/>
    <cellStyle name="Normal 3 8" xfId="5923"/>
    <cellStyle name="Normal 3 8 2" xfId="5924"/>
    <cellStyle name="Normal 3 8 2 2" xfId="12584"/>
    <cellStyle name="Normal 3 8 2 2 2" xfId="39065"/>
    <cellStyle name="Normal 3 8 2 3" xfId="39064"/>
    <cellStyle name="Normal 3 8 2 4" xfId="46567"/>
    <cellStyle name="Normal 3 8 3" xfId="5925"/>
    <cellStyle name="Normal 3 8 3 2" xfId="12585"/>
    <cellStyle name="Normal 3 8 3 2 2" xfId="39067"/>
    <cellStyle name="Normal 3 8 3 3" xfId="39066"/>
    <cellStyle name="Normal 3 8 3 4" xfId="46568"/>
    <cellStyle name="Normal 3 8 4" xfId="12583"/>
    <cellStyle name="Normal 3 8 4 2" xfId="39068"/>
    <cellStyle name="Normal 3 8 5" xfId="22797"/>
    <cellStyle name="Normal 3 8 6" xfId="39063"/>
    <cellStyle name="Normal 3 8 7" xfId="46566"/>
    <cellStyle name="Normal 3 9" xfId="5926"/>
    <cellStyle name="Normal 3 9 2" xfId="5927"/>
    <cellStyle name="Normal 3 9 2 2" xfId="12587"/>
    <cellStyle name="Normal 3 9 2 2 2" xfId="39071"/>
    <cellStyle name="Normal 3 9 2 3" xfId="39070"/>
    <cellStyle name="Normal 3 9 2 4" xfId="46570"/>
    <cellStyle name="Normal 3 9 3" xfId="12586"/>
    <cellStyle name="Normal 3 9 3 2" xfId="39072"/>
    <cellStyle name="Normal 3 9 4" xfId="22798"/>
    <cellStyle name="Normal 3 9 5" xfId="39069"/>
    <cellStyle name="Normal 3 9 6" xfId="46569"/>
    <cellStyle name="Normal 3_JE_036_Purchased Gas Costs_032010_DN" xfId="5928"/>
    <cellStyle name="Normal 30" xfId="575"/>
    <cellStyle name="Normal 30 2" xfId="5930"/>
    <cellStyle name="Normal 30 2 2" xfId="22799"/>
    <cellStyle name="Normal 30 3" xfId="5929"/>
    <cellStyle name="Normal 30 4" xfId="12588"/>
    <cellStyle name="Normal 30 4 2" xfId="39073"/>
    <cellStyle name="Normal 30 5" xfId="28314"/>
    <cellStyle name="Normal 31" xfId="564"/>
    <cellStyle name="Normal 31 2" xfId="590"/>
    <cellStyle name="Normal 31 2 2" xfId="7157"/>
    <cellStyle name="Normal 31 2 2 2" xfId="12591"/>
    <cellStyle name="Normal 31 2 2 2 2" xfId="39076"/>
    <cellStyle name="Normal 31 2 2 3" xfId="22802"/>
    <cellStyle name="Normal 31 2 2 4" xfId="39075"/>
    <cellStyle name="Normal 31 2 3" xfId="12590"/>
    <cellStyle name="Normal 31 2 3 2" xfId="39077"/>
    <cellStyle name="Normal 31 2 4" xfId="22801"/>
    <cellStyle name="Normal 31 2 5" xfId="39074"/>
    <cellStyle name="Normal 31 3" xfId="5931"/>
    <cellStyle name="Normal 31 3 2" xfId="22804"/>
    <cellStyle name="Normal 31 3 3" xfId="22803"/>
    <cellStyle name="Normal 31 4" xfId="12589"/>
    <cellStyle name="Normal 31 4 2" xfId="22806"/>
    <cellStyle name="Normal 31 4 3" xfId="22805"/>
    <cellStyle name="Normal 31 4 4" xfId="39078"/>
    <cellStyle name="Normal 31 5" xfId="13895"/>
    <cellStyle name="Normal 31 5 2" xfId="22807"/>
    <cellStyle name="Normal 31 6" xfId="22808"/>
    <cellStyle name="Normal 31 7" xfId="28063"/>
    <cellStyle name="Normal 31 8" xfId="22800"/>
    <cellStyle name="Normal 31 9" xfId="28315"/>
    <cellStyle name="Normal 31_Expired Option Payouts w Detail" xfId="22809"/>
    <cellStyle name="Normal 32" xfId="576"/>
    <cellStyle name="Normal 32 10" xfId="5933"/>
    <cellStyle name="Normal 32 10 2" xfId="12593"/>
    <cellStyle name="Normal 32 10 2 2" xfId="39080"/>
    <cellStyle name="Normal 32 10 3" xfId="39079"/>
    <cellStyle name="Normal 32 10 4" xfId="46572"/>
    <cellStyle name="Normal 32 11" xfId="5934"/>
    <cellStyle name="Normal 32 11 2" xfId="12594"/>
    <cellStyle name="Normal 32 11 2 2" xfId="39082"/>
    <cellStyle name="Normal 32 11 3" xfId="39081"/>
    <cellStyle name="Normal 32 11 4" xfId="46573"/>
    <cellStyle name="Normal 32 12" xfId="5932"/>
    <cellStyle name="Normal 32 12 2" xfId="12595"/>
    <cellStyle name="Normal 32 12 2 2" xfId="39084"/>
    <cellStyle name="Normal 32 12 3" xfId="39083"/>
    <cellStyle name="Normal 32 13" xfId="12592"/>
    <cellStyle name="Normal 32 13 2" xfId="39085"/>
    <cellStyle name="Normal 32 14" xfId="22810"/>
    <cellStyle name="Normal 32 15" xfId="28316"/>
    <cellStyle name="Normal 32 16" xfId="46571"/>
    <cellStyle name="Normal 32 2" xfId="5935"/>
    <cellStyle name="Normal 32 2 10" xfId="12596"/>
    <cellStyle name="Normal 32 2 10 2" xfId="39087"/>
    <cellStyle name="Normal 32 2 11" xfId="22811"/>
    <cellStyle name="Normal 32 2 12" xfId="39086"/>
    <cellStyle name="Normal 32 2 13" xfId="46574"/>
    <cellStyle name="Normal 32 2 2" xfId="5936"/>
    <cellStyle name="Normal 32 2 2 10" xfId="39088"/>
    <cellStyle name="Normal 32 2 2 11" xfId="46575"/>
    <cellStyle name="Normal 32 2 2 2" xfId="5937"/>
    <cellStyle name="Normal 32 2 2 2 2" xfId="5938"/>
    <cellStyle name="Normal 32 2 2 2 2 2" xfId="12599"/>
    <cellStyle name="Normal 32 2 2 2 2 2 2" xfId="39091"/>
    <cellStyle name="Normal 32 2 2 2 2 3" xfId="39090"/>
    <cellStyle name="Normal 32 2 2 2 2 4" xfId="46577"/>
    <cellStyle name="Normal 32 2 2 2 3" xfId="12598"/>
    <cellStyle name="Normal 32 2 2 2 3 2" xfId="39092"/>
    <cellStyle name="Normal 32 2 2 2 4" xfId="39089"/>
    <cellStyle name="Normal 32 2 2 2 5" xfId="46576"/>
    <cellStyle name="Normal 32 2 2 3" xfId="5939"/>
    <cellStyle name="Normal 32 2 2 3 2" xfId="5940"/>
    <cellStyle name="Normal 32 2 2 3 2 2" xfId="12601"/>
    <cellStyle name="Normal 32 2 2 3 2 2 2" xfId="39095"/>
    <cellStyle name="Normal 32 2 2 3 2 3" xfId="39094"/>
    <cellStyle name="Normal 32 2 2 3 2 4" xfId="46579"/>
    <cellStyle name="Normal 32 2 2 3 3" xfId="12600"/>
    <cellStyle name="Normal 32 2 2 3 3 2" xfId="39096"/>
    <cellStyle name="Normal 32 2 2 3 4" xfId="39093"/>
    <cellStyle name="Normal 32 2 2 3 5" xfId="46578"/>
    <cellStyle name="Normal 32 2 2 4" xfId="5941"/>
    <cellStyle name="Normal 32 2 2 4 2" xfId="12602"/>
    <cellStyle name="Normal 32 2 2 4 2 2" xfId="39098"/>
    <cellStyle name="Normal 32 2 2 4 3" xfId="39097"/>
    <cellStyle name="Normal 32 2 2 4 4" xfId="46580"/>
    <cellStyle name="Normal 32 2 2 5" xfId="5942"/>
    <cellStyle name="Normal 32 2 2 5 2" xfId="12603"/>
    <cellStyle name="Normal 32 2 2 5 2 2" xfId="39100"/>
    <cellStyle name="Normal 32 2 2 5 3" xfId="39099"/>
    <cellStyle name="Normal 32 2 2 5 4" xfId="46581"/>
    <cellStyle name="Normal 32 2 2 6" xfId="5943"/>
    <cellStyle name="Normal 32 2 2 6 2" xfId="12604"/>
    <cellStyle name="Normal 32 2 2 6 2 2" xfId="39102"/>
    <cellStyle name="Normal 32 2 2 6 3" xfId="39101"/>
    <cellStyle name="Normal 32 2 2 6 4" xfId="46582"/>
    <cellStyle name="Normal 32 2 2 7" xfId="5944"/>
    <cellStyle name="Normal 32 2 2 7 2" xfId="12605"/>
    <cellStyle name="Normal 32 2 2 7 2 2" xfId="39104"/>
    <cellStyle name="Normal 32 2 2 7 3" xfId="39103"/>
    <cellStyle name="Normal 32 2 2 7 4" xfId="46583"/>
    <cellStyle name="Normal 32 2 2 8" xfId="5945"/>
    <cellStyle name="Normal 32 2 2 8 2" xfId="12606"/>
    <cellStyle name="Normal 32 2 2 8 2 2" xfId="39106"/>
    <cellStyle name="Normal 32 2 2 8 3" xfId="39105"/>
    <cellStyle name="Normal 32 2 2 8 4" xfId="46584"/>
    <cellStyle name="Normal 32 2 2 9" xfId="12597"/>
    <cellStyle name="Normal 32 2 2 9 2" xfId="39107"/>
    <cellStyle name="Normal 32 2 3" xfId="5946"/>
    <cellStyle name="Normal 32 2 3 2" xfId="5947"/>
    <cellStyle name="Normal 32 2 3 2 2" xfId="12608"/>
    <cellStyle name="Normal 32 2 3 2 2 2" xfId="39110"/>
    <cellStyle name="Normal 32 2 3 2 3" xfId="39109"/>
    <cellStyle name="Normal 32 2 3 2 4" xfId="46586"/>
    <cellStyle name="Normal 32 2 3 3" xfId="12607"/>
    <cellStyle name="Normal 32 2 3 3 2" xfId="39111"/>
    <cellStyle name="Normal 32 2 3 4" xfId="39108"/>
    <cellStyle name="Normal 32 2 3 5" xfId="46585"/>
    <cellStyle name="Normal 32 2 4" xfId="5948"/>
    <cellStyle name="Normal 32 2 4 2" xfId="5949"/>
    <cellStyle name="Normal 32 2 4 2 2" xfId="12610"/>
    <cellStyle name="Normal 32 2 4 2 2 2" xfId="39114"/>
    <cellStyle name="Normal 32 2 4 2 3" xfId="39113"/>
    <cellStyle name="Normal 32 2 4 2 4" xfId="46588"/>
    <cellStyle name="Normal 32 2 4 3" xfId="12609"/>
    <cellStyle name="Normal 32 2 4 3 2" xfId="39115"/>
    <cellStyle name="Normal 32 2 4 4" xfId="39112"/>
    <cellStyle name="Normal 32 2 4 5" xfId="46587"/>
    <cellStyle name="Normal 32 2 5" xfId="5950"/>
    <cellStyle name="Normal 32 2 5 2" xfId="12611"/>
    <cellStyle name="Normal 32 2 5 2 2" xfId="39117"/>
    <cellStyle name="Normal 32 2 5 3" xfId="39116"/>
    <cellStyle name="Normal 32 2 5 4" xfId="46589"/>
    <cellStyle name="Normal 32 2 6" xfId="5951"/>
    <cellStyle name="Normal 32 2 6 2" xfId="12612"/>
    <cellStyle name="Normal 32 2 6 2 2" xfId="39119"/>
    <cellStyle name="Normal 32 2 6 3" xfId="39118"/>
    <cellStyle name="Normal 32 2 6 4" xfId="46590"/>
    <cellStyle name="Normal 32 2 7" xfId="5952"/>
    <cellStyle name="Normal 32 2 7 2" xfId="12613"/>
    <cellStyle name="Normal 32 2 7 2 2" xfId="39121"/>
    <cellStyle name="Normal 32 2 7 3" xfId="39120"/>
    <cellStyle name="Normal 32 2 7 4" xfId="46591"/>
    <cellStyle name="Normal 32 2 8" xfId="5953"/>
    <cellStyle name="Normal 32 2 8 2" xfId="12614"/>
    <cellStyle name="Normal 32 2 8 2 2" xfId="39123"/>
    <cellStyle name="Normal 32 2 8 3" xfId="39122"/>
    <cellStyle name="Normal 32 2 8 4" xfId="46592"/>
    <cellStyle name="Normal 32 2 9" xfId="5954"/>
    <cellStyle name="Normal 32 2 9 2" xfId="12615"/>
    <cellStyle name="Normal 32 2 9 2 2" xfId="39125"/>
    <cellStyle name="Normal 32 2 9 3" xfId="39124"/>
    <cellStyle name="Normal 32 2 9 4" xfId="46593"/>
    <cellStyle name="Normal 32 3" xfId="5955"/>
    <cellStyle name="Normal 32 3 10" xfId="22812"/>
    <cellStyle name="Normal 32 3 11" xfId="39126"/>
    <cellStyle name="Normal 32 3 12" xfId="46594"/>
    <cellStyle name="Normal 32 3 2" xfId="5956"/>
    <cellStyle name="Normal 32 3 2 2" xfId="5957"/>
    <cellStyle name="Normal 32 3 2 2 2" xfId="12618"/>
    <cellStyle name="Normal 32 3 2 2 2 2" xfId="39129"/>
    <cellStyle name="Normal 32 3 2 2 3" xfId="39128"/>
    <cellStyle name="Normal 32 3 2 2 4" xfId="46596"/>
    <cellStyle name="Normal 32 3 2 3" xfId="12617"/>
    <cellStyle name="Normal 32 3 2 3 2" xfId="39130"/>
    <cellStyle name="Normal 32 3 2 4" xfId="39127"/>
    <cellStyle name="Normal 32 3 2 5" xfId="46595"/>
    <cellStyle name="Normal 32 3 3" xfId="5958"/>
    <cellStyle name="Normal 32 3 3 2" xfId="5959"/>
    <cellStyle name="Normal 32 3 3 2 2" xfId="12620"/>
    <cellStyle name="Normal 32 3 3 2 2 2" xfId="39133"/>
    <cellStyle name="Normal 32 3 3 2 3" xfId="39132"/>
    <cellStyle name="Normal 32 3 3 2 4" xfId="46598"/>
    <cellStyle name="Normal 32 3 3 3" xfId="12619"/>
    <cellStyle name="Normal 32 3 3 3 2" xfId="39134"/>
    <cellStyle name="Normal 32 3 3 4" xfId="39131"/>
    <cellStyle name="Normal 32 3 3 5" xfId="46597"/>
    <cellStyle name="Normal 32 3 4" xfId="5960"/>
    <cellStyle name="Normal 32 3 4 2" xfId="12621"/>
    <cellStyle name="Normal 32 3 4 2 2" xfId="39136"/>
    <cellStyle name="Normal 32 3 4 3" xfId="39135"/>
    <cellStyle name="Normal 32 3 4 4" xfId="46599"/>
    <cellStyle name="Normal 32 3 5" xfId="5961"/>
    <cellStyle name="Normal 32 3 5 2" xfId="12622"/>
    <cellStyle name="Normal 32 3 5 2 2" xfId="39138"/>
    <cellStyle name="Normal 32 3 5 3" xfId="39137"/>
    <cellStyle name="Normal 32 3 5 4" xfId="46600"/>
    <cellStyle name="Normal 32 3 6" xfId="5962"/>
    <cellStyle name="Normal 32 3 6 2" xfId="12623"/>
    <cellStyle name="Normal 32 3 6 2 2" xfId="39140"/>
    <cellStyle name="Normal 32 3 6 3" xfId="39139"/>
    <cellStyle name="Normal 32 3 6 4" xfId="46601"/>
    <cellStyle name="Normal 32 3 7" xfId="5963"/>
    <cellStyle name="Normal 32 3 7 2" xfId="12624"/>
    <cellStyle name="Normal 32 3 7 2 2" xfId="39142"/>
    <cellStyle name="Normal 32 3 7 3" xfId="39141"/>
    <cellStyle name="Normal 32 3 7 4" xfId="46602"/>
    <cellStyle name="Normal 32 3 8" xfId="5964"/>
    <cellStyle name="Normal 32 3 8 2" xfId="12625"/>
    <cellStyle name="Normal 32 3 8 2 2" xfId="39144"/>
    <cellStyle name="Normal 32 3 8 3" xfId="39143"/>
    <cellStyle name="Normal 32 3 8 4" xfId="46603"/>
    <cellStyle name="Normal 32 3 9" xfId="12616"/>
    <cellStyle name="Normal 32 3 9 2" xfId="39145"/>
    <cellStyle name="Normal 32 4" xfId="5965"/>
    <cellStyle name="Normal 32 4 10" xfId="22813"/>
    <cellStyle name="Normal 32 4 11" xfId="39146"/>
    <cellStyle name="Normal 32 4 12" xfId="46604"/>
    <cellStyle name="Normal 32 4 2" xfId="5966"/>
    <cellStyle name="Normal 32 4 2 2" xfId="12627"/>
    <cellStyle name="Normal 32 4 2 2 2" xfId="39148"/>
    <cellStyle name="Normal 32 4 2 3" xfId="39147"/>
    <cellStyle name="Normal 32 4 2 4" xfId="46605"/>
    <cellStyle name="Normal 32 4 3" xfId="5967"/>
    <cellStyle name="Normal 32 4 3 2" xfId="12628"/>
    <cellStyle name="Normal 32 4 3 2 2" xfId="39150"/>
    <cellStyle name="Normal 32 4 3 3" xfId="39149"/>
    <cellStyle name="Normal 32 4 3 4" xfId="46606"/>
    <cellStyle name="Normal 32 4 4" xfId="5968"/>
    <cellStyle name="Normal 32 4 4 2" xfId="12629"/>
    <cellStyle name="Normal 32 4 4 2 2" xfId="39152"/>
    <cellStyle name="Normal 32 4 4 3" xfId="39151"/>
    <cellStyle name="Normal 32 4 4 4" xfId="46607"/>
    <cellStyle name="Normal 32 4 5" xfId="5969"/>
    <cellStyle name="Normal 32 4 5 2" xfId="12630"/>
    <cellStyle name="Normal 32 4 5 2 2" xfId="39154"/>
    <cellStyle name="Normal 32 4 5 3" xfId="39153"/>
    <cellStyle name="Normal 32 4 5 4" xfId="46608"/>
    <cellStyle name="Normal 32 4 6" xfId="5970"/>
    <cellStyle name="Normal 32 4 6 2" xfId="12631"/>
    <cellStyle name="Normal 32 4 6 2 2" xfId="39156"/>
    <cellStyle name="Normal 32 4 6 3" xfId="39155"/>
    <cellStyle name="Normal 32 4 6 4" xfId="46609"/>
    <cellStyle name="Normal 32 4 7" xfId="5971"/>
    <cellStyle name="Normal 32 4 7 2" xfId="12632"/>
    <cellStyle name="Normal 32 4 7 2 2" xfId="39158"/>
    <cellStyle name="Normal 32 4 7 3" xfId="39157"/>
    <cellStyle name="Normal 32 4 7 4" xfId="46610"/>
    <cellStyle name="Normal 32 4 8" xfId="5972"/>
    <cellStyle name="Normal 32 4 8 2" xfId="12633"/>
    <cellStyle name="Normal 32 4 8 2 2" xfId="39160"/>
    <cellStyle name="Normal 32 4 8 3" xfId="39159"/>
    <cellStyle name="Normal 32 4 8 4" xfId="46611"/>
    <cellStyle name="Normal 32 4 9" xfId="12626"/>
    <cellStyle name="Normal 32 4 9 2" xfId="39161"/>
    <cellStyle name="Normal 32 5" xfId="5973"/>
    <cellStyle name="Normal 32 5 2" xfId="5974"/>
    <cellStyle name="Normal 32 5 2 2" xfId="12635"/>
    <cellStyle name="Normal 32 5 2 2 2" xfId="39164"/>
    <cellStyle name="Normal 32 5 2 3" xfId="39163"/>
    <cellStyle name="Normal 32 5 2 4" xfId="46613"/>
    <cellStyle name="Normal 32 5 3" xfId="12634"/>
    <cellStyle name="Normal 32 5 3 2" xfId="39165"/>
    <cellStyle name="Normal 32 5 4" xfId="39162"/>
    <cellStyle name="Normal 32 5 5" xfId="46612"/>
    <cellStyle name="Normal 32 6" xfId="5975"/>
    <cellStyle name="Normal 32 6 2" xfId="12636"/>
    <cellStyle name="Normal 32 6 2 2" xfId="39167"/>
    <cellStyle name="Normal 32 6 3" xfId="39166"/>
    <cellStyle name="Normal 32 6 4" xfId="46614"/>
    <cellStyle name="Normal 32 7" xfId="5976"/>
    <cellStyle name="Normal 32 7 2" xfId="12637"/>
    <cellStyle name="Normal 32 7 2 2" xfId="39169"/>
    <cellStyle name="Normal 32 7 3" xfId="39168"/>
    <cellStyle name="Normal 32 7 4" xfId="46615"/>
    <cellStyle name="Normal 32 8" xfId="5977"/>
    <cellStyle name="Normal 32 8 2" xfId="12638"/>
    <cellStyle name="Normal 32 8 2 2" xfId="39171"/>
    <cellStyle name="Normal 32 8 3" xfId="39170"/>
    <cellStyle name="Normal 32 8 4" xfId="46616"/>
    <cellStyle name="Normal 32 9" xfId="5978"/>
    <cellStyle name="Normal 32 9 2" xfId="12639"/>
    <cellStyle name="Normal 32 9 2 2" xfId="39173"/>
    <cellStyle name="Normal 32 9 3" xfId="39172"/>
    <cellStyle name="Normal 32 9 4" xfId="46617"/>
    <cellStyle name="Normal 33" xfId="577"/>
    <cellStyle name="Normal 33 10" xfId="22814"/>
    <cellStyle name="Normal 33 11" xfId="22815"/>
    <cellStyle name="Normal 33 12" xfId="22816"/>
    <cellStyle name="Normal 33 13" xfId="22817"/>
    <cellStyle name="Normal 33 14" xfId="22818"/>
    <cellStyle name="Normal 33 15" xfId="22819"/>
    <cellStyle name="Normal 33 16" xfId="22820"/>
    <cellStyle name="Normal 33 17" xfId="22821"/>
    <cellStyle name="Normal 33 18" xfId="22822"/>
    <cellStyle name="Normal 33 19" xfId="22823"/>
    <cellStyle name="Normal 33 2" xfId="5980"/>
    <cellStyle name="Normal 33 20" xfId="22824"/>
    <cellStyle name="Normal 33 21" xfId="22825"/>
    <cellStyle name="Normal 33 22" xfId="22826"/>
    <cellStyle name="Normal 33 23" xfId="22827"/>
    <cellStyle name="Normal 33 24" xfId="22828"/>
    <cellStyle name="Normal 33 25" xfId="28100"/>
    <cellStyle name="Normal 33 26" xfId="28317"/>
    <cellStyle name="Normal 33 3" xfId="5979"/>
    <cellStyle name="Normal 33 4" xfId="12640"/>
    <cellStyle name="Normal 33 4 2" xfId="22829"/>
    <cellStyle name="Normal 33 4 3" xfId="39174"/>
    <cellStyle name="Normal 33 5" xfId="22830"/>
    <cellStyle name="Normal 33 6" xfId="22831"/>
    <cellStyle name="Normal 33 7" xfId="22832"/>
    <cellStyle name="Normal 33 8" xfId="22833"/>
    <cellStyle name="Normal 33 9" xfId="22834"/>
    <cellStyle name="Normal 34" xfId="578"/>
    <cellStyle name="Normal 34 10" xfId="5982"/>
    <cellStyle name="Normal 34 10 2" xfId="12642"/>
    <cellStyle name="Normal 34 10 2 2" xfId="39176"/>
    <cellStyle name="Normal 34 10 3" xfId="39175"/>
    <cellStyle name="Normal 34 10 4" xfId="46619"/>
    <cellStyle name="Normal 34 11" xfId="5983"/>
    <cellStyle name="Normal 34 11 2" xfId="12643"/>
    <cellStyle name="Normal 34 11 2 2" xfId="39178"/>
    <cellStyle name="Normal 34 11 3" xfId="39177"/>
    <cellStyle name="Normal 34 11 4" xfId="46620"/>
    <cellStyle name="Normal 34 12" xfId="5981"/>
    <cellStyle name="Normal 34 12 2" xfId="12644"/>
    <cellStyle name="Normal 34 12 2 2" xfId="39180"/>
    <cellStyle name="Normal 34 12 3" xfId="39179"/>
    <cellStyle name="Normal 34 13" xfId="12641"/>
    <cellStyle name="Normal 34 13 2" xfId="39181"/>
    <cellStyle name="Normal 34 14" xfId="22835"/>
    <cellStyle name="Normal 34 15" xfId="28318"/>
    <cellStyle name="Normal 34 16" xfId="46618"/>
    <cellStyle name="Normal 34 2" xfId="5984"/>
    <cellStyle name="Normal 34 2 10" xfId="12645"/>
    <cellStyle name="Normal 34 2 10 2" xfId="39183"/>
    <cellStyle name="Normal 34 2 11" xfId="22836"/>
    <cellStyle name="Normal 34 2 12" xfId="39182"/>
    <cellStyle name="Normal 34 2 13" xfId="46621"/>
    <cellStyle name="Normal 34 2 2" xfId="5985"/>
    <cellStyle name="Normal 34 2 2 10" xfId="22837"/>
    <cellStyle name="Normal 34 2 2 11" xfId="39184"/>
    <cellStyle name="Normal 34 2 2 12" xfId="46622"/>
    <cellStyle name="Normal 34 2 2 2" xfId="5986"/>
    <cellStyle name="Normal 34 2 2 2 2" xfId="5987"/>
    <cellStyle name="Normal 34 2 2 2 2 2" xfId="12648"/>
    <cellStyle name="Normal 34 2 2 2 2 2 2" xfId="39187"/>
    <cellStyle name="Normal 34 2 2 2 2 3" xfId="39186"/>
    <cellStyle name="Normal 34 2 2 2 2 4" xfId="46624"/>
    <cellStyle name="Normal 34 2 2 2 3" xfId="12647"/>
    <cellStyle name="Normal 34 2 2 2 3 2" xfId="39188"/>
    <cellStyle name="Normal 34 2 2 2 4" xfId="39185"/>
    <cellStyle name="Normal 34 2 2 2 5" xfId="46623"/>
    <cellStyle name="Normal 34 2 2 3" xfId="5988"/>
    <cellStyle name="Normal 34 2 2 3 2" xfId="5989"/>
    <cellStyle name="Normal 34 2 2 3 2 2" xfId="12650"/>
    <cellStyle name="Normal 34 2 2 3 2 2 2" xfId="39191"/>
    <cellStyle name="Normal 34 2 2 3 2 3" xfId="39190"/>
    <cellStyle name="Normal 34 2 2 3 2 4" xfId="46626"/>
    <cellStyle name="Normal 34 2 2 3 3" xfId="12649"/>
    <cellStyle name="Normal 34 2 2 3 3 2" xfId="39192"/>
    <cellStyle name="Normal 34 2 2 3 4" xfId="39189"/>
    <cellStyle name="Normal 34 2 2 3 5" xfId="46625"/>
    <cellStyle name="Normal 34 2 2 4" xfId="5990"/>
    <cellStyle name="Normal 34 2 2 4 2" xfId="12651"/>
    <cellStyle name="Normal 34 2 2 4 2 2" xfId="39194"/>
    <cellStyle name="Normal 34 2 2 4 3" xfId="39193"/>
    <cellStyle name="Normal 34 2 2 4 4" xfId="46627"/>
    <cellStyle name="Normal 34 2 2 5" xfId="5991"/>
    <cellStyle name="Normal 34 2 2 5 2" xfId="12652"/>
    <cellStyle name="Normal 34 2 2 5 2 2" xfId="39196"/>
    <cellStyle name="Normal 34 2 2 5 3" xfId="39195"/>
    <cellStyle name="Normal 34 2 2 5 4" xfId="46628"/>
    <cellStyle name="Normal 34 2 2 6" xfId="5992"/>
    <cellStyle name="Normal 34 2 2 6 2" xfId="12653"/>
    <cellStyle name="Normal 34 2 2 6 2 2" xfId="39198"/>
    <cellStyle name="Normal 34 2 2 6 3" xfId="39197"/>
    <cellStyle name="Normal 34 2 2 6 4" xfId="46629"/>
    <cellStyle name="Normal 34 2 2 7" xfId="5993"/>
    <cellStyle name="Normal 34 2 2 7 2" xfId="12654"/>
    <cellStyle name="Normal 34 2 2 7 2 2" xfId="39200"/>
    <cellStyle name="Normal 34 2 2 7 3" xfId="39199"/>
    <cellStyle name="Normal 34 2 2 7 4" xfId="46630"/>
    <cellStyle name="Normal 34 2 2 8" xfId="5994"/>
    <cellStyle name="Normal 34 2 2 8 2" xfId="12655"/>
    <cellStyle name="Normal 34 2 2 8 2 2" xfId="39202"/>
    <cellStyle name="Normal 34 2 2 8 3" xfId="39201"/>
    <cellStyle name="Normal 34 2 2 8 4" xfId="46631"/>
    <cellStyle name="Normal 34 2 2 9" xfId="12646"/>
    <cellStyle name="Normal 34 2 2 9 2" xfId="39203"/>
    <cellStyle name="Normal 34 2 3" xfId="5995"/>
    <cellStyle name="Normal 34 2 3 2" xfId="5996"/>
    <cellStyle name="Normal 34 2 3 2 2" xfId="12657"/>
    <cellStyle name="Normal 34 2 3 2 2 2" xfId="39206"/>
    <cellStyle name="Normal 34 2 3 2 3" xfId="39205"/>
    <cellStyle name="Normal 34 2 3 2 4" xfId="46633"/>
    <cellStyle name="Normal 34 2 3 3" xfId="12656"/>
    <cellStyle name="Normal 34 2 3 3 2" xfId="39207"/>
    <cellStyle name="Normal 34 2 3 4" xfId="39204"/>
    <cellStyle name="Normal 34 2 3 5" xfId="46632"/>
    <cellStyle name="Normal 34 2 4" xfId="5997"/>
    <cellStyle name="Normal 34 2 4 2" xfId="5998"/>
    <cellStyle name="Normal 34 2 4 2 2" xfId="12659"/>
    <cellStyle name="Normal 34 2 4 2 2 2" xfId="39210"/>
    <cellStyle name="Normal 34 2 4 2 3" xfId="39209"/>
    <cellStyle name="Normal 34 2 4 2 4" xfId="46635"/>
    <cellStyle name="Normal 34 2 4 3" xfId="12658"/>
    <cellStyle name="Normal 34 2 4 3 2" xfId="39211"/>
    <cellStyle name="Normal 34 2 4 4" xfId="39208"/>
    <cellStyle name="Normal 34 2 4 5" xfId="46634"/>
    <cellStyle name="Normal 34 2 5" xfId="5999"/>
    <cellStyle name="Normal 34 2 5 2" xfId="12660"/>
    <cellStyle name="Normal 34 2 5 2 2" xfId="39213"/>
    <cellStyle name="Normal 34 2 5 3" xfId="39212"/>
    <cellStyle name="Normal 34 2 5 4" xfId="46636"/>
    <cellStyle name="Normal 34 2 6" xfId="6000"/>
    <cellStyle name="Normal 34 2 6 2" xfId="12661"/>
    <cellStyle name="Normal 34 2 6 2 2" xfId="39215"/>
    <cellStyle name="Normal 34 2 6 3" xfId="39214"/>
    <cellStyle name="Normal 34 2 6 4" xfId="46637"/>
    <cellStyle name="Normal 34 2 7" xfId="6001"/>
    <cellStyle name="Normal 34 2 7 2" xfId="12662"/>
    <cellStyle name="Normal 34 2 7 2 2" xfId="39217"/>
    <cellStyle name="Normal 34 2 7 3" xfId="39216"/>
    <cellStyle name="Normal 34 2 7 4" xfId="46638"/>
    <cellStyle name="Normal 34 2 8" xfId="6002"/>
    <cellStyle name="Normal 34 2 8 2" xfId="12663"/>
    <cellStyle name="Normal 34 2 8 2 2" xfId="39219"/>
    <cellStyle name="Normal 34 2 8 3" xfId="39218"/>
    <cellStyle name="Normal 34 2 8 4" xfId="46639"/>
    <cellStyle name="Normal 34 2 9" xfId="6003"/>
    <cellStyle name="Normal 34 2 9 2" xfId="12664"/>
    <cellStyle name="Normal 34 2 9 2 2" xfId="39221"/>
    <cellStyle name="Normal 34 2 9 3" xfId="39220"/>
    <cellStyle name="Normal 34 2 9 4" xfId="46640"/>
    <cellStyle name="Normal 34 3" xfId="6004"/>
    <cellStyle name="Normal 34 3 10" xfId="22838"/>
    <cellStyle name="Normal 34 3 11" xfId="39222"/>
    <cellStyle name="Normal 34 3 12" xfId="46641"/>
    <cellStyle name="Normal 34 3 2" xfId="6005"/>
    <cellStyle name="Normal 34 3 2 2" xfId="6006"/>
    <cellStyle name="Normal 34 3 2 2 2" xfId="12667"/>
    <cellStyle name="Normal 34 3 2 2 2 2" xfId="39225"/>
    <cellStyle name="Normal 34 3 2 2 3" xfId="39224"/>
    <cellStyle name="Normal 34 3 2 2 4" xfId="46643"/>
    <cellStyle name="Normal 34 3 2 3" xfId="12666"/>
    <cellStyle name="Normal 34 3 2 3 2" xfId="39226"/>
    <cellStyle name="Normal 34 3 2 4" xfId="22839"/>
    <cellStyle name="Normal 34 3 2 5" xfId="39223"/>
    <cellStyle name="Normal 34 3 2 6" xfId="46642"/>
    <cellStyle name="Normal 34 3 3" xfId="6007"/>
    <cellStyle name="Normal 34 3 3 2" xfId="6008"/>
    <cellStyle name="Normal 34 3 3 2 2" xfId="12669"/>
    <cellStyle name="Normal 34 3 3 2 2 2" xfId="39229"/>
    <cellStyle name="Normal 34 3 3 2 3" xfId="39228"/>
    <cellStyle name="Normal 34 3 3 2 4" xfId="46645"/>
    <cellStyle name="Normal 34 3 3 3" xfId="12668"/>
    <cellStyle name="Normal 34 3 3 3 2" xfId="39230"/>
    <cellStyle name="Normal 34 3 3 4" xfId="39227"/>
    <cellStyle name="Normal 34 3 3 5" xfId="46644"/>
    <cellStyle name="Normal 34 3 4" xfId="6009"/>
    <cellStyle name="Normal 34 3 4 2" xfId="12670"/>
    <cellStyle name="Normal 34 3 4 2 2" xfId="39232"/>
    <cellStyle name="Normal 34 3 4 3" xfId="39231"/>
    <cellStyle name="Normal 34 3 4 4" xfId="46646"/>
    <cellStyle name="Normal 34 3 5" xfId="6010"/>
    <cellStyle name="Normal 34 3 5 2" xfId="12671"/>
    <cellStyle name="Normal 34 3 5 2 2" xfId="39234"/>
    <cellStyle name="Normal 34 3 5 3" xfId="39233"/>
    <cellStyle name="Normal 34 3 5 4" xfId="46647"/>
    <cellStyle name="Normal 34 3 6" xfId="6011"/>
    <cellStyle name="Normal 34 3 6 2" xfId="12672"/>
    <cellStyle name="Normal 34 3 6 2 2" xfId="39236"/>
    <cellStyle name="Normal 34 3 6 3" xfId="39235"/>
    <cellStyle name="Normal 34 3 6 4" xfId="46648"/>
    <cellStyle name="Normal 34 3 7" xfId="6012"/>
    <cellStyle name="Normal 34 3 7 2" xfId="12673"/>
    <cellStyle name="Normal 34 3 7 2 2" xfId="39238"/>
    <cellStyle name="Normal 34 3 7 3" xfId="39237"/>
    <cellStyle name="Normal 34 3 7 4" xfId="46649"/>
    <cellStyle name="Normal 34 3 8" xfId="6013"/>
    <cellStyle name="Normal 34 3 8 2" xfId="12674"/>
    <cellStyle name="Normal 34 3 8 2 2" xfId="39240"/>
    <cellStyle name="Normal 34 3 8 3" xfId="39239"/>
    <cellStyle name="Normal 34 3 8 4" xfId="46650"/>
    <cellStyle name="Normal 34 3 9" xfId="12665"/>
    <cellStyle name="Normal 34 3 9 2" xfId="39241"/>
    <cellStyle name="Normal 34 4" xfId="6014"/>
    <cellStyle name="Normal 34 4 10" xfId="22840"/>
    <cellStyle name="Normal 34 4 11" xfId="39242"/>
    <cellStyle name="Normal 34 4 12" xfId="46651"/>
    <cellStyle name="Normal 34 4 2" xfId="6015"/>
    <cellStyle name="Normal 34 4 2 2" xfId="12676"/>
    <cellStyle name="Normal 34 4 2 2 2" xfId="39244"/>
    <cellStyle name="Normal 34 4 2 3" xfId="22841"/>
    <cellStyle name="Normal 34 4 2 4" xfId="39243"/>
    <cellStyle name="Normal 34 4 2 5" xfId="46652"/>
    <cellStyle name="Normal 34 4 3" xfId="6016"/>
    <cellStyle name="Normal 34 4 3 2" xfId="12677"/>
    <cellStyle name="Normal 34 4 3 2 2" xfId="39246"/>
    <cellStyle name="Normal 34 4 3 3" xfId="39245"/>
    <cellStyle name="Normal 34 4 3 4" xfId="46653"/>
    <cellStyle name="Normal 34 4 4" xfId="6017"/>
    <cellStyle name="Normal 34 4 4 2" xfId="12678"/>
    <cellStyle name="Normal 34 4 4 2 2" xfId="39248"/>
    <cellStyle name="Normal 34 4 4 3" xfId="39247"/>
    <cellStyle name="Normal 34 4 4 4" xfId="46654"/>
    <cellStyle name="Normal 34 4 5" xfId="6018"/>
    <cellStyle name="Normal 34 4 5 2" xfId="12679"/>
    <cellStyle name="Normal 34 4 5 2 2" xfId="39250"/>
    <cellStyle name="Normal 34 4 5 3" xfId="39249"/>
    <cellStyle name="Normal 34 4 5 4" xfId="46655"/>
    <cellStyle name="Normal 34 4 6" xfId="6019"/>
    <cellStyle name="Normal 34 4 6 2" xfId="12680"/>
    <cellStyle name="Normal 34 4 6 2 2" xfId="39252"/>
    <cellStyle name="Normal 34 4 6 3" xfId="39251"/>
    <cellStyle name="Normal 34 4 6 4" xfId="46656"/>
    <cellStyle name="Normal 34 4 7" xfId="6020"/>
    <cellStyle name="Normal 34 4 7 2" xfId="12681"/>
    <cellStyle name="Normal 34 4 7 2 2" xfId="39254"/>
    <cellStyle name="Normal 34 4 7 3" xfId="39253"/>
    <cellStyle name="Normal 34 4 7 4" xfId="46657"/>
    <cellStyle name="Normal 34 4 8" xfId="6021"/>
    <cellStyle name="Normal 34 4 8 2" xfId="12682"/>
    <cellStyle name="Normal 34 4 8 2 2" xfId="39256"/>
    <cellStyle name="Normal 34 4 8 3" xfId="39255"/>
    <cellStyle name="Normal 34 4 8 4" xfId="46658"/>
    <cellStyle name="Normal 34 4 9" xfId="12675"/>
    <cellStyle name="Normal 34 4 9 2" xfId="39257"/>
    <cellStyle name="Normal 34 5" xfId="6022"/>
    <cellStyle name="Normal 34 5 2" xfId="6023"/>
    <cellStyle name="Normal 34 5 2 2" xfId="12684"/>
    <cellStyle name="Normal 34 5 2 2 2" xfId="39260"/>
    <cellStyle name="Normal 34 5 2 3" xfId="39259"/>
    <cellStyle name="Normal 34 5 2 4" xfId="46660"/>
    <cellStyle name="Normal 34 5 3" xfId="12683"/>
    <cellStyle name="Normal 34 5 3 2" xfId="39261"/>
    <cellStyle name="Normal 34 5 4" xfId="22842"/>
    <cellStyle name="Normal 34 5 5" xfId="39258"/>
    <cellStyle name="Normal 34 5 6" xfId="46659"/>
    <cellStyle name="Normal 34 6" xfId="6024"/>
    <cellStyle name="Normal 34 6 2" xfId="12685"/>
    <cellStyle name="Normal 34 6 2 2" xfId="39263"/>
    <cellStyle name="Normal 34 6 3" xfId="22843"/>
    <cellStyle name="Normal 34 6 4" xfId="39262"/>
    <cellStyle name="Normal 34 6 5" xfId="46661"/>
    <cellStyle name="Normal 34 7" xfId="6025"/>
    <cellStyle name="Normal 34 7 2" xfId="12686"/>
    <cellStyle name="Normal 34 7 2 2" xfId="39265"/>
    <cellStyle name="Normal 34 7 3" xfId="22844"/>
    <cellStyle name="Normal 34 7 4" xfId="39264"/>
    <cellStyle name="Normal 34 7 5" xfId="46662"/>
    <cellStyle name="Normal 34 8" xfId="6026"/>
    <cellStyle name="Normal 34 8 2" xfId="12687"/>
    <cellStyle name="Normal 34 8 2 2" xfId="39267"/>
    <cellStyle name="Normal 34 8 3" xfId="22845"/>
    <cellStyle name="Normal 34 8 4" xfId="39266"/>
    <cellStyle name="Normal 34 8 5" xfId="46663"/>
    <cellStyle name="Normal 34 9" xfId="6027"/>
    <cellStyle name="Normal 34 9 2" xfId="12688"/>
    <cellStyle name="Normal 34 9 2 2" xfId="39269"/>
    <cellStyle name="Normal 34 9 3" xfId="39268"/>
    <cellStyle name="Normal 34 9 4" xfId="46664"/>
    <cellStyle name="Normal 34_Expired Option Payouts w Detail" xfId="22846"/>
    <cellStyle name="Normal 35" xfId="579"/>
    <cellStyle name="Normal 35 10" xfId="6029"/>
    <cellStyle name="Normal 35 10 2" xfId="12690"/>
    <cellStyle name="Normal 35 10 2 2" xfId="39271"/>
    <cellStyle name="Normal 35 10 3" xfId="39270"/>
    <cellStyle name="Normal 35 10 4" xfId="46666"/>
    <cellStyle name="Normal 35 11" xfId="6030"/>
    <cellStyle name="Normal 35 11 2" xfId="12691"/>
    <cellStyle name="Normal 35 11 2 2" xfId="39273"/>
    <cellStyle name="Normal 35 11 3" xfId="39272"/>
    <cellStyle name="Normal 35 11 4" xfId="46667"/>
    <cellStyle name="Normal 35 12" xfId="6031"/>
    <cellStyle name="Normal 35 12 2" xfId="12692"/>
    <cellStyle name="Normal 35 12 2 2" xfId="39275"/>
    <cellStyle name="Normal 35 12 3" xfId="39274"/>
    <cellStyle name="Normal 35 12 4" xfId="46668"/>
    <cellStyle name="Normal 35 13" xfId="6028"/>
    <cellStyle name="Normal 35 13 2" xfId="12693"/>
    <cellStyle name="Normal 35 13 2 2" xfId="39277"/>
    <cellStyle name="Normal 35 13 3" xfId="39276"/>
    <cellStyle name="Normal 35 14" xfId="12689"/>
    <cellStyle name="Normal 35 14 2" xfId="39278"/>
    <cellStyle name="Normal 35 15" xfId="22847"/>
    <cellStyle name="Normal 35 16" xfId="28319"/>
    <cellStyle name="Normal 35 17" xfId="46665"/>
    <cellStyle name="Normal 35 2" xfId="6032"/>
    <cellStyle name="Normal 35 2 10" xfId="6033"/>
    <cellStyle name="Normal 35 2 10 2" xfId="12695"/>
    <cellStyle name="Normal 35 2 10 2 2" xfId="39281"/>
    <cellStyle name="Normal 35 2 10 3" xfId="39280"/>
    <cellStyle name="Normal 35 2 10 4" xfId="46670"/>
    <cellStyle name="Normal 35 2 11" xfId="6034"/>
    <cellStyle name="Normal 35 2 11 2" xfId="12696"/>
    <cellStyle name="Normal 35 2 11 2 2" xfId="39283"/>
    <cellStyle name="Normal 35 2 11 3" xfId="39282"/>
    <cellStyle name="Normal 35 2 11 4" xfId="46671"/>
    <cellStyle name="Normal 35 2 12" xfId="6035"/>
    <cellStyle name="Normal 35 2 12 2" xfId="12697"/>
    <cellStyle name="Normal 35 2 12 2 2" xfId="39285"/>
    <cellStyle name="Normal 35 2 12 3" xfId="39284"/>
    <cellStyle name="Normal 35 2 12 4" xfId="46672"/>
    <cellStyle name="Normal 35 2 13" xfId="12694"/>
    <cellStyle name="Normal 35 2 13 2" xfId="39286"/>
    <cellStyle name="Normal 35 2 14" xfId="22848"/>
    <cellStyle name="Normal 35 2 15" xfId="39279"/>
    <cellStyle name="Normal 35 2 16" xfId="46669"/>
    <cellStyle name="Normal 35 2 2" xfId="6036"/>
    <cellStyle name="Normal 35 2 2 10" xfId="6037"/>
    <cellStyle name="Normal 35 2 2 10 2" xfId="12699"/>
    <cellStyle name="Normal 35 2 2 10 2 2" xfId="39289"/>
    <cellStyle name="Normal 35 2 2 10 3" xfId="39288"/>
    <cellStyle name="Normal 35 2 2 10 4" xfId="46674"/>
    <cellStyle name="Normal 35 2 2 11" xfId="6038"/>
    <cellStyle name="Normal 35 2 2 11 2" xfId="12700"/>
    <cellStyle name="Normal 35 2 2 11 2 2" xfId="39291"/>
    <cellStyle name="Normal 35 2 2 11 3" xfId="39290"/>
    <cellStyle name="Normal 35 2 2 11 4" xfId="46675"/>
    <cellStyle name="Normal 35 2 2 12" xfId="12698"/>
    <cellStyle name="Normal 35 2 2 12 2" xfId="39292"/>
    <cellStyle name="Normal 35 2 2 13" xfId="22849"/>
    <cellStyle name="Normal 35 2 2 14" xfId="39287"/>
    <cellStyle name="Normal 35 2 2 15" xfId="46673"/>
    <cellStyle name="Normal 35 2 2 2" xfId="6039"/>
    <cellStyle name="Normal 35 2 2 2 10" xfId="12701"/>
    <cellStyle name="Normal 35 2 2 2 10 2" xfId="39294"/>
    <cellStyle name="Normal 35 2 2 2 11" xfId="22850"/>
    <cellStyle name="Normal 35 2 2 2 12" xfId="39293"/>
    <cellStyle name="Normal 35 2 2 2 13" xfId="46676"/>
    <cellStyle name="Normal 35 2 2 2 2" xfId="6040"/>
    <cellStyle name="Normal 35 2 2 2 2 10" xfId="39295"/>
    <cellStyle name="Normal 35 2 2 2 2 11" xfId="46677"/>
    <cellStyle name="Normal 35 2 2 2 2 2" xfId="6041"/>
    <cellStyle name="Normal 35 2 2 2 2 2 2" xfId="6042"/>
    <cellStyle name="Normal 35 2 2 2 2 2 2 2" xfId="12704"/>
    <cellStyle name="Normal 35 2 2 2 2 2 2 2 2" xfId="39298"/>
    <cellStyle name="Normal 35 2 2 2 2 2 2 3" xfId="39297"/>
    <cellStyle name="Normal 35 2 2 2 2 2 2 4" xfId="46679"/>
    <cellStyle name="Normal 35 2 2 2 2 2 3" xfId="12703"/>
    <cellStyle name="Normal 35 2 2 2 2 2 3 2" xfId="39299"/>
    <cellStyle name="Normal 35 2 2 2 2 2 4" xfId="39296"/>
    <cellStyle name="Normal 35 2 2 2 2 2 5" xfId="46678"/>
    <cellStyle name="Normal 35 2 2 2 2 3" xfId="6043"/>
    <cellStyle name="Normal 35 2 2 2 2 3 2" xfId="6044"/>
    <cellStyle name="Normal 35 2 2 2 2 3 2 2" xfId="12706"/>
    <cellStyle name="Normal 35 2 2 2 2 3 2 2 2" xfId="39302"/>
    <cellStyle name="Normal 35 2 2 2 2 3 2 3" xfId="39301"/>
    <cellStyle name="Normal 35 2 2 2 2 3 2 4" xfId="46681"/>
    <cellStyle name="Normal 35 2 2 2 2 3 3" xfId="12705"/>
    <cellStyle name="Normal 35 2 2 2 2 3 3 2" xfId="39303"/>
    <cellStyle name="Normal 35 2 2 2 2 3 4" xfId="39300"/>
    <cellStyle name="Normal 35 2 2 2 2 3 5" xfId="46680"/>
    <cellStyle name="Normal 35 2 2 2 2 4" xfId="6045"/>
    <cellStyle name="Normal 35 2 2 2 2 4 2" xfId="12707"/>
    <cellStyle name="Normal 35 2 2 2 2 4 2 2" xfId="39305"/>
    <cellStyle name="Normal 35 2 2 2 2 4 3" xfId="39304"/>
    <cellStyle name="Normal 35 2 2 2 2 4 4" xfId="46682"/>
    <cellStyle name="Normal 35 2 2 2 2 5" xfId="6046"/>
    <cellStyle name="Normal 35 2 2 2 2 5 2" xfId="12708"/>
    <cellStyle name="Normal 35 2 2 2 2 5 2 2" xfId="39307"/>
    <cellStyle name="Normal 35 2 2 2 2 5 3" xfId="39306"/>
    <cellStyle name="Normal 35 2 2 2 2 5 4" xfId="46683"/>
    <cellStyle name="Normal 35 2 2 2 2 6" xfId="6047"/>
    <cellStyle name="Normal 35 2 2 2 2 6 2" xfId="12709"/>
    <cellStyle name="Normal 35 2 2 2 2 6 2 2" xfId="39309"/>
    <cellStyle name="Normal 35 2 2 2 2 6 3" xfId="39308"/>
    <cellStyle name="Normal 35 2 2 2 2 6 4" xfId="46684"/>
    <cellStyle name="Normal 35 2 2 2 2 7" xfId="6048"/>
    <cellStyle name="Normal 35 2 2 2 2 7 2" xfId="12710"/>
    <cellStyle name="Normal 35 2 2 2 2 7 2 2" xfId="39311"/>
    <cellStyle name="Normal 35 2 2 2 2 7 3" xfId="39310"/>
    <cellStyle name="Normal 35 2 2 2 2 7 4" xfId="46685"/>
    <cellStyle name="Normal 35 2 2 2 2 8" xfId="6049"/>
    <cellStyle name="Normal 35 2 2 2 2 8 2" xfId="12711"/>
    <cellStyle name="Normal 35 2 2 2 2 8 2 2" xfId="39313"/>
    <cellStyle name="Normal 35 2 2 2 2 8 3" xfId="39312"/>
    <cellStyle name="Normal 35 2 2 2 2 8 4" xfId="46686"/>
    <cellStyle name="Normal 35 2 2 2 2 9" xfId="12702"/>
    <cellStyle name="Normal 35 2 2 2 2 9 2" xfId="39314"/>
    <cellStyle name="Normal 35 2 2 2 3" xfId="6050"/>
    <cellStyle name="Normal 35 2 2 2 3 2" xfId="6051"/>
    <cellStyle name="Normal 35 2 2 2 3 2 2" xfId="12713"/>
    <cellStyle name="Normal 35 2 2 2 3 2 2 2" xfId="39317"/>
    <cellStyle name="Normal 35 2 2 2 3 2 3" xfId="39316"/>
    <cellStyle name="Normal 35 2 2 2 3 2 4" xfId="46688"/>
    <cellStyle name="Normal 35 2 2 2 3 3" xfId="12712"/>
    <cellStyle name="Normal 35 2 2 2 3 3 2" xfId="39318"/>
    <cellStyle name="Normal 35 2 2 2 3 4" xfId="39315"/>
    <cellStyle name="Normal 35 2 2 2 3 5" xfId="46687"/>
    <cellStyle name="Normal 35 2 2 2 4" xfId="6052"/>
    <cellStyle name="Normal 35 2 2 2 4 2" xfId="6053"/>
    <cellStyle name="Normal 35 2 2 2 4 2 2" xfId="12715"/>
    <cellStyle name="Normal 35 2 2 2 4 2 2 2" xfId="39321"/>
    <cellStyle name="Normal 35 2 2 2 4 2 3" xfId="39320"/>
    <cellStyle name="Normal 35 2 2 2 4 2 4" xfId="46690"/>
    <cellStyle name="Normal 35 2 2 2 4 3" xfId="12714"/>
    <cellStyle name="Normal 35 2 2 2 4 3 2" xfId="39322"/>
    <cellStyle name="Normal 35 2 2 2 4 4" xfId="39319"/>
    <cellStyle name="Normal 35 2 2 2 4 5" xfId="46689"/>
    <cellStyle name="Normal 35 2 2 2 5" xfId="6054"/>
    <cellStyle name="Normal 35 2 2 2 5 2" xfId="12716"/>
    <cellStyle name="Normal 35 2 2 2 5 2 2" xfId="39324"/>
    <cellStyle name="Normal 35 2 2 2 5 3" xfId="39323"/>
    <cellStyle name="Normal 35 2 2 2 5 4" xfId="46691"/>
    <cellStyle name="Normal 35 2 2 2 6" xfId="6055"/>
    <cellStyle name="Normal 35 2 2 2 6 2" xfId="12717"/>
    <cellStyle name="Normal 35 2 2 2 6 2 2" xfId="39326"/>
    <cellStyle name="Normal 35 2 2 2 6 3" xfId="39325"/>
    <cellStyle name="Normal 35 2 2 2 6 4" xfId="46692"/>
    <cellStyle name="Normal 35 2 2 2 7" xfId="6056"/>
    <cellStyle name="Normal 35 2 2 2 7 2" xfId="12718"/>
    <cellStyle name="Normal 35 2 2 2 7 2 2" xfId="39328"/>
    <cellStyle name="Normal 35 2 2 2 7 3" xfId="39327"/>
    <cellStyle name="Normal 35 2 2 2 7 4" xfId="46693"/>
    <cellStyle name="Normal 35 2 2 2 8" xfId="6057"/>
    <cellStyle name="Normal 35 2 2 2 8 2" xfId="12719"/>
    <cellStyle name="Normal 35 2 2 2 8 2 2" xfId="39330"/>
    <cellStyle name="Normal 35 2 2 2 8 3" xfId="39329"/>
    <cellStyle name="Normal 35 2 2 2 8 4" xfId="46694"/>
    <cellStyle name="Normal 35 2 2 2 9" xfId="6058"/>
    <cellStyle name="Normal 35 2 2 2 9 2" xfId="12720"/>
    <cellStyle name="Normal 35 2 2 2 9 2 2" xfId="39332"/>
    <cellStyle name="Normal 35 2 2 2 9 3" xfId="39331"/>
    <cellStyle name="Normal 35 2 2 2 9 4" xfId="46695"/>
    <cellStyle name="Normal 35 2 2 3" xfId="6059"/>
    <cellStyle name="Normal 35 2 2 3 10" xfId="22851"/>
    <cellStyle name="Normal 35 2 2 3 11" xfId="39333"/>
    <cellStyle name="Normal 35 2 2 3 12" xfId="46696"/>
    <cellStyle name="Normal 35 2 2 3 2" xfId="6060"/>
    <cellStyle name="Normal 35 2 2 3 2 2" xfId="6061"/>
    <cellStyle name="Normal 35 2 2 3 2 2 2" xfId="12723"/>
    <cellStyle name="Normal 35 2 2 3 2 2 2 2" xfId="39336"/>
    <cellStyle name="Normal 35 2 2 3 2 2 3" xfId="39335"/>
    <cellStyle name="Normal 35 2 2 3 2 2 4" xfId="46698"/>
    <cellStyle name="Normal 35 2 2 3 2 3" xfId="12722"/>
    <cellStyle name="Normal 35 2 2 3 2 3 2" xfId="39337"/>
    <cellStyle name="Normal 35 2 2 3 2 4" xfId="39334"/>
    <cellStyle name="Normal 35 2 2 3 2 5" xfId="46697"/>
    <cellStyle name="Normal 35 2 2 3 3" xfId="6062"/>
    <cellStyle name="Normal 35 2 2 3 3 2" xfId="6063"/>
    <cellStyle name="Normal 35 2 2 3 3 2 2" xfId="12725"/>
    <cellStyle name="Normal 35 2 2 3 3 2 2 2" xfId="39340"/>
    <cellStyle name="Normal 35 2 2 3 3 2 3" xfId="39339"/>
    <cellStyle name="Normal 35 2 2 3 3 2 4" xfId="46700"/>
    <cellStyle name="Normal 35 2 2 3 3 3" xfId="12724"/>
    <cellStyle name="Normal 35 2 2 3 3 3 2" xfId="39341"/>
    <cellStyle name="Normal 35 2 2 3 3 4" xfId="39338"/>
    <cellStyle name="Normal 35 2 2 3 3 5" xfId="46699"/>
    <cellStyle name="Normal 35 2 2 3 4" xfId="6064"/>
    <cellStyle name="Normal 35 2 2 3 4 2" xfId="12726"/>
    <cellStyle name="Normal 35 2 2 3 4 2 2" xfId="39343"/>
    <cellStyle name="Normal 35 2 2 3 4 3" xfId="39342"/>
    <cellStyle name="Normal 35 2 2 3 4 4" xfId="46701"/>
    <cellStyle name="Normal 35 2 2 3 5" xfId="6065"/>
    <cellStyle name="Normal 35 2 2 3 5 2" xfId="12727"/>
    <cellStyle name="Normal 35 2 2 3 5 2 2" xfId="39345"/>
    <cellStyle name="Normal 35 2 2 3 5 3" xfId="39344"/>
    <cellStyle name="Normal 35 2 2 3 5 4" xfId="46702"/>
    <cellStyle name="Normal 35 2 2 3 6" xfId="6066"/>
    <cellStyle name="Normal 35 2 2 3 6 2" xfId="12728"/>
    <cellStyle name="Normal 35 2 2 3 6 2 2" xfId="39347"/>
    <cellStyle name="Normal 35 2 2 3 6 3" xfId="39346"/>
    <cellStyle name="Normal 35 2 2 3 6 4" xfId="46703"/>
    <cellStyle name="Normal 35 2 2 3 7" xfId="6067"/>
    <cellStyle name="Normal 35 2 2 3 7 2" xfId="12729"/>
    <cellStyle name="Normal 35 2 2 3 7 2 2" xfId="39349"/>
    <cellStyle name="Normal 35 2 2 3 7 3" xfId="39348"/>
    <cellStyle name="Normal 35 2 2 3 7 4" xfId="46704"/>
    <cellStyle name="Normal 35 2 2 3 8" xfId="6068"/>
    <cellStyle name="Normal 35 2 2 3 8 2" xfId="12730"/>
    <cellStyle name="Normal 35 2 2 3 8 2 2" xfId="39351"/>
    <cellStyle name="Normal 35 2 2 3 8 3" xfId="39350"/>
    <cellStyle name="Normal 35 2 2 3 8 4" xfId="46705"/>
    <cellStyle name="Normal 35 2 2 3 9" xfId="12721"/>
    <cellStyle name="Normal 35 2 2 3 9 2" xfId="39352"/>
    <cellStyle name="Normal 35 2 2 4" xfId="6069"/>
    <cellStyle name="Normal 35 2 2 4 10" xfId="22852"/>
    <cellStyle name="Normal 35 2 2 4 11" xfId="39353"/>
    <cellStyle name="Normal 35 2 2 4 12" xfId="46706"/>
    <cellStyle name="Normal 35 2 2 4 2" xfId="6070"/>
    <cellStyle name="Normal 35 2 2 4 2 2" xfId="12732"/>
    <cellStyle name="Normal 35 2 2 4 2 2 2" xfId="39355"/>
    <cellStyle name="Normal 35 2 2 4 2 3" xfId="39354"/>
    <cellStyle name="Normal 35 2 2 4 2 4" xfId="46707"/>
    <cellStyle name="Normal 35 2 2 4 3" xfId="6071"/>
    <cellStyle name="Normal 35 2 2 4 3 2" xfId="12733"/>
    <cellStyle name="Normal 35 2 2 4 3 2 2" xfId="39357"/>
    <cellStyle name="Normal 35 2 2 4 3 3" xfId="39356"/>
    <cellStyle name="Normal 35 2 2 4 3 4" xfId="46708"/>
    <cellStyle name="Normal 35 2 2 4 4" xfId="6072"/>
    <cellStyle name="Normal 35 2 2 4 4 2" xfId="12734"/>
    <cellStyle name="Normal 35 2 2 4 4 2 2" xfId="39359"/>
    <cellStyle name="Normal 35 2 2 4 4 3" xfId="39358"/>
    <cellStyle name="Normal 35 2 2 4 4 4" xfId="46709"/>
    <cellStyle name="Normal 35 2 2 4 5" xfId="6073"/>
    <cellStyle name="Normal 35 2 2 4 5 2" xfId="12735"/>
    <cellStyle name="Normal 35 2 2 4 5 2 2" xfId="39361"/>
    <cellStyle name="Normal 35 2 2 4 5 3" xfId="39360"/>
    <cellStyle name="Normal 35 2 2 4 5 4" xfId="46710"/>
    <cellStyle name="Normal 35 2 2 4 6" xfId="6074"/>
    <cellStyle name="Normal 35 2 2 4 6 2" xfId="12736"/>
    <cellStyle name="Normal 35 2 2 4 6 2 2" xfId="39363"/>
    <cellStyle name="Normal 35 2 2 4 6 3" xfId="39362"/>
    <cellStyle name="Normal 35 2 2 4 6 4" xfId="46711"/>
    <cellStyle name="Normal 35 2 2 4 7" xfId="6075"/>
    <cellStyle name="Normal 35 2 2 4 7 2" xfId="12737"/>
    <cellStyle name="Normal 35 2 2 4 7 2 2" xfId="39365"/>
    <cellStyle name="Normal 35 2 2 4 7 3" xfId="39364"/>
    <cellStyle name="Normal 35 2 2 4 7 4" xfId="46712"/>
    <cellStyle name="Normal 35 2 2 4 8" xfId="6076"/>
    <cellStyle name="Normal 35 2 2 4 8 2" xfId="12738"/>
    <cellStyle name="Normal 35 2 2 4 8 2 2" xfId="39367"/>
    <cellStyle name="Normal 35 2 2 4 8 3" xfId="39366"/>
    <cellStyle name="Normal 35 2 2 4 8 4" xfId="46713"/>
    <cellStyle name="Normal 35 2 2 4 9" xfId="12731"/>
    <cellStyle name="Normal 35 2 2 4 9 2" xfId="39368"/>
    <cellStyle name="Normal 35 2 2 5" xfId="6077"/>
    <cellStyle name="Normal 35 2 2 5 2" xfId="6078"/>
    <cellStyle name="Normal 35 2 2 5 2 2" xfId="12740"/>
    <cellStyle name="Normal 35 2 2 5 2 2 2" xfId="39371"/>
    <cellStyle name="Normal 35 2 2 5 2 3" xfId="39370"/>
    <cellStyle name="Normal 35 2 2 5 2 4" xfId="46715"/>
    <cellStyle name="Normal 35 2 2 5 3" xfId="12739"/>
    <cellStyle name="Normal 35 2 2 5 3 2" xfId="39372"/>
    <cellStyle name="Normal 35 2 2 5 4" xfId="39369"/>
    <cellStyle name="Normal 35 2 2 5 5" xfId="46714"/>
    <cellStyle name="Normal 35 2 2 6" xfId="6079"/>
    <cellStyle name="Normal 35 2 2 6 2" xfId="12741"/>
    <cellStyle name="Normal 35 2 2 6 2 2" xfId="39374"/>
    <cellStyle name="Normal 35 2 2 6 3" xfId="39373"/>
    <cellStyle name="Normal 35 2 2 6 4" xfId="46716"/>
    <cellStyle name="Normal 35 2 2 7" xfId="6080"/>
    <cellStyle name="Normal 35 2 2 7 2" xfId="12742"/>
    <cellStyle name="Normal 35 2 2 7 2 2" xfId="39376"/>
    <cellStyle name="Normal 35 2 2 7 3" xfId="39375"/>
    <cellStyle name="Normal 35 2 2 7 4" xfId="46717"/>
    <cellStyle name="Normal 35 2 2 8" xfId="6081"/>
    <cellStyle name="Normal 35 2 2 8 2" xfId="12743"/>
    <cellStyle name="Normal 35 2 2 8 2 2" xfId="39378"/>
    <cellStyle name="Normal 35 2 2 8 3" xfId="39377"/>
    <cellStyle name="Normal 35 2 2 8 4" xfId="46718"/>
    <cellStyle name="Normal 35 2 2 9" xfId="6082"/>
    <cellStyle name="Normal 35 2 2 9 2" xfId="12744"/>
    <cellStyle name="Normal 35 2 2 9 2 2" xfId="39380"/>
    <cellStyle name="Normal 35 2 2 9 3" xfId="39379"/>
    <cellStyle name="Normal 35 2 2 9 4" xfId="46719"/>
    <cellStyle name="Normal 35 2 3" xfId="6083"/>
    <cellStyle name="Normal 35 2 3 10" xfId="12745"/>
    <cellStyle name="Normal 35 2 3 10 2" xfId="39382"/>
    <cellStyle name="Normal 35 2 3 11" xfId="22853"/>
    <cellStyle name="Normal 35 2 3 12" xfId="39381"/>
    <cellStyle name="Normal 35 2 3 13" xfId="46720"/>
    <cellStyle name="Normal 35 2 3 2" xfId="6084"/>
    <cellStyle name="Normal 35 2 3 2 10" xfId="39383"/>
    <cellStyle name="Normal 35 2 3 2 11" xfId="46721"/>
    <cellStyle name="Normal 35 2 3 2 2" xfId="6085"/>
    <cellStyle name="Normal 35 2 3 2 2 2" xfId="6086"/>
    <cellStyle name="Normal 35 2 3 2 2 2 2" xfId="12748"/>
    <cellStyle name="Normal 35 2 3 2 2 2 2 2" xfId="39386"/>
    <cellStyle name="Normal 35 2 3 2 2 2 3" xfId="39385"/>
    <cellStyle name="Normal 35 2 3 2 2 2 4" xfId="46723"/>
    <cellStyle name="Normal 35 2 3 2 2 3" xfId="12747"/>
    <cellStyle name="Normal 35 2 3 2 2 3 2" xfId="39387"/>
    <cellStyle name="Normal 35 2 3 2 2 4" xfId="39384"/>
    <cellStyle name="Normal 35 2 3 2 2 5" xfId="46722"/>
    <cellStyle name="Normal 35 2 3 2 3" xfId="6087"/>
    <cellStyle name="Normal 35 2 3 2 3 2" xfId="6088"/>
    <cellStyle name="Normal 35 2 3 2 3 2 2" xfId="12750"/>
    <cellStyle name="Normal 35 2 3 2 3 2 2 2" xfId="39390"/>
    <cellStyle name="Normal 35 2 3 2 3 2 3" xfId="39389"/>
    <cellStyle name="Normal 35 2 3 2 3 2 4" xfId="46725"/>
    <cellStyle name="Normal 35 2 3 2 3 3" xfId="12749"/>
    <cellStyle name="Normal 35 2 3 2 3 3 2" xfId="39391"/>
    <cellStyle name="Normal 35 2 3 2 3 4" xfId="39388"/>
    <cellStyle name="Normal 35 2 3 2 3 5" xfId="46724"/>
    <cellStyle name="Normal 35 2 3 2 4" xfId="6089"/>
    <cellStyle name="Normal 35 2 3 2 4 2" xfId="12751"/>
    <cellStyle name="Normal 35 2 3 2 4 2 2" xfId="39393"/>
    <cellStyle name="Normal 35 2 3 2 4 3" xfId="39392"/>
    <cellStyle name="Normal 35 2 3 2 4 4" xfId="46726"/>
    <cellStyle name="Normal 35 2 3 2 5" xfId="6090"/>
    <cellStyle name="Normal 35 2 3 2 5 2" xfId="12752"/>
    <cellStyle name="Normal 35 2 3 2 5 2 2" xfId="39395"/>
    <cellStyle name="Normal 35 2 3 2 5 3" xfId="39394"/>
    <cellStyle name="Normal 35 2 3 2 5 4" xfId="46727"/>
    <cellStyle name="Normal 35 2 3 2 6" xfId="6091"/>
    <cellStyle name="Normal 35 2 3 2 6 2" xfId="12753"/>
    <cellStyle name="Normal 35 2 3 2 6 2 2" xfId="39397"/>
    <cellStyle name="Normal 35 2 3 2 6 3" xfId="39396"/>
    <cellStyle name="Normal 35 2 3 2 6 4" xfId="46728"/>
    <cellStyle name="Normal 35 2 3 2 7" xfId="6092"/>
    <cellStyle name="Normal 35 2 3 2 7 2" xfId="12754"/>
    <cellStyle name="Normal 35 2 3 2 7 2 2" xfId="39399"/>
    <cellStyle name="Normal 35 2 3 2 7 3" xfId="39398"/>
    <cellStyle name="Normal 35 2 3 2 7 4" xfId="46729"/>
    <cellStyle name="Normal 35 2 3 2 8" xfId="6093"/>
    <cellStyle name="Normal 35 2 3 2 8 2" xfId="12755"/>
    <cellStyle name="Normal 35 2 3 2 8 2 2" xfId="39401"/>
    <cellStyle name="Normal 35 2 3 2 8 3" xfId="39400"/>
    <cellStyle name="Normal 35 2 3 2 8 4" xfId="46730"/>
    <cellStyle name="Normal 35 2 3 2 9" xfId="12746"/>
    <cellStyle name="Normal 35 2 3 2 9 2" xfId="39402"/>
    <cellStyle name="Normal 35 2 3 3" xfId="6094"/>
    <cellStyle name="Normal 35 2 3 3 2" xfId="6095"/>
    <cellStyle name="Normal 35 2 3 3 2 2" xfId="12757"/>
    <cellStyle name="Normal 35 2 3 3 2 2 2" xfId="39405"/>
    <cellStyle name="Normal 35 2 3 3 2 3" xfId="39404"/>
    <cellStyle name="Normal 35 2 3 3 2 4" xfId="46732"/>
    <cellStyle name="Normal 35 2 3 3 3" xfId="12756"/>
    <cellStyle name="Normal 35 2 3 3 3 2" xfId="39406"/>
    <cellStyle name="Normal 35 2 3 3 4" xfId="39403"/>
    <cellStyle name="Normal 35 2 3 3 5" xfId="46731"/>
    <cellStyle name="Normal 35 2 3 4" xfId="6096"/>
    <cellStyle name="Normal 35 2 3 4 2" xfId="6097"/>
    <cellStyle name="Normal 35 2 3 4 2 2" xfId="12759"/>
    <cellStyle name="Normal 35 2 3 4 2 2 2" xfId="39409"/>
    <cellStyle name="Normal 35 2 3 4 2 3" xfId="39408"/>
    <cellStyle name="Normal 35 2 3 4 2 4" xfId="46734"/>
    <cellStyle name="Normal 35 2 3 4 3" xfId="12758"/>
    <cellStyle name="Normal 35 2 3 4 3 2" xfId="39410"/>
    <cellStyle name="Normal 35 2 3 4 4" xfId="39407"/>
    <cellStyle name="Normal 35 2 3 4 5" xfId="46733"/>
    <cellStyle name="Normal 35 2 3 5" xfId="6098"/>
    <cellStyle name="Normal 35 2 3 5 2" xfId="12760"/>
    <cellStyle name="Normal 35 2 3 5 2 2" xfId="39412"/>
    <cellStyle name="Normal 35 2 3 5 3" xfId="39411"/>
    <cellStyle name="Normal 35 2 3 5 4" xfId="46735"/>
    <cellStyle name="Normal 35 2 3 6" xfId="6099"/>
    <cellStyle name="Normal 35 2 3 6 2" xfId="12761"/>
    <cellStyle name="Normal 35 2 3 6 2 2" xfId="39414"/>
    <cellStyle name="Normal 35 2 3 6 3" xfId="39413"/>
    <cellStyle name="Normal 35 2 3 6 4" xfId="46736"/>
    <cellStyle name="Normal 35 2 3 7" xfId="6100"/>
    <cellStyle name="Normal 35 2 3 7 2" xfId="12762"/>
    <cellStyle name="Normal 35 2 3 7 2 2" xfId="39416"/>
    <cellStyle name="Normal 35 2 3 7 3" xfId="39415"/>
    <cellStyle name="Normal 35 2 3 7 4" xfId="46737"/>
    <cellStyle name="Normal 35 2 3 8" xfId="6101"/>
    <cellStyle name="Normal 35 2 3 8 2" xfId="12763"/>
    <cellStyle name="Normal 35 2 3 8 2 2" xfId="39418"/>
    <cellStyle name="Normal 35 2 3 8 3" xfId="39417"/>
    <cellStyle name="Normal 35 2 3 8 4" xfId="46738"/>
    <cellStyle name="Normal 35 2 3 9" xfId="6102"/>
    <cellStyle name="Normal 35 2 3 9 2" xfId="12764"/>
    <cellStyle name="Normal 35 2 3 9 2 2" xfId="39420"/>
    <cellStyle name="Normal 35 2 3 9 3" xfId="39419"/>
    <cellStyle name="Normal 35 2 3 9 4" xfId="46739"/>
    <cellStyle name="Normal 35 2 4" xfId="6103"/>
    <cellStyle name="Normal 35 2 4 10" xfId="22854"/>
    <cellStyle name="Normal 35 2 4 11" xfId="39421"/>
    <cellStyle name="Normal 35 2 4 12" xfId="46740"/>
    <cellStyle name="Normal 35 2 4 2" xfId="6104"/>
    <cellStyle name="Normal 35 2 4 2 2" xfId="6105"/>
    <cellStyle name="Normal 35 2 4 2 2 2" xfId="12767"/>
    <cellStyle name="Normal 35 2 4 2 2 2 2" xfId="39424"/>
    <cellStyle name="Normal 35 2 4 2 2 3" xfId="39423"/>
    <cellStyle name="Normal 35 2 4 2 2 4" xfId="46742"/>
    <cellStyle name="Normal 35 2 4 2 3" xfId="12766"/>
    <cellStyle name="Normal 35 2 4 2 3 2" xfId="39425"/>
    <cellStyle name="Normal 35 2 4 2 4" xfId="39422"/>
    <cellStyle name="Normal 35 2 4 2 5" xfId="46741"/>
    <cellStyle name="Normal 35 2 4 3" xfId="6106"/>
    <cellStyle name="Normal 35 2 4 3 2" xfId="6107"/>
    <cellStyle name="Normal 35 2 4 3 2 2" xfId="12769"/>
    <cellStyle name="Normal 35 2 4 3 2 2 2" xfId="39428"/>
    <cellStyle name="Normal 35 2 4 3 2 3" xfId="39427"/>
    <cellStyle name="Normal 35 2 4 3 2 4" xfId="46744"/>
    <cellStyle name="Normal 35 2 4 3 3" xfId="12768"/>
    <cellStyle name="Normal 35 2 4 3 3 2" xfId="39429"/>
    <cellStyle name="Normal 35 2 4 3 4" xfId="39426"/>
    <cellStyle name="Normal 35 2 4 3 5" xfId="46743"/>
    <cellStyle name="Normal 35 2 4 4" xfId="6108"/>
    <cellStyle name="Normal 35 2 4 4 2" xfId="12770"/>
    <cellStyle name="Normal 35 2 4 4 2 2" xfId="39431"/>
    <cellStyle name="Normal 35 2 4 4 3" xfId="39430"/>
    <cellStyle name="Normal 35 2 4 4 4" xfId="46745"/>
    <cellStyle name="Normal 35 2 4 5" xfId="6109"/>
    <cellStyle name="Normal 35 2 4 5 2" xfId="12771"/>
    <cellStyle name="Normal 35 2 4 5 2 2" xfId="39433"/>
    <cellStyle name="Normal 35 2 4 5 3" xfId="39432"/>
    <cellStyle name="Normal 35 2 4 5 4" xfId="46746"/>
    <cellStyle name="Normal 35 2 4 6" xfId="6110"/>
    <cellStyle name="Normal 35 2 4 6 2" xfId="12772"/>
    <cellStyle name="Normal 35 2 4 6 2 2" xfId="39435"/>
    <cellStyle name="Normal 35 2 4 6 3" xfId="39434"/>
    <cellStyle name="Normal 35 2 4 6 4" xfId="46747"/>
    <cellStyle name="Normal 35 2 4 7" xfId="6111"/>
    <cellStyle name="Normal 35 2 4 7 2" xfId="12773"/>
    <cellStyle name="Normal 35 2 4 7 2 2" xfId="39437"/>
    <cellStyle name="Normal 35 2 4 7 3" xfId="39436"/>
    <cellStyle name="Normal 35 2 4 7 4" xfId="46748"/>
    <cellStyle name="Normal 35 2 4 8" xfId="6112"/>
    <cellStyle name="Normal 35 2 4 8 2" xfId="12774"/>
    <cellStyle name="Normal 35 2 4 8 2 2" xfId="39439"/>
    <cellStyle name="Normal 35 2 4 8 3" xfId="39438"/>
    <cellStyle name="Normal 35 2 4 8 4" xfId="46749"/>
    <cellStyle name="Normal 35 2 4 9" xfId="12765"/>
    <cellStyle name="Normal 35 2 4 9 2" xfId="39440"/>
    <cellStyle name="Normal 35 2 5" xfId="6113"/>
    <cellStyle name="Normal 35 2 5 10" xfId="22855"/>
    <cellStyle name="Normal 35 2 5 11" xfId="39441"/>
    <cellStyle name="Normal 35 2 5 12" xfId="46750"/>
    <cellStyle name="Normal 35 2 5 2" xfId="6114"/>
    <cellStyle name="Normal 35 2 5 2 2" xfId="12776"/>
    <cellStyle name="Normal 35 2 5 2 2 2" xfId="39443"/>
    <cellStyle name="Normal 35 2 5 2 3" xfId="39442"/>
    <cellStyle name="Normal 35 2 5 2 4" xfId="46751"/>
    <cellStyle name="Normal 35 2 5 3" xfId="6115"/>
    <cellStyle name="Normal 35 2 5 3 2" xfId="12777"/>
    <cellStyle name="Normal 35 2 5 3 2 2" xfId="39445"/>
    <cellStyle name="Normal 35 2 5 3 3" xfId="39444"/>
    <cellStyle name="Normal 35 2 5 3 4" xfId="46752"/>
    <cellStyle name="Normal 35 2 5 4" xfId="6116"/>
    <cellStyle name="Normal 35 2 5 4 2" xfId="12778"/>
    <cellStyle name="Normal 35 2 5 4 2 2" xfId="39447"/>
    <cellStyle name="Normal 35 2 5 4 3" xfId="39446"/>
    <cellStyle name="Normal 35 2 5 4 4" xfId="46753"/>
    <cellStyle name="Normal 35 2 5 5" xfId="6117"/>
    <cellStyle name="Normal 35 2 5 5 2" xfId="12779"/>
    <cellStyle name="Normal 35 2 5 5 2 2" xfId="39449"/>
    <cellStyle name="Normal 35 2 5 5 3" xfId="39448"/>
    <cellStyle name="Normal 35 2 5 5 4" xfId="46754"/>
    <cellStyle name="Normal 35 2 5 6" xfId="6118"/>
    <cellStyle name="Normal 35 2 5 6 2" xfId="12780"/>
    <cellStyle name="Normal 35 2 5 6 2 2" xfId="39451"/>
    <cellStyle name="Normal 35 2 5 6 3" xfId="39450"/>
    <cellStyle name="Normal 35 2 5 6 4" xfId="46755"/>
    <cellStyle name="Normal 35 2 5 7" xfId="6119"/>
    <cellStyle name="Normal 35 2 5 7 2" xfId="12781"/>
    <cellStyle name="Normal 35 2 5 7 2 2" xfId="39453"/>
    <cellStyle name="Normal 35 2 5 7 3" xfId="39452"/>
    <cellStyle name="Normal 35 2 5 7 4" xfId="46756"/>
    <cellStyle name="Normal 35 2 5 8" xfId="6120"/>
    <cellStyle name="Normal 35 2 5 8 2" xfId="12782"/>
    <cellStyle name="Normal 35 2 5 8 2 2" xfId="39455"/>
    <cellStyle name="Normal 35 2 5 8 3" xfId="39454"/>
    <cellStyle name="Normal 35 2 5 8 4" xfId="46757"/>
    <cellStyle name="Normal 35 2 5 9" xfId="12775"/>
    <cellStyle name="Normal 35 2 5 9 2" xfId="39456"/>
    <cellStyle name="Normal 35 2 6" xfId="6121"/>
    <cellStyle name="Normal 35 2 6 2" xfId="6122"/>
    <cellStyle name="Normal 35 2 6 2 2" xfId="12784"/>
    <cellStyle name="Normal 35 2 6 2 2 2" xfId="39459"/>
    <cellStyle name="Normal 35 2 6 2 3" xfId="39458"/>
    <cellStyle name="Normal 35 2 6 2 4" xfId="46759"/>
    <cellStyle name="Normal 35 2 6 3" xfId="12783"/>
    <cellStyle name="Normal 35 2 6 3 2" xfId="39460"/>
    <cellStyle name="Normal 35 2 6 4" xfId="39457"/>
    <cellStyle name="Normal 35 2 6 5" xfId="46758"/>
    <cellStyle name="Normal 35 2 7" xfId="6123"/>
    <cellStyle name="Normal 35 2 7 2" xfId="12785"/>
    <cellStyle name="Normal 35 2 7 2 2" xfId="39462"/>
    <cellStyle name="Normal 35 2 7 3" xfId="39461"/>
    <cellStyle name="Normal 35 2 7 4" xfId="46760"/>
    <cellStyle name="Normal 35 2 8" xfId="6124"/>
    <cellStyle name="Normal 35 2 8 2" xfId="12786"/>
    <cellStyle name="Normal 35 2 8 2 2" xfId="39464"/>
    <cellStyle name="Normal 35 2 8 3" xfId="39463"/>
    <cellStyle name="Normal 35 2 8 4" xfId="46761"/>
    <cellStyle name="Normal 35 2 9" xfId="6125"/>
    <cellStyle name="Normal 35 2 9 2" xfId="12787"/>
    <cellStyle name="Normal 35 2 9 2 2" xfId="39466"/>
    <cellStyle name="Normal 35 2 9 3" xfId="39465"/>
    <cellStyle name="Normal 35 2 9 4" xfId="46762"/>
    <cellStyle name="Normal 35 3" xfId="6126"/>
    <cellStyle name="Normal 35 3 10" xfId="12788"/>
    <cellStyle name="Normal 35 3 10 2" xfId="39468"/>
    <cellStyle name="Normal 35 3 11" xfId="22856"/>
    <cellStyle name="Normal 35 3 12" xfId="39467"/>
    <cellStyle name="Normal 35 3 13" xfId="46763"/>
    <cellStyle name="Normal 35 3 2" xfId="6127"/>
    <cellStyle name="Normal 35 3 2 10" xfId="22857"/>
    <cellStyle name="Normal 35 3 2 11" xfId="39469"/>
    <cellStyle name="Normal 35 3 2 12" xfId="46764"/>
    <cellStyle name="Normal 35 3 2 2" xfId="6128"/>
    <cellStyle name="Normal 35 3 2 2 2" xfId="6129"/>
    <cellStyle name="Normal 35 3 2 2 2 2" xfId="12791"/>
    <cellStyle name="Normal 35 3 2 2 2 2 2" xfId="39472"/>
    <cellStyle name="Normal 35 3 2 2 2 3" xfId="39471"/>
    <cellStyle name="Normal 35 3 2 2 2 4" xfId="46766"/>
    <cellStyle name="Normal 35 3 2 2 3" xfId="12790"/>
    <cellStyle name="Normal 35 3 2 2 3 2" xfId="39473"/>
    <cellStyle name="Normal 35 3 2 2 4" xfId="39470"/>
    <cellStyle name="Normal 35 3 2 2 5" xfId="46765"/>
    <cellStyle name="Normal 35 3 2 3" xfId="6130"/>
    <cellStyle name="Normal 35 3 2 3 2" xfId="6131"/>
    <cellStyle name="Normal 35 3 2 3 2 2" xfId="12793"/>
    <cellStyle name="Normal 35 3 2 3 2 2 2" xfId="39476"/>
    <cellStyle name="Normal 35 3 2 3 2 3" xfId="39475"/>
    <cellStyle name="Normal 35 3 2 3 2 4" xfId="46768"/>
    <cellStyle name="Normal 35 3 2 3 3" xfId="12792"/>
    <cellStyle name="Normal 35 3 2 3 3 2" xfId="39477"/>
    <cellStyle name="Normal 35 3 2 3 4" xfId="39474"/>
    <cellStyle name="Normal 35 3 2 3 5" xfId="46767"/>
    <cellStyle name="Normal 35 3 2 4" xfId="6132"/>
    <cellStyle name="Normal 35 3 2 4 2" xfId="12794"/>
    <cellStyle name="Normal 35 3 2 4 2 2" xfId="39479"/>
    <cellStyle name="Normal 35 3 2 4 3" xfId="39478"/>
    <cellStyle name="Normal 35 3 2 4 4" xfId="46769"/>
    <cellStyle name="Normal 35 3 2 5" xfId="6133"/>
    <cellStyle name="Normal 35 3 2 5 2" xfId="12795"/>
    <cellStyle name="Normal 35 3 2 5 2 2" xfId="39481"/>
    <cellStyle name="Normal 35 3 2 5 3" xfId="39480"/>
    <cellStyle name="Normal 35 3 2 5 4" xfId="46770"/>
    <cellStyle name="Normal 35 3 2 6" xfId="6134"/>
    <cellStyle name="Normal 35 3 2 6 2" xfId="12796"/>
    <cellStyle name="Normal 35 3 2 6 2 2" xfId="39483"/>
    <cellStyle name="Normal 35 3 2 6 3" xfId="39482"/>
    <cellStyle name="Normal 35 3 2 6 4" xfId="46771"/>
    <cellStyle name="Normal 35 3 2 7" xfId="6135"/>
    <cellStyle name="Normal 35 3 2 7 2" xfId="12797"/>
    <cellStyle name="Normal 35 3 2 7 2 2" xfId="39485"/>
    <cellStyle name="Normal 35 3 2 7 3" xfId="39484"/>
    <cellStyle name="Normal 35 3 2 7 4" xfId="46772"/>
    <cellStyle name="Normal 35 3 2 8" xfId="6136"/>
    <cellStyle name="Normal 35 3 2 8 2" xfId="12798"/>
    <cellStyle name="Normal 35 3 2 8 2 2" xfId="39487"/>
    <cellStyle name="Normal 35 3 2 8 3" xfId="39486"/>
    <cellStyle name="Normal 35 3 2 8 4" xfId="46773"/>
    <cellStyle name="Normal 35 3 2 9" xfId="12789"/>
    <cellStyle name="Normal 35 3 2 9 2" xfId="39488"/>
    <cellStyle name="Normal 35 3 3" xfId="6137"/>
    <cellStyle name="Normal 35 3 3 2" xfId="6138"/>
    <cellStyle name="Normal 35 3 3 2 2" xfId="12800"/>
    <cellStyle name="Normal 35 3 3 2 2 2" xfId="39491"/>
    <cellStyle name="Normal 35 3 3 2 3" xfId="39490"/>
    <cellStyle name="Normal 35 3 3 2 4" xfId="46775"/>
    <cellStyle name="Normal 35 3 3 3" xfId="12799"/>
    <cellStyle name="Normal 35 3 3 3 2" xfId="39492"/>
    <cellStyle name="Normal 35 3 3 4" xfId="39489"/>
    <cellStyle name="Normal 35 3 3 5" xfId="46774"/>
    <cellStyle name="Normal 35 3 4" xfId="6139"/>
    <cellStyle name="Normal 35 3 4 2" xfId="6140"/>
    <cellStyle name="Normal 35 3 4 2 2" xfId="12802"/>
    <cellStyle name="Normal 35 3 4 2 2 2" xfId="39495"/>
    <cellStyle name="Normal 35 3 4 2 3" xfId="39494"/>
    <cellStyle name="Normal 35 3 4 2 4" xfId="46777"/>
    <cellStyle name="Normal 35 3 4 3" xfId="12801"/>
    <cellStyle name="Normal 35 3 4 3 2" xfId="39496"/>
    <cellStyle name="Normal 35 3 4 4" xfId="39493"/>
    <cellStyle name="Normal 35 3 4 5" xfId="46776"/>
    <cellStyle name="Normal 35 3 5" xfId="6141"/>
    <cellStyle name="Normal 35 3 5 2" xfId="12803"/>
    <cellStyle name="Normal 35 3 5 2 2" xfId="39498"/>
    <cellStyle name="Normal 35 3 5 3" xfId="39497"/>
    <cellStyle name="Normal 35 3 5 4" xfId="46778"/>
    <cellStyle name="Normal 35 3 6" xfId="6142"/>
    <cellStyle name="Normal 35 3 6 2" xfId="12804"/>
    <cellStyle name="Normal 35 3 6 2 2" xfId="39500"/>
    <cellStyle name="Normal 35 3 6 3" xfId="39499"/>
    <cellStyle name="Normal 35 3 6 4" xfId="46779"/>
    <cellStyle name="Normal 35 3 7" xfId="6143"/>
    <cellStyle name="Normal 35 3 7 2" xfId="12805"/>
    <cellStyle name="Normal 35 3 7 2 2" xfId="39502"/>
    <cellStyle name="Normal 35 3 7 3" xfId="39501"/>
    <cellStyle name="Normal 35 3 7 4" xfId="46780"/>
    <cellStyle name="Normal 35 3 8" xfId="6144"/>
    <cellStyle name="Normal 35 3 8 2" xfId="12806"/>
    <cellStyle name="Normal 35 3 8 2 2" xfId="39504"/>
    <cellStyle name="Normal 35 3 8 3" xfId="39503"/>
    <cellStyle name="Normal 35 3 8 4" xfId="46781"/>
    <cellStyle name="Normal 35 3 9" xfId="6145"/>
    <cellStyle name="Normal 35 3 9 2" xfId="12807"/>
    <cellStyle name="Normal 35 3 9 2 2" xfId="39506"/>
    <cellStyle name="Normal 35 3 9 3" xfId="39505"/>
    <cellStyle name="Normal 35 3 9 4" xfId="46782"/>
    <cellStyle name="Normal 35 4" xfId="6146"/>
    <cellStyle name="Normal 35 4 10" xfId="22858"/>
    <cellStyle name="Normal 35 4 11" xfId="39507"/>
    <cellStyle name="Normal 35 4 12" xfId="46783"/>
    <cellStyle name="Normal 35 4 2" xfId="6147"/>
    <cellStyle name="Normal 35 4 2 2" xfId="6148"/>
    <cellStyle name="Normal 35 4 2 2 2" xfId="12810"/>
    <cellStyle name="Normal 35 4 2 2 2 2" xfId="39510"/>
    <cellStyle name="Normal 35 4 2 2 3" xfId="39509"/>
    <cellStyle name="Normal 35 4 2 2 4" xfId="46785"/>
    <cellStyle name="Normal 35 4 2 3" xfId="12809"/>
    <cellStyle name="Normal 35 4 2 3 2" xfId="39511"/>
    <cellStyle name="Normal 35 4 2 4" xfId="22859"/>
    <cellStyle name="Normal 35 4 2 5" xfId="39508"/>
    <cellStyle name="Normal 35 4 2 6" xfId="46784"/>
    <cellStyle name="Normal 35 4 3" xfId="6149"/>
    <cellStyle name="Normal 35 4 3 2" xfId="6150"/>
    <cellStyle name="Normal 35 4 3 2 2" xfId="12812"/>
    <cellStyle name="Normal 35 4 3 2 2 2" xfId="39514"/>
    <cellStyle name="Normal 35 4 3 2 3" xfId="39513"/>
    <cellStyle name="Normal 35 4 3 2 4" xfId="46787"/>
    <cellStyle name="Normal 35 4 3 3" xfId="12811"/>
    <cellStyle name="Normal 35 4 3 3 2" xfId="39515"/>
    <cellStyle name="Normal 35 4 3 4" xfId="39512"/>
    <cellStyle name="Normal 35 4 3 5" xfId="46786"/>
    <cellStyle name="Normal 35 4 4" xfId="6151"/>
    <cellStyle name="Normal 35 4 4 2" xfId="12813"/>
    <cellStyle name="Normal 35 4 4 2 2" xfId="39517"/>
    <cellStyle name="Normal 35 4 4 3" xfId="39516"/>
    <cellStyle name="Normal 35 4 4 4" xfId="46788"/>
    <cellStyle name="Normal 35 4 5" xfId="6152"/>
    <cellStyle name="Normal 35 4 5 2" xfId="12814"/>
    <cellStyle name="Normal 35 4 5 2 2" xfId="39519"/>
    <cellStyle name="Normal 35 4 5 3" xfId="39518"/>
    <cellStyle name="Normal 35 4 5 4" xfId="46789"/>
    <cellStyle name="Normal 35 4 6" xfId="6153"/>
    <cellStyle name="Normal 35 4 6 2" xfId="12815"/>
    <cellStyle name="Normal 35 4 6 2 2" xfId="39521"/>
    <cellStyle name="Normal 35 4 6 3" xfId="39520"/>
    <cellStyle name="Normal 35 4 6 4" xfId="46790"/>
    <cellStyle name="Normal 35 4 7" xfId="6154"/>
    <cellStyle name="Normal 35 4 7 2" xfId="12816"/>
    <cellStyle name="Normal 35 4 7 2 2" xfId="39523"/>
    <cellStyle name="Normal 35 4 7 3" xfId="39522"/>
    <cellStyle name="Normal 35 4 7 4" xfId="46791"/>
    <cellStyle name="Normal 35 4 8" xfId="6155"/>
    <cellStyle name="Normal 35 4 8 2" xfId="12817"/>
    <cellStyle name="Normal 35 4 8 2 2" xfId="39525"/>
    <cellStyle name="Normal 35 4 8 3" xfId="39524"/>
    <cellStyle name="Normal 35 4 8 4" xfId="46792"/>
    <cellStyle name="Normal 35 4 9" xfId="12808"/>
    <cellStyle name="Normal 35 4 9 2" xfId="39526"/>
    <cellStyle name="Normal 35 5" xfId="6156"/>
    <cellStyle name="Normal 35 5 10" xfId="22860"/>
    <cellStyle name="Normal 35 5 11" xfId="39527"/>
    <cellStyle name="Normal 35 5 12" xfId="46793"/>
    <cellStyle name="Normal 35 5 2" xfId="6157"/>
    <cellStyle name="Normal 35 5 2 2" xfId="12819"/>
    <cellStyle name="Normal 35 5 2 2 2" xfId="39529"/>
    <cellStyle name="Normal 35 5 2 3" xfId="39528"/>
    <cellStyle name="Normal 35 5 2 4" xfId="46794"/>
    <cellStyle name="Normal 35 5 3" xfId="6158"/>
    <cellStyle name="Normal 35 5 3 2" xfId="12820"/>
    <cellStyle name="Normal 35 5 3 2 2" xfId="39531"/>
    <cellStyle name="Normal 35 5 3 3" xfId="39530"/>
    <cellStyle name="Normal 35 5 3 4" xfId="46795"/>
    <cellStyle name="Normal 35 5 4" xfId="6159"/>
    <cellStyle name="Normal 35 5 4 2" xfId="12821"/>
    <cellStyle name="Normal 35 5 4 2 2" xfId="39533"/>
    <cellStyle name="Normal 35 5 4 3" xfId="39532"/>
    <cellStyle name="Normal 35 5 4 4" xfId="46796"/>
    <cellStyle name="Normal 35 5 5" xfId="6160"/>
    <cellStyle name="Normal 35 5 5 2" xfId="12822"/>
    <cellStyle name="Normal 35 5 5 2 2" xfId="39535"/>
    <cellStyle name="Normal 35 5 5 3" xfId="39534"/>
    <cellStyle name="Normal 35 5 5 4" xfId="46797"/>
    <cellStyle name="Normal 35 5 6" xfId="6161"/>
    <cellStyle name="Normal 35 5 6 2" xfId="12823"/>
    <cellStyle name="Normal 35 5 6 2 2" xfId="39537"/>
    <cellStyle name="Normal 35 5 6 3" xfId="39536"/>
    <cellStyle name="Normal 35 5 6 4" xfId="46798"/>
    <cellStyle name="Normal 35 5 7" xfId="6162"/>
    <cellStyle name="Normal 35 5 7 2" xfId="12824"/>
    <cellStyle name="Normal 35 5 7 2 2" xfId="39539"/>
    <cellStyle name="Normal 35 5 7 3" xfId="39538"/>
    <cellStyle name="Normal 35 5 7 4" xfId="46799"/>
    <cellStyle name="Normal 35 5 8" xfId="6163"/>
    <cellStyle name="Normal 35 5 8 2" xfId="12825"/>
    <cellStyle name="Normal 35 5 8 2 2" xfId="39541"/>
    <cellStyle name="Normal 35 5 8 3" xfId="39540"/>
    <cellStyle name="Normal 35 5 8 4" xfId="46800"/>
    <cellStyle name="Normal 35 5 9" xfId="12818"/>
    <cellStyle name="Normal 35 5 9 2" xfId="39542"/>
    <cellStyle name="Normal 35 6" xfId="6164"/>
    <cellStyle name="Normal 35 6 2" xfId="6165"/>
    <cellStyle name="Normal 35 6 2 2" xfId="12827"/>
    <cellStyle name="Normal 35 6 2 2 2" xfId="39545"/>
    <cellStyle name="Normal 35 6 2 3" xfId="39544"/>
    <cellStyle name="Normal 35 6 2 4" xfId="46802"/>
    <cellStyle name="Normal 35 6 3" xfId="12826"/>
    <cellStyle name="Normal 35 6 3 2" xfId="39546"/>
    <cellStyle name="Normal 35 6 4" xfId="22861"/>
    <cellStyle name="Normal 35 6 5" xfId="39543"/>
    <cellStyle name="Normal 35 6 6" xfId="46801"/>
    <cellStyle name="Normal 35 7" xfId="6166"/>
    <cellStyle name="Normal 35 7 2" xfId="12828"/>
    <cellStyle name="Normal 35 7 2 2" xfId="39548"/>
    <cellStyle name="Normal 35 7 3" xfId="22862"/>
    <cellStyle name="Normal 35 7 4" xfId="39547"/>
    <cellStyle name="Normal 35 7 5" xfId="46803"/>
    <cellStyle name="Normal 35 8" xfId="6167"/>
    <cellStyle name="Normal 35 8 2" xfId="12829"/>
    <cellStyle name="Normal 35 8 2 2" xfId="39550"/>
    <cellStyle name="Normal 35 8 3" xfId="22863"/>
    <cellStyle name="Normal 35 8 4" xfId="39549"/>
    <cellStyle name="Normal 35 8 5" xfId="46804"/>
    <cellStyle name="Normal 35 9" xfId="6168"/>
    <cellStyle name="Normal 35 9 2" xfId="12830"/>
    <cellStyle name="Normal 35 9 2 2" xfId="39552"/>
    <cellStyle name="Normal 35 9 3" xfId="39551"/>
    <cellStyle name="Normal 35 9 4" xfId="46805"/>
    <cellStyle name="Normal 35_Expired Option Payouts w Detail" xfId="22864"/>
    <cellStyle name="Normal 36" xfId="584"/>
    <cellStyle name="Normal 36 2" xfId="6170"/>
    <cellStyle name="Normal 36 3" xfId="6169"/>
    <cellStyle name="Normal 36 4" xfId="12831"/>
    <cellStyle name="Normal 36 4 2" xfId="39553"/>
    <cellStyle name="Normal 36 5" xfId="22865"/>
    <cellStyle name="Normal 36 6" xfId="28320"/>
    <cellStyle name="Normal 37" xfId="580"/>
    <cellStyle name="Normal 37 10" xfId="6172"/>
    <cellStyle name="Normal 37 10 2" xfId="12833"/>
    <cellStyle name="Normal 37 10 2 2" xfId="39555"/>
    <cellStyle name="Normal 37 10 3" xfId="39554"/>
    <cellStyle name="Normal 37 10 4" xfId="46807"/>
    <cellStyle name="Normal 37 11" xfId="6173"/>
    <cellStyle name="Normal 37 11 2" xfId="12834"/>
    <cellStyle name="Normal 37 11 2 2" xfId="39557"/>
    <cellStyle name="Normal 37 11 3" xfId="39556"/>
    <cellStyle name="Normal 37 11 4" xfId="46808"/>
    <cellStyle name="Normal 37 12" xfId="6171"/>
    <cellStyle name="Normal 37 12 2" xfId="12835"/>
    <cellStyle name="Normal 37 12 2 2" xfId="39559"/>
    <cellStyle name="Normal 37 12 3" xfId="39558"/>
    <cellStyle name="Normal 37 13" xfId="12832"/>
    <cellStyle name="Normal 37 13 2" xfId="39560"/>
    <cellStyle name="Normal 37 14" xfId="22866"/>
    <cellStyle name="Normal 37 15" xfId="28330"/>
    <cellStyle name="Normal 37 16" xfId="46806"/>
    <cellStyle name="Normal 37 2" xfId="6174"/>
    <cellStyle name="Normal 37 2 10" xfId="12836"/>
    <cellStyle name="Normal 37 2 10 2" xfId="39562"/>
    <cellStyle name="Normal 37 2 11" xfId="22867"/>
    <cellStyle name="Normal 37 2 12" xfId="39561"/>
    <cellStyle name="Normal 37 2 13" xfId="46809"/>
    <cellStyle name="Normal 37 2 2" xfId="6175"/>
    <cellStyle name="Normal 37 2 2 10" xfId="39563"/>
    <cellStyle name="Normal 37 2 2 11" xfId="46810"/>
    <cellStyle name="Normal 37 2 2 2" xfId="6176"/>
    <cellStyle name="Normal 37 2 2 2 2" xfId="6177"/>
    <cellStyle name="Normal 37 2 2 2 2 2" xfId="12839"/>
    <cellStyle name="Normal 37 2 2 2 2 2 2" xfId="39566"/>
    <cellStyle name="Normal 37 2 2 2 2 3" xfId="39565"/>
    <cellStyle name="Normal 37 2 2 2 2 4" xfId="46812"/>
    <cellStyle name="Normal 37 2 2 2 3" xfId="12838"/>
    <cellStyle name="Normal 37 2 2 2 3 2" xfId="39567"/>
    <cellStyle name="Normal 37 2 2 2 4" xfId="39564"/>
    <cellStyle name="Normal 37 2 2 2 5" xfId="46811"/>
    <cellStyle name="Normal 37 2 2 3" xfId="6178"/>
    <cellStyle name="Normal 37 2 2 3 2" xfId="6179"/>
    <cellStyle name="Normal 37 2 2 3 2 2" xfId="12841"/>
    <cellStyle name="Normal 37 2 2 3 2 2 2" xfId="39570"/>
    <cellStyle name="Normal 37 2 2 3 2 3" xfId="39569"/>
    <cellStyle name="Normal 37 2 2 3 2 4" xfId="46814"/>
    <cellStyle name="Normal 37 2 2 3 3" xfId="12840"/>
    <cellStyle name="Normal 37 2 2 3 3 2" xfId="39571"/>
    <cellStyle name="Normal 37 2 2 3 4" xfId="39568"/>
    <cellStyle name="Normal 37 2 2 3 5" xfId="46813"/>
    <cellStyle name="Normal 37 2 2 4" xfId="6180"/>
    <cellStyle name="Normal 37 2 2 4 2" xfId="12842"/>
    <cellStyle name="Normal 37 2 2 4 2 2" xfId="39573"/>
    <cellStyle name="Normal 37 2 2 4 3" xfId="39572"/>
    <cellStyle name="Normal 37 2 2 4 4" xfId="46815"/>
    <cellStyle name="Normal 37 2 2 5" xfId="6181"/>
    <cellStyle name="Normal 37 2 2 5 2" xfId="12843"/>
    <cellStyle name="Normal 37 2 2 5 2 2" xfId="39575"/>
    <cellStyle name="Normal 37 2 2 5 3" xfId="39574"/>
    <cellStyle name="Normal 37 2 2 5 4" xfId="46816"/>
    <cellStyle name="Normal 37 2 2 6" xfId="6182"/>
    <cellStyle name="Normal 37 2 2 6 2" xfId="12844"/>
    <cellStyle name="Normal 37 2 2 6 2 2" xfId="39577"/>
    <cellStyle name="Normal 37 2 2 6 3" xfId="39576"/>
    <cellStyle name="Normal 37 2 2 6 4" xfId="46817"/>
    <cellStyle name="Normal 37 2 2 7" xfId="6183"/>
    <cellStyle name="Normal 37 2 2 7 2" xfId="12845"/>
    <cellStyle name="Normal 37 2 2 7 2 2" xfId="39579"/>
    <cellStyle name="Normal 37 2 2 7 3" xfId="39578"/>
    <cellStyle name="Normal 37 2 2 7 4" xfId="46818"/>
    <cellStyle name="Normal 37 2 2 8" xfId="6184"/>
    <cellStyle name="Normal 37 2 2 8 2" xfId="12846"/>
    <cellStyle name="Normal 37 2 2 8 2 2" xfId="39581"/>
    <cellStyle name="Normal 37 2 2 8 3" xfId="39580"/>
    <cellStyle name="Normal 37 2 2 8 4" xfId="46819"/>
    <cellStyle name="Normal 37 2 2 9" xfId="12837"/>
    <cellStyle name="Normal 37 2 2 9 2" xfId="39582"/>
    <cellStyle name="Normal 37 2 3" xfId="6185"/>
    <cellStyle name="Normal 37 2 3 2" xfId="6186"/>
    <cellStyle name="Normal 37 2 3 2 2" xfId="12848"/>
    <cellStyle name="Normal 37 2 3 2 2 2" xfId="39585"/>
    <cellStyle name="Normal 37 2 3 2 3" xfId="39584"/>
    <cellStyle name="Normal 37 2 3 2 4" xfId="46821"/>
    <cellStyle name="Normal 37 2 3 3" xfId="12847"/>
    <cellStyle name="Normal 37 2 3 3 2" xfId="39586"/>
    <cellStyle name="Normal 37 2 3 4" xfId="39583"/>
    <cellStyle name="Normal 37 2 3 5" xfId="46820"/>
    <cellStyle name="Normal 37 2 4" xfId="6187"/>
    <cellStyle name="Normal 37 2 4 2" xfId="6188"/>
    <cellStyle name="Normal 37 2 4 2 2" xfId="12850"/>
    <cellStyle name="Normal 37 2 4 2 2 2" xfId="39589"/>
    <cellStyle name="Normal 37 2 4 2 3" xfId="39588"/>
    <cellStyle name="Normal 37 2 4 2 4" xfId="46823"/>
    <cellStyle name="Normal 37 2 4 3" xfId="12849"/>
    <cellStyle name="Normal 37 2 4 3 2" xfId="39590"/>
    <cellStyle name="Normal 37 2 4 4" xfId="39587"/>
    <cellStyle name="Normal 37 2 4 5" xfId="46822"/>
    <cellStyle name="Normal 37 2 5" xfId="6189"/>
    <cellStyle name="Normal 37 2 5 2" xfId="12851"/>
    <cellStyle name="Normal 37 2 5 2 2" xfId="39592"/>
    <cellStyle name="Normal 37 2 5 3" xfId="39591"/>
    <cellStyle name="Normal 37 2 5 4" xfId="46824"/>
    <cellStyle name="Normal 37 2 6" xfId="6190"/>
    <cellStyle name="Normal 37 2 6 2" xfId="12852"/>
    <cellStyle name="Normal 37 2 6 2 2" xfId="39594"/>
    <cellStyle name="Normal 37 2 6 3" xfId="39593"/>
    <cellStyle name="Normal 37 2 6 4" xfId="46825"/>
    <cellStyle name="Normal 37 2 7" xfId="6191"/>
    <cellStyle name="Normal 37 2 7 2" xfId="12853"/>
    <cellStyle name="Normal 37 2 7 2 2" xfId="39596"/>
    <cellStyle name="Normal 37 2 7 3" xfId="39595"/>
    <cellStyle name="Normal 37 2 7 4" xfId="46826"/>
    <cellStyle name="Normal 37 2 8" xfId="6192"/>
    <cellStyle name="Normal 37 2 8 2" xfId="12854"/>
    <cellStyle name="Normal 37 2 8 2 2" xfId="39598"/>
    <cellStyle name="Normal 37 2 8 3" xfId="39597"/>
    <cellStyle name="Normal 37 2 8 4" xfId="46827"/>
    <cellStyle name="Normal 37 2 9" xfId="6193"/>
    <cellStyle name="Normal 37 2 9 2" xfId="12855"/>
    <cellStyle name="Normal 37 2 9 2 2" xfId="39600"/>
    <cellStyle name="Normal 37 2 9 3" xfId="39599"/>
    <cellStyle name="Normal 37 2 9 4" xfId="46828"/>
    <cellStyle name="Normal 37 3" xfId="6194"/>
    <cellStyle name="Normal 37 3 10" xfId="22868"/>
    <cellStyle name="Normal 37 3 11" xfId="39601"/>
    <cellStyle name="Normal 37 3 12" xfId="46829"/>
    <cellStyle name="Normal 37 3 2" xfId="6195"/>
    <cellStyle name="Normal 37 3 2 2" xfId="6196"/>
    <cellStyle name="Normal 37 3 2 2 2" xfId="12858"/>
    <cellStyle name="Normal 37 3 2 2 2 2" xfId="39604"/>
    <cellStyle name="Normal 37 3 2 2 3" xfId="39603"/>
    <cellStyle name="Normal 37 3 2 2 4" xfId="46831"/>
    <cellStyle name="Normal 37 3 2 3" xfId="12857"/>
    <cellStyle name="Normal 37 3 2 3 2" xfId="39605"/>
    <cellStyle name="Normal 37 3 2 4" xfId="39602"/>
    <cellStyle name="Normal 37 3 2 5" xfId="46830"/>
    <cellStyle name="Normal 37 3 3" xfId="6197"/>
    <cellStyle name="Normal 37 3 3 2" xfId="6198"/>
    <cellStyle name="Normal 37 3 3 2 2" xfId="12860"/>
    <cellStyle name="Normal 37 3 3 2 2 2" xfId="39608"/>
    <cellStyle name="Normal 37 3 3 2 3" xfId="39607"/>
    <cellStyle name="Normal 37 3 3 2 4" xfId="46833"/>
    <cellStyle name="Normal 37 3 3 3" xfId="12859"/>
    <cellStyle name="Normal 37 3 3 3 2" xfId="39609"/>
    <cellStyle name="Normal 37 3 3 4" xfId="39606"/>
    <cellStyle name="Normal 37 3 3 5" xfId="46832"/>
    <cellStyle name="Normal 37 3 4" xfId="6199"/>
    <cellStyle name="Normal 37 3 4 2" xfId="12861"/>
    <cellStyle name="Normal 37 3 4 2 2" xfId="39611"/>
    <cellStyle name="Normal 37 3 4 3" xfId="39610"/>
    <cellStyle name="Normal 37 3 4 4" xfId="46834"/>
    <cellStyle name="Normal 37 3 5" xfId="6200"/>
    <cellStyle name="Normal 37 3 5 2" xfId="12862"/>
    <cellStyle name="Normal 37 3 5 2 2" xfId="39613"/>
    <cellStyle name="Normal 37 3 5 3" xfId="39612"/>
    <cellStyle name="Normal 37 3 5 4" xfId="46835"/>
    <cellStyle name="Normal 37 3 6" xfId="6201"/>
    <cellStyle name="Normal 37 3 6 2" xfId="12863"/>
    <cellStyle name="Normal 37 3 6 2 2" xfId="39615"/>
    <cellStyle name="Normal 37 3 6 3" xfId="39614"/>
    <cellStyle name="Normal 37 3 6 4" xfId="46836"/>
    <cellStyle name="Normal 37 3 7" xfId="6202"/>
    <cellStyle name="Normal 37 3 7 2" xfId="12864"/>
    <cellStyle name="Normal 37 3 7 2 2" xfId="39617"/>
    <cellStyle name="Normal 37 3 7 3" xfId="39616"/>
    <cellStyle name="Normal 37 3 7 4" xfId="46837"/>
    <cellStyle name="Normal 37 3 8" xfId="6203"/>
    <cellStyle name="Normal 37 3 8 2" xfId="12865"/>
    <cellStyle name="Normal 37 3 8 2 2" xfId="39619"/>
    <cellStyle name="Normal 37 3 8 3" xfId="39618"/>
    <cellStyle name="Normal 37 3 8 4" xfId="46838"/>
    <cellStyle name="Normal 37 3 9" xfId="12856"/>
    <cellStyle name="Normal 37 3 9 2" xfId="39620"/>
    <cellStyle name="Normal 37 4" xfId="6204"/>
    <cellStyle name="Normal 37 4 10" xfId="22869"/>
    <cellStyle name="Normal 37 4 11" xfId="39621"/>
    <cellStyle name="Normal 37 4 12" xfId="46839"/>
    <cellStyle name="Normal 37 4 2" xfId="6205"/>
    <cellStyle name="Normal 37 4 2 2" xfId="12867"/>
    <cellStyle name="Normal 37 4 2 2 2" xfId="39623"/>
    <cellStyle name="Normal 37 4 2 3" xfId="39622"/>
    <cellStyle name="Normal 37 4 2 4" xfId="46840"/>
    <cellStyle name="Normal 37 4 3" xfId="6206"/>
    <cellStyle name="Normal 37 4 3 2" xfId="12868"/>
    <cellStyle name="Normal 37 4 3 2 2" xfId="39625"/>
    <cellStyle name="Normal 37 4 3 3" xfId="39624"/>
    <cellStyle name="Normal 37 4 3 4" xfId="46841"/>
    <cellStyle name="Normal 37 4 4" xfId="6207"/>
    <cellStyle name="Normal 37 4 4 2" xfId="12869"/>
    <cellStyle name="Normal 37 4 4 2 2" xfId="39627"/>
    <cellStyle name="Normal 37 4 4 3" xfId="39626"/>
    <cellStyle name="Normal 37 4 4 4" xfId="46842"/>
    <cellStyle name="Normal 37 4 5" xfId="6208"/>
    <cellStyle name="Normal 37 4 5 2" xfId="12870"/>
    <cellStyle name="Normal 37 4 5 2 2" xfId="39629"/>
    <cellStyle name="Normal 37 4 5 3" xfId="39628"/>
    <cellStyle name="Normal 37 4 5 4" xfId="46843"/>
    <cellStyle name="Normal 37 4 6" xfId="6209"/>
    <cellStyle name="Normal 37 4 6 2" xfId="12871"/>
    <cellStyle name="Normal 37 4 6 2 2" xfId="39631"/>
    <cellStyle name="Normal 37 4 6 3" xfId="39630"/>
    <cellStyle name="Normal 37 4 6 4" xfId="46844"/>
    <cellStyle name="Normal 37 4 7" xfId="6210"/>
    <cellStyle name="Normal 37 4 7 2" xfId="12872"/>
    <cellStyle name="Normal 37 4 7 2 2" xfId="39633"/>
    <cellStyle name="Normal 37 4 7 3" xfId="39632"/>
    <cellStyle name="Normal 37 4 7 4" xfId="46845"/>
    <cellStyle name="Normal 37 4 8" xfId="6211"/>
    <cellStyle name="Normal 37 4 8 2" xfId="12873"/>
    <cellStyle name="Normal 37 4 8 2 2" xfId="39635"/>
    <cellStyle name="Normal 37 4 8 3" xfId="39634"/>
    <cellStyle name="Normal 37 4 8 4" xfId="46846"/>
    <cellStyle name="Normal 37 4 9" xfId="12866"/>
    <cellStyle name="Normal 37 4 9 2" xfId="39636"/>
    <cellStyle name="Normal 37 5" xfId="6212"/>
    <cellStyle name="Normal 37 5 2" xfId="6213"/>
    <cellStyle name="Normal 37 5 2 2" xfId="12875"/>
    <cellStyle name="Normal 37 5 2 2 2" xfId="39639"/>
    <cellStyle name="Normal 37 5 2 3" xfId="39638"/>
    <cellStyle name="Normal 37 5 2 4" xfId="46848"/>
    <cellStyle name="Normal 37 5 3" xfId="12874"/>
    <cellStyle name="Normal 37 5 3 2" xfId="39640"/>
    <cellStyle name="Normal 37 5 4" xfId="28278"/>
    <cellStyle name="Normal 37 5 5" xfId="39637"/>
    <cellStyle name="Normal 37 5 6" xfId="46847"/>
    <cellStyle name="Normal 37 6" xfId="6214"/>
    <cellStyle name="Normal 37 6 2" xfId="12876"/>
    <cellStyle name="Normal 37 6 2 2" xfId="39642"/>
    <cellStyle name="Normal 37 6 3" xfId="39641"/>
    <cellStyle name="Normal 37 6 4" xfId="46849"/>
    <cellStyle name="Normal 37 7" xfId="6215"/>
    <cellStyle name="Normal 37 7 2" xfId="12877"/>
    <cellStyle name="Normal 37 7 2 2" xfId="39644"/>
    <cellStyle name="Normal 37 7 3" xfId="39643"/>
    <cellStyle name="Normal 37 7 4" xfId="46850"/>
    <cellStyle name="Normal 37 8" xfId="6216"/>
    <cellStyle name="Normal 37 8 2" xfId="12878"/>
    <cellStyle name="Normal 37 8 2 2" xfId="39646"/>
    <cellStyle name="Normal 37 8 3" xfId="39645"/>
    <cellStyle name="Normal 37 8 4" xfId="46851"/>
    <cellStyle name="Normal 37 9" xfId="6217"/>
    <cellStyle name="Normal 37 9 2" xfId="12879"/>
    <cellStyle name="Normal 37 9 2 2" xfId="39648"/>
    <cellStyle name="Normal 37 9 3" xfId="39647"/>
    <cellStyle name="Normal 37 9 4" xfId="46852"/>
    <cellStyle name="Normal 38" xfId="594"/>
    <cellStyle name="Normal 38 2" xfId="6218"/>
    <cellStyle name="Normal 38 2 2" xfId="22872"/>
    <cellStyle name="Normal 38 2 3" xfId="22871"/>
    <cellStyle name="Normal 38 3" xfId="12880"/>
    <cellStyle name="Normal 38 3 2" xfId="22874"/>
    <cellStyle name="Normal 38 3 3" xfId="22873"/>
    <cellStyle name="Normal 38 3 4" xfId="39649"/>
    <cellStyle name="Normal 38 4" xfId="22875"/>
    <cellStyle name="Normal 38 4 2" xfId="22876"/>
    <cellStyle name="Normal 38 5" xfId="22877"/>
    <cellStyle name="Normal 38 6" xfId="22878"/>
    <cellStyle name="Normal 38 7" xfId="22870"/>
    <cellStyle name="Normal 38 8" xfId="28331"/>
    <cellStyle name="Normal 38_Expired Option Payouts w Detail" xfId="22879"/>
    <cellStyle name="Normal 39" xfId="595"/>
    <cellStyle name="Normal 39 10" xfId="6220"/>
    <cellStyle name="Normal 39 10 2" xfId="12882"/>
    <cellStyle name="Normal 39 10 2 2" xfId="39651"/>
    <cellStyle name="Normal 39 10 3" xfId="39650"/>
    <cellStyle name="Normal 39 10 4" xfId="46854"/>
    <cellStyle name="Normal 39 11" xfId="6221"/>
    <cellStyle name="Normal 39 11 2" xfId="12883"/>
    <cellStyle name="Normal 39 11 2 2" xfId="39653"/>
    <cellStyle name="Normal 39 11 3" xfId="39652"/>
    <cellStyle name="Normal 39 11 4" xfId="46855"/>
    <cellStyle name="Normal 39 12" xfId="6219"/>
    <cellStyle name="Normal 39 12 2" xfId="12884"/>
    <cellStyle name="Normal 39 12 2 2" xfId="39655"/>
    <cellStyle name="Normal 39 12 3" xfId="39654"/>
    <cellStyle name="Normal 39 13" xfId="12881"/>
    <cellStyle name="Normal 39 13 2" xfId="39656"/>
    <cellStyle name="Normal 39 14" xfId="22880"/>
    <cellStyle name="Normal 39 15" xfId="28332"/>
    <cellStyle name="Normal 39 16" xfId="46853"/>
    <cellStyle name="Normal 39 2" xfId="6222"/>
    <cellStyle name="Normal 39 2 10" xfId="12885"/>
    <cellStyle name="Normal 39 2 10 2" xfId="39658"/>
    <cellStyle name="Normal 39 2 11" xfId="22881"/>
    <cellStyle name="Normal 39 2 12" xfId="39657"/>
    <cellStyle name="Normal 39 2 13" xfId="46856"/>
    <cellStyle name="Normal 39 2 2" xfId="6223"/>
    <cellStyle name="Normal 39 2 2 10" xfId="22882"/>
    <cellStyle name="Normal 39 2 2 11" xfId="39659"/>
    <cellStyle name="Normal 39 2 2 12" xfId="46857"/>
    <cellStyle name="Normal 39 2 2 2" xfId="6224"/>
    <cellStyle name="Normal 39 2 2 2 2" xfId="6225"/>
    <cellStyle name="Normal 39 2 2 2 2 2" xfId="12888"/>
    <cellStyle name="Normal 39 2 2 2 2 2 2" xfId="39662"/>
    <cellStyle name="Normal 39 2 2 2 2 3" xfId="39661"/>
    <cellStyle name="Normal 39 2 2 2 2 4" xfId="46859"/>
    <cellStyle name="Normal 39 2 2 2 3" xfId="12887"/>
    <cellStyle name="Normal 39 2 2 2 3 2" xfId="39663"/>
    <cellStyle name="Normal 39 2 2 2 4" xfId="39660"/>
    <cellStyle name="Normal 39 2 2 2 5" xfId="46858"/>
    <cellStyle name="Normal 39 2 2 3" xfId="6226"/>
    <cellStyle name="Normal 39 2 2 3 2" xfId="6227"/>
    <cellStyle name="Normal 39 2 2 3 2 2" xfId="12890"/>
    <cellStyle name="Normal 39 2 2 3 2 2 2" xfId="39666"/>
    <cellStyle name="Normal 39 2 2 3 2 3" xfId="39665"/>
    <cellStyle name="Normal 39 2 2 3 2 4" xfId="46861"/>
    <cellStyle name="Normal 39 2 2 3 3" xfId="12889"/>
    <cellStyle name="Normal 39 2 2 3 3 2" xfId="39667"/>
    <cellStyle name="Normal 39 2 2 3 4" xfId="39664"/>
    <cellStyle name="Normal 39 2 2 3 5" xfId="46860"/>
    <cellStyle name="Normal 39 2 2 4" xfId="6228"/>
    <cellStyle name="Normal 39 2 2 4 2" xfId="12891"/>
    <cellStyle name="Normal 39 2 2 4 2 2" xfId="39669"/>
    <cellStyle name="Normal 39 2 2 4 3" xfId="39668"/>
    <cellStyle name="Normal 39 2 2 4 4" xfId="46862"/>
    <cellStyle name="Normal 39 2 2 5" xfId="6229"/>
    <cellStyle name="Normal 39 2 2 5 2" xfId="12892"/>
    <cellStyle name="Normal 39 2 2 5 2 2" xfId="39671"/>
    <cellStyle name="Normal 39 2 2 5 3" xfId="39670"/>
    <cellStyle name="Normal 39 2 2 5 4" xfId="46863"/>
    <cellStyle name="Normal 39 2 2 6" xfId="6230"/>
    <cellStyle name="Normal 39 2 2 6 2" xfId="12893"/>
    <cellStyle name="Normal 39 2 2 6 2 2" xfId="39673"/>
    <cellStyle name="Normal 39 2 2 6 3" xfId="39672"/>
    <cellStyle name="Normal 39 2 2 6 4" xfId="46864"/>
    <cellStyle name="Normal 39 2 2 7" xfId="6231"/>
    <cellStyle name="Normal 39 2 2 7 2" xfId="12894"/>
    <cellStyle name="Normal 39 2 2 7 2 2" xfId="39675"/>
    <cellStyle name="Normal 39 2 2 7 3" xfId="39674"/>
    <cellStyle name="Normal 39 2 2 7 4" xfId="46865"/>
    <cellStyle name="Normal 39 2 2 8" xfId="6232"/>
    <cellStyle name="Normal 39 2 2 8 2" xfId="12895"/>
    <cellStyle name="Normal 39 2 2 8 2 2" xfId="39677"/>
    <cellStyle name="Normal 39 2 2 8 3" xfId="39676"/>
    <cellStyle name="Normal 39 2 2 8 4" xfId="46866"/>
    <cellStyle name="Normal 39 2 2 9" xfId="12886"/>
    <cellStyle name="Normal 39 2 2 9 2" xfId="39678"/>
    <cellStyle name="Normal 39 2 3" xfId="6233"/>
    <cellStyle name="Normal 39 2 3 2" xfId="6234"/>
    <cellStyle name="Normal 39 2 3 2 2" xfId="12897"/>
    <cellStyle name="Normal 39 2 3 2 2 2" xfId="39681"/>
    <cellStyle name="Normal 39 2 3 2 3" xfId="39680"/>
    <cellStyle name="Normal 39 2 3 2 4" xfId="46868"/>
    <cellStyle name="Normal 39 2 3 3" xfId="12896"/>
    <cellStyle name="Normal 39 2 3 3 2" xfId="39682"/>
    <cellStyle name="Normal 39 2 3 4" xfId="39679"/>
    <cellStyle name="Normal 39 2 3 5" xfId="46867"/>
    <cellStyle name="Normal 39 2 4" xfId="6235"/>
    <cellStyle name="Normal 39 2 4 2" xfId="6236"/>
    <cellStyle name="Normal 39 2 4 2 2" xfId="12899"/>
    <cellStyle name="Normal 39 2 4 2 2 2" xfId="39685"/>
    <cellStyle name="Normal 39 2 4 2 3" xfId="39684"/>
    <cellStyle name="Normal 39 2 4 2 4" xfId="46870"/>
    <cellStyle name="Normal 39 2 4 3" xfId="12898"/>
    <cellStyle name="Normal 39 2 4 3 2" xfId="39686"/>
    <cellStyle name="Normal 39 2 4 4" xfId="39683"/>
    <cellStyle name="Normal 39 2 4 5" xfId="46869"/>
    <cellStyle name="Normal 39 2 5" xfId="6237"/>
    <cellStyle name="Normal 39 2 5 2" xfId="12900"/>
    <cellStyle name="Normal 39 2 5 2 2" xfId="39688"/>
    <cellStyle name="Normal 39 2 5 3" xfId="39687"/>
    <cellStyle name="Normal 39 2 5 4" xfId="46871"/>
    <cellStyle name="Normal 39 2 6" xfId="6238"/>
    <cellStyle name="Normal 39 2 6 2" xfId="12901"/>
    <cellStyle name="Normal 39 2 6 2 2" xfId="39690"/>
    <cellStyle name="Normal 39 2 6 3" xfId="39689"/>
    <cellStyle name="Normal 39 2 6 4" xfId="46872"/>
    <cellStyle name="Normal 39 2 7" xfId="6239"/>
    <cellStyle name="Normal 39 2 7 2" xfId="12902"/>
    <cellStyle name="Normal 39 2 7 2 2" xfId="39692"/>
    <cellStyle name="Normal 39 2 7 3" xfId="39691"/>
    <cellStyle name="Normal 39 2 7 4" xfId="46873"/>
    <cellStyle name="Normal 39 2 8" xfId="6240"/>
    <cellStyle name="Normal 39 2 8 2" xfId="12903"/>
    <cellStyle name="Normal 39 2 8 2 2" xfId="39694"/>
    <cellStyle name="Normal 39 2 8 3" xfId="39693"/>
    <cellStyle name="Normal 39 2 8 4" xfId="46874"/>
    <cellStyle name="Normal 39 2 9" xfId="6241"/>
    <cellStyle name="Normal 39 2 9 2" xfId="12904"/>
    <cellStyle name="Normal 39 2 9 2 2" xfId="39696"/>
    <cellStyle name="Normal 39 2 9 3" xfId="39695"/>
    <cellStyle name="Normal 39 2 9 4" xfId="46875"/>
    <cellStyle name="Normal 39 3" xfId="6242"/>
    <cellStyle name="Normal 39 3 10" xfId="22883"/>
    <cellStyle name="Normal 39 3 11" xfId="39697"/>
    <cellStyle name="Normal 39 3 12" xfId="46876"/>
    <cellStyle name="Normal 39 3 2" xfId="6243"/>
    <cellStyle name="Normal 39 3 2 2" xfId="6244"/>
    <cellStyle name="Normal 39 3 2 2 2" xfId="12907"/>
    <cellStyle name="Normal 39 3 2 2 2 2" xfId="39700"/>
    <cellStyle name="Normal 39 3 2 2 3" xfId="39699"/>
    <cellStyle name="Normal 39 3 2 2 4" xfId="46878"/>
    <cellStyle name="Normal 39 3 2 3" xfId="12906"/>
    <cellStyle name="Normal 39 3 2 3 2" xfId="39701"/>
    <cellStyle name="Normal 39 3 2 4" xfId="22884"/>
    <cellStyle name="Normal 39 3 2 5" xfId="39698"/>
    <cellStyle name="Normal 39 3 2 6" xfId="46877"/>
    <cellStyle name="Normal 39 3 3" xfId="6245"/>
    <cellStyle name="Normal 39 3 3 2" xfId="6246"/>
    <cellStyle name="Normal 39 3 3 2 2" xfId="12909"/>
    <cellStyle name="Normal 39 3 3 2 2 2" xfId="39704"/>
    <cellStyle name="Normal 39 3 3 2 3" xfId="39703"/>
    <cellStyle name="Normal 39 3 3 2 4" xfId="46880"/>
    <cellStyle name="Normal 39 3 3 3" xfId="12908"/>
    <cellStyle name="Normal 39 3 3 3 2" xfId="39705"/>
    <cellStyle name="Normal 39 3 3 4" xfId="39702"/>
    <cellStyle name="Normal 39 3 3 5" xfId="46879"/>
    <cellStyle name="Normal 39 3 4" xfId="6247"/>
    <cellStyle name="Normal 39 3 4 2" xfId="12910"/>
    <cellStyle name="Normal 39 3 4 2 2" xfId="39707"/>
    <cellStyle name="Normal 39 3 4 3" xfId="39706"/>
    <cellStyle name="Normal 39 3 4 4" xfId="46881"/>
    <cellStyle name="Normal 39 3 5" xfId="6248"/>
    <cellStyle name="Normal 39 3 5 2" xfId="12911"/>
    <cellStyle name="Normal 39 3 5 2 2" xfId="39709"/>
    <cellStyle name="Normal 39 3 5 3" xfId="39708"/>
    <cellStyle name="Normal 39 3 5 4" xfId="46882"/>
    <cellStyle name="Normal 39 3 6" xfId="6249"/>
    <cellStyle name="Normal 39 3 6 2" xfId="12912"/>
    <cellStyle name="Normal 39 3 6 2 2" xfId="39711"/>
    <cellStyle name="Normal 39 3 6 3" xfId="39710"/>
    <cellStyle name="Normal 39 3 6 4" xfId="46883"/>
    <cellStyle name="Normal 39 3 7" xfId="6250"/>
    <cellStyle name="Normal 39 3 7 2" xfId="12913"/>
    <cellStyle name="Normal 39 3 7 2 2" xfId="39713"/>
    <cellStyle name="Normal 39 3 7 3" xfId="39712"/>
    <cellStyle name="Normal 39 3 7 4" xfId="46884"/>
    <cellStyle name="Normal 39 3 8" xfId="6251"/>
    <cellStyle name="Normal 39 3 8 2" xfId="12914"/>
    <cellStyle name="Normal 39 3 8 2 2" xfId="39715"/>
    <cellStyle name="Normal 39 3 8 3" xfId="39714"/>
    <cellStyle name="Normal 39 3 8 4" xfId="46885"/>
    <cellStyle name="Normal 39 3 9" xfId="12905"/>
    <cellStyle name="Normal 39 3 9 2" xfId="39716"/>
    <cellStyle name="Normal 39 4" xfId="6252"/>
    <cellStyle name="Normal 39 4 10" xfId="22885"/>
    <cellStyle name="Normal 39 4 11" xfId="39717"/>
    <cellStyle name="Normal 39 4 12" xfId="46886"/>
    <cellStyle name="Normal 39 4 2" xfId="6253"/>
    <cellStyle name="Normal 39 4 2 2" xfId="12916"/>
    <cellStyle name="Normal 39 4 2 2 2" xfId="39719"/>
    <cellStyle name="Normal 39 4 2 3" xfId="22886"/>
    <cellStyle name="Normal 39 4 2 4" xfId="39718"/>
    <cellStyle name="Normal 39 4 2 5" xfId="46887"/>
    <cellStyle name="Normal 39 4 3" xfId="6254"/>
    <cellStyle name="Normal 39 4 3 2" xfId="12917"/>
    <cellStyle name="Normal 39 4 3 2 2" xfId="39721"/>
    <cellStyle name="Normal 39 4 3 3" xfId="39720"/>
    <cellStyle name="Normal 39 4 3 4" xfId="46888"/>
    <cellStyle name="Normal 39 4 4" xfId="6255"/>
    <cellStyle name="Normal 39 4 4 2" xfId="12918"/>
    <cellStyle name="Normal 39 4 4 2 2" xfId="39723"/>
    <cellStyle name="Normal 39 4 4 3" xfId="39722"/>
    <cellStyle name="Normal 39 4 4 4" xfId="46889"/>
    <cellStyle name="Normal 39 4 5" xfId="6256"/>
    <cellStyle name="Normal 39 4 5 2" xfId="12919"/>
    <cellStyle name="Normal 39 4 5 2 2" xfId="39725"/>
    <cellStyle name="Normal 39 4 5 3" xfId="39724"/>
    <cellStyle name="Normal 39 4 5 4" xfId="46890"/>
    <cellStyle name="Normal 39 4 6" xfId="6257"/>
    <cellStyle name="Normal 39 4 6 2" xfId="12920"/>
    <cellStyle name="Normal 39 4 6 2 2" xfId="39727"/>
    <cellStyle name="Normal 39 4 6 3" xfId="39726"/>
    <cellStyle name="Normal 39 4 6 4" xfId="46891"/>
    <cellStyle name="Normal 39 4 7" xfId="6258"/>
    <cellStyle name="Normal 39 4 7 2" xfId="12921"/>
    <cellStyle name="Normal 39 4 7 2 2" xfId="39729"/>
    <cellStyle name="Normal 39 4 7 3" xfId="39728"/>
    <cellStyle name="Normal 39 4 7 4" xfId="46892"/>
    <cellStyle name="Normal 39 4 8" xfId="6259"/>
    <cellStyle name="Normal 39 4 8 2" xfId="12922"/>
    <cellStyle name="Normal 39 4 8 2 2" xfId="39731"/>
    <cellStyle name="Normal 39 4 8 3" xfId="39730"/>
    <cellStyle name="Normal 39 4 8 4" xfId="46893"/>
    <cellStyle name="Normal 39 4 9" xfId="12915"/>
    <cellStyle name="Normal 39 4 9 2" xfId="39732"/>
    <cellStyle name="Normal 39 5" xfId="6260"/>
    <cellStyle name="Normal 39 5 2" xfId="6261"/>
    <cellStyle name="Normal 39 5 2 2" xfId="12924"/>
    <cellStyle name="Normal 39 5 2 2 2" xfId="39735"/>
    <cellStyle name="Normal 39 5 2 3" xfId="39734"/>
    <cellStyle name="Normal 39 5 2 4" xfId="46895"/>
    <cellStyle name="Normal 39 5 3" xfId="12923"/>
    <cellStyle name="Normal 39 5 3 2" xfId="39736"/>
    <cellStyle name="Normal 39 5 4" xfId="22887"/>
    <cellStyle name="Normal 39 5 5" xfId="39733"/>
    <cellStyle name="Normal 39 5 6" xfId="46894"/>
    <cellStyle name="Normal 39 6" xfId="6262"/>
    <cellStyle name="Normal 39 6 2" xfId="12925"/>
    <cellStyle name="Normal 39 6 2 2" xfId="39738"/>
    <cellStyle name="Normal 39 6 3" xfId="22888"/>
    <cellStyle name="Normal 39 6 4" xfId="39737"/>
    <cellStyle name="Normal 39 6 5" xfId="46896"/>
    <cellStyle name="Normal 39 7" xfId="6263"/>
    <cellStyle name="Normal 39 7 2" xfId="12926"/>
    <cellStyle name="Normal 39 7 2 2" xfId="39740"/>
    <cellStyle name="Normal 39 7 3" xfId="22889"/>
    <cellStyle name="Normal 39 7 4" xfId="39739"/>
    <cellStyle name="Normal 39 7 5" xfId="46897"/>
    <cellStyle name="Normal 39 8" xfId="6264"/>
    <cellStyle name="Normal 39 8 2" xfId="12927"/>
    <cellStyle name="Normal 39 8 2 2" xfId="39742"/>
    <cellStyle name="Normal 39 8 3" xfId="22890"/>
    <cellStyle name="Normal 39 8 4" xfId="39741"/>
    <cellStyle name="Normal 39 8 5" xfId="46898"/>
    <cellStyle name="Normal 39 9" xfId="6265"/>
    <cellStyle name="Normal 39 9 2" xfId="12928"/>
    <cellStyle name="Normal 39 9 2 2" xfId="39744"/>
    <cellStyle name="Normal 39 9 3" xfId="39743"/>
    <cellStyle name="Normal 39 9 4" xfId="46899"/>
    <cellStyle name="Normal 39_Expired Option Payouts w Detail" xfId="22891"/>
    <cellStyle name="Normal 4" xfId="72"/>
    <cellStyle name="Normal 4 10" xfId="6267"/>
    <cellStyle name="Normal 4 10 2" xfId="6268"/>
    <cellStyle name="Normal 4 10 2 2" xfId="12930"/>
    <cellStyle name="Normal 4 10 2 2 2" xfId="39747"/>
    <cellStyle name="Normal 4 10 2 3" xfId="39746"/>
    <cellStyle name="Normal 4 10 2 4" xfId="46901"/>
    <cellStyle name="Normal 4 10 3" xfId="12929"/>
    <cellStyle name="Normal 4 10 3 2" xfId="39748"/>
    <cellStyle name="Normal 4 10 4" xfId="22893"/>
    <cellStyle name="Normal 4 10 5" xfId="39745"/>
    <cellStyle name="Normal 4 10 6" xfId="46900"/>
    <cellStyle name="Normal 4 11" xfId="6269"/>
    <cellStyle name="Normal 4 11 2" xfId="6270"/>
    <cellStyle name="Normal 4 11 2 2" xfId="12932"/>
    <cellStyle name="Normal 4 11 2 2 2" xfId="39751"/>
    <cellStyle name="Normal 4 11 2 3" xfId="39750"/>
    <cellStyle name="Normal 4 11 2 4" xfId="46903"/>
    <cellStyle name="Normal 4 11 3" xfId="12931"/>
    <cellStyle name="Normal 4 11 3 2" xfId="39752"/>
    <cellStyle name="Normal 4 11 4" xfId="22894"/>
    <cellStyle name="Normal 4 11 5" xfId="39749"/>
    <cellStyle name="Normal 4 11 6" xfId="46902"/>
    <cellStyle name="Normal 4 12" xfId="6271"/>
    <cellStyle name="Normal 4 12 2" xfId="12933"/>
    <cellStyle name="Normal 4 12 2 2" xfId="39754"/>
    <cellStyle name="Normal 4 12 3" xfId="39753"/>
    <cellStyle name="Normal 4 12 4" xfId="46904"/>
    <cellStyle name="Normal 4 13" xfId="6272"/>
    <cellStyle name="Normal 4 13 2" xfId="12934"/>
    <cellStyle name="Normal 4 13 2 2" xfId="39756"/>
    <cellStyle name="Normal 4 13 3" xfId="39755"/>
    <cellStyle name="Normal 4 13 4" xfId="46905"/>
    <cellStyle name="Normal 4 14" xfId="6273"/>
    <cellStyle name="Normal 4 14 2" xfId="12935"/>
    <cellStyle name="Normal 4 14 2 2" xfId="39758"/>
    <cellStyle name="Normal 4 14 3" xfId="39757"/>
    <cellStyle name="Normal 4 14 4" xfId="46906"/>
    <cellStyle name="Normal 4 15" xfId="6274"/>
    <cellStyle name="Normal 4 15 2" xfId="12936"/>
    <cellStyle name="Normal 4 15 2 2" xfId="39760"/>
    <cellStyle name="Normal 4 15 3" xfId="39759"/>
    <cellStyle name="Normal 4 15 4" xfId="46907"/>
    <cellStyle name="Normal 4 16" xfId="6275"/>
    <cellStyle name="Normal 4 16 2" xfId="12937"/>
    <cellStyle name="Normal 4 16 2 2" xfId="39762"/>
    <cellStyle name="Normal 4 16 3" xfId="39761"/>
    <cellStyle name="Normal 4 16 4" xfId="46908"/>
    <cellStyle name="Normal 4 17" xfId="6276"/>
    <cellStyle name="Normal 4 17 2" xfId="12938"/>
    <cellStyle name="Normal 4 17 2 2" xfId="39764"/>
    <cellStyle name="Normal 4 17 3" xfId="39763"/>
    <cellStyle name="Normal 4 17 4" xfId="46909"/>
    <cellStyle name="Normal 4 18" xfId="6266"/>
    <cellStyle name="Normal 4 18 2" xfId="12939"/>
    <cellStyle name="Normal 4 18 2 2" xfId="39766"/>
    <cellStyle name="Normal 4 18 3" xfId="39765"/>
    <cellStyle name="Normal 4 19" xfId="13887"/>
    <cellStyle name="Normal 4 2" xfId="76"/>
    <cellStyle name="Normal 4 2 10" xfId="22896"/>
    <cellStyle name="Normal 4 2 11" xfId="22897"/>
    <cellStyle name="Normal 4 2 12" xfId="22898"/>
    <cellStyle name="Normal 4 2 13" xfId="22899"/>
    <cellStyle name="Normal 4 2 14" xfId="22900"/>
    <cellStyle name="Normal 4 2 15" xfId="22901"/>
    <cellStyle name="Normal 4 2 16" xfId="22902"/>
    <cellStyle name="Normal 4 2 17" xfId="22903"/>
    <cellStyle name="Normal 4 2 18" xfId="22904"/>
    <cellStyle name="Normal 4 2 19" xfId="22905"/>
    <cellStyle name="Normal 4 2 2" xfId="154"/>
    <cellStyle name="Normal 4 2 2 10" xfId="22907"/>
    <cellStyle name="Normal 4 2 2 11" xfId="22908"/>
    <cellStyle name="Normal 4 2 2 12" xfId="22909"/>
    <cellStyle name="Normal 4 2 2 13" xfId="22910"/>
    <cellStyle name="Normal 4 2 2 14" xfId="22911"/>
    <cellStyle name="Normal 4 2 2 15" xfId="22912"/>
    <cellStyle name="Normal 4 2 2 16" xfId="22913"/>
    <cellStyle name="Normal 4 2 2 17" xfId="22914"/>
    <cellStyle name="Normal 4 2 2 18" xfId="22915"/>
    <cellStyle name="Normal 4 2 2 19" xfId="22916"/>
    <cellStyle name="Normal 4 2 2 2" xfId="397"/>
    <cellStyle name="Normal 4 2 2 2 10" xfId="22917"/>
    <cellStyle name="Normal 4 2 2 2 11" xfId="22918"/>
    <cellStyle name="Normal 4 2 2 2 12" xfId="22919"/>
    <cellStyle name="Normal 4 2 2 2 13" xfId="22920"/>
    <cellStyle name="Normal 4 2 2 2 14" xfId="22921"/>
    <cellStyle name="Normal 4 2 2 2 15" xfId="22922"/>
    <cellStyle name="Normal 4 2 2 2 16" xfId="22923"/>
    <cellStyle name="Normal 4 2 2 2 17" xfId="22924"/>
    <cellStyle name="Normal 4 2 2 2 18" xfId="22925"/>
    <cellStyle name="Normal 4 2 2 2 19" xfId="22926"/>
    <cellStyle name="Normal 4 2 2 2 2" xfId="6278"/>
    <cellStyle name="Normal 4 2 2 2 20" xfId="22927"/>
    <cellStyle name="Normal 4 2 2 2 21" xfId="22928"/>
    <cellStyle name="Normal 4 2 2 2 22" xfId="22929"/>
    <cellStyle name="Normal 4 2 2 2 23" xfId="22930"/>
    <cellStyle name="Normal 4 2 2 2 24" xfId="39768"/>
    <cellStyle name="Normal 4 2 2 2 3" xfId="12942"/>
    <cellStyle name="Normal 4 2 2 2 3 2" xfId="22931"/>
    <cellStyle name="Normal 4 2 2 2 3 3" xfId="39769"/>
    <cellStyle name="Normal 4 2 2 2 4" xfId="22932"/>
    <cellStyle name="Normal 4 2 2 2 5" xfId="22933"/>
    <cellStyle name="Normal 4 2 2 2 6" xfId="22934"/>
    <cellStyle name="Normal 4 2 2 2 7" xfId="22935"/>
    <cellStyle name="Normal 4 2 2 2 8" xfId="22936"/>
    <cellStyle name="Normal 4 2 2 2 9" xfId="22937"/>
    <cellStyle name="Normal 4 2 2 20" xfId="22938"/>
    <cellStyle name="Normal 4 2 2 21" xfId="22939"/>
    <cellStyle name="Normal 4 2 2 22" xfId="22940"/>
    <cellStyle name="Normal 4 2 2 23" xfId="22941"/>
    <cellStyle name="Normal 4 2 2 24" xfId="22942"/>
    <cellStyle name="Normal 4 2 2 25" xfId="22906"/>
    <cellStyle name="Normal 4 2 2 26" xfId="39767"/>
    <cellStyle name="Normal 4 2 2 3" xfId="6277"/>
    <cellStyle name="Normal 4 2 2 3 2" xfId="22943"/>
    <cellStyle name="Normal 4 2 2 4" xfId="12941"/>
    <cellStyle name="Normal 4 2 2 4 2" xfId="22944"/>
    <cellStyle name="Normal 4 2 2 4 3" xfId="39770"/>
    <cellStyle name="Normal 4 2 2 5" xfId="22945"/>
    <cellStyle name="Normal 4 2 2 6" xfId="22946"/>
    <cellStyle name="Normal 4 2 2 7" xfId="22947"/>
    <cellStyle name="Normal 4 2 2 8" xfId="22948"/>
    <cellStyle name="Normal 4 2 2 9" xfId="22949"/>
    <cellStyle name="Normal 4 2 20" xfId="22950"/>
    <cellStyle name="Normal 4 2 21" xfId="22951"/>
    <cellStyle name="Normal 4 2 22" xfId="22952"/>
    <cellStyle name="Normal 4 2 23" xfId="22953"/>
    <cellStyle name="Normal 4 2 24" xfId="22954"/>
    <cellStyle name="Normal 4 2 25" xfId="22955"/>
    <cellStyle name="Normal 4 2 26" xfId="22956"/>
    <cellStyle name="Normal 4 2 27" xfId="22957"/>
    <cellStyle name="Normal 4 2 28" xfId="22958"/>
    <cellStyle name="Normal 4 2 29" xfId="22959"/>
    <cellStyle name="Normal 4 2 3" xfId="282"/>
    <cellStyle name="Normal 4 2 3 2" xfId="6279"/>
    <cellStyle name="Normal 4 2 30" xfId="22960"/>
    <cellStyle name="Normal 4 2 31" xfId="22961"/>
    <cellStyle name="Normal 4 2 32" xfId="22895"/>
    <cellStyle name="Normal 4 2 33" xfId="28322"/>
    <cellStyle name="Normal 4 2 34" xfId="41626"/>
    <cellStyle name="Normal 4 2 4" xfId="368"/>
    <cellStyle name="Normal 4 2 4 2" xfId="7158"/>
    <cellStyle name="Normal 4 2 4 2 2" xfId="12944"/>
    <cellStyle name="Normal 4 2 4 2 2 2" xfId="39773"/>
    <cellStyle name="Normal 4 2 4 2 3" xfId="39772"/>
    <cellStyle name="Normal 4 2 4 3" xfId="12943"/>
    <cellStyle name="Normal 4 2 4 3 2" xfId="39774"/>
    <cellStyle name="Normal 4 2 4 4" xfId="22962"/>
    <cellStyle name="Normal 4 2 4 5" xfId="39771"/>
    <cellStyle name="Normal 4 2 5" xfId="508"/>
    <cellStyle name="Normal 4 2 5 2" xfId="7159"/>
    <cellStyle name="Normal 4 2 5 2 2" xfId="12946"/>
    <cellStyle name="Normal 4 2 5 2 2 2" xfId="39777"/>
    <cellStyle name="Normal 4 2 5 2 3" xfId="39776"/>
    <cellStyle name="Normal 4 2 5 3" xfId="12945"/>
    <cellStyle name="Normal 4 2 5 3 2" xfId="39778"/>
    <cellStyle name="Normal 4 2 5 4" xfId="22963"/>
    <cellStyle name="Normal 4 2 5 5" xfId="39775"/>
    <cellStyle name="Normal 4 2 6" xfId="535"/>
    <cellStyle name="Normal 4 2 6 2" xfId="7160"/>
    <cellStyle name="Normal 4 2 6 2 2" xfId="12948"/>
    <cellStyle name="Normal 4 2 6 2 2 2" xfId="39781"/>
    <cellStyle name="Normal 4 2 6 2 3" xfId="39780"/>
    <cellStyle name="Normal 4 2 6 3" xfId="12947"/>
    <cellStyle name="Normal 4 2 6 3 2" xfId="39782"/>
    <cellStyle name="Normal 4 2 6 4" xfId="22964"/>
    <cellStyle name="Normal 4 2 6 5" xfId="39779"/>
    <cellStyle name="Normal 4 2 7" xfId="566"/>
    <cellStyle name="Normal 4 2 8" xfId="12940"/>
    <cellStyle name="Normal 4 2 8 2" xfId="22965"/>
    <cellStyle name="Normal 4 2 8 3" xfId="39783"/>
    <cellStyle name="Normal 4 2 9" xfId="22966"/>
    <cellStyle name="Normal 4 20" xfId="22892"/>
    <cellStyle name="Normal 4 21" xfId="28321"/>
    <cellStyle name="Normal 4 3" xfId="149"/>
    <cellStyle name="Normal 4 3 10" xfId="22968"/>
    <cellStyle name="Normal 4 3 11" xfId="22969"/>
    <cellStyle name="Normal 4 3 12" xfId="22970"/>
    <cellStyle name="Normal 4 3 13" xfId="22971"/>
    <cellStyle name="Normal 4 3 14" xfId="22972"/>
    <cellStyle name="Normal 4 3 15" xfId="22973"/>
    <cellStyle name="Normal 4 3 16" xfId="22974"/>
    <cellStyle name="Normal 4 3 17" xfId="22975"/>
    <cellStyle name="Normal 4 3 18" xfId="22976"/>
    <cellStyle name="Normal 4 3 19" xfId="22977"/>
    <cellStyle name="Normal 4 3 2" xfId="304"/>
    <cellStyle name="Normal 4 3 2 10" xfId="22979"/>
    <cellStyle name="Normal 4 3 2 11" xfId="22980"/>
    <cellStyle name="Normal 4 3 2 12" xfId="22981"/>
    <cellStyle name="Normal 4 3 2 13" xfId="22982"/>
    <cellStyle name="Normal 4 3 2 14" xfId="22983"/>
    <cellStyle name="Normal 4 3 2 15" xfId="22984"/>
    <cellStyle name="Normal 4 3 2 16" xfId="22985"/>
    <cellStyle name="Normal 4 3 2 17" xfId="22986"/>
    <cellStyle name="Normal 4 3 2 18" xfId="22987"/>
    <cellStyle name="Normal 4 3 2 19" xfId="22988"/>
    <cellStyle name="Normal 4 3 2 2" xfId="6281"/>
    <cellStyle name="Normal 4 3 2 2 2" xfId="22989"/>
    <cellStyle name="Normal 4 3 2 20" xfId="22990"/>
    <cellStyle name="Normal 4 3 2 21" xfId="22991"/>
    <cellStyle name="Normal 4 3 2 22" xfId="22992"/>
    <cellStyle name="Normal 4 3 2 23" xfId="22993"/>
    <cellStyle name="Normal 4 3 2 24" xfId="22994"/>
    <cellStyle name="Normal 4 3 2 25" xfId="22978"/>
    <cellStyle name="Normal 4 3 2 3" xfId="22995"/>
    <cellStyle name="Normal 4 3 2 4" xfId="22996"/>
    <cellStyle name="Normal 4 3 2 5" xfId="22997"/>
    <cellStyle name="Normal 4 3 2 6" xfId="22998"/>
    <cellStyle name="Normal 4 3 2 7" xfId="22999"/>
    <cellStyle name="Normal 4 3 2 8" xfId="23000"/>
    <cellStyle name="Normal 4 3 2 9" xfId="23001"/>
    <cellStyle name="Normal 4 3 20" xfId="23002"/>
    <cellStyle name="Normal 4 3 21" xfId="23003"/>
    <cellStyle name="Normal 4 3 22" xfId="23004"/>
    <cellStyle name="Normal 4 3 23" xfId="23005"/>
    <cellStyle name="Normal 4 3 24" xfId="23006"/>
    <cellStyle name="Normal 4 3 25" xfId="22967"/>
    <cellStyle name="Normal 4 3 3" xfId="393"/>
    <cellStyle name="Normal 4 3 3 2" xfId="6283"/>
    <cellStyle name="Normal 4 3 3 2 2" xfId="12951"/>
    <cellStyle name="Normal 4 3 3 2 2 2" xfId="39786"/>
    <cellStyle name="Normal 4 3 3 2 3" xfId="39785"/>
    <cellStyle name="Normal 4 3 3 2 4" xfId="46911"/>
    <cellStyle name="Normal 4 3 3 3" xfId="6282"/>
    <cellStyle name="Normal 4 3 3 3 2" xfId="12952"/>
    <cellStyle name="Normal 4 3 3 3 2 2" xfId="39788"/>
    <cellStyle name="Normal 4 3 3 3 3" xfId="39787"/>
    <cellStyle name="Normal 4 3 3 4" xfId="12950"/>
    <cellStyle name="Normal 4 3 3 4 2" xfId="39789"/>
    <cellStyle name="Normal 4 3 3 5" xfId="23007"/>
    <cellStyle name="Normal 4 3 3 6" xfId="39784"/>
    <cellStyle name="Normal 4 3 3 7" xfId="46910"/>
    <cellStyle name="Normal 4 3 4" xfId="6280"/>
    <cellStyle name="Normal 4 3 5" xfId="12949"/>
    <cellStyle name="Normal 4 3 5 2" xfId="23008"/>
    <cellStyle name="Normal 4 3 5 3" xfId="39790"/>
    <cellStyle name="Normal 4 3 6" xfId="23009"/>
    <cellStyle name="Normal 4 3 7" xfId="23010"/>
    <cellStyle name="Normal 4 3 8" xfId="23011"/>
    <cellStyle name="Normal 4 3 9" xfId="23012"/>
    <cellStyle name="Normal 4 4" xfId="162"/>
    <cellStyle name="Normal 4 4 2" xfId="6284"/>
    <cellStyle name="Normal 4 4 2 2" xfId="23014"/>
    <cellStyle name="Normal 4 4 3" xfId="23015"/>
    <cellStyle name="Normal 4 4 4" xfId="23013"/>
    <cellStyle name="Normal 4 4 5" xfId="28323"/>
    <cellStyle name="Normal 4 5" xfId="565"/>
    <cellStyle name="Normal 4 5 10" xfId="6285"/>
    <cellStyle name="Normal 4 5 10 2" xfId="12954"/>
    <cellStyle name="Normal 4 5 10 2 2" xfId="39793"/>
    <cellStyle name="Normal 4 5 10 3" xfId="39792"/>
    <cellStyle name="Normal 4 5 11" xfId="12953"/>
    <cellStyle name="Normal 4 5 11 2" xfId="39794"/>
    <cellStyle name="Normal 4 5 12" xfId="23016"/>
    <cellStyle name="Normal 4 5 13" xfId="39791"/>
    <cellStyle name="Normal 4 5 14" xfId="46912"/>
    <cellStyle name="Normal 4 5 2" xfId="6286"/>
    <cellStyle name="Normal 4 5 2 10" xfId="23017"/>
    <cellStyle name="Normal 4 5 2 11" xfId="39795"/>
    <cellStyle name="Normal 4 5 2 12" xfId="46913"/>
    <cellStyle name="Normal 4 5 2 2" xfId="6287"/>
    <cellStyle name="Normal 4 5 2 2 2" xfId="6288"/>
    <cellStyle name="Normal 4 5 2 2 2 2" xfId="12957"/>
    <cellStyle name="Normal 4 5 2 2 2 2 2" xfId="39798"/>
    <cellStyle name="Normal 4 5 2 2 2 3" xfId="39797"/>
    <cellStyle name="Normal 4 5 2 2 2 4" xfId="46915"/>
    <cellStyle name="Normal 4 5 2 2 3" xfId="12956"/>
    <cellStyle name="Normal 4 5 2 2 3 2" xfId="39799"/>
    <cellStyle name="Normal 4 5 2 2 4" xfId="23018"/>
    <cellStyle name="Normal 4 5 2 2 5" xfId="39796"/>
    <cellStyle name="Normal 4 5 2 2 6" xfId="46914"/>
    <cellStyle name="Normal 4 5 2 3" xfId="6289"/>
    <cellStyle name="Normal 4 5 2 3 2" xfId="6290"/>
    <cellStyle name="Normal 4 5 2 3 2 2" xfId="12959"/>
    <cellStyle name="Normal 4 5 2 3 2 2 2" xfId="39802"/>
    <cellStyle name="Normal 4 5 2 3 2 3" xfId="39801"/>
    <cellStyle name="Normal 4 5 2 3 2 4" xfId="46917"/>
    <cellStyle name="Normal 4 5 2 3 3" xfId="12958"/>
    <cellStyle name="Normal 4 5 2 3 3 2" xfId="39803"/>
    <cellStyle name="Normal 4 5 2 3 4" xfId="23019"/>
    <cellStyle name="Normal 4 5 2 3 5" xfId="39800"/>
    <cellStyle name="Normal 4 5 2 3 6" xfId="46916"/>
    <cellStyle name="Normal 4 5 2 4" xfId="6291"/>
    <cellStyle name="Normal 4 5 2 4 2" xfId="12960"/>
    <cellStyle name="Normal 4 5 2 4 2 2" xfId="39805"/>
    <cellStyle name="Normal 4 5 2 4 3" xfId="39804"/>
    <cellStyle name="Normal 4 5 2 4 4" xfId="46918"/>
    <cellStyle name="Normal 4 5 2 5" xfId="6292"/>
    <cellStyle name="Normal 4 5 2 5 2" xfId="12961"/>
    <cellStyle name="Normal 4 5 2 5 2 2" xfId="39807"/>
    <cellStyle name="Normal 4 5 2 5 3" xfId="39806"/>
    <cellStyle name="Normal 4 5 2 5 4" xfId="46919"/>
    <cellStyle name="Normal 4 5 2 6" xfId="6293"/>
    <cellStyle name="Normal 4 5 2 6 2" xfId="12962"/>
    <cellStyle name="Normal 4 5 2 6 2 2" xfId="39809"/>
    <cellStyle name="Normal 4 5 2 6 3" xfId="39808"/>
    <cellStyle name="Normal 4 5 2 6 4" xfId="46920"/>
    <cellStyle name="Normal 4 5 2 7" xfId="6294"/>
    <cellStyle name="Normal 4 5 2 7 2" xfId="12963"/>
    <cellStyle name="Normal 4 5 2 7 2 2" xfId="39811"/>
    <cellStyle name="Normal 4 5 2 7 3" xfId="39810"/>
    <cellStyle name="Normal 4 5 2 7 4" xfId="46921"/>
    <cellStyle name="Normal 4 5 2 8" xfId="6295"/>
    <cellStyle name="Normal 4 5 2 8 2" xfId="12964"/>
    <cellStyle name="Normal 4 5 2 8 2 2" xfId="39813"/>
    <cellStyle name="Normal 4 5 2 8 3" xfId="39812"/>
    <cellStyle name="Normal 4 5 2 8 4" xfId="46922"/>
    <cellStyle name="Normal 4 5 2 9" xfId="12955"/>
    <cellStyle name="Normal 4 5 2 9 2" xfId="39814"/>
    <cellStyle name="Normal 4 5 3" xfId="6296"/>
    <cellStyle name="Normal 4 5 3 2" xfId="6297"/>
    <cellStyle name="Normal 4 5 3 2 2" xfId="12966"/>
    <cellStyle name="Normal 4 5 3 2 2 2" xfId="39817"/>
    <cellStyle name="Normal 4 5 3 2 3" xfId="39816"/>
    <cellStyle name="Normal 4 5 3 2 4" xfId="46924"/>
    <cellStyle name="Normal 4 5 3 3" xfId="12965"/>
    <cellStyle name="Normal 4 5 3 3 2" xfId="39818"/>
    <cellStyle name="Normal 4 5 3 4" xfId="23020"/>
    <cellStyle name="Normal 4 5 3 5" xfId="39815"/>
    <cellStyle name="Normal 4 5 3 6" xfId="46923"/>
    <cellStyle name="Normal 4 5 4" xfId="6298"/>
    <cellStyle name="Normal 4 5 4 2" xfId="6299"/>
    <cellStyle name="Normal 4 5 4 2 2" xfId="12968"/>
    <cellStyle name="Normal 4 5 4 2 2 2" xfId="39821"/>
    <cellStyle name="Normal 4 5 4 2 3" xfId="39820"/>
    <cellStyle name="Normal 4 5 4 2 4" xfId="46926"/>
    <cellStyle name="Normal 4 5 4 3" xfId="12967"/>
    <cellStyle name="Normal 4 5 4 3 2" xfId="39822"/>
    <cellStyle name="Normal 4 5 4 4" xfId="39819"/>
    <cellStyle name="Normal 4 5 4 5" xfId="46925"/>
    <cellStyle name="Normal 4 5 5" xfId="6300"/>
    <cellStyle name="Normal 4 5 5 2" xfId="12969"/>
    <cellStyle name="Normal 4 5 5 2 2" xfId="39824"/>
    <cellStyle name="Normal 4 5 5 3" xfId="39823"/>
    <cellStyle name="Normal 4 5 5 4" xfId="46927"/>
    <cellStyle name="Normal 4 5 6" xfId="6301"/>
    <cellStyle name="Normal 4 5 6 2" xfId="12970"/>
    <cellStyle name="Normal 4 5 6 2 2" xfId="39826"/>
    <cellStyle name="Normal 4 5 6 3" xfId="39825"/>
    <cellStyle name="Normal 4 5 6 4" xfId="46928"/>
    <cellStyle name="Normal 4 5 7" xfId="6302"/>
    <cellStyle name="Normal 4 5 7 2" xfId="12971"/>
    <cellStyle name="Normal 4 5 7 2 2" xfId="39828"/>
    <cellStyle name="Normal 4 5 7 3" xfId="39827"/>
    <cellStyle name="Normal 4 5 7 4" xfId="46929"/>
    <cellStyle name="Normal 4 5 8" xfId="6303"/>
    <cellStyle name="Normal 4 5 8 2" xfId="12972"/>
    <cellStyle name="Normal 4 5 8 2 2" xfId="39830"/>
    <cellStyle name="Normal 4 5 8 3" xfId="39829"/>
    <cellStyle name="Normal 4 5 8 4" xfId="46930"/>
    <cellStyle name="Normal 4 5 9" xfId="6304"/>
    <cellStyle name="Normal 4 5 9 2" xfId="12973"/>
    <cellStyle name="Normal 4 5 9 2 2" xfId="39832"/>
    <cellStyle name="Normal 4 5 9 3" xfId="39831"/>
    <cellStyle name="Normal 4 5 9 4" xfId="46931"/>
    <cellStyle name="Normal 4 6" xfId="581"/>
    <cellStyle name="Normal 4 6 10" xfId="12974"/>
    <cellStyle name="Normal 4 6 10 2" xfId="39834"/>
    <cellStyle name="Normal 4 6 11" xfId="23021"/>
    <cellStyle name="Normal 4 6 12" xfId="39833"/>
    <cellStyle name="Normal 4 6 13" xfId="46932"/>
    <cellStyle name="Normal 4 6 2" xfId="6306"/>
    <cellStyle name="Normal 4 6 2 2" xfId="6307"/>
    <cellStyle name="Normal 4 6 2 2 2" xfId="12976"/>
    <cellStyle name="Normal 4 6 2 2 2 2" xfId="39837"/>
    <cellStyle name="Normal 4 6 2 2 3" xfId="39836"/>
    <cellStyle name="Normal 4 6 2 2 4" xfId="46934"/>
    <cellStyle name="Normal 4 6 2 3" xfId="12975"/>
    <cellStyle name="Normal 4 6 2 3 2" xfId="39838"/>
    <cellStyle name="Normal 4 6 2 4" xfId="39835"/>
    <cellStyle name="Normal 4 6 2 5" xfId="46933"/>
    <cellStyle name="Normal 4 6 3" xfId="6308"/>
    <cellStyle name="Normal 4 6 3 2" xfId="6309"/>
    <cellStyle name="Normal 4 6 3 2 2" xfId="12978"/>
    <cellStyle name="Normal 4 6 3 2 2 2" xfId="39841"/>
    <cellStyle name="Normal 4 6 3 2 3" xfId="39840"/>
    <cellStyle name="Normal 4 6 3 2 4" xfId="46936"/>
    <cellStyle name="Normal 4 6 3 3" xfId="12977"/>
    <cellStyle name="Normal 4 6 3 3 2" xfId="39842"/>
    <cellStyle name="Normal 4 6 3 4" xfId="39839"/>
    <cellStyle name="Normal 4 6 3 5" xfId="46935"/>
    <cellStyle name="Normal 4 6 4" xfId="6310"/>
    <cellStyle name="Normal 4 6 4 2" xfId="12979"/>
    <cellStyle name="Normal 4 6 4 2 2" xfId="39844"/>
    <cellStyle name="Normal 4 6 4 3" xfId="39843"/>
    <cellStyle name="Normal 4 6 4 4" xfId="46937"/>
    <cellStyle name="Normal 4 6 5" xfId="6311"/>
    <cellStyle name="Normal 4 6 5 2" xfId="12980"/>
    <cellStyle name="Normal 4 6 5 2 2" xfId="39846"/>
    <cellStyle name="Normal 4 6 5 3" xfId="39845"/>
    <cellStyle name="Normal 4 6 5 4" xfId="46938"/>
    <cellStyle name="Normal 4 6 6" xfId="6312"/>
    <cellStyle name="Normal 4 6 6 2" xfId="12981"/>
    <cellStyle name="Normal 4 6 6 2 2" xfId="39848"/>
    <cellStyle name="Normal 4 6 6 3" xfId="39847"/>
    <cellStyle name="Normal 4 6 6 4" xfId="46939"/>
    <cellStyle name="Normal 4 6 7" xfId="6313"/>
    <cellStyle name="Normal 4 6 7 2" xfId="12982"/>
    <cellStyle name="Normal 4 6 7 2 2" xfId="39850"/>
    <cellStyle name="Normal 4 6 7 3" xfId="39849"/>
    <cellStyle name="Normal 4 6 7 4" xfId="46940"/>
    <cellStyle name="Normal 4 6 8" xfId="6314"/>
    <cellStyle name="Normal 4 6 8 2" xfId="12983"/>
    <cellStyle name="Normal 4 6 8 2 2" xfId="39852"/>
    <cellStyle name="Normal 4 6 8 3" xfId="39851"/>
    <cellStyle name="Normal 4 6 8 4" xfId="46941"/>
    <cellStyle name="Normal 4 6 9" xfId="6305"/>
    <cellStyle name="Normal 4 6 9 2" xfId="12984"/>
    <cellStyle name="Normal 4 6 9 2 2" xfId="39854"/>
    <cellStyle name="Normal 4 6 9 3" xfId="39853"/>
    <cellStyle name="Normal 4 7" xfId="680"/>
    <cellStyle name="Normal 4 7 10" xfId="12985"/>
    <cellStyle name="Normal 4 7 10 2" xfId="39856"/>
    <cellStyle name="Normal 4 7 11" xfId="23022"/>
    <cellStyle name="Normal 4 7 12" xfId="39855"/>
    <cellStyle name="Normal 4 7 13" xfId="46942"/>
    <cellStyle name="Normal 4 7 2" xfId="6316"/>
    <cellStyle name="Normal 4 7 2 2" xfId="6317"/>
    <cellStyle name="Normal 4 7 2 2 2" xfId="12987"/>
    <cellStyle name="Normal 4 7 2 2 2 2" xfId="39859"/>
    <cellStyle name="Normal 4 7 2 2 3" xfId="39858"/>
    <cellStyle name="Normal 4 7 2 2 4" xfId="46944"/>
    <cellStyle name="Normal 4 7 2 3" xfId="12986"/>
    <cellStyle name="Normal 4 7 2 3 2" xfId="39860"/>
    <cellStyle name="Normal 4 7 2 4" xfId="39857"/>
    <cellStyle name="Normal 4 7 2 5" xfId="46943"/>
    <cellStyle name="Normal 4 7 3" xfId="6318"/>
    <cellStyle name="Normal 4 7 3 2" xfId="6319"/>
    <cellStyle name="Normal 4 7 3 2 2" xfId="12989"/>
    <cellStyle name="Normal 4 7 3 2 2 2" xfId="39863"/>
    <cellStyle name="Normal 4 7 3 2 3" xfId="39862"/>
    <cellStyle name="Normal 4 7 3 2 4" xfId="46946"/>
    <cellStyle name="Normal 4 7 3 3" xfId="12988"/>
    <cellStyle name="Normal 4 7 3 3 2" xfId="39864"/>
    <cellStyle name="Normal 4 7 3 4" xfId="39861"/>
    <cellStyle name="Normal 4 7 3 5" xfId="46945"/>
    <cellStyle name="Normal 4 7 4" xfId="6320"/>
    <cellStyle name="Normal 4 7 4 2" xfId="12990"/>
    <cellStyle name="Normal 4 7 4 2 2" xfId="39866"/>
    <cellStyle name="Normal 4 7 4 3" xfId="39865"/>
    <cellStyle name="Normal 4 7 4 4" xfId="46947"/>
    <cellStyle name="Normal 4 7 5" xfId="6321"/>
    <cellStyle name="Normal 4 7 5 2" xfId="12991"/>
    <cellStyle name="Normal 4 7 5 2 2" xfId="39868"/>
    <cellStyle name="Normal 4 7 5 3" xfId="39867"/>
    <cellStyle name="Normal 4 7 5 4" xfId="46948"/>
    <cellStyle name="Normal 4 7 6" xfId="6322"/>
    <cellStyle name="Normal 4 7 6 2" xfId="12992"/>
    <cellStyle name="Normal 4 7 6 2 2" xfId="39870"/>
    <cellStyle name="Normal 4 7 6 3" xfId="39869"/>
    <cellStyle name="Normal 4 7 6 4" xfId="46949"/>
    <cellStyle name="Normal 4 7 7" xfId="6323"/>
    <cellStyle name="Normal 4 7 7 2" xfId="12993"/>
    <cellStyle name="Normal 4 7 7 2 2" xfId="39872"/>
    <cellStyle name="Normal 4 7 7 3" xfId="39871"/>
    <cellStyle name="Normal 4 7 7 4" xfId="46950"/>
    <cellStyle name="Normal 4 7 8" xfId="6324"/>
    <cellStyle name="Normal 4 7 8 2" xfId="12994"/>
    <cellStyle name="Normal 4 7 8 2 2" xfId="39874"/>
    <cellStyle name="Normal 4 7 8 3" xfId="39873"/>
    <cellStyle name="Normal 4 7 8 4" xfId="46951"/>
    <cellStyle name="Normal 4 7 9" xfId="6315"/>
    <cellStyle name="Normal 4 7 9 2" xfId="12995"/>
    <cellStyle name="Normal 4 7 9 2 2" xfId="39876"/>
    <cellStyle name="Normal 4 7 9 3" xfId="39875"/>
    <cellStyle name="Normal 4 8" xfId="6325"/>
    <cellStyle name="Normal 4 8 2" xfId="6326"/>
    <cellStyle name="Normal 4 8 2 2" xfId="12997"/>
    <cellStyle name="Normal 4 8 2 2 2" xfId="39879"/>
    <cellStyle name="Normal 4 8 2 3" xfId="39878"/>
    <cellStyle name="Normal 4 8 2 4" xfId="46953"/>
    <cellStyle name="Normal 4 8 3" xfId="6327"/>
    <cellStyle name="Normal 4 8 3 2" xfId="12998"/>
    <cellStyle name="Normal 4 8 3 2 2" xfId="39881"/>
    <cellStyle name="Normal 4 8 3 3" xfId="39880"/>
    <cellStyle name="Normal 4 8 3 4" xfId="46954"/>
    <cellStyle name="Normal 4 8 4" xfId="12996"/>
    <cellStyle name="Normal 4 8 4 2" xfId="39882"/>
    <cellStyle name="Normal 4 8 5" xfId="23023"/>
    <cellStyle name="Normal 4 8 6" xfId="39877"/>
    <cellStyle name="Normal 4 8 7" xfId="46952"/>
    <cellStyle name="Normal 4 9" xfId="6328"/>
    <cellStyle name="Normal 4 9 2" xfId="6329"/>
    <cellStyle name="Normal 4 9 2 2" xfId="13000"/>
    <cellStyle name="Normal 4 9 2 2 2" xfId="39885"/>
    <cellStyle name="Normal 4 9 2 3" xfId="23025"/>
    <cellStyle name="Normal 4 9 2 4" xfId="39884"/>
    <cellStyle name="Normal 4 9 2 5" xfId="46956"/>
    <cellStyle name="Normal 4 9 3" xfId="12999"/>
    <cellStyle name="Normal 4 9 3 2" xfId="39886"/>
    <cellStyle name="Normal 4 9 4" xfId="23024"/>
    <cellStyle name="Normal 4 9 5" xfId="39883"/>
    <cellStyle name="Normal 4 9 6" xfId="46955"/>
    <cellStyle name="Normal 4_Expired Option Payouts w Detail" xfId="23026"/>
    <cellStyle name="Normal 40" xfId="596"/>
    <cellStyle name="Normal 40 2" xfId="6330"/>
    <cellStyle name="Normal 40 2 2" xfId="23028"/>
    <cellStyle name="Normal 40 3" xfId="13001"/>
    <cellStyle name="Normal 40 3 2" xfId="39888"/>
    <cellStyle name="Normal 40 4" xfId="23027"/>
    <cellStyle name="Normal 40 5" xfId="39887"/>
    <cellStyle name="Normal 41" xfId="597"/>
    <cellStyle name="Normal 41 2" xfId="6331"/>
    <cellStyle name="Normal 41 2 2" xfId="23031"/>
    <cellStyle name="Normal 41 2 3" xfId="23030"/>
    <cellStyle name="Normal 41 3" xfId="13002"/>
    <cellStyle name="Normal 41 3 2" xfId="23033"/>
    <cellStyle name="Normal 41 3 3" xfId="23032"/>
    <cellStyle name="Normal 41 3 4" xfId="39890"/>
    <cellStyle name="Normal 41 4" xfId="23034"/>
    <cellStyle name="Normal 41 4 2" xfId="23035"/>
    <cellStyle name="Normal 41 5" xfId="23036"/>
    <cellStyle name="Normal 41 6" xfId="23037"/>
    <cellStyle name="Normal 41 7" xfId="28101"/>
    <cellStyle name="Normal 41 8" xfId="23029"/>
    <cellStyle name="Normal 41 9" xfId="39889"/>
    <cellStyle name="Normal 41_Expired Option Payouts w Detail" xfId="23038"/>
    <cellStyle name="Normal 42" xfId="598"/>
    <cellStyle name="Normal 42 10" xfId="6333"/>
    <cellStyle name="Normal 42 10 2" xfId="13004"/>
    <cellStyle name="Normal 42 10 2 2" xfId="39893"/>
    <cellStyle name="Normal 42 10 3" xfId="39892"/>
    <cellStyle name="Normal 42 10 4" xfId="46958"/>
    <cellStyle name="Normal 42 11" xfId="6334"/>
    <cellStyle name="Normal 42 11 2" xfId="13005"/>
    <cellStyle name="Normal 42 11 2 2" xfId="39895"/>
    <cellStyle name="Normal 42 11 3" xfId="39894"/>
    <cellStyle name="Normal 42 11 4" xfId="46959"/>
    <cellStyle name="Normal 42 12" xfId="6332"/>
    <cellStyle name="Normal 42 12 2" xfId="13006"/>
    <cellStyle name="Normal 42 12 2 2" xfId="39897"/>
    <cellStyle name="Normal 42 12 3" xfId="39896"/>
    <cellStyle name="Normal 42 13" xfId="13003"/>
    <cellStyle name="Normal 42 13 2" xfId="39898"/>
    <cellStyle name="Normal 42 14" xfId="23039"/>
    <cellStyle name="Normal 42 15" xfId="39891"/>
    <cellStyle name="Normal 42 16" xfId="46957"/>
    <cellStyle name="Normal 42 2" xfId="6335"/>
    <cellStyle name="Normal 42 2 10" xfId="13007"/>
    <cellStyle name="Normal 42 2 10 2" xfId="39900"/>
    <cellStyle name="Normal 42 2 11" xfId="23040"/>
    <cellStyle name="Normal 42 2 12" xfId="39899"/>
    <cellStyle name="Normal 42 2 13" xfId="46960"/>
    <cellStyle name="Normal 42 2 2" xfId="6336"/>
    <cellStyle name="Normal 42 2 2 10" xfId="39901"/>
    <cellStyle name="Normal 42 2 2 11" xfId="46961"/>
    <cellStyle name="Normal 42 2 2 2" xfId="6337"/>
    <cellStyle name="Normal 42 2 2 2 2" xfId="6338"/>
    <cellStyle name="Normal 42 2 2 2 2 2" xfId="13010"/>
    <cellStyle name="Normal 42 2 2 2 2 2 2" xfId="39904"/>
    <cellStyle name="Normal 42 2 2 2 2 3" xfId="39903"/>
    <cellStyle name="Normal 42 2 2 2 2 4" xfId="46963"/>
    <cellStyle name="Normal 42 2 2 2 3" xfId="13009"/>
    <cellStyle name="Normal 42 2 2 2 3 2" xfId="39905"/>
    <cellStyle name="Normal 42 2 2 2 4" xfId="39902"/>
    <cellStyle name="Normal 42 2 2 2 5" xfId="46962"/>
    <cellStyle name="Normal 42 2 2 3" xfId="6339"/>
    <cellStyle name="Normal 42 2 2 3 2" xfId="6340"/>
    <cellStyle name="Normal 42 2 2 3 2 2" xfId="13012"/>
    <cellStyle name="Normal 42 2 2 3 2 2 2" xfId="39908"/>
    <cellStyle name="Normal 42 2 2 3 2 3" xfId="39907"/>
    <cellStyle name="Normal 42 2 2 3 2 4" xfId="46965"/>
    <cellStyle name="Normal 42 2 2 3 3" xfId="13011"/>
    <cellStyle name="Normal 42 2 2 3 3 2" xfId="39909"/>
    <cellStyle name="Normal 42 2 2 3 4" xfId="39906"/>
    <cellStyle name="Normal 42 2 2 3 5" xfId="46964"/>
    <cellStyle name="Normal 42 2 2 4" xfId="6341"/>
    <cellStyle name="Normal 42 2 2 4 2" xfId="13013"/>
    <cellStyle name="Normal 42 2 2 4 2 2" xfId="39911"/>
    <cellStyle name="Normal 42 2 2 4 3" xfId="39910"/>
    <cellStyle name="Normal 42 2 2 4 4" xfId="46966"/>
    <cellStyle name="Normal 42 2 2 5" xfId="6342"/>
    <cellStyle name="Normal 42 2 2 5 2" xfId="13014"/>
    <cellStyle name="Normal 42 2 2 5 2 2" xfId="39913"/>
    <cellStyle name="Normal 42 2 2 5 3" xfId="39912"/>
    <cellStyle name="Normal 42 2 2 5 4" xfId="46967"/>
    <cellStyle name="Normal 42 2 2 6" xfId="6343"/>
    <cellStyle name="Normal 42 2 2 6 2" xfId="13015"/>
    <cellStyle name="Normal 42 2 2 6 2 2" xfId="39915"/>
    <cellStyle name="Normal 42 2 2 6 3" xfId="39914"/>
    <cellStyle name="Normal 42 2 2 6 4" xfId="46968"/>
    <cellStyle name="Normal 42 2 2 7" xfId="6344"/>
    <cellStyle name="Normal 42 2 2 7 2" xfId="13016"/>
    <cellStyle name="Normal 42 2 2 7 2 2" xfId="39917"/>
    <cellStyle name="Normal 42 2 2 7 3" xfId="39916"/>
    <cellStyle name="Normal 42 2 2 7 4" xfId="46969"/>
    <cellStyle name="Normal 42 2 2 8" xfId="6345"/>
    <cellStyle name="Normal 42 2 2 8 2" xfId="13017"/>
    <cellStyle name="Normal 42 2 2 8 2 2" xfId="39919"/>
    <cellStyle name="Normal 42 2 2 8 3" xfId="39918"/>
    <cellStyle name="Normal 42 2 2 8 4" xfId="46970"/>
    <cellStyle name="Normal 42 2 2 9" xfId="13008"/>
    <cellStyle name="Normal 42 2 2 9 2" xfId="39920"/>
    <cellStyle name="Normal 42 2 3" xfId="6346"/>
    <cellStyle name="Normal 42 2 3 2" xfId="6347"/>
    <cellStyle name="Normal 42 2 3 2 2" xfId="13019"/>
    <cellStyle name="Normal 42 2 3 2 2 2" xfId="39923"/>
    <cellStyle name="Normal 42 2 3 2 3" xfId="39922"/>
    <cellStyle name="Normal 42 2 3 2 4" xfId="46972"/>
    <cellStyle name="Normal 42 2 3 3" xfId="13018"/>
    <cellStyle name="Normal 42 2 3 3 2" xfId="39924"/>
    <cellStyle name="Normal 42 2 3 4" xfId="39921"/>
    <cellStyle name="Normal 42 2 3 5" xfId="46971"/>
    <cellStyle name="Normal 42 2 4" xfId="6348"/>
    <cellStyle name="Normal 42 2 4 2" xfId="6349"/>
    <cellStyle name="Normal 42 2 4 2 2" xfId="13021"/>
    <cellStyle name="Normal 42 2 4 2 2 2" xfId="39927"/>
    <cellStyle name="Normal 42 2 4 2 3" xfId="39926"/>
    <cellStyle name="Normal 42 2 4 2 4" xfId="46974"/>
    <cellStyle name="Normal 42 2 4 3" xfId="13020"/>
    <cellStyle name="Normal 42 2 4 3 2" xfId="39928"/>
    <cellStyle name="Normal 42 2 4 4" xfId="39925"/>
    <cellStyle name="Normal 42 2 4 5" xfId="46973"/>
    <cellStyle name="Normal 42 2 5" xfId="6350"/>
    <cellStyle name="Normal 42 2 5 2" xfId="13022"/>
    <cellStyle name="Normal 42 2 5 2 2" xfId="39930"/>
    <cellStyle name="Normal 42 2 5 3" xfId="39929"/>
    <cellStyle name="Normal 42 2 5 4" xfId="46975"/>
    <cellStyle name="Normal 42 2 6" xfId="6351"/>
    <cellStyle name="Normal 42 2 6 2" xfId="13023"/>
    <cellStyle name="Normal 42 2 6 2 2" xfId="39932"/>
    <cellStyle name="Normal 42 2 6 3" xfId="39931"/>
    <cellStyle name="Normal 42 2 6 4" xfId="46976"/>
    <cellStyle name="Normal 42 2 7" xfId="6352"/>
    <cellStyle name="Normal 42 2 7 2" xfId="13024"/>
    <cellStyle name="Normal 42 2 7 2 2" xfId="39934"/>
    <cellStyle name="Normal 42 2 7 3" xfId="39933"/>
    <cellStyle name="Normal 42 2 7 4" xfId="46977"/>
    <cellStyle name="Normal 42 2 8" xfId="6353"/>
    <cellStyle name="Normal 42 2 8 2" xfId="13025"/>
    <cellStyle name="Normal 42 2 8 2 2" xfId="39936"/>
    <cellStyle name="Normal 42 2 8 3" xfId="39935"/>
    <cellStyle name="Normal 42 2 8 4" xfId="46978"/>
    <cellStyle name="Normal 42 2 9" xfId="6354"/>
    <cellStyle name="Normal 42 2 9 2" xfId="13026"/>
    <cellStyle name="Normal 42 2 9 2 2" xfId="39938"/>
    <cellStyle name="Normal 42 2 9 3" xfId="39937"/>
    <cellStyle name="Normal 42 2 9 4" xfId="46979"/>
    <cellStyle name="Normal 42 3" xfId="6355"/>
    <cellStyle name="Normal 42 3 10" xfId="39939"/>
    <cellStyle name="Normal 42 3 11" xfId="46980"/>
    <cellStyle name="Normal 42 3 2" xfId="6356"/>
    <cellStyle name="Normal 42 3 2 2" xfId="6357"/>
    <cellStyle name="Normal 42 3 2 2 2" xfId="13029"/>
    <cellStyle name="Normal 42 3 2 2 2 2" xfId="39942"/>
    <cellStyle name="Normal 42 3 2 2 3" xfId="39941"/>
    <cellStyle name="Normal 42 3 2 2 4" xfId="46982"/>
    <cellStyle name="Normal 42 3 2 3" xfId="13028"/>
    <cellStyle name="Normal 42 3 2 3 2" xfId="39943"/>
    <cellStyle name="Normal 42 3 2 4" xfId="39940"/>
    <cellStyle name="Normal 42 3 2 5" xfId="46981"/>
    <cellStyle name="Normal 42 3 3" xfId="6358"/>
    <cellStyle name="Normal 42 3 3 2" xfId="6359"/>
    <cellStyle name="Normal 42 3 3 2 2" xfId="13031"/>
    <cellStyle name="Normal 42 3 3 2 2 2" xfId="39946"/>
    <cellStyle name="Normal 42 3 3 2 3" xfId="39945"/>
    <cellStyle name="Normal 42 3 3 2 4" xfId="46984"/>
    <cellStyle name="Normal 42 3 3 3" xfId="13030"/>
    <cellStyle name="Normal 42 3 3 3 2" xfId="39947"/>
    <cellStyle name="Normal 42 3 3 4" xfId="39944"/>
    <cellStyle name="Normal 42 3 3 5" xfId="46983"/>
    <cellStyle name="Normal 42 3 4" xfId="6360"/>
    <cellStyle name="Normal 42 3 4 2" xfId="13032"/>
    <cellStyle name="Normal 42 3 4 2 2" xfId="39949"/>
    <cellStyle name="Normal 42 3 4 3" xfId="39948"/>
    <cellStyle name="Normal 42 3 4 4" xfId="46985"/>
    <cellStyle name="Normal 42 3 5" xfId="6361"/>
    <cellStyle name="Normal 42 3 5 2" xfId="13033"/>
    <cellStyle name="Normal 42 3 5 2 2" xfId="39951"/>
    <cellStyle name="Normal 42 3 5 3" xfId="39950"/>
    <cellStyle name="Normal 42 3 5 4" xfId="46986"/>
    <cellStyle name="Normal 42 3 6" xfId="6362"/>
    <cellStyle name="Normal 42 3 6 2" xfId="13034"/>
    <cellStyle name="Normal 42 3 6 2 2" xfId="39953"/>
    <cellStyle name="Normal 42 3 6 3" xfId="39952"/>
    <cellStyle name="Normal 42 3 6 4" xfId="46987"/>
    <cellStyle name="Normal 42 3 7" xfId="6363"/>
    <cellStyle name="Normal 42 3 7 2" xfId="13035"/>
    <cellStyle name="Normal 42 3 7 2 2" xfId="39955"/>
    <cellStyle name="Normal 42 3 7 3" xfId="39954"/>
    <cellStyle name="Normal 42 3 7 4" xfId="46988"/>
    <cellStyle name="Normal 42 3 8" xfId="6364"/>
    <cellStyle name="Normal 42 3 8 2" xfId="13036"/>
    <cellStyle name="Normal 42 3 8 2 2" xfId="39957"/>
    <cellStyle name="Normal 42 3 8 3" xfId="39956"/>
    <cellStyle name="Normal 42 3 8 4" xfId="46989"/>
    <cellStyle name="Normal 42 3 9" xfId="13027"/>
    <cellStyle name="Normal 42 3 9 2" xfId="39958"/>
    <cellStyle name="Normal 42 4" xfId="6365"/>
    <cellStyle name="Normal 42 4 10" xfId="39959"/>
    <cellStyle name="Normal 42 4 11" xfId="46990"/>
    <cellStyle name="Normal 42 4 2" xfId="6366"/>
    <cellStyle name="Normal 42 4 2 2" xfId="13038"/>
    <cellStyle name="Normal 42 4 2 2 2" xfId="39961"/>
    <cellStyle name="Normal 42 4 2 3" xfId="39960"/>
    <cellStyle name="Normal 42 4 2 4" xfId="46991"/>
    <cellStyle name="Normal 42 4 3" xfId="6367"/>
    <cellStyle name="Normal 42 4 3 2" xfId="13039"/>
    <cellStyle name="Normal 42 4 3 2 2" xfId="39963"/>
    <cellStyle name="Normal 42 4 3 3" xfId="39962"/>
    <cellStyle name="Normal 42 4 3 4" xfId="46992"/>
    <cellStyle name="Normal 42 4 4" xfId="6368"/>
    <cellStyle name="Normal 42 4 4 2" xfId="13040"/>
    <cellStyle name="Normal 42 4 4 2 2" xfId="39965"/>
    <cellStyle name="Normal 42 4 4 3" xfId="39964"/>
    <cellStyle name="Normal 42 4 4 4" xfId="46993"/>
    <cellStyle name="Normal 42 4 5" xfId="6369"/>
    <cellStyle name="Normal 42 4 5 2" xfId="13041"/>
    <cellStyle name="Normal 42 4 5 2 2" xfId="39967"/>
    <cellStyle name="Normal 42 4 5 3" xfId="39966"/>
    <cellStyle name="Normal 42 4 5 4" xfId="46994"/>
    <cellStyle name="Normal 42 4 6" xfId="6370"/>
    <cellStyle name="Normal 42 4 6 2" xfId="13042"/>
    <cellStyle name="Normal 42 4 6 2 2" xfId="39969"/>
    <cellStyle name="Normal 42 4 6 3" xfId="39968"/>
    <cellStyle name="Normal 42 4 6 4" xfId="46995"/>
    <cellStyle name="Normal 42 4 7" xfId="6371"/>
    <cellStyle name="Normal 42 4 7 2" xfId="13043"/>
    <cellStyle name="Normal 42 4 7 2 2" xfId="39971"/>
    <cellStyle name="Normal 42 4 7 3" xfId="39970"/>
    <cellStyle name="Normal 42 4 7 4" xfId="46996"/>
    <cellStyle name="Normal 42 4 8" xfId="6372"/>
    <cellStyle name="Normal 42 4 8 2" xfId="13044"/>
    <cellStyle name="Normal 42 4 8 2 2" xfId="39973"/>
    <cellStyle name="Normal 42 4 8 3" xfId="39972"/>
    <cellStyle name="Normal 42 4 8 4" xfId="46997"/>
    <cellStyle name="Normal 42 4 9" xfId="13037"/>
    <cellStyle name="Normal 42 4 9 2" xfId="39974"/>
    <cellStyle name="Normal 42 5" xfId="6373"/>
    <cellStyle name="Normal 42 5 2" xfId="6374"/>
    <cellStyle name="Normal 42 5 2 2" xfId="13046"/>
    <cellStyle name="Normal 42 5 2 2 2" xfId="39977"/>
    <cellStyle name="Normal 42 5 2 3" xfId="39976"/>
    <cellStyle name="Normal 42 5 2 4" xfId="46999"/>
    <cellStyle name="Normal 42 5 3" xfId="13045"/>
    <cellStyle name="Normal 42 5 3 2" xfId="39978"/>
    <cellStyle name="Normal 42 5 4" xfId="39975"/>
    <cellStyle name="Normal 42 5 5" xfId="46998"/>
    <cellStyle name="Normal 42 6" xfId="6375"/>
    <cellStyle name="Normal 42 6 2" xfId="13047"/>
    <cellStyle name="Normal 42 6 2 2" xfId="39980"/>
    <cellStyle name="Normal 42 6 3" xfId="39979"/>
    <cellStyle name="Normal 42 6 4" xfId="47000"/>
    <cellStyle name="Normal 42 7" xfId="6376"/>
    <cellStyle name="Normal 42 7 2" xfId="13048"/>
    <cellStyle name="Normal 42 7 2 2" xfId="39982"/>
    <cellStyle name="Normal 42 7 3" xfId="39981"/>
    <cellStyle name="Normal 42 7 4" xfId="47001"/>
    <cellStyle name="Normal 42 8" xfId="6377"/>
    <cellStyle name="Normal 42 8 2" xfId="13049"/>
    <cellStyle name="Normal 42 8 2 2" xfId="39984"/>
    <cellStyle name="Normal 42 8 3" xfId="39983"/>
    <cellStyle name="Normal 42 8 4" xfId="47002"/>
    <cellStyle name="Normal 42 9" xfId="6378"/>
    <cellStyle name="Normal 42 9 2" xfId="13050"/>
    <cellStyle name="Normal 42 9 2 2" xfId="39986"/>
    <cellStyle name="Normal 42 9 3" xfId="39985"/>
    <cellStyle name="Normal 42 9 4" xfId="47003"/>
    <cellStyle name="Normal 43" xfId="599"/>
    <cellStyle name="Normal 43 10" xfId="13051"/>
    <cellStyle name="Normal 43 10 2" xfId="39988"/>
    <cellStyle name="Normal 43 11" xfId="23041"/>
    <cellStyle name="Normal 43 12" xfId="39987"/>
    <cellStyle name="Normal 43 13" xfId="47004"/>
    <cellStyle name="Normal 43 2" xfId="6380"/>
    <cellStyle name="Normal 43 2 2" xfId="13052"/>
    <cellStyle name="Normal 43 2 2 2" xfId="23043"/>
    <cellStyle name="Normal 43 2 2 3" xfId="39990"/>
    <cellStyle name="Normal 43 2 3" xfId="23042"/>
    <cellStyle name="Normal 43 2 4" xfId="39989"/>
    <cellStyle name="Normal 43 2 5" xfId="47005"/>
    <cellStyle name="Normal 43 3" xfId="6381"/>
    <cellStyle name="Normal 43 3 2" xfId="13053"/>
    <cellStyle name="Normal 43 3 2 2" xfId="23045"/>
    <cellStyle name="Normal 43 3 2 3" xfId="39992"/>
    <cellStyle name="Normal 43 3 3" xfId="23044"/>
    <cellStyle name="Normal 43 3 4" xfId="39991"/>
    <cellStyle name="Normal 43 3 5" xfId="47006"/>
    <cellStyle name="Normal 43 4" xfId="6382"/>
    <cellStyle name="Normal 43 4 2" xfId="13054"/>
    <cellStyle name="Normal 43 4 2 2" xfId="23047"/>
    <cellStyle name="Normal 43 4 2 3" xfId="39994"/>
    <cellStyle name="Normal 43 4 3" xfId="23046"/>
    <cellStyle name="Normal 43 4 4" xfId="39993"/>
    <cellStyle name="Normal 43 4 5" xfId="47007"/>
    <cellStyle name="Normal 43 5" xfId="6383"/>
    <cellStyle name="Normal 43 5 2" xfId="13055"/>
    <cellStyle name="Normal 43 5 2 2" xfId="39996"/>
    <cellStyle name="Normal 43 5 3" xfId="23048"/>
    <cellStyle name="Normal 43 5 4" xfId="39995"/>
    <cellStyle name="Normal 43 5 5" xfId="47008"/>
    <cellStyle name="Normal 43 6" xfId="6384"/>
    <cellStyle name="Normal 43 6 2" xfId="13056"/>
    <cellStyle name="Normal 43 6 2 2" xfId="39998"/>
    <cellStyle name="Normal 43 6 3" xfId="39997"/>
    <cellStyle name="Normal 43 6 4" xfId="47009"/>
    <cellStyle name="Normal 43 7" xfId="6385"/>
    <cellStyle name="Normal 43 7 2" xfId="13057"/>
    <cellStyle name="Normal 43 7 2 2" xfId="40000"/>
    <cellStyle name="Normal 43 7 3" xfId="39999"/>
    <cellStyle name="Normal 43 7 4" xfId="47010"/>
    <cellStyle name="Normal 43 8" xfId="6386"/>
    <cellStyle name="Normal 43 8 2" xfId="13058"/>
    <cellStyle name="Normal 43 8 2 2" xfId="40002"/>
    <cellStyle name="Normal 43 8 3" xfId="40001"/>
    <cellStyle name="Normal 43 8 4" xfId="47011"/>
    <cellStyle name="Normal 43 9" xfId="6379"/>
    <cellStyle name="Normal 43 9 2" xfId="13059"/>
    <cellStyle name="Normal 43 9 2 2" xfId="40004"/>
    <cellStyle name="Normal 43 9 3" xfId="40003"/>
    <cellStyle name="Normal 43_Expired Option Payouts w Detail" xfId="23049"/>
    <cellStyle name="Normal 44" xfId="600"/>
    <cellStyle name="Normal 44 10" xfId="47012"/>
    <cellStyle name="Normal 44 2" xfId="6388"/>
    <cellStyle name="Normal 44 3" xfId="6389"/>
    <cellStyle name="Normal 44 3 2" xfId="13061"/>
    <cellStyle name="Normal 44 3 2 2" xfId="40007"/>
    <cellStyle name="Normal 44 3 3" xfId="40006"/>
    <cellStyle name="Normal 44 3 4" xfId="47013"/>
    <cellStyle name="Normal 44 4" xfId="6390"/>
    <cellStyle name="Normal 44 4 2" xfId="13062"/>
    <cellStyle name="Normal 44 4 2 2" xfId="40009"/>
    <cellStyle name="Normal 44 4 3" xfId="40008"/>
    <cellStyle name="Normal 44 4 4" xfId="47014"/>
    <cellStyle name="Normal 44 5" xfId="6391"/>
    <cellStyle name="Normal 44 5 2" xfId="13063"/>
    <cellStyle name="Normal 44 5 2 2" xfId="40011"/>
    <cellStyle name="Normal 44 5 3" xfId="40010"/>
    <cellStyle name="Normal 44 5 4" xfId="47015"/>
    <cellStyle name="Normal 44 6" xfId="6387"/>
    <cellStyle name="Normal 44 6 2" xfId="13064"/>
    <cellStyle name="Normal 44 6 2 2" xfId="40013"/>
    <cellStyle name="Normal 44 6 3" xfId="40012"/>
    <cellStyle name="Normal 44 7" xfId="13060"/>
    <cellStyle name="Normal 44 7 2" xfId="40014"/>
    <cellStyle name="Normal 44 8" xfId="23050"/>
    <cellStyle name="Normal 44 9" xfId="40005"/>
    <cellStyle name="Normal 45" xfId="601"/>
    <cellStyle name="Normal 45 2" xfId="6392"/>
    <cellStyle name="Normal 45 2 2" xfId="23052"/>
    <cellStyle name="Normal 45 3" xfId="13065"/>
    <cellStyle name="Normal 45 3 2" xfId="40016"/>
    <cellStyle name="Normal 45 4" xfId="23051"/>
    <cellStyle name="Normal 45 5" xfId="40015"/>
    <cellStyle name="Normal 46" xfId="602"/>
    <cellStyle name="Normal 46 2" xfId="6393"/>
    <cellStyle name="Normal 46 2 2" xfId="23055"/>
    <cellStyle name="Normal 46 2 3" xfId="23054"/>
    <cellStyle name="Normal 46 3" xfId="13066"/>
    <cellStyle name="Normal 46 3 2" xfId="23057"/>
    <cellStyle name="Normal 46 3 3" xfId="23056"/>
    <cellStyle name="Normal 46 3 4" xfId="40018"/>
    <cellStyle name="Normal 46 4" xfId="23058"/>
    <cellStyle name="Normal 46 4 2" xfId="23059"/>
    <cellStyle name="Normal 46 5" xfId="23060"/>
    <cellStyle name="Normal 46 6" xfId="28102"/>
    <cellStyle name="Normal 46 7" xfId="23053"/>
    <cellStyle name="Normal 46 8" xfId="40017"/>
    <cellStyle name="Normal 46_Expired Option Payouts w Detail" xfId="23061"/>
    <cellStyle name="Normal 47" xfId="603"/>
    <cellStyle name="Normal 47 2" xfId="7161"/>
    <cellStyle name="Normal 47 2 2" xfId="13068"/>
    <cellStyle name="Normal 47 2 2 2" xfId="23064"/>
    <cellStyle name="Normal 47 2 2 3" xfId="40021"/>
    <cellStyle name="Normal 47 2 3" xfId="23063"/>
    <cellStyle name="Normal 47 2 4" xfId="40020"/>
    <cellStyle name="Normal 47 3" xfId="13067"/>
    <cellStyle name="Normal 47 3 2" xfId="23066"/>
    <cellStyle name="Normal 47 3 3" xfId="23065"/>
    <cellStyle name="Normal 47 3 4" xfId="40022"/>
    <cellStyle name="Normal 47 4" xfId="13863"/>
    <cellStyle name="Normal 47 4 2" xfId="23068"/>
    <cellStyle name="Normal 47 4 3" xfId="23067"/>
    <cellStyle name="Normal 47 5" xfId="23069"/>
    <cellStyle name="Normal 47 6" xfId="23062"/>
    <cellStyle name="Normal 47 7" xfId="40019"/>
    <cellStyle name="Normal 47_Expired Option Payouts w Detail" xfId="23070"/>
    <cellStyle name="Normal 48" xfId="604"/>
    <cellStyle name="Normal 48 2" xfId="7162"/>
    <cellStyle name="Normal 48 2 2" xfId="13070"/>
    <cellStyle name="Normal 48 2 2 2" xfId="40025"/>
    <cellStyle name="Normal 48 2 3" xfId="40024"/>
    <cellStyle name="Normal 48 3" xfId="13069"/>
    <cellStyle name="Normal 48 3 2" xfId="40026"/>
    <cellStyle name="Normal 48 4" xfId="23071"/>
    <cellStyle name="Normal 48 5" xfId="40023"/>
    <cellStyle name="Normal 48 6" xfId="47690"/>
    <cellStyle name="Normal 49" xfId="605"/>
    <cellStyle name="Normal 49 2" xfId="7163"/>
    <cellStyle name="Normal 49 2 2" xfId="13072"/>
    <cellStyle name="Normal 49 2 2 2" xfId="40029"/>
    <cellStyle name="Normal 49 2 3" xfId="40028"/>
    <cellStyle name="Normal 49 3" xfId="13071"/>
    <cellStyle name="Normal 49 3 2" xfId="40030"/>
    <cellStyle name="Normal 49 4" xfId="23072"/>
    <cellStyle name="Normal 49 5" xfId="40027"/>
    <cellStyle name="Normal 49 6" xfId="47692"/>
    <cellStyle name="Normal 5" xfId="73"/>
    <cellStyle name="Normal 5 10" xfId="681"/>
    <cellStyle name="Normal 5 10 2" xfId="7164"/>
    <cellStyle name="Normal 5 10 2 2" xfId="13075"/>
    <cellStyle name="Normal 5 10 2 2 2" xfId="40033"/>
    <cellStyle name="Normal 5 10 2 3" xfId="40032"/>
    <cellStyle name="Normal 5 10 3" xfId="13074"/>
    <cellStyle name="Normal 5 10 3 2" xfId="40034"/>
    <cellStyle name="Normal 5 10 4" xfId="23074"/>
    <cellStyle name="Normal 5 10 5" xfId="40031"/>
    <cellStyle name="Normal 5 11" xfId="767"/>
    <cellStyle name="Normal 5 11 2" xfId="13076"/>
    <cellStyle name="Normal 5 11 2 2" xfId="40036"/>
    <cellStyle name="Normal 5 11 3" xfId="28045"/>
    <cellStyle name="Normal 5 11 4" xfId="40035"/>
    <cellStyle name="Normal 5 12" xfId="6394"/>
    <cellStyle name="Normal 5 13" xfId="13073"/>
    <cellStyle name="Normal 5 13 2" xfId="40037"/>
    <cellStyle name="Normal 5 14" xfId="13888"/>
    <cellStyle name="Normal 5 15" xfId="23073"/>
    <cellStyle name="Normal 5 16" xfId="28324"/>
    <cellStyle name="Normal 5 17" xfId="41627"/>
    <cellStyle name="Normal 5 2" xfId="86"/>
    <cellStyle name="Normal 5 2 2" xfId="568"/>
    <cellStyle name="Normal 5 2 2 2" xfId="6396"/>
    <cellStyle name="Normal 5 2 2 3" xfId="13077"/>
    <cellStyle name="Normal 5 2 2 3 2" xfId="40039"/>
    <cellStyle name="Normal 5 2 2 4" xfId="23076"/>
    <cellStyle name="Normal 5 2 2 5" xfId="40038"/>
    <cellStyle name="Normal 5 2 3" xfId="583"/>
    <cellStyle name="Normal 5 2 3 2" xfId="7165"/>
    <cellStyle name="Normal 5 2 3 2 2" xfId="13079"/>
    <cellStyle name="Normal 5 2 3 2 2 2" xfId="40042"/>
    <cellStyle name="Normal 5 2 3 2 3" xfId="40041"/>
    <cellStyle name="Normal 5 2 3 3" xfId="13078"/>
    <cellStyle name="Normal 5 2 3 3 2" xfId="40043"/>
    <cellStyle name="Normal 5 2 3 4" xfId="23077"/>
    <cellStyle name="Normal 5 2 3 5" xfId="40040"/>
    <cellStyle name="Normal 5 2 4" xfId="6395"/>
    <cellStyle name="Normal 5 2 4 2" xfId="23078"/>
    <cellStyle name="Normal 5 2 5" xfId="13889"/>
    <cellStyle name="Normal 5 2 6" xfId="23075"/>
    <cellStyle name="Normal 5 2 7" xfId="28325"/>
    <cellStyle name="Normal 5 3" xfId="150"/>
    <cellStyle name="Normal 5 3 2" xfId="394"/>
    <cellStyle name="Normal 5 3 2 2" xfId="6397"/>
    <cellStyle name="Normal 5 3 2 3" xfId="13081"/>
    <cellStyle name="Normal 5 3 2 3 2" xfId="40046"/>
    <cellStyle name="Normal 5 3 2 4" xfId="23079"/>
    <cellStyle name="Normal 5 3 2 5" xfId="40045"/>
    <cellStyle name="Normal 5 3 3" xfId="569"/>
    <cellStyle name="Normal 5 3 3 2" xfId="23080"/>
    <cellStyle name="Normal 5 3 4" xfId="13080"/>
    <cellStyle name="Normal 5 3 4 2" xfId="23081"/>
    <cellStyle name="Normal 5 3 4 3" xfId="40047"/>
    <cellStyle name="Normal 5 3 5" xfId="40044"/>
    <cellStyle name="Normal 5 4" xfId="283"/>
    <cellStyle name="Normal 5 4 2" xfId="476"/>
    <cellStyle name="Normal 5 4 2 2" xfId="7166"/>
    <cellStyle name="Normal 5 4 2 2 2" xfId="13084"/>
    <cellStyle name="Normal 5 4 2 2 2 2" xfId="40051"/>
    <cellStyle name="Normal 5 4 2 2 3" xfId="40050"/>
    <cellStyle name="Normal 5 4 2 3" xfId="13083"/>
    <cellStyle name="Normal 5 4 2 3 2" xfId="40052"/>
    <cellStyle name="Normal 5 4 2 4" xfId="23083"/>
    <cellStyle name="Normal 5 4 2 5" xfId="40049"/>
    <cellStyle name="Normal 5 4 3" xfId="6398"/>
    <cellStyle name="Normal 5 4 4" xfId="13082"/>
    <cellStyle name="Normal 5 4 4 2" xfId="40053"/>
    <cellStyle name="Normal 5 4 5" xfId="23082"/>
    <cellStyle name="Normal 5 4 6" xfId="40048"/>
    <cellStyle name="Normal 5 5" xfId="365"/>
    <cellStyle name="Normal 5 5 2" xfId="7167"/>
    <cellStyle name="Normal 5 5 2 2" xfId="13086"/>
    <cellStyle name="Normal 5 5 2 2 2" xfId="40056"/>
    <cellStyle name="Normal 5 5 2 3" xfId="40055"/>
    <cellStyle name="Normal 5 5 3" xfId="13085"/>
    <cellStyle name="Normal 5 5 3 2" xfId="40057"/>
    <cellStyle name="Normal 5 5 4" xfId="23084"/>
    <cellStyle name="Normal 5 5 5" xfId="40054"/>
    <cellStyle name="Normal 5 6" xfId="509"/>
    <cellStyle name="Normal 5 6 2" xfId="7168"/>
    <cellStyle name="Normal 5 6 2 2" xfId="13088"/>
    <cellStyle name="Normal 5 6 2 2 2" xfId="40060"/>
    <cellStyle name="Normal 5 6 2 3" xfId="40059"/>
    <cellStyle name="Normal 5 6 3" xfId="13087"/>
    <cellStyle name="Normal 5 6 3 2" xfId="40061"/>
    <cellStyle name="Normal 5 6 4" xfId="23085"/>
    <cellStyle name="Normal 5 6 5" xfId="40058"/>
    <cellStyle name="Normal 5 7" xfId="536"/>
    <cellStyle name="Normal 5 7 2" xfId="7169"/>
    <cellStyle name="Normal 5 7 2 2" xfId="13090"/>
    <cellStyle name="Normal 5 7 2 2 2" xfId="40064"/>
    <cellStyle name="Normal 5 7 2 3" xfId="40063"/>
    <cellStyle name="Normal 5 7 3" xfId="13089"/>
    <cellStyle name="Normal 5 7 3 2" xfId="40065"/>
    <cellStyle name="Normal 5 7 4" xfId="23086"/>
    <cellStyle name="Normal 5 7 5" xfId="40062"/>
    <cellStyle name="Normal 5 8" xfId="567"/>
    <cellStyle name="Normal 5 8 2" xfId="7170"/>
    <cellStyle name="Normal 5 8 2 2" xfId="13092"/>
    <cellStyle name="Normal 5 8 2 2 2" xfId="40068"/>
    <cellStyle name="Normal 5 8 2 3" xfId="40067"/>
    <cellStyle name="Normal 5 8 3" xfId="13091"/>
    <cellStyle name="Normal 5 8 3 2" xfId="40069"/>
    <cellStyle name="Normal 5 8 4" xfId="23087"/>
    <cellStyle name="Normal 5 8 5" xfId="40066"/>
    <cellStyle name="Normal 5 9" xfId="582"/>
    <cellStyle name="Normal 5 9 2" xfId="7171"/>
    <cellStyle name="Normal 5 9 2 2" xfId="13094"/>
    <cellStyle name="Normal 5 9 2 2 2" xfId="40072"/>
    <cellStyle name="Normal 5 9 2 3" xfId="40071"/>
    <cellStyle name="Normal 5 9 3" xfId="13093"/>
    <cellStyle name="Normal 5 9 3 2" xfId="40073"/>
    <cellStyle name="Normal 5 9 4" xfId="23088"/>
    <cellStyle name="Normal 5 9 5" xfId="40070"/>
    <cellStyle name="Normal 50" xfId="692"/>
    <cellStyle name="Normal 50 2" xfId="7189"/>
    <cellStyle name="Normal 50 2 2" xfId="23091"/>
    <cellStyle name="Normal 50 2 3" xfId="23090"/>
    <cellStyle name="Normal 50 3" xfId="13095"/>
    <cellStyle name="Normal 50 3 2" xfId="23093"/>
    <cellStyle name="Normal 50 3 3" xfId="23092"/>
    <cellStyle name="Normal 50 3 4" xfId="40075"/>
    <cellStyle name="Normal 50 4" xfId="23094"/>
    <cellStyle name="Normal 50 4 2" xfId="23095"/>
    <cellStyle name="Normal 50 5" xfId="23096"/>
    <cellStyle name="Normal 50 6" xfId="23089"/>
    <cellStyle name="Normal 50 7" xfId="40074"/>
    <cellStyle name="Normal 50 8" xfId="47693"/>
    <cellStyle name="Normal 50_Expired Option Payouts w Detail" xfId="23097"/>
    <cellStyle name="Normal 51" xfId="693"/>
    <cellStyle name="Normal 51 2" xfId="785"/>
    <cellStyle name="Normal 51 2 2" xfId="23100"/>
    <cellStyle name="Normal 51 2 3" xfId="23099"/>
    <cellStyle name="Normal 51 3" xfId="13096"/>
    <cellStyle name="Normal 51 3 2" xfId="23102"/>
    <cellStyle name="Normal 51 3 3" xfId="23101"/>
    <cellStyle name="Normal 51 3 4" xfId="40077"/>
    <cellStyle name="Normal 51 4" xfId="23103"/>
    <cellStyle name="Normal 51 4 2" xfId="23104"/>
    <cellStyle name="Normal 51 5" xfId="23105"/>
    <cellStyle name="Normal 51 6" xfId="28103"/>
    <cellStyle name="Normal 51 7" xfId="23098"/>
    <cellStyle name="Normal 51 8" xfId="40076"/>
    <cellStyle name="Normal 51_Expired Option Payouts w Detail" xfId="23106"/>
    <cellStyle name="Normal 52" xfId="778"/>
    <cellStyle name="Normal 52 2" xfId="7192"/>
    <cellStyle name="Normal 52 3" xfId="13097"/>
    <cellStyle name="Normal 52 3 2" xfId="40079"/>
    <cellStyle name="Normal 52 4" xfId="23107"/>
    <cellStyle name="Normal 52 5" xfId="40078"/>
    <cellStyle name="Normal 53" xfId="779"/>
    <cellStyle name="Normal 53 2" xfId="7193"/>
    <cellStyle name="Normal 53 3" xfId="13098"/>
    <cellStyle name="Normal 53 3 2" xfId="40081"/>
    <cellStyle name="Normal 53 4" xfId="23108"/>
    <cellStyle name="Normal 53 5" xfId="40080"/>
    <cellStyle name="Normal 54" xfId="780"/>
    <cellStyle name="Normal 54 2" xfId="7194"/>
    <cellStyle name="Normal 54 3" xfId="13099"/>
    <cellStyle name="Normal 54 3 2" xfId="40083"/>
    <cellStyle name="Normal 54 4" xfId="23109"/>
    <cellStyle name="Normal 54 5" xfId="40082"/>
    <cellStyle name="Normal 55" xfId="781"/>
    <cellStyle name="Normal 55 2" xfId="13100"/>
    <cellStyle name="Normal 55 2 2" xfId="23112"/>
    <cellStyle name="Normal 55 2 3" xfId="23111"/>
    <cellStyle name="Normal 55 2 4" xfId="40085"/>
    <cellStyle name="Normal 55 3" xfId="23113"/>
    <cellStyle name="Normal 55 3 2" xfId="23114"/>
    <cellStyle name="Normal 55 4" xfId="23115"/>
    <cellStyle name="Normal 55 4 2" xfId="23116"/>
    <cellStyle name="Normal 55 5" xfId="23117"/>
    <cellStyle name="Normal 55 6" xfId="23110"/>
    <cellStyle name="Normal 55 7" xfId="40084"/>
    <cellStyle name="Normal 55_Expired Option Payouts w Detail" xfId="23118"/>
    <cellStyle name="Normal 56" xfId="782"/>
    <cellStyle name="Normal 56 2" xfId="13101"/>
    <cellStyle name="Normal 56 2 2" xfId="23121"/>
    <cellStyle name="Normal 56 2 3" xfId="23120"/>
    <cellStyle name="Normal 56 2 4" xfId="40087"/>
    <cellStyle name="Normal 56 3" xfId="23122"/>
    <cellStyle name="Normal 56 3 2" xfId="23123"/>
    <cellStyle name="Normal 56 4" xfId="23124"/>
    <cellStyle name="Normal 56 4 2" xfId="23125"/>
    <cellStyle name="Normal 56 5" xfId="23126"/>
    <cellStyle name="Normal 56 6" xfId="23119"/>
    <cellStyle name="Normal 56 7" xfId="40086"/>
    <cellStyle name="Normal 56_Expired Option Payouts w Detail" xfId="23127"/>
    <cellStyle name="Normal 57" xfId="783"/>
    <cellStyle name="Normal 57 2" xfId="13102"/>
    <cellStyle name="Normal 57 2 2" xfId="40089"/>
    <cellStyle name="Normal 57 3" xfId="23128"/>
    <cellStyle name="Normal 57 4" xfId="40088"/>
    <cellStyle name="Normal 58" xfId="784"/>
    <cellStyle name="Normal 58 2" xfId="13103"/>
    <cellStyle name="Normal 58 2 2" xfId="23131"/>
    <cellStyle name="Normal 58 2 3" xfId="23130"/>
    <cellStyle name="Normal 58 2 4" xfId="40091"/>
    <cellStyle name="Normal 58 3" xfId="23132"/>
    <cellStyle name="Normal 58 3 2" xfId="23133"/>
    <cellStyle name="Normal 58 4" xfId="23134"/>
    <cellStyle name="Normal 58 4 2" xfId="23135"/>
    <cellStyle name="Normal 58 5" xfId="23136"/>
    <cellStyle name="Normal 58 6" xfId="23129"/>
    <cellStyle name="Normal 58 7" xfId="40090"/>
    <cellStyle name="Normal 58_Expired Option Payouts w Detail" xfId="23137"/>
    <cellStyle name="Normal 59" xfId="7188"/>
    <cellStyle name="Normal 59 2" xfId="13104"/>
    <cellStyle name="Normal 59 2 2" xfId="40093"/>
    <cellStyle name="Normal 59 3" xfId="23138"/>
    <cellStyle name="Normal 59 4" xfId="40092"/>
    <cellStyle name="Normal 6" xfId="74"/>
    <cellStyle name="Normal 6 10" xfId="6399"/>
    <cellStyle name="Normal 6 11" xfId="13105"/>
    <cellStyle name="Normal 6 11 2" xfId="40094"/>
    <cellStyle name="Normal 6 12" xfId="41628"/>
    <cellStyle name="Normal 6 2" xfId="141"/>
    <cellStyle name="Normal 6 2 2" xfId="6400"/>
    <cellStyle name="Normal 6 2 2 2" xfId="23140"/>
    <cellStyle name="Normal 6 2 3" xfId="23141"/>
    <cellStyle name="Normal 6 2 4" xfId="23139"/>
    <cellStyle name="Normal 6 2 5" xfId="28326"/>
    <cellStyle name="Normal 6 3" xfId="284"/>
    <cellStyle name="Normal 6 3 2" xfId="477"/>
    <cellStyle name="Normal 6 3 2 2" xfId="7172"/>
    <cellStyle name="Normal 6 3 2 2 2" xfId="13108"/>
    <cellStyle name="Normal 6 3 2 2 2 2" xfId="40098"/>
    <cellStyle name="Normal 6 3 2 2 3" xfId="40097"/>
    <cellStyle name="Normal 6 3 2 3" xfId="13107"/>
    <cellStyle name="Normal 6 3 2 3 2" xfId="40099"/>
    <cellStyle name="Normal 6 3 2 4" xfId="23143"/>
    <cellStyle name="Normal 6 3 2 5" xfId="40096"/>
    <cellStyle name="Normal 6 3 3" xfId="6401"/>
    <cellStyle name="Normal 6 3 3 2" xfId="23144"/>
    <cellStyle name="Normal 6 3 4" xfId="13106"/>
    <cellStyle name="Normal 6 3 4 2" xfId="40100"/>
    <cellStyle name="Normal 6 3 5" xfId="23142"/>
    <cellStyle name="Normal 6 3 6" xfId="40095"/>
    <cellStyle name="Normal 6 4" xfId="366"/>
    <cellStyle name="Normal 6 4 2" xfId="6402"/>
    <cellStyle name="Normal 6 4 2 2" xfId="23146"/>
    <cellStyle name="Normal 6 4 3" xfId="13109"/>
    <cellStyle name="Normal 6 4 3 2" xfId="40102"/>
    <cellStyle name="Normal 6 4 4" xfId="23145"/>
    <cellStyle name="Normal 6 4 5" xfId="40101"/>
    <cellStyle name="Normal 6 5" xfId="510"/>
    <cellStyle name="Normal 6 5 2" xfId="7173"/>
    <cellStyle name="Normal 6 5 2 2" xfId="13111"/>
    <cellStyle name="Normal 6 5 2 2 2" xfId="40105"/>
    <cellStyle name="Normal 6 5 2 3" xfId="40104"/>
    <cellStyle name="Normal 6 5 3" xfId="13110"/>
    <cellStyle name="Normal 6 5 3 2" xfId="40106"/>
    <cellStyle name="Normal 6 5 4" xfId="23147"/>
    <cellStyle name="Normal 6 5 5" xfId="40103"/>
    <cellStyle name="Normal 6 6" xfId="537"/>
    <cellStyle name="Normal 6 6 2" xfId="7174"/>
    <cellStyle name="Normal 6 6 2 2" xfId="13113"/>
    <cellStyle name="Normal 6 6 2 2 2" xfId="40109"/>
    <cellStyle name="Normal 6 6 2 3" xfId="40108"/>
    <cellStyle name="Normal 6 6 3" xfId="13112"/>
    <cellStyle name="Normal 6 6 3 2" xfId="40110"/>
    <cellStyle name="Normal 6 6 4" xfId="23148"/>
    <cellStyle name="Normal 6 6 5" xfId="40107"/>
    <cellStyle name="Normal 6 7" xfId="570"/>
    <cellStyle name="Normal 6 7 2" xfId="23149"/>
    <cellStyle name="Normal 6 8" xfId="682"/>
    <cellStyle name="Normal 6 8 2" xfId="7175"/>
    <cellStyle name="Normal 6 8 2 2" xfId="13115"/>
    <cellStyle name="Normal 6 8 2 2 2" xfId="40113"/>
    <cellStyle name="Normal 6 8 2 3" xfId="40112"/>
    <cellStyle name="Normal 6 8 3" xfId="13114"/>
    <cellStyle name="Normal 6 8 3 2" xfId="40114"/>
    <cellStyle name="Normal 6 8 4" xfId="23150"/>
    <cellStyle name="Normal 6 8 5" xfId="40111"/>
    <cellStyle name="Normal 6 9" xfId="768"/>
    <cellStyle name="Normal 6 9 2" xfId="13116"/>
    <cellStyle name="Normal 6 9 2 2" xfId="40116"/>
    <cellStyle name="Normal 6 9 3" xfId="28104"/>
    <cellStyle name="Normal 6 9 4" xfId="40115"/>
    <cellStyle name="Normal 6_Cancelled Shares - ESO &amp; DRCT" xfId="23151"/>
    <cellStyle name="Normal 60" xfId="7191"/>
    <cellStyle name="Normal 60 2" xfId="13117"/>
    <cellStyle name="Normal 60 2 2" xfId="23154"/>
    <cellStyle name="Normal 60 2 3" xfId="23153"/>
    <cellStyle name="Normal 60 2 4" xfId="40118"/>
    <cellStyle name="Normal 60 3" xfId="23155"/>
    <cellStyle name="Normal 60 3 2" xfId="23156"/>
    <cellStyle name="Normal 60 4" xfId="23157"/>
    <cellStyle name="Normal 60 4 2" xfId="23158"/>
    <cellStyle name="Normal 60 5" xfId="23159"/>
    <cellStyle name="Normal 60 6" xfId="23152"/>
    <cellStyle name="Normal 60 7" xfId="40117"/>
    <cellStyle name="Normal 60_Expired Option Payouts w Detail" xfId="23160"/>
    <cellStyle name="Normal 61" xfId="7132"/>
    <cellStyle name="Normal 61 2" xfId="13118"/>
    <cellStyle name="Normal 61 2 2" xfId="40120"/>
    <cellStyle name="Normal 61 3" xfId="23161"/>
    <cellStyle name="Normal 61 4" xfId="40119"/>
    <cellStyle name="Normal 62" xfId="7196"/>
    <cellStyle name="Normal 62 2" xfId="23163"/>
    <cellStyle name="Normal 62 2 2" xfId="23164"/>
    <cellStyle name="Normal 62 3" xfId="23165"/>
    <cellStyle name="Normal 62 3 2" xfId="23166"/>
    <cellStyle name="Normal 62 4" xfId="23167"/>
    <cellStyle name="Normal 62 4 2" xfId="23168"/>
    <cellStyle name="Normal 62 5" xfId="23169"/>
    <cellStyle name="Normal 62 6" xfId="23162"/>
    <cellStyle name="Normal 62_Expired Option Payouts w Detail" xfId="23170"/>
    <cellStyle name="Normal 63" xfId="7195"/>
    <cellStyle name="Normal 63 2" xfId="13865"/>
    <cellStyle name="Normal 63 3" xfId="23171"/>
    <cellStyle name="Normal 63 4" xfId="40121"/>
    <cellStyle name="Normal 64" xfId="13861"/>
    <cellStyle name="Normal 64 2" xfId="23172"/>
    <cellStyle name="Normal 64 3" xfId="40122"/>
    <cellStyle name="Normal 65" xfId="13864"/>
    <cellStyle name="Normal 65 2" xfId="23174"/>
    <cellStyle name="Normal 65 2 2" xfId="23175"/>
    <cellStyle name="Normal 65 3" xfId="23176"/>
    <cellStyle name="Normal 65 3 2" xfId="23177"/>
    <cellStyle name="Normal 65 4" xfId="23178"/>
    <cellStyle name="Normal 65 4 2" xfId="23179"/>
    <cellStyle name="Normal 65 5" xfId="23180"/>
    <cellStyle name="Normal 65 6" xfId="23173"/>
    <cellStyle name="Normal 65 7" xfId="40123"/>
    <cellStyle name="Normal 65_Expired Option Payouts w Detail" xfId="23181"/>
    <cellStyle name="Normal 66" xfId="13866"/>
    <cellStyle name="Normal 66 2" xfId="23183"/>
    <cellStyle name="Normal 66 2 2" xfId="23184"/>
    <cellStyle name="Normal 66 3" xfId="23185"/>
    <cellStyle name="Normal 66 3 2" xfId="23186"/>
    <cellStyle name="Normal 66 4" xfId="23187"/>
    <cellStyle name="Normal 66 4 2" xfId="23188"/>
    <cellStyle name="Normal 66 5" xfId="23189"/>
    <cellStyle name="Normal 66 6" xfId="23182"/>
    <cellStyle name="Normal 66 7" xfId="28283"/>
    <cellStyle name="Normal 66_Expired Option Payouts w Detail" xfId="23190"/>
    <cellStyle name="Normal 67" xfId="13869"/>
    <cellStyle name="Normal 67 2" xfId="23191"/>
    <cellStyle name="Normal 68" xfId="13885"/>
    <cellStyle name="Normal 68 2" xfId="23193"/>
    <cellStyle name="Normal 68 2 2" xfId="23194"/>
    <cellStyle name="Normal 68 3" xfId="23195"/>
    <cellStyle name="Normal 68 3 2" xfId="23196"/>
    <cellStyle name="Normal 68 4" xfId="23197"/>
    <cellStyle name="Normal 68 4 2" xfId="23198"/>
    <cellStyle name="Normal 68 5" xfId="23199"/>
    <cellStyle name="Normal 68 6" xfId="23192"/>
    <cellStyle name="Normal 68_Expired Option Payouts w Detail" xfId="23200"/>
    <cellStyle name="Normal 69" xfId="13898"/>
    <cellStyle name="Normal 69 2" xfId="23201"/>
    <cellStyle name="Normal 7" xfId="77"/>
    <cellStyle name="Normal 7 10" xfId="769"/>
    <cellStyle name="Normal 7 10 2" xfId="13120"/>
    <cellStyle name="Normal 7 10 2 2" xfId="40125"/>
    <cellStyle name="Normal 7 10 3" xfId="23203"/>
    <cellStyle name="Normal 7 10 4" xfId="40124"/>
    <cellStyle name="Normal 7 11" xfId="6403"/>
    <cellStyle name="Normal 7 11 2" xfId="23204"/>
    <cellStyle name="Normal 7 12" xfId="13119"/>
    <cellStyle name="Normal 7 12 2" xfId="23205"/>
    <cellStyle name="Normal 7 12 3" xfId="40126"/>
    <cellStyle name="Normal 7 13" xfId="13896"/>
    <cellStyle name="Normal 7 13 2" xfId="23206"/>
    <cellStyle name="Normal 7 14" xfId="23207"/>
    <cellStyle name="Normal 7 15" xfId="23208"/>
    <cellStyle name="Normal 7 16" xfId="23209"/>
    <cellStyle name="Normal 7 17" xfId="23210"/>
    <cellStyle name="Normal 7 18" xfId="23211"/>
    <cellStyle name="Normal 7 19" xfId="28061"/>
    <cellStyle name="Normal 7 2" xfId="155"/>
    <cellStyle name="Normal 7 2 2" xfId="398"/>
    <cellStyle name="Normal 7 2 2 2" xfId="6405"/>
    <cellStyle name="Normal 7 2 2 3" xfId="13122"/>
    <cellStyle name="Normal 7 2 2 3 2" xfId="23213"/>
    <cellStyle name="Normal 7 2 2 3 3" xfId="40129"/>
    <cellStyle name="Normal 7 2 2 4" xfId="23214"/>
    <cellStyle name="Normal 7 2 2 5" xfId="23212"/>
    <cellStyle name="Normal 7 2 2 6" xfId="40128"/>
    <cellStyle name="Normal 7 2 3" xfId="6404"/>
    <cellStyle name="Normal 7 2 3 2" xfId="23216"/>
    <cellStyle name="Normal 7 2 3 3" xfId="23215"/>
    <cellStyle name="Normal 7 2 4" xfId="13121"/>
    <cellStyle name="Normal 7 2 4 2" xfId="23217"/>
    <cellStyle name="Normal 7 2 4 3" xfId="40130"/>
    <cellStyle name="Normal 7 2 5" xfId="40127"/>
    <cellStyle name="Normal 7 20" xfId="23202"/>
    <cellStyle name="Normal 7 21" xfId="28327"/>
    <cellStyle name="Normal 7 22" xfId="41629"/>
    <cellStyle name="Normal 7 23" xfId="47694"/>
    <cellStyle name="Normal 7 3" xfId="285"/>
    <cellStyle name="Normal 7 3 2" xfId="478"/>
    <cellStyle name="Normal 7 3 2 2" xfId="6407"/>
    <cellStyle name="Normal 7 3 2 2 2" xfId="13125"/>
    <cellStyle name="Normal 7 3 2 2 2 2" xfId="40134"/>
    <cellStyle name="Normal 7 3 2 2 3" xfId="40133"/>
    <cellStyle name="Normal 7 3 2 3" xfId="13124"/>
    <cellStyle name="Normal 7 3 2 3 2" xfId="40135"/>
    <cellStyle name="Normal 7 3 2 4" xfId="23219"/>
    <cellStyle name="Normal 7 3 2 5" xfId="40132"/>
    <cellStyle name="Normal 7 3 2 6" xfId="47017"/>
    <cellStyle name="Normal 7 3 3" xfId="6406"/>
    <cellStyle name="Normal 7 3 3 2" xfId="13126"/>
    <cellStyle name="Normal 7 3 3 2 2" xfId="40137"/>
    <cellStyle name="Normal 7 3 3 3" xfId="40136"/>
    <cellStyle name="Normal 7 3 4" xfId="13123"/>
    <cellStyle name="Normal 7 3 4 2" xfId="40138"/>
    <cellStyle name="Normal 7 3 5" xfId="23218"/>
    <cellStyle name="Normal 7 3 6" xfId="40131"/>
    <cellStyle name="Normal 7 3 7" xfId="47016"/>
    <cellStyle name="Normal 7 4" xfId="369"/>
    <cellStyle name="Normal 7 4 2" xfId="7176"/>
    <cellStyle name="Normal 7 4 2 2" xfId="13128"/>
    <cellStyle name="Normal 7 4 2 2 2" xfId="40141"/>
    <cellStyle name="Normal 7 4 2 3" xfId="23221"/>
    <cellStyle name="Normal 7 4 2 4" xfId="40140"/>
    <cellStyle name="Normal 7 4 3" xfId="13127"/>
    <cellStyle name="Normal 7 4 3 2" xfId="23222"/>
    <cellStyle name="Normal 7 4 3 3" xfId="40142"/>
    <cellStyle name="Normal 7 4 4" xfId="23223"/>
    <cellStyle name="Normal 7 4 5" xfId="23220"/>
    <cellStyle name="Normal 7 4 6" xfId="40139"/>
    <cellStyle name="Normal 7 5" xfId="511"/>
    <cellStyle name="Normal 7 5 2" xfId="7177"/>
    <cellStyle name="Normal 7 5 2 2" xfId="13130"/>
    <cellStyle name="Normal 7 5 2 2 2" xfId="40145"/>
    <cellStyle name="Normal 7 5 2 3" xfId="23225"/>
    <cellStyle name="Normal 7 5 2 4" xfId="40144"/>
    <cellStyle name="Normal 7 5 3" xfId="13129"/>
    <cellStyle name="Normal 7 5 3 2" xfId="40146"/>
    <cellStyle name="Normal 7 5 4" xfId="23224"/>
    <cellStyle name="Normal 7 5 5" xfId="40143"/>
    <cellStyle name="Normal 7 6" xfId="538"/>
    <cellStyle name="Normal 7 6 2" xfId="7178"/>
    <cellStyle name="Normal 7 6 2 2" xfId="13132"/>
    <cellStyle name="Normal 7 6 2 2 2" xfId="40149"/>
    <cellStyle name="Normal 7 6 2 3" xfId="40148"/>
    <cellStyle name="Normal 7 6 3" xfId="13131"/>
    <cellStyle name="Normal 7 6 3 2" xfId="40150"/>
    <cellStyle name="Normal 7 6 4" xfId="23226"/>
    <cellStyle name="Normal 7 6 5" xfId="40147"/>
    <cellStyle name="Normal 7 7" xfId="571"/>
    <cellStyle name="Normal 7 7 2" xfId="7179"/>
    <cellStyle name="Normal 7 7 2 2" xfId="13134"/>
    <cellStyle name="Normal 7 7 2 2 2" xfId="40153"/>
    <cellStyle name="Normal 7 7 2 3" xfId="40152"/>
    <cellStyle name="Normal 7 7 3" xfId="13133"/>
    <cellStyle name="Normal 7 7 3 2" xfId="40154"/>
    <cellStyle name="Normal 7 7 4" xfId="23227"/>
    <cellStyle name="Normal 7 7 5" xfId="40151"/>
    <cellStyle name="Normal 7 8" xfId="591"/>
    <cellStyle name="Normal 7 8 2" xfId="7180"/>
    <cellStyle name="Normal 7 8 2 2" xfId="13136"/>
    <cellStyle name="Normal 7 8 2 2 2" xfId="40157"/>
    <cellStyle name="Normal 7 8 2 3" xfId="40156"/>
    <cellStyle name="Normal 7 8 3" xfId="13135"/>
    <cellStyle name="Normal 7 8 3 2" xfId="40158"/>
    <cellStyle name="Normal 7 8 4" xfId="23228"/>
    <cellStyle name="Normal 7 8 5" xfId="40155"/>
    <cellStyle name="Normal 7 9" xfId="683"/>
    <cellStyle name="Normal 7 9 2" xfId="7181"/>
    <cellStyle name="Normal 7 9 2 2" xfId="13138"/>
    <cellStyle name="Normal 7 9 2 2 2" xfId="40161"/>
    <cellStyle name="Normal 7 9 2 3" xfId="40160"/>
    <cellStyle name="Normal 7 9 3" xfId="13137"/>
    <cellStyle name="Normal 7 9 3 2" xfId="40162"/>
    <cellStyle name="Normal 7 9 4" xfId="23229"/>
    <cellStyle name="Normal 7 9 5" xfId="40159"/>
    <cellStyle name="Normal 70" xfId="13899"/>
    <cellStyle name="Normal 70 2" xfId="23230"/>
    <cellStyle name="Normal 71" xfId="23231"/>
    <cellStyle name="Normal 72" xfId="23232"/>
    <cellStyle name="Normal 73" xfId="23233"/>
    <cellStyle name="Normal 74" xfId="23234"/>
    <cellStyle name="Normal 75" xfId="23235"/>
    <cellStyle name="Normal 76" xfId="23236"/>
    <cellStyle name="Normal 77" xfId="23237"/>
    <cellStyle name="Normal 78" xfId="23238"/>
    <cellStyle name="Normal 79" xfId="13900"/>
    <cellStyle name="Normal 8" xfId="94"/>
    <cellStyle name="Normal 8 10" xfId="23240"/>
    <cellStyle name="Normal 8 11" xfId="23241"/>
    <cellStyle name="Normal 8 12" xfId="23242"/>
    <cellStyle name="Normal 8 13" xfId="23243"/>
    <cellStyle name="Normal 8 14" xfId="23244"/>
    <cellStyle name="Normal 8 15" xfId="23245"/>
    <cellStyle name="Normal 8 16" xfId="23246"/>
    <cellStyle name="Normal 8 17" xfId="23247"/>
    <cellStyle name="Normal 8 18" xfId="23248"/>
    <cellStyle name="Normal 8 19" xfId="23249"/>
    <cellStyle name="Normal 8 2" xfId="143"/>
    <cellStyle name="Normal 8 2 10" xfId="6409"/>
    <cellStyle name="Normal 8 2 10 2" xfId="13139"/>
    <cellStyle name="Normal 8 2 10 2 2" xfId="40164"/>
    <cellStyle name="Normal 8 2 10 3" xfId="40163"/>
    <cellStyle name="Normal 8 2 10 4" xfId="47019"/>
    <cellStyle name="Normal 8 2 11" xfId="6410"/>
    <cellStyle name="Normal 8 2 11 2" xfId="13140"/>
    <cellStyle name="Normal 8 2 11 2 2" xfId="40166"/>
    <cellStyle name="Normal 8 2 11 3" xfId="40165"/>
    <cellStyle name="Normal 8 2 11 4" xfId="47020"/>
    <cellStyle name="Normal 8 2 12" xfId="6411"/>
    <cellStyle name="Normal 8 2 12 2" xfId="13141"/>
    <cellStyle name="Normal 8 2 12 2 2" xfId="40168"/>
    <cellStyle name="Normal 8 2 12 3" xfId="40167"/>
    <cellStyle name="Normal 8 2 12 4" xfId="47021"/>
    <cellStyle name="Normal 8 2 13" xfId="6408"/>
    <cellStyle name="Normal 8 2 13 2" xfId="13142"/>
    <cellStyle name="Normal 8 2 13 2 2" xfId="40170"/>
    <cellStyle name="Normal 8 2 13 3" xfId="40169"/>
    <cellStyle name="Normal 8 2 14" xfId="23250"/>
    <cellStyle name="Normal 8 2 15" xfId="47018"/>
    <cellStyle name="Normal 8 2 2" xfId="6412"/>
    <cellStyle name="Normal 8 2 2 10" xfId="6413"/>
    <cellStyle name="Normal 8 2 2 10 2" xfId="13144"/>
    <cellStyle name="Normal 8 2 2 10 2 2" xfId="40173"/>
    <cellStyle name="Normal 8 2 2 10 3" xfId="40172"/>
    <cellStyle name="Normal 8 2 2 10 4" xfId="47023"/>
    <cellStyle name="Normal 8 2 2 11" xfId="6414"/>
    <cellStyle name="Normal 8 2 2 11 2" xfId="13145"/>
    <cellStyle name="Normal 8 2 2 11 2 2" xfId="40175"/>
    <cellStyle name="Normal 8 2 2 11 3" xfId="40174"/>
    <cellStyle name="Normal 8 2 2 11 4" xfId="47024"/>
    <cellStyle name="Normal 8 2 2 12" xfId="13143"/>
    <cellStyle name="Normal 8 2 2 12 2" xfId="40176"/>
    <cellStyle name="Normal 8 2 2 13" xfId="23251"/>
    <cellStyle name="Normal 8 2 2 14" xfId="40171"/>
    <cellStyle name="Normal 8 2 2 15" xfId="47022"/>
    <cellStyle name="Normal 8 2 2 2" xfId="6415"/>
    <cellStyle name="Normal 8 2 2 2 10" xfId="13146"/>
    <cellStyle name="Normal 8 2 2 2 10 2" xfId="40178"/>
    <cellStyle name="Normal 8 2 2 2 11" xfId="23252"/>
    <cellStyle name="Normal 8 2 2 2 12" xfId="40177"/>
    <cellStyle name="Normal 8 2 2 2 13" xfId="47025"/>
    <cellStyle name="Normal 8 2 2 2 2" xfId="6416"/>
    <cellStyle name="Normal 8 2 2 2 2 10" xfId="40179"/>
    <cellStyle name="Normal 8 2 2 2 2 11" xfId="47026"/>
    <cellStyle name="Normal 8 2 2 2 2 2" xfId="6417"/>
    <cellStyle name="Normal 8 2 2 2 2 2 2" xfId="6418"/>
    <cellStyle name="Normal 8 2 2 2 2 2 2 2" xfId="13149"/>
    <cellStyle name="Normal 8 2 2 2 2 2 2 2 2" xfId="40182"/>
    <cellStyle name="Normal 8 2 2 2 2 2 2 3" xfId="40181"/>
    <cellStyle name="Normal 8 2 2 2 2 2 2 4" xfId="47028"/>
    <cellStyle name="Normal 8 2 2 2 2 2 3" xfId="13148"/>
    <cellStyle name="Normal 8 2 2 2 2 2 3 2" xfId="40183"/>
    <cellStyle name="Normal 8 2 2 2 2 2 4" xfId="40180"/>
    <cellStyle name="Normal 8 2 2 2 2 2 5" xfId="47027"/>
    <cellStyle name="Normal 8 2 2 2 2 3" xfId="6419"/>
    <cellStyle name="Normal 8 2 2 2 2 3 2" xfId="6420"/>
    <cellStyle name="Normal 8 2 2 2 2 3 2 2" xfId="13151"/>
    <cellStyle name="Normal 8 2 2 2 2 3 2 2 2" xfId="40186"/>
    <cellStyle name="Normal 8 2 2 2 2 3 2 3" xfId="40185"/>
    <cellStyle name="Normal 8 2 2 2 2 3 2 4" xfId="47030"/>
    <cellStyle name="Normal 8 2 2 2 2 3 3" xfId="13150"/>
    <cellStyle name="Normal 8 2 2 2 2 3 3 2" xfId="40187"/>
    <cellStyle name="Normal 8 2 2 2 2 3 4" xfId="40184"/>
    <cellStyle name="Normal 8 2 2 2 2 3 5" xfId="47029"/>
    <cellStyle name="Normal 8 2 2 2 2 4" xfId="6421"/>
    <cellStyle name="Normal 8 2 2 2 2 4 2" xfId="13152"/>
    <cellStyle name="Normal 8 2 2 2 2 4 2 2" xfId="40189"/>
    <cellStyle name="Normal 8 2 2 2 2 4 3" xfId="40188"/>
    <cellStyle name="Normal 8 2 2 2 2 4 4" xfId="47031"/>
    <cellStyle name="Normal 8 2 2 2 2 5" xfId="6422"/>
    <cellStyle name="Normal 8 2 2 2 2 5 2" xfId="13153"/>
    <cellStyle name="Normal 8 2 2 2 2 5 2 2" xfId="40191"/>
    <cellStyle name="Normal 8 2 2 2 2 5 3" xfId="40190"/>
    <cellStyle name="Normal 8 2 2 2 2 5 4" xfId="47032"/>
    <cellStyle name="Normal 8 2 2 2 2 6" xfId="6423"/>
    <cellStyle name="Normal 8 2 2 2 2 6 2" xfId="13154"/>
    <cellStyle name="Normal 8 2 2 2 2 6 2 2" xfId="40193"/>
    <cellStyle name="Normal 8 2 2 2 2 6 3" xfId="40192"/>
    <cellStyle name="Normal 8 2 2 2 2 6 4" xfId="47033"/>
    <cellStyle name="Normal 8 2 2 2 2 7" xfId="6424"/>
    <cellStyle name="Normal 8 2 2 2 2 7 2" xfId="13155"/>
    <cellStyle name="Normal 8 2 2 2 2 7 2 2" xfId="40195"/>
    <cellStyle name="Normal 8 2 2 2 2 7 3" xfId="40194"/>
    <cellStyle name="Normal 8 2 2 2 2 7 4" xfId="47034"/>
    <cellStyle name="Normal 8 2 2 2 2 8" xfId="6425"/>
    <cellStyle name="Normal 8 2 2 2 2 8 2" xfId="13156"/>
    <cellStyle name="Normal 8 2 2 2 2 8 2 2" xfId="40197"/>
    <cellStyle name="Normal 8 2 2 2 2 8 3" xfId="40196"/>
    <cellStyle name="Normal 8 2 2 2 2 8 4" xfId="47035"/>
    <cellStyle name="Normal 8 2 2 2 2 9" xfId="13147"/>
    <cellStyle name="Normal 8 2 2 2 2 9 2" xfId="40198"/>
    <cellStyle name="Normal 8 2 2 2 3" xfId="6426"/>
    <cellStyle name="Normal 8 2 2 2 3 2" xfId="6427"/>
    <cellStyle name="Normal 8 2 2 2 3 2 2" xfId="13158"/>
    <cellStyle name="Normal 8 2 2 2 3 2 2 2" xfId="40201"/>
    <cellStyle name="Normal 8 2 2 2 3 2 3" xfId="40200"/>
    <cellStyle name="Normal 8 2 2 2 3 2 4" xfId="47037"/>
    <cellStyle name="Normal 8 2 2 2 3 3" xfId="13157"/>
    <cellStyle name="Normal 8 2 2 2 3 3 2" xfId="40202"/>
    <cellStyle name="Normal 8 2 2 2 3 4" xfId="40199"/>
    <cellStyle name="Normal 8 2 2 2 3 5" xfId="47036"/>
    <cellStyle name="Normal 8 2 2 2 4" xfId="6428"/>
    <cellStyle name="Normal 8 2 2 2 4 2" xfId="6429"/>
    <cellStyle name="Normal 8 2 2 2 4 2 2" xfId="13160"/>
    <cellStyle name="Normal 8 2 2 2 4 2 2 2" xfId="40205"/>
    <cellStyle name="Normal 8 2 2 2 4 2 3" xfId="40204"/>
    <cellStyle name="Normal 8 2 2 2 4 2 4" xfId="47039"/>
    <cellStyle name="Normal 8 2 2 2 4 3" xfId="13159"/>
    <cellStyle name="Normal 8 2 2 2 4 3 2" xfId="40206"/>
    <cellStyle name="Normal 8 2 2 2 4 4" xfId="40203"/>
    <cellStyle name="Normal 8 2 2 2 4 5" xfId="47038"/>
    <cellStyle name="Normal 8 2 2 2 5" xfId="6430"/>
    <cellStyle name="Normal 8 2 2 2 5 2" xfId="13161"/>
    <cellStyle name="Normal 8 2 2 2 5 2 2" xfId="40208"/>
    <cellStyle name="Normal 8 2 2 2 5 3" xfId="40207"/>
    <cellStyle name="Normal 8 2 2 2 5 4" xfId="47040"/>
    <cellStyle name="Normal 8 2 2 2 6" xfId="6431"/>
    <cellStyle name="Normal 8 2 2 2 6 2" xfId="13162"/>
    <cellStyle name="Normal 8 2 2 2 6 2 2" xfId="40210"/>
    <cellStyle name="Normal 8 2 2 2 6 3" xfId="40209"/>
    <cellStyle name="Normal 8 2 2 2 6 4" xfId="47041"/>
    <cellStyle name="Normal 8 2 2 2 7" xfId="6432"/>
    <cellStyle name="Normal 8 2 2 2 7 2" xfId="13163"/>
    <cellStyle name="Normal 8 2 2 2 7 2 2" xfId="40212"/>
    <cellStyle name="Normal 8 2 2 2 7 3" xfId="40211"/>
    <cellStyle name="Normal 8 2 2 2 7 4" xfId="47042"/>
    <cellStyle name="Normal 8 2 2 2 8" xfId="6433"/>
    <cellStyle name="Normal 8 2 2 2 8 2" xfId="13164"/>
    <cellStyle name="Normal 8 2 2 2 8 2 2" xfId="40214"/>
    <cellStyle name="Normal 8 2 2 2 8 3" xfId="40213"/>
    <cellStyle name="Normal 8 2 2 2 8 4" xfId="47043"/>
    <cellStyle name="Normal 8 2 2 2 9" xfId="6434"/>
    <cellStyle name="Normal 8 2 2 2 9 2" xfId="13165"/>
    <cellStyle name="Normal 8 2 2 2 9 2 2" xfId="40216"/>
    <cellStyle name="Normal 8 2 2 2 9 3" xfId="40215"/>
    <cellStyle name="Normal 8 2 2 2 9 4" xfId="47044"/>
    <cellStyle name="Normal 8 2 2 3" xfId="6435"/>
    <cellStyle name="Normal 8 2 2 3 10" xfId="23253"/>
    <cellStyle name="Normal 8 2 2 3 11" xfId="40217"/>
    <cellStyle name="Normal 8 2 2 3 12" xfId="47045"/>
    <cellStyle name="Normal 8 2 2 3 2" xfId="6436"/>
    <cellStyle name="Normal 8 2 2 3 2 2" xfId="6437"/>
    <cellStyle name="Normal 8 2 2 3 2 2 2" xfId="13168"/>
    <cellStyle name="Normal 8 2 2 3 2 2 2 2" xfId="40220"/>
    <cellStyle name="Normal 8 2 2 3 2 2 3" xfId="40219"/>
    <cellStyle name="Normal 8 2 2 3 2 2 4" xfId="47047"/>
    <cellStyle name="Normal 8 2 2 3 2 3" xfId="13167"/>
    <cellStyle name="Normal 8 2 2 3 2 3 2" xfId="40221"/>
    <cellStyle name="Normal 8 2 2 3 2 4" xfId="40218"/>
    <cellStyle name="Normal 8 2 2 3 2 5" xfId="47046"/>
    <cellStyle name="Normal 8 2 2 3 3" xfId="6438"/>
    <cellStyle name="Normal 8 2 2 3 3 2" xfId="6439"/>
    <cellStyle name="Normal 8 2 2 3 3 2 2" xfId="13170"/>
    <cellStyle name="Normal 8 2 2 3 3 2 2 2" xfId="40224"/>
    <cellStyle name="Normal 8 2 2 3 3 2 3" xfId="40223"/>
    <cellStyle name="Normal 8 2 2 3 3 2 4" xfId="47049"/>
    <cellStyle name="Normal 8 2 2 3 3 3" xfId="13169"/>
    <cellStyle name="Normal 8 2 2 3 3 3 2" xfId="40225"/>
    <cellStyle name="Normal 8 2 2 3 3 4" xfId="40222"/>
    <cellStyle name="Normal 8 2 2 3 3 5" xfId="47048"/>
    <cellStyle name="Normal 8 2 2 3 4" xfId="6440"/>
    <cellStyle name="Normal 8 2 2 3 4 2" xfId="13171"/>
    <cellStyle name="Normal 8 2 2 3 4 2 2" xfId="40227"/>
    <cellStyle name="Normal 8 2 2 3 4 3" xfId="40226"/>
    <cellStyle name="Normal 8 2 2 3 4 4" xfId="47050"/>
    <cellStyle name="Normal 8 2 2 3 5" xfId="6441"/>
    <cellStyle name="Normal 8 2 2 3 5 2" xfId="13172"/>
    <cellStyle name="Normal 8 2 2 3 5 2 2" xfId="40229"/>
    <cellStyle name="Normal 8 2 2 3 5 3" xfId="40228"/>
    <cellStyle name="Normal 8 2 2 3 5 4" xfId="47051"/>
    <cellStyle name="Normal 8 2 2 3 6" xfId="6442"/>
    <cellStyle name="Normal 8 2 2 3 6 2" xfId="13173"/>
    <cellStyle name="Normal 8 2 2 3 6 2 2" xfId="40231"/>
    <cellStyle name="Normal 8 2 2 3 6 3" xfId="40230"/>
    <cellStyle name="Normal 8 2 2 3 6 4" xfId="47052"/>
    <cellStyle name="Normal 8 2 2 3 7" xfId="6443"/>
    <cellStyle name="Normal 8 2 2 3 7 2" xfId="13174"/>
    <cellStyle name="Normal 8 2 2 3 7 2 2" xfId="40233"/>
    <cellStyle name="Normal 8 2 2 3 7 3" xfId="40232"/>
    <cellStyle name="Normal 8 2 2 3 7 4" xfId="47053"/>
    <cellStyle name="Normal 8 2 2 3 8" xfId="6444"/>
    <cellStyle name="Normal 8 2 2 3 8 2" xfId="13175"/>
    <cellStyle name="Normal 8 2 2 3 8 2 2" xfId="40235"/>
    <cellStyle name="Normal 8 2 2 3 8 3" xfId="40234"/>
    <cellStyle name="Normal 8 2 2 3 8 4" xfId="47054"/>
    <cellStyle name="Normal 8 2 2 3 9" xfId="13166"/>
    <cellStyle name="Normal 8 2 2 3 9 2" xfId="40236"/>
    <cellStyle name="Normal 8 2 2 4" xfId="6445"/>
    <cellStyle name="Normal 8 2 2 4 10" xfId="40237"/>
    <cellStyle name="Normal 8 2 2 4 11" xfId="47055"/>
    <cellStyle name="Normal 8 2 2 4 2" xfId="6446"/>
    <cellStyle name="Normal 8 2 2 4 2 2" xfId="13177"/>
    <cellStyle name="Normal 8 2 2 4 2 2 2" xfId="40239"/>
    <cellStyle name="Normal 8 2 2 4 2 3" xfId="40238"/>
    <cellStyle name="Normal 8 2 2 4 2 4" xfId="47056"/>
    <cellStyle name="Normal 8 2 2 4 3" xfId="6447"/>
    <cellStyle name="Normal 8 2 2 4 3 2" xfId="13178"/>
    <cellStyle name="Normal 8 2 2 4 3 2 2" xfId="40241"/>
    <cellStyle name="Normal 8 2 2 4 3 3" xfId="40240"/>
    <cellStyle name="Normal 8 2 2 4 3 4" xfId="47057"/>
    <cellStyle name="Normal 8 2 2 4 4" xfId="6448"/>
    <cellStyle name="Normal 8 2 2 4 4 2" xfId="13179"/>
    <cellStyle name="Normal 8 2 2 4 4 2 2" xfId="40243"/>
    <cellStyle name="Normal 8 2 2 4 4 3" xfId="40242"/>
    <cellStyle name="Normal 8 2 2 4 4 4" xfId="47058"/>
    <cellStyle name="Normal 8 2 2 4 5" xfId="6449"/>
    <cellStyle name="Normal 8 2 2 4 5 2" xfId="13180"/>
    <cellStyle name="Normal 8 2 2 4 5 2 2" xfId="40245"/>
    <cellStyle name="Normal 8 2 2 4 5 3" xfId="40244"/>
    <cellStyle name="Normal 8 2 2 4 5 4" xfId="47059"/>
    <cellStyle name="Normal 8 2 2 4 6" xfId="6450"/>
    <cellStyle name="Normal 8 2 2 4 6 2" xfId="13181"/>
    <cellStyle name="Normal 8 2 2 4 6 2 2" xfId="40247"/>
    <cellStyle name="Normal 8 2 2 4 6 3" xfId="40246"/>
    <cellStyle name="Normal 8 2 2 4 6 4" xfId="47060"/>
    <cellStyle name="Normal 8 2 2 4 7" xfId="6451"/>
    <cellStyle name="Normal 8 2 2 4 7 2" xfId="13182"/>
    <cellStyle name="Normal 8 2 2 4 7 2 2" xfId="40249"/>
    <cellStyle name="Normal 8 2 2 4 7 3" xfId="40248"/>
    <cellStyle name="Normal 8 2 2 4 7 4" xfId="47061"/>
    <cellStyle name="Normal 8 2 2 4 8" xfId="6452"/>
    <cellStyle name="Normal 8 2 2 4 8 2" xfId="13183"/>
    <cellStyle name="Normal 8 2 2 4 8 2 2" xfId="40251"/>
    <cellStyle name="Normal 8 2 2 4 8 3" xfId="40250"/>
    <cellStyle name="Normal 8 2 2 4 8 4" xfId="47062"/>
    <cellStyle name="Normal 8 2 2 4 9" xfId="13176"/>
    <cellStyle name="Normal 8 2 2 4 9 2" xfId="40252"/>
    <cellStyle name="Normal 8 2 2 5" xfId="6453"/>
    <cellStyle name="Normal 8 2 2 5 2" xfId="6454"/>
    <cellStyle name="Normal 8 2 2 5 2 2" xfId="13185"/>
    <cellStyle name="Normal 8 2 2 5 2 2 2" xfId="40255"/>
    <cellStyle name="Normal 8 2 2 5 2 3" xfId="40254"/>
    <cellStyle name="Normal 8 2 2 5 2 4" xfId="47064"/>
    <cellStyle name="Normal 8 2 2 5 3" xfId="13184"/>
    <cellStyle name="Normal 8 2 2 5 3 2" xfId="40256"/>
    <cellStyle name="Normal 8 2 2 5 4" xfId="40253"/>
    <cellStyle name="Normal 8 2 2 5 5" xfId="47063"/>
    <cellStyle name="Normal 8 2 2 6" xfId="6455"/>
    <cellStyle name="Normal 8 2 2 6 2" xfId="13186"/>
    <cellStyle name="Normal 8 2 2 6 2 2" xfId="40258"/>
    <cellStyle name="Normal 8 2 2 6 3" xfId="40257"/>
    <cellStyle name="Normal 8 2 2 6 4" xfId="47065"/>
    <cellStyle name="Normal 8 2 2 7" xfId="6456"/>
    <cellStyle name="Normal 8 2 2 7 2" xfId="13187"/>
    <cellStyle name="Normal 8 2 2 7 2 2" xfId="40260"/>
    <cellStyle name="Normal 8 2 2 7 3" xfId="40259"/>
    <cellStyle name="Normal 8 2 2 7 4" xfId="47066"/>
    <cellStyle name="Normal 8 2 2 8" xfId="6457"/>
    <cellStyle name="Normal 8 2 2 8 2" xfId="13188"/>
    <cellStyle name="Normal 8 2 2 8 2 2" xfId="40262"/>
    <cellStyle name="Normal 8 2 2 8 3" xfId="40261"/>
    <cellStyle name="Normal 8 2 2 8 4" xfId="47067"/>
    <cellStyle name="Normal 8 2 2 9" xfId="6458"/>
    <cellStyle name="Normal 8 2 2 9 2" xfId="13189"/>
    <cellStyle name="Normal 8 2 2 9 2 2" xfId="40264"/>
    <cellStyle name="Normal 8 2 2 9 3" xfId="40263"/>
    <cellStyle name="Normal 8 2 2 9 4" xfId="47068"/>
    <cellStyle name="Normal 8 2 3" xfId="6459"/>
    <cellStyle name="Normal 8 2 3 10" xfId="13190"/>
    <cellStyle name="Normal 8 2 3 10 2" xfId="40266"/>
    <cellStyle name="Normal 8 2 3 11" xfId="23254"/>
    <cellStyle name="Normal 8 2 3 12" xfId="40265"/>
    <cellStyle name="Normal 8 2 3 13" xfId="47069"/>
    <cellStyle name="Normal 8 2 3 2" xfId="6460"/>
    <cellStyle name="Normal 8 2 3 2 10" xfId="40267"/>
    <cellStyle name="Normal 8 2 3 2 11" xfId="47070"/>
    <cellStyle name="Normal 8 2 3 2 2" xfId="6461"/>
    <cellStyle name="Normal 8 2 3 2 2 2" xfId="6462"/>
    <cellStyle name="Normal 8 2 3 2 2 2 2" xfId="13193"/>
    <cellStyle name="Normal 8 2 3 2 2 2 2 2" xfId="40270"/>
    <cellStyle name="Normal 8 2 3 2 2 2 3" xfId="40269"/>
    <cellStyle name="Normal 8 2 3 2 2 2 4" xfId="47072"/>
    <cellStyle name="Normal 8 2 3 2 2 3" xfId="13192"/>
    <cellStyle name="Normal 8 2 3 2 2 3 2" xfId="40271"/>
    <cellStyle name="Normal 8 2 3 2 2 4" xfId="40268"/>
    <cellStyle name="Normal 8 2 3 2 2 5" xfId="47071"/>
    <cellStyle name="Normal 8 2 3 2 3" xfId="6463"/>
    <cellStyle name="Normal 8 2 3 2 3 2" xfId="6464"/>
    <cellStyle name="Normal 8 2 3 2 3 2 2" xfId="13195"/>
    <cellStyle name="Normal 8 2 3 2 3 2 2 2" xfId="40274"/>
    <cellStyle name="Normal 8 2 3 2 3 2 3" xfId="40273"/>
    <cellStyle name="Normal 8 2 3 2 3 2 4" xfId="47074"/>
    <cellStyle name="Normal 8 2 3 2 3 3" xfId="13194"/>
    <cellStyle name="Normal 8 2 3 2 3 3 2" xfId="40275"/>
    <cellStyle name="Normal 8 2 3 2 3 4" xfId="40272"/>
    <cellStyle name="Normal 8 2 3 2 3 5" xfId="47073"/>
    <cellStyle name="Normal 8 2 3 2 4" xfId="6465"/>
    <cellStyle name="Normal 8 2 3 2 4 2" xfId="13196"/>
    <cellStyle name="Normal 8 2 3 2 4 2 2" xfId="40277"/>
    <cellStyle name="Normal 8 2 3 2 4 3" xfId="40276"/>
    <cellStyle name="Normal 8 2 3 2 4 4" xfId="47075"/>
    <cellStyle name="Normal 8 2 3 2 5" xfId="6466"/>
    <cellStyle name="Normal 8 2 3 2 5 2" xfId="13197"/>
    <cellStyle name="Normal 8 2 3 2 5 2 2" xfId="40279"/>
    <cellStyle name="Normal 8 2 3 2 5 3" xfId="40278"/>
    <cellStyle name="Normal 8 2 3 2 5 4" xfId="47076"/>
    <cellStyle name="Normal 8 2 3 2 6" xfId="6467"/>
    <cellStyle name="Normal 8 2 3 2 6 2" xfId="13198"/>
    <cellStyle name="Normal 8 2 3 2 6 2 2" xfId="40281"/>
    <cellStyle name="Normal 8 2 3 2 6 3" xfId="40280"/>
    <cellStyle name="Normal 8 2 3 2 6 4" xfId="47077"/>
    <cellStyle name="Normal 8 2 3 2 7" xfId="6468"/>
    <cellStyle name="Normal 8 2 3 2 7 2" xfId="13199"/>
    <cellStyle name="Normal 8 2 3 2 7 2 2" xfId="40283"/>
    <cellStyle name="Normal 8 2 3 2 7 3" xfId="40282"/>
    <cellStyle name="Normal 8 2 3 2 7 4" xfId="47078"/>
    <cellStyle name="Normal 8 2 3 2 8" xfId="6469"/>
    <cellStyle name="Normal 8 2 3 2 8 2" xfId="13200"/>
    <cellStyle name="Normal 8 2 3 2 8 2 2" xfId="40285"/>
    <cellStyle name="Normal 8 2 3 2 8 3" xfId="40284"/>
    <cellStyle name="Normal 8 2 3 2 8 4" xfId="47079"/>
    <cellStyle name="Normal 8 2 3 2 9" xfId="13191"/>
    <cellStyle name="Normal 8 2 3 2 9 2" xfId="40286"/>
    <cellStyle name="Normal 8 2 3 3" xfId="6470"/>
    <cellStyle name="Normal 8 2 3 3 2" xfId="6471"/>
    <cellStyle name="Normal 8 2 3 3 2 2" xfId="13202"/>
    <cellStyle name="Normal 8 2 3 3 2 2 2" xfId="40289"/>
    <cellStyle name="Normal 8 2 3 3 2 3" xfId="40288"/>
    <cellStyle name="Normal 8 2 3 3 2 4" xfId="47081"/>
    <cellStyle name="Normal 8 2 3 3 3" xfId="13201"/>
    <cellStyle name="Normal 8 2 3 3 3 2" xfId="40290"/>
    <cellStyle name="Normal 8 2 3 3 4" xfId="40287"/>
    <cellStyle name="Normal 8 2 3 3 5" xfId="47080"/>
    <cellStyle name="Normal 8 2 3 4" xfId="6472"/>
    <cellStyle name="Normal 8 2 3 4 2" xfId="6473"/>
    <cellStyle name="Normal 8 2 3 4 2 2" xfId="13204"/>
    <cellStyle name="Normal 8 2 3 4 2 2 2" xfId="40293"/>
    <cellStyle name="Normal 8 2 3 4 2 3" xfId="40292"/>
    <cellStyle name="Normal 8 2 3 4 2 4" xfId="47083"/>
    <cellStyle name="Normal 8 2 3 4 3" xfId="13203"/>
    <cellStyle name="Normal 8 2 3 4 3 2" xfId="40294"/>
    <cellStyle name="Normal 8 2 3 4 4" xfId="40291"/>
    <cellStyle name="Normal 8 2 3 4 5" xfId="47082"/>
    <cellStyle name="Normal 8 2 3 5" xfId="6474"/>
    <cellStyle name="Normal 8 2 3 5 2" xfId="13205"/>
    <cellStyle name="Normal 8 2 3 5 2 2" xfId="40296"/>
    <cellStyle name="Normal 8 2 3 5 3" xfId="40295"/>
    <cellStyle name="Normal 8 2 3 5 4" xfId="47084"/>
    <cellStyle name="Normal 8 2 3 6" xfId="6475"/>
    <cellStyle name="Normal 8 2 3 6 2" xfId="13206"/>
    <cellStyle name="Normal 8 2 3 6 2 2" xfId="40298"/>
    <cellStyle name="Normal 8 2 3 6 3" xfId="40297"/>
    <cellStyle name="Normal 8 2 3 6 4" xfId="47085"/>
    <cellStyle name="Normal 8 2 3 7" xfId="6476"/>
    <cellStyle name="Normal 8 2 3 7 2" xfId="13207"/>
    <cellStyle name="Normal 8 2 3 7 2 2" xfId="40300"/>
    <cellStyle name="Normal 8 2 3 7 3" xfId="40299"/>
    <cellStyle name="Normal 8 2 3 7 4" xfId="47086"/>
    <cellStyle name="Normal 8 2 3 8" xfId="6477"/>
    <cellStyle name="Normal 8 2 3 8 2" xfId="13208"/>
    <cellStyle name="Normal 8 2 3 8 2 2" xfId="40302"/>
    <cellStyle name="Normal 8 2 3 8 3" xfId="40301"/>
    <cellStyle name="Normal 8 2 3 8 4" xfId="47087"/>
    <cellStyle name="Normal 8 2 3 9" xfId="6478"/>
    <cellStyle name="Normal 8 2 3 9 2" xfId="13209"/>
    <cellStyle name="Normal 8 2 3 9 2 2" xfId="40304"/>
    <cellStyle name="Normal 8 2 3 9 3" xfId="40303"/>
    <cellStyle name="Normal 8 2 3 9 4" xfId="47088"/>
    <cellStyle name="Normal 8 2 4" xfId="6479"/>
    <cellStyle name="Normal 8 2 4 10" xfId="23255"/>
    <cellStyle name="Normal 8 2 4 11" xfId="40305"/>
    <cellStyle name="Normal 8 2 4 12" xfId="47089"/>
    <cellStyle name="Normal 8 2 4 2" xfId="6480"/>
    <cellStyle name="Normal 8 2 4 2 2" xfId="6481"/>
    <cellStyle name="Normal 8 2 4 2 2 2" xfId="13212"/>
    <cellStyle name="Normal 8 2 4 2 2 2 2" xfId="40308"/>
    <cellStyle name="Normal 8 2 4 2 2 3" xfId="40307"/>
    <cellStyle name="Normal 8 2 4 2 2 4" xfId="47091"/>
    <cellStyle name="Normal 8 2 4 2 3" xfId="13211"/>
    <cellStyle name="Normal 8 2 4 2 3 2" xfId="40309"/>
    <cellStyle name="Normal 8 2 4 2 4" xfId="40306"/>
    <cellStyle name="Normal 8 2 4 2 5" xfId="47090"/>
    <cellStyle name="Normal 8 2 4 3" xfId="6482"/>
    <cellStyle name="Normal 8 2 4 3 2" xfId="6483"/>
    <cellStyle name="Normal 8 2 4 3 2 2" xfId="13214"/>
    <cellStyle name="Normal 8 2 4 3 2 2 2" xfId="40312"/>
    <cellStyle name="Normal 8 2 4 3 2 3" xfId="40311"/>
    <cellStyle name="Normal 8 2 4 3 2 4" xfId="47093"/>
    <cellStyle name="Normal 8 2 4 3 3" xfId="13213"/>
    <cellStyle name="Normal 8 2 4 3 3 2" xfId="40313"/>
    <cellStyle name="Normal 8 2 4 3 4" xfId="40310"/>
    <cellStyle name="Normal 8 2 4 3 5" xfId="47092"/>
    <cellStyle name="Normal 8 2 4 4" xfId="6484"/>
    <cellStyle name="Normal 8 2 4 4 2" xfId="13215"/>
    <cellStyle name="Normal 8 2 4 4 2 2" xfId="40315"/>
    <cellStyle name="Normal 8 2 4 4 3" xfId="40314"/>
    <cellStyle name="Normal 8 2 4 4 4" xfId="47094"/>
    <cellStyle name="Normal 8 2 4 5" xfId="6485"/>
    <cellStyle name="Normal 8 2 4 5 2" xfId="13216"/>
    <cellStyle name="Normal 8 2 4 5 2 2" xfId="40317"/>
    <cellStyle name="Normal 8 2 4 5 3" xfId="40316"/>
    <cellStyle name="Normal 8 2 4 5 4" xfId="47095"/>
    <cellStyle name="Normal 8 2 4 6" xfId="6486"/>
    <cellStyle name="Normal 8 2 4 6 2" xfId="13217"/>
    <cellStyle name="Normal 8 2 4 6 2 2" xfId="40319"/>
    <cellStyle name="Normal 8 2 4 6 3" xfId="40318"/>
    <cellStyle name="Normal 8 2 4 6 4" xfId="47096"/>
    <cellStyle name="Normal 8 2 4 7" xfId="6487"/>
    <cellStyle name="Normal 8 2 4 7 2" xfId="13218"/>
    <cellStyle name="Normal 8 2 4 7 2 2" xfId="40321"/>
    <cellStyle name="Normal 8 2 4 7 3" xfId="40320"/>
    <cellStyle name="Normal 8 2 4 7 4" xfId="47097"/>
    <cellStyle name="Normal 8 2 4 8" xfId="6488"/>
    <cellStyle name="Normal 8 2 4 8 2" xfId="13219"/>
    <cellStyle name="Normal 8 2 4 8 2 2" xfId="40323"/>
    <cellStyle name="Normal 8 2 4 8 3" xfId="40322"/>
    <cellStyle name="Normal 8 2 4 8 4" xfId="47098"/>
    <cellStyle name="Normal 8 2 4 9" xfId="13210"/>
    <cellStyle name="Normal 8 2 4 9 2" xfId="40324"/>
    <cellStyle name="Normal 8 2 5" xfId="6489"/>
    <cellStyle name="Normal 8 2 5 10" xfId="23256"/>
    <cellStyle name="Normal 8 2 5 11" xfId="40325"/>
    <cellStyle name="Normal 8 2 5 12" xfId="47099"/>
    <cellStyle name="Normal 8 2 5 2" xfId="6490"/>
    <cellStyle name="Normal 8 2 5 2 2" xfId="13221"/>
    <cellStyle name="Normal 8 2 5 2 2 2" xfId="40327"/>
    <cellStyle name="Normal 8 2 5 2 3" xfId="40326"/>
    <cellStyle name="Normal 8 2 5 2 4" xfId="47100"/>
    <cellStyle name="Normal 8 2 5 3" xfId="6491"/>
    <cellStyle name="Normal 8 2 5 3 2" xfId="13222"/>
    <cellStyle name="Normal 8 2 5 3 2 2" xfId="40329"/>
    <cellStyle name="Normal 8 2 5 3 3" xfId="40328"/>
    <cellStyle name="Normal 8 2 5 3 4" xfId="47101"/>
    <cellStyle name="Normal 8 2 5 4" xfId="6492"/>
    <cellStyle name="Normal 8 2 5 4 2" xfId="13223"/>
    <cellStyle name="Normal 8 2 5 4 2 2" xfId="40331"/>
    <cellStyle name="Normal 8 2 5 4 3" xfId="40330"/>
    <cellStyle name="Normal 8 2 5 4 4" xfId="47102"/>
    <cellStyle name="Normal 8 2 5 5" xfId="6493"/>
    <cellStyle name="Normal 8 2 5 5 2" xfId="13224"/>
    <cellStyle name="Normal 8 2 5 5 2 2" xfId="40333"/>
    <cellStyle name="Normal 8 2 5 5 3" xfId="40332"/>
    <cellStyle name="Normal 8 2 5 5 4" xfId="47103"/>
    <cellStyle name="Normal 8 2 5 6" xfId="6494"/>
    <cellStyle name="Normal 8 2 5 6 2" xfId="13225"/>
    <cellStyle name="Normal 8 2 5 6 2 2" xfId="40335"/>
    <cellStyle name="Normal 8 2 5 6 3" xfId="40334"/>
    <cellStyle name="Normal 8 2 5 6 4" xfId="47104"/>
    <cellStyle name="Normal 8 2 5 7" xfId="6495"/>
    <cellStyle name="Normal 8 2 5 7 2" xfId="13226"/>
    <cellStyle name="Normal 8 2 5 7 2 2" xfId="40337"/>
    <cellStyle name="Normal 8 2 5 7 3" xfId="40336"/>
    <cellStyle name="Normal 8 2 5 7 4" xfId="47105"/>
    <cellStyle name="Normal 8 2 5 8" xfId="6496"/>
    <cellStyle name="Normal 8 2 5 8 2" xfId="13227"/>
    <cellStyle name="Normal 8 2 5 8 2 2" xfId="40339"/>
    <cellStyle name="Normal 8 2 5 8 3" xfId="40338"/>
    <cellStyle name="Normal 8 2 5 8 4" xfId="47106"/>
    <cellStyle name="Normal 8 2 5 9" xfId="13220"/>
    <cellStyle name="Normal 8 2 5 9 2" xfId="40340"/>
    <cellStyle name="Normal 8 2 6" xfId="6497"/>
    <cellStyle name="Normal 8 2 6 2" xfId="6498"/>
    <cellStyle name="Normal 8 2 6 2 2" xfId="13229"/>
    <cellStyle name="Normal 8 2 6 2 2 2" xfId="40343"/>
    <cellStyle name="Normal 8 2 6 2 3" xfId="40342"/>
    <cellStyle name="Normal 8 2 6 2 4" xfId="47108"/>
    <cellStyle name="Normal 8 2 6 3" xfId="13228"/>
    <cellStyle name="Normal 8 2 6 3 2" xfId="40344"/>
    <cellStyle name="Normal 8 2 6 4" xfId="40341"/>
    <cellStyle name="Normal 8 2 6 5" xfId="47107"/>
    <cellStyle name="Normal 8 2 7" xfId="6499"/>
    <cellStyle name="Normal 8 2 7 2" xfId="13230"/>
    <cellStyle name="Normal 8 2 7 2 2" xfId="40346"/>
    <cellStyle name="Normal 8 2 7 3" xfId="40345"/>
    <cellStyle name="Normal 8 2 7 4" xfId="47109"/>
    <cellStyle name="Normal 8 2 8" xfId="6500"/>
    <cellStyle name="Normal 8 2 8 2" xfId="13231"/>
    <cellStyle name="Normal 8 2 8 2 2" xfId="40348"/>
    <cellStyle name="Normal 8 2 8 3" xfId="40347"/>
    <cellStyle name="Normal 8 2 8 4" xfId="47110"/>
    <cellStyle name="Normal 8 2 9" xfId="6501"/>
    <cellStyle name="Normal 8 2 9 2" xfId="13232"/>
    <cellStyle name="Normal 8 2 9 2 2" xfId="40350"/>
    <cellStyle name="Normal 8 2 9 3" xfId="40349"/>
    <cellStyle name="Normal 8 2 9 4" xfId="47111"/>
    <cellStyle name="Normal 8 20" xfId="23239"/>
    <cellStyle name="Normal 8 3" xfId="286"/>
    <cellStyle name="Normal 8 3 2" xfId="479"/>
    <cellStyle name="Normal 8 3 2 2" xfId="6503"/>
    <cellStyle name="Normal 8 3 2 2 2" xfId="13235"/>
    <cellStyle name="Normal 8 3 2 2 2 2" xfId="40354"/>
    <cellStyle name="Normal 8 3 2 2 3" xfId="40353"/>
    <cellStyle name="Normal 8 3 2 3" xfId="13234"/>
    <cellStyle name="Normal 8 3 2 3 2" xfId="40355"/>
    <cellStyle name="Normal 8 3 2 4" xfId="23258"/>
    <cellStyle name="Normal 8 3 2 5" xfId="40352"/>
    <cellStyle name="Normal 8 3 2 6" xfId="47113"/>
    <cellStyle name="Normal 8 3 3" xfId="6502"/>
    <cellStyle name="Normal 8 3 3 2" xfId="13236"/>
    <cellStyle name="Normal 8 3 3 2 2" xfId="40357"/>
    <cellStyle name="Normal 8 3 3 3" xfId="40356"/>
    <cellStyle name="Normal 8 3 4" xfId="13233"/>
    <cellStyle name="Normal 8 3 4 2" xfId="40358"/>
    <cellStyle name="Normal 8 3 5" xfId="23257"/>
    <cellStyle name="Normal 8 3 6" xfId="40351"/>
    <cellStyle name="Normal 8 3 7" xfId="47112"/>
    <cellStyle name="Normal 8 4" xfId="572"/>
    <cellStyle name="Normal 8 4 2" xfId="7182"/>
    <cellStyle name="Normal 8 4 2 2" xfId="13238"/>
    <cellStyle name="Normal 8 4 2 2 2" xfId="40361"/>
    <cellStyle name="Normal 8 4 2 3" xfId="23260"/>
    <cellStyle name="Normal 8 4 2 4" xfId="40360"/>
    <cellStyle name="Normal 8 4 3" xfId="13237"/>
    <cellStyle name="Normal 8 4 3 2" xfId="40362"/>
    <cellStyle name="Normal 8 4 4" xfId="23259"/>
    <cellStyle name="Normal 8 4 5" xfId="40359"/>
    <cellStyle name="Normal 8 5" xfId="592"/>
    <cellStyle name="Normal 8 5 2" xfId="7183"/>
    <cellStyle name="Normal 8 5 2 2" xfId="13240"/>
    <cellStyle name="Normal 8 5 2 2 2" xfId="40365"/>
    <cellStyle name="Normal 8 5 2 3" xfId="40364"/>
    <cellStyle name="Normal 8 5 3" xfId="13239"/>
    <cellStyle name="Normal 8 5 3 2" xfId="40366"/>
    <cellStyle name="Normal 8 5 4" xfId="23261"/>
    <cellStyle name="Normal 8 5 5" xfId="40363"/>
    <cellStyle name="Normal 8 6" xfId="684"/>
    <cellStyle name="Normal 8 6 2" xfId="7184"/>
    <cellStyle name="Normal 8 6 2 2" xfId="13242"/>
    <cellStyle name="Normal 8 6 2 2 2" xfId="40369"/>
    <cellStyle name="Normal 8 6 2 3" xfId="40368"/>
    <cellStyle name="Normal 8 6 3" xfId="13241"/>
    <cellStyle name="Normal 8 6 3 2" xfId="40370"/>
    <cellStyle name="Normal 8 6 4" xfId="23262"/>
    <cellStyle name="Normal 8 6 5" xfId="40367"/>
    <cellStyle name="Normal 8 7" xfId="770"/>
    <cellStyle name="Normal 8 7 2" xfId="13243"/>
    <cellStyle name="Normal 8 7 2 2" xfId="40372"/>
    <cellStyle name="Normal 8 7 3" xfId="23263"/>
    <cellStyle name="Normal 8 7 4" xfId="40371"/>
    <cellStyle name="Normal 8 8" xfId="13897"/>
    <cellStyle name="Normal 8 8 2" xfId="23264"/>
    <cellStyle name="Normal 8 9" xfId="23265"/>
    <cellStyle name="Normal 80" xfId="28279"/>
    <cellStyle name="Normal 81" xfId="28281"/>
    <cellStyle name="Normal 82" xfId="28282"/>
    <cellStyle name="Normal 83" xfId="41605"/>
    <cellStyle name="Normal 84" xfId="41607"/>
    <cellStyle name="Normal 85" xfId="41606"/>
    <cellStyle name="Normal 86" xfId="41608"/>
    <cellStyle name="Normal 87" xfId="47688"/>
    <cellStyle name="Normal 88" xfId="47689"/>
    <cellStyle name="Normal 89" xfId="47691"/>
    <cellStyle name="Normal 9" xfId="95"/>
    <cellStyle name="Normal 9 2" xfId="158"/>
    <cellStyle name="Normal 9 2 2" xfId="6504"/>
    <cellStyle name="Normal 9 2 2 2" xfId="23267"/>
    <cellStyle name="Normal 9 2 3" xfId="23268"/>
    <cellStyle name="Normal 9 2 4" xfId="23266"/>
    <cellStyle name="Normal 9 3" xfId="287"/>
    <cellStyle name="Normal 9 3 2" xfId="23270"/>
    <cellStyle name="Normal 9 3 3" xfId="23271"/>
    <cellStyle name="Normal 9 3 4" xfId="23269"/>
    <cellStyle name="Normal 9 4" xfId="23272"/>
    <cellStyle name="Normal 9 4 2" xfId="23273"/>
    <cellStyle name="Normal 9 4 3" xfId="23274"/>
    <cellStyle name="Normal 9 5" xfId="23275"/>
    <cellStyle name="Normal 9 6" xfId="23276"/>
    <cellStyle name="Normal 9 7" xfId="28062"/>
    <cellStyle name="Normal 9 8" xfId="28328"/>
    <cellStyle name="Normal 9_Expired Option Payouts w Detail" xfId="23277"/>
    <cellStyle name="Normal 92" xfId="23278"/>
    <cellStyle name="Normal welcome" xfId="23279"/>
    <cellStyle name="Normal welcome 10" xfId="23280"/>
    <cellStyle name="Normal welcome 11" xfId="23281"/>
    <cellStyle name="Normal welcome 12" xfId="23282"/>
    <cellStyle name="Normal welcome 13" xfId="23283"/>
    <cellStyle name="Normal welcome 14" xfId="23284"/>
    <cellStyle name="Normal welcome 15" xfId="23285"/>
    <cellStyle name="Normal welcome 16" xfId="23286"/>
    <cellStyle name="Normal welcome 17" xfId="23287"/>
    <cellStyle name="Normal welcome 18" xfId="23288"/>
    <cellStyle name="Normal welcome 19" xfId="23289"/>
    <cellStyle name="Normal welcome 2" xfId="23290"/>
    <cellStyle name="Normal welcome 2 2" xfId="23291"/>
    <cellStyle name="Normal welcome 20" xfId="23292"/>
    <cellStyle name="Normal welcome 21" xfId="23293"/>
    <cellStyle name="Normal welcome 22" xfId="23294"/>
    <cellStyle name="Normal welcome 23" xfId="23295"/>
    <cellStyle name="Normal welcome 24" xfId="23296"/>
    <cellStyle name="Normal welcome 25" xfId="23297"/>
    <cellStyle name="Normal welcome 26" xfId="23298"/>
    <cellStyle name="Normal welcome 27" xfId="23299"/>
    <cellStyle name="Normal welcome 28" xfId="23300"/>
    <cellStyle name="Normal welcome 29" xfId="23301"/>
    <cellStyle name="Normal welcome 3" xfId="23302"/>
    <cellStyle name="Normal welcome 3 10" xfId="23303"/>
    <cellStyle name="Normal welcome 3 11" xfId="23304"/>
    <cellStyle name="Normal welcome 3 12" xfId="23305"/>
    <cellStyle name="Normal welcome 3 13" xfId="23306"/>
    <cellStyle name="Normal welcome 3 14" xfId="23307"/>
    <cellStyle name="Normal welcome 3 15" xfId="23308"/>
    <cellStyle name="Normal welcome 3 16" xfId="23309"/>
    <cellStyle name="Normal welcome 3 2" xfId="23310"/>
    <cellStyle name="Normal welcome 3 3" xfId="23311"/>
    <cellStyle name="Normal welcome 3 4" xfId="23312"/>
    <cellStyle name="Normal welcome 3 5" xfId="23313"/>
    <cellStyle name="Normal welcome 3 6" xfId="23314"/>
    <cellStyle name="Normal welcome 3 7" xfId="23315"/>
    <cellStyle name="Normal welcome 3 8" xfId="23316"/>
    <cellStyle name="Normal welcome 3 9" xfId="23317"/>
    <cellStyle name="Normal welcome 30" xfId="23318"/>
    <cellStyle name="Normal welcome 31" xfId="23319"/>
    <cellStyle name="Normal welcome 32" xfId="23320"/>
    <cellStyle name="Normal welcome 33" xfId="23321"/>
    <cellStyle name="Normal welcome 34" xfId="23322"/>
    <cellStyle name="Normal welcome 35" xfId="23323"/>
    <cellStyle name="Normal welcome 36" xfId="23324"/>
    <cellStyle name="Normal welcome 37" xfId="23325"/>
    <cellStyle name="Normal welcome 38" xfId="23326"/>
    <cellStyle name="Normal welcome 39" xfId="23327"/>
    <cellStyle name="Normal welcome 4" xfId="23328"/>
    <cellStyle name="Normal welcome 40" xfId="23329"/>
    <cellStyle name="Normal welcome 41" xfId="23330"/>
    <cellStyle name="Normal welcome 5" xfId="23331"/>
    <cellStyle name="Normal welcome 6" xfId="23332"/>
    <cellStyle name="Normal welcome 7" xfId="23333"/>
    <cellStyle name="Normal welcome 8" xfId="23334"/>
    <cellStyle name="Normal welcome 9" xfId="23335"/>
    <cellStyle name="Normal.prt" xfId="23336"/>
    <cellStyle name="Normal_12 mos. 9-99" xfId="41"/>
    <cellStyle name="Normal_12 mos. 9-99_1" xfId="42"/>
    <cellStyle name="Normal_216" xfId="43"/>
    <cellStyle name="Normal_9-99" xfId="44"/>
    <cellStyle name="Normal_ANGIE'S_PSC_FERC_OR" xfId="45"/>
    <cellStyle name="Normal_CONED" xfId="46"/>
    <cellStyle name="Normal_FERC CONED Form -2008" xfId="47"/>
    <cellStyle name="Normal_FERC OR " xfId="48"/>
    <cellStyle name="Normal_FERC Page 219A" xfId="49"/>
    <cellStyle name="Normal_FERC Revision to PAGE 219" xfId="50"/>
    <cellStyle name="Normal_Ferc2001" xfId="51"/>
    <cellStyle name="Normal_FercConedFORMS1" xfId="52"/>
    <cellStyle name="Normal_ORTC996" xfId="66"/>
    <cellStyle name="Normal_Page 356" xfId="53"/>
    <cellStyle name="Normal_Psc2001" xfId="54"/>
    <cellStyle name="Normal_PscO&amp;R2006" xfId="55"/>
    <cellStyle name="Normal_Sheet1" xfId="56"/>
    <cellStyle name="Normal2" xfId="23337"/>
    <cellStyle name="Normale_BIL9_01" xfId="23338"/>
    <cellStyle name="NormalIndent2" xfId="23339"/>
    <cellStyle name="NormalIndent2 2" xfId="23340"/>
    <cellStyle name="Normalny_Arkusz7" xfId="23341"/>
    <cellStyle name="Nota" xfId="23342"/>
    <cellStyle name="Nota 10" xfId="23343"/>
    <cellStyle name="Nota 10 2" xfId="23344"/>
    <cellStyle name="Nota 11" xfId="23345"/>
    <cellStyle name="Nota 11 2" xfId="23346"/>
    <cellStyle name="Nota 12" xfId="23347"/>
    <cellStyle name="Nota 12 2" xfId="23348"/>
    <cellStyle name="Nota 13" xfId="23349"/>
    <cellStyle name="Nota 13 2" xfId="23350"/>
    <cellStyle name="Nota 14" xfId="23351"/>
    <cellStyle name="Nota 14 2" xfId="23352"/>
    <cellStyle name="Nota 15" xfId="23353"/>
    <cellStyle name="Nota 15 2" xfId="23354"/>
    <cellStyle name="Nota 16" xfId="23355"/>
    <cellStyle name="Nota 16 2" xfId="23356"/>
    <cellStyle name="Nota 17" xfId="23357"/>
    <cellStyle name="Nota 17 2" xfId="23358"/>
    <cellStyle name="Nota 18" xfId="23359"/>
    <cellStyle name="Nota 18 2" xfId="23360"/>
    <cellStyle name="Nota 19" xfId="23361"/>
    <cellStyle name="Nota 19 2" xfId="23362"/>
    <cellStyle name="Nota 2" xfId="23363"/>
    <cellStyle name="Nota 2 2" xfId="23364"/>
    <cellStyle name="Nota 2 2 2" xfId="23365"/>
    <cellStyle name="Nota 2 3" xfId="23366"/>
    <cellStyle name="Nota 20" xfId="23367"/>
    <cellStyle name="Nota 20 2" xfId="23368"/>
    <cellStyle name="Nota 21" xfId="23369"/>
    <cellStyle name="Nota 21 2" xfId="23370"/>
    <cellStyle name="Nota 22" xfId="23371"/>
    <cellStyle name="Nota 22 2" xfId="23372"/>
    <cellStyle name="Nota 23" xfId="23373"/>
    <cellStyle name="Nota 23 2" xfId="23374"/>
    <cellStyle name="Nota 24" xfId="23375"/>
    <cellStyle name="Nota 24 2" xfId="23376"/>
    <cellStyle name="Nota 25" xfId="23377"/>
    <cellStyle name="Nota 25 2" xfId="23378"/>
    <cellStyle name="Nota 26" xfId="23379"/>
    <cellStyle name="Nota 26 2" xfId="23380"/>
    <cellStyle name="Nota 27" xfId="23381"/>
    <cellStyle name="Nota 27 2" xfId="23382"/>
    <cellStyle name="Nota 28" xfId="23383"/>
    <cellStyle name="Nota 28 2" xfId="23384"/>
    <cellStyle name="Nota 29" xfId="23385"/>
    <cellStyle name="Nota 29 2" xfId="23386"/>
    <cellStyle name="Nota 3" xfId="23387"/>
    <cellStyle name="Nota 3 10" xfId="23388"/>
    <cellStyle name="Nota 3 10 2" xfId="23389"/>
    <cellStyle name="Nota 3 11" xfId="23390"/>
    <cellStyle name="Nota 3 11 2" xfId="23391"/>
    <cellStyle name="Nota 3 12" xfId="23392"/>
    <cellStyle name="Nota 3 12 2" xfId="23393"/>
    <cellStyle name="Nota 3 13" xfId="23394"/>
    <cellStyle name="Nota 3 13 2" xfId="23395"/>
    <cellStyle name="Nota 3 14" xfId="23396"/>
    <cellStyle name="Nota 3 14 2" xfId="23397"/>
    <cellStyle name="Nota 3 15" xfId="23398"/>
    <cellStyle name="Nota 3 15 2" xfId="23399"/>
    <cellStyle name="Nota 3 16" xfId="23400"/>
    <cellStyle name="Nota 3 16 2" xfId="23401"/>
    <cellStyle name="Nota 3 17" xfId="23402"/>
    <cellStyle name="Nota 3 2" xfId="23403"/>
    <cellStyle name="Nota 3 2 2" xfId="23404"/>
    <cellStyle name="Nota 3 3" xfId="23405"/>
    <cellStyle name="Nota 3 3 2" xfId="23406"/>
    <cellStyle name="Nota 3 4" xfId="23407"/>
    <cellStyle name="Nota 3 4 2" xfId="23408"/>
    <cellStyle name="Nota 3 5" xfId="23409"/>
    <cellStyle name="Nota 3 5 2" xfId="23410"/>
    <cellStyle name="Nota 3 6" xfId="23411"/>
    <cellStyle name="Nota 3 6 2" xfId="23412"/>
    <cellStyle name="Nota 3 7" xfId="23413"/>
    <cellStyle name="Nota 3 7 2" xfId="23414"/>
    <cellStyle name="Nota 3 8" xfId="23415"/>
    <cellStyle name="Nota 3 8 2" xfId="23416"/>
    <cellStyle name="Nota 3 9" xfId="23417"/>
    <cellStyle name="Nota 30" xfId="23418"/>
    <cellStyle name="Nota 30 2" xfId="23419"/>
    <cellStyle name="Nota 31" xfId="23420"/>
    <cellStyle name="Nota 31 2" xfId="23421"/>
    <cellStyle name="Nota 32" xfId="23422"/>
    <cellStyle name="Nota 32 2" xfId="23423"/>
    <cellStyle name="Nota 33" xfId="23424"/>
    <cellStyle name="Nota 33 2" xfId="23425"/>
    <cellStyle name="Nota 34" xfId="23426"/>
    <cellStyle name="Nota 34 2" xfId="23427"/>
    <cellStyle name="Nota 35" xfId="23428"/>
    <cellStyle name="Nota 35 2" xfId="23429"/>
    <cellStyle name="Nota 36" xfId="23430"/>
    <cellStyle name="Nota 36 2" xfId="23431"/>
    <cellStyle name="Nota 37" xfId="23432"/>
    <cellStyle name="Nota 37 2" xfId="23433"/>
    <cellStyle name="Nota 38" xfId="23434"/>
    <cellStyle name="Nota 38 2" xfId="23435"/>
    <cellStyle name="Nota 39" xfId="23436"/>
    <cellStyle name="Nota 39 2" xfId="23437"/>
    <cellStyle name="Nota 4" xfId="23438"/>
    <cellStyle name="Nota 4 2" xfId="23439"/>
    <cellStyle name="Nota 40" xfId="23440"/>
    <cellStyle name="Nota 40 2" xfId="23441"/>
    <cellStyle name="Nota 41" xfId="23442"/>
    <cellStyle name="Nota 41 2" xfId="23443"/>
    <cellStyle name="Nota 42" xfId="23444"/>
    <cellStyle name="Nota 5" xfId="23445"/>
    <cellStyle name="Nota 5 2" xfId="23446"/>
    <cellStyle name="Nota 6" xfId="23447"/>
    <cellStyle name="Nota 6 2" xfId="23448"/>
    <cellStyle name="Nota 7" xfId="23449"/>
    <cellStyle name="Nota 7 2" xfId="23450"/>
    <cellStyle name="Nota 8" xfId="23451"/>
    <cellStyle name="Nota 8 2" xfId="23452"/>
    <cellStyle name="Nota 9" xfId="23453"/>
    <cellStyle name="Nota 9 2" xfId="23454"/>
    <cellStyle name="Notas" xfId="23455"/>
    <cellStyle name="Notas 10" xfId="23456"/>
    <cellStyle name="Notas 10 2" xfId="23457"/>
    <cellStyle name="Notas 11" xfId="23458"/>
    <cellStyle name="Notas 11 2" xfId="23459"/>
    <cellStyle name="Notas 12" xfId="23460"/>
    <cellStyle name="Notas 12 2" xfId="23461"/>
    <cellStyle name="Notas 13" xfId="23462"/>
    <cellStyle name="Notas 13 2" xfId="23463"/>
    <cellStyle name="Notas 14" xfId="23464"/>
    <cellStyle name="Notas 14 2" xfId="23465"/>
    <cellStyle name="Notas 15" xfId="23466"/>
    <cellStyle name="Notas 15 2" xfId="23467"/>
    <cellStyle name="Notas 16" xfId="23468"/>
    <cellStyle name="Notas 16 2" xfId="23469"/>
    <cellStyle name="Notas 17" xfId="23470"/>
    <cellStyle name="Notas 17 2" xfId="23471"/>
    <cellStyle name="Notas 18" xfId="23472"/>
    <cellStyle name="Notas 18 2" xfId="23473"/>
    <cellStyle name="Notas 19" xfId="23474"/>
    <cellStyle name="Notas 19 2" xfId="23475"/>
    <cellStyle name="Notas 2" xfId="23476"/>
    <cellStyle name="Notas 2 2" xfId="23477"/>
    <cellStyle name="Notas 2 2 2" xfId="23478"/>
    <cellStyle name="Notas 2 3" xfId="23479"/>
    <cellStyle name="Notas 20" xfId="23480"/>
    <cellStyle name="Notas 20 2" xfId="23481"/>
    <cellStyle name="Notas 21" xfId="23482"/>
    <cellStyle name="Notas 21 2" xfId="23483"/>
    <cellStyle name="Notas 22" xfId="23484"/>
    <cellStyle name="Notas 22 2" xfId="23485"/>
    <cellStyle name="Notas 23" xfId="23486"/>
    <cellStyle name="Notas 23 2" xfId="23487"/>
    <cellStyle name="Notas 24" xfId="23488"/>
    <cellStyle name="Notas 24 2" xfId="23489"/>
    <cellStyle name="Notas 25" xfId="23490"/>
    <cellStyle name="Notas 25 2" xfId="23491"/>
    <cellStyle name="Notas 26" xfId="23492"/>
    <cellStyle name="Notas 26 2" xfId="23493"/>
    <cellStyle name="Notas 27" xfId="23494"/>
    <cellStyle name="Notas 27 2" xfId="23495"/>
    <cellStyle name="Notas 28" xfId="23496"/>
    <cellStyle name="Notas 28 2" xfId="23497"/>
    <cellStyle name="Notas 29" xfId="23498"/>
    <cellStyle name="Notas 29 2" xfId="23499"/>
    <cellStyle name="Notas 3" xfId="23500"/>
    <cellStyle name="Notas 3 10" xfId="23501"/>
    <cellStyle name="Notas 3 11" xfId="23502"/>
    <cellStyle name="Notas 3 12" xfId="23503"/>
    <cellStyle name="Notas 3 13" xfId="23504"/>
    <cellStyle name="Notas 3 13 2" xfId="23505"/>
    <cellStyle name="Notas 3 14" xfId="23506"/>
    <cellStyle name="Notas 3 14 2" xfId="23507"/>
    <cellStyle name="Notas 3 15" xfId="23508"/>
    <cellStyle name="Notas 3 15 2" xfId="23509"/>
    <cellStyle name="Notas 3 16" xfId="23510"/>
    <cellStyle name="Notas 3 16 2" xfId="23511"/>
    <cellStyle name="Notas 3 17" xfId="23512"/>
    <cellStyle name="Notas 3 2" xfId="23513"/>
    <cellStyle name="Notas 3 2 2" xfId="23514"/>
    <cellStyle name="Notas 3 2 3" xfId="23515"/>
    <cellStyle name="Notas 3 2 4" xfId="23516"/>
    <cellStyle name="Notas 3 2 5" xfId="23517"/>
    <cellStyle name="Notas 3 2 6" xfId="23518"/>
    <cellStyle name="Notas 3 2 7" xfId="23519"/>
    <cellStyle name="Notas 3 2 8" xfId="23520"/>
    <cellStyle name="Notas 3 3" xfId="23521"/>
    <cellStyle name="Notas 3 4" xfId="23522"/>
    <cellStyle name="Notas 3 5" xfId="23523"/>
    <cellStyle name="Notas 3 6" xfId="23524"/>
    <cellStyle name="Notas 3 7" xfId="23525"/>
    <cellStyle name="Notas 3 8" xfId="23526"/>
    <cellStyle name="Notas 3 9" xfId="23527"/>
    <cellStyle name="Notas 30" xfId="23528"/>
    <cellStyle name="Notas 30 2" xfId="23529"/>
    <cellStyle name="Notas 31" xfId="23530"/>
    <cellStyle name="Notas 31 2" xfId="23531"/>
    <cellStyle name="Notas 32" xfId="23532"/>
    <cellStyle name="Notas 32 2" xfId="23533"/>
    <cellStyle name="Notas 33" xfId="23534"/>
    <cellStyle name="Notas 33 2" xfId="23535"/>
    <cellStyle name="Notas 34" xfId="23536"/>
    <cellStyle name="Notas 34 2" xfId="23537"/>
    <cellStyle name="Notas 35" xfId="23538"/>
    <cellStyle name="Notas 35 2" xfId="23539"/>
    <cellStyle name="Notas 36" xfId="23540"/>
    <cellStyle name="Notas 36 2" xfId="23541"/>
    <cellStyle name="Notas 37" xfId="23542"/>
    <cellStyle name="Notas 37 2" xfId="23543"/>
    <cellStyle name="Notas 38" xfId="23544"/>
    <cellStyle name="Notas 38 2" xfId="23545"/>
    <cellStyle name="Notas 39" xfId="23546"/>
    <cellStyle name="Notas 39 2" xfId="23547"/>
    <cellStyle name="Notas 4" xfId="23548"/>
    <cellStyle name="Notas 4 2" xfId="23549"/>
    <cellStyle name="Notas 40" xfId="23550"/>
    <cellStyle name="Notas 40 2" xfId="23551"/>
    <cellStyle name="Notas 41" xfId="23552"/>
    <cellStyle name="Notas 41 2" xfId="23553"/>
    <cellStyle name="Notas 42" xfId="23554"/>
    <cellStyle name="Notas 5" xfId="23555"/>
    <cellStyle name="Notas 5 2" xfId="23556"/>
    <cellStyle name="Notas 6" xfId="23557"/>
    <cellStyle name="Notas 6 2" xfId="23558"/>
    <cellStyle name="Notas 7" xfId="23559"/>
    <cellStyle name="Notas 7 2" xfId="23560"/>
    <cellStyle name="Notas 8" xfId="23561"/>
    <cellStyle name="Notas 8 2" xfId="23562"/>
    <cellStyle name="Notas 9" xfId="23563"/>
    <cellStyle name="Notas 9 2" xfId="23564"/>
    <cellStyle name="Note" xfId="57" builtinId="10" customBuiltin="1"/>
    <cellStyle name="Note 10" xfId="307"/>
    <cellStyle name="Note 10 2" xfId="7185"/>
    <cellStyle name="Note 10 2 2" xfId="13245"/>
    <cellStyle name="Note 10 2 2 2" xfId="23567"/>
    <cellStyle name="Note 10 2 2 3" xfId="40375"/>
    <cellStyle name="Note 10 2 3" xfId="23566"/>
    <cellStyle name="Note 10 2 4" xfId="40374"/>
    <cellStyle name="Note 10 3" xfId="13244"/>
    <cellStyle name="Note 10 3 2" xfId="23569"/>
    <cellStyle name="Note 10 3 3" xfId="23568"/>
    <cellStyle name="Note 10 3 4" xfId="40376"/>
    <cellStyle name="Note 10 4" xfId="23570"/>
    <cellStyle name="Note 10 4 2" xfId="23571"/>
    <cellStyle name="Note 10 5" xfId="28105"/>
    <cellStyle name="Note 10 6" xfId="23565"/>
    <cellStyle name="Note 10 7" xfId="40373"/>
    <cellStyle name="Note 11" xfId="13870"/>
    <cellStyle name="Note 11 2" xfId="23573"/>
    <cellStyle name="Note 11 2 2" xfId="23574"/>
    <cellStyle name="Note 11 3" xfId="23575"/>
    <cellStyle name="Note 11 3 2" xfId="23576"/>
    <cellStyle name="Note 11 4" xfId="23577"/>
    <cellStyle name="Note 11 4 2" xfId="23578"/>
    <cellStyle name="Note 11 5" xfId="28106"/>
    <cellStyle name="Note 11 6" xfId="23572"/>
    <cellStyle name="Note 12" xfId="23579"/>
    <cellStyle name="Note 12 2" xfId="23580"/>
    <cellStyle name="Note 12 2 2" xfId="23581"/>
    <cellStyle name="Note 12 3" xfId="23582"/>
    <cellStyle name="Note 12 3 2" xfId="23583"/>
    <cellStyle name="Note 12 4" xfId="23584"/>
    <cellStyle name="Note 12 4 2" xfId="23585"/>
    <cellStyle name="Note 12 5" xfId="28107"/>
    <cellStyle name="Note 13" xfId="23586"/>
    <cellStyle name="Note 13 2" xfId="28159"/>
    <cellStyle name="Note 13 3" xfId="28108"/>
    <cellStyle name="Note 14" xfId="23587"/>
    <cellStyle name="Note 14 2" xfId="28160"/>
    <cellStyle name="Note 14 3" xfId="28109"/>
    <cellStyle name="Note 15" xfId="23588"/>
    <cellStyle name="Note 15 2" xfId="28166"/>
    <cellStyle name="Note 15 3" xfId="28110"/>
    <cellStyle name="Note 16" xfId="23589"/>
    <cellStyle name="Note 16 2" xfId="28156"/>
    <cellStyle name="Note 16 3" xfId="28111"/>
    <cellStyle name="Note 17" xfId="23590"/>
    <cellStyle name="Note 17 2" xfId="28155"/>
    <cellStyle name="Note 17 3" xfId="28112"/>
    <cellStyle name="Note 18" xfId="23591"/>
    <cellStyle name="Note 18 2" xfId="28167"/>
    <cellStyle name="Note 18 3" xfId="28113"/>
    <cellStyle name="Note 19" xfId="23592"/>
    <cellStyle name="Note 19 2" xfId="28154"/>
    <cellStyle name="Note 19 3" xfId="28114"/>
    <cellStyle name="Note 2" xfId="112"/>
    <cellStyle name="Note 2 10" xfId="6506"/>
    <cellStyle name="Note 2 10 2" xfId="23595"/>
    <cellStyle name="Note 2 10 3" xfId="23594"/>
    <cellStyle name="Note 2 11" xfId="6507"/>
    <cellStyle name="Note 2 11 10" xfId="40377"/>
    <cellStyle name="Note 2 11 11" xfId="47114"/>
    <cellStyle name="Note 2 11 2" xfId="13247"/>
    <cellStyle name="Note 2 11 2 2" xfId="23598"/>
    <cellStyle name="Note 2 11 2 2 2" xfId="23599"/>
    <cellStyle name="Note 2 11 2 3" xfId="23600"/>
    <cellStyle name="Note 2 11 2 4" xfId="23601"/>
    <cellStyle name="Note 2 11 2 5" xfId="23597"/>
    <cellStyle name="Note 2 11 2 6" xfId="40378"/>
    <cellStyle name="Note 2 11 3" xfId="23602"/>
    <cellStyle name="Note 2 11 3 2" xfId="23603"/>
    <cellStyle name="Note 2 11 3 2 2" xfId="23604"/>
    <cellStyle name="Note 2 11 3 3" xfId="23605"/>
    <cellStyle name="Note 2 11 4" xfId="23606"/>
    <cellStyle name="Note 2 11 5" xfId="23607"/>
    <cellStyle name="Note 2 11 6" xfId="23608"/>
    <cellStyle name="Note 2 11 7" xfId="23609"/>
    <cellStyle name="Note 2 11 8" xfId="23610"/>
    <cellStyle name="Note 2 11 9" xfId="23596"/>
    <cellStyle name="Note 2 12" xfId="6508"/>
    <cellStyle name="Note 2 12 10" xfId="40379"/>
    <cellStyle name="Note 2 12 11" xfId="47115"/>
    <cellStyle name="Note 2 12 2" xfId="13248"/>
    <cellStyle name="Note 2 12 2 2" xfId="23613"/>
    <cellStyle name="Note 2 12 2 2 2" xfId="23614"/>
    <cellStyle name="Note 2 12 2 3" xfId="23615"/>
    <cellStyle name="Note 2 12 2 4" xfId="23616"/>
    <cellStyle name="Note 2 12 2 5" xfId="23612"/>
    <cellStyle name="Note 2 12 2 6" xfId="40380"/>
    <cellStyle name="Note 2 12 3" xfId="23617"/>
    <cellStyle name="Note 2 12 3 2" xfId="23618"/>
    <cellStyle name="Note 2 12 3 2 2" xfId="23619"/>
    <cellStyle name="Note 2 12 3 3" xfId="23620"/>
    <cellStyle name="Note 2 12 4" xfId="23621"/>
    <cellStyle name="Note 2 12 5" xfId="23622"/>
    <cellStyle name="Note 2 12 6" xfId="23623"/>
    <cellStyle name="Note 2 12 7" xfId="23624"/>
    <cellStyle name="Note 2 12 8" xfId="23625"/>
    <cellStyle name="Note 2 12 9" xfId="23611"/>
    <cellStyle name="Note 2 13" xfId="6509"/>
    <cellStyle name="Note 2 13 10" xfId="40381"/>
    <cellStyle name="Note 2 13 11" xfId="47116"/>
    <cellStyle name="Note 2 13 2" xfId="13249"/>
    <cellStyle name="Note 2 13 2 2" xfId="23628"/>
    <cellStyle name="Note 2 13 2 2 2" xfId="23629"/>
    <cellStyle name="Note 2 13 2 3" xfId="23630"/>
    <cellStyle name="Note 2 13 2 4" xfId="23631"/>
    <cellStyle name="Note 2 13 2 5" xfId="23627"/>
    <cellStyle name="Note 2 13 2 6" xfId="40382"/>
    <cellStyle name="Note 2 13 3" xfId="23632"/>
    <cellStyle name="Note 2 13 3 2" xfId="23633"/>
    <cellStyle name="Note 2 13 3 2 2" xfId="23634"/>
    <cellStyle name="Note 2 13 3 3" xfId="23635"/>
    <cellStyle name="Note 2 13 4" xfId="23636"/>
    <cellStyle name="Note 2 13 5" xfId="23637"/>
    <cellStyle name="Note 2 13 6" xfId="23638"/>
    <cellStyle name="Note 2 13 7" xfId="23639"/>
    <cellStyle name="Note 2 13 8" xfId="23640"/>
    <cellStyle name="Note 2 13 9" xfId="23626"/>
    <cellStyle name="Note 2 14" xfId="6510"/>
    <cellStyle name="Note 2 14 2" xfId="13250"/>
    <cellStyle name="Note 2 14 2 2" xfId="23643"/>
    <cellStyle name="Note 2 14 2 3" xfId="23644"/>
    <cellStyle name="Note 2 14 2 4" xfId="23645"/>
    <cellStyle name="Note 2 14 2 5" xfId="23642"/>
    <cellStyle name="Note 2 14 2 6" xfId="40384"/>
    <cellStyle name="Note 2 14 3" xfId="23646"/>
    <cellStyle name="Note 2 14 3 2" xfId="23647"/>
    <cellStyle name="Note 2 14 4" xfId="23641"/>
    <cellStyle name="Note 2 14 5" xfId="40383"/>
    <cellStyle name="Note 2 14 6" xfId="47117"/>
    <cellStyle name="Note 2 15" xfId="6511"/>
    <cellStyle name="Note 2 15 2" xfId="13251"/>
    <cellStyle name="Note 2 15 2 2" xfId="40386"/>
    <cellStyle name="Note 2 15 3" xfId="23648"/>
    <cellStyle name="Note 2 15 4" xfId="40385"/>
    <cellStyle name="Note 2 15 5" xfId="47118"/>
    <cellStyle name="Note 2 16" xfId="6505"/>
    <cellStyle name="Note 2 16 2" xfId="13252"/>
    <cellStyle name="Note 2 16 2 2" xfId="40388"/>
    <cellStyle name="Note 2 16 3" xfId="23649"/>
    <cellStyle name="Note 2 16 4" xfId="40387"/>
    <cellStyle name="Note 2 17" xfId="13246"/>
    <cellStyle name="Note 2 17 2" xfId="23650"/>
    <cellStyle name="Note 2 17 3" xfId="40389"/>
    <cellStyle name="Note 2 18" xfId="23651"/>
    <cellStyle name="Note 2 19" xfId="23652"/>
    <cellStyle name="Note 2 2" xfId="289"/>
    <cellStyle name="Note 2 2 2" xfId="6512"/>
    <cellStyle name="Note 2 2 2 10" xfId="6513"/>
    <cellStyle name="Note 2 2 2 10 2" xfId="13254"/>
    <cellStyle name="Note 2 2 2 10 2 2" xfId="40392"/>
    <cellStyle name="Note 2 2 2 10 3" xfId="40391"/>
    <cellStyle name="Note 2 2 2 10 4" xfId="47120"/>
    <cellStyle name="Note 2 2 2 11" xfId="6514"/>
    <cellStyle name="Note 2 2 2 11 2" xfId="13255"/>
    <cellStyle name="Note 2 2 2 11 2 2" xfId="40394"/>
    <cellStyle name="Note 2 2 2 11 3" xfId="40393"/>
    <cellStyle name="Note 2 2 2 11 4" xfId="47121"/>
    <cellStyle name="Note 2 2 2 12" xfId="13253"/>
    <cellStyle name="Note 2 2 2 12 2" xfId="40395"/>
    <cellStyle name="Note 2 2 2 13" xfId="23654"/>
    <cellStyle name="Note 2 2 2 14" xfId="40390"/>
    <cellStyle name="Note 2 2 2 15" xfId="47119"/>
    <cellStyle name="Note 2 2 2 2" xfId="6515"/>
    <cellStyle name="Note 2 2 2 2 10" xfId="13256"/>
    <cellStyle name="Note 2 2 2 2 10 2" xfId="40397"/>
    <cellStyle name="Note 2 2 2 2 11" xfId="40396"/>
    <cellStyle name="Note 2 2 2 2 12" xfId="47122"/>
    <cellStyle name="Note 2 2 2 2 2" xfId="6516"/>
    <cellStyle name="Note 2 2 2 2 2 2" xfId="6517"/>
    <cellStyle name="Note 2 2 2 2 2 2 2" xfId="13258"/>
    <cellStyle name="Note 2 2 2 2 2 2 2 2" xfId="40400"/>
    <cellStyle name="Note 2 2 2 2 2 2 3" xfId="40399"/>
    <cellStyle name="Note 2 2 2 2 2 2 4" xfId="47124"/>
    <cellStyle name="Note 2 2 2 2 2 3" xfId="13257"/>
    <cellStyle name="Note 2 2 2 2 2 3 2" xfId="40401"/>
    <cellStyle name="Note 2 2 2 2 2 4" xfId="40398"/>
    <cellStyle name="Note 2 2 2 2 2 5" xfId="47123"/>
    <cellStyle name="Note 2 2 2 2 3" xfId="6518"/>
    <cellStyle name="Note 2 2 2 2 3 2" xfId="6519"/>
    <cellStyle name="Note 2 2 2 2 3 2 2" xfId="13260"/>
    <cellStyle name="Note 2 2 2 2 3 2 2 2" xfId="40404"/>
    <cellStyle name="Note 2 2 2 2 3 2 3" xfId="40403"/>
    <cellStyle name="Note 2 2 2 2 3 2 4" xfId="47126"/>
    <cellStyle name="Note 2 2 2 2 3 3" xfId="13259"/>
    <cellStyle name="Note 2 2 2 2 3 3 2" xfId="40405"/>
    <cellStyle name="Note 2 2 2 2 3 4" xfId="40402"/>
    <cellStyle name="Note 2 2 2 2 3 5" xfId="47125"/>
    <cellStyle name="Note 2 2 2 2 4" xfId="6520"/>
    <cellStyle name="Note 2 2 2 2 4 2" xfId="13261"/>
    <cellStyle name="Note 2 2 2 2 4 2 2" xfId="40407"/>
    <cellStyle name="Note 2 2 2 2 4 3" xfId="40406"/>
    <cellStyle name="Note 2 2 2 2 4 4" xfId="47127"/>
    <cellStyle name="Note 2 2 2 2 5" xfId="6521"/>
    <cellStyle name="Note 2 2 2 2 5 2" xfId="13262"/>
    <cellStyle name="Note 2 2 2 2 5 2 2" xfId="40409"/>
    <cellStyle name="Note 2 2 2 2 5 3" xfId="40408"/>
    <cellStyle name="Note 2 2 2 2 5 4" xfId="47128"/>
    <cellStyle name="Note 2 2 2 2 6" xfId="6522"/>
    <cellStyle name="Note 2 2 2 2 6 2" xfId="13263"/>
    <cellStyle name="Note 2 2 2 2 6 2 2" xfId="40411"/>
    <cellStyle name="Note 2 2 2 2 6 3" xfId="40410"/>
    <cellStyle name="Note 2 2 2 2 6 4" xfId="47129"/>
    <cellStyle name="Note 2 2 2 2 7" xfId="6523"/>
    <cellStyle name="Note 2 2 2 2 7 2" xfId="13264"/>
    <cellStyle name="Note 2 2 2 2 7 2 2" xfId="40413"/>
    <cellStyle name="Note 2 2 2 2 7 3" xfId="40412"/>
    <cellStyle name="Note 2 2 2 2 7 4" xfId="47130"/>
    <cellStyle name="Note 2 2 2 2 8" xfId="6524"/>
    <cellStyle name="Note 2 2 2 2 8 2" xfId="13265"/>
    <cellStyle name="Note 2 2 2 2 8 2 2" xfId="40415"/>
    <cellStyle name="Note 2 2 2 2 8 3" xfId="40414"/>
    <cellStyle name="Note 2 2 2 2 8 4" xfId="47131"/>
    <cellStyle name="Note 2 2 2 2 9" xfId="6525"/>
    <cellStyle name="Note 2 2 2 2 9 2" xfId="13266"/>
    <cellStyle name="Note 2 2 2 2 9 2 2" xfId="40417"/>
    <cellStyle name="Note 2 2 2 2 9 3" xfId="40416"/>
    <cellStyle name="Note 2 2 2 2 9 4" xfId="47132"/>
    <cellStyle name="Note 2 2 2 3" xfId="6526"/>
    <cellStyle name="Note 2 2 2 3 10" xfId="40418"/>
    <cellStyle name="Note 2 2 2 3 11" xfId="47133"/>
    <cellStyle name="Note 2 2 2 3 2" xfId="6527"/>
    <cellStyle name="Note 2 2 2 3 2 2" xfId="13268"/>
    <cellStyle name="Note 2 2 2 3 2 2 2" xfId="40420"/>
    <cellStyle name="Note 2 2 2 3 2 3" xfId="40419"/>
    <cellStyle name="Note 2 2 2 3 2 4" xfId="47134"/>
    <cellStyle name="Note 2 2 2 3 3" xfId="6528"/>
    <cellStyle name="Note 2 2 2 3 3 2" xfId="13269"/>
    <cellStyle name="Note 2 2 2 3 3 2 2" xfId="40422"/>
    <cellStyle name="Note 2 2 2 3 3 3" xfId="40421"/>
    <cellStyle name="Note 2 2 2 3 3 4" xfId="47135"/>
    <cellStyle name="Note 2 2 2 3 4" xfId="6529"/>
    <cellStyle name="Note 2 2 2 3 4 2" xfId="13270"/>
    <cellStyle name="Note 2 2 2 3 4 2 2" xfId="40424"/>
    <cellStyle name="Note 2 2 2 3 4 3" xfId="40423"/>
    <cellStyle name="Note 2 2 2 3 4 4" xfId="47136"/>
    <cellStyle name="Note 2 2 2 3 5" xfId="6530"/>
    <cellStyle name="Note 2 2 2 3 5 2" xfId="13271"/>
    <cellStyle name="Note 2 2 2 3 5 2 2" xfId="40426"/>
    <cellStyle name="Note 2 2 2 3 5 3" xfId="40425"/>
    <cellStyle name="Note 2 2 2 3 5 4" xfId="47137"/>
    <cellStyle name="Note 2 2 2 3 6" xfId="6531"/>
    <cellStyle name="Note 2 2 2 3 6 2" xfId="13272"/>
    <cellStyle name="Note 2 2 2 3 6 2 2" xfId="40428"/>
    <cellStyle name="Note 2 2 2 3 6 3" xfId="40427"/>
    <cellStyle name="Note 2 2 2 3 6 4" xfId="47138"/>
    <cellStyle name="Note 2 2 2 3 7" xfId="6532"/>
    <cellStyle name="Note 2 2 2 3 7 2" xfId="13273"/>
    <cellStyle name="Note 2 2 2 3 7 2 2" xfId="40430"/>
    <cellStyle name="Note 2 2 2 3 7 3" xfId="40429"/>
    <cellStyle name="Note 2 2 2 3 7 4" xfId="47139"/>
    <cellStyle name="Note 2 2 2 3 8" xfId="6533"/>
    <cellStyle name="Note 2 2 2 3 8 2" xfId="13274"/>
    <cellStyle name="Note 2 2 2 3 8 2 2" xfId="40432"/>
    <cellStyle name="Note 2 2 2 3 8 3" xfId="40431"/>
    <cellStyle name="Note 2 2 2 3 8 4" xfId="47140"/>
    <cellStyle name="Note 2 2 2 3 9" xfId="13267"/>
    <cellStyle name="Note 2 2 2 3 9 2" xfId="40433"/>
    <cellStyle name="Note 2 2 2 4" xfId="6534"/>
    <cellStyle name="Note 2 2 2 4 2" xfId="6535"/>
    <cellStyle name="Note 2 2 2 4 2 2" xfId="13276"/>
    <cellStyle name="Note 2 2 2 4 2 2 2" xfId="40436"/>
    <cellStyle name="Note 2 2 2 4 2 3" xfId="40435"/>
    <cellStyle name="Note 2 2 2 4 2 4" xfId="47142"/>
    <cellStyle name="Note 2 2 2 4 3" xfId="13275"/>
    <cellStyle name="Note 2 2 2 4 3 2" xfId="40437"/>
    <cellStyle name="Note 2 2 2 4 4" xfId="40434"/>
    <cellStyle name="Note 2 2 2 4 5" xfId="47141"/>
    <cellStyle name="Note 2 2 2 5" xfId="6536"/>
    <cellStyle name="Note 2 2 2 5 2" xfId="13277"/>
    <cellStyle name="Note 2 2 2 5 2 2" xfId="40439"/>
    <cellStyle name="Note 2 2 2 5 3" xfId="40438"/>
    <cellStyle name="Note 2 2 2 5 4" xfId="47143"/>
    <cellStyle name="Note 2 2 2 6" xfId="6537"/>
    <cellStyle name="Note 2 2 2 6 2" xfId="13278"/>
    <cellStyle name="Note 2 2 2 6 2 2" xfId="40441"/>
    <cellStyle name="Note 2 2 2 6 3" xfId="40440"/>
    <cellStyle name="Note 2 2 2 6 4" xfId="47144"/>
    <cellStyle name="Note 2 2 2 7" xfId="6538"/>
    <cellStyle name="Note 2 2 2 7 2" xfId="13279"/>
    <cellStyle name="Note 2 2 2 7 2 2" xfId="40443"/>
    <cellStyle name="Note 2 2 2 7 3" xfId="40442"/>
    <cellStyle name="Note 2 2 2 7 4" xfId="47145"/>
    <cellStyle name="Note 2 2 2 8" xfId="6539"/>
    <cellStyle name="Note 2 2 2 8 2" xfId="13280"/>
    <cellStyle name="Note 2 2 2 8 2 2" xfId="40445"/>
    <cellStyle name="Note 2 2 2 8 3" xfId="40444"/>
    <cellStyle name="Note 2 2 2 8 4" xfId="47146"/>
    <cellStyle name="Note 2 2 2 9" xfId="6540"/>
    <cellStyle name="Note 2 2 2 9 2" xfId="13281"/>
    <cellStyle name="Note 2 2 2 9 2 2" xfId="40447"/>
    <cellStyle name="Note 2 2 2 9 3" xfId="40446"/>
    <cellStyle name="Note 2 2 2 9 4" xfId="47147"/>
    <cellStyle name="Note 2 2 3" xfId="6541"/>
    <cellStyle name="Note 2 2 3 10" xfId="40448"/>
    <cellStyle name="Note 2 2 3 11" xfId="47148"/>
    <cellStyle name="Note 2 2 3 2" xfId="6542"/>
    <cellStyle name="Note 2 2 3 2 2" xfId="6543"/>
    <cellStyle name="Note 2 2 3 2 2 2" xfId="13284"/>
    <cellStyle name="Note 2 2 3 2 2 2 2" xfId="40451"/>
    <cellStyle name="Note 2 2 3 2 2 3" xfId="40450"/>
    <cellStyle name="Note 2 2 3 2 2 4" xfId="47150"/>
    <cellStyle name="Note 2 2 3 2 3" xfId="13283"/>
    <cellStyle name="Note 2 2 3 2 3 2" xfId="40452"/>
    <cellStyle name="Note 2 2 3 2 4" xfId="40449"/>
    <cellStyle name="Note 2 2 3 2 5" xfId="47149"/>
    <cellStyle name="Note 2 2 3 3" xfId="6544"/>
    <cellStyle name="Note 2 2 3 3 2" xfId="6545"/>
    <cellStyle name="Note 2 2 3 3 2 2" xfId="13286"/>
    <cellStyle name="Note 2 2 3 3 2 2 2" xfId="40455"/>
    <cellStyle name="Note 2 2 3 3 2 3" xfId="40454"/>
    <cellStyle name="Note 2 2 3 3 2 4" xfId="47152"/>
    <cellStyle name="Note 2 2 3 3 3" xfId="13285"/>
    <cellStyle name="Note 2 2 3 3 3 2" xfId="40456"/>
    <cellStyle name="Note 2 2 3 3 4" xfId="40453"/>
    <cellStyle name="Note 2 2 3 3 5" xfId="47151"/>
    <cellStyle name="Note 2 2 3 4" xfId="6546"/>
    <cellStyle name="Note 2 2 3 4 2" xfId="13287"/>
    <cellStyle name="Note 2 2 3 4 2 2" xfId="40458"/>
    <cellStyle name="Note 2 2 3 4 3" xfId="40457"/>
    <cellStyle name="Note 2 2 3 4 4" xfId="47153"/>
    <cellStyle name="Note 2 2 3 5" xfId="6547"/>
    <cellStyle name="Note 2 2 3 5 2" xfId="13288"/>
    <cellStyle name="Note 2 2 3 5 2 2" xfId="40460"/>
    <cellStyle name="Note 2 2 3 5 3" xfId="40459"/>
    <cellStyle name="Note 2 2 3 5 4" xfId="47154"/>
    <cellStyle name="Note 2 2 3 6" xfId="6548"/>
    <cellStyle name="Note 2 2 3 6 2" xfId="13289"/>
    <cellStyle name="Note 2 2 3 6 2 2" xfId="40462"/>
    <cellStyle name="Note 2 2 3 6 3" xfId="40461"/>
    <cellStyle name="Note 2 2 3 6 4" xfId="47155"/>
    <cellStyle name="Note 2 2 3 7" xfId="6549"/>
    <cellStyle name="Note 2 2 3 7 2" xfId="13290"/>
    <cellStyle name="Note 2 2 3 7 2 2" xfId="40464"/>
    <cellStyle name="Note 2 2 3 7 3" xfId="40463"/>
    <cellStyle name="Note 2 2 3 7 4" xfId="47156"/>
    <cellStyle name="Note 2 2 3 8" xfId="13282"/>
    <cellStyle name="Note 2 2 3 8 2" xfId="40465"/>
    <cellStyle name="Note 2 2 3 9" xfId="23655"/>
    <cellStyle name="Note 2 2 4" xfId="6550"/>
    <cellStyle name="Note 2 2 4 10" xfId="40466"/>
    <cellStyle name="Note 2 2 4 11" xfId="47157"/>
    <cellStyle name="Note 2 2 4 2" xfId="6551"/>
    <cellStyle name="Note 2 2 4 2 2" xfId="13292"/>
    <cellStyle name="Note 2 2 4 2 2 2" xfId="40468"/>
    <cellStyle name="Note 2 2 4 2 3" xfId="40467"/>
    <cellStyle name="Note 2 2 4 2 4" xfId="47158"/>
    <cellStyle name="Note 2 2 4 3" xfId="6552"/>
    <cellStyle name="Note 2 2 4 3 2" xfId="13293"/>
    <cellStyle name="Note 2 2 4 3 2 2" xfId="40470"/>
    <cellStyle name="Note 2 2 4 3 3" xfId="40469"/>
    <cellStyle name="Note 2 2 4 3 4" xfId="47159"/>
    <cellStyle name="Note 2 2 4 4" xfId="6553"/>
    <cellStyle name="Note 2 2 4 4 2" xfId="13294"/>
    <cellStyle name="Note 2 2 4 4 2 2" xfId="40472"/>
    <cellStyle name="Note 2 2 4 4 3" xfId="40471"/>
    <cellStyle name="Note 2 2 4 4 4" xfId="47160"/>
    <cellStyle name="Note 2 2 4 5" xfId="6554"/>
    <cellStyle name="Note 2 2 4 5 2" xfId="13295"/>
    <cellStyle name="Note 2 2 4 5 2 2" xfId="40474"/>
    <cellStyle name="Note 2 2 4 5 3" xfId="40473"/>
    <cellStyle name="Note 2 2 4 5 4" xfId="47161"/>
    <cellStyle name="Note 2 2 4 6" xfId="6555"/>
    <cellStyle name="Note 2 2 4 6 2" xfId="13296"/>
    <cellStyle name="Note 2 2 4 6 2 2" xfId="40476"/>
    <cellStyle name="Note 2 2 4 6 3" xfId="40475"/>
    <cellStyle name="Note 2 2 4 6 4" xfId="47162"/>
    <cellStyle name="Note 2 2 4 7" xfId="6556"/>
    <cellStyle name="Note 2 2 4 7 2" xfId="13297"/>
    <cellStyle name="Note 2 2 4 7 2 2" xfId="40478"/>
    <cellStyle name="Note 2 2 4 7 3" xfId="40477"/>
    <cellStyle name="Note 2 2 4 7 4" xfId="47163"/>
    <cellStyle name="Note 2 2 4 8" xfId="13291"/>
    <cellStyle name="Note 2 2 4 8 2" xfId="40479"/>
    <cellStyle name="Note 2 2 4 9" xfId="23656"/>
    <cellStyle name="Note 2 2 5" xfId="6557"/>
    <cellStyle name="Note 2 2 5 2" xfId="6558"/>
    <cellStyle name="Note 2 2 5 2 2" xfId="13299"/>
    <cellStyle name="Note 2 2 5 2 2 2" xfId="40482"/>
    <cellStyle name="Note 2 2 5 2 3" xfId="40481"/>
    <cellStyle name="Note 2 2 5 2 4" xfId="47165"/>
    <cellStyle name="Note 2 2 5 3" xfId="13298"/>
    <cellStyle name="Note 2 2 5 3 2" xfId="40483"/>
    <cellStyle name="Note 2 2 5 4" xfId="40480"/>
    <cellStyle name="Note 2 2 5 5" xfId="47164"/>
    <cellStyle name="Note 2 2 6" xfId="6559"/>
    <cellStyle name="Note 2 2 6 2" xfId="13300"/>
    <cellStyle name="Note 2 2 6 2 2" xfId="40485"/>
    <cellStyle name="Note 2 2 6 3" xfId="40484"/>
    <cellStyle name="Note 2 2 6 4" xfId="47166"/>
    <cellStyle name="Note 2 2 7" xfId="6560"/>
    <cellStyle name="Note 2 2 7 2" xfId="13301"/>
    <cellStyle name="Note 2 2 7 2 2" xfId="40487"/>
    <cellStyle name="Note 2 2 7 3" xfId="40486"/>
    <cellStyle name="Note 2 2 7 4" xfId="47167"/>
    <cellStyle name="Note 2 2 8" xfId="23653"/>
    <cellStyle name="Note 2 20" xfId="23657"/>
    <cellStyle name="Note 2 21" xfId="23658"/>
    <cellStyle name="Note 2 22" xfId="23659"/>
    <cellStyle name="Note 2 23" xfId="23593"/>
    <cellStyle name="Note 2 24" xfId="41630"/>
    <cellStyle name="Note 2 3" xfId="288"/>
    <cellStyle name="Note 2 3 2" xfId="480"/>
    <cellStyle name="Note 2 3 2 2" xfId="6562"/>
    <cellStyle name="Note 2 3 2 3" xfId="13303"/>
    <cellStyle name="Note 2 3 2 3 2" xfId="40490"/>
    <cellStyle name="Note 2 3 2 4" xfId="23660"/>
    <cellStyle name="Note 2 3 2 5" xfId="40489"/>
    <cellStyle name="Note 2 3 3" xfId="6563"/>
    <cellStyle name="Note 2 3 3 2" xfId="6564"/>
    <cellStyle name="Note 2 3 3 2 2" xfId="13305"/>
    <cellStyle name="Note 2 3 3 2 2 2" xfId="40493"/>
    <cellStyle name="Note 2 3 3 2 3" xfId="40492"/>
    <cellStyle name="Note 2 3 3 2 4" xfId="47169"/>
    <cellStyle name="Note 2 3 3 3" xfId="13304"/>
    <cellStyle name="Note 2 3 3 3 2" xfId="40494"/>
    <cellStyle name="Note 2 3 3 4" xfId="23661"/>
    <cellStyle name="Note 2 3 3 5" xfId="40491"/>
    <cellStyle name="Note 2 3 3 6" xfId="47168"/>
    <cellStyle name="Note 2 3 4" xfId="6561"/>
    <cellStyle name="Note 2 3 4 2" xfId="23662"/>
    <cellStyle name="Note 2 3 5" xfId="13302"/>
    <cellStyle name="Note 2 3 5 2" xfId="28115"/>
    <cellStyle name="Note 2 3 5 3" xfId="40495"/>
    <cellStyle name="Note 2 3 6" xfId="40488"/>
    <cellStyle name="Note 2 4" xfId="374"/>
    <cellStyle name="Note 2 4 10" xfId="6566"/>
    <cellStyle name="Note 2 4 10 2" xfId="13307"/>
    <cellStyle name="Note 2 4 10 2 2" xfId="40498"/>
    <cellStyle name="Note 2 4 10 3" xfId="40497"/>
    <cellStyle name="Note 2 4 10 4" xfId="47171"/>
    <cellStyle name="Note 2 4 11" xfId="6567"/>
    <cellStyle name="Note 2 4 11 2" xfId="13308"/>
    <cellStyle name="Note 2 4 11 2 2" xfId="40500"/>
    <cellStyle name="Note 2 4 11 3" xfId="40499"/>
    <cellStyle name="Note 2 4 11 4" xfId="47172"/>
    <cellStyle name="Note 2 4 12" xfId="6568"/>
    <cellStyle name="Note 2 4 12 2" xfId="13309"/>
    <cellStyle name="Note 2 4 12 2 2" xfId="40502"/>
    <cellStyle name="Note 2 4 12 3" xfId="40501"/>
    <cellStyle name="Note 2 4 12 4" xfId="47173"/>
    <cellStyle name="Note 2 4 13" xfId="6565"/>
    <cellStyle name="Note 2 4 13 2" xfId="13310"/>
    <cellStyle name="Note 2 4 13 2 2" xfId="40504"/>
    <cellStyle name="Note 2 4 13 3" xfId="40503"/>
    <cellStyle name="Note 2 4 14" xfId="13306"/>
    <cellStyle name="Note 2 4 14 2" xfId="40505"/>
    <cellStyle name="Note 2 4 15" xfId="23663"/>
    <cellStyle name="Note 2 4 16" xfId="40496"/>
    <cellStyle name="Note 2 4 17" xfId="47170"/>
    <cellStyle name="Note 2 4 2" xfId="6569"/>
    <cellStyle name="Note 2 4 2 10" xfId="13311"/>
    <cellStyle name="Note 2 4 2 10 2" xfId="40507"/>
    <cellStyle name="Note 2 4 2 11" xfId="23664"/>
    <cellStyle name="Note 2 4 2 12" xfId="40506"/>
    <cellStyle name="Note 2 4 2 13" xfId="47174"/>
    <cellStyle name="Note 2 4 2 2" xfId="6570"/>
    <cellStyle name="Note 2 4 2 2 2" xfId="6571"/>
    <cellStyle name="Note 2 4 2 2 2 2" xfId="13313"/>
    <cellStyle name="Note 2 4 2 2 2 2 2" xfId="40510"/>
    <cellStyle name="Note 2 4 2 2 2 3" xfId="40509"/>
    <cellStyle name="Note 2 4 2 2 2 4" xfId="47176"/>
    <cellStyle name="Note 2 4 2 2 3" xfId="13312"/>
    <cellStyle name="Note 2 4 2 2 3 2" xfId="40511"/>
    <cellStyle name="Note 2 4 2 2 4" xfId="40508"/>
    <cellStyle name="Note 2 4 2 2 5" xfId="47175"/>
    <cellStyle name="Note 2 4 2 3" xfId="6572"/>
    <cellStyle name="Note 2 4 2 3 2" xfId="6573"/>
    <cellStyle name="Note 2 4 2 3 2 2" xfId="13315"/>
    <cellStyle name="Note 2 4 2 3 2 2 2" xfId="40514"/>
    <cellStyle name="Note 2 4 2 3 2 3" xfId="40513"/>
    <cellStyle name="Note 2 4 2 3 2 4" xfId="47178"/>
    <cellStyle name="Note 2 4 2 3 3" xfId="13314"/>
    <cellStyle name="Note 2 4 2 3 3 2" xfId="40515"/>
    <cellStyle name="Note 2 4 2 3 4" xfId="40512"/>
    <cellStyle name="Note 2 4 2 3 5" xfId="47177"/>
    <cellStyle name="Note 2 4 2 4" xfId="6574"/>
    <cellStyle name="Note 2 4 2 4 2" xfId="13316"/>
    <cellStyle name="Note 2 4 2 4 2 2" xfId="40517"/>
    <cellStyle name="Note 2 4 2 4 3" xfId="40516"/>
    <cellStyle name="Note 2 4 2 4 4" xfId="47179"/>
    <cellStyle name="Note 2 4 2 5" xfId="6575"/>
    <cellStyle name="Note 2 4 2 5 2" xfId="13317"/>
    <cellStyle name="Note 2 4 2 5 2 2" xfId="40519"/>
    <cellStyle name="Note 2 4 2 5 3" xfId="40518"/>
    <cellStyle name="Note 2 4 2 5 4" xfId="47180"/>
    <cellStyle name="Note 2 4 2 6" xfId="6576"/>
    <cellStyle name="Note 2 4 2 6 2" xfId="13318"/>
    <cellStyle name="Note 2 4 2 6 2 2" xfId="40521"/>
    <cellStyle name="Note 2 4 2 6 3" xfId="40520"/>
    <cellStyle name="Note 2 4 2 6 4" xfId="47181"/>
    <cellStyle name="Note 2 4 2 7" xfId="6577"/>
    <cellStyle name="Note 2 4 2 7 2" xfId="13319"/>
    <cellStyle name="Note 2 4 2 7 2 2" xfId="40523"/>
    <cellStyle name="Note 2 4 2 7 3" xfId="40522"/>
    <cellStyle name="Note 2 4 2 7 4" xfId="47182"/>
    <cellStyle name="Note 2 4 2 8" xfId="6578"/>
    <cellStyle name="Note 2 4 2 8 2" xfId="13320"/>
    <cellStyle name="Note 2 4 2 8 2 2" xfId="40525"/>
    <cellStyle name="Note 2 4 2 8 3" xfId="40524"/>
    <cellStyle name="Note 2 4 2 8 4" xfId="47183"/>
    <cellStyle name="Note 2 4 2 9" xfId="6579"/>
    <cellStyle name="Note 2 4 2 9 2" xfId="13321"/>
    <cellStyle name="Note 2 4 2 9 2 2" xfId="40527"/>
    <cellStyle name="Note 2 4 2 9 3" xfId="40526"/>
    <cellStyle name="Note 2 4 2 9 4" xfId="47184"/>
    <cellStyle name="Note 2 4 3" xfId="6580"/>
    <cellStyle name="Note 2 4 3 10" xfId="23665"/>
    <cellStyle name="Note 2 4 3 11" xfId="40528"/>
    <cellStyle name="Note 2 4 3 12" xfId="47185"/>
    <cellStyle name="Note 2 4 3 2" xfId="6581"/>
    <cellStyle name="Note 2 4 3 2 2" xfId="13323"/>
    <cellStyle name="Note 2 4 3 2 2 2" xfId="40530"/>
    <cellStyle name="Note 2 4 3 2 3" xfId="40529"/>
    <cellStyle name="Note 2 4 3 2 4" xfId="47186"/>
    <cellStyle name="Note 2 4 3 3" xfId="6582"/>
    <cellStyle name="Note 2 4 3 3 2" xfId="13324"/>
    <cellStyle name="Note 2 4 3 3 2 2" xfId="40532"/>
    <cellStyle name="Note 2 4 3 3 3" xfId="40531"/>
    <cellStyle name="Note 2 4 3 3 4" xfId="47187"/>
    <cellStyle name="Note 2 4 3 4" xfId="6583"/>
    <cellStyle name="Note 2 4 3 4 2" xfId="13325"/>
    <cellStyle name="Note 2 4 3 4 2 2" xfId="40534"/>
    <cellStyle name="Note 2 4 3 4 3" xfId="40533"/>
    <cellStyle name="Note 2 4 3 4 4" xfId="47188"/>
    <cellStyle name="Note 2 4 3 5" xfId="6584"/>
    <cellStyle name="Note 2 4 3 5 2" xfId="13326"/>
    <cellStyle name="Note 2 4 3 5 2 2" xfId="40536"/>
    <cellStyle name="Note 2 4 3 5 3" xfId="40535"/>
    <cellStyle name="Note 2 4 3 5 4" xfId="47189"/>
    <cellStyle name="Note 2 4 3 6" xfId="6585"/>
    <cellStyle name="Note 2 4 3 6 2" xfId="13327"/>
    <cellStyle name="Note 2 4 3 6 2 2" xfId="40538"/>
    <cellStyle name="Note 2 4 3 6 3" xfId="40537"/>
    <cellStyle name="Note 2 4 3 6 4" xfId="47190"/>
    <cellStyle name="Note 2 4 3 7" xfId="6586"/>
    <cellStyle name="Note 2 4 3 7 2" xfId="13328"/>
    <cellStyle name="Note 2 4 3 7 2 2" xfId="40540"/>
    <cellStyle name="Note 2 4 3 7 3" xfId="40539"/>
    <cellStyle name="Note 2 4 3 7 4" xfId="47191"/>
    <cellStyle name="Note 2 4 3 8" xfId="6587"/>
    <cellStyle name="Note 2 4 3 8 2" xfId="13329"/>
    <cellStyle name="Note 2 4 3 8 2 2" xfId="40542"/>
    <cellStyle name="Note 2 4 3 8 3" xfId="40541"/>
    <cellStyle name="Note 2 4 3 8 4" xfId="47192"/>
    <cellStyle name="Note 2 4 3 9" xfId="13322"/>
    <cellStyle name="Note 2 4 3 9 2" xfId="40543"/>
    <cellStyle name="Note 2 4 4" xfId="6588"/>
    <cellStyle name="Note 2 4 4 2" xfId="6589"/>
    <cellStyle name="Note 2 4 4 2 2" xfId="13331"/>
    <cellStyle name="Note 2 4 4 2 2 2" xfId="40546"/>
    <cellStyle name="Note 2 4 4 2 3" xfId="40545"/>
    <cellStyle name="Note 2 4 4 2 4" xfId="47194"/>
    <cellStyle name="Note 2 4 4 3" xfId="13330"/>
    <cellStyle name="Note 2 4 4 3 2" xfId="40547"/>
    <cellStyle name="Note 2 4 4 4" xfId="23666"/>
    <cellStyle name="Note 2 4 4 5" xfId="40544"/>
    <cellStyle name="Note 2 4 4 6" xfId="47193"/>
    <cellStyle name="Note 2 4 5" xfId="6590"/>
    <cellStyle name="Note 2 4 5 2" xfId="6591"/>
    <cellStyle name="Note 2 4 5 2 2" xfId="13333"/>
    <cellStyle name="Note 2 4 5 2 2 2" xfId="40550"/>
    <cellStyle name="Note 2 4 5 2 3" xfId="40549"/>
    <cellStyle name="Note 2 4 5 2 4" xfId="47196"/>
    <cellStyle name="Note 2 4 5 3" xfId="13332"/>
    <cellStyle name="Note 2 4 5 3 2" xfId="40551"/>
    <cellStyle name="Note 2 4 5 4" xfId="40548"/>
    <cellStyle name="Note 2 4 5 5" xfId="47195"/>
    <cellStyle name="Note 2 4 6" xfId="6592"/>
    <cellStyle name="Note 2 4 6 2" xfId="13334"/>
    <cellStyle name="Note 2 4 6 2 2" xfId="40553"/>
    <cellStyle name="Note 2 4 6 3" xfId="40552"/>
    <cellStyle name="Note 2 4 6 4" xfId="47197"/>
    <cellStyle name="Note 2 4 7" xfId="6593"/>
    <cellStyle name="Note 2 4 7 2" xfId="13335"/>
    <cellStyle name="Note 2 4 7 2 2" xfId="40555"/>
    <cellStyle name="Note 2 4 7 3" xfId="40554"/>
    <cellStyle name="Note 2 4 7 4" xfId="47198"/>
    <cellStyle name="Note 2 4 8" xfId="6594"/>
    <cellStyle name="Note 2 4 8 2" xfId="13336"/>
    <cellStyle name="Note 2 4 8 2 2" xfId="40557"/>
    <cellStyle name="Note 2 4 8 3" xfId="40556"/>
    <cellStyle name="Note 2 4 8 4" xfId="47199"/>
    <cellStyle name="Note 2 4 9" xfId="6595"/>
    <cellStyle name="Note 2 4 9 2" xfId="13337"/>
    <cellStyle name="Note 2 4 9 2 2" xfId="40559"/>
    <cellStyle name="Note 2 4 9 3" xfId="40558"/>
    <cellStyle name="Note 2 4 9 4" xfId="47200"/>
    <cellStyle name="Note 2 5" xfId="512"/>
    <cellStyle name="Note 2 5 10" xfId="6597"/>
    <cellStyle name="Note 2 5 10 2" xfId="13339"/>
    <cellStyle name="Note 2 5 10 2 2" xfId="40562"/>
    <cellStyle name="Note 2 5 10 3" xfId="40561"/>
    <cellStyle name="Note 2 5 10 4" xfId="47202"/>
    <cellStyle name="Note 2 5 11" xfId="6598"/>
    <cellStyle name="Note 2 5 11 2" xfId="13340"/>
    <cellStyle name="Note 2 5 11 2 2" xfId="40564"/>
    <cellStyle name="Note 2 5 11 3" xfId="40563"/>
    <cellStyle name="Note 2 5 11 4" xfId="47203"/>
    <cellStyle name="Note 2 5 12" xfId="6599"/>
    <cellStyle name="Note 2 5 12 2" xfId="13341"/>
    <cellStyle name="Note 2 5 12 2 2" xfId="40566"/>
    <cellStyle name="Note 2 5 12 3" xfId="40565"/>
    <cellStyle name="Note 2 5 12 4" xfId="47204"/>
    <cellStyle name="Note 2 5 13" xfId="6596"/>
    <cellStyle name="Note 2 5 13 2" xfId="13342"/>
    <cellStyle name="Note 2 5 13 2 2" xfId="40568"/>
    <cellStyle name="Note 2 5 13 3" xfId="40567"/>
    <cellStyle name="Note 2 5 14" xfId="13338"/>
    <cellStyle name="Note 2 5 14 2" xfId="40569"/>
    <cellStyle name="Note 2 5 15" xfId="23667"/>
    <cellStyle name="Note 2 5 16" xfId="40560"/>
    <cellStyle name="Note 2 5 17" xfId="47201"/>
    <cellStyle name="Note 2 5 2" xfId="6600"/>
    <cellStyle name="Note 2 5 2 10" xfId="13343"/>
    <cellStyle name="Note 2 5 2 10 2" xfId="40571"/>
    <cellStyle name="Note 2 5 2 11" xfId="23668"/>
    <cellStyle name="Note 2 5 2 12" xfId="40570"/>
    <cellStyle name="Note 2 5 2 13" xfId="47205"/>
    <cellStyle name="Note 2 5 2 2" xfId="6601"/>
    <cellStyle name="Note 2 5 2 2 2" xfId="13344"/>
    <cellStyle name="Note 2 5 2 2 2 2" xfId="40573"/>
    <cellStyle name="Note 2 5 2 2 3" xfId="40572"/>
    <cellStyle name="Note 2 5 2 2 4" xfId="47206"/>
    <cellStyle name="Note 2 5 2 3" xfId="6602"/>
    <cellStyle name="Note 2 5 2 3 2" xfId="13345"/>
    <cellStyle name="Note 2 5 2 3 2 2" xfId="40575"/>
    <cellStyle name="Note 2 5 2 3 3" xfId="40574"/>
    <cellStyle name="Note 2 5 2 3 4" xfId="47207"/>
    <cellStyle name="Note 2 5 2 4" xfId="6603"/>
    <cellStyle name="Note 2 5 2 4 2" xfId="13346"/>
    <cellStyle name="Note 2 5 2 4 2 2" xfId="40577"/>
    <cellStyle name="Note 2 5 2 4 3" xfId="40576"/>
    <cellStyle name="Note 2 5 2 4 4" xfId="47208"/>
    <cellStyle name="Note 2 5 2 5" xfId="6604"/>
    <cellStyle name="Note 2 5 2 5 2" xfId="13347"/>
    <cellStyle name="Note 2 5 2 5 2 2" xfId="40579"/>
    <cellStyle name="Note 2 5 2 5 3" xfId="40578"/>
    <cellStyle name="Note 2 5 2 5 4" xfId="47209"/>
    <cellStyle name="Note 2 5 2 6" xfId="6605"/>
    <cellStyle name="Note 2 5 2 6 2" xfId="13348"/>
    <cellStyle name="Note 2 5 2 6 2 2" xfId="40581"/>
    <cellStyle name="Note 2 5 2 6 3" xfId="40580"/>
    <cellStyle name="Note 2 5 2 6 4" xfId="47210"/>
    <cellStyle name="Note 2 5 2 7" xfId="6606"/>
    <cellStyle name="Note 2 5 2 7 2" xfId="13349"/>
    <cellStyle name="Note 2 5 2 7 2 2" xfId="40583"/>
    <cellStyle name="Note 2 5 2 7 3" xfId="40582"/>
    <cellStyle name="Note 2 5 2 7 4" xfId="47211"/>
    <cellStyle name="Note 2 5 2 8" xfId="6607"/>
    <cellStyle name="Note 2 5 2 8 2" xfId="13350"/>
    <cellStyle name="Note 2 5 2 8 2 2" xfId="40585"/>
    <cellStyle name="Note 2 5 2 8 3" xfId="40584"/>
    <cellStyle name="Note 2 5 2 8 4" xfId="47212"/>
    <cellStyle name="Note 2 5 2 9" xfId="6608"/>
    <cellStyle name="Note 2 5 2 9 2" xfId="13351"/>
    <cellStyle name="Note 2 5 2 9 2 2" xfId="40587"/>
    <cellStyle name="Note 2 5 2 9 3" xfId="40586"/>
    <cellStyle name="Note 2 5 2 9 4" xfId="47213"/>
    <cellStyle name="Note 2 5 3" xfId="6609"/>
    <cellStyle name="Note 2 5 3 2" xfId="6610"/>
    <cellStyle name="Note 2 5 3 2 2" xfId="13353"/>
    <cellStyle name="Note 2 5 3 2 2 2" xfId="40590"/>
    <cellStyle name="Note 2 5 3 2 3" xfId="40589"/>
    <cellStyle name="Note 2 5 3 2 4" xfId="47215"/>
    <cellStyle name="Note 2 5 3 3" xfId="13352"/>
    <cellStyle name="Note 2 5 3 3 2" xfId="40591"/>
    <cellStyle name="Note 2 5 3 4" xfId="23669"/>
    <cellStyle name="Note 2 5 3 5" xfId="40588"/>
    <cellStyle name="Note 2 5 3 6" xfId="47214"/>
    <cellStyle name="Note 2 5 4" xfId="6611"/>
    <cellStyle name="Note 2 5 4 2" xfId="6612"/>
    <cellStyle name="Note 2 5 4 2 2" xfId="13355"/>
    <cellStyle name="Note 2 5 4 2 2 2" xfId="40594"/>
    <cellStyle name="Note 2 5 4 2 3" xfId="40593"/>
    <cellStyle name="Note 2 5 4 2 4" xfId="47217"/>
    <cellStyle name="Note 2 5 4 3" xfId="13354"/>
    <cellStyle name="Note 2 5 4 3 2" xfId="40595"/>
    <cellStyle name="Note 2 5 4 4" xfId="23670"/>
    <cellStyle name="Note 2 5 4 5" xfId="40592"/>
    <cellStyle name="Note 2 5 4 6" xfId="47216"/>
    <cellStyle name="Note 2 5 5" xfId="6613"/>
    <cellStyle name="Note 2 5 5 2" xfId="13356"/>
    <cellStyle name="Note 2 5 5 2 2" xfId="40597"/>
    <cellStyle name="Note 2 5 5 3" xfId="23671"/>
    <cellStyle name="Note 2 5 5 4" xfId="40596"/>
    <cellStyle name="Note 2 5 5 5" xfId="47218"/>
    <cellStyle name="Note 2 5 6" xfId="6614"/>
    <cellStyle name="Note 2 5 6 2" xfId="13357"/>
    <cellStyle name="Note 2 5 6 2 2" xfId="40599"/>
    <cellStyle name="Note 2 5 6 3" xfId="40598"/>
    <cellStyle name="Note 2 5 6 4" xfId="47219"/>
    <cellStyle name="Note 2 5 7" xfId="6615"/>
    <cellStyle name="Note 2 5 7 2" xfId="13358"/>
    <cellStyle name="Note 2 5 7 2 2" xfId="40601"/>
    <cellStyle name="Note 2 5 7 3" xfId="40600"/>
    <cellStyle name="Note 2 5 7 4" xfId="47220"/>
    <cellStyle name="Note 2 5 8" xfId="6616"/>
    <cellStyle name="Note 2 5 8 2" xfId="13359"/>
    <cellStyle name="Note 2 5 8 2 2" xfId="40603"/>
    <cellStyle name="Note 2 5 8 3" xfId="40602"/>
    <cellStyle name="Note 2 5 8 4" xfId="47221"/>
    <cellStyle name="Note 2 5 9" xfId="6617"/>
    <cellStyle name="Note 2 5 9 2" xfId="13360"/>
    <cellStyle name="Note 2 5 9 2 2" xfId="40605"/>
    <cellStyle name="Note 2 5 9 3" xfId="40604"/>
    <cellStyle name="Note 2 5 9 4" xfId="47222"/>
    <cellStyle name="Note 2 6" xfId="539"/>
    <cellStyle name="Note 2 6 10" xfId="6618"/>
    <cellStyle name="Note 2 6 10 2" xfId="13362"/>
    <cellStyle name="Note 2 6 10 2 2" xfId="40608"/>
    <cellStyle name="Note 2 6 10 3" xfId="40607"/>
    <cellStyle name="Note 2 6 11" xfId="13361"/>
    <cellStyle name="Note 2 6 11 2" xfId="40609"/>
    <cellStyle name="Note 2 6 12" xfId="23672"/>
    <cellStyle name="Note 2 6 13" xfId="40606"/>
    <cellStyle name="Note 2 6 14" xfId="47223"/>
    <cellStyle name="Note 2 6 2" xfId="6619"/>
    <cellStyle name="Note 2 6 2 2" xfId="6620"/>
    <cellStyle name="Note 2 6 2 2 2" xfId="13364"/>
    <cellStyle name="Note 2 6 2 2 2 2" xfId="40612"/>
    <cellStyle name="Note 2 6 2 2 3" xfId="40611"/>
    <cellStyle name="Note 2 6 2 2 4" xfId="47225"/>
    <cellStyle name="Note 2 6 2 3" xfId="13363"/>
    <cellStyle name="Note 2 6 2 3 2" xfId="40613"/>
    <cellStyle name="Note 2 6 2 4" xfId="23673"/>
    <cellStyle name="Note 2 6 2 5" xfId="40610"/>
    <cellStyle name="Note 2 6 2 6" xfId="47224"/>
    <cellStyle name="Note 2 6 3" xfId="6621"/>
    <cellStyle name="Note 2 6 3 2" xfId="6622"/>
    <cellStyle name="Note 2 6 3 2 2" xfId="13366"/>
    <cellStyle name="Note 2 6 3 2 2 2" xfId="40616"/>
    <cellStyle name="Note 2 6 3 2 3" xfId="40615"/>
    <cellStyle name="Note 2 6 3 2 4" xfId="47227"/>
    <cellStyle name="Note 2 6 3 3" xfId="13365"/>
    <cellStyle name="Note 2 6 3 3 2" xfId="40617"/>
    <cellStyle name="Note 2 6 3 4" xfId="40614"/>
    <cellStyle name="Note 2 6 3 5" xfId="47226"/>
    <cellStyle name="Note 2 6 4" xfId="6623"/>
    <cellStyle name="Note 2 6 4 2" xfId="13367"/>
    <cellStyle name="Note 2 6 4 2 2" xfId="40619"/>
    <cellStyle name="Note 2 6 4 3" xfId="40618"/>
    <cellStyle name="Note 2 6 4 4" xfId="47228"/>
    <cellStyle name="Note 2 6 5" xfId="6624"/>
    <cellStyle name="Note 2 6 5 2" xfId="13368"/>
    <cellStyle name="Note 2 6 5 2 2" xfId="40621"/>
    <cellStyle name="Note 2 6 5 3" xfId="40620"/>
    <cellStyle name="Note 2 6 5 4" xfId="47229"/>
    <cellStyle name="Note 2 6 6" xfId="6625"/>
    <cellStyle name="Note 2 6 6 2" xfId="13369"/>
    <cellStyle name="Note 2 6 6 2 2" xfId="40623"/>
    <cellStyle name="Note 2 6 6 3" xfId="40622"/>
    <cellStyle name="Note 2 6 6 4" xfId="47230"/>
    <cellStyle name="Note 2 6 7" xfId="6626"/>
    <cellStyle name="Note 2 6 7 2" xfId="13370"/>
    <cellStyle name="Note 2 6 7 2 2" xfId="40625"/>
    <cellStyle name="Note 2 6 7 3" xfId="40624"/>
    <cellStyle name="Note 2 6 7 4" xfId="47231"/>
    <cellStyle name="Note 2 6 8" xfId="6627"/>
    <cellStyle name="Note 2 6 8 2" xfId="13371"/>
    <cellStyle name="Note 2 6 8 2 2" xfId="40627"/>
    <cellStyle name="Note 2 6 8 3" xfId="40626"/>
    <cellStyle name="Note 2 6 8 4" xfId="47232"/>
    <cellStyle name="Note 2 6 9" xfId="6628"/>
    <cellStyle name="Note 2 6 9 2" xfId="13372"/>
    <cellStyle name="Note 2 6 9 2 2" xfId="40629"/>
    <cellStyle name="Note 2 6 9 3" xfId="40628"/>
    <cellStyle name="Note 2 6 9 4" xfId="47233"/>
    <cellStyle name="Note 2 7" xfId="685"/>
    <cellStyle name="Note 2 7 2" xfId="6630"/>
    <cellStyle name="Note 2 7 2 2" xfId="23675"/>
    <cellStyle name="Note 2 7 3" xfId="6629"/>
    <cellStyle name="Note 2 7 3 2" xfId="13374"/>
    <cellStyle name="Note 2 7 3 2 2" xfId="40632"/>
    <cellStyle name="Note 2 7 3 3" xfId="40631"/>
    <cellStyle name="Note 2 7 4" xfId="13373"/>
    <cellStyle name="Note 2 7 4 2" xfId="40633"/>
    <cellStyle name="Note 2 7 5" xfId="23674"/>
    <cellStyle name="Note 2 7 6" xfId="40630"/>
    <cellStyle name="Note 2 7 7" xfId="47234"/>
    <cellStyle name="Note 2 8" xfId="771"/>
    <cellStyle name="Note 2 8 2" xfId="6631"/>
    <cellStyle name="Note 2 8 2 2" xfId="13376"/>
    <cellStyle name="Note 2 8 2 2 2" xfId="40636"/>
    <cellStyle name="Note 2 8 2 3" xfId="23677"/>
    <cellStyle name="Note 2 8 2 4" xfId="40635"/>
    <cellStyle name="Note 2 8 3" xfId="13375"/>
    <cellStyle name="Note 2 8 3 2" xfId="40637"/>
    <cellStyle name="Note 2 8 4" xfId="23676"/>
    <cellStyle name="Note 2 8 5" xfId="40634"/>
    <cellStyle name="Note 2 8 6" xfId="47235"/>
    <cellStyle name="Note 2 9" xfId="6632"/>
    <cellStyle name="Note 2 9 2" xfId="13377"/>
    <cellStyle name="Note 2 9 2 2" xfId="23679"/>
    <cellStyle name="Note 2 9 2 3" xfId="40639"/>
    <cellStyle name="Note 2 9 3" xfId="23678"/>
    <cellStyle name="Note 2 9 4" xfId="40638"/>
    <cellStyle name="Note 2 9 5" xfId="47236"/>
    <cellStyle name="Note 20" xfId="23680"/>
    <cellStyle name="Note 20 2" xfId="28163"/>
    <cellStyle name="Note 21" xfId="23681"/>
    <cellStyle name="Note 21 2" xfId="28157"/>
    <cellStyle name="Note 21 3" xfId="28116"/>
    <cellStyle name="Note 22" xfId="23682"/>
    <cellStyle name="Note 22 2" xfId="28162"/>
    <cellStyle name="Note 22 3" xfId="28117"/>
    <cellStyle name="Note 23" xfId="23683"/>
    <cellStyle name="Note 23 2" xfId="28161"/>
    <cellStyle name="Note 23 3" xfId="28118"/>
    <cellStyle name="Note 24" xfId="23684"/>
    <cellStyle name="Note 24 2" xfId="28158"/>
    <cellStyle name="Note 24 3" xfId="28119"/>
    <cellStyle name="Note 25" xfId="23685"/>
    <cellStyle name="Note 25 2" xfId="28164"/>
    <cellStyle name="Note 25 3" xfId="28120"/>
    <cellStyle name="Note 26" xfId="23686"/>
    <cellStyle name="Note 26 2" xfId="28168"/>
    <cellStyle name="Note 26 3" xfId="28121"/>
    <cellStyle name="Note 27" xfId="23687"/>
    <cellStyle name="Note 27 2" xfId="28169"/>
    <cellStyle name="Note 27 3" xfId="28122"/>
    <cellStyle name="Note 28" xfId="28123"/>
    <cellStyle name="Note 28 2" xfId="28170"/>
    <cellStyle name="Note 29" xfId="28124"/>
    <cellStyle name="Note 29 2" xfId="28171"/>
    <cellStyle name="Note 3" xfId="290"/>
    <cellStyle name="Note 3 10" xfId="6634"/>
    <cellStyle name="Note 3 10 10" xfId="40641"/>
    <cellStyle name="Note 3 10 11" xfId="47238"/>
    <cellStyle name="Note 3 10 2" xfId="13379"/>
    <cellStyle name="Note 3 10 2 2" xfId="23690"/>
    <cellStyle name="Note 3 10 2 2 2" xfId="23691"/>
    <cellStyle name="Note 3 10 2 3" xfId="23692"/>
    <cellStyle name="Note 3 10 2 4" xfId="23693"/>
    <cellStyle name="Note 3 10 2 5" xfId="23689"/>
    <cellStyle name="Note 3 10 2 6" xfId="40642"/>
    <cellStyle name="Note 3 10 3" xfId="23694"/>
    <cellStyle name="Note 3 10 3 2" xfId="23695"/>
    <cellStyle name="Note 3 10 3 2 2" xfId="23696"/>
    <cellStyle name="Note 3 10 3 3" xfId="23697"/>
    <cellStyle name="Note 3 10 4" xfId="23698"/>
    <cellStyle name="Note 3 10 5" xfId="23699"/>
    <cellStyle name="Note 3 10 6" xfId="23700"/>
    <cellStyle name="Note 3 10 7" xfId="23701"/>
    <cellStyle name="Note 3 10 8" xfId="23702"/>
    <cellStyle name="Note 3 10 9" xfId="23688"/>
    <cellStyle name="Note 3 11" xfId="6635"/>
    <cellStyle name="Note 3 11 10" xfId="40643"/>
    <cellStyle name="Note 3 11 11" xfId="47239"/>
    <cellStyle name="Note 3 11 2" xfId="13380"/>
    <cellStyle name="Note 3 11 2 2" xfId="23705"/>
    <cellStyle name="Note 3 11 2 2 2" xfId="23706"/>
    <cellStyle name="Note 3 11 2 3" xfId="23707"/>
    <cellStyle name="Note 3 11 2 4" xfId="23708"/>
    <cellStyle name="Note 3 11 2 5" xfId="23704"/>
    <cellStyle name="Note 3 11 2 6" xfId="40644"/>
    <cellStyle name="Note 3 11 3" xfId="23709"/>
    <cellStyle name="Note 3 11 3 2" xfId="23710"/>
    <cellStyle name="Note 3 11 3 2 2" xfId="23711"/>
    <cellStyle name="Note 3 11 3 3" xfId="23712"/>
    <cellStyle name="Note 3 11 4" xfId="23713"/>
    <cellStyle name="Note 3 11 5" xfId="23714"/>
    <cellStyle name="Note 3 11 6" xfId="23715"/>
    <cellStyle name="Note 3 11 7" xfId="23716"/>
    <cellStyle name="Note 3 11 8" xfId="23717"/>
    <cellStyle name="Note 3 11 9" xfId="23703"/>
    <cellStyle name="Note 3 12" xfId="6636"/>
    <cellStyle name="Note 3 12 10" xfId="40645"/>
    <cellStyle name="Note 3 12 11" xfId="47240"/>
    <cellStyle name="Note 3 12 2" xfId="13381"/>
    <cellStyle name="Note 3 12 2 2" xfId="23720"/>
    <cellStyle name="Note 3 12 2 2 2" xfId="23721"/>
    <cellStyle name="Note 3 12 2 3" xfId="23722"/>
    <cellStyle name="Note 3 12 2 4" xfId="23723"/>
    <cellStyle name="Note 3 12 2 5" xfId="23719"/>
    <cellStyle name="Note 3 12 2 6" xfId="40646"/>
    <cellStyle name="Note 3 12 3" xfId="23724"/>
    <cellStyle name="Note 3 12 3 2" xfId="23725"/>
    <cellStyle name="Note 3 12 3 2 2" xfId="23726"/>
    <cellStyle name="Note 3 12 3 3" xfId="23727"/>
    <cellStyle name="Note 3 12 4" xfId="23728"/>
    <cellStyle name="Note 3 12 5" xfId="23729"/>
    <cellStyle name="Note 3 12 6" xfId="23730"/>
    <cellStyle name="Note 3 12 7" xfId="23731"/>
    <cellStyle name="Note 3 12 8" xfId="23732"/>
    <cellStyle name="Note 3 12 9" xfId="23718"/>
    <cellStyle name="Note 3 13" xfId="6637"/>
    <cellStyle name="Note 3 13 2" xfId="13382"/>
    <cellStyle name="Note 3 13 2 2" xfId="23735"/>
    <cellStyle name="Note 3 13 2 3" xfId="23736"/>
    <cellStyle name="Note 3 13 2 4" xfId="23737"/>
    <cellStyle name="Note 3 13 2 5" xfId="23734"/>
    <cellStyle name="Note 3 13 2 6" xfId="40648"/>
    <cellStyle name="Note 3 13 3" xfId="23738"/>
    <cellStyle name="Note 3 13 3 2" xfId="23739"/>
    <cellStyle name="Note 3 13 4" xfId="23733"/>
    <cellStyle name="Note 3 13 5" xfId="40647"/>
    <cellStyle name="Note 3 13 6" xfId="47241"/>
    <cellStyle name="Note 3 14" xfId="6638"/>
    <cellStyle name="Note 3 14 2" xfId="13383"/>
    <cellStyle name="Note 3 14 2 2" xfId="40650"/>
    <cellStyle name="Note 3 14 3" xfId="23740"/>
    <cellStyle name="Note 3 14 4" xfId="40649"/>
    <cellStyle name="Note 3 14 5" xfId="47242"/>
    <cellStyle name="Note 3 15" xfId="6633"/>
    <cellStyle name="Note 3 15 2" xfId="13384"/>
    <cellStyle name="Note 3 15 2 2" xfId="40652"/>
    <cellStyle name="Note 3 15 3" xfId="23741"/>
    <cellStyle name="Note 3 15 4" xfId="40651"/>
    <cellStyle name="Note 3 16" xfId="13378"/>
    <cellStyle name="Note 3 16 2" xfId="23742"/>
    <cellStyle name="Note 3 16 3" xfId="40653"/>
    <cellStyle name="Note 3 17" xfId="23743"/>
    <cellStyle name="Note 3 18" xfId="23744"/>
    <cellStyle name="Note 3 19" xfId="23745"/>
    <cellStyle name="Note 3 2" xfId="481"/>
    <cellStyle name="Note 3 2 2" xfId="6640"/>
    <cellStyle name="Note 3 2 2 2" xfId="6641"/>
    <cellStyle name="Note 3 2 2 2 2" xfId="13386"/>
    <cellStyle name="Note 3 2 2 2 2 2" xfId="40656"/>
    <cellStyle name="Note 3 2 2 2 3" xfId="40655"/>
    <cellStyle name="Note 3 2 2 2 4" xfId="47243"/>
    <cellStyle name="Note 3 2 3" xfId="6642"/>
    <cellStyle name="Note 3 2 3 2" xfId="13387"/>
    <cellStyle name="Note 3 2 3 2 2" xfId="40658"/>
    <cellStyle name="Note 3 2 3 3" xfId="40657"/>
    <cellStyle name="Note 3 2 3 4" xfId="47244"/>
    <cellStyle name="Note 3 2 4" xfId="6643"/>
    <cellStyle name="Note 3 2 4 2" xfId="13388"/>
    <cellStyle name="Note 3 2 4 2 2" xfId="40660"/>
    <cellStyle name="Note 3 2 4 3" xfId="40659"/>
    <cellStyle name="Note 3 2 4 4" xfId="47245"/>
    <cellStyle name="Note 3 2 5" xfId="6644"/>
    <cellStyle name="Note 3 2 5 2" xfId="13389"/>
    <cellStyle name="Note 3 2 5 2 2" xfId="40662"/>
    <cellStyle name="Note 3 2 5 3" xfId="40661"/>
    <cellStyle name="Note 3 2 5 4" xfId="47246"/>
    <cellStyle name="Note 3 2 6" xfId="6639"/>
    <cellStyle name="Note 3 2 7" xfId="13385"/>
    <cellStyle name="Note 3 2 7 2" xfId="40663"/>
    <cellStyle name="Note 3 2 8" xfId="40654"/>
    <cellStyle name="Note 3 20" xfId="23746"/>
    <cellStyle name="Note 3 21" xfId="23747"/>
    <cellStyle name="Note 3 22" xfId="23748"/>
    <cellStyle name="Note 3 23" xfId="23749"/>
    <cellStyle name="Note 3 24" xfId="23750"/>
    <cellStyle name="Note 3 25" xfId="40640"/>
    <cellStyle name="Note 3 26" xfId="47237"/>
    <cellStyle name="Note 3 3" xfId="686"/>
    <cellStyle name="Note 3 3 10" xfId="6646"/>
    <cellStyle name="Note 3 3 10 2" xfId="13391"/>
    <cellStyle name="Note 3 3 10 2 2" xfId="40666"/>
    <cellStyle name="Note 3 3 10 3" xfId="40665"/>
    <cellStyle name="Note 3 3 10 4" xfId="47248"/>
    <cellStyle name="Note 3 3 11" xfId="6647"/>
    <cellStyle name="Note 3 3 11 2" xfId="13392"/>
    <cellStyle name="Note 3 3 11 2 2" xfId="40668"/>
    <cellStyle name="Note 3 3 11 3" xfId="40667"/>
    <cellStyle name="Note 3 3 11 4" xfId="47249"/>
    <cellStyle name="Note 3 3 12" xfId="6645"/>
    <cellStyle name="Note 3 3 12 2" xfId="13393"/>
    <cellStyle name="Note 3 3 12 2 2" xfId="40670"/>
    <cellStyle name="Note 3 3 12 3" xfId="40669"/>
    <cellStyle name="Note 3 3 13" xfId="13390"/>
    <cellStyle name="Note 3 3 13 2" xfId="40671"/>
    <cellStyle name="Note 3 3 14" xfId="40664"/>
    <cellStyle name="Note 3 3 15" xfId="47247"/>
    <cellStyle name="Note 3 3 2" xfId="6648"/>
    <cellStyle name="Note 3 3 2 2" xfId="6649"/>
    <cellStyle name="Note 3 3 2 2 2" xfId="13395"/>
    <cellStyle name="Note 3 3 2 2 2 2" xfId="40674"/>
    <cellStyle name="Note 3 3 2 2 3" xfId="40673"/>
    <cellStyle name="Note 3 3 2 2 4" xfId="47251"/>
    <cellStyle name="Note 3 3 2 3" xfId="13394"/>
    <cellStyle name="Note 3 3 2 3 2" xfId="40675"/>
    <cellStyle name="Note 3 3 2 4" xfId="40672"/>
    <cellStyle name="Note 3 3 2 5" xfId="47250"/>
    <cellStyle name="Note 3 3 3" xfId="6650"/>
    <cellStyle name="Note 3 3 3 2" xfId="13396"/>
    <cellStyle name="Note 3 3 3 2 2" xfId="40677"/>
    <cellStyle name="Note 3 3 3 3" xfId="40676"/>
    <cellStyle name="Note 3 3 3 4" xfId="47252"/>
    <cellStyle name="Note 3 3 4" xfId="6651"/>
    <cellStyle name="Note 3 3 4 2" xfId="13397"/>
    <cellStyle name="Note 3 3 4 2 2" xfId="40679"/>
    <cellStyle name="Note 3 3 4 3" xfId="40678"/>
    <cellStyle name="Note 3 3 4 4" xfId="47253"/>
    <cellStyle name="Note 3 3 5" xfId="6652"/>
    <cellStyle name="Note 3 3 5 2" xfId="13398"/>
    <cellStyle name="Note 3 3 5 2 2" xfId="40681"/>
    <cellStyle name="Note 3 3 5 3" xfId="40680"/>
    <cellStyle name="Note 3 3 5 4" xfId="47254"/>
    <cellStyle name="Note 3 3 6" xfId="6653"/>
    <cellStyle name="Note 3 3 6 2" xfId="13399"/>
    <cellStyle name="Note 3 3 6 2 2" xfId="40683"/>
    <cellStyle name="Note 3 3 6 3" xfId="40682"/>
    <cellStyle name="Note 3 3 6 4" xfId="47255"/>
    <cellStyle name="Note 3 3 7" xfId="6654"/>
    <cellStyle name="Note 3 3 7 2" xfId="13400"/>
    <cellStyle name="Note 3 3 7 2 2" xfId="40685"/>
    <cellStyle name="Note 3 3 7 3" xfId="40684"/>
    <cellStyle name="Note 3 3 7 4" xfId="47256"/>
    <cellStyle name="Note 3 3 8" xfId="6655"/>
    <cellStyle name="Note 3 3 9" xfId="6656"/>
    <cellStyle name="Note 3 3 9 2" xfId="13401"/>
    <cellStyle name="Note 3 3 9 2 2" xfId="40687"/>
    <cellStyle name="Note 3 3 9 3" xfId="40686"/>
    <cellStyle name="Note 3 3 9 4" xfId="47257"/>
    <cellStyle name="Note 3 4" xfId="772"/>
    <cellStyle name="Note 3 4 2" xfId="6658"/>
    <cellStyle name="Note 3 4 2 2" xfId="6659"/>
    <cellStyle name="Note 3 4 2 2 2" xfId="13404"/>
    <cellStyle name="Note 3 4 2 2 2 2" xfId="40691"/>
    <cellStyle name="Note 3 4 2 2 3" xfId="40690"/>
    <cellStyle name="Note 3 4 2 2 4" xfId="47260"/>
    <cellStyle name="Note 3 4 2 3" xfId="13403"/>
    <cellStyle name="Note 3 4 2 3 2" xfId="40692"/>
    <cellStyle name="Note 3 4 2 4" xfId="40689"/>
    <cellStyle name="Note 3 4 2 5" xfId="47259"/>
    <cellStyle name="Note 3 4 3" xfId="6660"/>
    <cellStyle name="Note 3 4 3 2" xfId="13405"/>
    <cellStyle name="Note 3 4 3 2 2" xfId="40694"/>
    <cellStyle name="Note 3 4 3 3" xfId="40693"/>
    <cellStyle name="Note 3 4 3 4" xfId="47261"/>
    <cellStyle name="Note 3 4 4" xfId="6657"/>
    <cellStyle name="Note 3 4 4 2" xfId="13406"/>
    <cellStyle name="Note 3 4 4 2 2" xfId="40696"/>
    <cellStyle name="Note 3 4 4 3" xfId="40695"/>
    <cellStyle name="Note 3 4 5" xfId="13402"/>
    <cellStyle name="Note 3 4 5 2" xfId="40697"/>
    <cellStyle name="Note 3 4 6" xfId="23751"/>
    <cellStyle name="Note 3 4 7" xfId="40688"/>
    <cellStyle name="Note 3 4 8" xfId="47258"/>
    <cellStyle name="Note 3 5" xfId="6661"/>
    <cellStyle name="Note 3 5 2" xfId="6662"/>
    <cellStyle name="Note 3 5 2 2" xfId="13408"/>
    <cellStyle name="Note 3 5 2 2 2" xfId="40700"/>
    <cellStyle name="Note 3 5 2 3" xfId="23753"/>
    <cellStyle name="Note 3 5 2 4" xfId="40699"/>
    <cellStyle name="Note 3 5 2 5" xfId="47263"/>
    <cellStyle name="Note 3 5 3" xfId="13407"/>
    <cellStyle name="Note 3 5 3 2" xfId="40701"/>
    <cellStyle name="Note 3 5 4" xfId="23752"/>
    <cellStyle name="Note 3 5 5" xfId="40698"/>
    <cellStyle name="Note 3 5 6" xfId="47262"/>
    <cellStyle name="Note 3 6" xfId="6663"/>
    <cellStyle name="Note 3 6 2" xfId="6664"/>
    <cellStyle name="Note 3 6 2 2" xfId="13410"/>
    <cellStyle name="Note 3 6 2 2 2" xfId="40704"/>
    <cellStyle name="Note 3 6 2 3" xfId="23755"/>
    <cellStyle name="Note 3 6 2 4" xfId="40703"/>
    <cellStyle name="Note 3 6 2 5" xfId="47265"/>
    <cellStyle name="Note 3 6 3" xfId="13409"/>
    <cellStyle name="Note 3 6 3 2" xfId="40705"/>
    <cellStyle name="Note 3 6 4" xfId="23754"/>
    <cellStyle name="Note 3 6 5" xfId="40702"/>
    <cellStyle name="Note 3 6 6" xfId="47264"/>
    <cellStyle name="Note 3 7" xfId="6665"/>
    <cellStyle name="Note 3 7 2" xfId="6666"/>
    <cellStyle name="Note 3 7 2 2" xfId="13412"/>
    <cellStyle name="Note 3 7 2 2 2" xfId="40708"/>
    <cellStyle name="Note 3 7 2 3" xfId="23757"/>
    <cellStyle name="Note 3 7 2 4" xfId="40707"/>
    <cellStyle name="Note 3 7 2 5" xfId="47267"/>
    <cellStyle name="Note 3 7 3" xfId="13411"/>
    <cellStyle name="Note 3 7 3 2" xfId="40709"/>
    <cellStyle name="Note 3 7 4" xfId="23756"/>
    <cellStyle name="Note 3 7 5" xfId="40706"/>
    <cellStyle name="Note 3 7 6" xfId="47266"/>
    <cellStyle name="Note 3 8" xfId="6667"/>
    <cellStyle name="Note 3 8 2" xfId="6668"/>
    <cellStyle name="Note 3 8 2 2" xfId="13414"/>
    <cellStyle name="Note 3 8 2 2 2" xfId="40712"/>
    <cellStyle name="Note 3 8 2 3" xfId="23759"/>
    <cellStyle name="Note 3 8 2 4" xfId="40711"/>
    <cellStyle name="Note 3 8 2 5" xfId="47269"/>
    <cellStyle name="Note 3 8 3" xfId="13413"/>
    <cellStyle name="Note 3 8 3 2" xfId="40713"/>
    <cellStyle name="Note 3 8 4" xfId="23758"/>
    <cellStyle name="Note 3 8 5" xfId="40710"/>
    <cellStyle name="Note 3 8 6" xfId="47268"/>
    <cellStyle name="Note 3 9" xfId="6669"/>
    <cellStyle name="Note 3 9 2" xfId="6670"/>
    <cellStyle name="Note 3 9 2 2" xfId="13416"/>
    <cellStyle name="Note 3 9 2 2 2" xfId="40716"/>
    <cellStyle name="Note 3 9 2 3" xfId="23761"/>
    <cellStyle name="Note 3 9 2 4" xfId="40715"/>
    <cellStyle name="Note 3 9 2 5" xfId="47271"/>
    <cellStyle name="Note 3 9 3" xfId="13415"/>
    <cellStyle name="Note 3 9 3 2" xfId="40717"/>
    <cellStyle name="Note 3 9 4" xfId="23760"/>
    <cellStyle name="Note 3 9 5" xfId="40714"/>
    <cellStyle name="Note 3 9 6" xfId="47270"/>
    <cellStyle name="Note 30" xfId="28125"/>
    <cellStyle name="Note 30 2" xfId="28172"/>
    <cellStyle name="Note 31" xfId="28126"/>
    <cellStyle name="Note 31 2" xfId="28173"/>
    <cellStyle name="Note 32" xfId="23762"/>
    <cellStyle name="Note 32 2" xfId="23763"/>
    <cellStyle name="Note 33" xfId="28127"/>
    <cellStyle name="Note 33 2" xfId="28174"/>
    <cellStyle name="Note 34" xfId="28128"/>
    <cellStyle name="Note 34 2" xfId="28175"/>
    <cellStyle name="Note 35" xfId="28129"/>
    <cellStyle name="Note 35 2" xfId="28176"/>
    <cellStyle name="Note 36" xfId="28130"/>
    <cellStyle name="Note 36 2" xfId="28177"/>
    <cellStyle name="Note 37" xfId="28131"/>
    <cellStyle name="Note 37 2" xfId="28178"/>
    <cellStyle name="Note 38" xfId="28132"/>
    <cellStyle name="Note 38 2" xfId="28179"/>
    <cellStyle name="Note 39" xfId="28133"/>
    <cellStyle name="Note 39 2" xfId="28180"/>
    <cellStyle name="Note 4" xfId="291"/>
    <cellStyle name="Note 4 10" xfId="6672"/>
    <cellStyle name="Note 4 10 2" xfId="13418"/>
    <cellStyle name="Note 4 10 2 2" xfId="23765"/>
    <cellStyle name="Note 4 10 2 3" xfId="40720"/>
    <cellStyle name="Note 4 10 3" xfId="23764"/>
    <cellStyle name="Note 4 10 4" xfId="40719"/>
    <cellStyle name="Note 4 10 5" xfId="47273"/>
    <cellStyle name="Note 4 11" xfId="6673"/>
    <cellStyle name="Note 4 11 2" xfId="13419"/>
    <cellStyle name="Note 4 11 2 2" xfId="23767"/>
    <cellStyle name="Note 4 11 2 3" xfId="40722"/>
    <cellStyle name="Note 4 11 3" xfId="23766"/>
    <cellStyle name="Note 4 11 4" xfId="40721"/>
    <cellStyle name="Note 4 11 5" xfId="47274"/>
    <cellStyle name="Note 4 12" xfId="6674"/>
    <cellStyle name="Note 4 12 2" xfId="13420"/>
    <cellStyle name="Note 4 12 2 2" xfId="40724"/>
    <cellStyle name="Note 4 12 3" xfId="23768"/>
    <cellStyle name="Note 4 12 4" xfId="40723"/>
    <cellStyle name="Note 4 12 5" xfId="47275"/>
    <cellStyle name="Note 4 13" xfId="6675"/>
    <cellStyle name="Note 4 13 2" xfId="13421"/>
    <cellStyle name="Note 4 13 2 2" xfId="40726"/>
    <cellStyle name="Note 4 13 3" xfId="23769"/>
    <cellStyle name="Note 4 13 4" xfId="40725"/>
    <cellStyle name="Note 4 13 5" xfId="47276"/>
    <cellStyle name="Note 4 14" xfId="6676"/>
    <cellStyle name="Note 4 14 2" xfId="13422"/>
    <cellStyle name="Note 4 14 2 2" xfId="40728"/>
    <cellStyle name="Note 4 14 3" xfId="23770"/>
    <cellStyle name="Note 4 14 4" xfId="40727"/>
    <cellStyle name="Note 4 14 5" xfId="47277"/>
    <cellStyle name="Note 4 15" xfId="6671"/>
    <cellStyle name="Note 4 15 2" xfId="13423"/>
    <cellStyle name="Note 4 15 2 2" xfId="40730"/>
    <cellStyle name="Note 4 15 3" xfId="23771"/>
    <cellStyle name="Note 4 15 4" xfId="40729"/>
    <cellStyle name="Note 4 16" xfId="13417"/>
    <cellStyle name="Note 4 16 2" xfId="40731"/>
    <cellStyle name="Note 4 17" xfId="40718"/>
    <cellStyle name="Note 4 18" xfId="47272"/>
    <cellStyle name="Note 4 2" xfId="482"/>
    <cellStyle name="Note 4 2 2" xfId="6677"/>
    <cellStyle name="Note 4 2 3" xfId="13424"/>
    <cellStyle name="Note 4 2 3 2" xfId="40733"/>
    <cellStyle name="Note 4 2 4" xfId="40732"/>
    <cellStyle name="Note 4 3" xfId="687"/>
    <cellStyle name="Note 4 3 10" xfId="6679"/>
    <cellStyle name="Note 4 3 10 2" xfId="13426"/>
    <cellStyle name="Note 4 3 10 2 2" xfId="40736"/>
    <cellStyle name="Note 4 3 10 3" xfId="40735"/>
    <cellStyle name="Note 4 3 10 4" xfId="47279"/>
    <cellStyle name="Note 4 3 11" xfId="6680"/>
    <cellStyle name="Note 4 3 11 2" xfId="13427"/>
    <cellStyle name="Note 4 3 11 2 2" xfId="40738"/>
    <cellStyle name="Note 4 3 11 3" xfId="40737"/>
    <cellStyle name="Note 4 3 11 4" xfId="47280"/>
    <cellStyle name="Note 4 3 12" xfId="6678"/>
    <cellStyle name="Note 4 3 12 2" xfId="13428"/>
    <cellStyle name="Note 4 3 12 2 2" xfId="40740"/>
    <cellStyle name="Note 4 3 12 3" xfId="40739"/>
    <cellStyle name="Note 4 3 13" xfId="13425"/>
    <cellStyle name="Note 4 3 13 2" xfId="40741"/>
    <cellStyle name="Note 4 3 14" xfId="40734"/>
    <cellStyle name="Note 4 3 15" xfId="47278"/>
    <cellStyle name="Note 4 3 2" xfId="6681"/>
    <cellStyle name="Note 4 3 2 2" xfId="6682"/>
    <cellStyle name="Note 4 3 2 2 2" xfId="13430"/>
    <cellStyle name="Note 4 3 2 2 2 2" xfId="40744"/>
    <cellStyle name="Note 4 3 2 2 3" xfId="40743"/>
    <cellStyle name="Note 4 3 2 2 4" xfId="47282"/>
    <cellStyle name="Note 4 3 2 3" xfId="13429"/>
    <cellStyle name="Note 4 3 2 3 2" xfId="40745"/>
    <cellStyle name="Note 4 3 2 4" xfId="40742"/>
    <cellStyle name="Note 4 3 2 5" xfId="47281"/>
    <cellStyle name="Note 4 3 3" xfId="6683"/>
    <cellStyle name="Note 4 3 3 2" xfId="13431"/>
    <cellStyle name="Note 4 3 3 2 2" xfId="40747"/>
    <cellStyle name="Note 4 3 3 3" xfId="40746"/>
    <cellStyle name="Note 4 3 3 4" xfId="47283"/>
    <cellStyle name="Note 4 3 4" xfId="6684"/>
    <cellStyle name="Note 4 3 4 2" xfId="13432"/>
    <cellStyle name="Note 4 3 4 2 2" xfId="40749"/>
    <cellStyle name="Note 4 3 4 3" xfId="40748"/>
    <cellStyle name="Note 4 3 4 4" xfId="47284"/>
    <cellStyle name="Note 4 3 5" xfId="6685"/>
    <cellStyle name="Note 4 3 5 2" xfId="13433"/>
    <cellStyle name="Note 4 3 5 2 2" xfId="40751"/>
    <cellStyle name="Note 4 3 5 3" xfId="40750"/>
    <cellStyle name="Note 4 3 5 4" xfId="47285"/>
    <cellStyle name="Note 4 3 6" xfId="6686"/>
    <cellStyle name="Note 4 3 6 2" xfId="13434"/>
    <cellStyle name="Note 4 3 6 2 2" xfId="40753"/>
    <cellStyle name="Note 4 3 6 3" xfId="40752"/>
    <cellStyle name="Note 4 3 6 4" xfId="47286"/>
    <cellStyle name="Note 4 3 7" xfId="6687"/>
    <cellStyle name="Note 4 3 7 2" xfId="13435"/>
    <cellStyle name="Note 4 3 7 2 2" xfId="40755"/>
    <cellStyle name="Note 4 3 7 3" xfId="40754"/>
    <cellStyle name="Note 4 3 7 4" xfId="47287"/>
    <cellStyle name="Note 4 3 8" xfId="6688"/>
    <cellStyle name="Note 4 3 9" xfId="6689"/>
    <cellStyle name="Note 4 3 9 2" xfId="13436"/>
    <cellStyle name="Note 4 3 9 2 2" xfId="40757"/>
    <cellStyle name="Note 4 3 9 3" xfId="40756"/>
    <cellStyle name="Note 4 3 9 4" xfId="47288"/>
    <cellStyle name="Note 4 4" xfId="773"/>
    <cellStyle name="Note 4 4 2" xfId="6691"/>
    <cellStyle name="Note 4 4 2 2" xfId="13438"/>
    <cellStyle name="Note 4 4 2 2 2" xfId="40760"/>
    <cellStyle name="Note 4 4 2 3" xfId="40759"/>
    <cellStyle name="Note 4 4 2 4" xfId="47290"/>
    <cellStyle name="Note 4 4 3" xfId="6692"/>
    <cellStyle name="Note 4 4 3 2" xfId="13439"/>
    <cellStyle name="Note 4 4 3 2 2" xfId="40762"/>
    <cellStyle name="Note 4 4 3 3" xfId="40761"/>
    <cellStyle name="Note 4 4 3 4" xfId="47291"/>
    <cellStyle name="Note 4 4 4" xfId="6690"/>
    <cellStyle name="Note 4 4 4 2" xfId="13440"/>
    <cellStyle name="Note 4 4 4 2 2" xfId="40764"/>
    <cellStyle name="Note 4 4 4 3" xfId="40763"/>
    <cellStyle name="Note 4 4 5" xfId="13437"/>
    <cellStyle name="Note 4 4 5 2" xfId="40765"/>
    <cellStyle name="Note 4 4 6" xfId="23772"/>
    <cellStyle name="Note 4 4 7" xfId="40758"/>
    <cellStyle name="Note 4 4 8" xfId="47289"/>
    <cellStyle name="Note 4 5" xfId="6693"/>
    <cellStyle name="Note 4 5 2" xfId="6694"/>
    <cellStyle name="Note 4 5 2 2" xfId="13442"/>
    <cellStyle name="Note 4 5 2 2 2" xfId="40768"/>
    <cellStyle name="Note 4 5 2 3" xfId="23774"/>
    <cellStyle name="Note 4 5 2 4" xfId="40767"/>
    <cellStyle name="Note 4 5 2 5" xfId="47293"/>
    <cellStyle name="Note 4 5 3" xfId="13441"/>
    <cellStyle name="Note 4 5 3 2" xfId="40769"/>
    <cellStyle name="Note 4 5 4" xfId="23773"/>
    <cellStyle name="Note 4 5 5" xfId="40766"/>
    <cellStyle name="Note 4 5 6" xfId="47292"/>
    <cellStyle name="Note 4 6" xfId="6695"/>
    <cellStyle name="Note 4 6 2" xfId="6696"/>
    <cellStyle name="Note 4 6 2 2" xfId="13444"/>
    <cellStyle name="Note 4 6 2 2 2" xfId="40772"/>
    <cellStyle name="Note 4 6 2 3" xfId="23776"/>
    <cellStyle name="Note 4 6 2 4" xfId="40771"/>
    <cellStyle name="Note 4 6 2 5" xfId="47295"/>
    <cellStyle name="Note 4 6 3" xfId="13443"/>
    <cellStyle name="Note 4 6 3 2" xfId="40773"/>
    <cellStyle name="Note 4 6 4" xfId="23775"/>
    <cellStyle name="Note 4 6 5" xfId="40770"/>
    <cellStyle name="Note 4 6 6" xfId="47294"/>
    <cellStyle name="Note 4 7" xfId="6697"/>
    <cellStyle name="Note 4 7 2" xfId="13445"/>
    <cellStyle name="Note 4 7 2 2" xfId="23778"/>
    <cellStyle name="Note 4 7 2 3" xfId="40775"/>
    <cellStyle name="Note 4 7 3" xfId="23777"/>
    <cellStyle name="Note 4 7 4" xfId="40774"/>
    <cellStyle name="Note 4 7 5" xfId="47296"/>
    <cellStyle name="Note 4 8" xfId="6698"/>
    <cellStyle name="Note 4 8 2" xfId="13446"/>
    <cellStyle name="Note 4 8 2 2" xfId="23780"/>
    <cellStyle name="Note 4 8 2 3" xfId="40777"/>
    <cellStyle name="Note 4 8 3" xfId="23779"/>
    <cellStyle name="Note 4 8 4" xfId="40776"/>
    <cellStyle name="Note 4 8 5" xfId="47297"/>
    <cellStyle name="Note 4 9" xfId="6699"/>
    <cellStyle name="Note 4 9 2" xfId="13447"/>
    <cellStyle name="Note 4 9 2 2" xfId="23782"/>
    <cellStyle name="Note 4 9 2 3" xfId="40779"/>
    <cellStyle name="Note 4 9 3" xfId="23781"/>
    <cellStyle name="Note 4 9 4" xfId="40778"/>
    <cellStyle name="Note 4 9 5" xfId="47298"/>
    <cellStyle name="Note 40" xfId="28134"/>
    <cellStyle name="Note 40 2" xfId="28181"/>
    <cellStyle name="Note 41" xfId="28135"/>
    <cellStyle name="Note 41 2" xfId="28182"/>
    <cellStyle name="Note 42" xfId="28136"/>
    <cellStyle name="Note 42 2" xfId="28183"/>
    <cellStyle name="Note 43" xfId="28137"/>
    <cellStyle name="Note 43 2" xfId="28184"/>
    <cellStyle name="Note 44" xfId="28138"/>
    <cellStyle name="Note 44 2" xfId="28185"/>
    <cellStyle name="Note 45" xfId="28139"/>
    <cellStyle name="Note 45 2" xfId="28186"/>
    <cellStyle name="Note 46" xfId="28140"/>
    <cellStyle name="Note 46 2" xfId="28187"/>
    <cellStyle name="Note 47" xfId="28141"/>
    <cellStyle name="Note 47 2" xfId="28188"/>
    <cellStyle name="Note 48" xfId="28142"/>
    <cellStyle name="Note 48 2" xfId="28189"/>
    <cellStyle name="Note 49" xfId="28143"/>
    <cellStyle name="Note 49 2" xfId="28190"/>
    <cellStyle name="Note 5" xfId="292"/>
    <cellStyle name="Note 5 10" xfId="6701"/>
    <cellStyle name="Note 5 10 2" xfId="13449"/>
    <cellStyle name="Note 5 10 2 2" xfId="40782"/>
    <cellStyle name="Note 5 10 3" xfId="23784"/>
    <cellStyle name="Note 5 10 4" xfId="40781"/>
    <cellStyle name="Note 5 10 5" xfId="47300"/>
    <cellStyle name="Note 5 11" xfId="6702"/>
    <cellStyle name="Note 5 11 2" xfId="13450"/>
    <cellStyle name="Note 5 11 2 2" xfId="40784"/>
    <cellStyle name="Note 5 11 3" xfId="23785"/>
    <cellStyle name="Note 5 11 4" xfId="40783"/>
    <cellStyle name="Note 5 11 5" xfId="47301"/>
    <cellStyle name="Note 5 12" xfId="6703"/>
    <cellStyle name="Note 5 12 2" xfId="13451"/>
    <cellStyle name="Note 5 12 2 2" xfId="40786"/>
    <cellStyle name="Note 5 12 3" xfId="40785"/>
    <cellStyle name="Note 5 12 4" xfId="47302"/>
    <cellStyle name="Note 5 13" xfId="6700"/>
    <cellStyle name="Note 5 13 2" xfId="13452"/>
    <cellStyle name="Note 5 13 2 2" xfId="40788"/>
    <cellStyle name="Note 5 13 3" xfId="40787"/>
    <cellStyle name="Note 5 14" xfId="13448"/>
    <cellStyle name="Note 5 14 2" xfId="40789"/>
    <cellStyle name="Note 5 15" xfId="23783"/>
    <cellStyle name="Note 5 16" xfId="40780"/>
    <cellStyle name="Note 5 17" xfId="47299"/>
    <cellStyle name="Note 5 2" xfId="483"/>
    <cellStyle name="Note 5 2 10" xfId="6704"/>
    <cellStyle name="Note 5 2 10 2" xfId="13454"/>
    <cellStyle name="Note 5 2 10 2 2" xfId="40792"/>
    <cellStyle name="Note 5 2 10 3" xfId="40791"/>
    <cellStyle name="Note 5 2 11" xfId="13453"/>
    <cellStyle name="Note 5 2 11 2" xfId="40793"/>
    <cellStyle name="Note 5 2 12" xfId="23786"/>
    <cellStyle name="Note 5 2 13" xfId="40790"/>
    <cellStyle name="Note 5 2 14" xfId="47303"/>
    <cellStyle name="Note 5 2 2" xfId="6705"/>
    <cellStyle name="Note 5 2 2 10" xfId="23787"/>
    <cellStyle name="Note 5 2 2 11" xfId="40794"/>
    <cellStyle name="Note 5 2 2 12" xfId="47304"/>
    <cellStyle name="Note 5 2 2 2" xfId="6706"/>
    <cellStyle name="Note 5 2 2 2 2" xfId="6707"/>
    <cellStyle name="Note 5 2 2 2 2 2" xfId="13457"/>
    <cellStyle name="Note 5 2 2 2 2 2 2" xfId="40797"/>
    <cellStyle name="Note 5 2 2 2 2 3" xfId="40796"/>
    <cellStyle name="Note 5 2 2 2 2 4" xfId="47306"/>
    <cellStyle name="Note 5 2 2 2 3" xfId="13456"/>
    <cellStyle name="Note 5 2 2 2 3 2" xfId="40798"/>
    <cellStyle name="Note 5 2 2 2 4" xfId="40795"/>
    <cellStyle name="Note 5 2 2 2 5" xfId="47305"/>
    <cellStyle name="Note 5 2 2 3" xfId="6708"/>
    <cellStyle name="Note 5 2 2 3 2" xfId="6709"/>
    <cellStyle name="Note 5 2 2 3 2 2" xfId="13459"/>
    <cellStyle name="Note 5 2 2 3 2 2 2" xfId="40801"/>
    <cellStyle name="Note 5 2 2 3 2 3" xfId="40800"/>
    <cellStyle name="Note 5 2 2 3 2 4" xfId="47308"/>
    <cellStyle name="Note 5 2 2 3 3" xfId="13458"/>
    <cellStyle name="Note 5 2 2 3 3 2" xfId="40802"/>
    <cellStyle name="Note 5 2 2 3 4" xfId="40799"/>
    <cellStyle name="Note 5 2 2 3 5" xfId="47307"/>
    <cellStyle name="Note 5 2 2 4" xfId="6710"/>
    <cellStyle name="Note 5 2 2 4 2" xfId="13460"/>
    <cellStyle name="Note 5 2 2 4 2 2" xfId="40804"/>
    <cellStyle name="Note 5 2 2 4 3" xfId="40803"/>
    <cellStyle name="Note 5 2 2 4 4" xfId="47309"/>
    <cellStyle name="Note 5 2 2 5" xfId="6711"/>
    <cellStyle name="Note 5 2 2 5 2" xfId="13461"/>
    <cellStyle name="Note 5 2 2 5 2 2" xfId="40806"/>
    <cellStyle name="Note 5 2 2 5 3" xfId="40805"/>
    <cellStyle name="Note 5 2 2 5 4" xfId="47310"/>
    <cellStyle name="Note 5 2 2 6" xfId="6712"/>
    <cellStyle name="Note 5 2 2 6 2" xfId="13462"/>
    <cellStyle name="Note 5 2 2 6 2 2" xfId="40808"/>
    <cellStyle name="Note 5 2 2 6 3" xfId="40807"/>
    <cellStyle name="Note 5 2 2 6 4" xfId="47311"/>
    <cellStyle name="Note 5 2 2 7" xfId="6713"/>
    <cellStyle name="Note 5 2 2 7 2" xfId="13463"/>
    <cellStyle name="Note 5 2 2 7 2 2" xfId="40810"/>
    <cellStyle name="Note 5 2 2 7 3" xfId="40809"/>
    <cellStyle name="Note 5 2 2 7 4" xfId="47312"/>
    <cellStyle name="Note 5 2 2 8" xfId="6714"/>
    <cellStyle name="Note 5 2 2 8 2" xfId="13464"/>
    <cellStyle name="Note 5 2 2 8 2 2" xfId="40812"/>
    <cellStyle name="Note 5 2 2 8 3" xfId="40811"/>
    <cellStyle name="Note 5 2 2 8 4" xfId="47313"/>
    <cellStyle name="Note 5 2 2 9" xfId="13455"/>
    <cellStyle name="Note 5 2 2 9 2" xfId="40813"/>
    <cellStyle name="Note 5 2 3" xfId="6715"/>
    <cellStyle name="Note 5 2 3 2" xfId="6716"/>
    <cellStyle name="Note 5 2 3 2 2" xfId="13466"/>
    <cellStyle name="Note 5 2 3 2 2 2" xfId="40816"/>
    <cellStyle name="Note 5 2 3 2 3" xfId="40815"/>
    <cellStyle name="Note 5 2 3 2 4" xfId="47315"/>
    <cellStyle name="Note 5 2 3 3" xfId="13465"/>
    <cellStyle name="Note 5 2 3 3 2" xfId="40817"/>
    <cellStyle name="Note 5 2 3 4" xfId="40814"/>
    <cellStyle name="Note 5 2 3 5" xfId="47314"/>
    <cellStyle name="Note 5 2 4" xfId="6717"/>
    <cellStyle name="Note 5 2 4 2" xfId="6718"/>
    <cellStyle name="Note 5 2 4 2 2" xfId="13468"/>
    <cellStyle name="Note 5 2 4 2 2 2" xfId="40820"/>
    <cellStyle name="Note 5 2 4 2 3" xfId="40819"/>
    <cellStyle name="Note 5 2 4 2 4" xfId="47317"/>
    <cellStyle name="Note 5 2 4 3" xfId="13467"/>
    <cellStyle name="Note 5 2 4 3 2" xfId="40821"/>
    <cellStyle name="Note 5 2 4 4" xfId="40818"/>
    <cellStyle name="Note 5 2 4 5" xfId="47316"/>
    <cellStyle name="Note 5 2 5" xfId="6719"/>
    <cellStyle name="Note 5 2 5 2" xfId="13469"/>
    <cellStyle name="Note 5 2 5 2 2" xfId="40823"/>
    <cellStyle name="Note 5 2 5 3" xfId="40822"/>
    <cellStyle name="Note 5 2 5 4" xfId="47318"/>
    <cellStyle name="Note 5 2 6" xfId="6720"/>
    <cellStyle name="Note 5 2 6 2" xfId="13470"/>
    <cellStyle name="Note 5 2 6 2 2" xfId="40825"/>
    <cellStyle name="Note 5 2 6 3" xfId="40824"/>
    <cellStyle name="Note 5 2 6 4" xfId="47319"/>
    <cellStyle name="Note 5 2 7" xfId="6721"/>
    <cellStyle name="Note 5 2 7 2" xfId="13471"/>
    <cellStyle name="Note 5 2 7 2 2" xfId="40827"/>
    <cellStyle name="Note 5 2 7 3" xfId="40826"/>
    <cellStyle name="Note 5 2 7 4" xfId="47320"/>
    <cellStyle name="Note 5 2 8" xfId="6722"/>
    <cellStyle name="Note 5 2 8 2" xfId="13472"/>
    <cellStyle name="Note 5 2 8 2 2" xfId="40829"/>
    <cellStyle name="Note 5 2 8 3" xfId="40828"/>
    <cellStyle name="Note 5 2 8 4" xfId="47321"/>
    <cellStyle name="Note 5 2 9" xfId="6723"/>
    <cellStyle name="Note 5 2 9 2" xfId="13473"/>
    <cellStyle name="Note 5 2 9 2 2" xfId="40831"/>
    <cellStyle name="Note 5 2 9 3" xfId="40830"/>
    <cellStyle name="Note 5 2 9 4" xfId="47322"/>
    <cellStyle name="Note 5 3" xfId="688"/>
    <cellStyle name="Note 5 3 10" xfId="13474"/>
    <cellStyle name="Note 5 3 10 2" xfId="40833"/>
    <cellStyle name="Note 5 3 11" xfId="23788"/>
    <cellStyle name="Note 5 3 12" xfId="40832"/>
    <cellStyle name="Note 5 3 13" xfId="47323"/>
    <cellStyle name="Note 5 3 2" xfId="6725"/>
    <cellStyle name="Note 5 3 2 2" xfId="6726"/>
    <cellStyle name="Note 5 3 2 2 2" xfId="13476"/>
    <cellStyle name="Note 5 3 2 2 2 2" xfId="40836"/>
    <cellStyle name="Note 5 3 2 2 3" xfId="40835"/>
    <cellStyle name="Note 5 3 2 2 4" xfId="47325"/>
    <cellStyle name="Note 5 3 2 3" xfId="13475"/>
    <cellStyle name="Note 5 3 2 3 2" xfId="40837"/>
    <cellStyle name="Note 5 3 2 4" xfId="23789"/>
    <cellStyle name="Note 5 3 2 5" xfId="40834"/>
    <cellStyle name="Note 5 3 2 6" xfId="47324"/>
    <cellStyle name="Note 5 3 3" xfId="6727"/>
    <cellStyle name="Note 5 3 3 2" xfId="6728"/>
    <cellStyle name="Note 5 3 3 2 2" xfId="13478"/>
    <cellStyle name="Note 5 3 3 2 2 2" xfId="40840"/>
    <cellStyle name="Note 5 3 3 2 3" xfId="40839"/>
    <cellStyle name="Note 5 3 3 2 4" xfId="47327"/>
    <cellStyle name="Note 5 3 3 3" xfId="13477"/>
    <cellStyle name="Note 5 3 3 3 2" xfId="40841"/>
    <cellStyle name="Note 5 3 3 4" xfId="40838"/>
    <cellStyle name="Note 5 3 3 5" xfId="47326"/>
    <cellStyle name="Note 5 3 4" xfId="6729"/>
    <cellStyle name="Note 5 3 4 2" xfId="13479"/>
    <cellStyle name="Note 5 3 4 2 2" xfId="40843"/>
    <cellStyle name="Note 5 3 4 3" xfId="40842"/>
    <cellStyle name="Note 5 3 4 4" xfId="47328"/>
    <cellStyle name="Note 5 3 5" xfId="6730"/>
    <cellStyle name="Note 5 3 5 2" xfId="13480"/>
    <cellStyle name="Note 5 3 5 2 2" xfId="40845"/>
    <cellStyle name="Note 5 3 5 3" xfId="40844"/>
    <cellStyle name="Note 5 3 5 4" xfId="47329"/>
    <cellStyle name="Note 5 3 6" xfId="6731"/>
    <cellStyle name="Note 5 3 6 2" xfId="13481"/>
    <cellStyle name="Note 5 3 6 2 2" xfId="40847"/>
    <cellStyle name="Note 5 3 6 3" xfId="40846"/>
    <cellStyle name="Note 5 3 6 4" xfId="47330"/>
    <cellStyle name="Note 5 3 7" xfId="6732"/>
    <cellStyle name="Note 5 3 7 2" xfId="13482"/>
    <cellStyle name="Note 5 3 7 2 2" xfId="40849"/>
    <cellStyle name="Note 5 3 7 3" xfId="40848"/>
    <cellStyle name="Note 5 3 7 4" xfId="47331"/>
    <cellStyle name="Note 5 3 8" xfId="6733"/>
    <cellStyle name="Note 5 3 8 2" xfId="13483"/>
    <cellStyle name="Note 5 3 8 2 2" xfId="40851"/>
    <cellStyle name="Note 5 3 8 3" xfId="40850"/>
    <cellStyle name="Note 5 3 8 4" xfId="47332"/>
    <cellStyle name="Note 5 3 9" xfId="6724"/>
    <cellStyle name="Note 5 3 9 2" xfId="13484"/>
    <cellStyle name="Note 5 3 9 2 2" xfId="40853"/>
    <cellStyle name="Note 5 3 9 3" xfId="40852"/>
    <cellStyle name="Note 5 4" xfId="774"/>
    <cellStyle name="Note 5 4 10" xfId="13485"/>
    <cellStyle name="Note 5 4 10 2" xfId="40855"/>
    <cellStyle name="Note 5 4 11" xfId="23790"/>
    <cellStyle name="Note 5 4 12" xfId="40854"/>
    <cellStyle name="Note 5 4 13" xfId="47333"/>
    <cellStyle name="Note 5 4 2" xfId="6735"/>
    <cellStyle name="Note 5 4 2 2" xfId="13486"/>
    <cellStyle name="Note 5 4 2 2 2" xfId="40857"/>
    <cellStyle name="Note 5 4 2 3" xfId="23791"/>
    <cellStyle name="Note 5 4 2 4" xfId="40856"/>
    <cellStyle name="Note 5 4 2 5" xfId="47334"/>
    <cellStyle name="Note 5 4 3" xfId="6736"/>
    <cellStyle name="Note 5 4 3 2" xfId="13487"/>
    <cellStyle name="Note 5 4 3 2 2" xfId="40859"/>
    <cellStyle name="Note 5 4 3 3" xfId="40858"/>
    <cellStyle name="Note 5 4 3 4" xfId="47335"/>
    <cellStyle name="Note 5 4 4" xfId="6737"/>
    <cellStyle name="Note 5 4 4 2" xfId="13488"/>
    <cellStyle name="Note 5 4 4 2 2" xfId="40861"/>
    <cellStyle name="Note 5 4 4 3" xfId="40860"/>
    <cellStyle name="Note 5 4 4 4" xfId="47336"/>
    <cellStyle name="Note 5 4 5" xfId="6738"/>
    <cellStyle name="Note 5 4 5 2" xfId="13489"/>
    <cellStyle name="Note 5 4 5 2 2" xfId="40863"/>
    <cellStyle name="Note 5 4 5 3" xfId="40862"/>
    <cellStyle name="Note 5 4 5 4" xfId="47337"/>
    <cellStyle name="Note 5 4 6" xfId="6739"/>
    <cellStyle name="Note 5 4 6 2" xfId="13490"/>
    <cellStyle name="Note 5 4 6 2 2" xfId="40865"/>
    <cellStyle name="Note 5 4 6 3" xfId="40864"/>
    <cellStyle name="Note 5 4 6 4" xfId="47338"/>
    <cellStyle name="Note 5 4 7" xfId="6740"/>
    <cellStyle name="Note 5 4 7 2" xfId="13491"/>
    <cellStyle name="Note 5 4 7 2 2" xfId="40867"/>
    <cellStyle name="Note 5 4 7 3" xfId="40866"/>
    <cellStyle name="Note 5 4 7 4" xfId="47339"/>
    <cellStyle name="Note 5 4 8" xfId="6741"/>
    <cellStyle name="Note 5 4 8 2" xfId="13492"/>
    <cellStyle name="Note 5 4 8 2 2" xfId="40869"/>
    <cellStyle name="Note 5 4 8 3" xfId="40868"/>
    <cellStyle name="Note 5 4 8 4" xfId="47340"/>
    <cellStyle name="Note 5 4 9" xfId="6734"/>
    <cellStyle name="Note 5 4 9 2" xfId="13493"/>
    <cellStyle name="Note 5 4 9 2 2" xfId="40871"/>
    <cellStyle name="Note 5 4 9 3" xfId="40870"/>
    <cellStyle name="Note 5 5" xfId="6742"/>
    <cellStyle name="Note 5 5 2" xfId="6743"/>
    <cellStyle name="Note 5 5 2 2" xfId="13495"/>
    <cellStyle name="Note 5 5 2 2 2" xfId="40874"/>
    <cellStyle name="Note 5 5 2 3" xfId="23793"/>
    <cellStyle name="Note 5 5 2 4" xfId="40873"/>
    <cellStyle name="Note 5 5 2 5" xfId="47342"/>
    <cellStyle name="Note 5 5 3" xfId="13494"/>
    <cellStyle name="Note 5 5 3 2" xfId="40875"/>
    <cellStyle name="Note 5 5 4" xfId="23792"/>
    <cellStyle name="Note 5 5 5" xfId="40872"/>
    <cellStyle name="Note 5 5 6" xfId="47341"/>
    <cellStyle name="Note 5 6" xfId="6744"/>
    <cellStyle name="Note 5 6 2" xfId="6745"/>
    <cellStyle name="Note 5 6 2 2" xfId="13497"/>
    <cellStyle name="Note 5 6 2 2 2" xfId="40878"/>
    <cellStyle name="Note 5 6 2 3" xfId="23795"/>
    <cellStyle name="Note 5 6 2 4" xfId="40877"/>
    <cellStyle name="Note 5 6 2 5" xfId="47344"/>
    <cellStyle name="Note 5 6 3" xfId="13496"/>
    <cellStyle name="Note 5 6 3 2" xfId="40879"/>
    <cellStyle name="Note 5 6 4" xfId="23794"/>
    <cellStyle name="Note 5 6 5" xfId="40876"/>
    <cellStyle name="Note 5 6 6" xfId="47343"/>
    <cellStyle name="Note 5 7" xfId="6746"/>
    <cellStyle name="Note 5 7 2" xfId="13498"/>
    <cellStyle name="Note 5 7 2 2" xfId="23797"/>
    <cellStyle name="Note 5 7 2 3" xfId="40881"/>
    <cellStyle name="Note 5 7 3" xfId="23796"/>
    <cellStyle name="Note 5 7 4" xfId="40880"/>
    <cellStyle name="Note 5 7 5" xfId="47345"/>
    <cellStyle name="Note 5 8" xfId="6747"/>
    <cellStyle name="Note 5 8 2" xfId="13499"/>
    <cellStyle name="Note 5 8 2 2" xfId="23799"/>
    <cellStyle name="Note 5 8 2 3" xfId="40883"/>
    <cellStyle name="Note 5 8 3" xfId="23798"/>
    <cellStyle name="Note 5 8 4" xfId="40882"/>
    <cellStyle name="Note 5 8 5" xfId="47346"/>
    <cellStyle name="Note 5 9" xfId="6748"/>
    <cellStyle name="Note 5 9 2" xfId="13500"/>
    <cellStyle name="Note 5 9 2 2" xfId="40885"/>
    <cellStyle name="Note 5 9 3" xfId="23800"/>
    <cellStyle name="Note 5 9 4" xfId="40884"/>
    <cellStyle name="Note 5 9 5" xfId="47347"/>
    <cellStyle name="Note 50" xfId="28144"/>
    <cellStyle name="Note 50 2" xfId="28191"/>
    <cellStyle name="Note 51" xfId="28145"/>
    <cellStyle name="Note 51 2" xfId="28192"/>
    <cellStyle name="Note 52" xfId="28146"/>
    <cellStyle name="Note 52 2" xfId="28193"/>
    <cellStyle name="Note 53" xfId="28194"/>
    <cellStyle name="Note 53 2" xfId="28195"/>
    <cellStyle name="Note 54" xfId="28196"/>
    <cellStyle name="Note 54 2" xfId="28197"/>
    <cellStyle name="Note 55" xfId="28198"/>
    <cellStyle name="Note 55 2" xfId="28199"/>
    <cellStyle name="Note 56" xfId="28200"/>
    <cellStyle name="Note 56 2" xfId="28201"/>
    <cellStyle name="Note 57" xfId="28202"/>
    <cellStyle name="Note 57 2" xfId="28203"/>
    <cellStyle name="Note 58" xfId="28204"/>
    <cellStyle name="Note 58 2" xfId="28205"/>
    <cellStyle name="Note 59" xfId="28206"/>
    <cellStyle name="Note 59 2" xfId="28207"/>
    <cellStyle name="Note 6" xfId="293"/>
    <cellStyle name="Note 6 10" xfId="6750"/>
    <cellStyle name="Note 6 10 2" xfId="13502"/>
    <cellStyle name="Note 6 10 2 2" xfId="40888"/>
    <cellStyle name="Note 6 10 3" xfId="23802"/>
    <cellStyle name="Note 6 10 4" xfId="40887"/>
    <cellStyle name="Note 6 10 5" xfId="47349"/>
    <cellStyle name="Note 6 11" xfId="6751"/>
    <cellStyle name="Note 6 11 2" xfId="13503"/>
    <cellStyle name="Note 6 11 2 2" xfId="40890"/>
    <cellStyle name="Note 6 11 3" xfId="40889"/>
    <cellStyle name="Note 6 11 4" xfId="47350"/>
    <cellStyle name="Note 6 12" xfId="6752"/>
    <cellStyle name="Note 6 12 2" xfId="13504"/>
    <cellStyle name="Note 6 12 2 2" xfId="40892"/>
    <cellStyle name="Note 6 12 3" xfId="40891"/>
    <cellStyle name="Note 6 12 4" xfId="47351"/>
    <cellStyle name="Note 6 13" xfId="6749"/>
    <cellStyle name="Note 6 13 2" xfId="13505"/>
    <cellStyle name="Note 6 13 2 2" xfId="40894"/>
    <cellStyle name="Note 6 13 3" xfId="40893"/>
    <cellStyle name="Note 6 14" xfId="13501"/>
    <cellStyle name="Note 6 14 2" xfId="40895"/>
    <cellStyle name="Note 6 15" xfId="23801"/>
    <cellStyle name="Note 6 16" xfId="40886"/>
    <cellStyle name="Note 6 17" xfId="47348"/>
    <cellStyle name="Note 6 2" xfId="484"/>
    <cellStyle name="Note 6 2 10" xfId="6753"/>
    <cellStyle name="Note 6 2 10 2" xfId="13507"/>
    <cellStyle name="Note 6 2 10 2 2" xfId="40898"/>
    <cellStyle name="Note 6 2 10 3" xfId="40897"/>
    <cellStyle name="Note 6 2 11" xfId="13506"/>
    <cellStyle name="Note 6 2 11 2" xfId="40899"/>
    <cellStyle name="Note 6 2 12" xfId="23803"/>
    <cellStyle name="Note 6 2 13" xfId="40896"/>
    <cellStyle name="Note 6 2 14" xfId="47352"/>
    <cellStyle name="Note 6 2 2" xfId="6754"/>
    <cellStyle name="Note 6 2 2 2" xfId="6755"/>
    <cellStyle name="Note 6 2 2 2 2" xfId="13509"/>
    <cellStyle name="Note 6 2 2 2 2 2" xfId="40902"/>
    <cellStyle name="Note 6 2 2 2 3" xfId="40901"/>
    <cellStyle name="Note 6 2 2 2 4" xfId="47354"/>
    <cellStyle name="Note 6 2 2 3" xfId="13508"/>
    <cellStyle name="Note 6 2 2 3 2" xfId="40903"/>
    <cellStyle name="Note 6 2 2 4" xfId="23804"/>
    <cellStyle name="Note 6 2 2 5" xfId="40900"/>
    <cellStyle name="Note 6 2 2 6" xfId="47353"/>
    <cellStyle name="Note 6 2 3" xfId="6756"/>
    <cellStyle name="Note 6 2 3 2" xfId="6757"/>
    <cellStyle name="Note 6 2 3 2 2" xfId="13511"/>
    <cellStyle name="Note 6 2 3 2 2 2" xfId="40906"/>
    <cellStyle name="Note 6 2 3 2 3" xfId="40905"/>
    <cellStyle name="Note 6 2 3 2 4" xfId="47356"/>
    <cellStyle name="Note 6 2 3 3" xfId="13510"/>
    <cellStyle name="Note 6 2 3 3 2" xfId="40907"/>
    <cellStyle name="Note 6 2 3 4" xfId="40904"/>
    <cellStyle name="Note 6 2 3 5" xfId="47355"/>
    <cellStyle name="Note 6 2 4" xfId="6758"/>
    <cellStyle name="Note 6 2 4 2" xfId="13512"/>
    <cellStyle name="Note 6 2 4 2 2" xfId="40909"/>
    <cellStyle name="Note 6 2 4 3" xfId="40908"/>
    <cellStyle name="Note 6 2 4 4" xfId="47357"/>
    <cellStyle name="Note 6 2 5" xfId="6759"/>
    <cellStyle name="Note 6 2 5 2" xfId="13513"/>
    <cellStyle name="Note 6 2 5 2 2" xfId="40911"/>
    <cellStyle name="Note 6 2 5 3" xfId="40910"/>
    <cellStyle name="Note 6 2 5 4" xfId="47358"/>
    <cellStyle name="Note 6 2 6" xfId="6760"/>
    <cellStyle name="Note 6 2 6 2" xfId="13514"/>
    <cellStyle name="Note 6 2 6 2 2" xfId="40913"/>
    <cellStyle name="Note 6 2 6 3" xfId="40912"/>
    <cellStyle name="Note 6 2 6 4" xfId="47359"/>
    <cellStyle name="Note 6 2 7" xfId="6761"/>
    <cellStyle name="Note 6 2 7 2" xfId="13515"/>
    <cellStyle name="Note 6 2 7 2 2" xfId="40915"/>
    <cellStyle name="Note 6 2 7 3" xfId="40914"/>
    <cellStyle name="Note 6 2 7 4" xfId="47360"/>
    <cellStyle name="Note 6 2 8" xfId="6762"/>
    <cellStyle name="Note 6 2 8 2" xfId="13516"/>
    <cellStyle name="Note 6 2 8 2 2" xfId="40917"/>
    <cellStyle name="Note 6 2 8 3" xfId="40916"/>
    <cellStyle name="Note 6 2 8 4" xfId="47361"/>
    <cellStyle name="Note 6 2 9" xfId="6763"/>
    <cellStyle name="Note 6 2 9 2" xfId="13517"/>
    <cellStyle name="Note 6 2 9 2 2" xfId="40919"/>
    <cellStyle name="Note 6 2 9 3" xfId="40918"/>
    <cellStyle name="Note 6 2 9 4" xfId="47362"/>
    <cellStyle name="Note 6 3" xfId="689"/>
    <cellStyle name="Note 6 3 10" xfId="13518"/>
    <cellStyle name="Note 6 3 10 2" xfId="40921"/>
    <cellStyle name="Note 6 3 11" xfId="23805"/>
    <cellStyle name="Note 6 3 12" xfId="40920"/>
    <cellStyle name="Note 6 3 13" xfId="47363"/>
    <cellStyle name="Note 6 3 2" xfId="6765"/>
    <cellStyle name="Note 6 3 2 2" xfId="13519"/>
    <cellStyle name="Note 6 3 2 2 2" xfId="40923"/>
    <cellStyle name="Note 6 3 2 3" xfId="23806"/>
    <cellStyle name="Note 6 3 2 4" xfId="40922"/>
    <cellStyle name="Note 6 3 2 5" xfId="47364"/>
    <cellStyle name="Note 6 3 3" xfId="6766"/>
    <cellStyle name="Note 6 3 3 2" xfId="13520"/>
    <cellStyle name="Note 6 3 3 2 2" xfId="40925"/>
    <cellStyle name="Note 6 3 3 3" xfId="40924"/>
    <cellStyle name="Note 6 3 3 4" xfId="47365"/>
    <cellStyle name="Note 6 3 4" xfId="6767"/>
    <cellStyle name="Note 6 3 4 2" xfId="13521"/>
    <cellStyle name="Note 6 3 4 2 2" xfId="40927"/>
    <cellStyle name="Note 6 3 4 3" xfId="40926"/>
    <cellStyle name="Note 6 3 4 4" xfId="47366"/>
    <cellStyle name="Note 6 3 5" xfId="6768"/>
    <cellStyle name="Note 6 3 5 2" xfId="13522"/>
    <cellStyle name="Note 6 3 5 2 2" xfId="40929"/>
    <cellStyle name="Note 6 3 5 3" xfId="40928"/>
    <cellStyle name="Note 6 3 5 4" xfId="47367"/>
    <cellStyle name="Note 6 3 6" xfId="6769"/>
    <cellStyle name="Note 6 3 6 2" xfId="13523"/>
    <cellStyle name="Note 6 3 6 2 2" xfId="40931"/>
    <cellStyle name="Note 6 3 6 3" xfId="40930"/>
    <cellStyle name="Note 6 3 6 4" xfId="47368"/>
    <cellStyle name="Note 6 3 7" xfId="6770"/>
    <cellStyle name="Note 6 3 7 2" xfId="13524"/>
    <cellStyle name="Note 6 3 7 2 2" xfId="40933"/>
    <cellStyle name="Note 6 3 7 3" xfId="40932"/>
    <cellStyle name="Note 6 3 7 4" xfId="47369"/>
    <cellStyle name="Note 6 3 8" xfId="6771"/>
    <cellStyle name="Note 6 3 8 2" xfId="13525"/>
    <cellStyle name="Note 6 3 8 2 2" xfId="40935"/>
    <cellStyle name="Note 6 3 8 3" xfId="40934"/>
    <cellStyle name="Note 6 3 8 4" xfId="47370"/>
    <cellStyle name="Note 6 3 9" xfId="6764"/>
    <cellStyle name="Note 6 3 9 2" xfId="13526"/>
    <cellStyle name="Note 6 3 9 2 2" xfId="40937"/>
    <cellStyle name="Note 6 3 9 3" xfId="40936"/>
    <cellStyle name="Note 6 4" xfId="775"/>
    <cellStyle name="Note 6 4 2" xfId="6773"/>
    <cellStyle name="Note 6 4 2 2" xfId="13528"/>
    <cellStyle name="Note 6 4 2 2 2" xfId="40940"/>
    <cellStyle name="Note 6 4 2 3" xfId="23808"/>
    <cellStyle name="Note 6 4 2 4" xfId="40939"/>
    <cellStyle name="Note 6 4 2 5" xfId="47372"/>
    <cellStyle name="Note 6 4 3" xfId="6772"/>
    <cellStyle name="Note 6 4 3 2" xfId="13529"/>
    <cellStyle name="Note 6 4 3 2 2" xfId="40942"/>
    <cellStyle name="Note 6 4 3 3" xfId="40941"/>
    <cellStyle name="Note 6 4 4" xfId="13527"/>
    <cellStyle name="Note 6 4 4 2" xfId="40943"/>
    <cellStyle name="Note 6 4 5" xfId="23807"/>
    <cellStyle name="Note 6 4 6" xfId="40938"/>
    <cellStyle name="Note 6 4 7" xfId="47371"/>
    <cellStyle name="Note 6 5" xfId="6774"/>
    <cellStyle name="Note 6 5 2" xfId="6775"/>
    <cellStyle name="Note 6 5 2 2" xfId="13531"/>
    <cellStyle name="Note 6 5 2 2 2" xfId="40946"/>
    <cellStyle name="Note 6 5 2 3" xfId="23810"/>
    <cellStyle name="Note 6 5 2 4" xfId="40945"/>
    <cellStyle name="Note 6 5 2 5" xfId="47374"/>
    <cellStyle name="Note 6 5 3" xfId="13530"/>
    <cellStyle name="Note 6 5 3 2" xfId="40947"/>
    <cellStyle name="Note 6 5 4" xfId="23809"/>
    <cellStyle name="Note 6 5 5" xfId="40944"/>
    <cellStyle name="Note 6 5 6" xfId="47373"/>
    <cellStyle name="Note 6 6" xfId="6776"/>
    <cellStyle name="Note 6 6 2" xfId="13532"/>
    <cellStyle name="Note 6 6 2 2" xfId="23812"/>
    <cellStyle name="Note 6 6 2 3" xfId="40949"/>
    <cellStyle name="Note 6 6 3" xfId="23811"/>
    <cellStyle name="Note 6 6 4" xfId="40948"/>
    <cellStyle name="Note 6 6 5" xfId="47375"/>
    <cellStyle name="Note 6 7" xfId="6777"/>
    <cellStyle name="Note 6 7 2" xfId="13533"/>
    <cellStyle name="Note 6 7 2 2" xfId="23814"/>
    <cellStyle name="Note 6 7 2 3" xfId="40951"/>
    <cellStyle name="Note 6 7 3" xfId="23813"/>
    <cellStyle name="Note 6 7 4" xfId="40950"/>
    <cellStyle name="Note 6 7 5" xfId="47376"/>
    <cellStyle name="Note 6 8" xfId="6778"/>
    <cellStyle name="Note 6 8 2" xfId="13534"/>
    <cellStyle name="Note 6 8 2 2" xfId="40953"/>
    <cellStyle name="Note 6 8 3" xfId="23815"/>
    <cellStyle name="Note 6 8 4" xfId="40952"/>
    <cellStyle name="Note 6 8 5" xfId="47377"/>
    <cellStyle name="Note 6 9" xfId="6779"/>
    <cellStyle name="Note 6 9 2" xfId="13535"/>
    <cellStyle name="Note 6 9 2 2" xfId="40955"/>
    <cellStyle name="Note 6 9 3" xfId="23816"/>
    <cellStyle name="Note 6 9 4" xfId="40954"/>
    <cellStyle name="Note 6 9 5" xfId="47378"/>
    <cellStyle name="Note 60" xfId="28208"/>
    <cellStyle name="Note 60 2" xfId="28209"/>
    <cellStyle name="Note 61" xfId="28210"/>
    <cellStyle name="Note 61 2" xfId="28211"/>
    <cellStyle name="Note 62" xfId="28212"/>
    <cellStyle name="Note 62 2" xfId="28213"/>
    <cellStyle name="Note 63" xfId="28214"/>
    <cellStyle name="Note 63 2" xfId="28215"/>
    <cellStyle name="Note 64" xfId="28216"/>
    <cellStyle name="Note 64 2" xfId="28217"/>
    <cellStyle name="Note 65" xfId="28218"/>
    <cellStyle name="Note 65 2" xfId="28219"/>
    <cellStyle name="Note 66" xfId="28220"/>
    <cellStyle name="Note 66 2" xfId="28221"/>
    <cellStyle name="Note 67" xfId="28222"/>
    <cellStyle name="Note 67 2" xfId="28223"/>
    <cellStyle name="Note 68" xfId="28224"/>
    <cellStyle name="Note 68 2" xfId="28225"/>
    <cellStyle name="Note 69" xfId="28226"/>
    <cellStyle name="Note 69 2" xfId="28227"/>
    <cellStyle name="Note 7" xfId="294"/>
    <cellStyle name="Note 7 10" xfId="13536"/>
    <cellStyle name="Note 7 10 2" xfId="40957"/>
    <cellStyle name="Note 7 11" xfId="23817"/>
    <cellStyle name="Note 7 12" xfId="40956"/>
    <cellStyle name="Note 7 13" xfId="47379"/>
    <cellStyle name="Note 7 2" xfId="485"/>
    <cellStyle name="Note 7 2 10" xfId="23818"/>
    <cellStyle name="Note 7 2 11" xfId="40958"/>
    <cellStyle name="Note 7 2 12" xfId="47380"/>
    <cellStyle name="Note 7 2 2" xfId="6782"/>
    <cellStyle name="Note 7 2 2 2" xfId="13538"/>
    <cellStyle name="Note 7 2 2 2 2" xfId="40960"/>
    <cellStyle name="Note 7 2 2 3" xfId="23819"/>
    <cellStyle name="Note 7 2 2 4" xfId="40959"/>
    <cellStyle name="Note 7 2 2 5" xfId="47381"/>
    <cellStyle name="Note 7 2 3" xfId="6783"/>
    <cellStyle name="Note 7 2 3 2" xfId="13539"/>
    <cellStyle name="Note 7 2 3 2 2" xfId="40962"/>
    <cellStyle name="Note 7 2 3 3" xfId="40961"/>
    <cellStyle name="Note 7 2 3 4" xfId="47382"/>
    <cellStyle name="Note 7 2 4" xfId="6784"/>
    <cellStyle name="Note 7 2 4 2" xfId="13540"/>
    <cellStyle name="Note 7 2 4 2 2" xfId="40964"/>
    <cellStyle name="Note 7 2 4 3" xfId="40963"/>
    <cellStyle name="Note 7 2 4 4" xfId="47383"/>
    <cellStyle name="Note 7 2 5" xfId="6785"/>
    <cellStyle name="Note 7 2 5 2" xfId="13541"/>
    <cellStyle name="Note 7 2 5 2 2" xfId="40966"/>
    <cellStyle name="Note 7 2 5 3" xfId="40965"/>
    <cellStyle name="Note 7 2 5 4" xfId="47384"/>
    <cellStyle name="Note 7 2 6" xfId="6786"/>
    <cellStyle name="Note 7 2 6 2" xfId="13542"/>
    <cellStyle name="Note 7 2 6 2 2" xfId="40968"/>
    <cellStyle name="Note 7 2 6 3" xfId="40967"/>
    <cellStyle name="Note 7 2 6 4" xfId="47385"/>
    <cellStyle name="Note 7 2 7" xfId="6787"/>
    <cellStyle name="Note 7 2 7 2" xfId="13543"/>
    <cellStyle name="Note 7 2 7 2 2" xfId="40970"/>
    <cellStyle name="Note 7 2 7 3" xfId="40969"/>
    <cellStyle name="Note 7 2 7 4" xfId="47386"/>
    <cellStyle name="Note 7 2 8" xfId="6781"/>
    <cellStyle name="Note 7 2 8 2" xfId="13544"/>
    <cellStyle name="Note 7 2 8 2 2" xfId="40972"/>
    <cellStyle name="Note 7 2 8 3" xfId="40971"/>
    <cellStyle name="Note 7 2 9" xfId="13537"/>
    <cellStyle name="Note 7 2 9 2" xfId="40973"/>
    <cellStyle name="Note 7 3" xfId="690"/>
    <cellStyle name="Note 7 3 2" xfId="6789"/>
    <cellStyle name="Note 7 3 2 2" xfId="13546"/>
    <cellStyle name="Note 7 3 2 2 2" xfId="40976"/>
    <cellStyle name="Note 7 3 2 3" xfId="23821"/>
    <cellStyle name="Note 7 3 2 4" xfId="40975"/>
    <cellStyle name="Note 7 3 2 5" xfId="47388"/>
    <cellStyle name="Note 7 3 3" xfId="6788"/>
    <cellStyle name="Note 7 3 3 2" xfId="13547"/>
    <cellStyle name="Note 7 3 3 2 2" xfId="40978"/>
    <cellStyle name="Note 7 3 3 3" xfId="40977"/>
    <cellStyle name="Note 7 3 4" xfId="13545"/>
    <cellStyle name="Note 7 3 4 2" xfId="40979"/>
    <cellStyle name="Note 7 3 5" xfId="23820"/>
    <cellStyle name="Note 7 3 6" xfId="40974"/>
    <cellStyle name="Note 7 3 7" xfId="47387"/>
    <cellStyle name="Note 7 4" xfId="776"/>
    <cellStyle name="Note 7 4 2" xfId="6790"/>
    <cellStyle name="Note 7 4 2 2" xfId="13549"/>
    <cellStyle name="Note 7 4 2 2 2" xfId="40982"/>
    <cellStyle name="Note 7 4 2 3" xfId="23823"/>
    <cellStyle name="Note 7 4 2 4" xfId="40981"/>
    <cellStyle name="Note 7 4 3" xfId="13548"/>
    <cellStyle name="Note 7 4 3 2" xfId="40983"/>
    <cellStyle name="Note 7 4 4" xfId="23822"/>
    <cellStyle name="Note 7 4 5" xfId="40980"/>
    <cellStyle name="Note 7 4 6" xfId="47389"/>
    <cellStyle name="Note 7 5" xfId="6791"/>
    <cellStyle name="Note 7 5 2" xfId="13550"/>
    <cellStyle name="Note 7 5 2 2" xfId="23825"/>
    <cellStyle name="Note 7 5 2 3" xfId="40985"/>
    <cellStyle name="Note 7 5 3" xfId="23824"/>
    <cellStyle name="Note 7 5 4" xfId="40984"/>
    <cellStyle name="Note 7 5 5" xfId="47390"/>
    <cellStyle name="Note 7 6" xfId="6792"/>
    <cellStyle name="Note 7 6 2" xfId="13551"/>
    <cellStyle name="Note 7 6 2 2" xfId="23827"/>
    <cellStyle name="Note 7 6 2 3" xfId="40987"/>
    <cellStyle name="Note 7 6 3" xfId="23826"/>
    <cellStyle name="Note 7 6 4" xfId="40986"/>
    <cellStyle name="Note 7 6 5" xfId="47391"/>
    <cellStyle name="Note 7 7" xfId="6793"/>
    <cellStyle name="Note 7 7 2" xfId="13552"/>
    <cellStyle name="Note 7 7 2 2" xfId="23829"/>
    <cellStyle name="Note 7 7 2 3" xfId="40989"/>
    <cellStyle name="Note 7 7 3" xfId="23828"/>
    <cellStyle name="Note 7 7 4" xfId="40988"/>
    <cellStyle name="Note 7 7 5" xfId="47392"/>
    <cellStyle name="Note 7 8" xfId="6794"/>
    <cellStyle name="Note 7 8 2" xfId="13553"/>
    <cellStyle name="Note 7 8 2 2" xfId="40991"/>
    <cellStyle name="Note 7 8 3" xfId="28147"/>
    <cellStyle name="Note 7 8 4" xfId="40990"/>
    <cellStyle name="Note 7 8 5" xfId="47393"/>
    <cellStyle name="Note 7 9" xfId="6780"/>
    <cellStyle name="Note 7 9 2" xfId="13554"/>
    <cellStyle name="Note 7 9 2 2" xfId="40993"/>
    <cellStyle name="Note 7 9 3" xfId="40992"/>
    <cellStyle name="Note 70" xfId="28228"/>
    <cellStyle name="Note 70 2" xfId="28229"/>
    <cellStyle name="Note 71" xfId="28230"/>
    <cellStyle name="Note 71 2" xfId="28231"/>
    <cellStyle name="Note 72" xfId="28232"/>
    <cellStyle name="Note 72 2" xfId="28233"/>
    <cellStyle name="Note 73" xfId="28234"/>
    <cellStyle name="Note 73 2" xfId="28235"/>
    <cellStyle name="Note 74" xfId="28236"/>
    <cellStyle name="Note 74 2" xfId="28237"/>
    <cellStyle name="Note 75" xfId="28238"/>
    <cellStyle name="Note 75 2" xfId="28239"/>
    <cellStyle name="Note 76" xfId="28240"/>
    <cellStyle name="Note 76 2" xfId="28241"/>
    <cellStyle name="Note 77" xfId="28242"/>
    <cellStyle name="Note 77 2" xfId="28243"/>
    <cellStyle name="Note 78" xfId="28244"/>
    <cellStyle name="Note 78 2" xfId="28245"/>
    <cellStyle name="Note 79" xfId="28246"/>
    <cellStyle name="Note 79 2" xfId="28247"/>
    <cellStyle name="Note 8" xfId="295"/>
    <cellStyle name="Note 8 10" xfId="23830"/>
    <cellStyle name="Note 8 11" xfId="40994"/>
    <cellStyle name="Note 8 12" xfId="47394"/>
    <cellStyle name="Note 8 2" xfId="486"/>
    <cellStyle name="Note 8 2 2" xfId="6797"/>
    <cellStyle name="Note 8 2 2 2" xfId="13557"/>
    <cellStyle name="Note 8 2 2 2 2" xfId="40997"/>
    <cellStyle name="Note 8 2 2 3" xfId="23832"/>
    <cellStyle name="Note 8 2 2 4" xfId="40996"/>
    <cellStyle name="Note 8 2 2 5" xfId="47396"/>
    <cellStyle name="Note 8 2 3" xfId="6796"/>
    <cellStyle name="Note 8 2 3 2" xfId="13558"/>
    <cellStyle name="Note 8 2 3 2 2" xfId="40999"/>
    <cellStyle name="Note 8 2 3 3" xfId="40998"/>
    <cellStyle name="Note 8 2 4" xfId="13556"/>
    <cellStyle name="Note 8 2 4 2" xfId="41000"/>
    <cellStyle name="Note 8 2 5" xfId="23831"/>
    <cellStyle name="Note 8 2 6" xfId="40995"/>
    <cellStyle name="Note 8 2 7" xfId="47395"/>
    <cellStyle name="Note 8 3" xfId="691"/>
    <cellStyle name="Note 8 3 2" xfId="6799"/>
    <cellStyle name="Note 8 3 2 2" xfId="13560"/>
    <cellStyle name="Note 8 3 2 2 2" xfId="41003"/>
    <cellStyle name="Note 8 3 2 3" xfId="23834"/>
    <cellStyle name="Note 8 3 2 4" xfId="41002"/>
    <cellStyle name="Note 8 3 2 5" xfId="47398"/>
    <cellStyle name="Note 8 3 3" xfId="6798"/>
    <cellStyle name="Note 8 3 3 2" xfId="13561"/>
    <cellStyle name="Note 8 3 3 2 2" xfId="41005"/>
    <cellStyle name="Note 8 3 3 3" xfId="41004"/>
    <cellStyle name="Note 8 3 4" xfId="13559"/>
    <cellStyle name="Note 8 3 4 2" xfId="41006"/>
    <cellStyle name="Note 8 3 5" xfId="23833"/>
    <cellStyle name="Note 8 3 6" xfId="41001"/>
    <cellStyle name="Note 8 3 7" xfId="47397"/>
    <cellStyle name="Note 8 4" xfId="777"/>
    <cellStyle name="Note 8 4 2" xfId="6800"/>
    <cellStyle name="Note 8 4 2 2" xfId="13563"/>
    <cellStyle name="Note 8 4 2 2 2" xfId="41009"/>
    <cellStyle name="Note 8 4 2 3" xfId="23836"/>
    <cellStyle name="Note 8 4 2 4" xfId="41008"/>
    <cellStyle name="Note 8 4 3" xfId="13562"/>
    <cellStyle name="Note 8 4 3 2" xfId="41010"/>
    <cellStyle name="Note 8 4 4" xfId="23835"/>
    <cellStyle name="Note 8 4 5" xfId="41007"/>
    <cellStyle name="Note 8 4 6" xfId="47399"/>
    <cellStyle name="Note 8 5" xfId="6801"/>
    <cellStyle name="Note 8 5 2" xfId="13564"/>
    <cellStyle name="Note 8 5 2 2" xfId="23838"/>
    <cellStyle name="Note 8 5 2 3" xfId="41012"/>
    <cellStyle name="Note 8 5 3" xfId="23837"/>
    <cellStyle name="Note 8 5 4" xfId="41011"/>
    <cellStyle name="Note 8 5 5" xfId="47400"/>
    <cellStyle name="Note 8 6" xfId="6802"/>
    <cellStyle name="Note 8 6 2" xfId="13565"/>
    <cellStyle name="Note 8 6 2 2" xfId="23840"/>
    <cellStyle name="Note 8 6 2 3" xfId="41014"/>
    <cellStyle name="Note 8 6 3" xfId="23839"/>
    <cellStyle name="Note 8 6 4" xfId="41013"/>
    <cellStyle name="Note 8 6 5" xfId="47401"/>
    <cellStyle name="Note 8 7" xfId="6803"/>
    <cellStyle name="Note 8 7 2" xfId="13566"/>
    <cellStyle name="Note 8 7 2 2" xfId="41016"/>
    <cellStyle name="Note 8 7 3" xfId="28148"/>
    <cellStyle name="Note 8 7 4" xfId="41015"/>
    <cellStyle name="Note 8 7 5" xfId="47402"/>
    <cellStyle name="Note 8 8" xfId="6795"/>
    <cellStyle name="Note 8 8 2" xfId="13567"/>
    <cellStyle name="Note 8 8 2 2" xfId="41018"/>
    <cellStyle name="Note 8 8 3" xfId="41017"/>
    <cellStyle name="Note 8 9" xfId="13555"/>
    <cellStyle name="Note 8 9 2" xfId="41019"/>
    <cellStyle name="Note 80" xfId="28248"/>
    <cellStyle name="Note 80 2" xfId="28249"/>
    <cellStyle name="Note 81" xfId="28250"/>
    <cellStyle name="Note 81 2" xfId="28251"/>
    <cellStyle name="Note 82" xfId="28252"/>
    <cellStyle name="Note 82 2" xfId="28253"/>
    <cellStyle name="Note 83" xfId="28254"/>
    <cellStyle name="Note 83 2" xfId="28255"/>
    <cellStyle name="Note 84" xfId="28256"/>
    <cellStyle name="Note 84 2" xfId="28257"/>
    <cellStyle name="Note 85" xfId="28258"/>
    <cellStyle name="Note 85 2" xfId="28259"/>
    <cellStyle name="Note 86" xfId="28260"/>
    <cellStyle name="Note 86 2" xfId="28261"/>
    <cellStyle name="Note 87" xfId="28262"/>
    <cellStyle name="Note 87 2" xfId="28263"/>
    <cellStyle name="Note 88" xfId="28264"/>
    <cellStyle name="Note 88 2" xfId="28265"/>
    <cellStyle name="Note 89" xfId="28266"/>
    <cellStyle name="Note 89 2" xfId="28267"/>
    <cellStyle name="Note 9" xfId="359"/>
    <cellStyle name="Note 9 2" xfId="6805"/>
    <cellStyle name="Note 9 2 2" xfId="13568"/>
    <cellStyle name="Note 9 2 2 2" xfId="23843"/>
    <cellStyle name="Note 9 2 2 3" xfId="41021"/>
    <cellStyle name="Note 9 2 3" xfId="23842"/>
    <cellStyle name="Note 9 2 4" xfId="41020"/>
    <cellStyle name="Note 9 2 5" xfId="47404"/>
    <cellStyle name="Note 9 3" xfId="6806"/>
    <cellStyle name="Note 9 3 2" xfId="13569"/>
    <cellStyle name="Note 9 3 2 2" xfId="23845"/>
    <cellStyle name="Note 9 3 2 3" xfId="41023"/>
    <cellStyle name="Note 9 3 3" xfId="23844"/>
    <cellStyle name="Note 9 3 4" xfId="41022"/>
    <cellStyle name="Note 9 3 5" xfId="47405"/>
    <cellStyle name="Note 9 4" xfId="6804"/>
    <cellStyle name="Note 9 4 2" xfId="13570"/>
    <cellStyle name="Note 9 4 2 2" xfId="23847"/>
    <cellStyle name="Note 9 4 2 3" xfId="41025"/>
    <cellStyle name="Note 9 4 3" xfId="23846"/>
    <cellStyle name="Note 9 4 4" xfId="41024"/>
    <cellStyle name="Note 9 5" xfId="28149"/>
    <cellStyle name="Note 9 6" xfId="23841"/>
    <cellStyle name="Note 9 7" xfId="47403"/>
    <cellStyle name="Note 90" xfId="28268"/>
    <cellStyle name="Note 90 2" xfId="28269"/>
    <cellStyle name="Note 91" xfId="28270"/>
    <cellStyle name="Note 91 2" xfId="28271"/>
    <cellStyle name="Note 92" xfId="28272"/>
    <cellStyle name="Note 93" xfId="28273"/>
    <cellStyle name="Note 94" xfId="28274"/>
    <cellStyle name="Note 95" xfId="28275"/>
    <cellStyle name="Note 96" xfId="28065"/>
    <cellStyle name="Notes#Total" xfId="23848"/>
    <cellStyle name="Nuevo" xfId="23849"/>
    <cellStyle name="numbers $ (no lines)" xfId="23850"/>
    <cellStyle name="numbers $ double line" xfId="23851"/>
    <cellStyle name="numbers only" xfId="23852"/>
    <cellStyle name="numbers single line" xfId="23853"/>
    <cellStyle name="nvision" xfId="23854"/>
    <cellStyle name="nvision 2" xfId="23855"/>
    <cellStyle name="nvision 3" xfId="23856"/>
    <cellStyle name="o - Style1" xfId="23857"/>
    <cellStyle name="OCR12" xfId="23858"/>
    <cellStyle name="Œ…‹???‚è [0.00]_Sheet1" xfId="23859"/>
    <cellStyle name="Œ…‹???‚è_Sheet1" xfId="23860"/>
    <cellStyle name="Œ…‹æØ‚è [0.00]_!!!GO" xfId="23861"/>
    <cellStyle name="Œ…‹æØ‚è_!!!GO" xfId="23862"/>
    <cellStyle name="Other" xfId="23863"/>
    <cellStyle name="Other light table shading" xfId="23864"/>
    <cellStyle name="OtherSheet" xfId="23865"/>
    <cellStyle name="OtherSheet 2" xfId="23866"/>
    <cellStyle name="OtherSheet 3" xfId="23867"/>
    <cellStyle name="OthSh" xfId="23868"/>
    <cellStyle name="Output" xfId="58" builtinId="21" customBuiltin="1"/>
    <cellStyle name="Output 10" xfId="23869"/>
    <cellStyle name="Output 10 2" xfId="23870"/>
    <cellStyle name="Output 10 2 2" xfId="23871"/>
    <cellStyle name="Output 10 3" xfId="23872"/>
    <cellStyle name="Output 10 3 2" xfId="23873"/>
    <cellStyle name="Output 10 4" xfId="23874"/>
    <cellStyle name="Output 10 4 2" xfId="23875"/>
    <cellStyle name="Output 10 5" xfId="23876"/>
    <cellStyle name="Output 11" xfId="23877"/>
    <cellStyle name="Output 11 2" xfId="23878"/>
    <cellStyle name="Output 11 2 2" xfId="23879"/>
    <cellStyle name="Output 11 3" xfId="23880"/>
    <cellStyle name="Output 11 3 2" xfId="23881"/>
    <cellStyle name="Output 11 4" xfId="23882"/>
    <cellStyle name="Output 11 4 2" xfId="23883"/>
    <cellStyle name="Output 11 5" xfId="23884"/>
    <cellStyle name="Output 12" xfId="23885"/>
    <cellStyle name="Output 12 2" xfId="23886"/>
    <cellStyle name="Output 12 2 2" xfId="23887"/>
    <cellStyle name="Output 12 3" xfId="23888"/>
    <cellStyle name="Output 12 3 2" xfId="23889"/>
    <cellStyle name="Output 12 4" xfId="23890"/>
    <cellStyle name="Output 12 4 2" xfId="23891"/>
    <cellStyle name="Output 13" xfId="23892"/>
    <cellStyle name="Output 14" xfId="23893"/>
    <cellStyle name="Output 14 2" xfId="23894"/>
    <cellStyle name="Output 15" xfId="23895"/>
    <cellStyle name="Output 15 2" xfId="23896"/>
    <cellStyle name="Output 16" xfId="23897"/>
    <cellStyle name="Output 16 2" xfId="23898"/>
    <cellStyle name="Output 17" xfId="23899"/>
    <cellStyle name="Output 17 2" xfId="23900"/>
    <cellStyle name="Output 18" xfId="23901"/>
    <cellStyle name="Output 18 2" xfId="23902"/>
    <cellStyle name="Output 19" xfId="23903"/>
    <cellStyle name="Output 19 2" xfId="23904"/>
    <cellStyle name="Output 2" xfId="107"/>
    <cellStyle name="Output 2 10" xfId="23905"/>
    <cellStyle name="Output 2 11" xfId="23906"/>
    <cellStyle name="Output 2 12" xfId="23907"/>
    <cellStyle name="Output 2 13" xfId="23908"/>
    <cellStyle name="Output 2 14" xfId="23909"/>
    <cellStyle name="Output 2 14 2" xfId="23910"/>
    <cellStyle name="Output 2 15" xfId="23911"/>
    <cellStyle name="Output 2 15 2" xfId="23912"/>
    <cellStyle name="Output 2 2" xfId="296"/>
    <cellStyle name="Output 2 2 2" xfId="6807"/>
    <cellStyle name="Output 2 2 3" xfId="23913"/>
    <cellStyle name="Output 2 3" xfId="6808"/>
    <cellStyle name="Output 2 3 2" xfId="23915"/>
    <cellStyle name="Output 2 3 3" xfId="23916"/>
    <cellStyle name="Output 2 3 4" xfId="23917"/>
    <cellStyle name="Output 2 3 5" xfId="23918"/>
    <cellStyle name="Output 2 3 6" xfId="23919"/>
    <cellStyle name="Output 2 3 7" xfId="23920"/>
    <cellStyle name="Output 2 3 8" xfId="23921"/>
    <cellStyle name="Output 2 3 9" xfId="23914"/>
    <cellStyle name="Output 2 4" xfId="23922"/>
    <cellStyle name="Output 2 4 2" xfId="23923"/>
    <cellStyle name="Output 2 4 3" xfId="23924"/>
    <cellStyle name="Output 2 4 4" xfId="23925"/>
    <cellStyle name="Output 2 4 5" xfId="23926"/>
    <cellStyle name="Output 2 4 6" xfId="23927"/>
    <cellStyle name="Output 2 4 7" xfId="23928"/>
    <cellStyle name="Output 2 4 8" xfId="23929"/>
    <cellStyle name="Output 2 5" xfId="23930"/>
    <cellStyle name="Output 2 5 2" xfId="23931"/>
    <cellStyle name="Output 2 5 3" xfId="23932"/>
    <cellStyle name="Output 2 5 4" xfId="23933"/>
    <cellStyle name="Output 2 5 5" xfId="23934"/>
    <cellStyle name="Output 2 5 6" xfId="23935"/>
    <cellStyle name="Output 2 5 7" xfId="23936"/>
    <cellStyle name="Output 2 5 8" xfId="23937"/>
    <cellStyle name="Output 2 6" xfId="23938"/>
    <cellStyle name="Output 2 7" xfId="23939"/>
    <cellStyle name="Output 2 8" xfId="23940"/>
    <cellStyle name="Output 2 9" xfId="23941"/>
    <cellStyle name="Output 20" xfId="23942"/>
    <cellStyle name="Output 3" xfId="360"/>
    <cellStyle name="Output 3 10" xfId="23943"/>
    <cellStyle name="Output 3 11" xfId="23944"/>
    <cellStyle name="Output 3 12" xfId="23945"/>
    <cellStyle name="Output 3 13" xfId="23946"/>
    <cellStyle name="Output 3 14" xfId="23947"/>
    <cellStyle name="Output 3 14 2" xfId="23948"/>
    <cellStyle name="Output 3 15" xfId="23949"/>
    <cellStyle name="Output 3 15 2" xfId="23950"/>
    <cellStyle name="Output 3 16" xfId="23951"/>
    <cellStyle name="Output 3 2" xfId="23952"/>
    <cellStyle name="Output 3 3" xfId="23953"/>
    <cellStyle name="Output 3 3 2" xfId="23954"/>
    <cellStyle name="Output 3 3 3" xfId="23955"/>
    <cellStyle name="Output 3 3 4" xfId="23956"/>
    <cellStyle name="Output 3 3 5" xfId="23957"/>
    <cellStyle name="Output 3 3 6" xfId="23958"/>
    <cellStyle name="Output 3 3 7" xfId="23959"/>
    <cellStyle name="Output 3 3 8" xfId="23960"/>
    <cellStyle name="Output 3 4" xfId="23961"/>
    <cellStyle name="Output 3 4 2" xfId="23962"/>
    <cellStyle name="Output 3 4 3" xfId="23963"/>
    <cellStyle name="Output 3 4 4" xfId="23964"/>
    <cellStyle name="Output 3 4 5" xfId="23965"/>
    <cellStyle name="Output 3 4 6" xfId="23966"/>
    <cellStyle name="Output 3 4 7" xfId="23967"/>
    <cellStyle name="Output 3 4 8" xfId="23968"/>
    <cellStyle name="Output 3 5" xfId="23969"/>
    <cellStyle name="Output 3 5 2" xfId="23970"/>
    <cellStyle name="Output 3 5 3" xfId="23971"/>
    <cellStyle name="Output 3 5 4" xfId="23972"/>
    <cellStyle name="Output 3 5 5" xfId="23973"/>
    <cellStyle name="Output 3 5 6" xfId="23974"/>
    <cellStyle name="Output 3 5 7" xfId="23975"/>
    <cellStyle name="Output 3 5 8" xfId="23976"/>
    <cellStyle name="Output 3 6" xfId="23977"/>
    <cellStyle name="Output 3 7" xfId="23978"/>
    <cellStyle name="Output 3 8" xfId="23979"/>
    <cellStyle name="Output 3 9" xfId="23980"/>
    <cellStyle name="Output 4" xfId="23981"/>
    <cellStyle name="Output 4 2" xfId="23982"/>
    <cellStyle name="Output 4 2 2" xfId="23983"/>
    <cellStyle name="Output 4 3" xfId="23984"/>
    <cellStyle name="Output 4 3 2" xfId="23985"/>
    <cellStyle name="Output 4 4" xfId="23986"/>
    <cellStyle name="Output 4 4 2" xfId="23987"/>
    <cellStyle name="Output 4 5" xfId="23988"/>
    <cellStyle name="Output 5" xfId="23989"/>
    <cellStyle name="Output 5 2" xfId="23990"/>
    <cellStyle name="Output 5 2 2" xfId="23991"/>
    <cellStyle name="Output 5 3" xfId="23992"/>
    <cellStyle name="Output 5 3 2" xfId="23993"/>
    <cellStyle name="Output 5 4" xfId="23994"/>
    <cellStyle name="Output 5 4 2" xfId="23995"/>
    <cellStyle name="Output 5 5" xfId="23996"/>
    <cellStyle name="Output 6" xfId="23997"/>
    <cellStyle name="Output 6 2" xfId="23998"/>
    <cellStyle name="Output 6 2 2" xfId="23999"/>
    <cellStyle name="Output 6 3" xfId="24000"/>
    <cellStyle name="Output 6 3 2" xfId="24001"/>
    <cellStyle name="Output 6 4" xfId="24002"/>
    <cellStyle name="Output 6 4 2" xfId="24003"/>
    <cellStyle name="Output 6 5" xfId="24004"/>
    <cellStyle name="Output 7" xfId="24005"/>
    <cellStyle name="Output 7 2" xfId="24006"/>
    <cellStyle name="Output 7 2 2" xfId="24007"/>
    <cellStyle name="Output 7 3" xfId="24008"/>
    <cellStyle name="Output 7 3 2" xfId="24009"/>
    <cellStyle name="Output 7 4" xfId="24010"/>
    <cellStyle name="Output 7 4 2" xfId="24011"/>
    <cellStyle name="Output 7 5" xfId="24012"/>
    <cellStyle name="Output 8" xfId="24013"/>
    <cellStyle name="Output 8 2" xfId="24014"/>
    <cellStyle name="Output 8 2 2" xfId="24015"/>
    <cellStyle name="Output 8 3" xfId="24016"/>
    <cellStyle name="Output 8 3 2" xfId="24017"/>
    <cellStyle name="Output 8 4" xfId="24018"/>
    <cellStyle name="Output 8 4 2" xfId="24019"/>
    <cellStyle name="Output 8 5" xfId="24020"/>
    <cellStyle name="Output 9" xfId="24021"/>
    <cellStyle name="Output 9 2" xfId="24022"/>
    <cellStyle name="Output 9 2 2" xfId="24023"/>
    <cellStyle name="Output 9 3" xfId="24024"/>
    <cellStyle name="Output 9 3 2" xfId="24025"/>
    <cellStyle name="Output 9 4" xfId="24026"/>
    <cellStyle name="Output 9 4 2" xfId="24027"/>
    <cellStyle name="Output 9 5" xfId="24028"/>
    <cellStyle name="Output Amounts" xfId="24029"/>
    <cellStyle name="Output Amounts 10" xfId="24030"/>
    <cellStyle name="Output Amounts 10 10" xfId="24031"/>
    <cellStyle name="Output Amounts 10 11" xfId="24032"/>
    <cellStyle name="Output Amounts 10 12" xfId="24033"/>
    <cellStyle name="Output Amounts 10 13" xfId="24034"/>
    <cellStyle name="Output Amounts 10 14" xfId="24035"/>
    <cellStyle name="Output Amounts 10 15" xfId="24036"/>
    <cellStyle name="Output Amounts 10 16" xfId="24037"/>
    <cellStyle name="Output Amounts 10 17" xfId="24038"/>
    <cellStyle name="Output Amounts 10 18" xfId="24039"/>
    <cellStyle name="Output Amounts 10 19" xfId="24040"/>
    <cellStyle name="Output Amounts 10 2" xfId="24041"/>
    <cellStyle name="Output Amounts 10 2 10" xfId="24042"/>
    <cellStyle name="Output Amounts 10 2 2" xfId="24043"/>
    <cellStyle name="Output Amounts 10 2 3" xfId="24044"/>
    <cellStyle name="Output Amounts 10 2 4" xfId="24045"/>
    <cellStyle name="Output Amounts 10 2 5" xfId="24046"/>
    <cellStyle name="Output Amounts 10 2 6" xfId="24047"/>
    <cellStyle name="Output Amounts 10 2 7" xfId="24048"/>
    <cellStyle name="Output Amounts 10 2 8" xfId="24049"/>
    <cellStyle name="Output Amounts 10 2 9" xfId="24050"/>
    <cellStyle name="Output Amounts 10 20" xfId="24051"/>
    <cellStyle name="Output Amounts 10 21" xfId="24052"/>
    <cellStyle name="Output Amounts 10 22" xfId="24053"/>
    <cellStyle name="Output Amounts 10 23" xfId="24054"/>
    <cellStyle name="Output Amounts 10 24" xfId="24055"/>
    <cellStyle name="Output Amounts 10 25" xfId="24056"/>
    <cellStyle name="Output Amounts 10 26" xfId="24057"/>
    <cellStyle name="Output Amounts 10 27" xfId="24058"/>
    <cellStyle name="Output Amounts 10 28" xfId="24059"/>
    <cellStyle name="Output Amounts 10 29" xfId="24060"/>
    <cellStyle name="Output Amounts 10 3" xfId="24061"/>
    <cellStyle name="Output Amounts 10 3 2" xfId="24062"/>
    <cellStyle name="Output Amounts 10 3 3" xfId="24063"/>
    <cellStyle name="Output Amounts 10 30" xfId="24064"/>
    <cellStyle name="Output Amounts 10 31" xfId="24065"/>
    <cellStyle name="Output Amounts 10 32" xfId="24066"/>
    <cellStyle name="Output Amounts 10 33" xfId="24067"/>
    <cellStyle name="Output Amounts 10 34" xfId="24068"/>
    <cellStyle name="Output Amounts 10 35" xfId="24069"/>
    <cellStyle name="Output Amounts 10 36" xfId="24070"/>
    <cellStyle name="Output Amounts 10 37" xfId="24071"/>
    <cellStyle name="Output Amounts 10 38" xfId="24072"/>
    <cellStyle name="Output Amounts 10 4" xfId="24073"/>
    <cellStyle name="Output Amounts 10 4 2" xfId="24074"/>
    <cellStyle name="Output Amounts 10 4 3" xfId="24075"/>
    <cellStyle name="Output Amounts 10 5" xfId="24076"/>
    <cellStyle name="Output Amounts 10 5 2" xfId="24077"/>
    <cellStyle name="Output Amounts 10 5 3" xfId="24078"/>
    <cellStyle name="Output Amounts 10 6" xfId="24079"/>
    <cellStyle name="Output Amounts 10 6 2" xfId="24080"/>
    <cellStyle name="Output Amounts 10 6 3" xfId="24081"/>
    <cellStyle name="Output Amounts 10 7" xfId="24082"/>
    <cellStyle name="Output Amounts 10 7 2" xfId="24083"/>
    <cellStyle name="Output Amounts 10 7 3" xfId="24084"/>
    <cellStyle name="Output Amounts 10 8" xfId="24085"/>
    <cellStyle name="Output Amounts 10 8 2" xfId="24086"/>
    <cellStyle name="Output Amounts 10 8 3" xfId="24087"/>
    <cellStyle name="Output Amounts 10 9" xfId="24088"/>
    <cellStyle name="Output Amounts 11" xfId="24089"/>
    <cellStyle name="Output Amounts 11 2" xfId="24090"/>
    <cellStyle name="Output Amounts 11 2 2" xfId="24091"/>
    <cellStyle name="Output Amounts 11 2 3" xfId="24092"/>
    <cellStyle name="Output Amounts 11 3" xfId="24093"/>
    <cellStyle name="Output Amounts 12" xfId="24094"/>
    <cellStyle name="Output Amounts 12 2" xfId="24095"/>
    <cellStyle name="Output Amounts 12 2 2" xfId="24096"/>
    <cellStyle name="Output Amounts 12 2 3" xfId="24097"/>
    <cellStyle name="Output Amounts 12 3" xfId="24098"/>
    <cellStyle name="Output Amounts 13" xfId="24099"/>
    <cellStyle name="Output Amounts 13 10" xfId="24100"/>
    <cellStyle name="Output Amounts 13 2" xfId="24101"/>
    <cellStyle name="Output Amounts 13 3" xfId="24102"/>
    <cellStyle name="Output Amounts 13 4" xfId="24103"/>
    <cellStyle name="Output Amounts 13 5" xfId="24104"/>
    <cellStyle name="Output Amounts 13 6" xfId="24105"/>
    <cellStyle name="Output Amounts 13 7" xfId="24106"/>
    <cellStyle name="Output Amounts 13 8" xfId="24107"/>
    <cellStyle name="Output Amounts 13 9" xfId="24108"/>
    <cellStyle name="Output Amounts 14" xfId="24109"/>
    <cellStyle name="Output Amounts 14 10" xfId="24110"/>
    <cellStyle name="Output Amounts 14 2" xfId="24111"/>
    <cellStyle name="Output Amounts 14 3" xfId="24112"/>
    <cellStyle name="Output Amounts 14 4" xfId="24113"/>
    <cellStyle name="Output Amounts 14 5" xfId="24114"/>
    <cellStyle name="Output Amounts 14 6" xfId="24115"/>
    <cellStyle name="Output Amounts 14 7" xfId="24116"/>
    <cellStyle name="Output Amounts 14 8" xfId="24117"/>
    <cellStyle name="Output Amounts 14 9" xfId="24118"/>
    <cellStyle name="Output Amounts 15" xfId="24119"/>
    <cellStyle name="Output Amounts 15 2" xfId="24120"/>
    <cellStyle name="Output Amounts 15 3" xfId="24121"/>
    <cellStyle name="Output Amounts 16" xfId="24122"/>
    <cellStyle name="Output Amounts 17" xfId="24123"/>
    <cellStyle name="Output Amounts 18" xfId="24124"/>
    <cellStyle name="Output Amounts 19" xfId="24125"/>
    <cellStyle name="Output Amounts 2" xfId="24126"/>
    <cellStyle name="Output Amounts 2 2" xfId="24127"/>
    <cellStyle name="Output Amounts 2 2 10" xfId="24128"/>
    <cellStyle name="Output Amounts 2 2 2" xfId="24129"/>
    <cellStyle name="Output Amounts 2 2 3" xfId="24130"/>
    <cellStyle name="Output Amounts 2 2 4" xfId="24131"/>
    <cellStyle name="Output Amounts 2 2 5" xfId="24132"/>
    <cellStyle name="Output Amounts 2 2 6" xfId="24133"/>
    <cellStyle name="Output Amounts 2 2 7" xfId="24134"/>
    <cellStyle name="Output Amounts 2 2 8" xfId="24135"/>
    <cellStyle name="Output Amounts 2 2 9" xfId="24136"/>
    <cellStyle name="Output Amounts 2 3" xfId="24137"/>
    <cellStyle name="Output Amounts 2 3 10" xfId="24138"/>
    <cellStyle name="Output Amounts 2 3 2" xfId="24139"/>
    <cellStyle name="Output Amounts 2 3 3" xfId="24140"/>
    <cellStyle name="Output Amounts 2 3 4" xfId="24141"/>
    <cellStyle name="Output Amounts 2 3 5" xfId="24142"/>
    <cellStyle name="Output Amounts 2 3 6" xfId="24143"/>
    <cellStyle name="Output Amounts 2 3 7" xfId="24144"/>
    <cellStyle name="Output Amounts 2 3 8" xfId="24145"/>
    <cellStyle name="Output Amounts 2 3 9" xfId="24146"/>
    <cellStyle name="Output Amounts 2 4" xfId="24147"/>
    <cellStyle name="Output Amounts 2 4 10" xfId="24148"/>
    <cellStyle name="Output Amounts 2 4 2" xfId="24149"/>
    <cellStyle name="Output Amounts 2 4 3" xfId="24150"/>
    <cellStyle name="Output Amounts 2 4 4" xfId="24151"/>
    <cellStyle name="Output Amounts 2 4 5" xfId="24152"/>
    <cellStyle name="Output Amounts 2 4 6" xfId="24153"/>
    <cellStyle name="Output Amounts 2 4 7" xfId="24154"/>
    <cellStyle name="Output Amounts 2 4 8" xfId="24155"/>
    <cellStyle name="Output Amounts 2 4 9" xfId="24156"/>
    <cellStyle name="Output Amounts 2 5" xfId="24157"/>
    <cellStyle name="Output Amounts 2 6" xfId="24158"/>
    <cellStyle name="Output Amounts 2 6 2" xfId="24159"/>
    <cellStyle name="Output Amounts 2 6 3" xfId="24160"/>
    <cellStyle name="Output Amounts 2 7" xfId="24161"/>
    <cellStyle name="Output Amounts 20" xfId="24162"/>
    <cellStyle name="Output Amounts 21" xfId="24163"/>
    <cellStyle name="Output Amounts 22" xfId="24164"/>
    <cellStyle name="Output Amounts 3" xfId="24165"/>
    <cellStyle name="Output Amounts 3 2" xfId="24166"/>
    <cellStyle name="Output Amounts 3 2 10" xfId="24167"/>
    <cellStyle name="Output Amounts 3 2 2" xfId="24168"/>
    <cellStyle name="Output Amounts 3 2 3" xfId="24169"/>
    <cellStyle name="Output Amounts 3 2 4" xfId="24170"/>
    <cellStyle name="Output Amounts 3 2 5" xfId="24171"/>
    <cellStyle name="Output Amounts 3 2 6" xfId="24172"/>
    <cellStyle name="Output Amounts 3 2 7" xfId="24173"/>
    <cellStyle name="Output Amounts 3 2 8" xfId="24174"/>
    <cellStyle name="Output Amounts 3 2 9" xfId="24175"/>
    <cellStyle name="Output Amounts 3 3" xfId="24176"/>
    <cellStyle name="Output Amounts 3 3 10" xfId="24177"/>
    <cellStyle name="Output Amounts 3 3 2" xfId="24178"/>
    <cellStyle name="Output Amounts 3 3 3" xfId="24179"/>
    <cellStyle name="Output Amounts 3 3 4" xfId="24180"/>
    <cellStyle name="Output Amounts 3 3 5" xfId="24181"/>
    <cellStyle name="Output Amounts 3 3 6" xfId="24182"/>
    <cellStyle name="Output Amounts 3 3 7" xfId="24183"/>
    <cellStyle name="Output Amounts 3 3 8" xfId="24184"/>
    <cellStyle name="Output Amounts 3 3 9" xfId="24185"/>
    <cellStyle name="Output Amounts 3 4" xfId="24186"/>
    <cellStyle name="Output Amounts 3 4 10" xfId="24187"/>
    <cellStyle name="Output Amounts 3 4 2" xfId="24188"/>
    <cellStyle name="Output Amounts 3 4 3" xfId="24189"/>
    <cellStyle name="Output Amounts 3 4 4" xfId="24190"/>
    <cellStyle name="Output Amounts 3 4 5" xfId="24191"/>
    <cellStyle name="Output Amounts 3 4 6" xfId="24192"/>
    <cellStyle name="Output Amounts 3 4 7" xfId="24193"/>
    <cellStyle name="Output Amounts 3 4 8" xfId="24194"/>
    <cellStyle name="Output Amounts 3 4 9" xfId="24195"/>
    <cellStyle name="Output Amounts 3 5" xfId="24196"/>
    <cellStyle name="Output Amounts 3 6" xfId="24197"/>
    <cellStyle name="Output Amounts 3 6 2" xfId="24198"/>
    <cellStyle name="Output Amounts 3 6 3" xfId="24199"/>
    <cellStyle name="Output Amounts 3 7" xfId="24200"/>
    <cellStyle name="Output Amounts 4" xfId="24201"/>
    <cellStyle name="Output Amounts 4 10" xfId="24202"/>
    <cellStyle name="Output Amounts 4 10 2" xfId="24203"/>
    <cellStyle name="Output Amounts 4 10 3" xfId="24204"/>
    <cellStyle name="Output Amounts 4 11" xfId="24205"/>
    <cellStyle name="Output Amounts 4 11 2" xfId="24206"/>
    <cellStyle name="Output Amounts 4 11 3" xfId="24207"/>
    <cellStyle name="Output Amounts 4 12" xfId="24208"/>
    <cellStyle name="Output Amounts 4 13" xfId="24209"/>
    <cellStyle name="Output Amounts 4 14" xfId="24210"/>
    <cellStyle name="Output Amounts 4 15" xfId="24211"/>
    <cellStyle name="Output Amounts 4 16" xfId="24212"/>
    <cellStyle name="Output Amounts 4 17" xfId="24213"/>
    <cellStyle name="Output Amounts 4 18" xfId="24214"/>
    <cellStyle name="Output Amounts 4 19" xfId="24215"/>
    <cellStyle name="Output Amounts 4 2" xfId="24216"/>
    <cellStyle name="Output Amounts 4 2 10" xfId="24217"/>
    <cellStyle name="Output Amounts 4 2 11" xfId="24218"/>
    <cellStyle name="Output Amounts 4 2 12" xfId="24219"/>
    <cellStyle name="Output Amounts 4 2 13" xfId="24220"/>
    <cellStyle name="Output Amounts 4 2 14" xfId="24221"/>
    <cellStyle name="Output Amounts 4 2 15" xfId="24222"/>
    <cellStyle name="Output Amounts 4 2 16" xfId="24223"/>
    <cellStyle name="Output Amounts 4 2 17" xfId="24224"/>
    <cellStyle name="Output Amounts 4 2 18" xfId="24225"/>
    <cellStyle name="Output Amounts 4 2 19" xfId="24226"/>
    <cellStyle name="Output Amounts 4 2 2" xfId="24227"/>
    <cellStyle name="Output Amounts 4 2 20" xfId="24228"/>
    <cellStyle name="Output Amounts 4 2 21" xfId="24229"/>
    <cellStyle name="Output Amounts 4 2 22" xfId="24230"/>
    <cellStyle name="Output Amounts 4 2 23" xfId="24231"/>
    <cellStyle name="Output Amounts 4 2 24" xfId="24232"/>
    <cellStyle name="Output Amounts 4 2 25" xfId="24233"/>
    <cellStyle name="Output Amounts 4 2 26" xfId="24234"/>
    <cellStyle name="Output Amounts 4 2 27" xfId="24235"/>
    <cellStyle name="Output Amounts 4 2 28" xfId="24236"/>
    <cellStyle name="Output Amounts 4 2 29" xfId="24237"/>
    <cellStyle name="Output Amounts 4 2 3" xfId="24238"/>
    <cellStyle name="Output Amounts 4 2 30" xfId="24239"/>
    <cellStyle name="Output Amounts 4 2 31" xfId="24240"/>
    <cellStyle name="Output Amounts 4 2 32" xfId="24241"/>
    <cellStyle name="Output Amounts 4 2 33" xfId="24242"/>
    <cellStyle name="Output Amounts 4 2 34" xfId="24243"/>
    <cellStyle name="Output Amounts 4 2 35" xfId="24244"/>
    <cellStyle name="Output Amounts 4 2 36" xfId="24245"/>
    <cellStyle name="Output Amounts 4 2 4" xfId="24246"/>
    <cellStyle name="Output Amounts 4 2 5" xfId="24247"/>
    <cellStyle name="Output Amounts 4 2 6" xfId="24248"/>
    <cellStyle name="Output Amounts 4 2 7" xfId="24249"/>
    <cellStyle name="Output Amounts 4 2 8" xfId="24250"/>
    <cellStyle name="Output Amounts 4 2 9" xfId="24251"/>
    <cellStyle name="Output Amounts 4 20" xfId="24252"/>
    <cellStyle name="Output Amounts 4 21" xfId="24253"/>
    <cellStyle name="Output Amounts 4 22" xfId="24254"/>
    <cellStyle name="Output Amounts 4 23" xfId="24255"/>
    <cellStyle name="Output Amounts 4 24" xfId="24256"/>
    <cellStyle name="Output Amounts 4 25" xfId="24257"/>
    <cellStyle name="Output Amounts 4 26" xfId="24258"/>
    <cellStyle name="Output Amounts 4 27" xfId="24259"/>
    <cellStyle name="Output Amounts 4 28" xfId="24260"/>
    <cellStyle name="Output Amounts 4 29" xfId="24261"/>
    <cellStyle name="Output Amounts 4 3" xfId="24262"/>
    <cellStyle name="Output Amounts 4 30" xfId="24263"/>
    <cellStyle name="Output Amounts 4 31" xfId="24264"/>
    <cellStyle name="Output Amounts 4 32" xfId="24265"/>
    <cellStyle name="Output Amounts 4 33" xfId="24266"/>
    <cellStyle name="Output Amounts 4 34" xfId="24267"/>
    <cellStyle name="Output Amounts 4 35" xfId="24268"/>
    <cellStyle name="Output Amounts 4 36" xfId="24269"/>
    <cellStyle name="Output Amounts 4 37" xfId="24270"/>
    <cellStyle name="Output Amounts 4 38" xfId="24271"/>
    <cellStyle name="Output Amounts 4 39" xfId="24272"/>
    <cellStyle name="Output Amounts 4 4" xfId="24273"/>
    <cellStyle name="Output Amounts 4 40" xfId="24274"/>
    <cellStyle name="Output Amounts 4 5" xfId="24275"/>
    <cellStyle name="Output Amounts 4 5 2" xfId="24276"/>
    <cellStyle name="Output Amounts 4 5 3" xfId="24277"/>
    <cellStyle name="Output Amounts 4 6" xfId="24278"/>
    <cellStyle name="Output Amounts 4 6 2" xfId="24279"/>
    <cellStyle name="Output Amounts 4 6 3" xfId="24280"/>
    <cellStyle name="Output Amounts 4 7" xfId="24281"/>
    <cellStyle name="Output Amounts 4 7 2" xfId="24282"/>
    <cellStyle name="Output Amounts 4 7 3" xfId="24283"/>
    <cellStyle name="Output Amounts 4 8" xfId="24284"/>
    <cellStyle name="Output Amounts 4 8 2" xfId="24285"/>
    <cellStyle name="Output Amounts 4 8 3" xfId="24286"/>
    <cellStyle name="Output Amounts 4 9" xfId="24287"/>
    <cellStyle name="Output Amounts 4 9 2" xfId="24288"/>
    <cellStyle name="Output Amounts 4 9 3" xfId="24289"/>
    <cellStyle name="Output Amounts 5" xfId="24290"/>
    <cellStyle name="Output Amounts 5 10" xfId="24291"/>
    <cellStyle name="Output Amounts 5 10 2" xfId="24292"/>
    <cellStyle name="Output Amounts 5 10 3" xfId="24293"/>
    <cellStyle name="Output Amounts 5 11" xfId="24294"/>
    <cellStyle name="Output Amounts 5 11 2" xfId="24295"/>
    <cellStyle name="Output Amounts 5 11 3" xfId="24296"/>
    <cellStyle name="Output Amounts 5 12" xfId="24297"/>
    <cellStyle name="Output Amounts 5 13" xfId="24298"/>
    <cellStyle name="Output Amounts 5 14" xfId="24299"/>
    <cellStyle name="Output Amounts 5 15" xfId="24300"/>
    <cellStyle name="Output Amounts 5 16" xfId="24301"/>
    <cellStyle name="Output Amounts 5 17" xfId="24302"/>
    <cellStyle name="Output Amounts 5 18" xfId="24303"/>
    <cellStyle name="Output Amounts 5 19" xfId="24304"/>
    <cellStyle name="Output Amounts 5 2" xfId="24305"/>
    <cellStyle name="Output Amounts 5 2 10" xfId="24306"/>
    <cellStyle name="Output Amounts 5 2 11" xfId="24307"/>
    <cellStyle name="Output Amounts 5 2 12" xfId="24308"/>
    <cellStyle name="Output Amounts 5 2 13" xfId="24309"/>
    <cellStyle name="Output Amounts 5 2 14" xfId="24310"/>
    <cellStyle name="Output Amounts 5 2 15" xfId="24311"/>
    <cellStyle name="Output Amounts 5 2 16" xfId="24312"/>
    <cellStyle name="Output Amounts 5 2 17" xfId="24313"/>
    <cellStyle name="Output Amounts 5 2 18" xfId="24314"/>
    <cellStyle name="Output Amounts 5 2 19" xfId="24315"/>
    <cellStyle name="Output Amounts 5 2 2" xfId="24316"/>
    <cellStyle name="Output Amounts 5 2 20" xfId="24317"/>
    <cellStyle name="Output Amounts 5 2 21" xfId="24318"/>
    <cellStyle name="Output Amounts 5 2 22" xfId="24319"/>
    <cellStyle name="Output Amounts 5 2 23" xfId="24320"/>
    <cellStyle name="Output Amounts 5 2 24" xfId="24321"/>
    <cellStyle name="Output Amounts 5 2 25" xfId="24322"/>
    <cellStyle name="Output Amounts 5 2 26" xfId="24323"/>
    <cellStyle name="Output Amounts 5 2 27" xfId="24324"/>
    <cellStyle name="Output Amounts 5 2 28" xfId="24325"/>
    <cellStyle name="Output Amounts 5 2 29" xfId="24326"/>
    <cellStyle name="Output Amounts 5 2 3" xfId="24327"/>
    <cellStyle name="Output Amounts 5 2 30" xfId="24328"/>
    <cellStyle name="Output Amounts 5 2 31" xfId="24329"/>
    <cellStyle name="Output Amounts 5 2 32" xfId="24330"/>
    <cellStyle name="Output Amounts 5 2 33" xfId="24331"/>
    <cellStyle name="Output Amounts 5 2 34" xfId="24332"/>
    <cellStyle name="Output Amounts 5 2 35" xfId="24333"/>
    <cellStyle name="Output Amounts 5 2 36" xfId="24334"/>
    <cellStyle name="Output Amounts 5 2 4" xfId="24335"/>
    <cellStyle name="Output Amounts 5 2 5" xfId="24336"/>
    <cellStyle name="Output Amounts 5 2 6" xfId="24337"/>
    <cellStyle name="Output Amounts 5 2 7" xfId="24338"/>
    <cellStyle name="Output Amounts 5 2 8" xfId="24339"/>
    <cellStyle name="Output Amounts 5 2 9" xfId="24340"/>
    <cellStyle name="Output Amounts 5 20" xfId="24341"/>
    <cellStyle name="Output Amounts 5 21" xfId="24342"/>
    <cellStyle name="Output Amounts 5 22" xfId="24343"/>
    <cellStyle name="Output Amounts 5 23" xfId="24344"/>
    <cellStyle name="Output Amounts 5 24" xfId="24345"/>
    <cellStyle name="Output Amounts 5 25" xfId="24346"/>
    <cellStyle name="Output Amounts 5 26" xfId="24347"/>
    <cellStyle name="Output Amounts 5 27" xfId="24348"/>
    <cellStyle name="Output Amounts 5 28" xfId="24349"/>
    <cellStyle name="Output Amounts 5 29" xfId="24350"/>
    <cellStyle name="Output Amounts 5 3" xfId="24351"/>
    <cellStyle name="Output Amounts 5 30" xfId="24352"/>
    <cellStyle name="Output Amounts 5 31" xfId="24353"/>
    <cellStyle name="Output Amounts 5 32" xfId="24354"/>
    <cellStyle name="Output Amounts 5 33" xfId="24355"/>
    <cellStyle name="Output Amounts 5 34" xfId="24356"/>
    <cellStyle name="Output Amounts 5 35" xfId="24357"/>
    <cellStyle name="Output Amounts 5 36" xfId="24358"/>
    <cellStyle name="Output Amounts 5 37" xfId="24359"/>
    <cellStyle name="Output Amounts 5 38" xfId="24360"/>
    <cellStyle name="Output Amounts 5 39" xfId="24361"/>
    <cellStyle name="Output Amounts 5 4" xfId="24362"/>
    <cellStyle name="Output Amounts 5 40" xfId="24363"/>
    <cellStyle name="Output Amounts 5 5" xfId="24364"/>
    <cellStyle name="Output Amounts 5 5 2" xfId="24365"/>
    <cellStyle name="Output Amounts 5 5 3" xfId="24366"/>
    <cellStyle name="Output Amounts 5 6" xfId="24367"/>
    <cellStyle name="Output Amounts 5 6 2" xfId="24368"/>
    <cellStyle name="Output Amounts 5 6 3" xfId="24369"/>
    <cellStyle name="Output Amounts 5 7" xfId="24370"/>
    <cellStyle name="Output Amounts 5 7 2" xfId="24371"/>
    <cellStyle name="Output Amounts 5 7 3" xfId="24372"/>
    <cellStyle name="Output Amounts 5 8" xfId="24373"/>
    <cellStyle name="Output Amounts 5 8 2" xfId="24374"/>
    <cellStyle name="Output Amounts 5 8 3" xfId="24375"/>
    <cellStyle name="Output Amounts 5 9" xfId="24376"/>
    <cellStyle name="Output Amounts 5 9 2" xfId="24377"/>
    <cellStyle name="Output Amounts 5 9 3" xfId="24378"/>
    <cellStyle name="Output Amounts 6" xfId="24379"/>
    <cellStyle name="Output Amounts 6 10" xfId="24380"/>
    <cellStyle name="Output Amounts 6 10 2" xfId="24381"/>
    <cellStyle name="Output Amounts 6 10 3" xfId="24382"/>
    <cellStyle name="Output Amounts 6 11" xfId="24383"/>
    <cellStyle name="Output Amounts 6 11 2" xfId="24384"/>
    <cellStyle name="Output Amounts 6 11 3" xfId="24385"/>
    <cellStyle name="Output Amounts 6 12" xfId="24386"/>
    <cellStyle name="Output Amounts 6 13" xfId="24387"/>
    <cellStyle name="Output Amounts 6 14" xfId="24388"/>
    <cellStyle name="Output Amounts 6 15" xfId="24389"/>
    <cellStyle name="Output Amounts 6 16" xfId="24390"/>
    <cellStyle name="Output Amounts 6 17" xfId="24391"/>
    <cellStyle name="Output Amounts 6 18" xfId="24392"/>
    <cellStyle name="Output Amounts 6 19" xfId="24393"/>
    <cellStyle name="Output Amounts 6 2" xfId="24394"/>
    <cellStyle name="Output Amounts 6 2 10" xfId="24395"/>
    <cellStyle name="Output Amounts 6 2 11" xfId="24396"/>
    <cellStyle name="Output Amounts 6 2 12" xfId="24397"/>
    <cellStyle name="Output Amounts 6 2 13" xfId="24398"/>
    <cellStyle name="Output Amounts 6 2 14" xfId="24399"/>
    <cellStyle name="Output Amounts 6 2 15" xfId="24400"/>
    <cellStyle name="Output Amounts 6 2 16" xfId="24401"/>
    <cellStyle name="Output Amounts 6 2 17" xfId="24402"/>
    <cellStyle name="Output Amounts 6 2 18" xfId="24403"/>
    <cellStyle name="Output Amounts 6 2 19" xfId="24404"/>
    <cellStyle name="Output Amounts 6 2 2" xfId="24405"/>
    <cellStyle name="Output Amounts 6 2 20" xfId="24406"/>
    <cellStyle name="Output Amounts 6 2 21" xfId="24407"/>
    <cellStyle name="Output Amounts 6 2 22" xfId="24408"/>
    <cellStyle name="Output Amounts 6 2 23" xfId="24409"/>
    <cellStyle name="Output Amounts 6 2 24" xfId="24410"/>
    <cellStyle name="Output Amounts 6 2 25" xfId="24411"/>
    <cellStyle name="Output Amounts 6 2 26" xfId="24412"/>
    <cellStyle name="Output Amounts 6 2 27" xfId="24413"/>
    <cellStyle name="Output Amounts 6 2 28" xfId="24414"/>
    <cellStyle name="Output Amounts 6 2 29" xfId="24415"/>
    <cellStyle name="Output Amounts 6 2 3" xfId="24416"/>
    <cellStyle name="Output Amounts 6 2 30" xfId="24417"/>
    <cellStyle name="Output Amounts 6 2 31" xfId="24418"/>
    <cellStyle name="Output Amounts 6 2 32" xfId="24419"/>
    <cellStyle name="Output Amounts 6 2 33" xfId="24420"/>
    <cellStyle name="Output Amounts 6 2 34" xfId="24421"/>
    <cellStyle name="Output Amounts 6 2 35" xfId="24422"/>
    <cellStyle name="Output Amounts 6 2 36" xfId="24423"/>
    <cellStyle name="Output Amounts 6 2 4" xfId="24424"/>
    <cellStyle name="Output Amounts 6 2 5" xfId="24425"/>
    <cellStyle name="Output Amounts 6 2 6" xfId="24426"/>
    <cellStyle name="Output Amounts 6 2 7" xfId="24427"/>
    <cellStyle name="Output Amounts 6 2 8" xfId="24428"/>
    <cellStyle name="Output Amounts 6 2 9" xfId="24429"/>
    <cellStyle name="Output Amounts 6 20" xfId="24430"/>
    <cellStyle name="Output Amounts 6 21" xfId="24431"/>
    <cellStyle name="Output Amounts 6 22" xfId="24432"/>
    <cellStyle name="Output Amounts 6 23" xfId="24433"/>
    <cellStyle name="Output Amounts 6 24" xfId="24434"/>
    <cellStyle name="Output Amounts 6 25" xfId="24435"/>
    <cellStyle name="Output Amounts 6 26" xfId="24436"/>
    <cellStyle name="Output Amounts 6 27" xfId="24437"/>
    <cellStyle name="Output Amounts 6 28" xfId="24438"/>
    <cellStyle name="Output Amounts 6 29" xfId="24439"/>
    <cellStyle name="Output Amounts 6 3" xfId="24440"/>
    <cellStyle name="Output Amounts 6 30" xfId="24441"/>
    <cellStyle name="Output Amounts 6 31" xfId="24442"/>
    <cellStyle name="Output Amounts 6 32" xfId="24443"/>
    <cellStyle name="Output Amounts 6 33" xfId="24444"/>
    <cellStyle name="Output Amounts 6 34" xfId="24445"/>
    <cellStyle name="Output Amounts 6 35" xfId="24446"/>
    <cellStyle name="Output Amounts 6 36" xfId="24447"/>
    <cellStyle name="Output Amounts 6 37" xfId="24448"/>
    <cellStyle name="Output Amounts 6 38" xfId="24449"/>
    <cellStyle name="Output Amounts 6 39" xfId="24450"/>
    <cellStyle name="Output Amounts 6 4" xfId="24451"/>
    <cellStyle name="Output Amounts 6 40" xfId="24452"/>
    <cellStyle name="Output Amounts 6 5" xfId="24453"/>
    <cellStyle name="Output Amounts 6 5 2" xfId="24454"/>
    <cellStyle name="Output Amounts 6 5 3" xfId="24455"/>
    <cellStyle name="Output Amounts 6 6" xfId="24456"/>
    <cellStyle name="Output Amounts 6 6 2" xfId="24457"/>
    <cellStyle name="Output Amounts 6 6 3" xfId="24458"/>
    <cellStyle name="Output Amounts 6 7" xfId="24459"/>
    <cellStyle name="Output Amounts 6 7 2" xfId="24460"/>
    <cellStyle name="Output Amounts 6 7 3" xfId="24461"/>
    <cellStyle name="Output Amounts 6 8" xfId="24462"/>
    <cellStyle name="Output Amounts 6 8 2" xfId="24463"/>
    <cellStyle name="Output Amounts 6 8 3" xfId="24464"/>
    <cellStyle name="Output Amounts 6 9" xfId="24465"/>
    <cellStyle name="Output Amounts 6 9 2" xfId="24466"/>
    <cellStyle name="Output Amounts 6 9 3" xfId="24467"/>
    <cellStyle name="Output Amounts 7" xfId="24468"/>
    <cellStyle name="Output Amounts 7 10" xfId="24469"/>
    <cellStyle name="Output Amounts 7 10 2" xfId="24470"/>
    <cellStyle name="Output Amounts 7 10 3" xfId="24471"/>
    <cellStyle name="Output Amounts 7 11" xfId="24472"/>
    <cellStyle name="Output Amounts 7 11 2" xfId="24473"/>
    <cellStyle name="Output Amounts 7 11 3" xfId="24474"/>
    <cellStyle name="Output Amounts 7 12" xfId="24475"/>
    <cellStyle name="Output Amounts 7 13" xfId="24476"/>
    <cellStyle name="Output Amounts 7 14" xfId="24477"/>
    <cellStyle name="Output Amounts 7 15" xfId="24478"/>
    <cellStyle name="Output Amounts 7 16" xfId="24479"/>
    <cellStyle name="Output Amounts 7 17" xfId="24480"/>
    <cellStyle name="Output Amounts 7 18" xfId="24481"/>
    <cellStyle name="Output Amounts 7 19" xfId="24482"/>
    <cellStyle name="Output Amounts 7 2" xfId="24483"/>
    <cellStyle name="Output Amounts 7 2 10" xfId="24484"/>
    <cellStyle name="Output Amounts 7 2 11" xfId="24485"/>
    <cellStyle name="Output Amounts 7 2 12" xfId="24486"/>
    <cellStyle name="Output Amounts 7 2 13" xfId="24487"/>
    <cellStyle name="Output Amounts 7 2 14" xfId="24488"/>
    <cellStyle name="Output Amounts 7 2 15" xfId="24489"/>
    <cellStyle name="Output Amounts 7 2 16" xfId="24490"/>
    <cellStyle name="Output Amounts 7 2 17" xfId="24491"/>
    <cellStyle name="Output Amounts 7 2 18" xfId="24492"/>
    <cellStyle name="Output Amounts 7 2 19" xfId="24493"/>
    <cellStyle name="Output Amounts 7 2 2" xfId="24494"/>
    <cellStyle name="Output Amounts 7 2 20" xfId="24495"/>
    <cellStyle name="Output Amounts 7 2 21" xfId="24496"/>
    <cellStyle name="Output Amounts 7 2 22" xfId="24497"/>
    <cellStyle name="Output Amounts 7 2 23" xfId="24498"/>
    <cellStyle name="Output Amounts 7 2 24" xfId="24499"/>
    <cellStyle name="Output Amounts 7 2 25" xfId="24500"/>
    <cellStyle name="Output Amounts 7 2 26" xfId="24501"/>
    <cellStyle name="Output Amounts 7 2 27" xfId="24502"/>
    <cellStyle name="Output Amounts 7 2 28" xfId="24503"/>
    <cellStyle name="Output Amounts 7 2 29" xfId="24504"/>
    <cellStyle name="Output Amounts 7 2 3" xfId="24505"/>
    <cellStyle name="Output Amounts 7 2 30" xfId="24506"/>
    <cellStyle name="Output Amounts 7 2 31" xfId="24507"/>
    <cellStyle name="Output Amounts 7 2 32" xfId="24508"/>
    <cellStyle name="Output Amounts 7 2 33" xfId="24509"/>
    <cellStyle name="Output Amounts 7 2 34" xfId="24510"/>
    <cellStyle name="Output Amounts 7 2 35" xfId="24511"/>
    <cellStyle name="Output Amounts 7 2 36" xfId="24512"/>
    <cellStyle name="Output Amounts 7 2 4" xfId="24513"/>
    <cellStyle name="Output Amounts 7 2 5" xfId="24514"/>
    <cellStyle name="Output Amounts 7 2 6" xfId="24515"/>
    <cellStyle name="Output Amounts 7 2 7" xfId="24516"/>
    <cellStyle name="Output Amounts 7 2 8" xfId="24517"/>
    <cellStyle name="Output Amounts 7 2 9" xfId="24518"/>
    <cellStyle name="Output Amounts 7 20" xfId="24519"/>
    <cellStyle name="Output Amounts 7 21" xfId="24520"/>
    <cellStyle name="Output Amounts 7 22" xfId="24521"/>
    <cellStyle name="Output Amounts 7 23" xfId="24522"/>
    <cellStyle name="Output Amounts 7 24" xfId="24523"/>
    <cellStyle name="Output Amounts 7 25" xfId="24524"/>
    <cellStyle name="Output Amounts 7 26" xfId="24525"/>
    <cellStyle name="Output Amounts 7 27" xfId="24526"/>
    <cellStyle name="Output Amounts 7 28" xfId="24527"/>
    <cellStyle name="Output Amounts 7 29" xfId="24528"/>
    <cellStyle name="Output Amounts 7 3" xfId="24529"/>
    <cellStyle name="Output Amounts 7 30" xfId="24530"/>
    <cellStyle name="Output Amounts 7 31" xfId="24531"/>
    <cellStyle name="Output Amounts 7 32" xfId="24532"/>
    <cellStyle name="Output Amounts 7 33" xfId="24533"/>
    <cellStyle name="Output Amounts 7 34" xfId="24534"/>
    <cellStyle name="Output Amounts 7 35" xfId="24535"/>
    <cellStyle name="Output Amounts 7 36" xfId="24536"/>
    <cellStyle name="Output Amounts 7 37" xfId="24537"/>
    <cellStyle name="Output Amounts 7 38" xfId="24538"/>
    <cellStyle name="Output Amounts 7 39" xfId="24539"/>
    <cellStyle name="Output Amounts 7 4" xfId="24540"/>
    <cellStyle name="Output Amounts 7 40" xfId="24541"/>
    <cellStyle name="Output Amounts 7 5" xfId="24542"/>
    <cellStyle name="Output Amounts 7 5 2" xfId="24543"/>
    <cellStyle name="Output Amounts 7 5 3" xfId="24544"/>
    <cellStyle name="Output Amounts 7 6" xfId="24545"/>
    <cellStyle name="Output Amounts 7 6 2" xfId="24546"/>
    <cellStyle name="Output Amounts 7 6 3" xfId="24547"/>
    <cellStyle name="Output Amounts 7 7" xfId="24548"/>
    <cellStyle name="Output Amounts 7 7 2" xfId="24549"/>
    <cellStyle name="Output Amounts 7 7 3" xfId="24550"/>
    <cellStyle name="Output Amounts 7 8" xfId="24551"/>
    <cellStyle name="Output Amounts 7 8 2" xfId="24552"/>
    <cellStyle name="Output Amounts 7 8 3" xfId="24553"/>
    <cellStyle name="Output Amounts 7 9" xfId="24554"/>
    <cellStyle name="Output Amounts 7 9 2" xfId="24555"/>
    <cellStyle name="Output Amounts 7 9 3" xfId="24556"/>
    <cellStyle name="Output Amounts 8" xfId="24557"/>
    <cellStyle name="Output Amounts 8 10" xfId="24558"/>
    <cellStyle name="Output Amounts 8 10 2" xfId="24559"/>
    <cellStyle name="Output Amounts 8 10 3" xfId="24560"/>
    <cellStyle name="Output Amounts 8 11" xfId="24561"/>
    <cellStyle name="Output Amounts 8 11 2" xfId="24562"/>
    <cellStyle name="Output Amounts 8 11 3" xfId="24563"/>
    <cellStyle name="Output Amounts 8 12" xfId="24564"/>
    <cellStyle name="Output Amounts 8 13" xfId="24565"/>
    <cellStyle name="Output Amounts 8 14" xfId="24566"/>
    <cellStyle name="Output Amounts 8 15" xfId="24567"/>
    <cellStyle name="Output Amounts 8 16" xfId="24568"/>
    <cellStyle name="Output Amounts 8 17" xfId="24569"/>
    <cellStyle name="Output Amounts 8 18" xfId="24570"/>
    <cellStyle name="Output Amounts 8 19" xfId="24571"/>
    <cellStyle name="Output Amounts 8 2" xfId="24572"/>
    <cellStyle name="Output Amounts 8 2 10" xfId="24573"/>
    <cellStyle name="Output Amounts 8 2 11" xfId="24574"/>
    <cellStyle name="Output Amounts 8 2 12" xfId="24575"/>
    <cellStyle name="Output Amounts 8 2 13" xfId="24576"/>
    <cellStyle name="Output Amounts 8 2 14" xfId="24577"/>
    <cellStyle name="Output Amounts 8 2 15" xfId="24578"/>
    <cellStyle name="Output Amounts 8 2 16" xfId="24579"/>
    <cellStyle name="Output Amounts 8 2 17" xfId="24580"/>
    <cellStyle name="Output Amounts 8 2 18" xfId="24581"/>
    <cellStyle name="Output Amounts 8 2 19" xfId="24582"/>
    <cellStyle name="Output Amounts 8 2 2" xfId="24583"/>
    <cellStyle name="Output Amounts 8 2 20" xfId="24584"/>
    <cellStyle name="Output Amounts 8 2 21" xfId="24585"/>
    <cellStyle name="Output Amounts 8 2 22" xfId="24586"/>
    <cellStyle name="Output Amounts 8 2 23" xfId="24587"/>
    <cellStyle name="Output Amounts 8 2 24" xfId="24588"/>
    <cellStyle name="Output Amounts 8 2 25" xfId="24589"/>
    <cellStyle name="Output Amounts 8 2 26" xfId="24590"/>
    <cellStyle name="Output Amounts 8 2 27" xfId="24591"/>
    <cellStyle name="Output Amounts 8 2 28" xfId="24592"/>
    <cellStyle name="Output Amounts 8 2 29" xfId="24593"/>
    <cellStyle name="Output Amounts 8 2 3" xfId="24594"/>
    <cellStyle name="Output Amounts 8 2 30" xfId="24595"/>
    <cellStyle name="Output Amounts 8 2 31" xfId="24596"/>
    <cellStyle name="Output Amounts 8 2 32" xfId="24597"/>
    <cellStyle name="Output Amounts 8 2 33" xfId="24598"/>
    <cellStyle name="Output Amounts 8 2 34" xfId="24599"/>
    <cellStyle name="Output Amounts 8 2 35" xfId="24600"/>
    <cellStyle name="Output Amounts 8 2 36" xfId="24601"/>
    <cellStyle name="Output Amounts 8 2 4" xfId="24602"/>
    <cellStyle name="Output Amounts 8 2 5" xfId="24603"/>
    <cellStyle name="Output Amounts 8 2 6" xfId="24604"/>
    <cellStyle name="Output Amounts 8 2 7" xfId="24605"/>
    <cellStyle name="Output Amounts 8 2 8" xfId="24606"/>
    <cellStyle name="Output Amounts 8 2 9" xfId="24607"/>
    <cellStyle name="Output Amounts 8 20" xfId="24608"/>
    <cellStyle name="Output Amounts 8 21" xfId="24609"/>
    <cellStyle name="Output Amounts 8 22" xfId="24610"/>
    <cellStyle name="Output Amounts 8 23" xfId="24611"/>
    <cellStyle name="Output Amounts 8 24" xfId="24612"/>
    <cellStyle name="Output Amounts 8 25" xfId="24613"/>
    <cellStyle name="Output Amounts 8 26" xfId="24614"/>
    <cellStyle name="Output Amounts 8 27" xfId="24615"/>
    <cellStyle name="Output Amounts 8 28" xfId="24616"/>
    <cellStyle name="Output Amounts 8 29" xfId="24617"/>
    <cellStyle name="Output Amounts 8 3" xfId="24618"/>
    <cellStyle name="Output Amounts 8 30" xfId="24619"/>
    <cellStyle name="Output Amounts 8 31" xfId="24620"/>
    <cellStyle name="Output Amounts 8 32" xfId="24621"/>
    <cellStyle name="Output Amounts 8 33" xfId="24622"/>
    <cellStyle name="Output Amounts 8 34" xfId="24623"/>
    <cellStyle name="Output Amounts 8 35" xfId="24624"/>
    <cellStyle name="Output Amounts 8 36" xfId="24625"/>
    <cellStyle name="Output Amounts 8 37" xfId="24626"/>
    <cellStyle name="Output Amounts 8 38" xfId="24627"/>
    <cellStyle name="Output Amounts 8 39" xfId="24628"/>
    <cellStyle name="Output Amounts 8 4" xfId="24629"/>
    <cellStyle name="Output Amounts 8 40" xfId="24630"/>
    <cellStyle name="Output Amounts 8 5" xfId="24631"/>
    <cellStyle name="Output Amounts 8 5 2" xfId="24632"/>
    <cellStyle name="Output Amounts 8 5 3" xfId="24633"/>
    <cellStyle name="Output Amounts 8 6" xfId="24634"/>
    <cellStyle name="Output Amounts 8 6 2" xfId="24635"/>
    <cellStyle name="Output Amounts 8 6 3" xfId="24636"/>
    <cellStyle name="Output Amounts 8 7" xfId="24637"/>
    <cellStyle name="Output Amounts 8 7 2" xfId="24638"/>
    <cellStyle name="Output Amounts 8 7 3" xfId="24639"/>
    <cellStyle name="Output Amounts 8 8" xfId="24640"/>
    <cellStyle name="Output Amounts 8 8 2" xfId="24641"/>
    <cellStyle name="Output Amounts 8 8 3" xfId="24642"/>
    <cellStyle name="Output Amounts 8 9" xfId="24643"/>
    <cellStyle name="Output Amounts 8 9 2" xfId="24644"/>
    <cellStyle name="Output Amounts 8 9 3" xfId="24645"/>
    <cellStyle name="Output Amounts 9" xfId="24646"/>
    <cellStyle name="Output Amounts 9 10" xfId="24647"/>
    <cellStyle name="Output Amounts 9 11" xfId="24648"/>
    <cellStyle name="Output Amounts 9 12" xfId="24649"/>
    <cellStyle name="Output Amounts 9 13" xfId="24650"/>
    <cellStyle name="Output Amounts 9 14" xfId="24651"/>
    <cellStyle name="Output Amounts 9 15" xfId="24652"/>
    <cellStyle name="Output Amounts 9 16" xfId="24653"/>
    <cellStyle name="Output Amounts 9 17" xfId="24654"/>
    <cellStyle name="Output Amounts 9 18" xfId="24655"/>
    <cellStyle name="Output Amounts 9 19" xfId="24656"/>
    <cellStyle name="Output Amounts 9 2" xfId="24657"/>
    <cellStyle name="Output Amounts 9 2 10" xfId="24658"/>
    <cellStyle name="Output Amounts 9 2 2" xfId="24659"/>
    <cellStyle name="Output Amounts 9 2 3" xfId="24660"/>
    <cellStyle name="Output Amounts 9 2 4" xfId="24661"/>
    <cellStyle name="Output Amounts 9 2 5" xfId="24662"/>
    <cellStyle name="Output Amounts 9 2 6" xfId="24663"/>
    <cellStyle name="Output Amounts 9 2 7" xfId="24664"/>
    <cellStyle name="Output Amounts 9 2 8" xfId="24665"/>
    <cellStyle name="Output Amounts 9 2 9" xfId="24666"/>
    <cellStyle name="Output Amounts 9 20" xfId="24667"/>
    <cellStyle name="Output Amounts 9 21" xfId="24668"/>
    <cellStyle name="Output Amounts 9 22" xfId="24669"/>
    <cellStyle name="Output Amounts 9 23" xfId="24670"/>
    <cellStyle name="Output Amounts 9 24" xfId="24671"/>
    <cellStyle name="Output Amounts 9 25" xfId="24672"/>
    <cellStyle name="Output Amounts 9 26" xfId="24673"/>
    <cellStyle name="Output Amounts 9 27" xfId="24674"/>
    <cellStyle name="Output Amounts 9 28" xfId="24675"/>
    <cellStyle name="Output Amounts 9 29" xfId="24676"/>
    <cellStyle name="Output Amounts 9 3" xfId="24677"/>
    <cellStyle name="Output Amounts 9 3 2" xfId="24678"/>
    <cellStyle name="Output Amounts 9 3 3" xfId="24679"/>
    <cellStyle name="Output Amounts 9 30" xfId="24680"/>
    <cellStyle name="Output Amounts 9 31" xfId="24681"/>
    <cellStyle name="Output Amounts 9 32" xfId="24682"/>
    <cellStyle name="Output Amounts 9 33" xfId="24683"/>
    <cellStyle name="Output Amounts 9 34" xfId="24684"/>
    <cellStyle name="Output Amounts 9 35" xfId="24685"/>
    <cellStyle name="Output Amounts 9 36" xfId="24686"/>
    <cellStyle name="Output Amounts 9 37" xfId="24687"/>
    <cellStyle name="Output Amounts 9 38" xfId="24688"/>
    <cellStyle name="Output Amounts 9 4" xfId="24689"/>
    <cellStyle name="Output Amounts 9 4 2" xfId="24690"/>
    <cellStyle name="Output Amounts 9 4 3" xfId="24691"/>
    <cellStyle name="Output Amounts 9 5" xfId="24692"/>
    <cellStyle name="Output Amounts 9 5 2" xfId="24693"/>
    <cellStyle name="Output Amounts 9 5 3" xfId="24694"/>
    <cellStyle name="Output Amounts 9 6" xfId="24695"/>
    <cellStyle name="Output Amounts 9 6 2" xfId="24696"/>
    <cellStyle name="Output Amounts 9 6 3" xfId="24697"/>
    <cellStyle name="Output Amounts 9 7" xfId="24698"/>
    <cellStyle name="Output Amounts 9 7 2" xfId="24699"/>
    <cellStyle name="Output Amounts 9 7 3" xfId="24700"/>
    <cellStyle name="Output Amounts 9 8" xfId="24701"/>
    <cellStyle name="Output Amounts 9 8 2" xfId="24702"/>
    <cellStyle name="Output Amounts 9 8 3" xfId="24703"/>
    <cellStyle name="Output Amounts 9 9" xfId="24704"/>
    <cellStyle name="Output Amounts_PBT Reconciliation (10.23.09 948am)" xfId="24705"/>
    <cellStyle name="Output Column Headings" xfId="24706"/>
    <cellStyle name="Output Column Headings 2" xfId="24707"/>
    <cellStyle name="Output Column Headings 3" xfId="24708"/>
    <cellStyle name="Output Line Items" xfId="24709"/>
    <cellStyle name="Output Line Items 2" xfId="24710"/>
    <cellStyle name="Output Line Items 3" xfId="24711"/>
    <cellStyle name="Output Line Items_PBT Reconciliation (10.23.09 948am)" xfId="24712"/>
    <cellStyle name="Output Report Heading" xfId="24713"/>
    <cellStyle name="Output Report Heading 2" xfId="24714"/>
    <cellStyle name="Output Report Heading 3" xfId="24715"/>
    <cellStyle name="Output Report Title" xfId="24716"/>
    <cellStyle name="Output Report Title 2" xfId="24717"/>
    <cellStyle name="Output Report Title 3" xfId="24718"/>
    <cellStyle name="OUTPUT TEMPORARY" xfId="24719"/>
    <cellStyle name="Override" xfId="24720"/>
    <cellStyle name="Override 2" xfId="24721"/>
    <cellStyle name="Override 3" xfId="24722"/>
    <cellStyle name="Override 4" xfId="24723"/>
    <cellStyle name="Override 5" xfId="24724"/>
    <cellStyle name="Override.prt" xfId="24725"/>
    <cellStyle name="Override.prt 2" xfId="24726"/>
    <cellStyle name="Override.prt 2 2" xfId="24727"/>
    <cellStyle name="Override.prt 3" xfId="24728"/>
    <cellStyle name="Override.prt 3 2" xfId="24729"/>
    <cellStyle name="Override.prt 3 2 2" xfId="24730"/>
    <cellStyle name="Override.prt 3 2 3" xfId="24731"/>
    <cellStyle name="Override.prt 3 3" xfId="24732"/>
    <cellStyle name="Override_1-31-04 Provision as of 7-30-09 - TB 7.15 - JS" xfId="24733"/>
    <cellStyle name="Pattern" xfId="24734"/>
    <cellStyle name="pdb.CompKey" xfId="24735"/>
    <cellStyle name="pdb.CompKeyDyn" xfId="24736"/>
    <cellStyle name="pdb.Control" xfId="24737"/>
    <cellStyle name="pdb.Control 10" xfId="24738"/>
    <cellStyle name="pdb.Control 11" xfId="24739"/>
    <cellStyle name="pdb.Control 12" xfId="24740"/>
    <cellStyle name="pdb.Control 13" xfId="24741"/>
    <cellStyle name="pdb.Control 14" xfId="24742"/>
    <cellStyle name="pdb.Control 15" xfId="24743"/>
    <cellStyle name="pdb.Control 16" xfId="24744"/>
    <cellStyle name="pdb.Control 17" xfId="24745"/>
    <cellStyle name="pdb.Control 18" xfId="24746"/>
    <cellStyle name="pdb.Control 19" xfId="24747"/>
    <cellStyle name="pdb.Control 2" xfId="24748"/>
    <cellStyle name="pdb.Control 2 2" xfId="24749"/>
    <cellStyle name="pdb.Control 20" xfId="24750"/>
    <cellStyle name="pdb.Control 21" xfId="24751"/>
    <cellStyle name="pdb.Control 22" xfId="24752"/>
    <cellStyle name="pdb.Control 23" xfId="24753"/>
    <cellStyle name="pdb.Control 24" xfId="24754"/>
    <cellStyle name="pdb.Control 25" xfId="24755"/>
    <cellStyle name="pdb.Control 26" xfId="24756"/>
    <cellStyle name="pdb.Control 27" xfId="24757"/>
    <cellStyle name="pdb.Control 28" xfId="24758"/>
    <cellStyle name="pdb.Control 29" xfId="24759"/>
    <cellStyle name="pdb.Control 3" xfId="24760"/>
    <cellStyle name="pdb.Control 3 10" xfId="24761"/>
    <cellStyle name="pdb.Control 3 11" xfId="24762"/>
    <cellStyle name="pdb.Control 3 12" xfId="24763"/>
    <cellStyle name="pdb.Control 3 13" xfId="24764"/>
    <cellStyle name="pdb.Control 3 14" xfId="24765"/>
    <cellStyle name="pdb.Control 3 15" xfId="24766"/>
    <cellStyle name="pdb.Control 3 16" xfId="24767"/>
    <cellStyle name="pdb.Control 3 2" xfId="24768"/>
    <cellStyle name="pdb.Control 3 2 2" xfId="24769"/>
    <cellStyle name="pdb.Control 3 2 3" xfId="24770"/>
    <cellStyle name="pdb.Control 3 2 4" xfId="24771"/>
    <cellStyle name="pdb.Control 3 2 5" xfId="24772"/>
    <cellStyle name="pdb.Control 3 2 6" xfId="24773"/>
    <cellStyle name="pdb.Control 3 2 7" xfId="24774"/>
    <cellStyle name="pdb.Control 3 2 8" xfId="24775"/>
    <cellStyle name="pdb.Control 3 3" xfId="24776"/>
    <cellStyle name="pdb.Control 3 4" xfId="24777"/>
    <cellStyle name="pdb.Control 3 5" xfId="24778"/>
    <cellStyle name="pdb.Control 3 6" xfId="24779"/>
    <cellStyle name="pdb.Control 3 7" xfId="24780"/>
    <cellStyle name="pdb.Control 3 8" xfId="24781"/>
    <cellStyle name="pdb.Control 3 9" xfId="24782"/>
    <cellStyle name="pdb.Control 30" xfId="24783"/>
    <cellStyle name="pdb.Control 31" xfId="24784"/>
    <cellStyle name="pdb.Control 32" xfId="24785"/>
    <cellStyle name="pdb.Control 33" xfId="24786"/>
    <cellStyle name="pdb.Control 34" xfId="24787"/>
    <cellStyle name="pdb.Control 35" xfId="24788"/>
    <cellStyle name="pdb.Control 36" xfId="24789"/>
    <cellStyle name="pdb.Control 37" xfId="24790"/>
    <cellStyle name="pdb.Control 38" xfId="24791"/>
    <cellStyle name="pdb.Control 39" xfId="24792"/>
    <cellStyle name="pdb.Control 4" xfId="24793"/>
    <cellStyle name="pdb.Control 40" xfId="24794"/>
    <cellStyle name="pdb.Control 41" xfId="24795"/>
    <cellStyle name="pdb.Control 5" xfId="24796"/>
    <cellStyle name="pdb.Control 6" xfId="24797"/>
    <cellStyle name="pdb.Control 7" xfId="24798"/>
    <cellStyle name="pdb.Control 8" xfId="24799"/>
    <cellStyle name="pdb.Control 9" xfId="24800"/>
    <cellStyle name="pdb.Control.prt" xfId="24801"/>
    <cellStyle name="pdb.Control.prt 2" xfId="24802"/>
    <cellStyle name="pdb.Control.prt 2 2" xfId="24803"/>
    <cellStyle name="pdb.Control.prt 3" xfId="24804"/>
    <cellStyle name="pdb.Control.prt 3 2" xfId="24805"/>
    <cellStyle name="pdb.Control.prt 3 2 2" xfId="24806"/>
    <cellStyle name="pdb.Control.prt 3 2 3" xfId="24807"/>
    <cellStyle name="pdb.Control.prt 3 3" xfId="24808"/>
    <cellStyle name="pdb.Control_Apport &amp; Look-through" xfId="24809"/>
    <cellStyle name="pdb.Dyn" xfId="24810"/>
    <cellStyle name="pdb.Heading" xfId="24811"/>
    <cellStyle name="pdb.InputO" xfId="24812"/>
    <cellStyle name="pdb.Marker" xfId="24813"/>
    <cellStyle name="pdb.MarkerCut" xfId="24814"/>
    <cellStyle name="pdb.MarkerDyn" xfId="24815"/>
    <cellStyle name="pdb.PlaceHolder" xfId="24816"/>
    <cellStyle name="per.style" xfId="24817"/>
    <cellStyle name="Percen - Style1" xfId="24818"/>
    <cellStyle name="Percent (0)" xfId="24819"/>
    <cellStyle name="Percent (0) 10" xfId="24820"/>
    <cellStyle name="Percent (0) 11" xfId="24821"/>
    <cellStyle name="Percent (0) 12" xfId="24822"/>
    <cellStyle name="Percent (0) 13" xfId="24823"/>
    <cellStyle name="Percent (0) 14" xfId="24824"/>
    <cellStyle name="Percent (0) 15" xfId="24825"/>
    <cellStyle name="Percent (0) 16" xfId="24826"/>
    <cellStyle name="Percent (0) 17" xfId="24827"/>
    <cellStyle name="Percent (0) 18" xfId="24828"/>
    <cellStyle name="Percent (0) 19" xfId="24829"/>
    <cellStyle name="Percent (0) 2" xfId="24830"/>
    <cellStyle name="Percent (0) 2 2" xfId="24831"/>
    <cellStyle name="Percent (0) 20" xfId="24832"/>
    <cellStyle name="Percent (0) 21" xfId="24833"/>
    <cellStyle name="Percent (0) 22" xfId="24834"/>
    <cellStyle name="Percent (0) 23" xfId="24835"/>
    <cellStyle name="Percent (0) 24" xfId="24836"/>
    <cellStyle name="Percent (0) 25" xfId="24837"/>
    <cellStyle name="Percent (0) 26" xfId="24838"/>
    <cellStyle name="Percent (0) 27" xfId="24839"/>
    <cellStyle name="Percent (0) 28" xfId="24840"/>
    <cellStyle name="Percent (0) 29" xfId="24841"/>
    <cellStyle name="Percent (0) 3" xfId="24842"/>
    <cellStyle name="Percent (0) 3 10" xfId="24843"/>
    <cellStyle name="Percent (0) 3 11" xfId="24844"/>
    <cellStyle name="Percent (0) 3 12" xfId="24845"/>
    <cellStyle name="Percent (0) 3 13" xfId="24846"/>
    <cellStyle name="Percent (0) 3 14" xfId="24847"/>
    <cellStyle name="Percent (0) 3 15" xfId="24848"/>
    <cellStyle name="Percent (0) 3 16" xfId="24849"/>
    <cellStyle name="Percent (0) 3 2" xfId="24850"/>
    <cellStyle name="Percent (0) 3 2 2" xfId="24851"/>
    <cellStyle name="Percent (0) 3 2 3" xfId="24852"/>
    <cellStyle name="Percent (0) 3 2 4" xfId="24853"/>
    <cellStyle name="Percent (0) 3 2 5" xfId="24854"/>
    <cellStyle name="Percent (0) 3 2 6" xfId="24855"/>
    <cellStyle name="Percent (0) 3 2 7" xfId="24856"/>
    <cellStyle name="Percent (0) 3 2 8" xfId="24857"/>
    <cellStyle name="Percent (0) 3 3" xfId="24858"/>
    <cellStyle name="Percent (0) 3 4" xfId="24859"/>
    <cellStyle name="Percent (0) 3 5" xfId="24860"/>
    <cellStyle name="Percent (0) 3 6" xfId="24861"/>
    <cellStyle name="Percent (0) 3 7" xfId="24862"/>
    <cellStyle name="Percent (0) 3 8" xfId="24863"/>
    <cellStyle name="Percent (0) 3 9" xfId="24864"/>
    <cellStyle name="Percent (0) 30" xfId="24865"/>
    <cellStyle name="Percent (0) 31" xfId="24866"/>
    <cellStyle name="Percent (0) 32" xfId="24867"/>
    <cellStyle name="Percent (0) 33" xfId="24868"/>
    <cellStyle name="Percent (0) 34" xfId="24869"/>
    <cellStyle name="Percent (0) 35" xfId="24870"/>
    <cellStyle name="Percent (0) 36" xfId="24871"/>
    <cellStyle name="Percent (0) 37" xfId="24872"/>
    <cellStyle name="Percent (0) 38" xfId="24873"/>
    <cellStyle name="Percent (0) 39" xfId="24874"/>
    <cellStyle name="Percent (0) 4" xfId="24875"/>
    <cellStyle name="Percent (0) 40" xfId="24876"/>
    <cellStyle name="Percent (0) 41" xfId="24877"/>
    <cellStyle name="Percent (0) 5" xfId="24878"/>
    <cellStyle name="Percent (0) 6" xfId="24879"/>
    <cellStyle name="Percent (0) 7" xfId="24880"/>
    <cellStyle name="Percent (0) 8" xfId="24881"/>
    <cellStyle name="Percent (0) 9" xfId="24882"/>
    <cellStyle name="Percent [0]" xfId="24883"/>
    <cellStyle name="Percent [0] 10" xfId="24884"/>
    <cellStyle name="Percent [0] 11" xfId="24885"/>
    <cellStyle name="Percent [0] 12" xfId="24886"/>
    <cellStyle name="Percent [0] 13" xfId="24887"/>
    <cellStyle name="Percent [0] 14" xfId="24888"/>
    <cellStyle name="Percent [0] 15" xfId="24889"/>
    <cellStyle name="Percent [0] 16" xfId="24890"/>
    <cellStyle name="Percent [0] 17" xfId="24891"/>
    <cellStyle name="Percent [0] 18" xfId="24892"/>
    <cellStyle name="Percent [0] 19" xfId="24893"/>
    <cellStyle name="Percent [0] 2" xfId="24894"/>
    <cellStyle name="Percent [0] 2 2" xfId="24895"/>
    <cellStyle name="Percent [0] 20" xfId="24896"/>
    <cellStyle name="Percent [0] 21" xfId="24897"/>
    <cellStyle name="Percent [0] 22" xfId="24898"/>
    <cellStyle name="Percent [0] 23" xfId="24899"/>
    <cellStyle name="Percent [0] 24" xfId="24900"/>
    <cellStyle name="Percent [0] 25" xfId="24901"/>
    <cellStyle name="Percent [0] 26" xfId="24902"/>
    <cellStyle name="Percent [0] 27" xfId="24903"/>
    <cellStyle name="Percent [0] 28" xfId="24904"/>
    <cellStyle name="Percent [0] 29" xfId="24905"/>
    <cellStyle name="Percent [0] 3" xfId="24906"/>
    <cellStyle name="Percent [0] 3 10" xfId="24907"/>
    <cellStyle name="Percent [0] 3 11" xfId="24908"/>
    <cellStyle name="Percent [0] 3 12" xfId="24909"/>
    <cellStyle name="Percent [0] 3 13" xfId="24910"/>
    <cellStyle name="Percent [0] 3 14" xfId="24911"/>
    <cellStyle name="Percent [0] 3 15" xfId="24912"/>
    <cellStyle name="Percent [0] 3 16" xfId="24913"/>
    <cellStyle name="Percent [0] 3 2" xfId="24914"/>
    <cellStyle name="Percent [0] 3 2 2" xfId="24915"/>
    <cellStyle name="Percent [0] 3 2 3" xfId="24916"/>
    <cellStyle name="Percent [0] 3 2 4" xfId="24917"/>
    <cellStyle name="Percent [0] 3 2 5" xfId="24918"/>
    <cellStyle name="Percent [0] 3 2 6" xfId="24919"/>
    <cellStyle name="Percent [0] 3 2 7" xfId="24920"/>
    <cellStyle name="Percent [0] 3 2 8" xfId="24921"/>
    <cellStyle name="Percent [0] 3 3" xfId="24922"/>
    <cellStyle name="Percent [0] 3 4" xfId="24923"/>
    <cellStyle name="Percent [0] 3 5" xfId="24924"/>
    <cellStyle name="Percent [0] 3 6" xfId="24925"/>
    <cellStyle name="Percent [0] 3 7" xfId="24926"/>
    <cellStyle name="Percent [0] 3 8" xfId="24927"/>
    <cellStyle name="Percent [0] 3 9" xfId="24928"/>
    <cellStyle name="Percent [0] 30" xfId="24929"/>
    <cellStyle name="Percent [0] 31" xfId="24930"/>
    <cellStyle name="Percent [0] 32" xfId="24931"/>
    <cellStyle name="Percent [0] 33" xfId="24932"/>
    <cellStyle name="Percent [0] 34" xfId="24933"/>
    <cellStyle name="Percent [0] 35" xfId="24934"/>
    <cellStyle name="Percent [0] 36" xfId="24935"/>
    <cellStyle name="Percent [0] 37" xfId="24936"/>
    <cellStyle name="Percent [0] 38" xfId="24937"/>
    <cellStyle name="Percent [0] 39" xfId="24938"/>
    <cellStyle name="Percent [0] 4" xfId="24939"/>
    <cellStyle name="Percent [0] 40" xfId="24940"/>
    <cellStyle name="Percent [0] 41" xfId="24941"/>
    <cellStyle name="Percent [0] 5" xfId="24942"/>
    <cellStyle name="Percent [0] 6" xfId="24943"/>
    <cellStyle name="Percent [0] 7" xfId="24944"/>
    <cellStyle name="Percent [0] 8" xfId="24945"/>
    <cellStyle name="Percent [0] 9" xfId="24946"/>
    <cellStyle name="Percent [00]" xfId="24947"/>
    <cellStyle name="Percent [1]" xfId="24948"/>
    <cellStyle name="Percent [2]" xfId="87"/>
    <cellStyle name="Percent [2] 10" xfId="24949"/>
    <cellStyle name="Percent [2] 11" xfId="24950"/>
    <cellStyle name="Percent [2] 12" xfId="24951"/>
    <cellStyle name="Percent [2] 13" xfId="24952"/>
    <cellStyle name="Percent [2] 14" xfId="24953"/>
    <cellStyle name="Percent [2] 15" xfId="24954"/>
    <cellStyle name="Percent [2] 16" xfId="24955"/>
    <cellStyle name="Percent [2] 17" xfId="24956"/>
    <cellStyle name="Percent [2] 18" xfId="24957"/>
    <cellStyle name="Percent [2] 19" xfId="24958"/>
    <cellStyle name="Percent [2] 2" xfId="24959"/>
    <cellStyle name="Percent [2] 2 2" xfId="24960"/>
    <cellStyle name="Percent [2] 20" xfId="24961"/>
    <cellStyle name="Percent [2] 21" xfId="24962"/>
    <cellStyle name="Percent [2] 22" xfId="24963"/>
    <cellStyle name="Percent [2] 23" xfId="24964"/>
    <cellStyle name="Percent [2] 24" xfId="24965"/>
    <cellStyle name="Percent [2] 25" xfId="24966"/>
    <cellStyle name="Percent [2] 26" xfId="24967"/>
    <cellStyle name="Percent [2] 27" xfId="24968"/>
    <cellStyle name="Percent [2] 28" xfId="24969"/>
    <cellStyle name="Percent [2] 29" xfId="24970"/>
    <cellStyle name="Percent [2] 3" xfId="24971"/>
    <cellStyle name="Percent [2] 3 10" xfId="24972"/>
    <cellStyle name="Percent [2] 3 11" xfId="24973"/>
    <cellStyle name="Percent [2] 3 12" xfId="24974"/>
    <cellStyle name="Percent [2] 3 13" xfId="24975"/>
    <cellStyle name="Percent [2] 3 14" xfId="24976"/>
    <cellStyle name="Percent [2] 3 15" xfId="24977"/>
    <cellStyle name="Percent [2] 3 16" xfId="24978"/>
    <cellStyle name="Percent [2] 3 2" xfId="24979"/>
    <cellStyle name="Percent [2] 3 2 2" xfId="24980"/>
    <cellStyle name="Percent [2] 3 2 3" xfId="24981"/>
    <cellStyle name="Percent [2] 3 2 4" xfId="24982"/>
    <cellStyle name="Percent [2] 3 2 5" xfId="24983"/>
    <cellStyle name="Percent [2] 3 2 6" xfId="24984"/>
    <cellStyle name="Percent [2] 3 2 7" xfId="24985"/>
    <cellStyle name="Percent [2] 3 2 8" xfId="24986"/>
    <cellStyle name="Percent [2] 3 3" xfId="24987"/>
    <cellStyle name="Percent [2] 3 4" xfId="24988"/>
    <cellStyle name="Percent [2] 3 5" xfId="24989"/>
    <cellStyle name="Percent [2] 3 6" xfId="24990"/>
    <cellStyle name="Percent [2] 3 7" xfId="24991"/>
    <cellStyle name="Percent [2] 3 8" xfId="24992"/>
    <cellStyle name="Percent [2] 3 9" xfId="24993"/>
    <cellStyle name="Percent [2] 30" xfId="24994"/>
    <cellStyle name="Percent [2] 31" xfId="24995"/>
    <cellStyle name="Percent [2] 32" xfId="24996"/>
    <cellStyle name="Percent [2] 33" xfId="24997"/>
    <cellStyle name="Percent [2] 34" xfId="24998"/>
    <cellStyle name="Percent [2] 35" xfId="24999"/>
    <cellStyle name="Percent [2] 36" xfId="25000"/>
    <cellStyle name="Percent [2] 37" xfId="25001"/>
    <cellStyle name="Percent [2] 38" xfId="25002"/>
    <cellStyle name="Percent [2] 39" xfId="25003"/>
    <cellStyle name="Percent [2] 4" xfId="25004"/>
    <cellStyle name="Percent [2] 40" xfId="25005"/>
    <cellStyle name="Percent [2] 41" xfId="25006"/>
    <cellStyle name="Percent [2] 5" xfId="25007"/>
    <cellStyle name="Percent [2] 6" xfId="25008"/>
    <cellStyle name="Percent [2] 7" xfId="25009"/>
    <cellStyle name="Percent [2] 8" xfId="25010"/>
    <cellStyle name="Percent [2] 9" xfId="25011"/>
    <cellStyle name="Percent 10" xfId="6809"/>
    <cellStyle name="Percent 10 2" xfId="25013"/>
    <cellStyle name="Percent 10 3" xfId="25012"/>
    <cellStyle name="Percent 11" xfId="25014"/>
    <cellStyle name="Percent 11 2" xfId="25015"/>
    <cellStyle name="Percent 12" xfId="25016"/>
    <cellStyle name="Percent 12 2" xfId="25017"/>
    <cellStyle name="Percent 12 2 2" xfId="25018"/>
    <cellStyle name="Percent 13" xfId="25019"/>
    <cellStyle name="Percent 14" xfId="25020"/>
    <cellStyle name="Percent 14 10" xfId="25021"/>
    <cellStyle name="Percent 14 11" xfId="25022"/>
    <cellStyle name="Percent 14 12" xfId="25023"/>
    <cellStyle name="Percent 14 13" xfId="25024"/>
    <cellStyle name="Percent 14 14" xfId="25025"/>
    <cellStyle name="Percent 14 15" xfId="25026"/>
    <cellStyle name="Percent 14 16" xfId="25027"/>
    <cellStyle name="Percent 14 17" xfId="25028"/>
    <cellStyle name="Percent 14 18" xfId="25029"/>
    <cellStyle name="Percent 14 19" xfId="25030"/>
    <cellStyle name="Percent 14 2" xfId="25031"/>
    <cellStyle name="Percent 14 20" xfId="25032"/>
    <cellStyle name="Percent 14 21" xfId="25033"/>
    <cellStyle name="Percent 14 22" xfId="25034"/>
    <cellStyle name="Percent 14 23" xfId="25035"/>
    <cellStyle name="Percent 14 24" xfId="25036"/>
    <cellStyle name="Percent 14 3" xfId="25037"/>
    <cellStyle name="Percent 14 4" xfId="25038"/>
    <cellStyle name="Percent 14 5" xfId="25039"/>
    <cellStyle name="Percent 14 6" xfId="25040"/>
    <cellStyle name="Percent 14 7" xfId="25041"/>
    <cellStyle name="Percent 14 8" xfId="25042"/>
    <cellStyle name="Percent 14 9" xfId="25043"/>
    <cellStyle name="Percent 15" xfId="6810"/>
    <cellStyle name="Percent 15 2" xfId="25044"/>
    <cellStyle name="Percent 16" xfId="25045"/>
    <cellStyle name="Percent 16 2" xfId="25046"/>
    <cellStyle name="Percent 16 2 2" xfId="25047"/>
    <cellStyle name="Percent 17" xfId="25048"/>
    <cellStyle name="Percent 18" xfId="25049"/>
    <cellStyle name="Percent 19" xfId="25050"/>
    <cellStyle name="Percent 2" xfId="88"/>
    <cellStyle name="Percent 2 10" xfId="25052"/>
    <cellStyle name="Percent 2 10 2" xfId="25053"/>
    <cellStyle name="Percent 2 10 2 2" xfId="25054"/>
    <cellStyle name="Percent 2 10 2 3" xfId="25055"/>
    <cellStyle name="Percent 2 10 3" xfId="25056"/>
    <cellStyle name="Percent 2 11" xfId="25057"/>
    <cellStyle name="Percent 2 11 2" xfId="25058"/>
    <cellStyle name="Percent 2 11 2 2" xfId="25059"/>
    <cellStyle name="Percent 2 11 2 3" xfId="25060"/>
    <cellStyle name="Percent 2 11 3" xfId="25061"/>
    <cellStyle name="Percent 2 12" xfId="25062"/>
    <cellStyle name="Percent 2 12 2" xfId="25063"/>
    <cellStyle name="Percent 2 13" xfId="25064"/>
    <cellStyle name="Percent 2 13 2" xfId="25065"/>
    <cellStyle name="Percent 2 14" xfId="25066"/>
    <cellStyle name="Percent 2 14 2" xfId="25067"/>
    <cellStyle name="Percent 2 15" xfId="25068"/>
    <cellStyle name="Percent 2 15 2" xfId="25069"/>
    <cellStyle name="Percent 2 16" xfId="25070"/>
    <cellStyle name="Percent 2 16 2" xfId="25071"/>
    <cellStyle name="Percent 2 17" xfId="25072"/>
    <cellStyle name="Percent 2 17 2" xfId="25073"/>
    <cellStyle name="Percent 2 18" xfId="25074"/>
    <cellStyle name="Percent 2 18 2" xfId="25075"/>
    <cellStyle name="Percent 2 19" xfId="25076"/>
    <cellStyle name="Percent 2 19 2" xfId="25077"/>
    <cellStyle name="Percent 2 2" xfId="151"/>
    <cellStyle name="Percent 2 2 10" xfId="25078"/>
    <cellStyle name="Percent 2 2 11" xfId="25079"/>
    <cellStyle name="Percent 2 2 12" xfId="25080"/>
    <cellStyle name="Percent 2 2 13" xfId="25081"/>
    <cellStyle name="Percent 2 2 14" xfId="25082"/>
    <cellStyle name="Percent 2 2 15" xfId="25083"/>
    <cellStyle name="Percent 2 2 16" xfId="25084"/>
    <cellStyle name="Percent 2 2 17" xfId="25085"/>
    <cellStyle name="Percent 2 2 18" xfId="25086"/>
    <cellStyle name="Percent 2 2 19" xfId="25087"/>
    <cellStyle name="Percent 2 2 2" xfId="298"/>
    <cellStyle name="Percent 2 2 2 10" xfId="6813"/>
    <cellStyle name="Percent 2 2 2 10 2" xfId="13572"/>
    <cellStyle name="Percent 2 2 2 10 2 2" xfId="41027"/>
    <cellStyle name="Percent 2 2 2 10 3" xfId="25089"/>
    <cellStyle name="Percent 2 2 2 10 4" xfId="41026"/>
    <cellStyle name="Percent 2 2 2 10 5" xfId="47407"/>
    <cellStyle name="Percent 2 2 2 11" xfId="6814"/>
    <cellStyle name="Percent 2 2 2 11 2" xfId="13573"/>
    <cellStyle name="Percent 2 2 2 11 2 2" xfId="41029"/>
    <cellStyle name="Percent 2 2 2 11 3" xfId="25090"/>
    <cellStyle name="Percent 2 2 2 11 4" xfId="41028"/>
    <cellStyle name="Percent 2 2 2 11 5" xfId="47408"/>
    <cellStyle name="Percent 2 2 2 12" xfId="6812"/>
    <cellStyle name="Percent 2 2 2 12 2" xfId="13574"/>
    <cellStyle name="Percent 2 2 2 12 2 2" xfId="41031"/>
    <cellStyle name="Percent 2 2 2 12 3" xfId="25091"/>
    <cellStyle name="Percent 2 2 2 12 4" xfId="41030"/>
    <cellStyle name="Percent 2 2 2 13" xfId="25092"/>
    <cellStyle name="Percent 2 2 2 14" xfId="25093"/>
    <cellStyle name="Percent 2 2 2 15" xfId="25094"/>
    <cellStyle name="Percent 2 2 2 16" xfId="25095"/>
    <cellStyle name="Percent 2 2 2 17" xfId="25096"/>
    <cellStyle name="Percent 2 2 2 18" xfId="25097"/>
    <cellStyle name="Percent 2 2 2 19" xfId="25098"/>
    <cellStyle name="Percent 2 2 2 2" xfId="6815"/>
    <cellStyle name="Percent 2 2 2 2 10" xfId="13575"/>
    <cellStyle name="Percent 2 2 2 2 10 2" xfId="25100"/>
    <cellStyle name="Percent 2 2 2 2 10 3" xfId="41033"/>
    <cellStyle name="Percent 2 2 2 2 11" xfId="25101"/>
    <cellStyle name="Percent 2 2 2 2 12" xfId="25102"/>
    <cellStyle name="Percent 2 2 2 2 13" xfId="25103"/>
    <cellStyle name="Percent 2 2 2 2 14" xfId="25104"/>
    <cellStyle name="Percent 2 2 2 2 15" xfId="25105"/>
    <cellStyle name="Percent 2 2 2 2 16" xfId="25106"/>
    <cellStyle name="Percent 2 2 2 2 17" xfId="25107"/>
    <cellStyle name="Percent 2 2 2 2 18" xfId="25108"/>
    <cellStyle name="Percent 2 2 2 2 19" xfId="25109"/>
    <cellStyle name="Percent 2 2 2 2 2" xfId="6816"/>
    <cellStyle name="Percent 2 2 2 2 2 10" xfId="25110"/>
    <cellStyle name="Percent 2 2 2 2 2 11" xfId="41034"/>
    <cellStyle name="Percent 2 2 2 2 2 12" xfId="47410"/>
    <cellStyle name="Percent 2 2 2 2 2 2" xfId="6817"/>
    <cellStyle name="Percent 2 2 2 2 2 2 2" xfId="6818"/>
    <cellStyle name="Percent 2 2 2 2 2 2 2 2" xfId="13578"/>
    <cellStyle name="Percent 2 2 2 2 2 2 2 2 2" xfId="41037"/>
    <cellStyle name="Percent 2 2 2 2 2 2 2 3" xfId="41036"/>
    <cellStyle name="Percent 2 2 2 2 2 2 2 4" xfId="47412"/>
    <cellStyle name="Percent 2 2 2 2 2 2 3" xfId="13577"/>
    <cellStyle name="Percent 2 2 2 2 2 2 3 2" xfId="41038"/>
    <cellStyle name="Percent 2 2 2 2 2 2 4" xfId="41035"/>
    <cellStyle name="Percent 2 2 2 2 2 2 5" xfId="47411"/>
    <cellStyle name="Percent 2 2 2 2 2 3" xfId="6819"/>
    <cellStyle name="Percent 2 2 2 2 2 3 2" xfId="6820"/>
    <cellStyle name="Percent 2 2 2 2 2 3 2 2" xfId="13580"/>
    <cellStyle name="Percent 2 2 2 2 2 3 2 2 2" xfId="41041"/>
    <cellStyle name="Percent 2 2 2 2 2 3 2 3" xfId="41040"/>
    <cellStyle name="Percent 2 2 2 2 2 3 2 4" xfId="47414"/>
    <cellStyle name="Percent 2 2 2 2 2 3 3" xfId="13579"/>
    <cellStyle name="Percent 2 2 2 2 2 3 3 2" xfId="41042"/>
    <cellStyle name="Percent 2 2 2 2 2 3 4" xfId="41039"/>
    <cellStyle name="Percent 2 2 2 2 2 3 5" xfId="47413"/>
    <cellStyle name="Percent 2 2 2 2 2 4" xfId="6821"/>
    <cellStyle name="Percent 2 2 2 2 2 4 2" xfId="13581"/>
    <cellStyle name="Percent 2 2 2 2 2 4 2 2" xfId="41044"/>
    <cellStyle name="Percent 2 2 2 2 2 4 3" xfId="41043"/>
    <cellStyle name="Percent 2 2 2 2 2 4 4" xfId="47415"/>
    <cellStyle name="Percent 2 2 2 2 2 5" xfId="6822"/>
    <cellStyle name="Percent 2 2 2 2 2 5 2" xfId="13582"/>
    <cellStyle name="Percent 2 2 2 2 2 5 2 2" xfId="41046"/>
    <cellStyle name="Percent 2 2 2 2 2 5 3" xfId="41045"/>
    <cellStyle name="Percent 2 2 2 2 2 5 4" xfId="47416"/>
    <cellStyle name="Percent 2 2 2 2 2 6" xfId="6823"/>
    <cellStyle name="Percent 2 2 2 2 2 6 2" xfId="13583"/>
    <cellStyle name="Percent 2 2 2 2 2 6 2 2" xfId="41048"/>
    <cellStyle name="Percent 2 2 2 2 2 6 3" xfId="41047"/>
    <cellStyle name="Percent 2 2 2 2 2 6 4" xfId="47417"/>
    <cellStyle name="Percent 2 2 2 2 2 7" xfId="6824"/>
    <cellStyle name="Percent 2 2 2 2 2 7 2" xfId="13584"/>
    <cellStyle name="Percent 2 2 2 2 2 7 2 2" xfId="41050"/>
    <cellStyle name="Percent 2 2 2 2 2 7 3" xfId="41049"/>
    <cellStyle name="Percent 2 2 2 2 2 7 4" xfId="47418"/>
    <cellStyle name="Percent 2 2 2 2 2 8" xfId="6825"/>
    <cellStyle name="Percent 2 2 2 2 2 8 2" xfId="13585"/>
    <cellStyle name="Percent 2 2 2 2 2 8 2 2" xfId="41052"/>
    <cellStyle name="Percent 2 2 2 2 2 8 3" xfId="41051"/>
    <cellStyle name="Percent 2 2 2 2 2 8 4" xfId="47419"/>
    <cellStyle name="Percent 2 2 2 2 2 9" xfId="13576"/>
    <cellStyle name="Percent 2 2 2 2 2 9 2" xfId="41053"/>
    <cellStyle name="Percent 2 2 2 2 20" xfId="25111"/>
    <cellStyle name="Percent 2 2 2 2 21" xfId="25112"/>
    <cellStyle name="Percent 2 2 2 2 22" xfId="25113"/>
    <cellStyle name="Percent 2 2 2 2 23" xfId="25114"/>
    <cellStyle name="Percent 2 2 2 2 24" xfId="25099"/>
    <cellStyle name="Percent 2 2 2 2 25" xfId="41032"/>
    <cellStyle name="Percent 2 2 2 2 26" xfId="47409"/>
    <cellStyle name="Percent 2 2 2 2 3" xfId="6826"/>
    <cellStyle name="Percent 2 2 2 2 3 2" xfId="6827"/>
    <cellStyle name="Percent 2 2 2 2 3 2 2" xfId="13587"/>
    <cellStyle name="Percent 2 2 2 2 3 2 2 2" xfId="41056"/>
    <cellStyle name="Percent 2 2 2 2 3 2 3" xfId="41055"/>
    <cellStyle name="Percent 2 2 2 2 3 2 4" xfId="47421"/>
    <cellStyle name="Percent 2 2 2 2 3 3" xfId="13586"/>
    <cellStyle name="Percent 2 2 2 2 3 3 2" xfId="41057"/>
    <cellStyle name="Percent 2 2 2 2 3 4" xfId="25115"/>
    <cellStyle name="Percent 2 2 2 2 3 5" xfId="41054"/>
    <cellStyle name="Percent 2 2 2 2 3 6" xfId="47420"/>
    <cellStyle name="Percent 2 2 2 2 4" xfId="6828"/>
    <cellStyle name="Percent 2 2 2 2 4 2" xfId="6829"/>
    <cellStyle name="Percent 2 2 2 2 4 2 2" xfId="13589"/>
    <cellStyle name="Percent 2 2 2 2 4 2 2 2" xfId="41060"/>
    <cellStyle name="Percent 2 2 2 2 4 2 3" xfId="41059"/>
    <cellStyle name="Percent 2 2 2 2 4 2 4" xfId="47423"/>
    <cellStyle name="Percent 2 2 2 2 4 3" xfId="13588"/>
    <cellStyle name="Percent 2 2 2 2 4 3 2" xfId="41061"/>
    <cellStyle name="Percent 2 2 2 2 4 4" xfId="25116"/>
    <cellStyle name="Percent 2 2 2 2 4 5" xfId="41058"/>
    <cellStyle name="Percent 2 2 2 2 4 6" xfId="47422"/>
    <cellStyle name="Percent 2 2 2 2 5" xfId="6830"/>
    <cellStyle name="Percent 2 2 2 2 5 2" xfId="13590"/>
    <cellStyle name="Percent 2 2 2 2 5 2 2" xfId="41063"/>
    <cellStyle name="Percent 2 2 2 2 5 3" xfId="25117"/>
    <cellStyle name="Percent 2 2 2 2 5 4" xfId="41062"/>
    <cellStyle name="Percent 2 2 2 2 5 5" xfId="47424"/>
    <cellStyle name="Percent 2 2 2 2 6" xfId="6831"/>
    <cellStyle name="Percent 2 2 2 2 6 2" xfId="13591"/>
    <cellStyle name="Percent 2 2 2 2 6 2 2" xfId="41065"/>
    <cellStyle name="Percent 2 2 2 2 6 3" xfId="25118"/>
    <cellStyle name="Percent 2 2 2 2 6 4" xfId="41064"/>
    <cellStyle name="Percent 2 2 2 2 6 5" xfId="47425"/>
    <cellStyle name="Percent 2 2 2 2 7" xfId="6832"/>
    <cellStyle name="Percent 2 2 2 2 7 2" xfId="13592"/>
    <cellStyle name="Percent 2 2 2 2 7 2 2" xfId="41067"/>
    <cellStyle name="Percent 2 2 2 2 7 3" xfId="25119"/>
    <cellStyle name="Percent 2 2 2 2 7 4" xfId="41066"/>
    <cellStyle name="Percent 2 2 2 2 7 5" xfId="47426"/>
    <cellStyle name="Percent 2 2 2 2 8" xfId="6833"/>
    <cellStyle name="Percent 2 2 2 2 8 2" xfId="13593"/>
    <cellStyle name="Percent 2 2 2 2 8 2 2" xfId="41069"/>
    <cellStyle name="Percent 2 2 2 2 8 3" xfId="25120"/>
    <cellStyle name="Percent 2 2 2 2 8 4" xfId="41068"/>
    <cellStyle name="Percent 2 2 2 2 8 5" xfId="47427"/>
    <cellStyle name="Percent 2 2 2 2 9" xfId="6834"/>
    <cellStyle name="Percent 2 2 2 2 9 2" xfId="13594"/>
    <cellStyle name="Percent 2 2 2 2 9 2 2" xfId="41071"/>
    <cellStyle name="Percent 2 2 2 2 9 3" xfId="25121"/>
    <cellStyle name="Percent 2 2 2 2 9 4" xfId="41070"/>
    <cellStyle name="Percent 2 2 2 2 9 5" xfId="47428"/>
    <cellStyle name="Percent 2 2 2 20" xfId="25122"/>
    <cellStyle name="Percent 2 2 2 21" xfId="25123"/>
    <cellStyle name="Percent 2 2 2 22" xfId="25124"/>
    <cellStyle name="Percent 2 2 2 23" xfId="25125"/>
    <cellStyle name="Percent 2 2 2 24" xfId="25088"/>
    <cellStyle name="Percent 2 2 2 25" xfId="47406"/>
    <cellStyle name="Percent 2 2 2 3" xfId="6835"/>
    <cellStyle name="Percent 2 2 2 3 10" xfId="25126"/>
    <cellStyle name="Percent 2 2 2 3 11" xfId="41072"/>
    <cellStyle name="Percent 2 2 2 3 12" xfId="47429"/>
    <cellStyle name="Percent 2 2 2 3 2" xfId="6836"/>
    <cellStyle name="Percent 2 2 2 3 2 2" xfId="6837"/>
    <cellStyle name="Percent 2 2 2 3 2 2 2" xfId="13597"/>
    <cellStyle name="Percent 2 2 2 3 2 2 2 2" xfId="41075"/>
    <cellStyle name="Percent 2 2 2 3 2 2 3" xfId="41074"/>
    <cellStyle name="Percent 2 2 2 3 2 2 4" xfId="47431"/>
    <cellStyle name="Percent 2 2 2 3 2 3" xfId="13596"/>
    <cellStyle name="Percent 2 2 2 3 2 3 2" xfId="41076"/>
    <cellStyle name="Percent 2 2 2 3 2 4" xfId="41073"/>
    <cellStyle name="Percent 2 2 2 3 2 5" xfId="47430"/>
    <cellStyle name="Percent 2 2 2 3 3" xfId="6838"/>
    <cellStyle name="Percent 2 2 2 3 3 2" xfId="6839"/>
    <cellStyle name="Percent 2 2 2 3 3 2 2" xfId="13599"/>
    <cellStyle name="Percent 2 2 2 3 3 2 2 2" xfId="41079"/>
    <cellStyle name="Percent 2 2 2 3 3 2 3" xfId="41078"/>
    <cellStyle name="Percent 2 2 2 3 3 2 4" xfId="47433"/>
    <cellStyle name="Percent 2 2 2 3 3 3" xfId="13598"/>
    <cellStyle name="Percent 2 2 2 3 3 3 2" xfId="41080"/>
    <cellStyle name="Percent 2 2 2 3 3 4" xfId="41077"/>
    <cellStyle name="Percent 2 2 2 3 3 5" xfId="47432"/>
    <cellStyle name="Percent 2 2 2 3 4" xfId="6840"/>
    <cellStyle name="Percent 2 2 2 3 4 2" xfId="13600"/>
    <cellStyle name="Percent 2 2 2 3 4 2 2" xfId="41082"/>
    <cellStyle name="Percent 2 2 2 3 4 3" xfId="41081"/>
    <cellStyle name="Percent 2 2 2 3 4 4" xfId="47434"/>
    <cellStyle name="Percent 2 2 2 3 5" xfId="6841"/>
    <cellStyle name="Percent 2 2 2 3 5 2" xfId="13601"/>
    <cellStyle name="Percent 2 2 2 3 5 2 2" xfId="41084"/>
    <cellStyle name="Percent 2 2 2 3 5 3" xfId="41083"/>
    <cellStyle name="Percent 2 2 2 3 5 4" xfId="47435"/>
    <cellStyle name="Percent 2 2 2 3 6" xfId="6842"/>
    <cellStyle name="Percent 2 2 2 3 6 2" xfId="13602"/>
    <cellStyle name="Percent 2 2 2 3 6 2 2" xfId="41086"/>
    <cellStyle name="Percent 2 2 2 3 6 3" xfId="41085"/>
    <cellStyle name="Percent 2 2 2 3 6 4" xfId="47436"/>
    <cellStyle name="Percent 2 2 2 3 7" xfId="6843"/>
    <cellStyle name="Percent 2 2 2 3 7 2" xfId="13603"/>
    <cellStyle name="Percent 2 2 2 3 7 2 2" xfId="41088"/>
    <cellStyle name="Percent 2 2 2 3 7 3" xfId="41087"/>
    <cellStyle name="Percent 2 2 2 3 7 4" xfId="47437"/>
    <cellStyle name="Percent 2 2 2 3 8" xfId="6844"/>
    <cellStyle name="Percent 2 2 2 3 8 2" xfId="13604"/>
    <cellStyle name="Percent 2 2 2 3 8 2 2" xfId="41090"/>
    <cellStyle name="Percent 2 2 2 3 8 3" xfId="41089"/>
    <cellStyle name="Percent 2 2 2 3 8 4" xfId="47438"/>
    <cellStyle name="Percent 2 2 2 3 9" xfId="13595"/>
    <cellStyle name="Percent 2 2 2 3 9 2" xfId="41091"/>
    <cellStyle name="Percent 2 2 2 4" xfId="6845"/>
    <cellStyle name="Percent 2 2 2 4 10" xfId="25127"/>
    <cellStyle name="Percent 2 2 2 4 11" xfId="41092"/>
    <cellStyle name="Percent 2 2 2 4 12" xfId="47439"/>
    <cellStyle name="Percent 2 2 2 4 2" xfId="6846"/>
    <cellStyle name="Percent 2 2 2 4 2 2" xfId="13606"/>
    <cellStyle name="Percent 2 2 2 4 2 2 2" xfId="41094"/>
    <cellStyle name="Percent 2 2 2 4 2 3" xfId="41093"/>
    <cellStyle name="Percent 2 2 2 4 2 4" xfId="47440"/>
    <cellStyle name="Percent 2 2 2 4 3" xfId="6847"/>
    <cellStyle name="Percent 2 2 2 4 3 2" xfId="13607"/>
    <cellStyle name="Percent 2 2 2 4 3 2 2" xfId="41096"/>
    <cellStyle name="Percent 2 2 2 4 3 3" xfId="41095"/>
    <cellStyle name="Percent 2 2 2 4 3 4" xfId="47441"/>
    <cellStyle name="Percent 2 2 2 4 4" xfId="6848"/>
    <cellStyle name="Percent 2 2 2 4 4 2" xfId="13608"/>
    <cellStyle name="Percent 2 2 2 4 4 2 2" xfId="41098"/>
    <cellStyle name="Percent 2 2 2 4 4 3" xfId="41097"/>
    <cellStyle name="Percent 2 2 2 4 4 4" xfId="47442"/>
    <cellStyle name="Percent 2 2 2 4 5" xfId="6849"/>
    <cellStyle name="Percent 2 2 2 4 5 2" xfId="13609"/>
    <cellStyle name="Percent 2 2 2 4 5 2 2" xfId="41100"/>
    <cellStyle name="Percent 2 2 2 4 5 3" xfId="41099"/>
    <cellStyle name="Percent 2 2 2 4 5 4" xfId="47443"/>
    <cellStyle name="Percent 2 2 2 4 6" xfId="6850"/>
    <cellStyle name="Percent 2 2 2 4 6 2" xfId="13610"/>
    <cellStyle name="Percent 2 2 2 4 6 2 2" xfId="41102"/>
    <cellStyle name="Percent 2 2 2 4 6 3" xfId="41101"/>
    <cellStyle name="Percent 2 2 2 4 6 4" xfId="47444"/>
    <cellStyle name="Percent 2 2 2 4 7" xfId="6851"/>
    <cellStyle name="Percent 2 2 2 4 7 2" xfId="13611"/>
    <cellStyle name="Percent 2 2 2 4 7 2 2" xfId="41104"/>
    <cellStyle name="Percent 2 2 2 4 7 3" xfId="41103"/>
    <cellStyle name="Percent 2 2 2 4 7 4" xfId="47445"/>
    <cellStyle name="Percent 2 2 2 4 8" xfId="6852"/>
    <cellStyle name="Percent 2 2 2 4 8 2" xfId="13612"/>
    <cellStyle name="Percent 2 2 2 4 8 2 2" xfId="41106"/>
    <cellStyle name="Percent 2 2 2 4 8 3" xfId="41105"/>
    <cellStyle name="Percent 2 2 2 4 8 4" xfId="47446"/>
    <cellStyle name="Percent 2 2 2 4 9" xfId="13605"/>
    <cellStyle name="Percent 2 2 2 4 9 2" xfId="41107"/>
    <cellStyle name="Percent 2 2 2 5" xfId="6853"/>
    <cellStyle name="Percent 2 2 2 5 2" xfId="6854"/>
    <cellStyle name="Percent 2 2 2 5 2 2" xfId="13614"/>
    <cellStyle name="Percent 2 2 2 5 2 2 2" xfId="41110"/>
    <cellStyle name="Percent 2 2 2 5 2 3" xfId="41109"/>
    <cellStyle name="Percent 2 2 2 5 2 4" xfId="47448"/>
    <cellStyle name="Percent 2 2 2 5 3" xfId="13613"/>
    <cellStyle name="Percent 2 2 2 5 3 2" xfId="41111"/>
    <cellStyle name="Percent 2 2 2 5 4" xfId="25128"/>
    <cellStyle name="Percent 2 2 2 5 5" xfId="41108"/>
    <cellStyle name="Percent 2 2 2 5 6" xfId="47447"/>
    <cellStyle name="Percent 2 2 2 6" xfId="6855"/>
    <cellStyle name="Percent 2 2 2 6 2" xfId="13615"/>
    <cellStyle name="Percent 2 2 2 6 2 2" xfId="41113"/>
    <cellStyle name="Percent 2 2 2 6 3" xfId="25129"/>
    <cellStyle name="Percent 2 2 2 6 4" xfId="41112"/>
    <cellStyle name="Percent 2 2 2 6 5" xfId="47449"/>
    <cellStyle name="Percent 2 2 2 7" xfId="6856"/>
    <cellStyle name="Percent 2 2 2 7 2" xfId="13616"/>
    <cellStyle name="Percent 2 2 2 7 2 2" xfId="41115"/>
    <cellStyle name="Percent 2 2 2 7 3" xfId="25130"/>
    <cellStyle name="Percent 2 2 2 7 4" xfId="41114"/>
    <cellStyle name="Percent 2 2 2 7 5" xfId="47450"/>
    <cellStyle name="Percent 2 2 2 8" xfId="6857"/>
    <cellStyle name="Percent 2 2 2 8 2" xfId="13617"/>
    <cellStyle name="Percent 2 2 2 8 2 2" xfId="41117"/>
    <cellStyle name="Percent 2 2 2 8 3" xfId="25131"/>
    <cellStyle name="Percent 2 2 2 8 4" xfId="41116"/>
    <cellStyle name="Percent 2 2 2 8 5" xfId="47451"/>
    <cellStyle name="Percent 2 2 2 9" xfId="6858"/>
    <cellStyle name="Percent 2 2 2 9 2" xfId="13618"/>
    <cellStyle name="Percent 2 2 2 9 2 2" xfId="41119"/>
    <cellStyle name="Percent 2 2 2 9 3" xfId="25132"/>
    <cellStyle name="Percent 2 2 2 9 4" xfId="41118"/>
    <cellStyle name="Percent 2 2 2 9 5" xfId="47452"/>
    <cellStyle name="Percent 2 2 20" xfId="25133"/>
    <cellStyle name="Percent 2 2 21" xfId="25134"/>
    <cellStyle name="Percent 2 2 22" xfId="25135"/>
    <cellStyle name="Percent 2 2 23" xfId="25136"/>
    <cellStyle name="Percent 2 2 24" xfId="25137"/>
    <cellStyle name="Percent 2 2 25" xfId="25138"/>
    <cellStyle name="Percent 2 2 26" xfId="25139"/>
    <cellStyle name="Percent 2 2 27" xfId="25140"/>
    <cellStyle name="Percent 2 2 28" xfId="25141"/>
    <cellStyle name="Percent 2 2 29" xfId="25142"/>
    <cellStyle name="Percent 2 2 3" xfId="6811"/>
    <cellStyle name="Percent 2 2 30" xfId="25143"/>
    <cellStyle name="Percent 2 2 4" xfId="25144"/>
    <cellStyle name="Percent 2 2 5" xfId="25145"/>
    <cellStyle name="Percent 2 2 6" xfId="25146"/>
    <cellStyle name="Percent 2 2 7" xfId="25147"/>
    <cellStyle name="Percent 2 2 8" xfId="25148"/>
    <cellStyle name="Percent 2 2 9" xfId="25149"/>
    <cellStyle name="Percent 2 20" xfId="25150"/>
    <cellStyle name="Percent 2 20 2" xfId="25151"/>
    <cellStyle name="Percent 2 21" xfId="25152"/>
    <cellStyle name="Percent 2 22" xfId="25153"/>
    <cellStyle name="Percent 2 23" xfId="25154"/>
    <cellStyle name="Percent 2 24" xfId="25155"/>
    <cellStyle name="Percent 2 25" xfId="25156"/>
    <cellStyle name="Percent 2 26" xfId="25157"/>
    <cellStyle name="Percent 2 27" xfId="25158"/>
    <cellStyle name="Percent 2 28" xfId="25159"/>
    <cellStyle name="Percent 2 29" xfId="25160"/>
    <cellStyle name="Percent 2 3" xfId="299"/>
    <cellStyle name="Percent 2 3 2" xfId="6860"/>
    <cellStyle name="Percent 2 3 3" xfId="6859"/>
    <cellStyle name="Percent 2 30" xfId="25161"/>
    <cellStyle name="Percent 2 31" xfId="25051"/>
    <cellStyle name="Percent 2 32" xfId="41631"/>
    <cellStyle name="Percent 2 4" xfId="297"/>
    <cellStyle name="Percent 2 4 2" xfId="6862"/>
    <cellStyle name="Percent 2 4 3" xfId="6861"/>
    <cellStyle name="Percent 2 5" xfId="370"/>
    <cellStyle name="Percent 2 5 2" xfId="6863"/>
    <cellStyle name="Percent 2 5 3" xfId="13619"/>
    <cellStyle name="Percent 2 5 3 2" xfId="41121"/>
    <cellStyle name="Percent 2 5 4" xfId="41120"/>
    <cellStyle name="Percent 2 6" xfId="513"/>
    <cellStyle name="Percent 2 6 2" xfId="7186"/>
    <cellStyle name="Percent 2 6 2 2" xfId="13621"/>
    <cellStyle name="Percent 2 6 2 2 2" xfId="41124"/>
    <cellStyle name="Percent 2 6 2 3" xfId="25163"/>
    <cellStyle name="Percent 2 6 2 4" xfId="41123"/>
    <cellStyle name="Percent 2 6 3" xfId="13620"/>
    <cellStyle name="Percent 2 6 3 2" xfId="41125"/>
    <cellStyle name="Percent 2 6 4" xfId="25162"/>
    <cellStyle name="Percent 2 6 5" xfId="41122"/>
    <cellStyle name="Percent 2 7" xfId="540"/>
    <cellStyle name="Percent 2 7 2" xfId="7187"/>
    <cellStyle name="Percent 2 7 2 2" xfId="13623"/>
    <cellStyle name="Percent 2 7 2 2 2" xfId="41128"/>
    <cellStyle name="Percent 2 7 2 3" xfId="25165"/>
    <cellStyle name="Percent 2 7 2 4" xfId="41127"/>
    <cellStyle name="Percent 2 7 3" xfId="13622"/>
    <cellStyle name="Percent 2 7 3 2" xfId="41129"/>
    <cellStyle name="Percent 2 7 4" xfId="25164"/>
    <cellStyle name="Percent 2 7 5" xfId="41126"/>
    <cellStyle name="Percent 2 8" xfId="13571"/>
    <cellStyle name="Percent 2 8 2" xfId="25167"/>
    <cellStyle name="Percent 2 8 2 2" xfId="25168"/>
    <cellStyle name="Percent 2 8 2 3" xfId="25169"/>
    <cellStyle name="Percent 2 8 3" xfId="25170"/>
    <cellStyle name="Percent 2 8 4" xfId="25166"/>
    <cellStyle name="Percent 2 8 5" xfId="41130"/>
    <cellStyle name="Percent 2 9" xfId="25171"/>
    <cellStyle name="Percent 2 9 2" xfId="25172"/>
    <cellStyle name="Percent 2 9 2 2" xfId="25173"/>
    <cellStyle name="Percent 2 9 2 3" xfId="25174"/>
    <cellStyle name="Percent 2 9 3" xfId="25175"/>
    <cellStyle name="Percent 20" xfId="25176"/>
    <cellStyle name="Percent 21" xfId="25177"/>
    <cellStyle name="Percent 22" xfId="25178"/>
    <cellStyle name="Percent 23" xfId="25179"/>
    <cellStyle name="Percent 24" xfId="25180"/>
    <cellStyle name="Percent 25" xfId="25181"/>
    <cellStyle name="Percent 26" xfId="25182"/>
    <cellStyle name="Percent 27" xfId="25183"/>
    <cellStyle name="Percent 28" xfId="25184"/>
    <cellStyle name="Percent 29" xfId="25185"/>
    <cellStyle name="Percent 3" xfId="89"/>
    <cellStyle name="Percent 3 2" xfId="300"/>
    <cellStyle name="Percent 3 2 2" xfId="6864"/>
    <cellStyle name="Percent 3 2 3" xfId="25187"/>
    <cellStyle name="Percent 3 3" xfId="573"/>
    <cellStyle name="Percent 3 3 2" xfId="6865"/>
    <cellStyle name="Percent 3 3 3" xfId="25188"/>
    <cellStyle name="Percent 3 4" xfId="6866"/>
    <cellStyle name="Percent 3 4 2" xfId="6867"/>
    <cellStyle name="Percent 3 4 2 2" xfId="13625"/>
    <cellStyle name="Percent 3 4 2 2 2" xfId="41133"/>
    <cellStyle name="Percent 3 4 2 3" xfId="41132"/>
    <cellStyle name="Percent 3 4 2 4" xfId="47454"/>
    <cellStyle name="Percent 3 4 3" xfId="13624"/>
    <cellStyle name="Percent 3 4 3 2" xfId="41134"/>
    <cellStyle name="Percent 3 4 4" xfId="25189"/>
    <cellStyle name="Percent 3 4 5" xfId="41131"/>
    <cellStyle name="Percent 3 4 6" xfId="47453"/>
    <cellStyle name="Percent 3 5" xfId="25190"/>
    <cellStyle name="Percent 3 6" xfId="25186"/>
    <cellStyle name="Percent 30" xfId="25191"/>
    <cellStyle name="Percent 31" xfId="25192"/>
    <cellStyle name="Percent 32" xfId="25193"/>
    <cellStyle name="Percent 4" xfId="90"/>
    <cellStyle name="Percent 4 2" xfId="6868"/>
    <cellStyle name="Percent 5" xfId="91"/>
    <cellStyle name="Percent 5 10" xfId="6870"/>
    <cellStyle name="Percent 5 10 2" xfId="13626"/>
    <cellStyle name="Percent 5 10 2 2" xfId="41136"/>
    <cellStyle name="Percent 5 10 3" xfId="25195"/>
    <cellStyle name="Percent 5 10 4" xfId="41135"/>
    <cellStyle name="Percent 5 10 5" xfId="47455"/>
    <cellStyle name="Percent 5 11" xfId="6871"/>
    <cellStyle name="Percent 5 11 2" xfId="13627"/>
    <cellStyle name="Percent 5 11 2 2" xfId="41138"/>
    <cellStyle name="Percent 5 11 3" xfId="25196"/>
    <cellStyle name="Percent 5 11 4" xfId="41137"/>
    <cellStyle name="Percent 5 11 5" xfId="47456"/>
    <cellStyle name="Percent 5 12" xfId="6869"/>
    <cellStyle name="Percent 5 12 2" xfId="13628"/>
    <cellStyle name="Percent 5 12 2 2" xfId="41140"/>
    <cellStyle name="Percent 5 12 3" xfId="25197"/>
    <cellStyle name="Percent 5 12 4" xfId="41139"/>
    <cellStyle name="Percent 5 13" xfId="25198"/>
    <cellStyle name="Percent 5 14" xfId="25199"/>
    <cellStyle name="Percent 5 15" xfId="25200"/>
    <cellStyle name="Percent 5 16" xfId="25201"/>
    <cellStyle name="Percent 5 17" xfId="25202"/>
    <cellStyle name="Percent 5 18" xfId="25203"/>
    <cellStyle name="Percent 5 19" xfId="25204"/>
    <cellStyle name="Percent 5 2" xfId="6872"/>
    <cellStyle name="Percent 5 2 10" xfId="13629"/>
    <cellStyle name="Percent 5 2 10 2" xfId="41142"/>
    <cellStyle name="Percent 5 2 11" xfId="25205"/>
    <cellStyle name="Percent 5 2 12" xfId="41141"/>
    <cellStyle name="Percent 5 2 13" xfId="47457"/>
    <cellStyle name="Percent 5 2 2" xfId="6873"/>
    <cellStyle name="Percent 5 2 2 10" xfId="25206"/>
    <cellStyle name="Percent 5 2 2 11" xfId="41143"/>
    <cellStyle name="Percent 5 2 2 12" xfId="47458"/>
    <cellStyle name="Percent 5 2 2 2" xfId="6874"/>
    <cellStyle name="Percent 5 2 2 2 2" xfId="6875"/>
    <cellStyle name="Percent 5 2 2 2 2 2" xfId="13632"/>
    <cellStyle name="Percent 5 2 2 2 2 2 2" xfId="41146"/>
    <cellStyle name="Percent 5 2 2 2 2 3" xfId="41145"/>
    <cellStyle name="Percent 5 2 2 2 2 4" xfId="47460"/>
    <cellStyle name="Percent 5 2 2 2 3" xfId="13631"/>
    <cellStyle name="Percent 5 2 2 2 3 2" xfId="41147"/>
    <cellStyle name="Percent 5 2 2 2 4" xfId="41144"/>
    <cellStyle name="Percent 5 2 2 2 5" xfId="47459"/>
    <cellStyle name="Percent 5 2 2 3" xfId="6876"/>
    <cellStyle name="Percent 5 2 2 3 2" xfId="6877"/>
    <cellStyle name="Percent 5 2 2 3 2 2" xfId="13634"/>
    <cellStyle name="Percent 5 2 2 3 2 2 2" xfId="41150"/>
    <cellStyle name="Percent 5 2 2 3 2 3" xfId="41149"/>
    <cellStyle name="Percent 5 2 2 3 2 4" xfId="47462"/>
    <cellStyle name="Percent 5 2 2 3 3" xfId="13633"/>
    <cellStyle name="Percent 5 2 2 3 3 2" xfId="41151"/>
    <cellStyle name="Percent 5 2 2 3 4" xfId="41148"/>
    <cellStyle name="Percent 5 2 2 3 5" xfId="47461"/>
    <cellStyle name="Percent 5 2 2 4" xfId="6878"/>
    <cellStyle name="Percent 5 2 2 4 2" xfId="13635"/>
    <cellStyle name="Percent 5 2 2 4 2 2" xfId="41153"/>
    <cellStyle name="Percent 5 2 2 4 3" xfId="41152"/>
    <cellStyle name="Percent 5 2 2 4 4" xfId="47463"/>
    <cellStyle name="Percent 5 2 2 5" xfId="6879"/>
    <cellStyle name="Percent 5 2 2 5 2" xfId="13636"/>
    <cellStyle name="Percent 5 2 2 5 2 2" xfId="41155"/>
    <cellStyle name="Percent 5 2 2 5 3" xfId="41154"/>
    <cellStyle name="Percent 5 2 2 5 4" xfId="47464"/>
    <cellStyle name="Percent 5 2 2 6" xfId="6880"/>
    <cellStyle name="Percent 5 2 2 6 2" xfId="13637"/>
    <cellStyle name="Percent 5 2 2 6 2 2" xfId="41157"/>
    <cellStyle name="Percent 5 2 2 6 3" xfId="41156"/>
    <cellStyle name="Percent 5 2 2 6 4" xfId="47465"/>
    <cellStyle name="Percent 5 2 2 7" xfId="6881"/>
    <cellStyle name="Percent 5 2 2 7 2" xfId="13638"/>
    <cellStyle name="Percent 5 2 2 7 2 2" xfId="41159"/>
    <cellStyle name="Percent 5 2 2 7 3" xfId="41158"/>
    <cellStyle name="Percent 5 2 2 7 4" xfId="47466"/>
    <cellStyle name="Percent 5 2 2 8" xfId="6882"/>
    <cellStyle name="Percent 5 2 2 8 2" xfId="13639"/>
    <cellStyle name="Percent 5 2 2 8 2 2" xfId="41161"/>
    <cellStyle name="Percent 5 2 2 8 3" xfId="41160"/>
    <cellStyle name="Percent 5 2 2 8 4" xfId="47467"/>
    <cellStyle name="Percent 5 2 2 9" xfId="13630"/>
    <cellStyle name="Percent 5 2 2 9 2" xfId="41162"/>
    <cellStyle name="Percent 5 2 3" xfId="6883"/>
    <cellStyle name="Percent 5 2 3 2" xfId="6884"/>
    <cellStyle name="Percent 5 2 3 2 2" xfId="13641"/>
    <cellStyle name="Percent 5 2 3 2 2 2" xfId="41165"/>
    <cellStyle name="Percent 5 2 3 2 3" xfId="41164"/>
    <cellStyle name="Percent 5 2 3 2 4" xfId="47469"/>
    <cellStyle name="Percent 5 2 3 3" xfId="13640"/>
    <cellStyle name="Percent 5 2 3 3 2" xfId="41166"/>
    <cellStyle name="Percent 5 2 3 4" xfId="25207"/>
    <cellStyle name="Percent 5 2 3 5" xfId="41163"/>
    <cellStyle name="Percent 5 2 3 6" xfId="47468"/>
    <cellStyle name="Percent 5 2 4" xfId="6885"/>
    <cellStyle name="Percent 5 2 4 2" xfId="6886"/>
    <cellStyle name="Percent 5 2 4 2 2" xfId="13643"/>
    <cellStyle name="Percent 5 2 4 2 2 2" xfId="41169"/>
    <cellStyle name="Percent 5 2 4 2 3" xfId="41168"/>
    <cellStyle name="Percent 5 2 4 2 4" xfId="47471"/>
    <cellStyle name="Percent 5 2 4 3" xfId="13642"/>
    <cellStyle name="Percent 5 2 4 3 2" xfId="41170"/>
    <cellStyle name="Percent 5 2 4 4" xfId="25208"/>
    <cellStyle name="Percent 5 2 4 5" xfId="41167"/>
    <cellStyle name="Percent 5 2 4 6" xfId="47470"/>
    <cellStyle name="Percent 5 2 5" xfId="6887"/>
    <cellStyle name="Percent 5 2 5 2" xfId="13644"/>
    <cellStyle name="Percent 5 2 5 2 2" xfId="41172"/>
    <cellStyle name="Percent 5 2 5 3" xfId="25209"/>
    <cellStyle name="Percent 5 2 5 4" xfId="41171"/>
    <cellStyle name="Percent 5 2 5 5" xfId="47472"/>
    <cellStyle name="Percent 5 2 6" xfId="6888"/>
    <cellStyle name="Percent 5 2 6 2" xfId="13645"/>
    <cellStyle name="Percent 5 2 6 2 2" xfId="41174"/>
    <cellStyle name="Percent 5 2 6 3" xfId="25210"/>
    <cellStyle name="Percent 5 2 6 4" xfId="41173"/>
    <cellStyle name="Percent 5 2 6 5" xfId="47473"/>
    <cellStyle name="Percent 5 2 7" xfId="6889"/>
    <cellStyle name="Percent 5 2 7 2" xfId="13646"/>
    <cellStyle name="Percent 5 2 7 2 2" xfId="41176"/>
    <cellStyle name="Percent 5 2 7 3" xfId="25211"/>
    <cellStyle name="Percent 5 2 7 4" xfId="41175"/>
    <cellStyle name="Percent 5 2 7 5" xfId="47474"/>
    <cellStyle name="Percent 5 2 8" xfId="6890"/>
    <cellStyle name="Percent 5 2 8 2" xfId="13647"/>
    <cellStyle name="Percent 5 2 8 2 2" xfId="41178"/>
    <cellStyle name="Percent 5 2 8 3" xfId="25212"/>
    <cellStyle name="Percent 5 2 8 4" xfId="41177"/>
    <cellStyle name="Percent 5 2 8 5" xfId="47475"/>
    <cellStyle name="Percent 5 2 9" xfId="6891"/>
    <cellStyle name="Percent 5 2 9 2" xfId="13648"/>
    <cellStyle name="Percent 5 2 9 2 2" xfId="41180"/>
    <cellStyle name="Percent 5 2 9 3" xfId="41179"/>
    <cellStyle name="Percent 5 2 9 4" xfId="47476"/>
    <cellStyle name="Percent 5 20" xfId="25194"/>
    <cellStyle name="Percent 5 3" xfId="6892"/>
    <cellStyle name="Percent 5 3 10" xfId="25213"/>
    <cellStyle name="Percent 5 3 11" xfId="41181"/>
    <cellStyle name="Percent 5 3 12" xfId="47477"/>
    <cellStyle name="Percent 5 3 2" xfId="6893"/>
    <cellStyle name="Percent 5 3 2 2" xfId="6894"/>
    <cellStyle name="Percent 5 3 2 2 2" xfId="13651"/>
    <cellStyle name="Percent 5 3 2 2 2 2" xfId="41184"/>
    <cellStyle name="Percent 5 3 2 2 3" xfId="41183"/>
    <cellStyle name="Percent 5 3 2 2 4" xfId="47479"/>
    <cellStyle name="Percent 5 3 2 3" xfId="13650"/>
    <cellStyle name="Percent 5 3 2 3 2" xfId="41185"/>
    <cellStyle name="Percent 5 3 2 4" xfId="25214"/>
    <cellStyle name="Percent 5 3 2 5" xfId="41182"/>
    <cellStyle name="Percent 5 3 2 6" xfId="47478"/>
    <cellStyle name="Percent 5 3 3" xfId="6895"/>
    <cellStyle name="Percent 5 3 3 2" xfId="6896"/>
    <cellStyle name="Percent 5 3 3 2 2" xfId="13653"/>
    <cellStyle name="Percent 5 3 3 2 2 2" xfId="41188"/>
    <cellStyle name="Percent 5 3 3 2 3" xfId="41187"/>
    <cellStyle name="Percent 5 3 3 2 4" xfId="47481"/>
    <cellStyle name="Percent 5 3 3 3" xfId="13652"/>
    <cellStyle name="Percent 5 3 3 3 2" xfId="41189"/>
    <cellStyle name="Percent 5 3 3 4" xfId="25215"/>
    <cellStyle name="Percent 5 3 3 5" xfId="41186"/>
    <cellStyle name="Percent 5 3 3 6" xfId="47480"/>
    <cellStyle name="Percent 5 3 4" xfId="6897"/>
    <cellStyle name="Percent 5 3 4 2" xfId="13654"/>
    <cellStyle name="Percent 5 3 4 2 2" xfId="41191"/>
    <cellStyle name="Percent 5 3 4 3" xfId="25216"/>
    <cellStyle name="Percent 5 3 4 4" xfId="41190"/>
    <cellStyle name="Percent 5 3 4 5" xfId="47482"/>
    <cellStyle name="Percent 5 3 5" xfId="6898"/>
    <cellStyle name="Percent 5 3 5 2" xfId="13655"/>
    <cellStyle name="Percent 5 3 5 2 2" xfId="41193"/>
    <cellStyle name="Percent 5 3 5 3" xfId="25217"/>
    <cellStyle name="Percent 5 3 5 4" xfId="41192"/>
    <cellStyle name="Percent 5 3 5 5" xfId="47483"/>
    <cellStyle name="Percent 5 3 6" xfId="6899"/>
    <cellStyle name="Percent 5 3 6 2" xfId="13656"/>
    <cellStyle name="Percent 5 3 6 2 2" xfId="41195"/>
    <cellStyle name="Percent 5 3 6 3" xfId="25218"/>
    <cellStyle name="Percent 5 3 6 4" xfId="41194"/>
    <cellStyle name="Percent 5 3 6 5" xfId="47484"/>
    <cellStyle name="Percent 5 3 7" xfId="6900"/>
    <cellStyle name="Percent 5 3 7 2" xfId="13657"/>
    <cellStyle name="Percent 5 3 7 2 2" xfId="41197"/>
    <cellStyle name="Percent 5 3 7 3" xfId="25219"/>
    <cellStyle name="Percent 5 3 7 4" xfId="41196"/>
    <cellStyle name="Percent 5 3 7 5" xfId="47485"/>
    <cellStyle name="Percent 5 3 8" xfId="6901"/>
    <cellStyle name="Percent 5 3 8 2" xfId="13658"/>
    <cellStyle name="Percent 5 3 8 2 2" xfId="41199"/>
    <cellStyle name="Percent 5 3 8 3" xfId="25220"/>
    <cellStyle name="Percent 5 3 8 4" xfId="41198"/>
    <cellStyle name="Percent 5 3 8 5" xfId="47486"/>
    <cellStyle name="Percent 5 3 9" xfId="13649"/>
    <cellStyle name="Percent 5 3 9 2" xfId="41200"/>
    <cellStyle name="Percent 5 4" xfId="6902"/>
    <cellStyle name="Percent 5 4 10" xfId="25221"/>
    <cellStyle name="Percent 5 4 11" xfId="41201"/>
    <cellStyle name="Percent 5 4 12" xfId="47487"/>
    <cellStyle name="Percent 5 4 2" xfId="6903"/>
    <cellStyle name="Percent 5 4 2 2" xfId="13660"/>
    <cellStyle name="Percent 5 4 2 2 2" xfId="41203"/>
    <cellStyle name="Percent 5 4 2 3" xfId="25222"/>
    <cellStyle name="Percent 5 4 2 4" xfId="41202"/>
    <cellStyle name="Percent 5 4 2 5" xfId="47488"/>
    <cellStyle name="Percent 5 4 3" xfId="6904"/>
    <cellStyle name="Percent 5 4 3 2" xfId="13661"/>
    <cellStyle name="Percent 5 4 3 2 2" xfId="41205"/>
    <cellStyle name="Percent 5 4 3 3" xfId="25223"/>
    <cellStyle name="Percent 5 4 3 4" xfId="41204"/>
    <cellStyle name="Percent 5 4 3 5" xfId="47489"/>
    <cellStyle name="Percent 5 4 4" xfId="6905"/>
    <cellStyle name="Percent 5 4 4 2" xfId="13662"/>
    <cellStyle name="Percent 5 4 4 2 2" xfId="41207"/>
    <cellStyle name="Percent 5 4 4 3" xfId="25224"/>
    <cellStyle name="Percent 5 4 4 4" xfId="41206"/>
    <cellStyle name="Percent 5 4 4 5" xfId="47490"/>
    <cellStyle name="Percent 5 4 5" xfId="6906"/>
    <cellStyle name="Percent 5 4 5 2" xfId="13663"/>
    <cellStyle name="Percent 5 4 5 2 2" xfId="41209"/>
    <cellStyle name="Percent 5 4 5 3" xfId="25225"/>
    <cellStyle name="Percent 5 4 5 4" xfId="41208"/>
    <cellStyle name="Percent 5 4 5 5" xfId="47491"/>
    <cellStyle name="Percent 5 4 6" xfId="6907"/>
    <cellStyle name="Percent 5 4 6 2" xfId="13664"/>
    <cellStyle name="Percent 5 4 6 2 2" xfId="41211"/>
    <cellStyle name="Percent 5 4 6 3" xfId="25226"/>
    <cellStyle name="Percent 5 4 6 4" xfId="41210"/>
    <cellStyle name="Percent 5 4 6 5" xfId="47492"/>
    <cellStyle name="Percent 5 4 7" xfId="6908"/>
    <cellStyle name="Percent 5 4 7 2" xfId="13665"/>
    <cellStyle name="Percent 5 4 7 2 2" xfId="41213"/>
    <cellStyle name="Percent 5 4 7 3" xfId="25227"/>
    <cellStyle name="Percent 5 4 7 4" xfId="41212"/>
    <cellStyle name="Percent 5 4 7 5" xfId="47493"/>
    <cellStyle name="Percent 5 4 8" xfId="6909"/>
    <cellStyle name="Percent 5 4 8 2" xfId="13666"/>
    <cellStyle name="Percent 5 4 8 2 2" xfId="41215"/>
    <cellStyle name="Percent 5 4 8 3" xfId="25228"/>
    <cellStyle name="Percent 5 4 8 4" xfId="41214"/>
    <cellStyle name="Percent 5 4 8 5" xfId="47494"/>
    <cellStyle name="Percent 5 4 9" xfId="13659"/>
    <cellStyle name="Percent 5 4 9 2" xfId="41216"/>
    <cellStyle name="Percent 5 5" xfId="6910"/>
    <cellStyle name="Percent 5 5 10" xfId="41217"/>
    <cellStyle name="Percent 5 5 11" xfId="47495"/>
    <cellStyle name="Percent 5 5 2" xfId="6911"/>
    <cellStyle name="Percent 5 5 2 2" xfId="13668"/>
    <cellStyle name="Percent 5 5 2 2 2" xfId="41219"/>
    <cellStyle name="Percent 5 5 2 3" xfId="25230"/>
    <cellStyle name="Percent 5 5 2 4" xfId="41218"/>
    <cellStyle name="Percent 5 5 2 5" xfId="47496"/>
    <cellStyle name="Percent 5 5 3" xfId="13667"/>
    <cellStyle name="Percent 5 5 3 2" xfId="25231"/>
    <cellStyle name="Percent 5 5 3 3" xfId="41220"/>
    <cellStyle name="Percent 5 5 4" xfId="25232"/>
    <cellStyle name="Percent 5 5 5" xfId="25233"/>
    <cellStyle name="Percent 5 5 6" xfId="25234"/>
    <cellStyle name="Percent 5 5 7" xfId="25235"/>
    <cellStyle name="Percent 5 5 8" xfId="25236"/>
    <cellStyle name="Percent 5 5 9" xfId="25229"/>
    <cellStyle name="Percent 5 6" xfId="6912"/>
    <cellStyle name="Percent 5 6 10" xfId="41221"/>
    <cellStyle name="Percent 5 6 11" xfId="47497"/>
    <cellStyle name="Percent 5 6 2" xfId="13669"/>
    <cellStyle name="Percent 5 6 2 2" xfId="25238"/>
    <cellStyle name="Percent 5 6 2 3" xfId="41222"/>
    <cellStyle name="Percent 5 6 3" xfId="25239"/>
    <cellStyle name="Percent 5 6 4" xfId="25240"/>
    <cellStyle name="Percent 5 6 5" xfId="25241"/>
    <cellStyle name="Percent 5 6 6" xfId="25242"/>
    <cellStyle name="Percent 5 6 7" xfId="25243"/>
    <cellStyle name="Percent 5 6 8" xfId="25244"/>
    <cellStyle name="Percent 5 6 9" xfId="25237"/>
    <cellStyle name="Percent 5 7" xfId="6913"/>
    <cellStyle name="Percent 5 7 2" xfId="13670"/>
    <cellStyle name="Percent 5 7 2 2" xfId="41224"/>
    <cellStyle name="Percent 5 7 3" xfId="25245"/>
    <cellStyle name="Percent 5 7 4" xfId="41223"/>
    <cellStyle name="Percent 5 7 5" xfId="47498"/>
    <cellStyle name="Percent 5 8" xfId="6914"/>
    <cellStyle name="Percent 5 8 2" xfId="13671"/>
    <cellStyle name="Percent 5 8 2 2" xfId="41226"/>
    <cellStyle name="Percent 5 8 3" xfId="25246"/>
    <cellStyle name="Percent 5 8 4" xfId="41225"/>
    <cellStyle name="Percent 5 8 5" xfId="47499"/>
    <cellStyle name="Percent 5 9" xfId="6915"/>
    <cellStyle name="Percent 5 9 2" xfId="13672"/>
    <cellStyle name="Percent 5 9 2 2" xfId="41228"/>
    <cellStyle name="Percent 5 9 3" xfId="25247"/>
    <cellStyle name="Percent 5 9 4" xfId="41227"/>
    <cellStyle name="Percent 5 9 5" xfId="47500"/>
    <cellStyle name="Percent 6" xfId="92"/>
    <cellStyle name="Percent 6 10" xfId="6917"/>
    <cellStyle name="Percent 6 10 2" xfId="13673"/>
    <cellStyle name="Percent 6 10 2 2" xfId="41230"/>
    <cellStyle name="Percent 6 10 3" xfId="41229"/>
    <cellStyle name="Percent 6 10 4" xfId="47501"/>
    <cellStyle name="Percent 6 11" xfId="6918"/>
    <cellStyle name="Percent 6 11 2" xfId="13674"/>
    <cellStyle name="Percent 6 11 2 2" xfId="41232"/>
    <cellStyle name="Percent 6 11 3" xfId="41231"/>
    <cellStyle name="Percent 6 11 4" xfId="47502"/>
    <cellStyle name="Percent 6 12" xfId="6916"/>
    <cellStyle name="Percent 6 12 2" xfId="13675"/>
    <cellStyle name="Percent 6 12 2 2" xfId="41234"/>
    <cellStyle name="Percent 6 12 3" xfId="41233"/>
    <cellStyle name="Percent 6 2" xfId="6919"/>
    <cellStyle name="Percent 6 2 10" xfId="13676"/>
    <cellStyle name="Percent 6 2 10 2" xfId="41236"/>
    <cellStyle name="Percent 6 2 11" xfId="25248"/>
    <cellStyle name="Percent 6 2 12" xfId="41235"/>
    <cellStyle name="Percent 6 2 13" xfId="47503"/>
    <cellStyle name="Percent 6 2 2" xfId="6920"/>
    <cellStyle name="Percent 6 2 2 10" xfId="41237"/>
    <cellStyle name="Percent 6 2 2 11" xfId="47504"/>
    <cellStyle name="Percent 6 2 2 2" xfId="6921"/>
    <cellStyle name="Percent 6 2 2 2 2" xfId="6922"/>
    <cellStyle name="Percent 6 2 2 2 2 2" xfId="13679"/>
    <cellStyle name="Percent 6 2 2 2 2 2 2" xfId="41240"/>
    <cellStyle name="Percent 6 2 2 2 2 3" xfId="41239"/>
    <cellStyle name="Percent 6 2 2 2 2 4" xfId="47506"/>
    <cellStyle name="Percent 6 2 2 2 3" xfId="13678"/>
    <cellStyle name="Percent 6 2 2 2 3 2" xfId="41241"/>
    <cellStyle name="Percent 6 2 2 2 4" xfId="41238"/>
    <cellStyle name="Percent 6 2 2 2 5" xfId="47505"/>
    <cellStyle name="Percent 6 2 2 3" xfId="6923"/>
    <cellStyle name="Percent 6 2 2 3 2" xfId="6924"/>
    <cellStyle name="Percent 6 2 2 3 2 2" xfId="13681"/>
    <cellStyle name="Percent 6 2 2 3 2 2 2" xfId="41244"/>
    <cellStyle name="Percent 6 2 2 3 2 3" xfId="41243"/>
    <cellStyle name="Percent 6 2 2 3 2 4" xfId="47508"/>
    <cellStyle name="Percent 6 2 2 3 3" xfId="13680"/>
    <cellStyle name="Percent 6 2 2 3 3 2" xfId="41245"/>
    <cellStyle name="Percent 6 2 2 3 4" xfId="41242"/>
    <cellStyle name="Percent 6 2 2 3 5" xfId="47507"/>
    <cellStyle name="Percent 6 2 2 4" xfId="6925"/>
    <cellStyle name="Percent 6 2 2 4 2" xfId="13682"/>
    <cellStyle name="Percent 6 2 2 4 2 2" xfId="41247"/>
    <cellStyle name="Percent 6 2 2 4 3" xfId="41246"/>
    <cellStyle name="Percent 6 2 2 4 4" xfId="47509"/>
    <cellStyle name="Percent 6 2 2 5" xfId="6926"/>
    <cellStyle name="Percent 6 2 2 5 2" xfId="13683"/>
    <cellStyle name="Percent 6 2 2 5 2 2" xfId="41249"/>
    <cellStyle name="Percent 6 2 2 5 3" xfId="41248"/>
    <cellStyle name="Percent 6 2 2 5 4" xfId="47510"/>
    <cellStyle name="Percent 6 2 2 6" xfId="6927"/>
    <cellStyle name="Percent 6 2 2 6 2" xfId="13684"/>
    <cellStyle name="Percent 6 2 2 6 2 2" xfId="41251"/>
    <cellStyle name="Percent 6 2 2 6 3" xfId="41250"/>
    <cellStyle name="Percent 6 2 2 6 4" xfId="47511"/>
    <cellStyle name="Percent 6 2 2 7" xfId="6928"/>
    <cellStyle name="Percent 6 2 2 7 2" xfId="13685"/>
    <cellStyle name="Percent 6 2 2 7 2 2" xfId="41253"/>
    <cellStyle name="Percent 6 2 2 7 3" xfId="41252"/>
    <cellStyle name="Percent 6 2 2 7 4" xfId="47512"/>
    <cellStyle name="Percent 6 2 2 8" xfId="6929"/>
    <cellStyle name="Percent 6 2 2 8 2" xfId="13686"/>
    <cellStyle name="Percent 6 2 2 8 2 2" xfId="41255"/>
    <cellStyle name="Percent 6 2 2 8 3" xfId="41254"/>
    <cellStyle name="Percent 6 2 2 8 4" xfId="47513"/>
    <cellStyle name="Percent 6 2 2 9" xfId="13677"/>
    <cellStyle name="Percent 6 2 2 9 2" xfId="41256"/>
    <cellStyle name="Percent 6 2 3" xfId="6930"/>
    <cellStyle name="Percent 6 2 3 2" xfId="6931"/>
    <cellStyle name="Percent 6 2 3 2 2" xfId="13688"/>
    <cellStyle name="Percent 6 2 3 2 2 2" xfId="41259"/>
    <cellStyle name="Percent 6 2 3 2 3" xfId="41258"/>
    <cellStyle name="Percent 6 2 3 2 4" xfId="47515"/>
    <cellStyle name="Percent 6 2 3 3" xfId="13687"/>
    <cellStyle name="Percent 6 2 3 3 2" xfId="41260"/>
    <cellStyle name="Percent 6 2 3 4" xfId="41257"/>
    <cellStyle name="Percent 6 2 3 5" xfId="47514"/>
    <cellStyle name="Percent 6 2 4" xfId="6932"/>
    <cellStyle name="Percent 6 2 4 2" xfId="6933"/>
    <cellStyle name="Percent 6 2 4 2 2" xfId="13690"/>
    <cellStyle name="Percent 6 2 4 2 2 2" xfId="41263"/>
    <cellStyle name="Percent 6 2 4 2 3" xfId="41262"/>
    <cellStyle name="Percent 6 2 4 2 4" xfId="47517"/>
    <cellStyle name="Percent 6 2 4 3" xfId="13689"/>
    <cellStyle name="Percent 6 2 4 3 2" xfId="41264"/>
    <cellStyle name="Percent 6 2 4 4" xfId="41261"/>
    <cellStyle name="Percent 6 2 4 5" xfId="47516"/>
    <cellStyle name="Percent 6 2 5" xfId="6934"/>
    <cellStyle name="Percent 6 2 5 2" xfId="13691"/>
    <cellStyle name="Percent 6 2 5 2 2" xfId="41266"/>
    <cellStyle name="Percent 6 2 5 3" xfId="41265"/>
    <cellStyle name="Percent 6 2 5 4" xfId="47518"/>
    <cellStyle name="Percent 6 2 6" xfId="6935"/>
    <cellStyle name="Percent 6 2 6 2" xfId="13692"/>
    <cellStyle name="Percent 6 2 6 2 2" xfId="41268"/>
    <cellStyle name="Percent 6 2 6 3" xfId="41267"/>
    <cellStyle name="Percent 6 2 6 4" xfId="47519"/>
    <cellStyle name="Percent 6 2 7" xfId="6936"/>
    <cellStyle name="Percent 6 2 7 2" xfId="13693"/>
    <cellStyle name="Percent 6 2 7 2 2" xfId="41270"/>
    <cellStyle name="Percent 6 2 7 3" xfId="41269"/>
    <cellStyle name="Percent 6 2 7 4" xfId="47520"/>
    <cellStyle name="Percent 6 2 8" xfId="6937"/>
    <cellStyle name="Percent 6 2 8 2" xfId="13694"/>
    <cellStyle name="Percent 6 2 8 2 2" xfId="41272"/>
    <cellStyle name="Percent 6 2 8 3" xfId="41271"/>
    <cellStyle name="Percent 6 2 8 4" xfId="47521"/>
    <cellStyle name="Percent 6 2 9" xfId="6938"/>
    <cellStyle name="Percent 6 2 9 2" xfId="13695"/>
    <cellStyle name="Percent 6 2 9 2 2" xfId="41274"/>
    <cellStyle name="Percent 6 2 9 3" xfId="41273"/>
    <cellStyle name="Percent 6 2 9 4" xfId="47522"/>
    <cellStyle name="Percent 6 3" xfId="6939"/>
    <cellStyle name="Percent 6 3 10" xfId="25249"/>
    <cellStyle name="Percent 6 3 11" xfId="41275"/>
    <cellStyle name="Percent 6 3 12" xfId="47523"/>
    <cellStyle name="Percent 6 3 2" xfId="6940"/>
    <cellStyle name="Percent 6 3 2 2" xfId="6941"/>
    <cellStyle name="Percent 6 3 2 2 2" xfId="13698"/>
    <cellStyle name="Percent 6 3 2 2 2 2" xfId="41278"/>
    <cellStyle name="Percent 6 3 2 2 3" xfId="41277"/>
    <cellStyle name="Percent 6 3 2 2 4" xfId="47525"/>
    <cellStyle name="Percent 6 3 2 3" xfId="13697"/>
    <cellStyle name="Percent 6 3 2 3 2" xfId="41279"/>
    <cellStyle name="Percent 6 3 2 4" xfId="41276"/>
    <cellStyle name="Percent 6 3 2 5" xfId="47524"/>
    <cellStyle name="Percent 6 3 3" xfId="6942"/>
    <cellStyle name="Percent 6 3 3 2" xfId="6943"/>
    <cellStyle name="Percent 6 3 3 2 2" xfId="13700"/>
    <cellStyle name="Percent 6 3 3 2 2 2" xfId="41282"/>
    <cellStyle name="Percent 6 3 3 2 3" xfId="41281"/>
    <cellStyle name="Percent 6 3 3 2 4" xfId="47527"/>
    <cellStyle name="Percent 6 3 3 3" xfId="13699"/>
    <cellStyle name="Percent 6 3 3 3 2" xfId="41283"/>
    <cellStyle name="Percent 6 3 3 4" xfId="41280"/>
    <cellStyle name="Percent 6 3 3 5" xfId="47526"/>
    <cellStyle name="Percent 6 3 4" xfId="6944"/>
    <cellStyle name="Percent 6 3 4 2" xfId="13701"/>
    <cellStyle name="Percent 6 3 4 2 2" xfId="41285"/>
    <cellStyle name="Percent 6 3 4 3" xfId="41284"/>
    <cellStyle name="Percent 6 3 4 4" xfId="47528"/>
    <cellStyle name="Percent 6 3 5" xfId="6945"/>
    <cellStyle name="Percent 6 3 5 2" xfId="13702"/>
    <cellStyle name="Percent 6 3 5 2 2" xfId="41287"/>
    <cellStyle name="Percent 6 3 5 3" xfId="41286"/>
    <cellStyle name="Percent 6 3 5 4" xfId="47529"/>
    <cellStyle name="Percent 6 3 6" xfId="6946"/>
    <cellStyle name="Percent 6 3 6 2" xfId="13703"/>
    <cellStyle name="Percent 6 3 6 2 2" xfId="41289"/>
    <cellStyle name="Percent 6 3 6 3" xfId="41288"/>
    <cellStyle name="Percent 6 3 6 4" xfId="47530"/>
    <cellStyle name="Percent 6 3 7" xfId="6947"/>
    <cellStyle name="Percent 6 3 7 2" xfId="13704"/>
    <cellStyle name="Percent 6 3 7 2 2" xfId="41291"/>
    <cellStyle name="Percent 6 3 7 3" xfId="41290"/>
    <cellStyle name="Percent 6 3 7 4" xfId="47531"/>
    <cellStyle name="Percent 6 3 8" xfId="6948"/>
    <cellStyle name="Percent 6 3 8 2" xfId="13705"/>
    <cellStyle name="Percent 6 3 8 2 2" xfId="41293"/>
    <cellStyle name="Percent 6 3 8 3" xfId="41292"/>
    <cellStyle name="Percent 6 3 8 4" xfId="47532"/>
    <cellStyle name="Percent 6 3 9" xfId="13696"/>
    <cellStyle name="Percent 6 3 9 2" xfId="41294"/>
    <cellStyle name="Percent 6 4" xfId="6949"/>
    <cellStyle name="Percent 6 4 10" xfId="25250"/>
    <cellStyle name="Percent 6 4 11" xfId="41295"/>
    <cellStyle name="Percent 6 4 12" xfId="47533"/>
    <cellStyle name="Percent 6 4 2" xfId="6950"/>
    <cellStyle name="Percent 6 4 2 2" xfId="13707"/>
    <cellStyle name="Percent 6 4 2 2 2" xfId="41297"/>
    <cellStyle name="Percent 6 4 2 3" xfId="41296"/>
    <cellStyle name="Percent 6 4 2 4" xfId="47534"/>
    <cellStyle name="Percent 6 4 3" xfId="6951"/>
    <cellStyle name="Percent 6 4 3 2" xfId="13708"/>
    <cellStyle name="Percent 6 4 3 2 2" xfId="41299"/>
    <cellStyle name="Percent 6 4 3 3" xfId="41298"/>
    <cellStyle name="Percent 6 4 3 4" xfId="47535"/>
    <cellStyle name="Percent 6 4 4" xfId="6952"/>
    <cellStyle name="Percent 6 4 4 2" xfId="13709"/>
    <cellStyle name="Percent 6 4 4 2 2" xfId="41301"/>
    <cellStyle name="Percent 6 4 4 3" xfId="41300"/>
    <cellStyle name="Percent 6 4 4 4" xfId="47536"/>
    <cellStyle name="Percent 6 4 5" xfId="6953"/>
    <cellStyle name="Percent 6 4 5 2" xfId="13710"/>
    <cellStyle name="Percent 6 4 5 2 2" xfId="41303"/>
    <cellStyle name="Percent 6 4 5 3" xfId="41302"/>
    <cellStyle name="Percent 6 4 5 4" xfId="47537"/>
    <cellStyle name="Percent 6 4 6" xfId="6954"/>
    <cellStyle name="Percent 6 4 6 2" xfId="13711"/>
    <cellStyle name="Percent 6 4 6 2 2" xfId="41305"/>
    <cellStyle name="Percent 6 4 6 3" xfId="41304"/>
    <cellStyle name="Percent 6 4 6 4" xfId="47538"/>
    <cellStyle name="Percent 6 4 7" xfId="6955"/>
    <cellStyle name="Percent 6 4 7 2" xfId="13712"/>
    <cellStyle name="Percent 6 4 7 2 2" xfId="41307"/>
    <cellStyle name="Percent 6 4 7 3" xfId="41306"/>
    <cellStyle name="Percent 6 4 7 4" xfId="47539"/>
    <cellStyle name="Percent 6 4 8" xfId="6956"/>
    <cellStyle name="Percent 6 4 8 2" xfId="13713"/>
    <cellStyle name="Percent 6 4 8 2 2" xfId="41309"/>
    <cellStyle name="Percent 6 4 8 3" xfId="41308"/>
    <cellStyle name="Percent 6 4 8 4" xfId="47540"/>
    <cellStyle name="Percent 6 4 9" xfId="13706"/>
    <cellStyle name="Percent 6 4 9 2" xfId="41310"/>
    <cellStyle name="Percent 6 5" xfId="6957"/>
    <cellStyle name="Percent 6 5 2" xfId="6958"/>
    <cellStyle name="Percent 6 5 2 2" xfId="13715"/>
    <cellStyle name="Percent 6 5 2 2 2" xfId="41313"/>
    <cellStyle name="Percent 6 5 2 3" xfId="41312"/>
    <cellStyle name="Percent 6 5 2 4" xfId="47542"/>
    <cellStyle name="Percent 6 5 3" xfId="13714"/>
    <cellStyle name="Percent 6 5 3 2" xfId="41314"/>
    <cellStyle name="Percent 6 5 4" xfId="25251"/>
    <cellStyle name="Percent 6 5 5" xfId="41311"/>
    <cellStyle name="Percent 6 5 6" xfId="47541"/>
    <cellStyle name="Percent 6 6" xfId="6959"/>
    <cellStyle name="Percent 6 6 2" xfId="13716"/>
    <cellStyle name="Percent 6 6 2 2" xfId="41316"/>
    <cellStyle name="Percent 6 6 3" xfId="25252"/>
    <cellStyle name="Percent 6 6 4" xfId="41315"/>
    <cellStyle name="Percent 6 6 5" xfId="47543"/>
    <cellStyle name="Percent 6 7" xfId="6960"/>
    <cellStyle name="Percent 6 7 2" xfId="13717"/>
    <cellStyle name="Percent 6 7 2 2" xfId="41318"/>
    <cellStyle name="Percent 6 7 3" xfId="25253"/>
    <cellStyle name="Percent 6 7 4" xfId="41317"/>
    <cellStyle name="Percent 6 7 5" xfId="47544"/>
    <cellStyle name="Percent 6 8" xfId="6961"/>
    <cellStyle name="Percent 6 8 2" xfId="13718"/>
    <cellStyle name="Percent 6 8 2 2" xfId="41320"/>
    <cellStyle name="Percent 6 8 3" xfId="41319"/>
    <cellStyle name="Percent 6 8 4" xfId="47545"/>
    <cellStyle name="Percent 6 9" xfId="6962"/>
    <cellStyle name="Percent 6 9 2" xfId="13719"/>
    <cellStyle name="Percent 6 9 2 2" xfId="41322"/>
    <cellStyle name="Percent 6 9 3" xfId="41321"/>
    <cellStyle name="Percent 6 9 4" xfId="47546"/>
    <cellStyle name="Percent 7" xfId="6963"/>
    <cellStyle name="Percent 7 10" xfId="6964"/>
    <cellStyle name="Percent 7 10 2" xfId="13721"/>
    <cellStyle name="Percent 7 10 2 2" xfId="41325"/>
    <cellStyle name="Percent 7 10 3" xfId="41324"/>
    <cellStyle name="Percent 7 10 4" xfId="47548"/>
    <cellStyle name="Percent 7 11" xfId="6965"/>
    <cellStyle name="Percent 7 11 2" xfId="13722"/>
    <cellStyle name="Percent 7 11 2 2" xfId="41327"/>
    <cellStyle name="Percent 7 11 3" xfId="41326"/>
    <cellStyle name="Percent 7 11 4" xfId="47549"/>
    <cellStyle name="Percent 7 12" xfId="13720"/>
    <cellStyle name="Percent 7 12 2" xfId="41328"/>
    <cellStyle name="Percent 7 13" xfId="25254"/>
    <cellStyle name="Percent 7 14" xfId="41323"/>
    <cellStyle name="Percent 7 15" xfId="47547"/>
    <cellStyle name="Percent 7 2" xfId="6966"/>
    <cellStyle name="Percent 7 2 10" xfId="13723"/>
    <cellStyle name="Percent 7 2 10 2" xfId="41330"/>
    <cellStyle name="Percent 7 2 11" xfId="25255"/>
    <cellStyle name="Percent 7 2 12" xfId="41329"/>
    <cellStyle name="Percent 7 2 13" xfId="47550"/>
    <cellStyle name="Percent 7 2 2" xfId="6967"/>
    <cellStyle name="Percent 7 2 2 10" xfId="41331"/>
    <cellStyle name="Percent 7 2 2 11" xfId="47551"/>
    <cellStyle name="Percent 7 2 2 2" xfId="6968"/>
    <cellStyle name="Percent 7 2 2 2 2" xfId="6969"/>
    <cellStyle name="Percent 7 2 2 2 2 2" xfId="13726"/>
    <cellStyle name="Percent 7 2 2 2 2 2 2" xfId="41334"/>
    <cellStyle name="Percent 7 2 2 2 2 3" xfId="41333"/>
    <cellStyle name="Percent 7 2 2 2 2 4" xfId="47553"/>
    <cellStyle name="Percent 7 2 2 2 3" xfId="13725"/>
    <cellStyle name="Percent 7 2 2 2 3 2" xfId="41335"/>
    <cellStyle name="Percent 7 2 2 2 4" xfId="41332"/>
    <cellStyle name="Percent 7 2 2 2 5" xfId="47552"/>
    <cellStyle name="Percent 7 2 2 3" xfId="6970"/>
    <cellStyle name="Percent 7 2 2 3 2" xfId="6971"/>
    <cellStyle name="Percent 7 2 2 3 2 2" xfId="13728"/>
    <cellStyle name="Percent 7 2 2 3 2 2 2" xfId="41338"/>
    <cellStyle name="Percent 7 2 2 3 2 3" xfId="41337"/>
    <cellStyle name="Percent 7 2 2 3 2 4" xfId="47555"/>
    <cellStyle name="Percent 7 2 2 3 3" xfId="13727"/>
    <cellStyle name="Percent 7 2 2 3 3 2" xfId="41339"/>
    <cellStyle name="Percent 7 2 2 3 4" xfId="41336"/>
    <cellStyle name="Percent 7 2 2 3 5" xfId="47554"/>
    <cellStyle name="Percent 7 2 2 4" xfId="6972"/>
    <cellStyle name="Percent 7 2 2 4 2" xfId="13729"/>
    <cellStyle name="Percent 7 2 2 4 2 2" xfId="41341"/>
    <cellStyle name="Percent 7 2 2 4 3" xfId="41340"/>
    <cellStyle name="Percent 7 2 2 4 4" xfId="47556"/>
    <cellStyle name="Percent 7 2 2 5" xfId="6973"/>
    <cellStyle name="Percent 7 2 2 5 2" xfId="13730"/>
    <cellStyle name="Percent 7 2 2 5 2 2" xfId="41343"/>
    <cellStyle name="Percent 7 2 2 5 3" xfId="41342"/>
    <cellStyle name="Percent 7 2 2 5 4" xfId="47557"/>
    <cellStyle name="Percent 7 2 2 6" xfId="6974"/>
    <cellStyle name="Percent 7 2 2 6 2" xfId="13731"/>
    <cellStyle name="Percent 7 2 2 6 2 2" xfId="41345"/>
    <cellStyle name="Percent 7 2 2 6 3" xfId="41344"/>
    <cellStyle name="Percent 7 2 2 6 4" xfId="47558"/>
    <cellStyle name="Percent 7 2 2 7" xfId="6975"/>
    <cellStyle name="Percent 7 2 2 7 2" xfId="13732"/>
    <cellStyle name="Percent 7 2 2 7 2 2" xfId="41347"/>
    <cellStyle name="Percent 7 2 2 7 3" xfId="41346"/>
    <cellStyle name="Percent 7 2 2 7 4" xfId="47559"/>
    <cellStyle name="Percent 7 2 2 8" xfId="6976"/>
    <cellStyle name="Percent 7 2 2 8 2" xfId="13733"/>
    <cellStyle name="Percent 7 2 2 8 2 2" xfId="41349"/>
    <cellStyle name="Percent 7 2 2 8 3" xfId="41348"/>
    <cellStyle name="Percent 7 2 2 8 4" xfId="47560"/>
    <cellStyle name="Percent 7 2 2 9" xfId="13724"/>
    <cellStyle name="Percent 7 2 2 9 2" xfId="41350"/>
    <cellStyle name="Percent 7 2 3" xfId="6977"/>
    <cellStyle name="Percent 7 2 3 2" xfId="6978"/>
    <cellStyle name="Percent 7 2 3 2 2" xfId="13735"/>
    <cellStyle name="Percent 7 2 3 2 2 2" xfId="41353"/>
    <cellStyle name="Percent 7 2 3 2 3" xfId="41352"/>
    <cellStyle name="Percent 7 2 3 2 4" xfId="47562"/>
    <cellStyle name="Percent 7 2 3 3" xfId="13734"/>
    <cellStyle name="Percent 7 2 3 3 2" xfId="41354"/>
    <cellStyle name="Percent 7 2 3 4" xfId="41351"/>
    <cellStyle name="Percent 7 2 3 5" xfId="47561"/>
    <cellStyle name="Percent 7 2 4" xfId="6979"/>
    <cellStyle name="Percent 7 2 4 2" xfId="6980"/>
    <cellStyle name="Percent 7 2 4 2 2" xfId="13737"/>
    <cellStyle name="Percent 7 2 4 2 2 2" xfId="41357"/>
    <cellStyle name="Percent 7 2 4 2 3" xfId="41356"/>
    <cellStyle name="Percent 7 2 4 2 4" xfId="47564"/>
    <cellStyle name="Percent 7 2 4 3" xfId="13736"/>
    <cellStyle name="Percent 7 2 4 3 2" xfId="41358"/>
    <cellStyle name="Percent 7 2 4 4" xfId="41355"/>
    <cellStyle name="Percent 7 2 4 5" xfId="47563"/>
    <cellStyle name="Percent 7 2 5" xfId="6981"/>
    <cellStyle name="Percent 7 2 5 2" xfId="13738"/>
    <cellStyle name="Percent 7 2 5 2 2" xfId="41360"/>
    <cellStyle name="Percent 7 2 5 3" xfId="41359"/>
    <cellStyle name="Percent 7 2 5 4" xfId="47565"/>
    <cellStyle name="Percent 7 2 6" xfId="6982"/>
    <cellStyle name="Percent 7 2 6 2" xfId="13739"/>
    <cellStyle name="Percent 7 2 6 2 2" xfId="41362"/>
    <cellStyle name="Percent 7 2 6 3" xfId="41361"/>
    <cellStyle name="Percent 7 2 6 4" xfId="47566"/>
    <cellStyle name="Percent 7 2 7" xfId="6983"/>
    <cellStyle name="Percent 7 2 7 2" xfId="13740"/>
    <cellStyle name="Percent 7 2 7 2 2" xfId="41364"/>
    <cellStyle name="Percent 7 2 7 3" xfId="41363"/>
    <cellStyle name="Percent 7 2 7 4" xfId="47567"/>
    <cellStyle name="Percent 7 2 8" xfId="6984"/>
    <cellStyle name="Percent 7 2 8 2" xfId="13741"/>
    <cellStyle name="Percent 7 2 8 2 2" xfId="41366"/>
    <cellStyle name="Percent 7 2 8 3" xfId="41365"/>
    <cellStyle name="Percent 7 2 8 4" xfId="47568"/>
    <cellStyle name="Percent 7 2 9" xfId="6985"/>
    <cellStyle name="Percent 7 2 9 2" xfId="13742"/>
    <cellStyle name="Percent 7 2 9 2 2" xfId="41368"/>
    <cellStyle name="Percent 7 2 9 3" xfId="41367"/>
    <cellStyle name="Percent 7 2 9 4" xfId="47569"/>
    <cellStyle name="Percent 7 3" xfId="6986"/>
    <cellStyle name="Percent 7 3 10" xfId="25256"/>
    <cellStyle name="Percent 7 3 11" xfId="41369"/>
    <cellStyle name="Percent 7 3 12" xfId="47570"/>
    <cellStyle name="Percent 7 3 2" xfId="6987"/>
    <cellStyle name="Percent 7 3 2 2" xfId="6988"/>
    <cellStyle name="Percent 7 3 2 2 2" xfId="13745"/>
    <cellStyle name="Percent 7 3 2 2 2 2" xfId="41372"/>
    <cellStyle name="Percent 7 3 2 2 3" xfId="41371"/>
    <cellStyle name="Percent 7 3 2 2 4" xfId="47572"/>
    <cellStyle name="Percent 7 3 2 3" xfId="13744"/>
    <cellStyle name="Percent 7 3 2 3 2" xfId="41373"/>
    <cellStyle name="Percent 7 3 2 4" xfId="41370"/>
    <cellStyle name="Percent 7 3 2 5" xfId="47571"/>
    <cellStyle name="Percent 7 3 3" xfId="6989"/>
    <cellStyle name="Percent 7 3 3 2" xfId="6990"/>
    <cellStyle name="Percent 7 3 3 2 2" xfId="13747"/>
    <cellStyle name="Percent 7 3 3 2 2 2" xfId="41376"/>
    <cellStyle name="Percent 7 3 3 2 3" xfId="41375"/>
    <cellStyle name="Percent 7 3 3 2 4" xfId="47574"/>
    <cellStyle name="Percent 7 3 3 3" xfId="13746"/>
    <cellStyle name="Percent 7 3 3 3 2" xfId="41377"/>
    <cellStyle name="Percent 7 3 3 4" xfId="41374"/>
    <cellStyle name="Percent 7 3 3 5" xfId="47573"/>
    <cellStyle name="Percent 7 3 4" xfId="6991"/>
    <cellStyle name="Percent 7 3 4 2" xfId="13748"/>
    <cellStyle name="Percent 7 3 4 2 2" xfId="41379"/>
    <cellStyle name="Percent 7 3 4 3" xfId="41378"/>
    <cellStyle name="Percent 7 3 4 4" xfId="47575"/>
    <cellStyle name="Percent 7 3 5" xfId="6992"/>
    <cellStyle name="Percent 7 3 5 2" xfId="13749"/>
    <cellStyle name="Percent 7 3 5 2 2" xfId="41381"/>
    <cellStyle name="Percent 7 3 5 3" xfId="41380"/>
    <cellStyle name="Percent 7 3 5 4" xfId="47576"/>
    <cellStyle name="Percent 7 3 6" xfId="6993"/>
    <cellStyle name="Percent 7 3 6 2" xfId="13750"/>
    <cellStyle name="Percent 7 3 6 2 2" xfId="41383"/>
    <cellStyle name="Percent 7 3 6 3" xfId="41382"/>
    <cellStyle name="Percent 7 3 6 4" xfId="47577"/>
    <cellStyle name="Percent 7 3 7" xfId="6994"/>
    <cellStyle name="Percent 7 3 7 2" xfId="13751"/>
    <cellStyle name="Percent 7 3 7 2 2" xfId="41385"/>
    <cellStyle name="Percent 7 3 7 3" xfId="41384"/>
    <cellStyle name="Percent 7 3 7 4" xfId="47578"/>
    <cellStyle name="Percent 7 3 8" xfId="6995"/>
    <cellStyle name="Percent 7 3 8 2" xfId="13752"/>
    <cellStyle name="Percent 7 3 8 2 2" xfId="41387"/>
    <cellStyle name="Percent 7 3 8 3" xfId="41386"/>
    <cellStyle name="Percent 7 3 8 4" xfId="47579"/>
    <cellStyle name="Percent 7 3 9" xfId="13743"/>
    <cellStyle name="Percent 7 3 9 2" xfId="41388"/>
    <cellStyle name="Percent 7 4" xfId="6996"/>
    <cellStyle name="Percent 7 4 10" xfId="25257"/>
    <cellStyle name="Percent 7 4 11" xfId="41389"/>
    <cellStyle name="Percent 7 4 12" xfId="47580"/>
    <cellStyle name="Percent 7 4 2" xfId="6997"/>
    <cellStyle name="Percent 7 4 2 2" xfId="13754"/>
    <cellStyle name="Percent 7 4 2 2 2" xfId="41391"/>
    <cellStyle name="Percent 7 4 2 3" xfId="41390"/>
    <cellStyle name="Percent 7 4 2 4" xfId="47581"/>
    <cellStyle name="Percent 7 4 3" xfId="6998"/>
    <cellStyle name="Percent 7 4 3 2" xfId="13755"/>
    <cellStyle name="Percent 7 4 3 2 2" xfId="41393"/>
    <cellStyle name="Percent 7 4 3 3" xfId="41392"/>
    <cellStyle name="Percent 7 4 3 4" xfId="47582"/>
    <cellStyle name="Percent 7 4 4" xfId="6999"/>
    <cellStyle name="Percent 7 4 4 2" xfId="13756"/>
    <cellStyle name="Percent 7 4 4 2 2" xfId="41395"/>
    <cellStyle name="Percent 7 4 4 3" xfId="41394"/>
    <cellStyle name="Percent 7 4 4 4" xfId="47583"/>
    <cellStyle name="Percent 7 4 5" xfId="7000"/>
    <cellStyle name="Percent 7 4 5 2" xfId="13757"/>
    <cellStyle name="Percent 7 4 5 2 2" xfId="41397"/>
    <cellStyle name="Percent 7 4 5 3" xfId="41396"/>
    <cellStyle name="Percent 7 4 5 4" xfId="47584"/>
    <cellStyle name="Percent 7 4 6" xfId="7001"/>
    <cellStyle name="Percent 7 4 6 2" xfId="13758"/>
    <cellStyle name="Percent 7 4 6 2 2" xfId="41399"/>
    <cellStyle name="Percent 7 4 6 3" xfId="41398"/>
    <cellStyle name="Percent 7 4 6 4" xfId="47585"/>
    <cellStyle name="Percent 7 4 7" xfId="7002"/>
    <cellStyle name="Percent 7 4 7 2" xfId="13759"/>
    <cellStyle name="Percent 7 4 7 2 2" xfId="41401"/>
    <cellStyle name="Percent 7 4 7 3" xfId="41400"/>
    <cellStyle name="Percent 7 4 7 4" xfId="47586"/>
    <cellStyle name="Percent 7 4 8" xfId="7003"/>
    <cellStyle name="Percent 7 4 8 2" xfId="13760"/>
    <cellStyle name="Percent 7 4 8 2 2" xfId="41403"/>
    <cellStyle name="Percent 7 4 8 3" xfId="41402"/>
    <cellStyle name="Percent 7 4 8 4" xfId="47587"/>
    <cellStyle name="Percent 7 4 9" xfId="13753"/>
    <cellStyle name="Percent 7 4 9 2" xfId="41404"/>
    <cellStyle name="Percent 7 5" xfId="7004"/>
    <cellStyle name="Percent 7 5 2" xfId="7005"/>
    <cellStyle name="Percent 7 5 2 2" xfId="13762"/>
    <cellStyle name="Percent 7 5 2 2 2" xfId="41407"/>
    <cellStyle name="Percent 7 5 2 3" xfId="41406"/>
    <cellStyle name="Percent 7 5 2 4" xfId="47589"/>
    <cellStyle name="Percent 7 5 3" xfId="13761"/>
    <cellStyle name="Percent 7 5 3 2" xfId="41408"/>
    <cellStyle name="Percent 7 5 4" xfId="41405"/>
    <cellStyle name="Percent 7 5 5" xfId="47588"/>
    <cellStyle name="Percent 7 6" xfId="7006"/>
    <cellStyle name="Percent 7 6 2" xfId="13763"/>
    <cellStyle name="Percent 7 6 2 2" xfId="41410"/>
    <cellStyle name="Percent 7 6 3" xfId="41409"/>
    <cellStyle name="Percent 7 6 4" xfId="47590"/>
    <cellStyle name="Percent 7 7" xfId="7007"/>
    <cellStyle name="Percent 7 7 2" xfId="13764"/>
    <cellStyle name="Percent 7 7 2 2" xfId="41412"/>
    <cellStyle name="Percent 7 7 3" xfId="41411"/>
    <cellStyle name="Percent 7 7 4" xfId="47591"/>
    <cellStyle name="Percent 7 8" xfId="7008"/>
    <cellStyle name="Percent 7 8 2" xfId="13765"/>
    <cellStyle name="Percent 7 8 2 2" xfId="41414"/>
    <cellStyle name="Percent 7 8 3" xfId="41413"/>
    <cellStyle name="Percent 7 8 4" xfId="47592"/>
    <cellStyle name="Percent 7 9" xfId="7009"/>
    <cellStyle name="Percent 7 9 2" xfId="13766"/>
    <cellStyle name="Percent 7 9 2 2" xfId="41416"/>
    <cellStyle name="Percent 7 9 3" xfId="41415"/>
    <cellStyle name="Percent 7 9 4" xfId="47593"/>
    <cellStyle name="Percent 8" xfId="7010"/>
    <cellStyle name="Percent 8 10" xfId="7011"/>
    <cellStyle name="Percent 8 10 2" xfId="13768"/>
    <cellStyle name="Percent 8 10 2 2" xfId="41419"/>
    <cellStyle name="Percent 8 10 3" xfId="41418"/>
    <cellStyle name="Percent 8 10 4" xfId="47595"/>
    <cellStyle name="Percent 8 11" xfId="7012"/>
    <cellStyle name="Percent 8 11 2" xfId="13769"/>
    <cellStyle name="Percent 8 11 2 2" xfId="41421"/>
    <cellStyle name="Percent 8 11 3" xfId="41420"/>
    <cellStyle name="Percent 8 11 4" xfId="47596"/>
    <cellStyle name="Percent 8 12" xfId="13767"/>
    <cellStyle name="Percent 8 12 2" xfId="41422"/>
    <cellStyle name="Percent 8 13" xfId="25258"/>
    <cellStyle name="Percent 8 14" xfId="41417"/>
    <cellStyle name="Percent 8 15" xfId="47594"/>
    <cellStyle name="Percent 8 2" xfId="7013"/>
    <cellStyle name="Percent 8 2 10" xfId="13770"/>
    <cellStyle name="Percent 8 2 10 2" xfId="41424"/>
    <cellStyle name="Percent 8 2 11" xfId="25259"/>
    <cellStyle name="Percent 8 2 12" xfId="41423"/>
    <cellStyle name="Percent 8 2 13" xfId="47597"/>
    <cellStyle name="Percent 8 2 2" xfId="7014"/>
    <cellStyle name="Percent 8 2 2 10" xfId="41425"/>
    <cellStyle name="Percent 8 2 2 11" xfId="47598"/>
    <cellStyle name="Percent 8 2 2 2" xfId="7015"/>
    <cellStyle name="Percent 8 2 2 2 2" xfId="7016"/>
    <cellStyle name="Percent 8 2 2 2 2 2" xfId="13773"/>
    <cellStyle name="Percent 8 2 2 2 2 2 2" xfId="41428"/>
    <cellStyle name="Percent 8 2 2 2 2 3" xfId="41427"/>
    <cellStyle name="Percent 8 2 2 2 2 4" xfId="47600"/>
    <cellStyle name="Percent 8 2 2 2 3" xfId="13772"/>
    <cellStyle name="Percent 8 2 2 2 3 2" xfId="41429"/>
    <cellStyle name="Percent 8 2 2 2 4" xfId="41426"/>
    <cellStyle name="Percent 8 2 2 2 5" xfId="47599"/>
    <cellStyle name="Percent 8 2 2 3" xfId="7017"/>
    <cellStyle name="Percent 8 2 2 3 2" xfId="7018"/>
    <cellStyle name="Percent 8 2 2 3 2 2" xfId="13775"/>
    <cellStyle name="Percent 8 2 2 3 2 2 2" xfId="41432"/>
    <cellStyle name="Percent 8 2 2 3 2 3" xfId="41431"/>
    <cellStyle name="Percent 8 2 2 3 2 4" xfId="47602"/>
    <cellStyle name="Percent 8 2 2 3 3" xfId="13774"/>
    <cellStyle name="Percent 8 2 2 3 3 2" xfId="41433"/>
    <cellStyle name="Percent 8 2 2 3 4" xfId="41430"/>
    <cellStyle name="Percent 8 2 2 3 5" xfId="47601"/>
    <cellStyle name="Percent 8 2 2 4" xfId="7019"/>
    <cellStyle name="Percent 8 2 2 4 2" xfId="13776"/>
    <cellStyle name="Percent 8 2 2 4 2 2" xfId="41435"/>
    <cellStyle name="Percent 8 2 2 4 3" xfId="41434"/>
    <cellStyle name="Percent 8 2 2 4 4" xfId="47603"/>
    <cellStyle name="Percent 8 2 2 5" xfId="7020"/>
    <cellStyle name="Percent 8 2 2 5 2" xfId="13777"/>
    <cellStyle name="Percent 8 2 2 5 2 2" xfId="41437"/>
    <cellStyle name="Percent 8 2 2 5 3" xfId="41436"/>
    <cellStyle name="Percent 8 2 2 5 4" xfId="47604"/>
    <cellStyle name="Percent 8 2 2 6" xfId="7021"/>
    <cellStyle name="Percent 8 2 2 6 2" xfId="13778"/>
    <cellStyle name="Percent 8 2 2 6 2 2" xfId="41439"/>
    <cellStyle name="Percent 8 2 2 6 3" xfId="41438"/>
    <cellStyle name="Percent 8 2 2 6 4" xfId="47605"/>
    <cellStyle name="Percent 8 2 2 7" xfId="7022"/>
    <cellStyle name="Percent 8 2 2 7 2" xfId="13779"/>
    <cellStyle name="Percent 8 2 2 7 2 2" xfId="41441"/>
    <cellStyle name="Percent 8 2 2 7 3" xfId="41440"/>
    <cellStyle name="Percent 8 2 2 7 4" xfId="47606"/>
    <cellStyle name="Percent 8 2 2 8" xfId="7023"/>
    <cellStyle name="Percent 8 2 2 8 2" xfId="13780"/>
    <cellStyle name="Percent 8 2 2 8 2 2" xfId="41443"/>
    <cellStyle name="Percent 8 2 2 8 3" xfId="41442"/>
    <cellStyle name="Percent 8 2 2 8 4" xfId="47607"/>
    <cellStyle name="Percent 8 2 2 9" xfId="13771"/>
    <cellStyle name="Percent 8 2 2 9 2" xfId="41444"/>
    <cellStyle name="Percent 8 2 3" xfId="7024"/>
    <cellStyle name="Percent 8 2 3 2" xfId="7025"/>
    <cellStyle name="Percent 8 2 3 2 2" xfId="13782"/>
    <cellStyle name="Percent 8 2 3 2 2 2" xfId="41447"/>
    <cellStyle name="Percent 8 2 3 2 3" xfId="41446"/>
    <cellStyle name="Percent 8 2 3 2 4" xfId="47609"/>
    <cellStyle name="Percent 8 2 3 3" xfId="13781"/>
    <cellStyle name="Percent 8 2 3 3 2" xfId="41448"/>
    <cellStyle name="Percent 8 2 3 4" xfId="41445"/>
    <cellStyle name="Percent 8 2 3 5" xfId="47608"/>
    <cellStyle name="Percent 8 2 4" xfId="7026"/>
    <cellStyle name="Percent 8 2 4 2" xfId="7027"/>
    <cellStyle name="Percent 8 2 4 2 2" xfId="13784"/>
    <cellStyle name="Percent 8 2 4 2 2 2" xfId="41451"/>
    <cellStyle name="Percent 8 2 4 2 3" xfId="41450"/>
    <cellStyle name="Percent 8 2 4 2 4" xfId="47611"/>
    <cellStyle name="Percent 8 2 4 3" xfId="13783"/>
    <cellStyle name="Percent 8 2 4 3 2" xfId="41452"/>
    <cellStyle name="Percent 8 2 4 4" xfId="41449"/>
    <cellStyle name="Percent 8 2 4 5" xfId="47610"/>
    <cellStyle name="Percent 8 2 5" xfId="7028"/>
    <cellStyle name="Percent 8 2 5 2" xfId="13785"/>
    <cellStyle name="Percent 8 2 5 2 2" xfId="41454"/>
    <cellStyle name="Percent 8 2 5 3" xfId="41453"/>
    <cellStyle name="Percent 8 2 5 4" xfId="47612"/>
    <cellStyle name="Percent 8 2 6" xfId="7029"/>
    <cellStyle name="Percent 8 2 6 2" xfId="13786"/>
    <cellStyle name="Percent 8 2 6 2 2" xfId="41456"/>
    <cellStyle name="Percent 8 2 6 3" xfId="41455"/>
    <cellStyle name="Percent 8 2 6 4" xfId="47613"/>
    <cellStyle name="Percent 8 2 7" xfId="7030"/>
    <cellStyle name="Percent 8 2 7 2" xfId="13787"/>
    <cellStyle name="Percent 8 2 7 2 2" xfId="41458"/>
    <cellStyle name="Percent 8 2 7 3" xfId="41457"/>
    <cellStyle name="Percent 8 2 7 4" xfId="47614"/>
    <cellStyle name="Percent 8 2 8" xfId="7031"/>
    <cellStyle name="Percent 8 2 8 2" xfId="13788"/>
    <cellStyle name="Percent 8 2 8 2 2" xfId="41460"/>
    <cellStyle name="Percent 8 2 8 3" xfId="41459"/>
    <cellStyle name="Percent 8 2 8 4" xfId="47615"/>
    <cellStyle name="Percent 8 2 9" xfId="7032"/>
    <cellStyle name="Percent 8 2 9 2" xfId="13789"/>
    <cellStyle name="Percent 8 2 9 2 2" xfId="41462"/>
    <cellStyle name="Percent 8 2 9 3" xfId="41461"/>
    <cellStyle name="Percent 8 2 9 4" xfId="47616"/>
    <cellStyle name="Percent 8 3" xfId="7033"/>
    <cellStyle name="Percent 8 3 10" xfId="25260"/>
    <cellStyle name="Percent 8 3 11" xfId="41463"/>
    <cellStyle name="Percent 8 3 12" xfId="47617"/>
    <cellStyle name="Percent 8 3 2" xfId="7034"/>
    <cellStyle name="Percent 8 3 2 2" xfId="7035"/>
    <cellStyle name="Percent 8 3 2 2 2" xfId="13792"/>
    <cellStyle name="Percent 8 3 2 2 2 2" xfId="41466"/>
    <cellStyle name="Percent 8 3 2 2 3" xfId="41465"/>
    <cellStyle name="Percent 8 3 2 2 4" xfId="47619"/>
    <cellStyle name="Percent 8 3 2 3" xfId="13791"/>
    <cellStyle name="Percent 8 3 2 3 2" xfId="41467"/>
    <cellStyle name="Percent 8 3 2 4" xfId="41464"/>
    <cellStyle name="Percent 8 3 2 5" xfId="47618"/>
    <cellStyle name="Percent 8 3 3" xfId="7036"/>
    <cellStyle name="Percent 8 3 3 2" xfId="7037"/>
    <cellStyle name="Percent 8 3 3 2 2" xfId="13794"/>
    <cellStyle name="Percent 8 3 3 2 2 2" xfId="41470"/>
    <cellStyle name="Percent 8 3 3 2 3" xfId="41469"/>
    <cellStyle name="Percent 8 3 3 2 4" xfId="47621"/>
    <cellStyle name="Percent 8 3 3 3" xfId="13793"/>
    <cellStyle name="Percent 8 3 3 3 2" xfId="41471"/>
    <cellStyle name="Percent 8 3 3 4" xfId="41468"/>
    <cellStyle name="Percent 8 3 3 5" xfId="47620"/>
    <cellStyle name="Percent 8 3 4" xfId="7038"/>
    <cellStyle name="Percent 8 3 4 2" xfId="13795"/>
    <cellStyle name="Percent 8 3 4 2 2" xfId="41473"/>
    <cellStyle name="Percent 8 3 4 3" xfId="41472"/>
    <cellStyle name="Percent 8 3 4 4" xfId="47622"/>
    <cellStyle name="Percent 8 3 5" xfId="7039"/>
    <cellStyle name="Percent 8 3 5 2" xfId="13796"/>
    <cellStyle name="Percent 8 3 5 2 2" xfId="41475"/>
    <cellStyle name="Percent 8 3 5 3" xfId="41474"/>
    <cellStyle name="Percent 8 3 5 4" xfId="47623"/>
    <cellStyle name="Percent 8 3 6" xfId="7040"/>
    <cellStyle name="Percent 8 3 6 2" xfId="13797"/>
    <cellStyle name="Percent 8 3 6 2 2" xfId="41477"/>
    <cellStyle name="Percent 8 3 6 3" xfId="41476"/>
    <cellStyle name="Percent 8 3 6 4" xfId="47624"/>
    <cellStyle name="Percent 8 3 7" xfId="7041"/>
    <cellStyle name="Percent 8 3 7 2" xfId="13798"/>
    <cellStyle name="Percent 8 3 7 2 2" xfId="41479"/>
    <cellStyle name="Percent 8 3 7 3" xfId="41478"/>
    <cellStyle name="Percent 8 3 7 4" xfId="47625"/>
    <cellStyle name="Percent 8 3 8" xfId="7042"/>
    <cellStyle name="Percent 8 3 8 2" xfId="13799"/>
    <cellStyle name="Percent 8 3 8 2 2" xfId="41481"/>
    <cellStyle name="Percent 8 3 8 3" xfId="41480"/>
    <cellStyle name="Percent 8 3 8 4" xfId="47626"/>
    <cellStyle name="Percent 8 3 9" xfId="13790"/>
    <cellStyle name="Percent 8 3 9 2" xfId="41482"/>
    <cellStyle name="Percent 8 4" xfId="7043"/>
    <cellStyle name="Percent 8 4 10" xfId="25261"/>
    <cellStyle name="Percent 8 4 11" xfId="41483"/>
    <cellStyle name="Percent 8 4 12" xfId="47627"/>
    <cellStyle name="Percent 8 4 2" xfId="7044"/>
    <cellStyle name="Percent 8 4 2 2" xfId="13801"/>
    <cellStyle name="Percent 8 4 2 2 2" xfId="41485"/>
    <cellStyle name="Percent 8 4 2 3" xfId="41484"/>
    <cellStyle name="Percent 8 4 2 4" xfId="47628"/>
    <cellStyle name="Percent 8 4 3" xfId="7045"/>
    <cellStyle name="Percent 8 4 3 2" xfId="13802"/>
    <cellStyle name="Percent 8 4 3 2 2" xfId="41487"/>
    <cellStyle name="Percent 8 4 3 3" xfId="41486"/>
    <cellStyle name="Percent 8 4 3 4" xfId="47629"/>
    <cellStyle name="Percent 8 4 4" xfId="7046"/>
    <cellStyle name="Percent 8 4 4 2" xfId="13803"/>
    <cellStyle name="Percent 8 4 4 2 2" xfId="41489"/>
    <cellStyle name="Percent 8 4 4 3" xfId="41488"/>
    <cellStyle name="Percent 8 4 4 4" xfId="47630"/>
    <cellStyle name="Percent 8 4 5" xfId="7047"/>
    <cellStyle name="Percent 8 4 5 2" xfId="13804"/>
    <cellStyle name="Percent 8 4 5 2 2" xfId="41491"/>
    <cellStyle name="Percent 8 4 5 3" xfId="41490"/>
    <cellStyle name="Percent 8 4 5 4" xfId="47631"/>
    <cellStyle name="Percent 8 4 6" xfId="7048"/>
    <cellStyle name="Percent 8 4 6 2" xfId="13805"/>
    <cellStyle name="Percent 8 4 6 2 2" xfId="41493"/>
    <cellStyle name="Percent 8 4 6 3" xfId="41492"/>
    <cellStyle name="Percent 8 4 6 4" xfId="47632"/>
    <cellStyle name="Percent 8 4 7" xfId="7049"/>
    <cellStyle name="Percent 8 4 7 2" xfId="13806"/>
    <cellStyle name="Percent 8 4 7 2 2" xfId="41495"/>
    <cellStyle name="Percent 8 4 7 3" xfId="41494"/>
    <cellStyle name="Percent 8 4 7 4" xfId="47633"/>
    <cellStyle name="Percent 8 4 8" xfId="7050"/>
    <cellStyle name="Percent 8 4 8 2" xfId="13807"/>
    <cellStyle name="Percent 8 4 8 2 2" xfId="41497"/>
    <cellStyle name="Percent 8 4 8 3" xfId="41496"/>
    <cellStyle name="Percent 8 4 8 4" xfId="47634"/>
    <cellStyle name="Percent 8 4 9" xfId="13800"/>
    <cellStyle name="Percent 8 4 9 2" xfId="41498"/>
    <cellStyle name="Percent 8 5" xfId="7051"/>
    <cellStyle name="Percent 8 5 2" xfId="7052"/>
    <cellStyle name="Percent 8 5 2 2" xfId="13809"/>
    <cellStyle name="Percent 8 5 2 2 2" xfId="41501"/>
    <cellStyle name="Percent 8 5 2 3" xfId="41500"/>
    <cellStyle name="Percent 8 5 2 4" xfId="47636"/>
    <cellStyle name="Percent 8 5 3" xfId="13808"/>
    <cellStyle name="Percent 8 5 3 2" xfId="41502"/>
    <cellStyle name="Percent 8 5 4" xfId="41499"/>
    <cellStyle name="Percent 8 5 5" xfId="47635"/>
    <cellStyle name="Percent 8 6" xfId="7053"/>
    <cellStyle name="Percent 8 6 2" xfId="13810"/>
    <cellStyle name="Percent 8 6 2 2" xfId="41504"/>
    <cellStyle name="Percent 8 6 3" xfId="41503"/>
    <cellStyle name="Percent 8 6 4" xfId="47637"/>
    <cellStyle name="Percent 8 7" xfId="7054"/>
    <cellStyle name="Percent 8 7 2" xfId="13811"/>
    <cellStyle name="Percent 8 7 2 2" xfId="41506"/>
    <cellStyle name="Percent 8 7 3" xfId="41505"/>
    <cellStyle name="Percent 8 7 4" xfId="47638"/>
    <cellStyle name="Percent 8 8" xfId="7055"/>
    <cellStyle name="Percent 8 8 2" xfId="13812"/>
    <cellStyle name="Percent 8 8 2 2" xfId="41508"/>
    <cellStyle name="Percent 8 8 3" xfId="41507"/>
    <cellStyle name="Percent 8 8 4" xfId="47639"/>
    <cellStyle name="Percent 8 9" xfId="7056"/>
    <cellStyle name="Percent 8 9 2" xfId="13813"/>
    <cellStyle name="Percent 8 9 2 2" xfId="41510"/>
    <cellStyle name="Percent 8 9 3" xfId="41509"/>
    <cellStyle name="Percent 8 9 4" xfId="47640"/>
    <cellStyle name="Percent 9" xfId="7057"/>
    <cellStyle name="Percent 9 10" xfId="7058"/>
    <cellStyle name="Percent 9 10 2" xfId="13815"/>
    <cellStyle name="Percent 9 10 2 2" xfId="41513"/>
    <cellStyle name="Percent 9 10 3" xfId="41512"/>
    <cellStyle name="Percent 9 10 4" xfId="47642"/>
    <cellStyle name="Percent 9 11" xfId="7059"/>
    <cellStyle name="Percent 9 11 2" xfId="13816"/>
    <cellStyle name="Percent 9 11 2 2" xfId="41515"/>
    <cellStyle name="Percent 9 11 3" xfId="41514"/>
    <cellStyle name="Percent 9 11 4" xfId="47643"/>
    <cellStyle name="Percent 9 12" xfId="13814"/>
    <cellStyle name="Percent 9 12 2" xfId="41516"/>
    <cellStyle name="Percent 9 13" xfId="25262"/>
    <cellStyle name="Percent 9 14" xfId="41511"/>
    <cellStyle name="Percent 9 15" xfId="47641"/>
    <cellStyle name="Percent 9 2" xfId="7060"/>
    <cellStyle name="Percent 9 2 10" xfId="13817"/>
    <cellStyle name="Percent 9 2 10 2" xfId="41518"/>
    <cellStyle name="Percent 9 2 11" xfId="25263"/>
    <cellStyle name="Percent 9 2 12" xfId="41517"/>
    <cellStyle name="Percent 9 2 13" xfId="47644"/>
    <cellStyle name="Percent 9 2 2" xfId="7061"/>
    <cellStyle name="Percent 9 2 2 10" xfId="41519"/>
    <cellStyle name="Percent 9 2 2 11" xfId="47645"/>
    <cellStyle name="Percent 9 2 2 2" xfId="7062"/>
    <cellStyle name="Percent 9 2 2 2 2" xfId="7063"/>
    <cellStyle name="Percent 9 2 2 2 2 2" xfId="13820"/>
    <cellStyle name="Percent 9 2 2 2 2 2 2" xfId="41522"/>
    <cellStyle name="Percent 9 2 2 2 2 3" xfId="41521"/>
    <cellStyle name="Percent 9 2 2 2 2 4" xfId="47647"/>
    <cellStyle name="Percent 9 2 2 2 3" xfId="13819"/>
    <cellStyle name="Percent 9 2 2 2 3 2" xfId="41523"/>
    <cellStyle name="Percent 9 2 2 2 4" xfId="41520"/>
    <cellStyle name="Percent 9 2 2 2 5" xfId="47646"/>
    <cellStyle name="Percent 9 2 2 3" xfId="7064"/>
    <cellStyle name="Percent 9 2 2 3 2" xfId="7065"/>
    <cellStyle name="Percent 9 2 2 3 2 2" xfId="13822"/>
    <cellStyle name="Percent 9 2 2 3 2 2 2" xfId="41526"/>
    <cellStyle name="Percent 9 2 2 3 2 3" xfId="41525"/>
    <cellStyle name="Percent 9 2 2 3 2 4" xfId="47649"/>
    <cellStyle name="Percent 9 2 2 3 3" xfId="13821"/>
    <cellStyle name="Percent 9 2 2 3 3 2" xfId="41527"/>
    <cellStyle name="Percent 9 2 2 3 4" xfId="41524"/>
    <cellStyle name="Percent 9 2 2 3 5" xfId="47648"/>
    <cellStyle name="Percent 9 2 2 4" xfId="7066"/>
    <cellStyle name="Percent 9 2 2 4 2" xfId="13823"/>
    <cellStyle name="Percent 9 2 2 4 2 2" xfId="41529"/>
    <cellStyle name="Percent 9 2 2 4 3" xfId="41528"/>
    <cellStyle name="Percent 9 2 2 4 4" xfId="47650"/>
    <cellStyle name="Percent 9 2 2 5" xfId="7067"/>
    <cellStyle name="Percent 9 2 2 5 2" xfId="13824"/>
    <cellStyle name="Percent 9 2 2 5 2 2" xfId="41531"/>
    <cellStyle name="Percent 9 2 2 5 3" xfId="41530"/>
    <cellStyle name="Percent 9 2 2 5 4" xfId="47651"/>
    <cellStyle name="Percent 9 2 2 6" xfId="7068"/>
    <cellStyle name="Percent 9 2 2 6 2" xfId="13825"/>
    <cellStyle name="Percent 9 2 2 6 2 2" xfId="41533"/>
    <cellStyle name="Percent 9 2 2 6 3" xfId="41532"/>
    <cellStyle name="Percent 9 2 2 6 4" xfId="47652"/>
    <cellStyle name="Percent 9 2 2 7" xfId="7069"/>
    <cellStyle name="Percent 9 2 2 7 2" xfId="13826"/>
    <cellStyle name="Percent 9 2 2 7 2 2" xfId="41535"/>
    <cellStyle name="Percent 9 2 2 7 3" xfId="41534"/>
    <cellStyle name="Percent 9 2 2 7 4" xfId="47653"/>
    <cellStyle name="Percent 9 2 2 8" xfId="7070"/>
    <cellStyle name="Percent 9 2 2 8 2" xfId="13827"/>
    <cellStyle name="Percent 9 2 2 8 2 2" xfId="41537"/>
    <cellStyle name="Percent 9 2 2 8 3" xfId="41536"/>
    <cellStyle name="Percent 9 2 2 8 4" xfId="47654"/>
    <cellStyle name="Percent 9 2 2 9" xfId="13818"/>
    <cellStyle name="Percent 9 2 2 9 2" xfId="41538"/>
    <cellStyle name="Percent 9 2 3" xfId="7071"/>
    <cellStyle name="Percent 9 2 3 2" xfId="7072"/>
    <cellStyle name="Percent 9 2 3 2 2" xfId="13829"/>
    <cellStyle name="Percent 9 2 3 2 2 2" xfId="41541"/>
    <cellStyle name="Percent 9 2 3 2 3" xfId="41540"/>
    <cellStyle name="Percent 9 2 3 2 4" xfId="47656"/>
    <cellStyle name="Percent 9 2 3 3" xfId="13828"/>
    <cellStyle name="Percent 9 2 3 3 2" xfId="41542"/>
    <cellStyle name="Percent 9 2 3 4" xfId="41539"/>
    <cellStyle name="Percent 9 2 3 5" xfId="47655"/>
    <cellStyle name="Percent 9 2 4" xfId="7073"/>
    <cellStyle name="Percent 9 2 4 2" xfId="7074"/>
    <cellStyle name="Percent 9 2 4 2 2" xfId="13831"/>
    <cellStyle name="Percent 9 2 4 2 2 2" xfId="41545"/>
    <cellStyle name="Percent 9 2 4 2 3" xfId="41544"/>
    <cellStyle name="Percent 9 2 4 2 4" xfId="47658"/>
    <cellStyle name="Percent 9 2 4 3" xfId="13830"/>
    <cellStyle name="Percent 9 2 4 3 2" xfId="41546"/>
    <cellStyle name="Percent 9 2 4 4" xfId="41543"/>
    <cellStyle name="Percent 9 2 4 5" xfId="47657"/>
    <cellStyle name="Percent 9 2 5" xfId="7075"/>
    <cellStyle name="Percent 9 2 5 2" xfId="13832"/>
    <cellStyle name="Percent 9 2 5 2 2" xfId="41548"/>
    <cellStyle name="Percent 9 2 5 3" xfId="41547"/>
    <cellStyle name="Percent 9 2 5 4" xfId="47659"/>
    <cellStyle name="Percent 9 2 6" xfId="7076"/>
    <cellStyle name="Percent 9 2 6 2" xfId="13833"/>
    <cellStyle name="Percent 9 2 6 2 2" xfId="41550"/>
    <cellStyle name="Percent 9 2 6 3" xfId="41549"/>
    <cellStyle name="Percent 9 2 6 4" xfId="47660"/>
    <cellStyle name="Percent 9 2 7" xfId="7077"/>
    <cellStyle name="Percent 9 2 7 2" xfId="13834"/>
    <cellStyle name="Percent 9 2 7 2 2" xfId="41552"/>
    <cellStyle name="Percent 9 2 7 3" xfId="41551"/>
    <cellStyle name="Percent 9 2 7 4" xfId="47661"/>
    <cellStyle name="Percent 9 2 8" xfId="7078"/>
    <cellStyle name="Percent 9 2 8 2" xfId="13835"/>
    <cellStyle name="Percent 9 2 8 2 2" xfId="41554"/>
    <cellStyle name="Percent 9 2 8 3" xfId="41553"/>
    <cellStyle name="Percent 9 2 8 4" xfId="47662"/>
    <cellStyle name="Percent 9 2 9" xfId="7079"/>
    <cellStyle name="Percent 9 2 9 2" xfId="13836"/>
    <cellStyle name="Percent 9 2 9 2 2" xfId="41556"/>
    <cellStyle name="Percent 9 2 9 3" xfId="41555"/>
    <cellStyle name="Percent 9 2 9 4" xfId="47663"/>
    <cellStyle name="Percent 9 3" xfId="7080"/>
    <cellStyle name="Percent 9 3 10" xfId="25264"/>
    <cellStyle name="Percent 9 3 11" xfId="41557"/>
    <cellStyle name="Percent 9 3 12" xfId="47664"/>
    <cellStyle name="Percent 9 3 2" xfId="7081"/>
    <cellStyle name="Percent 9 3 2 2" xfId="7082"/>
    <cellStyle name="Percent 9 3 2 2 2" xfId="13839"/>
    <cellStyle name="Percent 9 3 2 2 2 2" xfId="41560"/>
    <cellStyle name="Percent 9 3 2 2 3" xfId="41559"/>
    <cellStyle name="Percent 9 3 2 2 4" xfId="47666"/>
    <cellStyle name="Percent 9 3 2 3" xfId="13838"/>
    <cellStyle name="Percent 9 3 2 3 2" xfId="41561"/>
    <cellStyle name="Percent 9 3 2 4" xfId="41558"/>
    <cellStyle name="Percent 9 3 2 5" xfId="47665"/>
    <cellStyle name="Percent 9 3 3" xfId="7083"/>
    <cellStyle name="Percent 9 3 3 2" xfId="7084"/>
    <cellStyle name="Percent 9 3 3 2 2" xfId="13841"/>
    <cellStyle name="Percent 9 3 3 2 2 2" xfId="41564"/>
    <cellStyle name="Percent 9 3 3 2 3" xfId="41563"/>
    <cellStyle name="Percent 9 3 3 2 4" xfId="47668"/>
    <cellStyle name="Percent 9 3 3 3" xfId="13840"/>
    <cellStyle name="Percent 9 3 3 3 2" xfId="41565"/>
    <cellStyle name="Percent 9 3 3 4" xfId="41562"/>
    <cellStyle name="Percent 9 3 3 5" xfId="47667"/>
    <cellStyle name="Percent 9 3 4" xfId="7085"/>
    <cellStyle name="Percent 9 3 4 2" xfId="13842"/>
    <cellStyle name="Percent 9 3 4 2 2" xfId="41567"/>
    <cellStyle name="Percent 9 3 4 3" xfId="41566"/>
    <cellStyle name="Percent 9 3 4 4" xfId="47669"/>
    <cellStyle name="Percent 9 3 5" xfId="7086"/>
    <cellStyle name="Percent 9 3 5 2" xfId="13843"/>
    <cellStyle name="Percent 9 3 5 2 2" xfId="41569"/>
    <cellStyle name="Percent 9 3 5 3" xfId="41568"/>
    <cellStyle name="Percent 9 3 5 4" xfId="47670"/>
    <cellStyle name="Percent 9 3 6" xfId="7087"/>
    <cellStyle name="Percent 9 3 6 2" xfId="13844"/>
    <cellStyle name="Percent 9 3 6 2 2" xfId="41571"/>
    <cellStyle name="Percent 9 3 6 3" xfId="41570"/>
    <cellStyle name="Percent 9 3 6 4" xfId="47671"/>
    <cellStyle name="Percent 9 3 7" xfId="7088"/>
    <cellStyle name="Percent 9 3 7 2" xfId="13845"/>
    <cellStyle name="Percent 9 3 7 2 2" xfId="41573"/>
    <cellStyle name="Percent 9 3 7 3" xfId="41572"/>
    <cellStyle name="Percent 9 3 7 4" xfId="47672"/>
    <cellStyle name="Percent 9 3 8" xfId="7089"/>
    <cellStyle name="Percent 9 3 8 2" xfId="13846"/>
    <cellStyle name="Percent 9 3 8 2 2" xfId="41575"/>
    <cellStyle name="Percent 9 3 8 3" xfId="41574"/>
    <cellStyle name="Percent 9 3 8 4" xfId="47673"/>
    <cellStyle name="Percent 9 3 9" xfId="13837"/>
    <cellStyle name="Percent 9 3 9 2" xfId="41576"/>
    <cellStyle name="Percent 9 4" xfId="7090"/>
    <cellStyle name="Percent 9 4 10" xfId="25265"/>
    <cellStyle name="Percent 9 4 11" xfId="41577"/>
    <cellStyle name="Percent 9 4 12" xfId="47674"/>
    <cellStyle name="Percent 9 4 2" xfId="7091"/>
    <cellStyle name="Percent 9 4 2 2" xfId="13848"/>
    <cellStyle name="Percent 9 4 2 2 2" xfId="41579"/>
    <cellStyle name="Percent 9 4 2 3" xfId="41578"/>
    <cellStyle name="Percent 9 4 2 4" xfId="47675"/>
    <cellStyle name="Percent 9 4 3" xfId="7092"/>
    <cellStyle name="Percent 9 4 3 2" xfId="13849"/>
    <cellStyle name="Percent 9 4 3 2 2" xfId="41581"/>
    <cellStyle name="Percent 9 4 3 3" xfId="41580"/>
    <cellStyle name="Percent 9 4 3 4" xfId="47676"/>
    <cellStyle name="Percent 9 4 4" xfId="7093"/>
    <cellStyle name="Percent 9 4 4 2" xfId="13850"/>
    <cellStyle name="Percent 9 4 4 2 2" xfId="41583"/>
    <cellStyle name="Percent 9 4 4 3" xfId="41582"/>
    <cellStyle name="Percent 9 4 4 4" xfId="47677"/>
    <cellStyle name="Percent 9 4 5" xfId="7094"/>
    <cellStyle name="Percent 9 4 5 2" xfId="13851"/>
    <cellStyle name="Percent 9 4 5 2 2" xfId="41585"/>
    <cellStyle name="Percent 9 4 5 3" xfId="41584"/>
    <cellStyle name="Percent 9 4 5 4" xfId="47678"/>
    <cellStyle name="Percent 9 4 6" xfId="7095"/>
    <cellStyle name="Percent 9 4 6 2" xfId="13852"/>
    <cellStyle name="Percent 9 4 6 2 2" xfId="41587"/>
    <cellStyle name="Percent 9 4 6 3" xfId="41586"/>
    <cellStyle name="Percent 9 4 6 4" xfId="47679"/>
    <cellStyle name="Percent 9 4 7" xfId="7096"/>
    <cellStyle name="Percent 9 4 7 2" xfId="13853"/>
    <cellStyle name="Percent 9 4 7 2 2" xfId="41589"/>
    <cellStyle name="Percent 9 4 7 3" xfId="41588"/>
    <cellStyle name="Percent 9 4 7 4" xfId="47680"/>
    <cellStyle name="Percent 9 4 8" xfId="7097"/>
    <cellStyle name="Percent 9 4 8 2" xfId="13854"/>
    <cellStyle name="Percent 9 4 8 2 2" xfId="41591"/>
    <cellStyle name="Percent 9 4 8 3" xfId="41590"/>
    <cellStyle name="Percent 9 4 8 4" xfId="47681"/>
    <cellStyle name="Percent 9 4 9" xfId="13847"/>
    <cellStyle name="Percent 9 4 9 2" xfId="41592"/>
    <cellStyle name="Percent 9 5" xfId="7098"/>
    <cellStyle name="Percent 9 5 2" xfId="7099"/>
    <cellStyle name="Percent 9 5 2 2" xfId="13856"/>
    <cellStyle name="Percent 9 5 2 2 2" xfId="41595"/>
    <cellStyle name="Percent 9 5 2 3" xfId="41594"/>
    <cellStyle name="Percent 9 5 2 4" xfId="47683"/>
    <cellStyle name="Percent 9 5 3" xfId="13855"/>
    <cellStyle name="Percent 9 5 3 2" xfId="41596"/>
    <cellStyle name="Percent 9 5 4" xfId="41593"/>
    <cellStyle name="Percent 9 5 5" xfId="47682"/>
    <cellStyle name="Percent 9 6" xfId="7100"/>
    <cellStyle name="Percent 9 6 2" xfId="13857"/>
    <cellStyle name="Percent 9 6 2 2" xfId="41598"/>
    <cellStyle name="Percent 9 6 3" xfId="41597"/>
    <cellStyle name="Percent 9 6 4" xfId="47684"/>
    <cellStyle name="Percent 9 7" xfId="7101"/>
    <cellStyle name="Percent 9 7 2" xfId="13858"/>
    <cellStyle name="Percent 9 7 2 2" xfId="41600"/>
    <cellStyle name="Percent 9 7 3" xfId="41599"/>
    <cellStyle name="Percent 9 7 4" xfId="47685"/>
    <cellStyle name="Percent 9 8" xfId="7102"/>
    <cellStyle name="Percent 9 8 2" xfId="13859"/>
    <cellStyle name="Percent 9 8 2 2" xfId="41602"/>
    <cellStyle name="Percent 9 8 3" xfId="41601"/>
    <cellStyle name="Percent 9 8 4" xfId="47686"/>
    <cellStyle name="Percent 9 9" xfId="7103"/>
    <cellStyle name="Percent 9 9 2" xfId="13860"/>
    <cellStyle name="Percent 9 9 2 2" xfId="41604"/>
    <cellStyle name="Percent 9 9 3" xfId="41603"/>
    <cellStyle name="Percent 9 9 4" xfId="47687"/>
    <cellStyle name="Percent[0]" xfId="25266"/>
    <cellStyle name="Percent[2]" xfId="25267"/>
    <cellStyle name="Percent2" xfId="25268"/>
    <cellStyle name="Percent2 2" xfId="25269"/>
    <cellStyle name="Percent2 2 2" xfId="25270"/>
    <cellStyle name="Percent2 3" xfId="25271"/>
    <cellStyle name="Percent2 3 2" xfId="25272"/>
    <cellStyle name="Percent2 4" xfId="25273"/>
    <cellStyle name="Percent2 4 2" xfId="25274"/>
    <cellStyle name="Percent2 5" xfId="25275"/>
    <cellStyle name="Percent2 5 2" xfId="25276"/>
    <cellStyle name="Percent2 6" xfId="25277"/>
    <cellStyle name="Percent2 6 2" xfId="25278"/>
    <cellStyle name="Percent2 7" xfId="25279"/>
    <cellStyle name="Percent2 7 2" xfId="25280"/>
    <cellStyle name="Percent2 8" xfId="25281"/>
    <cellStyle name="Percent2 8 2" xfId="25282"/>
    <cellStyle name="Percent2 9" xfId="25283"/>
    <cellStyle name="PERCENTAGE" xfId="25284"/>
    <cellStyle name="PERCENTAGE 2" xfId="25285"/>
    <cellStyle name="PERCENTAGE 3" xfId="25286"/>
    <cellStyle name="Percentage change" xfId="25287"/>
    <cellStyle name="Percentage change 10" xfId="25288"/>
    <cellStyle name="Percentage change 11" xfId="25289"/>
    <cellStyle name="Percentage change 12" xfId="25290"/>
    <cellStyle name="Percentage change 13" xfId="25291"/>
    <cellStyle name="Percentage change 14" xfId="25292"/>
    <cellStyle name="Percentage change 15" xfId="25293"/>
    <cellStyle name="Percentage change 16" xfId="25294"/>
    <cellStyle name="Percentage change 17" xfId="25295"/>
    <cellStyle name="Percentage change 18" xfId="25296"/>
    <cellStyle name="Percentage change 19" xfId="25297"/>
    <cellStyle name="Percentage change 2" xfId="25298"/>
    <cellStyle name="Percentage change 2 2" xfId="25299"/>
    <cellStyle name="Percentage change 20" xfId="25300"/>
    <cellStyle name="Percentage change 21" xfId="25301"/>
    <cellStyle name="Percentage change 22" xfId="25302"/>
    <cellStyle name="Percentage change 23" xfId="25303"/>
    <cellStyle name="Percentage change 24" xfId="25304"/>
    <cellStyle name="Percentage change 25" xfId="25305"/>
    <cellStyle name="Percentage change 26" xfId="25306"/>
    <cellStyle name="Percentage change 27" xfId="25307"/>
    <cellStyle name="Percentage change 28" xfId="25308"/>
    <cellStyle name="Percentage change 29" xfId="25309"/>
    <cellStyle name="Percentage change 3" xfId="25310"/>
    <cellStyle name="Percentage change 3 10" xfId="25311"/>
    <cellStyle name="Percentage change 3 11" xfId="25312"/>
    <cellStyle name="Percentage change 3 12" xfId="25313"/>
    <cellStyle name="Percentage change 3 13" xfId="25314"/>
    <cellStyle name="Percentage change 3 14" xfId="25315"/>
    <cellStyle name="Percentage change 3 15" xfId="25316"/>
    <cellStyle name="Percentage change 3 16" xfId="25317"/>
    <cellStyle name="Percentage change 3 2" xfId="25318"/>
    <cellStyle name="Percentage change 3 2 2" xfId="25319"/>
    <cellStyle name="Percentage change 3 2 3" xfId="25320"/>
    <cellStyle name="Percentage change 3 2 4" xfId="25321"/>
    <cellStyle name="Percentage change 3 2 5" xfId="25322"/>
    <cellStyle name="Percentage change 3 2 6" xfId="25323"/>
    <cellStyle name="Percentage change 3 2 7" xfId="25324"/>
    <cellStyle name="Percentage change 3 2 8" xfId="25325"/>
    <cellStyle name="Percentage change 3 3" xfId="25326"/>
    <cellStyle name="Percentage change 3 4" xfId="25327"/>
    <cellStyle name="Percentage change 3 5" xfId="25328"/>
    <cellStyle name="Percentage change 3 6" xfId="25329"/>
    <cellStyle name="Percentage change 3 7" xfId="25330"/>
    <cellStyle name="Percentage change 3 8" xfId="25331"/>
    <cellStyle name="Percentage change 3 9" xfId="25332"/>
    <cellStyle name="Percentage change 30" xfId="25333"/>
    <cellStyle name="Percentage change 31" xfId="25334"/>
    <cellStyle name="Percentage change 32" xfId="25335"/>
    <cellStyle name="Percentage change 33" xfId="25336"/>
    <cellStyle name="Percentage change 34" xfId="25337"/>
    <cellStyle name="Percentage change 35" xfId="25338"/>
    <cellStyle name="Percentage change 36" xfId="25339"/>
    <cellStyle name="Percentage change 37" xfId="25340"/>
    <cellStyle name="Percentage change 38" xfId="25341"/>
    <cellStyle name="Percentage change 39" xfId="25342"/>
    <cellStyle name="Percentage change 4" xfId="25343"/>
    <cellStyle name="Percentage change 40" xfId="25344"/>
    <cellStyle name="Percentage change 41" xfId="25345"/>
    <cellStyle name="Percentage change 5" xfId="25346"/>
    <cellStyle name="Percentage change 6" xfId="25347"/>
    <cellStyle name="Percentage change 7" xfId="25348"/>
    <cellStyle name="Percentage change 8" xfId="25349"/>
    <cellStyle name="Percentage change 9" xfId="25350"/>
    <cellStyle name="PERCENTAGE_Comverse 2004 Income Tax Review Wkbk 02 03" xfId="25351"/>
    <cellStyle name="Porcentagem_Combined Cash Flow" xfId="25352"/>
    <cellStyle name="Porcentaje" xfId="25353"/>
    <cellStyle name="Porcentual_book" xfId="25354"/>
    <cellStyle name="Precent" xfId="25355"/>
    <cellStyle name="PrePop Currency (0)" xfId="25356"/>
    <cellStyle name="PrePop Currency (0) 10" xfId="25357"/>
    <cellStyle name="PrePop Currency (0) 11" xfId="25358"/>
    <cellStyle name="PrePop Currency (0) 12" xfId="25359"/>
    <cellStyle name="PrePop Currency (0) 13" xfId="25360"/>
    <cellStyle name="PrePop Currency (0) 14" xfId="25361"/>
    <cellStyle name="PrePop Currency (0) 15" xfId="25362"/>
    <cellStyle name="PrePop Currency (0) 16" xfId="25363"/>
    <cellStyle name="PrePop Currency (0) 17" xfId="25364"/>
    <cellStyle name="PrePop Currency (0) 18" xfId="25365"/>
    <cellStyle name="PrePop Currency (0) 19" xfId="25366"/>
    <cellStyle name="PrePop Currency (0) 2" xfId="25367"/>
    <cellStyle name="PrePop Currency (0) 2 2" xfId="25368"/>
    <cellStyle name="PrePop Currency (0) 20" xfId="25369"/>
    <cellStyle name="PrePop Currency (0) 21" xfId="25370"/>
    <cellStyle name="PrePop Currency (0) 22" xfId="25371"/>
    <cellStyle name="PrePop Currency (0) 23" xfId="25372"/>
    <cellStyle name="PrePop Currency (0) 24" xfId="25373"/>
    <cellStyle name="PrePop Currency (0) 25" xfId="25374"/>
    <cellStyle name="PrePop Currency (0) 26" xfId="25375"/>
    <cellStyle name="PrePop Currency (0) 27" xfId="25376"/>
    <cellStyle name="PrePop Currency (0) 28" xfId="25377"/>
    <cellStyle name="PrePop Currency (0) 29" xfId="25378"/>
    <cellStyle name="PrePop Currency (0) 3" xfId="25379"/>
    <cellStyle name="PrePop Currency (0) 3 10" xfId="25380"/>
    <cellStyle name="PrePop Currency (0) 3 11" xfId="25381"/>
    <cellStyle name="PrePop Currency (0) 3 12" xfId="25382"/>
    <cellStyle name="PrePop Currency (0) 3 13" xfId="25383"/>
    <cellStyle name="PrePop Currency (0) 3 14" xfId="25384"/>
    <cellStyle name="PrePop Currency (0) 3 15" xfId="25385"/>
    <cellStyle name="PrePop Currency (0) 3 16" xfId="25386"/>
    <cellStyle name="PrePop Currency (0) 3 2" xfId="25387"/>
    <cellStyle name="PrePop Currency (0) 3 2 2" xfId="25388"/>
    <cellStyle name="PrePop Currency (0) 3 2 3" xfId="25389"/>
    <cellStyle name="PrePop Currency (0) 3 2 4" xfId="25390"/>
    <cellStyle name="PrePop Currency (0) 3 2 5" xfId="25391"/>
    <cellStyle name="PrePop Currency (0) 3 2 6" xfId="25392"/>
    <cellStyle name="PrePop Currency (0) 3 2 7" xfId="25393"/>
    <cellStyle name="PrePop Currency (0) 3 2 8" xfId="25394"/>
    <cellStyle name="PrePop Currency (0) 3 3" xfId="25395"/>
    <cellStyle name="PrePop Currency (0) 3 4" xfId="25396"/>
    <cellStyle name="PrePop Currency (0) 3 5" xfId="25397"/>
    <cellStyle name="PrePop Currency (0) 3 6" xfId="25398"/>
    <cellStyle name="PrePop Currency (0) 3 7" xfId="25399"/>
    <cellStyle name="PrePop Currency (0) 3 8" xfId="25400"/>
    <cellStyle name="PrePop Currency (0) 3 9" xfId="25401"/>
    <cellStyle name="PrePop Currency (0) 30" xfId="25402"/>
    <cellStyle name="PrePop Currency (0) 31" xfId="25403"/>
    <cellStyle name="PrePop Currency (0) 32" xfId="25404"/>
    <cellStyle name="PrePop Currency (0) 33" xfId="25405"/>
    <cellStyle name="PrePop Currency (0) 34" xfId="25406"/>
    <cellStyle name="PrePop Currency (0) 35" xfId="25407"/>
    <cellStyle name="PrePop Currency (0) 36" xfId="25408"/>
    <cellStyle name="PrePop Currency (0) 37" xfId="25409"/>
    <cellStyle name="PrePop Currency (0) 38" xfId="25410"/>
    <cellStyle name="PrePop Currency (0) 39" xfId="25411"/>
    <cellStyle name="PrePop Currency (0) 4" xfId="25412"/>
    <cellStyle name="PrePop Currency (0) 40" xfId="25413"/>
    <cellStyle name="PrePop Currency (0) 41" xfId="25414"/>
    <cellStyle name="PrePop Currency (0) 5" xfId="25415"/>
    <cellStyle name="PrePop Currency (0) 6" xfId="25416"/>
    <cellStyle name="PrePop Currency (0) 7" xfId="25417"/>
    <cellStyle name="PrePop Currency (0) 8" xfId="25418"/>
    <cellStyle name="PrePop Currency (0) 9" xfId="25419"/>
    <cellStyle name="PrePop Currency (2)" xfId="25420"/>
    <cellStyle name="PrePop Currency (2) 10" xfId="25421"/>
    <cellStyle name="PrePop Currency (2) 11" xfId="25422"/>
    <cellStyle name="PrePop Currency (2) 12" xfId="25423"/>
    <cellStyle name="PrePop Currency (2) 13" xfId="25424"/>
    <cellStyle name="PrePop Currency (2) 14" xfId="25425"/>
    <cellStyle name="PrePop Currency (2) 15" xfId="25426"/>
    <cellStyle name="PrePop Currency (2) 16" xfId="25427"/>
    <cellStyle name="PrePop Currency (2) 17" xfId="25428"/>
    <cellStyle name="PrePop Currency (2) 18" xfId="25429"/>
    <cellStyle name="PrePop Currency (2) 19" xfId="25430"/>
    <cellStyle name="PrePop Currency (2) 2" xfId="25431"/>
    <cellStyle name="PrePop Currency (2) 2 2" xfId="25432"/>
    <cellStyle name="PrePop Currency (2) 20" xfId="25433"/>
    <cellStyle name="PrePop Currency (2) 21" xfId="25434"/>
    <cellStyle name="PrePop Currency (2) 22" xfId="25435"/>
    <cellStyle name="PrePop Currency (2) 23" xfId="25436"/>
    <cellStyle name="PrePop Currency (2) 24" xfId="25437"/>
    <cellStyle name="PrePop Currency (2) 25" xfId="25438"/>
    <cellStyle name="PrePop Currency (2) 26" xfId="25439"/>
    <cellStyle name="PrePop Currency (2) 27" xfId="25440"/>
    <cellStyle name="PrePop Currency (2) 28" xfId="25441"/>
    <cellStyle name="PrePop Currency (2) 29" xfId="25442"/>
    <cellStyle name="PrePop Currency (2) 3" xfId="25443"/>
    <cellStyle name="PrePop Currency (2) 3 10" xfId="25444"/>
    <cellStyle name="PrePop Currency (2) 3 11" xfId="25445"/>
    <cellStyle name="PrePop Currency (2) 3 12" xfId="25446"/>
    <cellStyle name="PrePop Currency (2) 3 13" xfId="25447"/>
    <cellStyle name="PrePop Currency (2) 3 14" xfId="25448"/>
    <cellStyle name="PrePop Currency (2) 3 15" xfId="25449"/>
    <cellStyle name="PrePop Currency (2) 3 16" xfId="25450"/>
    <cellStyle name="PrePop Currency (2) 3 2" xfId="25451"/>
    <cellStyle name="PrePop Currency (2) 3 2 2" xfId="25452"/>
    <cellStyle name="PrePop Currency (2) 3 2 3" xfId="25453"/>
    <cellStyle name="PrePop Currency (2) 3 2 4" xfId="25454"/>
    <cellStyle name="PrePop Currency (2) 3 2 5" xfId="25455"/>
    <cellStyle name="PrePop Currency (2) 3 2 6" xfId="25456"/>
    <cellStyle name="PrePop Currency (2) 3 2 7" xfId="25457"/>
    <cellStyle name="PrePop Currency (2) 3 2 8" xfId="25458"/>
    <cellStyle name="PrePop Currency (2) 3 3" xfId="25459"/>
    <cellStyle name="PrePop Currency (2) 3 4" xfId="25460"/>
    <cellStyle name="PrePop Currency (2) 3 5" xfId="25461"/>
    <cellStyle name="PrePop Currency (2) 3 6" xfId="25462"/>
    <cellStyle name="PrePop Currency (2) 3 7" xfId="25463"/>
    <cellStyle name="PrePop Currency (2) 3 8" xfId="25464"/>
    <cellStyle name="PrePop Currency (2) 3 9" xfId="25465"/>
    <cellStyle name="PrePop Currency (2) 30" xfId="25466"/>
    <cellStyle name="PrePop Currency (2) 31" xfId="25467"/>
    <cellStyle name="PrePop Currency (2) 32" xfId="25468"/>
    <cellStyle name="PrePop Currency (2) 33" xfId="25469"/>
    <cellStyle name="PrePop Currency (2) 34" xfId="25470"/>
    <cellStyle name="PrePop Currency (2) 35" xfId="25471"/>
    <cellStyle name="PrePop Currency (2) 36" xfId="25472"/>
    <cellStyle name="PrePop Currency (2) 37" xfId="25473"/>
    <cellStyle name="PrePop Currency (2) 38" xfId="25474"/>
    <cellStyle name="PrePop Currency (2) 39" xfId="25475"/>
    <cellStyle name="PrePop Currency (2) 4" xfId="25476"/>
    <cellStyle name="PrePop Currency (2) 40" xfId="25477"/>
    <cellStyle name="PrePop Currency (2) 41" xfId="25478"/>
    <cellStyle name="PrePop Currency (2) 5" xfId="25479"/>
    <cellStyle name="PrePop Currency (2) 6" xfId="25480"/>
    <cellStyle name="PrePop Currency (2) 7" xfId="25481"/>
    <cellStyle name="PrePop Currency (2) 8" xfId="25482"/>
    <cellStyle name="PrePop Currency (2) 9" xfId="25483"/>
    <cellStyle name="PrePop Units (0)" xfId="25484"/>
    <cellStyle name="PrePop Units (0) 10" xfId="25485"/>
    <cellStyle name="PrePop Units (0) 11" xfId="25486"/>
    <cellStyle name="PrePop Units (0) 12" xfId="25487"/>
    <cellStyle name="PrePop Units (0) 13" xfId="25488"/>
    <cellStyle name="PrePop Units (0) 14" xfId="25489"/>
    <cellStyle name="PrePop Units (0) 15" xfId="25490"/>
    <cellStyle name="PrePop Units (0) 16" xfId="25491"/>
    <cellStyle name="PrePop Units (0) 17" xfId="25492"/>
    <cellStyle name="PrePop Units (0) 18" xfId="25493"/>
    <cellStyle name="PrePop Units (0) 19" xfId="25494"/>
    <cellStyle name="PrePop Units (0) 2" xfId="25495"/>
    <cellStyle name="PrePop Units (0) 2 2" xfId="25496"/>
    <cellStyle name="PrePop Units (0) 20" xfId="25497"/>
    <cellStyle name="PrePop Units (0) 21" xfId="25498"/>
    <cellStyle name="PrePop Units (0) 22" xfId="25499"/>
    <cellStyle name="PrePop Units (0) 23" xfId="25500"/>
    <cellStyle name="PrePop Units (0) 24" xfId="25501"/>
    <cellStyle name="PrePop Units (0) 25" xfId="25502"/>
    <cellStyle name="PrePop Units (0) 26" xfId="25503"/>
    <cellStyle name="PrePop Units (0) 27" xfId="25504"/>
    <cellStyle name="PrePop Units (0) 28" xfId="25505"/>
    <cellStyle name="PrePop Units (0) 29" xfId="25506"/>
    <cellStyle name="PrePop Units (0) 3" xfId="25507"/>
    <cellStyle name="PrePop Units (0) 3 10" xfId="25508"/>
    <cellStyle name="PrePop Units (0) 3 11" xfId="25509"/>
    <cellStyle name="PrePop Units (0) 3 12" xfId="25510"/>
    <cellStyle name="PrePop Units (0) 3 13" xfId="25511"/>
    <cellStyle name="PrePop Units (0) 3 14" xfId="25512"/>
    <cellStyle name="PrePop Units (0) 3 15" xfId="25513"/>
    <cellStyle name="PrePop Units (0) 3 16" xfId="25514"/>
    <cellStyle name="PrePop Units (0) 3 2" xfId="25515"/>
    <cellStyle name="PrePop Units (0) 3 2 2" xfId="25516"/>
    <cellStyle name="PrePop Units (0) 3 2 3" xfId="25517"/>
    <cellStyle name="PrePop Units (0) 3 2 4" xfId="25518"/>
    <cellStyle name="PrePop Units (0) 3 2 5" xfId="25519"/>
    <cellStyle name="PrePop Units (0) 3 2 6" xfId="25520"/>
    <cellStyle name="PrePop Units (0) 3 2 7" xfId="25521"/>
    <cellStyle name="PrePop Units (0) 3 2 8" xfId="25522"/>
    <cellStyle name="PrePop Units (0) 3 3" xfId="25523"/>
    <cellStyle name="PrePop Units (0) 3 4" xfId="25524"/>
    <cellStyle name="PrePop Units (0) 3 5" xfId="25525"/>
    <cellStyle name="PrePop Units (0) 3 6" xfId="25526"/>
    <cellStyle name="PrePop Units (0) 3 7" xfId="25527"/>
    <cellStyle name="PrePop Units (0) 3 8" xfId="25528"/>
    <cellStyle name="PrePop Units (0) 3 9" xfId="25529"/>
    <cellStyle name="PrePop Units (0) 30" xfId="25530"/>
    <cellStyle name="PrePop Units (0) 31" xfId="25531"/>
    <cellStyle name="PrePop Units (0) 32" xfId="25532"/>
    <cellStyle name="PrePop Units (0) 33" xfId="25533"/>
    <cellStyle name="PrePop Units (0) 34" xfId="25534"/>
    <cellStyle name="PrePop Units (0) 35" xfId="25535"/>
    <cellStyle name="PrePop Units (0) 36" xfId="25536"/>
    <cellStyle name="PrePop Units (0) 37" xfId="25537"/>
    <cellStyle name="PrePop Units (0) 38" xfId="25538"/>
    <cellStyle name="PrePop Units (0) 39" xfId="25539"/>
    <cellStyle name="PrePop Units (0) 4" xfId="25540"/>
    <cellStyle name="PrePop Units (0) 40" xfId="25541"/>
    <cellStyle name="PrePop Units (0) 41" xfId="25542"/>
    <cellStyle name="PrePop Units (0) 5" xfId="25543"/>
    <cellStyle name="PrePop Units (0) 6" xfId="25544"/>
    <cellStyle name="PrePop Units (0) 7" xfId="25545"/>
    <cellStyle name="PrePop Units (0) 8" xfId="25546"/>
    <cellStyle name="PrePop Units (0) 9" xfId="25547"/>
    <cellStyle name="PrePop Units (1)" xfId="25548"/>
    <cellStyle name="PrePop Units (1) 10" xfId="25549"/>
    <cellStyle name="PrePop Units (1) 11" xfId="25550"/>
    <cellStyle name="PrePop Units (1) 12" xfId="25551"/>
    <cellStyle name="PrePop Units (1) 13" xfId="25552"/>
    <cellStyle name="PrePop Units (1) 14" xfId="25553"/>
    <cellStyle name="PrePop Units (1) 15" xfId="25554"/>
    <cellStyle name="PrePop Units (1) 16" xfId="25555"/>
    <cellStyle name="PrePop Units (1) 17" xfId="25556"/>
    <cellStyle name="PrePop Units (1) 18" xfId="25557"/>
    <cellStyle name="PrePop Units (1) 19" xfId="25558"/>
    <cellStyle name="PrePop Units (1) 2" xfId="25559"/>
    <cellStyle name="PrePop Units (1) 2 2" xfId="25560"/>
    <cellStyle name="PrePop Units (1) 20" xfId="25561"/>
    <cellStyle name="PrePop Units (1) 21" xfId="25562"/>
    <cellStyle name="PrePop Units (1) 22" xfId="25563"/>
    <cellStyle name="PrePop Units (1) 23" xfId="25564"/>
    <cellStyle name="PrePop Units (1) 24" xfId="25565"/>
    <cellStyle name="PrePop Units (1) 25" xfId="25566"/>
    <cellStyle name="PrePop Units (1) 26" xfId="25567"/>
    <cellStyle name="PrePop Units (1) 27" xfId="25568"/>
    <cellStyle name="PrePop Units (1) 28" xfId="25569"/>
    <cellStyle name="PrePop Units (1) 29" xfId="25570"/>
    <cellStyle name="PrePop Units (1) 3" xfId="25571"/>
    <cellStyle name="PrePop Units (1) 3 10" xfId="25572"/>
    <cellStyle name="PrePop Units (1) 3 11" xfId="25573"/>
    <cellStyle name="PrePop Units (1) 3 12" xfId="25574"/>
    <cellStyle name="PrePop Units (1) 3 13" xfId="25575"/>
    <cellStyle name="PrePop Units (1) 3 14" xfId="25576"/>
    <cellStyle name="PrePop Units (1) 3 15" xfId="25577"/>
    <cellStyle name="PrePop Units (1) 3 16" xfId="25578"/>
    <cellStyle name="PrePop Units (1) 3 2" xfId="25579"/>
    <cellStyle name="PrePop Units (1) 3 2 2" xfId="25580"/>
    <cellStyle name="PrePop Units (1) 3 2 3" xfId="25581"/>
    <cellStyle name="PrePop Units (1) 3 2 4" xfId="25582"/>
    <cellStyle name="PrePop Units (1) 3 2 5" xfId="25583"/>
    <cellStyle name="PrePop Units (1) 3 2 6" xfId="25584"/>
    <cellStyle name="PrePop Units (1) 3 2 7" xfId="25585"/>
    <cellStyle name="PrePop Units (1) 3 2 8" xfId="25586"/>
    <cellStyle name="PrePop Units (1) 3 3" xfId="25587"/>
    <cellStyle name="PrePop Units (1) 3 4" xfId="25588"/>
    <cellStyle name="PrePop Units (1) 3 5" xfId="25589"/>
    <cellStyle name="PrePop Units (1) 3 6" xfId="25590"/>
    <cellStyle name="PrePop Units (1) 3 7" xfId="25591"/>
    <cellStyle name="PrePop Units (1) 3 8" xfId="25592"/>
    <cellStyle name="PrePop Units (1) 3 9" xfId="25593"/>
    <cellStyle name="PrePop Units (1) 30" xfId="25594"/>
    <cellStyle name="PrePop Units (1) 31" xfId="25595"/>
    <cellStyle name="PrePop Units (1) 32" xfId="25596"/>
    <cellStyle name="PrePop Units (1) 33" xfId="25597"/>
    <cellStyle name="PrePop Units (1) 34" xfId="25598"/>
    <cellStyle name="PrePop Units (1) 35" xfId="25599"/>
    <cellStyle name="PrePop Units (1) 36" xfId="25600"/>
    <cellStyle name="PrePop Units (1) 37" xfId="25601"/>
    <cellStyle name="PrePop Units (1) 38" xfId="25602"/>
    <cellStyle name="PrePop Units (1) 39" xfId="25603"/>
    <cellStyle name="PrePop Units (1) 4" xfId="25604"/>
    <cellStyle name="PrePop Units (1) 40" xfId="25605"/>
    <cellStyle name="PrePop Units (1) 41" xfId="25606"/>
    <cellStyle name="PrePop Units (1) 5" xfId="25607"/>
    <cellStyle name="PrePop Units (1) 6" xfId="25608"/>
    <cellStyle name="PrePop Units (1) 7" xfId="25609"/>
    <cellStyle name="PrePop Units (1) 8" xfId="25610"/>
    <cellStyle name="PrePop Units (1) 9" xfId="25611"/>
    <cellStyle name="PrePop Units (2)" xfId="25612"/>
    <cellStyle name="PrePop Units (2) 10" xfId="25613"/>
    <cellStyle name="PrePop Units (2) 11" xfId="25614"/>
    <cellStyle name="PrePop Units (2) 12" xfId="25615"/>
    <cellStyle name="PrePop Units (2) 13" xfId="25616"/>
    <cellStyle name="PrePop Units (2) 14" xfId="25617"/>
    <cellStyle name="PrePop Units (2) 15" xfId="25618"/>
    <cellStyle name="PrePop Units (2) 16" xfId="25619"/>
    <cellStyle name="PrePop Units (2) 17" xfId="25620"/>
    <cellStyle name="PrePop Units (2) 18" xfId="25621"/>
    <cellStyle name="PrePop Units (2) 19" xfId="25622"/>
    <cellStyle name="PrePop Units (2) 2" xfId="25623"/>
    <cellStyle name="PrePop Units (2) 2 2" xfId="25624"/>
    <cellStyle name="PrePop Units (2) 20" xfId="25625"/>
    <cellStyle name="PrePop Units (2) 21" xfId="25626"/>
    <cellStyle name="PrePop Units (2) 22" xfId="25627"/>
    <cellStyle name="PrePop Units (2) 23" xfId="25628"/>
    <cellStyle name="PrePop Units (2) 24" xfId="25629"/>
    <cellStyle name="PrePop Units (2) 25" xfId="25630"/>
    <cellStyle name="PrePop Units (2) 26" xfId="25631"/>
    <cellStyle name="PrePop Units (2) 27" xfId="25632"/>
    <cellStyle name="PrePop Units (2) 28" xfId="25633"/>
    <cellStyle name="PrePop Units (2) 29" xfId="25634"/>
    <cellStyle name="PrePop Units (2) 3" xfId="25635"/>
    <cellStyle name="PrePop Units (2) 3 10" xfId="25636"/>
    <cellStyle name="PrePop Units (2) 3 11" xfId="25637"/>
    <cellStyle name="PrePop Units (2) 3 12" xfId="25638"/>
    <cellStyle name="PrePop Units (2) 3 13" xfId="25639"/>
    <cellStyle name="PrePop Units (2) 3 14" xfId="25640"/>
    <cellStyle name="PrePop Units (2) 3 15" xfId="25641"/>
    <cellStyle name="PrePop Units (2) 3 16" xfId="25642"/>
    <cellStyle name="PrePop Units (2) 3 2" xfId="25643"/>
    <cellStyle name="PrePop Units (2) 3 2 2" xfId="25644"/>
    <cellStyle name="PrePop Units (2) 3 2 3" xfId="25645"/>
    <cellStyle name="PrePop Units (2) 3 2 4" xfId="25646"/>
    <cellStyle name="PrePop Units (2) 3 2 5" xfId="25647"/>
    <cellStyle name="PrePop Units (2) 3 2 6" xfId="25648"/>
    <cellStyle name="PrePop Units (2) 3 2 7" xfId="25649"/>
    <cellStyle name="PrePop Units (2) 3 2 8" xfId="25650"/>
    <cellStyle name="PrePop Units (2) 3 3" xfId="25651"/>
    <cellStyle name="PrePop Units (2) 3 4" xfId="25652"/>
    <cellStyle name="PrePop Units (2) 3 5" xfId="25653"/>
    <cellStyle name="PrePop Units (2) 3 6" xfId="25654"/>
    <cellStyle name="PrePop Units (2) 3 7" xfId="25655"/>
    <cellStyle name="PrePop Units (2) 3 8" xfId="25656"/>
    <cellStyle name="PrePop Units (2) 3 9" xfId="25657"/>
    <cellStyle name="PrePop Units (2) 30" xfId="25658"/>
    <cellStyle name="PrePop Units (2) 31" xfId="25659"/>
    <cellStyle name="PrePop Units (2) 32" xfId="25660"/>
    <cellStyle name="PrePop Units (2) 33" xfId="25661"/>
    <cellStyle name="PrePop Units (2) 34" xfId="25662"/>
    <cellStyle name="PrePop Units (2) 35" xfId="25663"/>
    <cellStyle name="PrePop Units (2) 36" xfId="25664"/>
    <cellStyle name="PrePop Units (2) 37" xfId="25665"/>
    <cellStyle name="PrePop Units (2) 38" xfId="25666"/>
    <cellStyle name="PrePop Units (2) 39" xfId="25667"/>
    <cellStyle name="PrePop Units (2) 4" xfId="25668"/>
    <cellStyle name="PrePop Units (2) 40" xfId="25669"/>
    <cellStyle name="PrePop Units (2) 41" xfId="25670"/>
    <cellStyle name="PrePop Units (2) 5" xfId="25671"/>
    <cellStyle name="PrePop Units (2) 6" xfId="25672"/>
    <cellStyle name="PrePop Units (2) 7" xfId="25673"/>
    <cellStyle name="PrePop Units (2) 8" xfId="25674"/>
    <cellStyle name="PrePop Units (2) 9" xfId="25675"/>
    <cellStyle name="pricing" xfId="25676"/>
    <cellStyle name="pricing 10" xfId="25677"/>
    <cellStyle name="pricing 11" xfId="25678"/>
    <cellStyle name="pricing 12" xfId="25679"/>
    <cellStyle name="pricing 13" xfId="25680"/>
    <cellStyle name="pricing 14" xfId="25681"/>
    <cellStyle name="pricing 15" xfId="25682"/>
    <cellStyle name="pricing 16" xfId="25683"/>
    <cellStyle name="pricing 17" xfId="25684"/>
    <cellStyle name="pricing 18" xfId="25685"/>
    <cellStyle name="pricing 19" xfId="25686"/>
    <cellStyle name="pricing 2" xfId="25687"/>
    <cellStyle name="pricing 2 2" xfId="25688"/>
    <cellStyle name="pricing 20" xfId="25689"/>
    <cellStyle name="pricing 21" xfId="25690"/>
    <cellStyle name="pricing 22" xfId="25691"/>
    <cellStyle name="pricing 23" xfId="25692"/>
    <cellStyle name="pricing 24" xfId="25693"/>
    <cellStyle name="pricing 25" xfId="25694"/>
    <cellStyle name="pricing 26" xfId="25695"/>
    <cellStyle name="pricing 27" xfId="25696"/>
    <cellStyle name="pricing 28" xfId="25697"/>
    <cellStyle name="pricing 29" xfId="25698"/>
    <cellStyle name="pricing 3" xfId="25699"/>
    <cellStyle name="pricing 3 10" xfId="25700"/>
    <cellStyle name="pricing 3 11" xfId="25701"/>
    <cellStyle name="pricing 3 12" xfId="25702"/>
    <cellStyle name="pricing 3 13" xfId="25703"/>
    <cellStyle name="pricing 3 14" xfId="25704"/>
    <cellStyle name="pricing 3 15" xfId="25705"/>
    <cellStyle name="pricing 3 16" xfId="25706"/>
    <cellStyle name="pricing 3 2" xfId="25707"/>
    <cellStyle name="pricing 3 2 2" xfId="25708"/>
    <cellStyle name="pricing 3 2 3" xfId="25709"/>
    <cellStyle name="pricing 3 2 4" xfId="25710"/>
    <cellStyle name="pricing 3 2 5" xfId="25711"/>
    <cellStyle name="pricing 3 2 6" xfId="25712"/>
    <cellStyle name="pricing 3 2 7" xfId="25713"/>
    <cellStyle name="pricing 3 2 8" xfId="25714"/>
    <cellStyle name="pricing 3 3" xfId="25715"/>
    <cellStyle name="pricing 3 4" xfId="25716"/>
    <cellStyle name="pricing 3 5" xfId="25717"/>
    <cellStyle name="pricing 3 6" xfId="25718"/>
    <cellStyle name="pricing 3 7" xfId="25719"/>
    <cellStyle name="pricing 3 8" xfId="25720"/>
    <cellStyle name="pricing 3 9" xfId="25721"/>
    <cellStyle name="pricing 30" xfId="25722"/>
    <cellStyle name="pricing 31" xfId="25723"/>
    <cellStyle name="pricing 32" xfId="25724"/>
    <cellStyle name="pricing 33" xfId="25725"/>
    <cellStyle name="pricing 34" xfId="25726"/>
    <cellStyle name="pricing 35" xfId="25727"/>
    <cellStyle name="pricing 36" xfId="25728"/>
    <cellStyle name="pricing 37" xfId="25729"/>
    <cellStyle name="pricing 38" xfId="25730"/>
    <cellStyle name="pricing 39" xfId="25731"/>
    <cellStyle name="pricing 4" xfId="25732"/>
    <cellStyle name="pricing 40" xfId="25733"/>
    <cellStyle name="pricing 41" xfId="25734"/>
    <cellStyle name="pricing 5" xfId="25735"/>
    <cellStyle name="pricing 6" xfId="25736"/>
    <cellStyle name="pricing 7" xfId="25737"/>
    <cellStyle name="pricing 8" xfId="25738"/>
    <cellStyle name="pricing 9" xfId="25739"/>
    <cellStyle name="prt_input" xfId="25740"/>
    <cellStyle name="PSChar" xfId="574"/>
    <cellStyle name="PSChar 2" xfId="25741"/>
    <cellStyle name="PSChar 3" xfId="25742"/>
    <cellStyle name="PSChar 4" xfId="25743"/>
    <cellStyle name="PSChar 5" xfId="25744"/>
    <cellStyle name="PSDate" xfId="25745"/>
    <cellStyle name="PSDec" xfId="25746"/>
    <cellStyle name="PSHeading" xfId="25747"/>
    <cellStyle name="PSHeading 2" xfId="25748"/>
    <cellStyle name="PSHeading 3" xfId="25749"/>
    <cellStyle name="PSHeading 4" xfId="25750"/>
    <cellStyle name="PSInt" xfId="25751"/>
    <cellStyle name="PSSpacer" xfId="25752"/>
    <cellStyle name="PSSpacer 2" xfId="25753"/>
    <cellStyle name="PSSpacer 3" xfId="25754"/>
    <cellStyle name="PSSpacer 4" xfId="25755"/>
    <cellStyle name="PSSpacer 5" xfId="25756"/>
    <cellStyle name="pui.Control" xfId="25757"/>
    <cellStyle name="pui.Control.prt" xfId="25758"/>
    <cellStyle name="pui.Control.prt 2" xfId="25759"/>
    <cellStyle name="pui.Control.prt 2 2" xfId="25760"/>
    <cellStyle name="pui.Control.prt 3" xfId="25761"/>
    <cellStyle name="pui.Control.prt 3 2" xfId="25762"/>
    <cellStyle name="pui.Control.prt 3 2 2" xfId="25763"/>
    <cellStyle name="pui.Control.prt 3 2 3" xfId="25764"/>
    <cellStyle name="pui.Control.prt 3 3" xfId="25765"/>
    <cellStyle name="pui.Control.prt_Comverse 2004 Income Tax Review Wkbk 02 03" xfId="25766"/>
    <cellStyle name="pui.Control_Apport &amp; Look-through" xfId="25767"/>
    <cellStyle name="pui.ControlDynShow" xfId="25768"/>
    <cellStyle name="pui.ControlDynShow 2" xfId="25769"/>
    <cellStyle name="pui.ControlDynShow 3" xfId="25770"/>
    <cellStyle name="pui.ControlDynShow_Comverse 2004 Income Tax Review Wkbk 02 03" xfId="25771"/>
    <cellStyle name="Punto" xfId="25772"/>
    <cellStyle name="Punto0" xfId="25773"/>
    <cellStyle name="pwstyle" xfId="25774"/>
    <cellStyle name="Ratios" xfId="25775"/>
    <cellStyle name="Ratios 2" xfId="25776"/>
    <cellStyle name="Ratios 3" xfId="25777"/>
    <cellStyle name="Ratios.prt" xfId="25778"/>
    <cellStyle name="Ratios_Comverse 2004 Income Tax Review Wkbk (Import)" xfId="25779"/>
    <cellStyle name="Reconciliation" xfId="7104"/>
    <cellStyle name="Red Text" xfId="25780"/>
    <cellStyle name="Red Text.prt" xfId="25781"/>
    <cellStyle name="Red Text.prt 2" xfId="25782"/>
    <cellStyle name="Red Text.prt 3" xfId="25783"/>
    <cellStyle name="Red Text.prt_Comverse 2004 Income Tax Review Wkbk 02 03" xfId="25784"/>
    <cellStyle name="Red Text_Convatec Income Tax Review Wkbk (FINAL)" xfId="25785"/>
    <cellStyle name="RedLeftSmall8" xfId="25786"/>
    <cellStyle name="regstoresfromspecstores" xfId="25787"/>
    <cellStyle name="ReportHeading" xfId="25788"/>
    <cellStyle name="ReportHeading 10" xfId="25789"/>
    <cellStyle name="ReportHeading 11" xfId="25790"/>
    <cellStyle name="ReportHeading 12" xfId="25791"/>
    <cellStyle name="ReportHeading 13" xfId="25792"/>
    <cellStyle name="ReportHeading 14" xfId="25793"/>
    <cellStyle name="ReportHeading 15" xfId="25794"/>
    <cellStyle name="ReportHeading 16" xfId="25795"/>
    <cellStyle name="ReportHeading 17" xfId="25796"/>
    <cellStyle name="ReportHeading 18" xfId="25797"/>
    <cellStyle name="ReportHeading 19" xfId="25798"/>
    <cellStyle name="ReportHeading 2" xfId="25799"/>
    <cellStyle name="ReportHeading 2 2" xfId="25800"/>
    <cellStyle name="ReportHeading 20" xfId="25801"/>
    <cellStyle name="ReportHeading 21" xfId="25802"/>
    <cellStyle name="ReportHeading 22" xfId="25803"/>
    <cellStyle name="ReportHeading 23" xfId="25804"/>
    <cellStyle name="ReportHeading 24" xfId="25805"/>
    <cellStyle name="ReportHeading 25" xfId="25806"/>
    <cellStyle name="ReportHeading 26" xfId="25807"/>
    <cellStyle name="ReportHeading 27" xfId="25808"/>
    <cellStyle name="ReportHeading 28" xfId="25809"/>
    <cellStyle name="ReportHeading 29" xfId="25810"/>
    <cellStyle name="ReportHeading 3" xfId="25811"/>
    <cellStyle name="ReportHeading 3 10" xfId="25812"/>
    <cellStyle name="ReportHeading 3 11" xfId="25813"/>
    <cellStyle name="ReportHeading 3 12" xfId="25814"/>
    <cellStyle name="ReportHeading 3 13" xfId="25815"/>
    <cellStyle name="ReportHeading 3 14" xfId="25816"/>
    <cellStyle name="ReportHeading 3 15" xfId="25817"/>
    <cellStyle name="ReportHeading 3 16" xfId="25818"/>
    <cellStyle name="ReportHeading 3 2" xfId="25819"/>
    <cellStyle name="ReportHeading 3 2 2" xfId="25820"/>
    <cellStyle name="ReportHeading 3 2 3" xfId="25821"/>
    <cellStyle name="ReportHeading 3 2 4" xfId="25822"/>
    <cellStyle name="ReportHeading 3 2 5" xfId="25823"/>
    <cellStyle name="ReportHeading 3 2 6" xfId="25824"/>
    <cellStyle name="ReportHeading 3 2 7" xfId="25825"/>
    <cellStyle name="ReportHeading 3 2 8" xfId="25826"/>
    <cellStyle name="ReportHeading 3 3" xfId="25827"/>
    <cellStyle name="ReportHeading 3 4" xfId="25828"/>
    <cellStyle name="ReportHeading 3 5" xfId="25829"/>
    <cellStyle name="ReportHeading 3 6" xfId="25830"/>
    <cellStyle name="ReportHeading 3 7" xfId="25831"/>
    <cellStyle name="ReportHeading 3 8" xfId="25832"/>
    <cellStyle name="ReportHeading 3 9" xfId="25833"/>
    <cellStyle name="ReportHeading 30" xfId="25834"/>
    <cellStyle name="ReportHeading 31" xfId="25835"/>
    <cellStyle name="ReportHeading 32" xfId="25836"/>
    <cellStyle name="ReportHeading 33" xfId="25837"/>
    <cellStyle name="ReportHeading 34" xfId="25838"/>
    <cellStyle name="ReportHeading 35" xfId="25839"/>
    <cellStyle name="ReportHeading 36" xfId="25840"/>
    <cellStyle name="ReportHeading 37" xfId="25841"/>
    <cellStyle name="ReportHeading 38" xfId="25842"/>
    <cellStyle name="ReportHeading 39" xfId="25843"/>
    <cellStyle name="ReportHeading 4" xfId="25844"/>
    <cellStyle name="ReportHeading 40" xfId="25845"/>
    <cellStyle name="ReportHeading 41" xfId="25846"/>
    <cellStyle name="ReportHeading 5" xfId="25847"/>
    <cellStyle name="ReportHeading 6" xfId="25848"/>
    <cellStyle name="ReportHeading 7" xfId="25849"/>
    <cellStyle name="ReportHeading 8" xfId="25850"/>
    <cellStyle name="ReportHeading 9" xfId="25851"/>
    <cellStyle name="ReportHeading.prt" xfId="25852"/>
    <cellStyle name="ReportHeading.prt 2" xfId="25853"/>
    <cellStyle name="ReportHeading.prt 3" xfId="25854"/>
    <cellStyle name="ReportTitlePrompt" xfId="25855"/>
    <cellStyle name="ReportTitleValue" xfId="25856"/>
    <cellStyle name="ReportTitleValue 2" xfId="25857"/>
    <cellStyle name="Review_Date" xfId="25858"/>
    <cellStyle name="Reviewer" xfId="25859"/>
    <cellStyle name="RevList" xfId="25860"/>
    <cellStyle name="RevList 2" xfId="25861"/>
    <cellStyle name="Right" xfId="25862"/>
    <cellStyle name="Right 10" xfId="25863"/>
    <cellStyle name="Right 11" xfId="25864"/>
    <cellStyle name="Right 12" xfId="25865"/>
    <cellStyle name="Right 13" xfId="25866"/>
    <cellStyle name="Right 14" xfId="25867"/>
    <cellStyle name="Right 15" xfId="25868"/>
    <cellStyle name="Right 16" xfId="25869"/>
    <cellStyle name="Right 17" xfId="25870"/>
    <cellStyle name="Right 18" xfId="25871"/>
    <cellStyle name="Right 19" xfId="25872"/>
    <cellStyle name="Right 2" xfId="25873"/>
    <cellStyle name="Right 2 10" xfId="25874"/>
    <cellStyle name="Right 2 11" xfId="25875"/>
    <cellStyle name="Right 2 12" xfId="25876"/>
    <cellStyle name="Right 2 13" xfId="25877"/>
    <cellStyle name="Right 2 14" xfId="25878"/>
    <cellStyle name="Right 2 15" xfId="25879"/>
    <cellStyle name="Right 2 16" xfId="25880"/>
    <cellStyle name="Right 2 2" xfId="25881"/>
    <cellStyle name="Right 2 2 2" xfId="25882"/>
    <cellStyle name="Right 2 2 3" xfId="25883"/>
    <cellStyle name="Right 2 2 4" xfId="25884"/>
    <cellStyle name="Right 2 2 5" xfId="25885"/>
    <cellStyle name="Right 2 2 6" xfId="25886"/>
    <cellStyle name="Right 2 2 7" xfId="25887"/>
    <cellStyle name="Right 2 2 8" xfId="25888"/>
    <cellStyle name="Right 2 3" xfId="25889"/>
    <cellStyle name="Right 2 4" xfId="25890"/>
    <cellStyle name="Right 2 5" xfId="25891"/>
    <cellStyle name="Right 2 6" xfId="25892"/>
    <cellStyle name="Right 2 7" xfId="25893"/>
    <cellStyle name="Right 2 8" xfId="25894"/>
    <cellStyle name="Right 2 9" xfId="25895"/>
    <cellStyle name="Right 20" xfId="25896"/>
    <cellStyle name="Right 21" xfId="25897"/>
    <cellStyle name="Right 22" xfId="25898"/>
    <cellStyle name="Right 23" xfId="25899"/>
    <cellStyle name="Right 24" xfId="25900"/>
    <cellStyle name="Right 25" xfId="25901"/>
    <cellStyle name="Right 26" xfId="25902"/>
    <cellStyle name="Right 27" xfId="25903"/>
    <cellStyle name="Right 28" xfId="25904"/>
    <cellStyle name="Right 29" xfId="25905"/>
    <cellStyle name="Right 3" xfId="25906"/>
    <cellStyle name="Right 30" xfId="25907"/>
    <cellStyle name="Right 31" xfId="25908"/>
    <cellStyle name="Right 32" xfId="25909"/>
    <cellStyle name="Right 33" xfId="25910"/>
    <cellStyle name="Right 34" xfId="25911"/>
    <cellStyle name="Right 35" xfId="25912"/>
    <cellStyle name="Right 36" xfId="25913"/>
    <cellStyle name="Right 37" xfId="25914"/>
    <cellStyle name="Right 38" xfId="25915"/>
    <cellStyle name="Right 39" xfId="25916"/>
    <cellStyle name="Right 4" xfId="25917"/>
    <cellStyle name="Right 40" xfId="25918"/>
    <cellStyle name="Right 41" xfId="25919"/>
    <cellStyle name="Right 42" xfId="25920"/>
    <cellStyle name="Right 43" xfId="25921"/>
    <cellStyle name="Right 5" xfId="25922"/>
    <cellStyle name="Right 6" xfId="25923"/>
    <cellStyle name="Right 7" xfId="25924"/>
    <cellStyle name="Right 8" xfId="25925"/>
    <cellStyle name="Right 9" xfId="25926"/>
    <cellStyle name="Rollover_Date" xfId="25927"/>
    <cellStyle name="round1k" xfId="25928"/>
    <cellStyle name="Row_Level2" xfId="25929"/>
    <cellStyle name="RowAcctAbovePrompt" xfId="25930"/>
    <cellStyle name="RowAcctSOBAbovePrompt" xfId="25931"/>
    <cellStyle name="RowAcctSOBValue" xfId="25932"/>
    <cellStyle name="RowAcctValue" xfId="25933"/>
    <cellStyle name="RowAttrAbovePrompt" xfId="25934"/>
    <cellStyle name="RowAttrValue" xfId="25935"/>
    <cellStyle name="RowColSetAbovePrompt" xfId="25936"/>
    <cellStyle name="RowColSetLeftPrompt" xfId="25937"/>
    <cellStyle name="RowColSetValue" xfId="25938"/>
    <cellStyle name="RowLeftPrompt" xfId="25939"/>
    <cellStyle name="RowLevel_" xfId="25940"/>
    <cellStyle name="Saída" xfId="25941"/>
    <cellStyle name="Saída 2" xfId="25942"/>
    <cellStyle name="Salida" xfId="25943"/>
    <cellStyle name="Salida 2" xfId="25944"/>
    <cellStyle name="SampleUsingFormatMask" xfId="25945"/>
    <cellStyle name="SampleWithNoFormatMask" xfId="25946"/>
    <cellStyle name="SAPBEXaggData" xfId="25947"/>
    <cellStyle name="SAPBEXaggData 2" xfId="25948"/>
    <cellStyle name="SAPBEXaggDataEmph" xfId="25949"/>
    <cellStyle name="SAPBEXaggDataEmph 2" xfId="25950"/>
    <cellStyle name="SAPBEXaggItem" xfId="25951"/>
    <cellStyle name="SAPBEXaggItem 2" xfId="25952"/>
    <cellStyle name="SAPBEXaggItemX" xfId="25953"/>
    <cellStyle name="SAPBEXaggItemX 2" xfId="25954"/>
    <cellStyle name="SAPBEXchaText" xfId="25955"/>
    <cellStyle name="SAPBEXexcBad7" xfId="25956"/>
    <cellStyle name="SAPBEXexcBad7 2" xfId="25957"/>
    <cellStyle name="SAPBEXexcBad7 2 2" xfId="25958"/>
    <cellStyle name="SAPBEXexcBad7 2 3" xfId="25959"/>
    <cellStyle name="SAPBEXexcBad7 3" xfId="25960"/>
    <cellStyle name="SAPBEXexcBad7 3 2" xfId="25961"/>
    <cellStyle name="SAPBEXexcBad7 3 2 2" xfId="25962"/>
    <cellStyle name="SAPBEXexcBad7 3 2 3" xfId="25963"/>
    <cellStyle name="SAPBEXexcBad7 3 2 4" xfId="25964"/>
    <cellStyle name="SAPBEXexcBad7 3 3" xfId="25965"/>
    <cellStyle name="SAPBEXexcBad7 3 3 2" xfId="25966"/>
    <cellStyle name="SAPBEXexcBad7 4" xfId="25967"/>
    <cellStyle name="SAPBEXexcBad7_Comverse 2004 Income Tax Review Wkbk 02 03" xfId="25968"/>
    <cellStyle name="SAPBEXexcBad8" xfId="25969"/>
    <cellStyle name="SAPBEXexcBad8 2" xfId="25970"/>
    <cellStyle name="SAPBEXexcBad8 2 2" xfId="25971"/>
    <cellStyle name="SAPBEXexcBad8 2 3" xfId="25972"/>
    <cellStyle name="SAPBEXexcBad8 3" xfId="25973"/>
    <cellStyle name="SAPBEXexcBad8 3 2" xfId="25974"/>
    <cellStyle name="SAPBEXexcBad8 3 2 2" xfId="25975"/>
    <cellStyle name="SAPBEXexcBad8 3 2 3" xfId="25976"/>
    <cellStyle name="SAPBEXexcBad8 3 2 4" xfId="25977"/>
    <cellStyle name="SAPBEXexcBad8 3 3" xfId="25978"/>
    <cellStyle name="SAPBEXexcBad8 3 3 2" xfId="25979"/>
    <cellStyle name="SAPBEXexcBad8 4" xfId="25980"/>
    <cellStyle name="SAPBEXexcBad8_Comverse 2004 Income Tax Review Wkbk 02 03" xfId="25981"/>
    <cellStyle name="SAPBEXexcBad9" xfId="25982"/>
    <cellStyle name="SAPBEXexcBad9 2" xfId="25983"/>
    <cellStyle name="SAPBEXexcBad9 2 2" xfId="25984"/>
    <cellStyle name="SAPBEXexcBad9 2 3" xfId="25985"/>
    <cellStyle name="SAPBEXexcBad9 3" xfId="25986"/>
    <cellStyle name="SAPBEXexcBad9 3 2" xfId="25987"/>
    <cellStyle name="SAPBEXexcBad9 3 2 2" xfId="25988"/>
    <cellStyle name="SAPBEXexcBad9 3 2 3" xfId="25989"/>
    <cellStyle name="SAPBEXexcBad9 3 2 4" xfId="25990"/>
    <cellStyle name="SAPBEXexcBad9 3 3" xfId="25991"/>
    <cellStyle name="SAPBEXexcBad9 3 3 2" xfId="25992"/>
    <cellStyle name="SAPBEXexcBad9 4" xfId="25993"/>
    <cellStyle name="SAPBEXexcBad9_Comverse 2004 Income Tax Review Wkbk 02 03" xfId="25994"/>
    <cellStyle name="SAPBEXexcCritical4" xfId="25995"/>
    <cellStyle name="SAPBEXexcCritical4 2" xfId="25996"/>
    <cellStyle name="SAPBEXexcCritical4 2 2" xfId="25997"/>
    <cellStyle name="SAPBEXexcCritical4 2 3" xfId="25998"/>
    <cellStyle name="SAPBEXexcCritical4 3" xfId="25999"/>
    <cellStyle name="SAPBEXexcCritical4 3 2" xfId="26000"/>
    <cellStyle name="SAPBEXexcCritical4 3 2 2" xfId="26001"/>
    <cellStyle name="SAPBEXexcCritical4 3 2 3" xfId="26002"/>
    <cellStyle name="SAPBEXexcCritical4 3 2 4" xfId="26003"/>
    <cellStyle name="SAPBEXexcCritical4 3 3" xfId="26004"/>
    <cellStyle name="SAPBEXexcCritical4 3 3 2" xfId="26005"/>
    <cellStyle name="SAPBEXexcCritical4 4" xfId="26006"/>
    <cellStyle name="SAPBEXexcCritical4_Comverse 2004 Income Tax Review Wkbk 02 03" xfId="26007"/>
    <cellStyle name="SAPBEXexcCritical5" xfId="26008"/>
    <cellStyle name="SAPBEXexcCritical5 2" xfId="26009"/>
    <cellStyle name="SAPBEXexcCritical5 2 2" xfId="26010"/>
    <cellStyle name="SAPBEXexcCritical5 2 3" xfId="26011"/>
    <cellStyle name="SAPBEXexcCritical5 3" xfId="26012"/>
    <cellStyle name="SAPBEXexcCritical5 3 2" xfId="26013"/>
    <cellStyle name="SAPBEXexcCritical5 3 2 2" xfId="26014"/>
    <cellStyle name="SAPBEXexcCritical5 3 2 3" xfId="26015"/>
    <cellStyle name="SAPBEXexcCritical5 3 2 4" xfId="26016"/>
    <cellStyle name="SAPBEXexcCritical5 3 3" xfId="26017"/>
    <cellStyle name="SAPBEXexcCritical5 3 3 2" xfId="26018"/>
    <cellStyle name="SAPBEXexcCritical5 4" xfId="26019"/>
    <cellStyle name="SAPBEXexcCritical5_Comverse 2004 Income Tax Review Wkbk 02 03" xfId="26020"/>
    <cellStyle name="SAPBEXexcCritical6" xfId="26021"/>
    <cellStyle name="SAPBEXexcCritical6 2" xfId="26022"/>
    <cellStyle name="SAPBEXexcCritical6 2 2" xfId="26023"/>
    <cellStyle name="SAPBEXexcCritical6 2 3" xfId="26024"/>
    <cellStyle name="SAPBEXexcCritical6 3" xfId="26025"/>
    <cellStyle name="SAPBEXexcCritical6 3 2" xfId="26026"/>
    <cellStyle name="SAPBEXexcCritical6 3 2 2" xfId="26027"/>
    <cellStyle name="SAPBEXexcCritical6 3 2 3" xfId="26028"/>
    <cellStyle name="SAPBEXexcCritical6 3 2 4" xfId="26029"/>
    <cellStyle name="SAPBEXexcCritical6 3 3" xfId="26030"/>
    <cellStyle name="SAPBEXexcCritical6 3 3 2" xfId="26031"/>
    <cellStyle name="SAPBEXexcCritical6 4" xfId="26032"/>
    <cellStyle name="SAPBEXexcCritical6_Comverse 2004 Income Tax Review Wkbk 02 03" xfId="26033"/>
    <cellStyle name="SAPBEXexcGood1" xfId="26034"/>
    <cellStyle name="SAPBEXexcGood1 2" xfId="26035"/>
    <cellStyle name="SAPBEXexcGood1 2 2" xfId="26036"/>
    <cellStyle name="SAPBEXexcGood1 2 3" xfId="26037"/>
    <cellStyle name="SAPBEXexcGood1 3" xfId="26038"/>
    <cellStyle name="SAPBEXexcGood1 3 2" xfId="26039"/>
    <cellStyle name="SAPBEXexcGood1 3 2 2" xfId="26040"/>
    <cellStyle name="SAPBEXexcGood1 3 2 3" xfId="26041"/>
    <cellStyle name="SAPBEXexcGood1 3 2 4" xfId="26042"/>
    <cellStyle name="SAPBEXexcGood1 3 3" xfId="26043"/>
    <cellStyle name="SAPBEXexcGood1 3 3 2" xfId="26044"/>
    <cellStyle name="SAPBEXexcGood1 4" xfId="26045"/>
    <cellStyle name="SAPBEXexcGood1_Comverse 2004 Income Tax Review Wkbk 02 03" xfId="26046"/>
    <cellStyle name="SAPBEXexcGood2" xfId="26047"/>
    <cellStyle name="SAPBEXexcGood2 2" xfId="26048"/>
    <cellStyle name="SAPBEXexcGood2 2 2" xfId="26049"/>
    <cellStyle name="SAPBEXexcGood2 2 3" xfId="26050"/>
    <cellStyle name="SAPBEXexcGood2 3" xfId="26051"/>
    <cellStyle name="SAPBEXexcGood2 3 2" xfId="26052"/>
    <cellStyle name="SAPBEXexcGood2 3 2 2" xfId="26053"/>
    <cellStyle name="SAPBEXexcGood2 3 2 3" xfId="26054"/>
    <cellStyle name="SAPBEXexcGood2 3 2 4" xfId="26055"/>
    <cellStyle name="SAPBEXexcGood2 3 3" xfId="26056"/>
    <cellStyle name="SAPBEXexcGood2 3 3 2" xfId="26057"/>
    <cellStyle name="SAPBEXexcGood2 4" xfId="26058"/>
    <cellStyle name="SAPBEXexcGood2_Comverse 2004 Income Tax Review Wkbk 02 03" xfId="26059"/>
    <cellStyle name="SAPBEXexcGood3" xfId="26060"/>
    <cellStyle name="SAPBEXexcGood3 2" xfId="26061"/>
    <cellStyle name="SAPBEXexcGood3 2 2" xfId="26062"/>
    <cellStyle name="SAPBEXexcGood3 2 3" xfId="26063"/>
    <cellStyle name="SAPBEXexcGood3 3" xfId="26064"/>
    <cellStyle name="SAPBEXexcGood3 3 2" xfId="26065"/>
    <cellStyle name="SAPBEXexcGood3 3 2 2" xfId="26066"/>
    <cellStyle name="SAPBEXexcGood3 3 2 3" xfId="26067"/>
    <cellStyle name="SAPBEXexcGood3 3 2 4" xfId="26068"/>
    <cellStyle name="SAPBEXexcGood3 3 3" xfId="26069"/>
    <cellStyle name="SAPBEXexcGood3 3 3 2" xfId="26070"/>
    <cellStyle name="SAPBEXexcGood3 4" xfId="26071"/>
    <cellStyle name="SAPBEXexcGood3_Comverse 2004 Income Tax Review Wkbk 02 03" xfId="26072"/>
    <cellStyle name="SAPBEXfilterDrill" xfId="26073"/>
    <cellStyle name="SAPBEXfilterItem" xfId="26074"/>
    <cellStyle name="SAPBEXfilterItem 2" xfId="26075"/>
    <cellStyle name="SAPBEXfilterItem 2 2" xfId="26076"/>
    <cellStyle name="SAPBEXfilterItem 3" xfId="26077"/>
    <cellStyle name="SAPBEXfilterItem 3 2" xfId="26078"/>
    <cellStyle name="SAPBEXfilterItem 3 2 2" xfId="26079"/>
    <cellStyle name="SAPBEXfilterItem 3 2 3" xfId="26080"/>
    <cellStyle name="SAPBEXfilterItem 3 3" xfId="26081"/>
    <cellStyle name="SAPBEXfilterItem_Comverse 2004 Income Tax Review Wkbk 02 03" xfId="26082"/>
    <cellStyle name="SAPBEXfilterText" xfId="26083"/>
    <cellStyle name="SAPBEXformats" xfId="26084"/>
    <cellStyle name="SAPBEXformats 2" xfId="26085"/>
    <cellStyle name="SAPBEXformats 2 2" xfId="26086"/>
    <cellStyle name="SAPBEXformats 2 3" xfId="26087"/>
    <cellStyle name="SAPBEXformats 3" xfId="26088"/>
    <cellStyle name="SAPBEXformats 3 2" xfId="26089"/>
    <cellStyle name="SAPBEXformats 3 2 2" xfId="26090"/>
    <cellStyle name="SAPBEXformats 3 2 3" xfId="26091"/>
    <cellStyle name="SAPBEXformats 3 2 4" xfId="26092"/>
    <cellStyle name="SAPBEXformats 3 3" xfId="26093"/>
    <cellStyle name="SAPBEXformats 3 3 2" xfId="26094"/>
    <cellStyle name="SAPBEXformats 4" xfId="26095"/>
    <cellStyle name="SAPBEXformats_Comverse 2004 Income Tax Review Wkbk 02 03" xfId="26096"/>
    <cellStyle name="SAPBEXheaderItem" xfId="26097"/>
    <cellStyle name="SAPBEXheaderItem 2" xfId="26098"/>
    <cellStyle name="SAPBEXheaderItem 2 2" xfId="26099"/>
    <cellStyle name="SAPBEXheaderItem 3" xfId="26100"/>
    <cellStyle name="SAPBEXheaderItem 3 2" xfId="26101"/>
    <cellStyle name="SAPBEXheaderItem 3 2 2" xfId="26102"/>
    <cellStyle name="SAPBEXheaderItem 3 2 3" xfId="26103"/>
    <cellStyle name="SAPBEXheaderItem 3 3" xfId="26104"/>
    <cellStyle name="SAPBEXheaderItem_Comverse 2004 Income Tax Review Wkbk 02 03" xfId="26105"/>
    <cellStyle name="SAPBEXheaderText" xfId="26106"/>
    <cellStyle name="SAPBEXheaderText 2" xfId="26107"/>
    <cellStyle name="SAPBEXheaderText 2 2" xfId="26108"/>
    <cellStyle name="SAPBEXheaderText 3" xfId="26109"/>
    <cellStyle name="SAPBEXheaderText 3 2" xfId="26110"/>
    <cellStyle name="SAPBEXheaderText 3 2 2" xfId="26111"/>
    <cellStyle name="SAPBEXheaderText 3 2 3" xfId="26112"/>
    <cellStyle name="SAPBEXheaderText 3 3" xfId="26113"/>
    <cellStyle name="SAPBEXheaderText_Comverse 2004 Income Tax Review Wkbk 02 03" xfId="26114"/>
    <cellStyle name="SAPBEXHLevel0" xfId="26115"/>
    <cellStyle name="SAPBEXHLevel0 10" xfId="26116"/>
    <cellStyle name="SAPBEXHLevel0 10 2" xfId="26117"/>
    <cellStyle name="SAPBEXHLevel0 11" xfId="26118"/>
    <cellStyle name="SAPBEXHLevel0 11 2" xfId="26119"/>
    <cellStyle name="SAPBEXHLevel0 12" xfId="26120"/>
    <cellStyle name="SAPBEXHLevel0 12 2" xfId="26121"/>
    <cellStyle name="SAPBEXHLevel0 13" xfId="26122"/>
    <cellStyle name="SAPBEXHLevel0 13 2" xfId="26123"/>
    <cellStyle name="SAPBEXHLevel0 14" xfId="26124"/>
    <cellStyle name="SAPBEXHLevel0 14 2" xfId="26125"/>
    <cellStyle name="SAPBEXHLevel0 15" xfId="26126"/>
    <cellStyle name="SAPBEXHLevel0 15 2" xfId="26127"/>
    <cellStyle name="SAPBEXHLevel0 16" xfId="26128"/>
    <cellStyle name="SAPBEXHLevel0 16 2" xfId="26129"/>
    <cellStyle name="SAPBEXHLevel0 17" xfId="26130"/>
    <cellStyle name="SAPBEXHLevel0 17 2" xfId="26131"/>
    <cellStyle name="SAPBEXHLevel0 18" xfId="26132"/>
    <cellStyle name="SAPBEXHLevel0 18 2" xfId="26133"/>
    <cellStyle name="SAPBEXHLevel0 19" xfId="26134"/>
    <cellStyle name="SAPBEXHLevel0 19 2" xfId="26135"/>
    <cellStyle name="SAPBEXHLevel0 2" xfId="26136"/>
    <cellStyle name="SAPBEXHLevel0 2 2" xfId="26137"/>
    <cellStyle name="SAPBEXHLevel0 2 2 2" xfId="26138"/>
    <cellStyle name="SAPBEXHLevel0 2 3" xfId="26139"/>
    <cellStyle name="SAPBEXHLevel0 20" xfId="26140"/>
    <cellStyle name="SAPBEXHLevel0 20 2" xfId="26141"/>
    <cellStyle name="SAPBEXHLevel0 21" xfId="26142"/>
    <cellStyle name="SAPBEXHLevel0 21 2" xfId="26143"/>
    <cellStyle name="SAPBEXHLevel0 22" xfId="26144"/>
    <cellStyle name="SAPBEXHLevel0 22 2" xfId="26145"/>
    <cellStyle name="SAPBEXHLevel0 23" xfId="26146"/>
    <cellStyle name="SAPBEXHLevel0 23 2" xfId="26147"/>
    <cellStyle name="SAPBEXHLevel0 24" xfId="26148"/>
    <cellStyle name="SAPBEXHLevel0 24 2" xfId="26149"/>
    <cellStyle name="SAPBEXHLevel0 25" xfId="26150"/>
    <cellStyle name="SAPBEXHLevel0 25 2" xfId="26151"/>
    <cellStyle name="SAPBEXHLevel0 26" xfId="26152"/>
    <cellStyle name="SAPBEXHLevel0 26 2" xfId="26153"/>
    <cellStyle name="SAPBEXHLevel0 27" xfId="26154"/>
    <cellStyle name="SAPBEXHLevel0 27 2" xfId="26155"/>
    <cellStyle name="SAPBEXHLevel0 28" xfId="26156"/>
    <cellStyle name="SAPBEXHLevel0 28 2" xfId="26157"/>
    <cellStyle name="SAPBEXHLevel0 29" xfId="26158"/>
    <cellStyle name="SAPBEXHLevel0 29 2" xfId="26159"/>
    <cellStyle name="SAPBEXHLevel0 3" xfId="26160"/>
    <cellStyle name="SAPBEXHLevel0 3 10" xfId="26161"/>
    <cellStyle name="SAPBEXHLevel0 3 11" xfId="26162"/>
    <cellStyle name="SAPBEXHLevel0 3 12" xfId="26163"/>
    <cellStyle name="SAPBEXHLevel0 3 13" xfId="26164"/>
    <cellStyle name="SAPBEXHLevel0 3 13 2" xfId="26165"/>
    <cellStyle name="SAPBEXHLevel0 3 14" xfId="26166"/>
    <cellStyle name="SAPBEXHLevel0 3 14 2" xfId="26167"/>
    <cellStyle name="SAPBEXHLevel0 3 15" xfId="26168"/>
    <cellStyle name="SAPBEXHLevel0 3 15 2" xfId="26169"/>
    <cellStyle name="SAPBEXHLevel0 3 16" xfId="26170"/>
    <cellStyle name="SAPBEXHLevel0 3 16 2" xfId="26171"/>
    <cellStyle name="SAPBEXHLevel0 3 17" xfId="26172"/>
    <cellStyle name="SAPBEXHLevel0 3 2" xfId="26173"/>
    <cellStyle name="SAPBEXHLevel0 3 2 2" xfId="26174"/>
    <cellStyle name="SAPBEXHLevel0 3 2 3" xfId="26175"/>
    <cellStyle name="SAPBEXHLevel0 3 2 4" xfId="26176"/>
    <cellStyle name="SAPBEXHLevel0 3 2 5" xfId="26177"/>
    <cellStyle name="SAPBEXHLevel0 3 2 6" xfId="26178"/>
    <cellStyle name="SAPBEXHLevel0 3 2 7" xfId="26179"/>
    <cellStyle name="SAPBEXHLevel0 3 2 8" xfId="26180"/>
    <cellStyle name="SAPBEXHLevel0 3 3" xfId="26181"/>
    <cellStyle name="SAPBEXHLevel0 3 4" xfId="26182"/>
    <cellStyle name="SAPBEXHLevel0 3 5" xfId="26183"/>
    <cellStyle name="SAPBEXHLevel0 3 6" xfId="26184"/>
    <cellStyle name="SAPBEXHLevel0 3 7" xfId="26185"/>
    <cellStyle name="SAPBEXHLevel0 3 8" xfId="26186"/>
    <cellStyle name="SAPBEXHLevel0 3 9" xfId="26187"/>
    <cellStyle name="SAPBEXHLevel0 30" xfId="26188"/>
    <cellStyle name="SAPBEXHLevel0 30 2" xfId="26189"/>
    <cellStyle name="SAPBEXHLevel0 31" xfId="26190"/>
    <cellStyle name="SAPBEXHLevel0 31 2" xfId="26191"/>
    <cellStyle name="SAPBEXHLevel0 32" xfId="26192"/>
    <cellStyle name="SAPBEXHLevel0 32 2" xfId="26193"/>
    <cellStyle name="SAPBEXHLevel0 33" xfId="26194"/>
    <cellStyle name="SAPBEXHLevel0 33 2" xfId="26195"/>
    <cellStyle name="SAPBEXHLevel0 34" xfId="26196"/>
    <cellStyle name="SAPBEXHLevel0 34 2" xfId="26197"/>
    <cellStyle name="SAPBEXHLevel0 35" xfId="26198"/>
    <cellStyle name="SAPBEXHLevel0 35 2" xfId="26199"/>
    <cellStyle name="SAPBEXHLevel0 36" xfId="26200"/>
    <cellStyle name="SAPBEXHLevel0 36 2" xfId="26201"/>
    <cellStyle name="SAPBEXHLevel0 37" xfId="26202"/>
    <cellStyle name="SAPBEXHLevel0 37 2" xfId="26203"/>
    <cellStyle name="SAPBEXHLevel0 38" xfId="26204"/>
    <cellStyle name="SAPBEXHLevel0 38 2" xfId="26205"/>
    <cellStyle name="SAPBEXHLevel0 39" xfId="26206"/>
    <cellStyle name="SAPBEXHLevel0 39 2" xfId="26207"/>
    <cellStyle name="SAPBEXHLevel0 4" xfId="26208"/>
    <cellStyle name="SAPBEXHLevel0 4 2" xfId="26209"/>
    <cellStyle name="SAPBEXHLevel0 40" xfId="26210"/>
    <cellStyle name="SAPBEXHLevel0 40 2" xfId="26211"/>
    <cellStyle name="SAPBEXHLevel0 41" xfId="26212"/>
    <cellStyle name="SAPBEXHLevel0 41 2" xfId="26213"/>
    <cellStyle name="SAPBEXHLevel0 42" xfId="26214"/>
    <cellStyle name="SAPBEXHLevel0 5" xfId="26215"/>
    <cellStyle name="SAPBEXHLevel0 5 2" xfId="26216"/>
    <cellStyle name="SAPBEXHLevel0 6" xfId="26217"/>
    <cellStyle name="SAPBEXHLevel0 6 2" xfId="26218"/>
    <cellStyle name="SAPBEXHLevel0 7" xfId="26219"/>
    <cellStyle name="SAPBEXHLevel0 7 2" xfId="26220"/>
    <cellStyle name="SAPBEXHLevel0 8" xfId="26221"/>
    <cellStyle name="SAPBEXHLevel0 8 2" xfId="26222"/>
    <cellStyle name="SAPBEXHLevel0 9" xfId="26223"/>
    <cellStyle name="SAPBEXHLevel0 9 2" xfId="26224"/>
    <cellStyle name="SAPBEXHLevel0X" xfId="26225"/>
    <cellStyle name="SAPBEXHLevel0X 10" xfId="26226"/>
    <cellStyle name="SAPBEXHLevel0X 10 2" xfId="26227"/>
    <cellStyle name="SAPBEXHLevel0X 11" xfId="26228"/>
    <cellStyle name="SAPBEXHLevel0X 11 2" xfId="26229"/>
    <cellStyle name="SAPBEXHLevel0X 12" xfId="26230"/>
    <cellStyle name="SAPBEXHLevel0X 12 2" xfId="26231"/>
    <cellStyle name="SAPBEXHLevel0X 13" xfId="26232"/>
    <cellStyle name="SAPBEXHLevel0X 13 2" xfId="26233"/>
    <cellStyle name="SAPBEXHLevel0X 14" xfId="26234"/>
    <cellStyle name="SAPBEXHLevel0X 14 2" xfId="26235"/>
    <cellStyle name="SAPBEXHLevel0X 15" xfId="26236"/>
    <cellStyle name="SAPBEXHLevel0X 15 2" xfId="26237"/>
    <cellStyle name="SAPBEXHLevel0X 16" xfId="26238"/>
    <cellStyle name="SAPBEXHLevel0X 16 2" xfId="26239"/>
    <cellStyle name="SAPBEXHLevel0X 17" xfId="26240"/>
    <cellStyle name="SAPBEXHLevel0X 17 2" xfId="26241"/>
    <cellStyle name="SAPBEXHLevel0X 18" xfId="26242"/>
    <cellStyle name="SAPBEXHLevel0X 18 2" xfId="26243"/>
    <cellStyle name="SAPBEXHLevel0X 19" xfId="26244"/>
    <cellStyle name="SAPBEXHLevel0X 19 2" xfId="26245"/>
    <cellStyle name="SAPBEXHLevel0X 2" xfId="26246"/>
    <cellStyle name="SAPBEXHLevel0X 2 2" xfId="26247"/>
    <cellStyle name="SAPBEXHLevel0X 2 2 2" xfId="26248"/>
    <cellStyle name="SAPBEXHLevel0X 2 3" xfId="26249"/>
    <cellStyle name="SAPBEXHLevel0X 20" xfId="26250"/>
    <cellStyle name="SAPBEXHLevel0X 20 2" xfId="26251"/>
    <cellStyle name="SAPBEXHLevel0X 21" xfId="26252"/>
    <cellStyle name="SAPBEXHLevel0X 21 2" xfId="26253"/>
    <cellStyle name="SAPBEXHLevel0X 22" xfId="26254"/>
    <cellStyle name="SAPBEXHLevel0X 22 2" xfId="26255"/>
    <cellStyle name="SAPBEXHLevel0X 23" xfId="26256"/>
    <cellStyle name="SAPBEXHLevel0X 23 2" xfId="26257"/>
    <cellStyle name="SAPBEXHLevel0X 24" xfId="26258"/>
    <cellStyle name="SAPBEXHLevel0X 24 2" xfId="26259"/>
    <cellStyle name="SAPBEXHLevel0X 25" xfId="26260"/>
    <cellStyle name="SAPBEXHLevel0X 25 2" xfId="26261"/>
    <cellStyle name="SAPBEXHLevel0X 26" xfId="26262"/>
    <cellStyle name="SAPBEXHLevel0X 26 2" xfId="26263"/>
    <cellStyle name="SAPBEXHLevel0X 27" xfId="26264"/>
    <cellStyle name="SAPBEXHLevel0X 27 2" xfId="26265"/>
    <cellStyle name="SAPBEXHLevel0X 28" xfId="26266"/>
    <cellStyle name="SAPBEXHLevel0X 28 2" xfId="26267"/>
    <cellStyle name="SAPBEXHLevel0X 29" xfId="26268"/>
    <cellStyle name="SAPBEXHLevel0X 29 2" xfId="26269"/>
    <cellStyle name="SAPBEXHLevel0X 3" xfId="26270"/>
    <cellStyle name="SAPBEXHLevel0X 3 10" xfId="26271"/>
    <cellStyle name="SAPBEXHLevel0X 3 11" xfId="26272"/>
    <cellStyle name="SAPBEXHLevel0X 3 12" xfId="26273"/>
    <cellStyle name="SAPBEXHLevel0X 3 13" xfId="26274"/>
    <cellStyle name="SAPBEXHLevel0X 3 13 2" xfId="26275"/>
    <cellStyle name="SAPBEXHLevel0X 3 14" xfId="26276"/>
    <cellStyle name="SAPBEXHLevel0X 3 14 2" xfId="26277"/>
    <cellStyle name="SAPBEXHLevel0X 3 15" xfId="26278"/>
    <cellStyle name="SAPBEXHLevel0X 3 15 2" xfId="26279"/>
    <cellStyle name="SAPBEXHLevel0X 3 16" xfId="26280"/>
    <cellStyle name="SAPBEXHLevel0X 3 16 2" xfId="26281"/>
    <cellStyle name="SAPBEXHLevel0X 3 17" xfId="26282"/>
    <cellStyle name="SAPBEXHLevel0X 3 2" xfId="26283"/>
    <cellStyle name="SAPBEXHLevel0X 3 2 2" xfId="26284"/>
    <cellStyle name="SAPBEXHLevel0X 3 2 3" xfId="26285"/>
    <cellStyle name="SAPBEXHLevel0X 3 2 4" xfId="26286"/>
    <cellStyle name="SAPBEXHLevel0X 3 2 5" xfId="26287"/>
    <cellStyle name="SAPBEXHLevel0X 3 2 6" xfId="26288"/>
    <cellStyle name="SAPBEXHLevel0X 3 2 7" xfId="26289"/>
    <cellStyle name="SAPBEXHLevel0X 3 2 8" xfId="26290"/>
    <cellStyle name="SAPBEXHLevel0X 3 3" xfId="26291"/>
    <cellStyle name="SAPBEXHLevel0X 3 4" xfId="26292"/>
    <cellStyle name="SAPBEXHLevel0X 3 5" xfId="26293"/>
    <cellStyle name="SAPBEXHLevel0X 3 6" xfId="26294"/>
    <cellStyle name="SAPBEXHLevel0X 3 7" xfId="26295"/>
    <cellStyle name="SAPBEXHLevel0X 3 8" xfId="26296"/>
    <cellStyle name="SAPBEXHLevel0X 3 9" xfId="26297"/>
    <cellStyle name="SAPBEXHLevel0X 30" xfId="26298"/>
    <cellStyle name="SAPBEXHLevel0X 30 2" xfId="26299"/>
    <cellStyle name="SAPBEXHLevel0X 31" xfId="26300"/>
    <cellStyle name="SAPBEXHLevel0X 31 2" xfId="26301"/>
    <cellStyle name="SAPBEXHLevel0X 32" xfId="26302"/>
    <cellStyle name="SAPBEXHLevel0X 32 2" xfId="26303"/>
    <cellStyle name="SAPBEXHLevel0X 33" xfId="26304"/>
    <cellStyle name="SAPBEXHLevel0X 33 2" xfId="26305"/>
    <cellStyle name="SAPBEXHLevel0X 34" xfId="26306"/>
    <cellStyle name="SAPBEXHLevel0X 34 2" xfId="26307"/>
    <cellStyle name="SAPBEXHLevel0X 35" xfId="26308"/>
    <cellStyle name="SAPBEXHLevel0X 35 2" xfId="26309"/>
    <cellStyle name="SAPBEXHLevel0X 36" xfId="26310"/>
    <cellStyle name="SAPBEXHLevel0X 36 2" xfId="26311"/>
    <cellStyle name="SAPBEXHLevel0X 37" xfId="26312"/>
    <cellStyle name="SAPBEXHLevel0X 37 2" xfId="26313"/>
    <cellStyle name="SAPBEXHLevel0X 38" xfId="26314"/>
    <cellStyle name="SAPBEXHLevel0X 38 2" xfId="26315"/>
    <cellStyle name="SAPBEXHLevel0X 39" xfId="26316"/>
    <cellStyle name="SAPBEXHLevel0X 39 2" xfId="26317"/>
    <cellStyle name="SAPBEXHLevel0X 4" xfId="26318"/>
    <cellStyle name="SAPBEXHLevel0X 4 2" xfId="26319"/>
    <cellStyle name="SAPBEXHLevel0X 40" xfId="26320"/>
    <cellStyle name="SAPBEXHLevel0X 40 2" xfId="26321"/>
    <cellStyle name="SAPBEXHLevel0X 41" xfId="26322"/>
    <cellStyle name="SAPBEXHLevel0X 41 2" xfId="26323"/>
    <cellStyle name="SAPBEXHLevel0X 42" xfId="26324"/>
    <cellStyle name="SAPBEXHLevel0X 5" xfId="26325"/>
    <cellStyle name="SAPBEXHLevel0X 5 2" xfId="26326"/>
    <cellStyle name="SAPBEXHLevel0X 6" xfId="26327"/>
    <cellStyle name="SAPBEXHLevel0X 6 2" xfId="26328"/>
    <cellStyle name="SAPBEXHLevel0X 7" xfId="26329"/>
    <cellStyle name="SAPBEXHLevel0X 7 2" xfId="26330"/>
    <cellStyle name="SAPBEXHLevel0X 8" xfId="26331"/>
    <cellStyle name="SAPBEXHLevel0X 8 2" xfId="26332"/>
    <cellStyle name="SAPBEXHLevel0X 9" xfId="26333"/>
    <cellStyle name="SAPBEXHLevel0X 9 2" xfId="26334"/>
    <cellStyle name="SAPBEXHLevel1" xfId="26335"/>
    <cellStyle name="SAPBEXHLevel1 10" xfId="26336"/>
    <cellStyle name="SAPBEXHLevel1 10 2" xfId="26337"/>
    <cellStyle name="SAPBEXHLevel1 11" xfId="26338"/>
    <cellStyle name="SAPBEXHLevel1 11 2" xfId="26339"/>
    <cellStyle name="SAPBEXHLevel1 12" xfId="26340"/>
    <cellStyle name="SAPBEXHLevel1 12 2" xfId="26341"/>
    <cellStyle name="SAPBEXHLevel1 13" xfId="26342"/>
    <cellStyle name="SAPBEXHLevel1 13 2" xfId="26343"/>
    <cellStyle name="SAPBEXHLevel1 14" xfId="26344"/>
    <cellStyle name="SAPBEXHLevel1 14 2" xfId="26345"/>
    <cellStyle name="SAPBEXHLevel1 15" xfId="26346"/>
    <cellStyle name="SAPBEXHLevel1 15 2" xfId="26347"/>
    <cellStyle name="SAPBEXHLevel1 16" xfId="26348"/>
    <cellStyle name="SAPBEXHLevel1 16 2" xfId="26349"/>
    <cellStyle name="SAPBEXHLevel1 17" xfId="26350"/>
    <cellStyle name="SAPBEXHLevel1 17 2" xfId="26351"/>
    <cellStyle name="SAPBEXHLevel1 18" xfId="26352"/>
    <cellStyle name="SAPBEXHLevel1 18 2" xfId="26353"/>
    <cellStyle name="SAPBEXHLevel1 19" xfId="26354"/>
    <cellStyle name="SAPBEXHLevel1 19 2" xfId="26355"/>
    <cellStyle name="SAPBEXHLevel1 2" xfId="26356"/>
    <cellStyle name="SAPBEXHLevel1 2 2" xfId="26357"/>
    <cellStyle name="SAPBEXHLevel1 2 2 2" xfId="26358"/>
    <cellStyle name="SAPBEXHLevel1 2 3" xfId="26359"/>
    <cellStyle name="SAPBEXHLevel1 20" xfId="26360"/>
    <cellStyle name="SAPBEXHLevel1 20 2" xfId="26361"/>
    <cellStyle name="SAPBEXHLevel1 21" xfId="26362"/>
    <cellStyle name="SAPBEXHLevel1 21 2" xfId="26363"/>
    <cellStyle name="SAPBEXHLevel1 22" xfId="26364"/>
    <cellStyle name="SAPBEXHLevel1 22 2" xfId="26365"/>
    <cellStyle name="SAPBEXHLevel1 23" xfId="26366"/>
    <cellStyle name="SAPBEXHLevel1 23 2" xfId="26367"/>
    <cellStyle name="SAPBEXHLevel1 24" xfId="26368"/>
    <cellStyle name="SAPBEXHLevel1 24 2" xfId="26369"/>
    <cellStyle name="SAPBEXHLevel1 25" xfId="26370"/>
    <cellStyle name="SAPBEXHLevel1 25 2" xfId="26371"/>
    <cellStyle name="SAPBEXHLevel1 26" xfId="26372"/>
    <cellStyle name="SAPBEXHLevel1 26 2" xfId="26373"/>
    <cellStyle name="SAPBEXHLevel1 27" xfId="26374"/>
    <cellStyle name="SAPBEXHLevel1 27 2" xfId="26375"/>
    <cellStyle name="SAPBEXHLevel1 28" xfId="26376"/>
    <cellStyle name="SAPBEXHLevel1 28 2" xfId="26377"/>
    <cellStyle name="SAPBEXHLevel1 29" xfId="26378"/>
    <cellStyle name="SAPBEXHLevel1 29 2" xfId="26379"/>
    <cellStyle name="SAPBEXHLevel1 3" xfId="26380"/>
    <cellStyle name="SAPBEXHLevel1 3 10" xfId="26381"/>
    <cellStyle name="SAPBEXHLevel1 3 11" xfId="26382"/>
    <cellStyle name="SAPBEXHLevel1 3 12" xfId="26383"/>
    <cellStyle name="SAPBEXHLevel1 3 13" xfId="26384"/>
    <cellStyle name="SAPBEXHLevel1 3 13 2" xfId="26385"/>
    <cellStyle name="SAPBEXHLevel1 3 14" xfId="26386"/>
    <cellStyle name="SAPBEXHLevel1 3 14 2" xfId="26387"/>
    <cellStyle name="SAPBEXHLevel1 3 15" xfId="26388"/>
    <cellStyle name="SAPBEXHLevel1 3 15 2" xfId="26389"/>
    <cellStyle name="SAPBEXHLevel1 3 16" xfId="26390"/>
    <cellStyle name="SAPBEXHLevel1 3 16 2" xfId="26391"/>
    <cellStyle name="SAPBEXHLevel1 3 17" xfId="26392"/>
    <cellStyle name="SAPBEXHLevel1 3 2" xfId="26393"/>
    <cellStyle name="SAPBEXHLevel1 3 2 2" xfId="26394"/>
    <cellStyle name="SAPBEXHLevel1 3 2 3" xfId="26395"/>
    <cellStyle name="SAPBEXHLevel1 3 2 4" xfId="26396"/>
    <cellStyle name="SAPBEXHLevel1 3 2 5" xfId="26397"/>
    <cellStyle name="SAPBEXHLevel1 3 2 6" xfId="26398"/>
    <cellStyle name="SAPBEXHLevel1 3 2 7" xfId="26399"/>
    <cellStyle name="SAPBEXHLevel1 3 2 8" xfId="26400"/>
    <cellStyle name="SAPBEXHLevel1 3 3" xfId="26401"/>
    <cellStyle name="SAPBEXHLevel1 3 4" xfId="26402"/>
    <cellStyle name="SAPBEXHLevel1 3 5" xfId="26403"/>
    <cellStyle name="SAPBEXHLevel1 3 6" xfId="26404"/>
    <cellStyle name="SAPBEXHLevel1 3 7" xfId="26405"/>
    <cellStyle name="SAPBEXHLevel1 3 8" xfId="26406"/>
    <cellStyle name="SAPBEXHLevel1 3 9" xfId="26407"/>
    <cellStyle name="SAPBEXHLevel1 30" xfId="26408"/>
    <cellStyle name="SAPBEXHLevel1 30 2" xfId="26409"/>
    <cellStyle name="SAPBEXHLevel1 31" xfId="26410"/>
    <cellStyle name="SAPBEXHLevel1 31 2" xfId="26411"/>
    <cellStyle name="SAPBEXHLevel1 32" xfId="26412"/>
    <cellStyle name="SAPBEXHLevel1 32 2" xfId="26413"/>
    <cellStyle name="SAPBEXHLevel1 33" xfId="26414"/>
    <cellStyle name="SAPBEXHLevel1 33 2" xfId="26415"/>
    <cellStyle name="SAPBEXHLevel1 34" xfId="26416"/>
    <cellStyle name="SAPBEXHLevel1 34 2" xfId="26417"/>
    <cellStyle name="SAPBEXHLevel1 35" xfId="26418"/>
    <cellStyle name="SAPBEXHLevel1 35 2" xfId="26419"/>
    <cellStyle name="SAPBEXHLevel1 36" xfId="26420"/>
    <cellStyle name="SAPBEXHLevel1 36 2" xfId="26421"/>
    <cellStyle name="SAPBEXHLevel1 37" xfId="26422"/>
    <cellStyle name="SAPBEXHLevel1 37 2" xfId="26423"/>
    <cellStyle name="SAPBEXHLevel1 38" xfId="26424"/>
    <cellStyle name="SAPBEXHLevel1 38 2" xfId="26425"/>
    <cellStyle name="SAPBEXHLevel1 39" xfId="26426"/>
    <cellStyle name="SAPBEXHLevel1 39 2" xfId="26427"/>
    <cellStyle name="SAPBEXHLevel1 4" xfId="26428"/>
    <cellStyle name="SAPBEXHLevel1 4 2" xfId="26429"/>
    <cellStyle name="SAPBEXHLevel1 40" xfId="26430"/>
    <cellStyle name="SAPBEXHLevel1 40 2" xfId="26431"/>
    <cellStyle name="SAPBEXHLevel1 41" xfId="26432"/>
    <cellStyle name="SAPBEXHLevel1 41 2" xfId="26433"/>
    <cellStyle name="SAPBEXHLevel1 42" xfId="26434"/>
    <cellStyle name="SAPBEXHLevel1 5" xfId="26435"/>
    <cellStyle name="SAPBEXHLevel1 5 2" xfId="26436"/>
    <cellStyle name="SAPBEXHLevel1 6" xfId="26437"/>
    <cellStyle name="SAPBEXHLevel1 6 2" xfId="26438"/>
    <cellStyle name="SAPBEXHLevel1 7" xfId="26439"/>
    <cellStyle name="SAPBEXHLevel1 7 2" xfId="26440"/>
    <cellStyle name="SAPBEXHLevel1 8" xfId="26441"/>
    <cellStyle name="SAPBEXHLevel1 8 2" xfId="26442"/>
    <cellStyle name="SAPBEXHLevel1 9" xfId="26443"/>
    <cellStyle name="SAPBEXHLevel1 9 2" xfId="26444"/>
    <cellStyle name="SAPBEXHLevel1X" xfId="26445"/>
    <cellStyle name="SAPBEXHLevel1X 10" xfId="26446"/>
    <cellStyle name="SAPBEXHLevel1X 10 2" xfId="26447"/>
    <cellStyle name="SAPBEXHLevel1X 11" xfId="26448"/>
    <cellStyle name="SAPBEXHLevel1X 11 2" xfId="26449"/>
    <cellStyle name="SAPBEXHLevel1X 12" xfId="26450"/>
    <cellStyle name="SAPBEXHLevel1X 12 2" xfId="26451"/>
    <cellStyle name="SAPBEXHLevel1X 13" xfId="26452"/>
    <cellStyle name="SAPBEXHLevel1X 13 2" xfId="26453"/>
    <cellStyle name="SAPBEXHLevel1X 14" xfId="26454"/>
    <cellStyle name="SAPBEXHLevel1X 14 2" xfId="26455"/>
    <cellStyle name="SAPBEXHLevel1X 15" xfId="26456"/>
    <cellStyle name="SAPBEXHLevel1X 15 2" xfId="26457"/>
    <cellStyle name="SAPBEXHLevel1X 16" xfId="26458"/>
    <cellStyle name="SAPBEXHLevel1X 16 2" xfId="26459"/>
    <cellStyle name="SAPBEXHLevel1X 17" xfId="26460"/>
    <cellStyle name="SAPBEXHLevel1X 17 2" xfId="26461"/>
    <cellStyle name="SAPBEXHLevel1X 18" xfId="26462"/>
    <cellStyle name="SAPBEXHLevel1X 18 2" xfId="26463"/>
    <cellStyle name="SAPBEXHLevel1X 19" xfId="26464"/>
    <cellStyle name="SAPBEXHLevel1X 19 2" xfId="26465"/>
    <cellStyle name="SAPBEXHLevel1X 2" xfId="26466"/>
    <cellStyle name="SAPBEXHLevel1X 2 2" xfId="26467"/>
    <cellStyle name="SAPBEXHLevel1X 2 2 2" xfId="26468"/>
    <cellStyle name="SAPBEXHLevel1X 2 3" xfId="26469"/>
    <cellStyle name="SAPBEXHLevel1X 20" xfId="26470"/>
    <cellStyle name="SAPBEXHLevel1X 20 2" xfId="26471"/>
    <cellStyle name="SAPBEXHLevel1X 21" xfId="26472"/>
    <cellStyle name="SAPBEXHLevel1X 21 2" xfId="26473"/>
    <cellStyle name="SAPBEXHLevel1X 22" xfId="26474"/>
    <cellStyle name="SAPBEXHLevel1X 22 2" xfId="26475"/>
    <cellStyle name="SAPBEXHLevel1X 23" xfId="26476"/>
    <cellStyle name="SAPBEXHLevel1X 23 2" xfId="26477"/>
    <cellStyle name="SAPBEXHLevel1X 24" xfId="26478"/>
    <cellStyle name="SAPBEXHLevel1X 24 2" xfId="26479"/>
    <cellStyle name="SAPBEXHLevel1X 25" xfId="26480"/>
    <cellStyle name="SAPBEXHLevel1X 25 2" xfId="26481"/>
    <cellStyle name="SAPBEXHLevel1X 26" xfId="26482"/>
    <cellStyle name="SAPBEXHLevel1X 26 2" xfId="26483"/>
    <cellStyle name="SAPBEXHLevel1X 27" xfId="26484"/>
    <cellStyle name="SAPBEXHLevel1X 27 2" xfId="26485"/>
    <cellStyle name="SAPBEXHLevel1X 28" xfId="26486"/>
    <cellStyle name="SAPBEXHLevel1X 28 2" xfId="26487"/>
    <cellStyle name="SAPBEXHLevel1X 29" xfId="26488"/>
    <cellStyle name="SAPBEXHLevel1X 29 2" xfId="26489"/>
    <cellStyle name="SAPBEXHLevel1X 3" xfId="26490"/>
    <cellStyle name="SAPBEXHLevel1X 3 10" xfId="26491"/>
    <cellStyle name="SAPBEXHLevel1X 3 11" xfId="26492"/>
    <cellStyle name="SAPBEXHLevel1X 3 12" xfId="26493"/>
    <cellStyle name="SAPBEXHLevel1X 3 13" xfId="26494"/>
    <cellStyle name="SAPBEXHLevel1X 3 13 2" xfId="26495"/>
    <cellStyle name="SAPBEXHLevel1X 3 14" xfId="26496"/>
    <cellStyle name="SAPBEXHLevel1X 3 14 2" xfId="26497"/>
    <cellStyle name="SAPBEXHLevel1X 3 15" xfId="26498"/>
    <cellStyle name="SAPBEXHLevel1X 3 15 2" xfId="26499"/>
    <cellStyle name="SAPBEXHLevel1X 3 16" xfId="26500"/>
    <cellStyle name="SAPBEXHLevel1X 3 16 2" xfId="26501"/>
    <cellStyle name="SAPBEXHLevel1X 3 17" xfId="26502"/>
    <cellStyle name="SAPBEXHLevel1X 3 2" xfId="26503"/>
    <cellStyle name="SAPBEXHLevel1X 3 2 2" xfId="26504"/>
    <cellStyle name="SAPBEXHLevel1X 3 2 3" xfId="26505"/>
    <cellStyle name="SAPBEXHLevel1X 3 2 4" xfId="26506"/>
    <cellStyle name="SAPBEXHLevel1X 3 2 5" xfId="26507"/>
    <cellStyle name="SAPBEXHLevel1X 3 2 6" xfId="26508"/>
    <cellStyle name="SAPBEXHLevel1X 3 2 7" xfId="26509"/>
    <cellStyle name="SAPBEXHLevel1X 3 2 8" xfId="26510"/>
    <cellStyle name="SAPBEXHLevel1X 3 3" xfId="26511"/>
    <cellStyle name="SAPBEXHLevel1X 3 4" xfId="26512"/>
    <cellStyle name="SAPBEXHLevel1X 3 5" xfId="26513"/>
    <cellStyle name="SAPBEXHLevel1X 3 6" xfId="26514"/>
    <cellStyle name="SAPBEXHLevel1X 3 7" xfId="26515"/>
    <cellStyle name="SAPBEXHLevel1X 3 8" xfId="26516"/>
    <cellStyle name="SAPBEXHLevel1X 3 9" xfId="26517"/>
    <cellStyle name="SAPBEXHLevel1X 30" xfId="26518"/>
    <cellStyle name="SAPBEXHLevel1X 30 2" xfId="26519"/>
    <cellStyle name="SAPBEXHLevel1X 31" xfId="26520"/>
    <cellStyle name="SAPBEXHLevel1X 31 2" xfId="26521"/>
    <cellStyle name="SAPBEXHLevel1X 32" xfId="26522"/>
    <cellStyle name="SAPBEXHLevel1X 32 2" xfId="26523"/>
    <cellStyle name="SAPBEXHLevel1X 33" xfId="26524"/>
    <cellStyle name="SAPBEXHLevel1X 33 2" xfId="26525"/>
    <cellStyle name="SAPBEXHLevel1X 34" xfId="26526"/>
    <cellStyle name="SAPBEXHLevel1X 34 2" xfId="26527"/>
    <cellStyle name="SAPBEXHLevel1X 35" xfId="26528"/>
    <cellStyle name="SAPBEXHLevel1X 35 2" xfId="26529"/>
    <cellStyle name="SAPBEXHLevel1X 36" xfId="26530"/>
    <cellStyle name="SAPBEXHLevel1X 36 2" xfId="26531"/>
    <cellStyle name="SAPBEXHLevel1X 37" xfId="26532"/>
    <cellStyle name="SAPBEXHLevel1X 37 2" xfId="26533"/>
    <cellStyle name="SAPBEXHLevel1X 38" xfId="26534"/>
    <cellStyle name="SAPBEXHLevel1X 38 2" xfId="26535"/>
    <cellStyle name="SAPBEXHLevel1X 39" xfId="26536"/>
    <cellStyle name="SAPBEXHLevel1X 39 2" xfId="26537"/>
    <cellStyle name="SAPBEXHLevel1X 4" xfId="26538"/>
    <cellStyle name="SAPBEXHLevel1X 4 2" xfId="26539"/>
    <cellStyle name="SAPBEXHLevel1X 40" xfId="26540"/>
    <cellStyle name="SAPBEXHLevel1X 40 2" xfId="26541"/>
    <cellStyle name="SAPBEXHLevel1X 41" xfId="26542"/>
    <cellStyle name="SAPBEXHLevel1X 41 2" xfId="26543"/>
    <cellStyle name="SAPBEXHLevel1X 42" xfId="26544"/>
    <cellStyle name="SAPBEXHLevel1X 5" xfId="26545"/>
    <cellStyle name="SAPBEXHLevel1X 5 2" xfId="26546"/>
    <cellStyle name="SAPBEXHLevel1X 6" xfId="26547"/>
    <cellStyle name="SAPBEXHLevel1X 6 2" xfId="26548"/>
    <cellStyle name="SAPBEXHLevel1X 7" xfId="26549"/>
    <cellStyle name="SAPBEXHLevel1X 7 2" xfId="26550"/>
    <cellStyle name="SAPBEXHLevel1X 8" xfId="26551"/>
    <cellStyle name="SAPBEXHLevel1X 8 2" xfId="26552"/>
    <cellStyle name="SAPBEXHLevel1X 9" xfId="26553"/>
    <cellStyle name="SAPBEXHLevel1X 9 2" xfId="26554"/>
    <cellStyle name="SAPBEXHLevel2" xfId="26555"/>
    <cellStyle name="SAPBEXHLevel2 10" xfId="26556"/>
    <cellStyle name="SAPBEXHLevel2 10 2" xfId="26557"/>
    <cellStyle name="SAPBEXHLevel2 11" xfId="26558"/>
    <cellStyle name="SAPBEXHLevel2 11 2" xfId="26559"/>
    <cellStyle name="SAPBEXHLevel2 12" xfId="26560"/>
    <cellStyle name="SAPBEXHLevel2 12 2" xfId="26561"/>
    <cellStyle name="SAPBEXHLevel2 13" xfId="26562"/>
    <cellStyle name="SAPBEXHLevel2 13 2" xfId="26563"/>
    <cellStyle name="SAPBEXHLevel2 14" xfId="26564"/>
    <cellStyle name="SAPBEXHLevel2 14 2" xfId="26565"/>
    <cellStyle name="SAPBEXHLevel2 15" xfId="26566"/>
    <cellStyle name="SAPBEXHLevel2 15 2" xfId="26567"/>
    <cellStyle name="SAPBEXHLevel2 16" xfId="26568"/>
    <cellStyle name="SAPBEXHLevel2 16 2" xfId="26569"/>
    <cellStyle name="SAPBEXHLevel2 17" xfId="26570"/>
    <cellStyle name="SAPBEXHLevel2 17 2" xfId="26571"/>
    <cellStyle name="SAPBEXHLevel2 18" xfId="26572"/>
    <cellStyle name="SAPBEXHLevel2 18 2" xfId="26573"/>
    <cellStyle name="SAPBEXHLevel2 19" xfId="26574"/>
    <cellStyle name="SAPBEXHLevel2 19 2" xfId="26575"/>
    <cellStyle name="SAPBEXHLevel2 2" xfId="26576"/>
    <cellStyle name="SAPBEXHLevel2 2 2" xfId="26577"/>
    <cellStyle name="SAPBEXHLevel2 2 2 2" xfId="26578"/>
    <cellStyle name="SAPBEXHLevel2 2 3" xfId="26579"/>
    <cellStyle name="SAPBEXHLevel2 20" xfId="26580"/>
    <cellStyle name="SAPBEXHLevel2 20 2" xfId="26581"/>
    <cellStyle name="SAPBEXHLevel2 21" xfId="26582"/>
    <cellStyle name="SAPBEXHLevel2 21 2" xfId="26583"/>
    <cellStyle name="SAPBEXHLevel2 22" xfId="26584"/>
    <cellStyle name="SAPBEXHLevel2 22 2" xfId="26585"/>
    <cellStyle name="SAPBEXHLevel2 23" xfId="26586"/>
    <cellStyle name="SAPBEXHLevel2 23 2" xfId="26587"/>
    <cellStyle name="SAPBEXHLevel2 24" xfId="26588"/>
    <cellStyle name="SAPBEXHLevel2 24 2" xfId="26589"/>
    <cellStyle name="SAPBEXHLevel2 25" xfId="26590"/>
    <cellStyle name="SAPBEXHLevel2 25 2" xfId="26591"/>
    <cellStyle name="SAPBEXHLevel2 26" xfId="26592"/>
    <cellStyle name="SAPBEXHLevel2 26 2" xfId="26593"/>
    <cellStyle name="SAPBEXHLevel2 27" xfId="26594"/>
    <cellStyle name="SAPBEXHLevel2 27 2" xfId="26595"/>
    <cellStyle name="SAPBEXHLevel2 28" xfId="26596"/>
    <cellStyle name="SAPBEXHLevel2 28 2" xfId="26597"/>
    <cellStyle name="SAPBEXHLevel2 29" xfId="26598"/>
    <cellStyle name="SAPBEXHLevel2 29 2" xfId="26599"/>
    <cellStyle name="SAPBEXHLevel2 3" xfId="26600"/>
    <cellStyle name="SAPBEXHLevel2 3 10" xfId="26601"/>
    <cellStyle name="SAPBEXHLevel2 3 11" xfId="26602"/>
    <cellStyle name="SAPBEXHLevel2 3 12" xfId="26603"/>
    <cellStyle name="SAPBEXHLevel2 3 13" xfId="26604"/>
    <cellStyle name="SAPBEXHLevel2 3 13 2" xfId="26605"/>
    <cellStyle name="SAPBEXHLevel2 3 14" xfId="26606"/>
    <cellStyle name="SAPBEXHLevel2 3 14 2" xfId="26607"/>
    <cellStyle name="SAPBEXHLevel2 3 15" xfId="26608"/>
    <cellStyle name="SAPBEXHLevel2 3 15 2" xfId="26609"/>
    <cellStyle name="SAPBEXHLevel2 3 16" xfId="26610"/>
    <cellStyle name="SAPBEXHLevel2 3 16 2" xfId="26611"/>
    <cellStyle name="SAPBEXHLevel2 3 17" xfId="26612"/>
    <cellStyle name="SAPBEXHLevel2 3 2" xfId="26613"/>
    <cellStyle name="SAPBEXHLevel2 3 2 2" xfId="26614"/>
    <cellStyle name="SAPBEXHLevel2 3 2 3" xfId="26615"/>
    <cellStyle name="SAPBEXHLevel2 3 2 4" xfId="26616"/>
    <cellStyle name="SAPBEXHLevel2 3 2 5" xfId="26617"/>
    <cellStyle name="SAPBEXHLevel2 3 2 6" xfId="26618"/>
    <cellStyle name="SAPBEXHLevel2 3 2 7" xfId="26619"/>
    <cellStyle name="SAPBEXHLevel2 3 2 8" xfId="26620"/>
    <cellStyle name="SAPBEXHLevel2 3 3" xfId="26621"/>
    <cellStyle name="SAPBEXHLevel2 3 4" xfId="26622"/>
    <cellStyle name="SAPBEXHLevel2 3 5" xfId="26623"/>
    <cellStyle name="SAPBEXHLevel2 3 6" xfId="26624"/>
    <cellStyle name="SAPBEXHLevel2 3 7" xfId="26625"/>
    <cellStyle name="SAPBEXHLevel2 3 8" xfId="26626"/>
    <cellStyle name="SAPBEXHLevel2 3 9" xfId="26627"/>
    <cellStyle name="SAPBEXHLevel2 30" xfId="26628"/>
    <cellStyle name="SAPBEXHLevel2 30 2" xfId="26629"/>
    <cellStyle name="SAPBEXHLevel2 31" xfId="26630"/>
    <cellStyle name="SAPBEXHLevel2 31 2" xfId="26631"/>
    <cellStyle name="SAPBEXHLevel2 32" xfId="26632"/>
    <cellStyle name="SAPBEXHLevel2 32 2" xfId="26633"/>
    <cellStyle name="SAPBEXHLevel2 33" xfId="26634"/>
    <cellStyle name="SAPBEXHLevel2 33 2" xfId="26635"/>
    <cellStyle name="SAPBEXHLevel2 34" xfId="26636"/>
    <cellStyle name="SAPBEXHLevel2 34 2" xfId="26637"/>
    <cellStyle name="SAPBEXHLevel2 35" xfId="26638"/>
    <cellStyle name="SAPBEXHLevel2 35 2" xfId="26639"/>
    <cellStyle name="SAPBEXHLevel2 36" xfId="26640"/>
    <cellStyle name="SAPBEXHLevel2 36 2" xfId="26641"/>
    <cellStyle name="SAPBEXHLevel2 37" xfId="26642"/>
    <cellStyle name="SAPBEXHLevel2 37 2" xfId="26643"/>
    <cellStyle name="SAPBEXHLevel2 38" xfId="26644"/>
    <cellStyle name="SAPBEXHLevel2 38 2" xfId="26645"/>
    <cellStyle name="SAPBEXHLevel2 39" xfId="26646"/>
    <cellStyle name="SAPBEXHLevel2 39 2" xfId="26647"/>
    <cellStyle name="SAPBEXHLevel2 4" xfId="26648"/>
    <cellStyle name="SAPBEXHLevel2 4 2" xfId="26649"/>
    <cellStyle name="SAPBEXHLevel2 40" xfId="26650"/>
    <cellStyle name="SAPBEXHLevel2 40 2" xfId="26651"/>
    <cellStyle name="SAPBEXHLevel2 41" xfId="26652"/>
    <cellStyle name="SAPBEXHLevel2 41 2" xfId="26653"/>
    <cellStyle name="SAPBEXHLevel2 42" xfId="26654"/>
    <cellStyle name="SAPBEXHLevel2 5" xfId="26655"/>
    <cellStyle name="SAPBEXHLevel2 5 2" xfId="26656"/>
    <cellStyle name="SAPBEXHLevel2 6" xfId="26657"/>
    <cellStyle name="SAPBEXHLevel2 6 2" xfId="26658"/>
    <cellStyle name="SAPBEXHLevel2 7" xfId="26659"/>
    <cellStyle name="SAPBEXHLevel2 7 2" xfId="26660"/>
    <cellStyle name="SAPBEXHLevel2 8" xfId="26661"/>
    <cellStyle name="SAPBEXHLevel2 8 2" xfId="26662"/>
    <cellStyle name="SAPBEXHLevel2 9" xfId="26663"/>
    <cellStyle name="SAPBEXHLevel2 9 2" xfId="26664"/>
    <cellStyle name="SAPBEXHLevel2X" xfId="26665"/>
    <cellStyle name="SAPBEXHLevel2X 10" xfId="26666"/>
    <cellStyle name="SAPBEXHLevel2X 10 2" xfId="26667"/>
    <cellStyle name="SAPBEXHLevel2X 11" xfId="26668"/>
    <cellStyle name="SAPBEXHLevel2X 11 2" xfId="26669"/>
    <cellStyle name="SAPBEXHLevel2X 12" xfId="26670"/>
    <cellStyle name="SAPBEXHLevel2X 12 2" xfId="26671"/>
    <cellStyle name="SAPBEXHLevel2X 13" xfId="26672"/>
    <cellStyle name="SAPBEXHLevel2X 13 2" xfId="26673"/>
    <cellStyle name="SAPBEXHLevel2X 14" xfId="26674"/>
    <cellStyle name="SAPBEXHLevel2X 14 2" xfId="26675"/>
    <cellStyle name="SAPBEXHLevel2X 15" xfId="26676"/>
    <cellStyle name="SAPBEXHLevel2X 15 2" xfId="26677"/>
    <cellStyle name="SAPBEXHLevel2X 16" xfId="26678"/>
    <cellStyle name="SAPBEXHLevel2X 16 2" xfId="26679"/>
    <cellStyle name="SAPBEXHLevel2X 17" xfId="26680"/>
    <cellStyle name="SAPBEXHLevel2X 17 2" xfId="26681"/>
    <cellStyle name="SAPBEXHLevel2X 18" xfId="26682"/>
    <cellStyle name="SAPBEXHLevel2X 18 2" xfId="26683"/>
    <cellStyle name="SAPBEXHLevel2X 19" xfId="26684"/>
    <cellStyle name="SAPBEXHLevel2X 19 2" xfId="26685"/>
    <cellStyle name="SAPBEXHLevel2X 2" xfId="26686"/>
    <cellStyle name="SAPBEXHLevel2X 2 2" xfId="26687"/>
    <cellStyle name="SAPBEXHLevel2X 2 2 2" xfId="26688"/>
    <cellStyle name="SAPBEXHLevel2X 2 3" xfId="26689"/>
    <cellStyle name="SAPBEXHLevel2X 20" xfId="26690"/>
    <cellStyle name="SAPBEXHLevel2X 20 2" xfId="26691"/>
    <cellStyle name="SAPBEXHLevel2X 21" xfId="26692"/>
    <cellStyle name="SAPBEXHLevel2X 21 2" xfId="26693"/>
    <cellStyle name="SAPBEXHLevel2X 22" xfId="26694"/>
    <cellStyle name="SAPBEXHLevel2X 22 2" xfId="26695"/>
    <cellStyle name="SAPBEXHLevel2X 23" xfId="26696"/>
    <cellStyle name="SAPBEXHLevel2X 23 2" xfId="26697"/>
    <cellStyle name="SAPBEXHLevel2X 24" xfId="26698"/>
    <cellStyle name="SAPBEXHLevel2X 24 2" xfId="26699"/>
    <cellStyle name="SAPBEXHLevel2X 25" xfId="26700"/>
    <cellStyle name="SAPBEXHLevel2X 25 2" xfId="26701"/>
    <cellStyle name="SAPBEXHLevel2X 26" xfId="26702"/>
    <cellStyle name="SAPBEXHLevel2X 26 2" xfId="26703"/>
    <cellStyle name="SAPBEXHLevel2X 27" xfId="26704"/>
    <cellStyle name="SAPBEXHLevel2X 27 2" xfId="26705"/>
    <cellStyle name="SAPBEXHLevel2X 28" xfId="26706"/>
    <cellStyle name="SAPBEXHLevel2X 28 2" xfId="26707"/>
    <cellStyle name="SAPBEXHLevel2X 29" xfId="26708"/>
    <cellStyle name="SAPBEXHLevel2X 29 2" xfId="26709"/>
    <cellStyle name="SAPBEXHLevel2X 3" xfId="26710"/>
    <cellStyle name="SAPBEXHLevel2X 3 10" xfId="26711"/>
    <cellStyle name="SAPBEXHLevel2X 3 11" xfId="26712"/>
    <cellStyle name="SAPBEXHLevel2X 3 12" xfId="26713"/>
    <cellStyle name="SAPBEXHLevel2X 3 13" xfId="26714"/>
    <cellStyle name="SAPBEXHLevel2X 3 13 2" xfId="26715"/>
    <cellStyle name="SAPBEXHLevel2X 3 14" xfId="26716"/>
    <cellStyle name="SAPBEXHLevel2X 3 14 2" xfId="26717"/>
    <cellStyle name="SAPBEXHLevel2X 3 15" xfId="26718"/>
    <cellStyle name="SAPBEXHLevel2X 3 15 2" xfId="26719"/>
    <cellStyle name="SAPBEXHLevel2X 3 16" xfId="26720"/>
    <cellStyle name="SAPBEXHLevel2X 3 16 2" xfId="26721"/>
    <cellStyle name="SAPBEXHLevel2X 3 17" xfId="26722"/>
    <cellStyle name="SAPBEXHLevel2X 3 2" xfId="26723"/>
    <cellStyle name="SAPBEXHLevel2X 3 2 2" xfId="26724"/>
    <cellStyle name="SAPBEXHLevel2X 3 2 3" xfId="26725"/>
    <cellStyle name="SAPBEXHLevel2X 3 2 4" xfId="26726"/>
    <cellStyle name="SAPBEXHLevel2X 3 2 5" xfId="26727"/>
    <cellStyle name="SAPBEXHLevel2X 3 2 6" xfId="26728"/>
    <cellStyle name="SAPBEXHLevel2X 3 2 7" xfId="26729"/>
    <cellStyle name="SAPBEXHLevel2X 3 2 8" xfId="26730"/>
    <cellStyle name="SAPBEXHLevel2X 3 3" xfId="26731"/>
    <cellStyle name="SAPBEXHLevel2X 3 4" xfId="26732"/>
    <cellStyle name="SAPBEXHLevel2X 3 5" xfId="26733"/>
    <cellStyle name="SAPBEXHLevel2X 3 6" xfId="26734"/>
    <cellStyle name="SAPBEXHLevel2X 3 7" xfId="26735"/>
    <cellStyle name="SAPBEXHLevel2X 3 8" xfId="26736"/>
    <cellStyle name="SAPBEXHLevel2X 3 9" xfId="26737"/>
    <cellStyle name="SAPBEXHLevel2X 30" xfId="26738"/>
    <cellStyle name="SAPBEXHLevel2X 30 2" xfId="26739"/>
    <cellStyle name="SAPBEXHLevel2X 31" xfId="26740"/>
    <cellStyle name="SAPBEXHLevel2X 31 2" xfId="26741"/>
    <cellStyle name="SAPBEXHLevel2X 32" xfId="26742"/>
    <cellStyle name="SAPBEXHLevel2X 32 2" xfId="26743"/>
    <cellStyle name="SAPBEXHLevel2X 33" xfId="26744"/>
    <cellStyle name="SAPBEXHLevel2X 33 2" xfId="26745"/>
    <cellStyle name="SAPBEXHLevel2X 34" xfId="26746"/>
    <cellStyle name="SAPBEXHLevel2X 34 2" xfId="26747"/>
    <cellStyle name="SAPBEXHLevel2X 35" xfId="26748"/>
    <cellStyle name="SAPBEXHLevel2X 35 2" xfId="26749"/>
    <cellStyle name="SAPBEXHLevel2X 36" xfId="26750"/>
    <cellStyle name="SAPBEXHLevel2X 36 2" xfId="26751"/>
    <cellStyle name="SAPBEXHLevel2X 37" xfId="26752"/>
    <cellStyle name="SAPBEXHLevel2X 37 2" xfId="26753"/>
    <cellStyle name="SAPBEXHLevel2X 38" xfId="26754"/>
    <cellStyle name="SAPBEXHLevel2X 38 2" xfId="26755"/>
    <cellStyle name="SAPBEXHLevel2X 39" xfId="26756"/>
    <cellStyle name="SAPBEXHLevel2X 39 2" xfId="26757"/>
    <cellStyle name="SAPBEXHLevel2X 4" xfId="26758"/>
    <cellStyle name="SAPBEXHLevel2X 4 2" xfId="26759"/>
    <cellStyle name="SAPBEXHLevel2X 40" xfId="26760"/>
    <cellStyle name="SAPBEXHLevel2X 40 2" xfId="26761"/>
    <cellStyle name="SAPBEXHLevel2X 41" xfId="26762"/>
    <cellStyle name="SAPBEXHLevel2X 41 2" xfId="26763"/>
    <cellStyle name="SAPBEXHLevel2X 42" xfId="26764"/>
    <cellStyle name="SAPBEXHLevel2X 5" xfId="26765"/>
    <cellStyle name="SAPBEXHLevel2X 5 2" xfId="26766"/>
    <cellStyle name="SAPBEXHLevel2X 6" xfId="26767"/>
    <cellStyle name="SAPBEXHLevel2X 6 2" xfId="26768"/>
    <cellStyle name="SAPBEXHLevel2X 7" xfId="26769"/>
    <cellStyle name="SAPBEXHLevel2X 7 2" xfId="26770"/>
    <cellStyle name="SAPBEXHLevel2X 8" xfId="26771"/>
    <cellStyle name="SAPBEXHLevel2X 8 2" xfId="26772"/>
    <cellStyle name="SAPBEXHLevel2X 9" xfId="26773"/>
    <cellStyle name="SAPBEXHLevel2X 9 2" xfId="26774"/>
    <cellStyle name="SAPBEXHLevel3" xfId="26775"/>
    <cellStyle name="SAPBEXHLevel3 10" xfId="26776"/>
    <cellStyle name="SAPBEXHLevel3 10 2" xfId="26777"/>
    <cellStyle name="SAPBEXHLevel3 11" xfId="26778"/>
    <cellStyle name="SAPBEXHLevel3 11 2" xfId="26779"/>
    <cellStyle name="SAPBEXHLevel3 12" xfId="26780"/>
    <cellStyle name="SAPBEXHLevel3 12 2" xfId="26781"/>
    <cellStyle name="SAPBEXHLevel3 13" xfId="26782"/>
    <cellStyle name="SAPBEXHLevel3 13 2" xfId="26783"/>
    <cellStyle name="SAPBEXHLevel3 14" xfId="26784"/>
    <cellStyle name="SAPBEXHLevel3 14 2" xfId="26785"/>
    <cellStyle name="SAPBEXHLevel3 15" xfId="26786"/>
    <cellStyle name="SAPBEXHLevel3 15 2" xfId="26787"/>
    <cellStyle name="SAPBEXHLevel3 16" xfId="26788"/>
    <cellStyle name="SAPBEXHLevel3 16 2" xfId="26789"/>
    <cellStyle name="SAPBEXHLevel3 17" xfId="26790"/>
    <cellStyle name="SAPBEXHLevel3 17 2" xfId="26791"/>
    <cellStyle name="SAPBEXHLevel3 18" xfId="26792"/>
    <cellStyle name="SAPBEXHLevel3 18 2" xfId="26793"/>
    <cellStyle name="SAPBEXHLevel3 19" xfId="26794"/>
    <cellStyle name="SAPBEXHLevel3 19 2" xfId="26795"/>
    <cellStyle name="SAPBEXHLevel3 2" xfId="26796"/>
    <cellStyle name="SAPBEXHLevel3 2 2" xfId="26797"/>
    <cellStyle name="SAPBEXHLevel3 2 2 2" xfId="26798"/>
    <cellStyle name="SAPBEXHLevel3 2 3" xfId="26799"/>
    <cellStyle name="SAPBEXHLevel3 20" xfId="26800"/>
    <cellStyle name="SAPBEXHLevel3 20 2" xfId="26801"/>
    <cellStyle name="SAPBEXHLevel3 21" xfId="26802"/>
    <cellStyle name="SAPBEXHLevel3 21 2" xfId="26803"/>
    <cellStyle name="SAPBEXHLevel3 22" xfId="26804"/>
    <cellStyle name="SAPBEXHLevel3 22 2" xfId="26805"/>
    <cellStyle name="SAPBEXHLevel3 23" xfId="26806"/>
    <cellStyle name="SAPBEXHLevel3 23 2" xfId="26807"/>
    <cellStyle name="SAPBEXHLevel3 24" xfId="26808"/>
    <cellStyle name="SAPBEXHLevel3 24 2" xfId="26809"/>
    <cellStyle name="SAPBEXHLevel3 25" xfId="26810"/>
    <cellStyle name="SAPBEXHLevel3 25 2" xfId="26811"/>
    <cellStyle name="SAPBEXHLevel3 26" xfId="26812"/>
    <cellStyle name="SAPBEXHLevel3 26 2" xfId="26813"/>
    <cellStyle name="SAPBEXHLevel3 27" xfId="26814"/>
    <cellStyle name="SAPBEXHLevel3 27 2" xfId="26815"/>
    <cellStyle name="SAPBEXHLevel3 28" xfId="26816"/>
    <cellStyle name="SAPBEXHLevel3 28 2" xfId="26817"/>
    <cellStyle name="SAPBEXHLevel3 29" xfId="26818"/>
    <cellStyle name="SAPBEXHLevel3 29 2" xfId="26819"/>
    <cellStyle name="SAPBEXHLevel3 3" xfId="26820"/>
    <cellStyle name="SAPBEXHLevel3 3 10" xfId="26821"/>
    <cellStyle name="SAPBEXHLevel3 3 11" xfId="26822"/>
    <cellStyle name="SAPBEXHLevel3 3 12" xfId="26823"/>
    <cellStyle name="SAPBEXHLevel3 3 13" xfId="26824"/>
    <cellStyle name="SAPBEXHLevel3 3 13 2" xfId="26825"/>
    <cellStyle name="SAPBEXHLevel3 3 14" xfId="26826"/>
    <cellStyle name="SAPBEXHLevel3 3 14 2" xfId="26827"/>
    <cellStyle name="SAPBEXHLevel3 3 15" xfId="26828"/>
    <cellStyle name="SAPBEXHLevel3 3 15 2" xfId="26829"/>
    <cellStyle name="SAPBEXHLevel3 3 16" xfId="26830"/>
    <cellStyle name="SAPBEXHLevel3 3 16 2" xfId="26831"/>
    <cellStyle name="SAPBEXHLevel3 3 17" xfId="26832"/>
    <cellStyle name="SAPBEXHLevel3 3 2" xfId="26833"/>
    <cellStyle name="SAPBEXHLevel3 3 2 2" xfId="26834"/>
    <cellStyle name="SAPBEXHLevel3 3 2 3" xfId="26835"/>
    <cellStyle name="SAPBEXHLevel3 3 2 4" xfId="26836"/>
    <cellStyle name="SAPBEXHLevel3 3 2 5" xfId="26837"/>
    <cellStyle name="SAPBEXHLevel3 3 2 6" xfId="26838"/>
    <cellStyle name="SAPBEXHLevel3 3 2 7" xfId="26839"/>
    <cellStyle name="SAPBEXHLevel3 3 2 8" xfId="26840"/>
    <cellStyle name="SAPBEXHLevel3 3 3" xfId="26841"/>
    <cellStyle name="SAPBEXHLevel3 3 4" xfId="26842"/>
    <cellStyle name="SAPBEXHLevel3 3 5" xfId="26843"/>
    <cellStyle name="SAPBEXHLevel3 3 6" xfId="26844"/>
    <cellStyle name="SAPBEXHLevel3 3 7" xfId="26845"/>
    <cellStyle name="SAPBEXHLevel3 3 8" xfId="26846"/>
    <cellStyle name="SAPBEXHLevel3 3 9" xfId="26847"/>
    <cellStyle name="SAPBEXHLevel3 30" xfId="26848"/>
    <cellStyle name="SAPBEXHLevel3 30 2" xfId="26849"/>
    <cellStyle name="SAPBEXHLevel3 31" xfId="26850"/>
    <cellStyle name="SAPBEXHLevel3 31 2" xfId="26851"/>
    <cellStyle name="SAPBEXHLevel3 32" xfId="26852"/>
    <cellStyle name="SAPBEXHLevel3 32 2" xfId="26853"/>
    <cellStyle name="SAPBEXHLevel3 33" xfId="26854"/>
    <cellStyle name="SAPBEXHLevel3 33 2" xfId="26855"/>
    <cellStyle name="SAPBEXHLevel3 34" xfId="26856"/>
    <cellStyle name="SAPBEXHLevel3 34 2" xfId="26857"/>
    <cellStyle name="SAPBEXHLevel3 35" xfId="26858"/>
    <cellStyle name="SAPBEXHLevel3 35 2" xfId="26859"/>
    <cellStyle name="SAPBEXHLevel3 36" xfId="26860"/>
    <cellStyle name="SAPBEXHLevel3 36 2" xfId="26861"/>
    <cellStyle name="SAPBEXHLevel3 37" xfId="26862"/>
    <cellStyle name="SAPBEXHLevel3 37 2" xfId="26863"/>
    <cellStyle name="SAPBEXHLevel3 38" xfId="26864"/>
    <cellStyle name="SAPBEXHLevel3 38 2" xfId="26865"/>
    <cellStyle name="SAPBEXHLevel3 39" xfId="26866"/>
    <cellStyle name="SAPBEXHLevel3 39 2" xfId="26867"/>
    <cellStyle name="SAPBEXHLevel3 4" xfId="26868"/>
    <cellStyle name="SAPBEXHLevel3 4 2" xfId="26869"/>
    <cellStyle name="SAPBEXHLevel3 40" xfId="26870"/>
    <cellStyle name="SAPBEXHLevel3 40 2" xfId="26871"/>
    <cellStyle name="SAPBEXHLevel3 41" xfId="26872"/>
    <cellStyle name="SAPBEXHLevel3 41 2" xfId="26873"/>
    <cellStyle name="SAPBEXHLevel3 42" xfId="26874"/>
    <cellStyle name="SAPBEXHLevel3 5" xfId="26875"/>
    <cellStyle name="SAPBEXHLevel3 5 2" xfId="26876"/>
    <cellStyle name="SAPBEXHLevel3 6" xfId="26877"/>
    <cellStyle name="SAPBEXHLevel3 6 2" xfId="26878"/>
    <cellStyle name="SAPBEXHLevel3 7" xfId="26879"/>
    <cellStyle name="SAPBEXHLevel3 7 2" xfId="26880"/>
    <cellStyle name="SAPBEXHLevel3 8" xfId="26881"/>
    <cellStyle name="SAPBEXHLevel3 8 2" xfId="26882"/>
    <cellStyle name="SAPBEXHLevel3 9" xfId="26883"/>
    <cellStyle name="SAPBEXHLevel3 9 2" xfId="26884"/>
    <cellStyle name="SAPBEXHLevel3X" xfId="26885"/>
    <cellStyle name="SAPBEXHLevel3X 10" xfId="26886"/>
    <cellStyle name="SAPBEXHLevel3X 10 2" xfId="26887"/>
    <cellStyle name="SAPBEXHLevel3X 11" xfId="26888"/>
    <cellStyle name="SAPBEXHLevel3X 11 2" xfId="26889"/>
    <cellStyle name="SAPBEXHLevel3X 12" xfId="26890"/>
    <cellStyle name="SAPBEXHLevel3X 12 2" xfId="26891"/>
    <cellStyle name="SAPBEXHLevel3X 13" xfId="26892"/>
    <cellStyle name="SAPBEXHLevel3X 13 2" xfId="26893"/>
    <cellStyle name="SAPBEXHLevel3X 14" xfId="26894"/>
    <cellStyle name="SAPBEXHLevel3X 14 2" xfId="26895"/>
    <cellStyle name="SAPBEXHLevel3X 15" xfId="26896"/>
    <cellStyle name="SAPBEXHLevel3X 15 2" xfId="26897"/>
    <cellStyle name="SAPBEXHLevel3X 16" xfId="26898"/>
    <cellStyle name="SAPBEXHLevel3X 16 2" xfId="26899"/>
    <cellStyle name="SAPBEXHLevel3X 17" xfId="26900"/>
    <cellStyle name="SAPBEXHLevel3X 17 2" xfId="26901"/>
    <cellStyle name="SAPBEXHLevel3X 18" xfId="26902"/>
    <cellStyle name="SAPBEXHLevel3X 18 2" xfId="26903"/>
    <cellStyle name="SAPBEXHLevel3X 19" xfId="26904"/>
    <cellStyle name="SAPBEXHLevel3X 19 2" xfId="26905"/>
    <cellStyle name="SAPBEXHLevel3X 2" xfId="26906"/>
    <cellStyle name="SAPBEXHLevel3X 2 2" xfId="26907"/>
    <cellStyle name="SAPBEXHLevel3X 2 2 2" xfId="26908"/>
    <cellStyle name="SAPBEXHLevel3X 2 3" xfId="26909"/>
    <cellStyle name="SAPBEXHLevel3X 20" xfId="26910"/>
    <cellStyle name="SAPBEXHLevel3X 20 2" xfId="26911"/>
    <cellStyle name="SAPBEXHLevel3X 21" xfId="26912"/>
    <cellStyle name="SAPBEXHLevel3X 21 2" xfId="26913"/>
    <cellStyle name="SAPBEXHLevel3X 22" xfId="26914"/>
    <cellStyle name="SAPBEXHLevel3X 22 2" xfId="26915"/>
    <cellStyle name="SAPBEXHLevel3X 23" xfId="26916"/>
    <cellStyle name="SAPBEXHLevel3X 23 2" xfId="26917"/>
    <cellStyle name="SAPBEXHLevel3X 24" xfId="26918"/>
    <cellStyle name="SAPBEXHLevel3X 24 2" xfId="26919"/>
    <cellStyle name="SAPBEXHLevel3X 25" xfId="26920"/>
    <cellStyle name="SAPBEXHLevel3X 25 2" xfId="26921"/>
    <cellStyle name="SAPBEXHLevel3X 26" xfId="26922"/>
    <cellStyle name="SAPBEXHLevel3X 26 2" xfId="26923"/>
    <cellStyle name="SAPBEXHLevel3X 27" xfId="26924"/>
    <cellStyle name="SAPBEXHLevel3X 27 2" xfId="26925"/>
    <cellStyle name="SAPBEXHLevel3X 28" xfId="26926"/>
    <cellStyle name="SAPBEXHLevel3X 28 2" xfId="26927"/>
    <cellStyle name="SAPBEXHLevel3X 29" xfId="26928"/>
    <cellStyle name="SAPBEXHLevel3X 29 2" xfId="26929"/>
    <cellStyle name="SAPBEXHLevel3X 3" xfId="26930"/>
    <cellStyle name="SAPBEXHLevel3X 3 10" xfId="26931"/>
    <cellStyle name="SAPBEXHLevel3X 3 11" xfId="26932"/>
    <cellStyle name="SAPBEXHLevel3X 3 12" xfId="26933"/>
    <cellStyle name="SAPBEXHLevel3X 3 13" xfId="26934"/>
    <cellStyle name="SAPBEXHLevel3X 3 13 2" xfId="26935"/>
    <cellStyle name="SAPBEXHLevel3X 3 14" xfId="26936"/>
    <cellStyle name="SAPBEXHLevel3X 3 14 2" xfId="26937"/>
    <cellStyle name="SAPBEXHLevel3X 3 15" xfId="26938"/>
    <cellStyle name="SAPBEXHLevel3X 3 15 2" xfId="26939"/>
    <cellStyle name="SAPBEXHLevel3X 3 16" xfId="26940"/>
    <cellStyle name="SAPBEXHLevel3X 3 16 2" xfId="26941"/>
    <cellStyle name="SAPBEXHLevel3X 3 17" xfId="26942"/>
    <cellStyle name="SAPBEXHLevel3X 3 2" xfId="26943"/>
    <cellStyle name="SAPBEXHLevel3X 3 2 2" xfId="26944"/>
    <cellStyle name="SAPBEXHLevel3X 3 2 3" xfId="26945"/>
    <cellStyle name="SAPBEXHLevel3X 3 2 4" xfId="26946"/>
    <cellStyle name="SAPBEXHLevel3X 3 2 5" xfId="26947"/>
    <cellStyle name="SAPBEXHLevel3X 3 2 6" xfId="26948"/>
    <cellStyle name="SAPBEXHLevel3X 3 2 7" xfId="26949"/>
    <cellStyle name="SAPBEXHLevel3X 3 2 8" xfId="26950"/>
    <cellStyle name="SAPBEXHLevel3X 3 3" xfId="26951"/>
    <cellStyle name="SAPBEXHLevel3X 3 4" xfId="26952"/>
    <cellStyle name="SAPBEXHLevel3X 3 5" xfId="26953"/>
    <cellStyle name="SAPBEXHLevel3X 3 6" xfId="26954"/>
    <cellStyle name="SAPBEXHLevel3X 3 7" xfId="26955"/>
    <cellStyle name="SAPBEXHLevel3X 3 8" xfId="26956"/>
    <cellStyle name="SAPBEXHLevel3X 3 9" xfId="26957"/>
    <cellStyle name="SAPBEXHLevel3X 30" xfId="26958"/>
    <cellStyle name="SAPBEXHLevel3X 30 2" xfId="26959"/>
    <cellStyle name="SAPBEXHLevel3X 31" xfId="26960"/>
    <cellStyle name="SAPBEXHLevel3X 31 2" xfId="26961"/>
    <cellStyle name="SAPBEXHLevel3X 32" xfId="26962"/>
    <cellStyle name="SAPBEXHLevel3X 32 2" xfId="26963"/>
    <cellStyle name="SAPBEXHLevel3X 33" xfId="26964"/>
    <cellStyle name="SAPBEXHLevel3X 33 2" xfId="26965"/>
    <cellStyle name="SAPBEXHLevel3X 34" xfId="26966"/>
    <cellStyle name="SAPBEXHLevel3X 34 2" xfId="26967"/>
    <cellStyle name="SAPBEXHLevel3X 35" xfId="26968"/>
    <cellStyle name="SAPBEXHLevel3X 35 2" xfId="26969"/>
    <cellStyle name="SAPBEXHLevel3X 36" xfId="26970"/>
    <cellStyle name="SAPBEXHLevel3X 36 2" xfId="26971"/>
    <cellStyle name="SAPBEXHLevel3X 37" xfId="26972"/>
    <cellStyle name="SAPBEXHLevel3X 37 2" xfId="26973"/>
    <cellStyle name="SAPBEXHLevel3X 38" xfId="26974"/>
    <cellStyle name="SAPBEXHLevel3X 38 2" xfId="26975"/>
    <cellStyle name="SAPBEXHLevel3X 39" xfId="26976"/>
    <cellStyle name="SAPBEXHLevel3X 39 2" xfId="26977"/>
    <cellStyle name="SAPBEXHLevel3X 4" xfId="26978"/>
    <cellStyle name="SAPBEXHLevel3X 4 2" xfId="26979"/>
    <cellStyle name="SAPBEXHLevel3X 40" xfId="26980"/>
    <cellStyle name="SAPBEXHLevel3X 40 2" xfId="26981"/>
    <cellStyle name="SAPBEXHLevel3X 41" xfId="26982"/>
    <cellStyle name="SAPBEXHLevel3X 41 2" xfId="26983"/>
    <cellStyle name="SAPBEXHLevel3X 42" xfId="26984"/>
    <cellStyle name="SAPBEXHLevel3X 5" xfId="26985"/>
    <cellStyle name="SAPBEXHLevel3X 5 2" xfId="26986"/>
    <cellStyle name="SAPBEXHLevel3X 6" xfId="26987"/>
    <cellStyle name="SAPBEXHLevel3X 6 2" xfId="26988"/>
    <cellStyle name="SAPBEXHLevel3X 7" xfId="26989"/>
    <cellStyle name="SAPBEXHLevel3X 7 2" xfId="26990"/>
    <cellStyle name="SAPBEXHLevel3X 8" xfId="26991"/>
    <cellStyle name="SAPBEXHLevel3X 8 2" xfId="26992"/>
    <cellStyle name="SAPBEXHLevel3X 9" xfId="26993"/>
    <cellStyle name="SAPBEXHLevel3X 9 2" xfId="26994"/>
    <cellStyle name="SAPBEXinputData" xfId="26995"/>
    <cellStyle name="SAPBEXinputData 10" xfId="26996"/>
    <cellStyle name="SAPBEXinputData 11" xfId="26997"/>
    <cellStyle name="SAPBEXinputData 12" xfId="26998"/>
    <cellStyle name="SAPBEXinputData 13" xfId="26999"/>
    <cellStyle name="SAPBEXinputData 14" xfId="27000"/>
    <cellStyle name="SAPBEXinputData 15" xfId="27001"/>
    <cellStyle name="SAPBEXinputData 16" xfId="27002"/>
    <cellStyle name="SAPBEXinputData 17" xfId="27003"/>
    <cellStyle name="SAPBEXinputData 18" xfId="27004"/>
    <cellStyle name="SAPBEXinputData 19" xfId="27005"/>
    <cellStyle name="SAPBEXinputData 2" xfId="27006"/>
    <cellStyle name="SAPBEXinputData 2 2" xfId="27007"/>
    <cellStyle name="SAPBEXinputData 20" xfId="27008"/>
    <cellStyle name="SAPBEXinputData 21" xfId="27009"/>
    <cellStyle name="SAPBEXinputData 22" xfId="27010"/>
    <cellStyle name="SAPBEXinputData 23" xfId="27011"/>
    <cellStyle name="SAPBEXinputData 24" xfId="27012"/>
    <cellStyle name="SAPBEXinputData 25" xfId="27013"/>
    <cellStyle name="SAPBEXinputData 26" xfId="27014"/>
    <cellStyle name="SAPBEXinputData 27" xfId="27015"/>
    <cellStyle name="SAPBEXinputData 28" xfId="27016"/>
    <cellStyle name="SAPBEXinputData 29" xfId="27017"/>
    <cellStyle name="SAPBEXinputData 3" xfId="27018"/>
    <cellStyle name="SAPBEXinputData 3 10" xfId="27019"/>
    <cellStyle name="SAPBEXinputData 3 11" xfId="27020"/>
    <cellStyle name="SAPBEXinputData 3 12" xfId="27021"/>
    <cellStyle name="SAPBEXinputData 3 13" xfId="27022"/>
    <cellStyle name="SAPBEXinputData 3 14" xfId="27023"/>
    <cellStyle name="SAPBEXinputData 3 15" xfId="27024"/>
    <cellStyle name="SAPBEXinputData 3 16" xfId="27025"/>
    <cellStyle name="SAPBEXinputData 3 2" xfId="27026"/>
    <cellStyle name="SAPBEXinputData 3 2 2" xfId="27027"/>
    <cellStyle name="SAPBEXinputData 3 2 3" xfId="27028"/>
    <cellStyle name="SAPBEXinputData 3 2 4" xfId="27029"/>
    <cellStyle name="SAPBEXinputData 3 2 5" xfId="27030"/>
    <cellStyle name="SAPBEXinputData 3 2 6" xfId="27031"/>
    <cellStyle name="SAPBEXinputData 3 2 7" xfId="27032"/>
    <cellStyle name="SAPBEXinputData 3 2 8" xfId="27033"/>
    <cellStyle name="SAPBEXinputData 3 3" xfId="27034"/>
    <cellStyle name="SAPBEXinputData 3 4" xfId="27035"/>
    <cellStyle name="SAPBEXinputData 3 5" xfId="27036"/>
    <cellStyle name="SAPBEXinputData 3 6" xfId="27037"/>
    <cellStyle name="SAPBEXinputData 3 7" xfId="27038"/>
    <cellStyle name="SAPBEXinputData 3 8" xfId="27039"/>
    <cellStyle name="SAPBEXinputData 3 9" xfId="27040"/>
    <cellStyle name="SAPBEXinputData 30" xfId="27041"/>
    <cellStyle name="SAPBEXinputData 31" xfId="27042"/>
    <cellStyle name="SAPBEXinputData 32" xfId="27043"/>
    <cellStyle name="SAPBEXinputData 33" xfId="27044"/>
    <cellStyle name="SAPBEXinputData 34" xfId="27045"/>
    <cellStyle name="SAPBEXinputData 35" xfId="27046"/>
    <cellStyle name="SAPBEXinputData 36" xfId="27047"/>
    <cellStyle name="SAPBEXinputData 37" xfId="27048"/>
    <cellStyle name="SAPBEXinputData 38" xfId="27049"/>
    <cellStyle name="SAPBEXinputData 39" xfId="27050"/>
    <cellStyle name="SAPBEXinputData 4" xfId="27051"/>
    <cellStyle name="SAPBEXinputData 40" xfId="27052"/>
    <cellStyle name="SAPBEXinputData 41" xfId="27053"/>
    <cellStyle name="SAPBEXinputData 5" xfId="27054"/>
    <cellStyle name="SAPBEXinputData 6" xfId="27055"/>
    <cellStyle name="SAPBEXinputData 7" xfId="27056"/>
    <cellStyle name="SAPBEXinputData 8" xfId="27057"/>
    <cellStyle name="SAPBEXinputData 9" xfId="27058"/>
    <cellStyle name="SAPBEXresData" xfId="27059"/>
    <cellStyle name="SAPBEXresData 2" xfId="27060"/>
    <cellStyle name="SAPBEXresData 2 2" xfId="27061"/>
    <cellStyle name="SAPBEXresData 2 3" xfId="27062"/>
    <cellStyle name="SAPBEXresData 3" xfId="27063"/>
    <cellStyle name="SAPBEXresData 3 2" xfId="27064"/>
    <cellStyle name="SAPBEXresData 3 2 2" xfId="27065"/>
    <cellStyle name="SAPBEXresData 3 2 3" xfId="27066"/>
    <cellStyle name="SAPBEXresData 3 2 4" xfId="27067"/>
    <cellStyle name="SAPBEXresData 3 3" xfId="27068"/>
    <cellStyle name="SAPBEXresData 3 3 2" xfId="27069"/>
    <cellStyle name="SAPBEXresData 4" xfId="27070"/>
    <cellStyle name="SAPBEXresData_Comverse 2004 Income Tax Review Wkbk 02 03" xfId="27071"/>
    <cellStyle name="SAPBEXresDataEmph" xfId="27072"/>
    <cellStyle name="SAPBEXresDataEmph 2" xfId="27073"/>
    <cellStyle name="SAPBEXresItem" xfId="27074"/>
    <cellStyle name="SAPBEXresItem 2" xfId="27075"/>
    <cellStyle name="SAPBEXresItem 2 2" xfId="27076"/>
    <cellStyle name="SAPBEXresItem 2 3" xfId="27077"/>
    <cellStyle name="SAPBEXresItem 3" xfId="27078"/>
    <cellStyle name="SAPBEXresItem 3 2" xfId="27079"/>
    <cellStyle name="SAPBEXresItem 3 2 2" xfId="27080"/>
    <cellStyle name="SAPBEXresItem 3 2 3" xfId="27081"/>
    <cellStyle name="SAPBEXresItem 3 2 4" xfId="27082"/>
    <cellStyle name="SAPBEXresItem 3 3" xfId="27083"/>
    <cellStyle name="SAPBEXresItem 3 3 2" xfId="27084"/>
    <cellStyle name="SAPBEXresItem 4" xfId="27085"/>
    <cellStyle name="SAPBEXresItem_Comverse 2004 Income Tax Review Wkbk 02 03" xfId="27086"/>
    <cellStyle name="SAPBEXresItemX" xfId="27087"/>
    <cellStyle name="SAPBEXresItemX 2" xfId="27088"/>
    <cellStyle name="SAPBEXresItemX 2 2" xfId="27089"/>
    <cellStyle name="SAPBEXresItemX 2 3" xfId="27090"/>
    <cellStyle name="SAPBEXresItemX 3" xfId="27091"/>
    <cellStyle name="SAPBEXresItemX 3 2" xfId="27092"/>
    <cellStyle name="SAPBEXresItemX 3 2 2" xfId="27093"/>
    <cellStyle name="SAPBEXresItemX 3 2 3" xfId="27094"/>
    <cellStyle name="SAPBEXresItemX 3 2 4" xfId="27095"/>
    <cellStyle name="SAPBEXresItemX 3 3" xfId="27096"/>
    <cellStyle name="SAPBEXresItemX 3 3 2" xfId="27097"/>
    <cellStyle name="SAPBEXresItemX 4" xfId="27098"/>
    <cellStyle name="SAPBEXresItemX_Comverse 2004 Income Tax Review Wkbk 02 03" xfId="27099"/>
    <cellStyle name="SAPBEXstdData" xfId="27100"/>
    <cellStyle name="SAPBEXstdData 2" xfId="27101"/>
    <cellStyle name="SAPBEXstdData 2 2" xfId="27102"/>
    <cellStyle name="SAPBEXstdData 2 3" xfId="27103"/>
    <cellStyle name="SAPBEXstdData 3" xfId="27104"/>
    <cellStyle name="SAPBEXstdData 3 2" xfId="27105"/>
    <cellStyle name="SAPBEXstdData 3 2 2" xfId="27106"/>
    <cellStyle name="SAPBEXstdData 3 2 3" xfId="27107"/>
    <cellStyle name="SAPBEXstdData 3 2 4" xfId="27108"/>
    <cellStyle name="SAPBEXstdData 3 3" xfId="27109"/>
    <cellStyle name="SAPBEXstdData 3 3 2" xfId="27110"/>
    <cellStyle name="SAPBEXstdData 4" xfId="27111"/>
    <cellStyle name="SAPBEXstdData_Comverse 2004 Income Tax Review Wkbk 02 03" xfId="27112"/>
    <cellStyle name="SAPBEXstdDataEmph" xfId="27113"/>
    <cellStyle name="SAPBEXstdDataEmph 2" xfId="27114"/>
    <cellStyle name="SAPBEXstdItem" xfId="27115"/>
    <cellStyle name="SAPBEXstdItem 2" xfId="27116"/>
    <cellStyle name="SAPBEXstdItem 2 2" xfId="27117"/>
    <cellStyle name="SAPBEXstdItem 2 3" xfId="27118"/>
    <cellStyle name="SAPBEXstdItem 3" xfId="27119"/>
    <cellStyle name="SAPBEXstdItem 3 2" xfId="27120"/>
    <cellStyle name="SAPBEXstdItem 3 2 2" xfId="27121"/>
    <cellStyle name="SAPBEXstdItem 3 2 3" xfId="27122"/>
    <cellStyle name="SAPBEXstdItem 3 2 4" xfId="27123"/>
    <cellStyle name="SAPBEXstdItem 3 3" xfId="27124"/>
    <cellStyle name="SAPBEXstdItem 3 3 2" xfId="27125"/>
    <cellStyle name="SAPBEXstdItem 4" xfId="27126"/>
    <cellStyle name="SAPBEXstdItem_Comverse 2004 Income Tax Review Wkbk 02 03" xfId="27127"/>
    <cellStyle name="SAPBEXstdItemX" xfId="27128"/>
    <cellStyle name="SAPBEXstdItemX 2" xfId="27129"/>
    <cellStyle name="SAPBEXstdItemX 2 2" xfId="27130"/>
    <cellStyle name="SAPBEXstdItemX 2 3" xfId="27131"/>
    <cellStyle name="SAPBEXstdItemX 3" xfId="27132"/>
    <cellStyle name="SAPBEXstdItemX 3 2" xfId="27133"/>
    <cellStyle name="SAPBEXstdItemX 3 2 2" xfId="27134"/>
    <cellStyle name="SAPBEXstdItemX 3 2 3" xfId="27135"/>
    <cellStyle name="SAPBEXstdItemX 3 2 4" xfId="27136"/>
    <cellStyle name="SAPBEXstdItemX 3 3" xfId="27137"/>
    <cellStyle name="SAPBEXstdItemX 3 3 2" xfId="27138"/>
    <cellStyle name="SAPBEXstdItemX 4" xfId="27139"/>
    <cellStyle name="SAPBEXstdItemX_Comverse 2004 Income Tax Review Wkbk 02 03" xfId="27140"/>
    <cellStyle name="SAPBEXtitle" xfId="27141"/>
    <cellStyle name="SAPBEXundefined" xfId="27142"/>
    <cellStyle name="SAPBEXundefined 2" xfId="27143"/>
    <cellStyle name="SAPBEXundefined 2 2" xfId="27144"/>
    <cellStyle name="SAPBEXundefined 3" xfId="27145"/>
    <cellStyle name="SAPBEXundefined 3 2" xfId="27146"/>
    <cellStyle name="SAPBEXundefined 4" xfId="27147"/>
    <cellStyle name="SAPBEXundefined_Comverse 2004 Income Tax Review Wkbk 02 03" xfId="27148"/>
    <cellStyle name="Satisfaisant" xfId="27149"/>
    <cellStyle name="SCH1" xfId="27150"/>
    <cellStyle name="ScreenHeading" xfId="27151"/>
    <cellStyle name="ScreenHeading.prt" xfId="27152"/>
    <cellStyle name="ScreenHeading_Convatec Income Tax Review Wkbk (FINAL)" xfId="27153"/>
    <cellStyle name="Separador de milhares [0]_AHORO" xfId="27154"/>
    <cellStyle name="Separador de milhares_AHORO" xfId="27155"/>
    <cellStyle name="SGL U - Style1" xfId="27156"/>
    <cellStyle name="SHADEDSTORES" xfId="27157"/>
    <cellStyle name="SHADEDSTORES 2" xfId="27158"/>
    <cellStyle name="Sheet Title" xfId="27159"/>
    <cellStyle name="Short Date" xfId="27160"/>
    <cellStyle name="Short Date 10" xfId="27161"/>
    <cellStyle name="Short Date 11" xfId="27162"/>
    <cellStyle name="Short Date 12" xfId="27163"/>
    <cellStyle name="Short Date 13" xfId="27164"/>
    <cellStyle name="Short Date 14" xfId="27165"/>
    <cellStyle name="Short Date 15" xfId="27166"/>
    <cellStyle name="Short Date 16" xfId="27167"/>
    <cellStyle name="Short Date 17" xfId="27168"/>
    <cellStyle name="Short Date 18" xfId="27169"/>
    <cellStyle name="Short Date 19" xfId="27170"/>
    <cellStyle name="Short Date 2" xfId="27171"/>
    <cellStyle name="Short Date 2 2" xfId="27172"/>
    <cellStyle name="Short Date 20" xfId="27173"/>
    <cellStyle name="Short Date 21" xfId="27174"/>
    <cellStyle name="Short Date 22" xfId="27175"/>
    <cellStyle name="Short Date 23" xfId="27176"/>
    <cellStyle name="Short Date 24" xfId="27177"/>
    <cellStyle name="Short Date 25" xfId="27178"/>
    <cellStyle name="Short Date 26" xfId="27179"/>
    <cellStyle name="Short Date 27" xfId="27180"/>
    <cellStyle name="Short Date 28" xfId="27181"/>
    <cellStyle name="Short Date 29" xfId="27182"/>
    <cellStyle name="Short Date 3" xfId="27183"/>
    <cellStyle name="Short Date 3 10" xfId="27184"/>
    <cellStyle name="Short Date 3 11" xfId="27185"/>
    <cellStyle name="Short Date 3 12" xfId="27186"/>
    <cellStyle name="Short Date 3 13" xfId="27187"/>
    <cellStyle name="Short Date 3 14" xfId="27188"/>
    <cellStyle name="Short Date 3 15" xfId="27189"/>
    <cellStyle name="Short Date 3 16" xfId="27190"/>
    <cellStyle name="Short Date 3 2" xfId="27191"/>
    <cellStyle name="Short Date 3 2 2" xfId="27192"/>
    <cellStyle name="Short Date 3 2 3" xfId="27193"/>
    <cellStyle name="Short Date 3 2 4" xfId="27194"/>
    <cellStyle name="Short Date 3 2 5" xfId="27195"/>
    <cellStyle name="Short Date 3 2 6" xfId="27196"/>
    <cellStyle name="Short Date 3 2 7" xfId="27197"/>
    <cellStyle name="Short Date 3 2 8" xfId="27198"/>
    <cellStyle name="Short Date 3 3" xfId="27199"/>
    <cellStyle name="Short Date 3 4" xfId="27200"/>
    <cellStyle name="Short Date 3 5" xfId="27201"/>
    <cellStyle name="Short Date 3 6" xfId="27202"/>
    <cellStyle name="Short Date 3 7" xfId="27203"/>
    <cellStyle name="Short Date 3 8" xfId="27204"/>
    <cellStyle name="Short Date 3 9" xfId="27205"/>
    <cellStyle name="Short Date 30" xfId="27206"/>
    <cellStyle name="Short Date 31" xfId="27207"/>
    <cellStyle name="Short Date 32" xfId="27208"/>
    <cellStyle name="Short Date 33" xfId="27209"/>
    <cellStyle name="Short Date 34" xfId="27210"/>
    <cellStyle name="Short Date 35" xfId="27211"/>
    <cellStyle name="Short Date 36" xfId="27212"/>
    <cellStyle name="Short Date 37" xfId="27213"/>
    <cellStyle name="Short Date 38" xfId="27214"/>
    <cellStyle name="Short Date 39" xfId="27215"/>
    <cellStyle name="Short Date 4" xfId="27216"/>
    <cellStyle name="Short Date 40" xfId="27217"/>
    <cellStyle name="Short Date 41" xfId="27218"/>
    <cellStyle name="Short Date 5" xfId="27219"/>
    <cellStyle name="Short Date 6" xfId="27220"/>
    <cellStyle name="Short Date 7" xfId="27221"/>
    <cellStyle name="Short Date 8" xfId="27222"/>
    <cellStyle name="Short Date 9" xfId="27223"/>
    <cellStyle name="Sortie" xfId="27224"/>
    <cellStyle name="Sortie 2" xfId="27225"/>
    <cellStyle name="specstores" xfId="27226"/>
    <cellStyle name="Standaard_Blad1" xfId="27227"/>
    <cellStyle name="STANDARD" xfId="27228"/>
    <cellStyle name="Strech header" xfId="27229"/>
    <cellStyle name="STYL0 - Estilo1" xfId="27230"/>
    <cellStyle name="STYL1 - Estilo2" xfId="27231"/>
    <cellStyle name="STYL2 - Estilo3" xfId="27232"/>
    <cellStyle name="STYL3 - Estilo4" xfId="27233"/>
    <cellStyle name="STYL4 - Estilo5" xfId="27234"/>
    <cellStyle name="STYL5 - Estilo6" xfId="27235"/>
    <cellStyle name="STYL6 - Estilo7" xfId="27236"/>
    <cellStyle name="STYL7 - Estilo8" xfId="27237"/>
    <cellStyle name="Style 1" xfId="27238"/>
    <cellStyle name="Style 1 2" xfId="27239"/>
    <cellStyle name="Style 2" xfId="27240"/>
    <cellStyle name="Style 21" xfId="7105"/>
    <cellStyle name="Style 22" xfId="7106"/>
    <cellStyle name="Style 23" xfId="7107"/>
    <cellStyle name="Style 24" xfId="7108"/>
    <cellStyle name="Style 25" xfId="7109"/>
    <cellStyle name="Style 26" xfId="7110"/>
    <cellStyle name="Style 26 2" xfId="7111"/>
    <cellStyle name="Style 27" xfId="7112"/>
    <cellStyle name="Style 28" xfId="7113"/>
    <cellStyle name="Style 29" xfId="7114"/>
    <cellStyle name="Style 29 2" xfId="7115"/>
    <cellStyle name="Style 30" xfId="7116"/>
    <cellStyle name="Style 30 2" xfId="7117"/>
    <cellStyle name="Style 31" xfId="7118"/>
    <cellStyle name="Style 32" xfId="7119"/>
    <cellStyle name="Style 33" xfId="7120"/>
    <cellStyle name="Style 33 2" xfId="7121"/>
    <cellStyle name="Style 34" xfId="7122"/>
    <cellStyle name="Style 34 2" xfId="7123"/>
    <cellStyle name="Style 35" xfId="7124"/>
    <cellStyle name="Style 35 2" xfId="7125"/>
    <cellStyle name="Style 36" xfId="7126"/>
    <cellStyle name="Style 36 2" xfId="7127"/>
    <cellStyle name="Style 39" xfId="7128"/>
    <cellStyle name="Style 39 2" xfId="7129"/>
    <cellStyle name="Style3" xfId="27241"/>
    <cellStyle name="Style4" xfId="27242"/>
    <cellStyle name="Style5" xfId="27243"/>
    <cellStyle name="Style7" xfId="27244"/>
    <cellStyle name="Style8" xfId="27245"/>
    <cellStyle name="subhead" xfId="27246"/>
    <cellStyle name="SubHeading" xfId="27247"/>
    <cellStyle name="Subrayado" xfId="27248"/>
    <cellStyle name="Subtotal" xfId="27249"/>
    <cellStyle name="Subtotal 2" xfId="27250"/>
    <cellStyle name="Subtotal 2 2" xfId="27251"/>
    <cellStyle name="Subtotal 3" xfId="27252"/>
    <cellStyle name="Subtotal 3 2" xfId="27253"/>
    <cellStyle name="Subtotal 4" xfId="27254"/>
    <cellStyle name="Subtotal 4 2" xfId="27255"/>
    <cellStyle name="sui.Control" xfId="27256"/>
    <cellStyle name="Table bottom line" xfId="27257"/>
    <cellStyle name="Table head shading" xfId="27258"/>
    <cellStyle name="Table summary line (above)" xfId="27259"/>
    <cellStyle name="Table top line" xfId="27260"/>
    <cellStyle name="test" xfId="27261"/>
    <cellStyle name="TEXT" xfId="27262"/>
    <cellStyle name="TEXT 2" xfId="27263"/>
    <cellStyle name="TEXT 3" xfId="27264"/>
    <cellStyle name="TEXT 3 2" xfId="27265"/>
    <cellStyle name="Text 4" xfId="27266"/>
    <cellStyle name="Text 5" xfId="27267"/>
    <cellStyle name="Text Column (2 indents)" xfId="27268"/>
    <cellStyle name="Text Column (4 indents)" xfId="27269"/>
    <cellStyle name="Text Column (6 indents)" xfId="27270"/>
    <cellStyle name="Text Column (8 indents)" xfId="27271"/>
    <cellStyle name="Text Column (No indent)" xfId="27272"/>
    <cellStyle name="Text Column (No indent)Bold" xfId="27273"/>
    <cellStyle name="Text Column (Total)" xfId="27274"/>
    <cellStyle name="Text Indent A" xfId="27275"/>
    <cellStyle name="Text Indent A 2" xfId="27276"/>
    <cellStyle name="Text Indent A 2 2" xfId="27277"/>
    <cellStyle name="Text Indent A 3" xfId="27278"/>
    <cellStyle name="Text Indent A 3 2" xfId="27279"/>
    <cellStyle name="Text Indent A 3 2 2" xfId="27280"/>
    <cellStyle name="Text Indent A 3 2 3" xfId="27281"/>
    <cellStyle name="Text Indent A 3 3" xfId="27282"/>
    <cellStyle name="Text Indent A_Comverse 2004 Income Tax Review Wkbk 02 03" xfId="27283"/>
    <cellStyle name="Text Indent B" xfId="27284"/>
    <cellStyle name="Text Indent B 10" xfId="27285"/>
    <cellStyle name="Text Indent B 11" xfId="27286"/>
    <cellStyle name="Text Indent B 12" xfId="27287"/>
    <cellStyle name="Text Indent B 13" xfId="27288"/>
    <cellStyle name="Text Indent B 14" xfId="27289"/>
    <cellStyle name="Text Indent B 15" xfId="27290"/>
    <cellStyle name="Text Indent B 16" xfId="27291"/>
    <cellStyle name="Text Indent B 17" xfId="27292"/>
    <cellStyle name="Text Indent B 18" xfId="27293"/>
    <cellStyle name="Text Indent B 19" xfId="27294"/>
    <cellStyle name="Text Indent B 2" xfId="27295"/>
    <cellStyle name="Text Indent B 2 2" xfId="27296"/>
    <cellStyle name="Text Indent B 20" xfId="27297"/>
    <cellStyle name="Text Indent B 21" xfId="27298"/>
    <cellStyle name="Text Indent B 22" xfId="27299"/>
    <cellStyle name="Text Indent B 23" xfId="27300"/>
    <cellStyle name="Text Indent B 24" xfId="27301"/>
    <cellStyle name="Text Indent B 25" xfId="27302"/>
    <cellStyle name="Text Indent B 26" xfId="27303"/>
    <cellStyle name="Text Indent B 27" xfId="27304"/>
    <cellStyle name="Text Indent B 28" xfId="27305"/>
    <cellStyle name="Text Indent B 29" xfId="27306"/>
    <cellStyle name="Text Indent B 3" xfId="27307"/>
    <cellStyle name="Text Indent B 3 10" xfId="27308"/>
    <cellStyle name="Text Indent B 3 11" xfId="27309"/>
    <cellStyle name="Text Indent B 3 12" xfId="27310"/>
    <cellStyle name="Text Indent B 3 13" xfId="27311"/>
    <cellStyle name="Text Indent B 3 14" xfId="27312"/>
    <cellStyle name="Text Indent B 3 15" xfId="27313"/>
    <cellStyle name="Text Indent B 3 16" xfId="27314"/>
    <cellStyle name="Text Indent B 3 2" xfId="27315"/>
    <cellStyle name="Text Indent B 3 2 2" xfId="27316"/>
    <cellStyle name="Text Indent B 3 2 3" xfId="27317"/>
    <cellStyle name="Text Indent B 3 2 4" xfId="27318"/>
    <cellStyle name="Text Indent B 3 2 5" xfId="27319"/>
    <cellStyle name="Text Indent B 3 2 6" xfId="27320"/>
    <cellStyle name="Text Indent B 3 2 7" xfId="27321"/>
    <cellStyle name="Text Indent B 3 2 8" xfId="27322"/>
    <cellStyle name="Text Indent B 3 3" xfId="27323"/>
    <cellStyle name="Text Indent B 3 4" xfId="27324"/>
    <cellStyle name="Text Indent B 3 5" xfId="27325"/>
    <cellStyle name="Text Indent B 3 6" xfId="27326"/>
    <cellStyle name="Text Indent B 3 7" xfId="27327"/>
    <cellStyle name="Text Indent B 3 8" xfId="27328"/>
    <cellStyle name="Text Indent B 3 9" xfId="27329"/>
    <cellStyle name="Text Indent B 30" xfId="27330"/>
    <cellStyle name="Text Indent B 31" xfId="27331"/>
    <cellStyle name="Text Indent B 32" xfId="27332"/>
    <cellStyle name="Text Indent B 33" xfId="27333"/>
    <cellStyle name="Text Indent B 34" xfId="27334"/>
    <cellStyle name="Text Indent B 35" xfId="27335"/>
    <cellStyle name="Text Indent B 36" xfId="27336"/>
    <cellStyle name="Text Indent B 37" xfId="27337"/>
    <cellStyle name="Text Indent B 38" xfId="27338"/>
    <cellStyle name="Text Indent B 39" xfId="27339"/>
    <cellStyle name="Text Indent B 4" xfId="27340"/>
    <cellStyle name="Text Indent B 40" xfId="27341"/>
    <cellStyle name="Text Indent B 41" xfId="27342"/>
    <cellStyle name="Text Indent B 5" xfId="27343"/>
    <cellStyle name="Text Indent B 6" xfId="27344"/>
    <cellStyle name="Text Indent B 7" xfId="27345"/>
    <cellStyle name="Text Indent B 8" xfId="27346"/>
    <cellStyle name="Text Indent B 9" xfId="27347"/>
    <cellStyle name="Text Indent C" xfId="27348"/>
    <cellStyle name="Text Indent C 10" xfId="27349"/>
    <cellStyle name="Text Indent C 11" xfId="27350"/>
    <cellStyle name="Text Indent C 12" xfId="27351"/>
    <cellStyle name="Text Indent C 13" xfId="27352"/>
    <cellStyle name="Text Indent C 14" xfId="27353"/>
    <cellStyle name="Text Indent C 15" xfId="27354"/>
    <cellStyle name="Text Indent C 16" xfId="27355"/>
    <cellStyle name="Text Indent C 17" xfId="27356"/>
    <cellStyle name="Text Indent C 18" xfId="27357"/>
    <cellStyle name="Text Indent C 19" xfId="27358"/>
    <cellStyle name="Text Indent C 2" xfId="27359"/>
    <cellStyle name="Text Indent C 2 2" xfId="27360"/>
    <cellStyle name="Text Indent C 20" xfId="27361"/>
    <cellStyle name="Text Indent C 21" xfId="27362"/>
    <cellStyle name="Text Indent C 22" xfId="27363"/>
    <cellStyle name="Text Indent C 23" xfId="27364"/>
    <cellStyle name="Text Indent C 24" xfId="27365"/>
    <cellStyle name="Text Indent C 25" xfId="27366"/>
    <cellStyle name="Text Indent C 26" xfId="27367"/>
    <cellStyle name="Text Indent C 27" xfId="27368"/>
    <cellStyle name="Text Indent C 28" xfId="27369"/>
    <cellStyle name="Text Indent C 29" xfId="27370"/>
    <cellStyle name="Text Indent C 3" xfId="27371"/>
    <cellStyle name="Text Indent C 3 10" xfId="27372"/>
    <cellStyle name="Text Indent C 3 11" xfId="27373"/>
    <cellStyle name="Text Indent C 3 12" xfId="27374"/>
    <cellStyle name="Text Indent C 3 13" xfId="27375"/>
    <cellStyle name="Text Indent C 3 14" xfId="27376"/>
    <cellStyle name="Text Indent C 3 15" xfId="27377"/>
    <cellStyle name="Text Indent C 3 16" xfId="27378"/>
    <cellStyle name="Text Indent C 3 2" xfId="27379"/>
    <cellStyle name="Text Indent C 3 2 2" xfId="27380"/>
    <cellStyle name="Text Indent C 3 2 3" xfId="27381"/>
    <cellStyle name="Text Indent C 3 2 4" xfId="27382"/>
    <cellStyle name="Text Indent C 3 2 5" xfId="27383"/>
    <cellStyle name="Text Indent C 3 2 6" xfId="27384"/>
    <cellStyle name="Text Indent C 3 2 7" xfId="27385"/>
    <cellStyle name="Text Indent C 3 2 8" xfId="27386"/>
    <cellStyle name="Text Indent C 3 3" xfId="27387"/>
    <cellStyle name="Text Indent C 3 4" xfId="27388"/>
    <cellStyle name="Text Indent C 3 5" xfId="27389"/>
    <cellStyle name="Text Indent C 3 6" xfId="27390"/>
    <cellStyle name="Text Indent C 3 7" xfId="27391"/>
    <cellStyle name="Text Indent C 3 8" xfId="27392"/>
    <cellStyle name="Text Indent C 3 9" xfId="27393"/>
    <cellStyle name="Text Indent C 30" xfId="27394"/>
    <cellStyle name="Text Indent C 31" xfId="27395"/>
    <cellStyle name="Text Indent C 32" xfId="27396"/>
    <cellStyle name="Text Indent C 33" xfId="27397"/>
    <cellStyle name="Text Indent C 34" xfId="27398"/>
    <cellStyle name="Text Indent C 35" xfId="27399"/>
    <cellStyle name="Text Indent C 36" xfId="27400"/>
    <cellStyle name="Text Indent C 37" xfId="27401"/>
    <cellStyle name="Text Indent C 38" xfId="27402"/>
    <cellStyle name="Text Indent C 39" xfId="27403"/>
    <cellStyle name="Text Indent C 4" xfId="27404"/>
    <cellStyle name="Text Indent C 40" xfId="27405"/>
    <cellStyle name="Text Indent C 41" xfId="27406"/>
    <cellStyle name="Text Indent C 5" xfId="27407"/>
    <cellStyle name="Text Indent C 6" xfId="27408"/>
    <cellStyle name="Text Indent C 7" xfId="27409"/>
    <cellStyle name="Text Indent C 8" xfId="27410"/>
    <cellStyle name="Text Indent C 9" xfId="27411"/>
    <cellStyle name="Text_1-31-04 Provision as of 7-30-09 - TB 7.15 - JS" xfId="27412"/>
    <cellStyle name="Text`" xfId="27413"/>
    <cellStyle name="Text` 2" xfId="27414"/>
    <cellStyle name="Texte explicatif" xfId="27415"/>
    <cellStyle name="Texto de advertencia" xfId="27416"/>
    <cellStyle name="Texto de Aviso" xfId="27417"/>
    <cellStyle name="Texto Explicativo" xfId="27418"/>
    <cellStyle name="Tickmark" xfId="27419"/>
    <cellStyle name="times" xfId="27420"/>
    <cellStyle name="Times New Roman" xfId="93"/>
    <cellStyle name="times_Convatec Income Tax Review Wkbk (FINAL)" xfId="27421"/>
    <cellStyle name="Title" xfId="59" builtinId="15" customBuiltin="1"/>
    <cellStyle name="Title 10" xfId="27422"/>
    <cellStyle name="Title 10 2" xfId="27423"/>
    <cellStyle name="Title 10 3" xfId="27424"/>
    <cellStyle name="Title 10 4" xfId="27425"/>
    <cellStyle name="Title 11" xfId="27426"/>
    <cellStyle name="Title 11 2" xfId="27427"/>
    <cellStyle name="Title 11 3" xfId="27428"/>
    <cellStyle name="Title 11 4" xfId="27429"/>
    <cellStyle name="Title 12" xfId="27430"/>
    <cellStyle name="Title 12 2" xfId="27431"/>
    <cellStyle name="Title 12 3" xfId="27432"/>
    <cellStyle name="Title 12 4" xfId="27433"/>
    <cellStyle name="Title 13" xfId="27434"/>
    <cellStyle name="Title 14" xfId="27435"/>
    <cellStyle name="Title 15" xfId="27436"/>
    <cellStyle name="Title 16" xfId="27437"/>
    <cellStyle name="Title 17" xfId="27438"/>
    <cellStyle name="Title 18" xfId="27439"/>
    <cellStyle name="Title 19" xfId="27440"/>
    <cellStyle name="Title 2" xfId="98"/>
    <cellStyle name="Title 2 10" xfId="27441"/>
    <cellStyle name="Title 2 11" xfId="27442"/>
    <cellStyle name="Title 2 12" xfId="27443"/>
    <cellStyle name="Title 2 13" xfId="27444"/>
    <cellStyle name="Title 2 14" xfId="27445"/>
    <cellStyle name="Title 2 15" xfId="27446"/>
    <cellStyle name="Title 2 2" xfId="7131"/>
    <cellStyle name="Title 2 3" xfId="7130"/>
    <cellStyle name="Title 2 3 2" xfId="27448"/>
    <cellStyle name="Title 2 3 3" xfId="27449"/>
    <cellStyle name="Title 2 3 4" xfId="27450"/>
    <cellStyle name="Title 2 3 5" xfId="27451"/>
    <cellStyle name="Title 2 3 6" xfId="27452"/>
    <cellStyle name="Title 2 3 7" xfId="27453"/>
    <cellStyle name="Title 2 3 8" xfId="27454"/>
    <cellStyle name="Title 2 3 9" xfId="27447"/>
    <cellStyle name="Title 2 4" xfId="27455"/>
    <cellStyle name="Title 2 4 2" xfId="27456"/>
    <cellStyle name="Title 2 4 3" xfId="27457"/>
    <cellStyle name="Title 2 4 4" xfId="27458"/>
    <cellStyle name="Title 2 4 5" xfId="27459"/>
    <cellStyle name="Title 2 4 6" xfId="27460"/>
    <cellStyle name="Title 2 4 7" xfId="27461"/>
    <cellStyle name="Title 2 4 8" xfId="27462"/>
    <cellStyle name="Title 2 5" xfId="27463"/>
    <cellStyle name="Title 2 5 2" xfId="27464"/>
    <cellStyle name="Title 2 5 3" xfId="27465"/>
    <cellStyle name="Title 2 5 4" xfId="27466"/>
    <cellStyle name="Title 2 5 5" xfId="27467"/>
    <cellStyle name="Title 2 5 6" xfId="27468"/>
    <cellStyle name="Title 2 5 7" xfId="27469"/>
    <cellStyle name="Title 2 5 8" xfId="27470"/>
    <cellStyle name="Title 2 6" xfId="27471"/>
    <cellStyle name="Title 2 7" xfId="27472"/>
    <cellStyle name="Title 2 8" xfId="27473"/>
    <cellStyle name="Title 2 9" xfId="27474"/>
    <cellStyle name="Title 3" xfId="361"/>
    <cellStyle name="Title 3 10" xfId="27475"/>
    <cellStyle name="Title 3 11" xfId="27476"/>
    <cellStyle name="Title 3 12" xfId="27477"/>
    <cellStyle name="Title 3 13" xfId="27478"/>
    <cellStyle name="Title 3 14" xfId="27479"/>
    <cellStyle name="Title 3 15" xfId="27480"/>
    <cellStyle name="Title 3 2" xfId="27481"/>
    <cellStyle name="Title 3 3" xfId="27482"/>
    <cellStyle name="Title 3 3 2" xfId="27483"/>
    <cellStyle name="Title 3 3 3" xfId="27484"/>
    <cellStyle name="Title 3 3 4" xfId="27485"/>
    <cellStyle name="Title 3 3 5" xfId="27486"/>
    <cellStyle name="Title 3 3 6" xfId="27487"/>
    <cellStyle name="Title 3 3 7" xfId="27488"/>
    <cellStyle name="Title 3 3 8" xfId="27489"/>
    <cellStyle name="Title 3 4" xfId="27490"/>
    <cellStyle name="Title 3 4 2" xfId="27491"/>
    <cellStyle name="Title 3 4 3" xfId="27492"/>
    <cellStyle name="Title 3 4 4" xfId="27493"/>
    <cellStyle name="Title 3 4 5" xfId="27494"/>
    <cellStyle name="Title 3 4 6" xfId="27495"/>
    <cellStyle name="Title 3 4 7" xfId="27496"/>
    <cellStyle name="Title 3 4 8" xfId="27497"/>
    <cellStyle name="Title 3 5" xfId="27498"/>
    <cellStyle name="Title 3 5 2" xfId="27499"/>
    <cellStyle name="Title 3 5 3" xfId="27500"/>
    <cellStyle name="Title 3 5 4" xfId="27501"/>
    <cellStyle name="Title 3 5 5" xfId="27502"/>
    <cellStyle name="Title 3 5 6" xfId="27503"/>
    <cellStyle name="Title 3 5 7" xfId="27504"/>
    <cellStyle name="Title 3 5 8" xfId="27505"/>
    <cellStyle name="Title 3 6" xfId="27506"/>
    <cellStyle name="Title 3 7" xfId="27507"/>
    <cellStyle name="Title 3 8" xfId="27508"/>
    <cellStyle name="Title 3 9" xfId="27509"/>
    <cellStyle name="Title 4" xfId="27510"/>
    <cellStyle name="Title 4 2" xfId="27511"/>
    <cellStyle name="Title 4 3" xfId="27512"/>
    <cellStyle name="Title 4 4" xfId="27513"/>
    <cellStyle name="Title 5" xfId="27514"/>
    <cellStyle name="Title 5 2" xfId="27515"/>
    <cellStyle name="Title 5 3" xfId="27516"/>
    <cellStyle name="Title 5 4" xfId="27517"/>
    <cellStyle name="Title 6" xfId="27518"/>
    <cellStyle name="Title 6 2" xfId="27519"/>
    <cellStyle name="Title 6 3" xfId="27520"/>
    <cellStyle name="Title 6 4" xfId="27521"/>
    <cellStyle name="Title 7" xfId="27522"/>
    <cellStyle name="Title 7 2" xfId="27523"/>
    <cellStyle name="Title 7 3" xfId="27524"/>
    <cellStyle name="Title 7 4" xfId="27525"/>
    <cellStyle name="Title 8" xfId="27526"/>
    <cellStyle name="Title 8 2" xfId="27527"/>
    <cellStyle name="Title 8 3" xfId="27528"/>
    <cellStyle name="Title 8 4" xfId="27529"/>
    <cellStyle name="Title 9" xfId="27530"/>
    <cellStyle name="Title 9 2" xfId="27531"/>
    <cellStyle name="Title 9 3" xfId="27532"/>
    <cellStyle name="Title 9 4" xfId="27533"/>
    <cellStyle name="Titre" xfId="27534"/>
    <cellStyle name="Titre 1" xfId="27535"/>
    <cellStyle name="Titre 2" xfId="27536"/>
    <cellStyle name="Titre 3" xfId="27537"/>
    <cellStyle name="Titre 4" xfId="27538"/>
    <cellStyle name="Título" xfId="27539"/>
    <cellStyle name="Título 1" xfId="27540"/>
    <cellStyle name="Título 2" xfId="27541"/>
    <cellStyle name="Título 3" xfId="27542"/>
    <cellStyle name="Título 4" xfId="27543"/>
    <cellStyle name="TopGrey" xfId="27544"/>
    <cellStyle name="TopGrey.prt" xfId="27545"/>
    <cellStyle name="Total" xfId="60" builtinId="25" customBuiltin="1"/>
    <cellStyle name="Total - Style2" xfId="27546"/>
    <cellStyle name="Total - Style2 2" xfId="27547"/>
    <cellStyle name="Total 10" xfId="27548"/>
    <cellStyle name="Total 10 2" xfId="27549"/>
    <cellStyle name="Total 10 3" xfId="27550"/>
    <cellStyle name="Total 10 4" xfId="27551"/>
    <cellStyle name="Total 11" xfId="27552"/>
    <cellStyle name="Total 11 2" xfId="27553"/>
    <cellStyle name="Total 11 3" xfId="27554"/>
    <cellStyle name="Total 11 4" xfId="27555"/>
    <cellStyle name="Total 12" xfId="27556"/>
    <cellStyle name="Total 12 2" xfId="27557"/>
    <cellStyle name="Total 12 3" xfId="27558"/>
    <cellStyle name="Total 12 4" xfId="27559"/>
    <cellStyle name="Total 13" xfId="27560"/>
    <cellStyle name="Total 14" xfId="27561"/>
    <cellStyle name="Total 15" xfId="27562"/>
    <cellStyle name="Total 16" xfId="27563"/>
    <cellStyle name="Total 17" xfId="27564"/>
    <cellStyle name="Total 18" xfId="27565"/>
    <cellStyle name="Total 19" xfId="27566"/>
    <cellStyle name="Total 2" xfId="114"/>
    <cellStyle name="Total 2 10" xfId="27568"/>
    <cellStyle name="Total 2 11" xfId="27569"/>
    <cellStyle name="Total 2 12" xfId="27570"/>
    <cellStyle name="Total 2 13" xfId="27571"/>
    <cellStyle name="Total 2 14" xfId="27572"/>
    <cellStyle name="Total 2 14 2" xfId="27573"/>
    <cellStyle name="Total 2 14 3" xfId="27574"/>
    <cellStyle name="Total 2 14 4" xfId="27575"/>
    <cellStyle name="Total 2 14 5" xfId="27576"/>
    <cellStyle name="Total 2 14 6" xfId="27577"/>
    <cellStyle name="Total 2 14 7" xfId="27578"/>
    <cellStyle name="Total 2 14 8" xfId="27579"/>
    <cellStyle name="Total 2 15" xfId="27580"/>
    <cellStyle name="Total 2 15 2" xfId="27581"/>
    <cellStyle name="Total 2 15 3" xfId="27582"/>
    <cellStyle name="Total 2 15 4" xfId="27583"/>
    <cellStyle name="Total 2 15 5" xfId="27584"/>
    <cellStyle name="Total 2 15 6" xfId="27585"/>
    <cellStyle name="Total 2 15 7" xfId="27586"/>
    <cellStyle name="Total 2 15 8" xfId="27587"/>
    <cellStyle name="Total 2 16" xfId="27588"/>
    <cellStyle name="Total 2 16 2" xfId="27589"/>
    <cellStyle name="Total 2 16 3" xfId="27590"/>
    <cellStyle name="Total 2 16 4" xfId="27591"/>
    <cellStyle name="Total 2 16 5" xfId="27592"/>
    <cellStyle name="Total 2 16 6" xfId="27593"/>
    <cellStyle name="Total 2 16 7" xfId="27594"/>
    <cellStyle name="Total 2 16 8" xfId="27595"/>
    <cellStyle name="Total 2 17" xfId="27596"/>
    <cellStyle name="Total 2 17 2" xfId="27597"/>
    <cellStyle name="Total 2 17 3" xfId="27598"/>
    <cellStyle name="Total 2 17 4" xfId="27599"/>
    <cellStyle name="Total 2 17 5" xfId="27600"/>
    <cellStyle name="Total 2 17 6" xfId="27601"/>
    <cellStyle name="Total 2 17 7" xfId="27602"/>
    <cellStyle name="Total 2 17 8" xfId="27603"/>
    <cellStyle name="Total 2 18" xfId="27604"/>
    <cellStyle name="Total 2 18 2" xfId="27605"/>
    <cellStyle name="Total 2 18 3" xfId="27606"/>
    <cellStyle name="Total 2 18 4" xfId="27607"/>
    <cellStyle name="Total 2 18 5" xfId="27608"/>
    <cellStyle name="Total 2 18 6" xfId="27609"/>
    <cellStyle name="Total 2 18 7" xfId="27610"/>
    <cellStyle name="Total 2 18 8" xfId="27611"/>
    <cellStyle name="Total 2 19" xfId="27612"/>
    <cellStyle name="Total 2 19 2" xfId="27613"/>
    <cellStyle name="Total 2 19 3" xfId="27614"/>
    <cellStyle name="Total 2 19 4" xfId="27615"/>
    <cellStyle name="Total 2 19 5" xfId="27616"/>
    <cellStyle name="Total 2 19 6" xfId="27617"/>
    <cellStyle name="Total 2 19 7" xfId="27618"/>
    <cellStyle name="Total 2 19 8" xfId="27619"/>
    <cellStyle name="Total 2 2" xfId="301"/>
    <cellStyle name="Total 2 2 2" xfId="7133"/>
    <cellStyle name="Total 2 2 3" xfId="27620"/>
    <cellStyle name="Total 2 20" xfId="27621"/>
    <cellStyle name="Total 2 20 2" xfId="27622"/>
    <cellStyle name="Total 2 20 3" xfId="27623"/>
    <cellStyle name="Total 2 20 4" xfId="27624"/>
    <cellStyle name="Total 2 20 5" xfId="27625"/>
    <cellStyle name="Total 2 20 6" xfId="27626"/>
    <cellStyle name="Total 2 20 7" xfId="27627"/>
    <cellStyle name="Total 2 20 8" xfId="27628"/>
    <cellStyle name="Total 2 21" xfId="27629"/>
    <cellStyle name="Total 2 21 2" xfId="27630"/>
    <cellStyle name="Total 2 21 3" xfId="27631"/>
    <cellStyle name="Total 2 21 4" xfId="27632"/>
    <cellStyle name="Total 2 21 5" xfId="27633"/>
    <cellStyle name="Total 2 21 6" xfId="27634"/>
    <cellStyle name="Total 2 21 7" xfId="27635"/>
    <cellStyle name="Total 2 21 8" xfId="27636"/>
    <cellStyle name="Total 2 22" xfId="27637"/>
    <cellStyle name="Total 2 22 2" xfId="27638"/>
    <cellStyle name="Total 2 22 3" xfId="27639"/>
    <cellStyle name="Total 2 22 4" xfId="27640"/>
    <cellStyle name="Total 2 22 5" xfId="27641"/>
    <cellStyle name="Total 2 22 6" xfId="27642"/>
    <cellStyle name="Total 2 22 7" xfId="27643"/>
    <cellStyle name="Total 2 22 8" xfId="27644"/>
    <cellStyle name="Total 2 23" xfId="27645"/>
    <cellStyle name="Total 2 23 2" xfId="27646"/>
    <cellStyle name="Total 2 23 3" xfId="27647"/>
    <cellStyle name="Total 2 23 4" xfId="27648"/>
    <cellStyle name="Total 2 23 5" xfId="27649"/>
    <cellStyle name="Total 2 23 6" xfId="27650"/>
    <cellStyle name="Total 2 23 7" xfId="27651"/>
    <cellStyle name="Total 2 23 8" xfId="27652"/>
    <cellStyle name="Total 2 24" xfId="27653"/>
    <cellStyle name="Total 2 24 2" xfId="27654"/>
    <cellStyle name="Total 2 24 3" xfId="27655"/>
    <cellStyle name="Total 2 24 4" xfId="27656"/>
    <cellStyle name="Total 2 24 5" xfId="27657"/>
    <cellStyle name="Total 2 24 6" xfId="27658"/>
    <cellStyle name="Total 2 24 7" xfId="27659"/>
    <cellStyle name="Total 2 24 8" xfId="27660"/>
    <cellStyle name="Total 2 25" xfId="27661"/>
    <cellStyle name="Total 2 26" xfId="27662"/>
    <cellStyle name="Total 2 27" xfId="27663"/>
    <cellStyle name="Total 2 28" xfId="27664"/>
    <cellStyle name="Total 2 29" xfId="27665"/>
    <cellStyle name="Total 2 3" xfId="7134"/>
    <cellStyle name="Total 2 3 2" xfId="27666"/>
    <cellStyle name="Total 2 30" xfId="27667"/>
    <cellStyle name="Total 2 31" xfId="27668"/>
    <cellStyle name="Total 2 32" xfId="27669"/>
    <cellStyle name="Total 2 33" xfId="27670"/>
    <cellStyle name="Total 2 34" xfId="27671"/>
    <cellStyle name="Total 2 35" xfId="27672"/>
    <cellStyle name="Total 2 36" xfId="27673"/>
    <cellStyle name="Total 2 37" xfId="27674"/>
    <cellStyle name="Total 2 38" xfId="27675"/>
    <cellStyle name="Total 2 39" xfId="27676"/>
    <cellStyle name="Total 2 4" xfId="27677"/>
    <cellStyle name="Total 2 40" xfId="27678"/>
    <cellStyle name="Total 2 41" xfId="27679"/>
    <cellStyle name="Total 2 42" xfId="27680"/>
    <cellStyle name="Total 2 43" xfId="27681"/>
    <cellStyle name="Total 2 44" xfId="27682"/>
    <cellStyle name="Total 2 45" xfId="27567"/>
    <cellStyle name="Total 2 5" xfId="27683"/>
    <cellStyle name="Total 2 6" xfId="27684"/>
    <cellStyle name="Total 2 7" xfId="27685"/>
    <cellStyle name="Total 2 8" xfId="27686"/>
    <cellStyle name="Total 2 9" xfId="27687"/>
    <cellStyle name="Total 20" xfId="27688"/>
    <cellStyle name="Total 3" xfId="362"/>
    <cellStyle name="Total 3 10" xfId="27690"/>
    <cellStyle name="Total 3 10 2" xfId="27691"/>
    <cellStyle name="Total 3 10 3" xfId="27692"/>
    <cellStyle name="Total 3 10 4" xfId="27693"/>
    <cellStyle name="Total 3 10 5" xfId="27694"/>
    <cellStyle name="Total 3 10 6" xfId="27695"/>
    <cellStyle name="Total 3 10 7" xfId="27696"/>
    <cellStyle name="Total 3 10 8" xfId="27697"/>
    <cellStyle name="Total 3 11" xfId="27698"/>
    <cellStyle name="Total 3 11 2" xfId="27699"/>
    <cellStyle name="Total 3 11 3" xfId="27700"/>
    <cellStyle name="Total 3 11 4" xfId="27701"/>
    <cellStyle name="Total 3 11 5" xfId="27702"/>
    <cellStyle name="Total 3 11 6" xfId="27703"/>
    <cellStyle name="Total 3 11 7" xfId="27704"/>
    <cellStyle name="Total 3 11 8" xfId="27705"/>
    <cellStyle name="Total 3 12" xfId="27706"/>
    <cellStyle name="Total 3 12 2" xfId="27707"/>
    <cellStyle name="Total 3 12 3" xfId="27708"/>
    <cellStyle name="Total 3 12 4" xfId="27709"/>
    <cellStyle name="Total 3 12 5" xfId="27710"/>
    <cellStyle name="Total 3 12 6" xfId="27711"/>
    <cellStyle name="Total 3 12 7" xfId="27712"/>
    <cellStyle name="Total 3 12 8" xfId="27713"/>
    <cellStyle name="Total 3 13" xfId="27714"/>
    <cellStyle name="Total 3 13 2" xfId="27715"/>
    <cellStyle name="Total 3 13 3" xfId="27716"/>
    <cellStyle name="Total 3 13 4" xfId="27717"/>
    <cellStyle name="Total 3 13 5" xfId="27718"/>
    <cellStyle name="Total 3 13 6" xfId="27719"/>
    <cellStyle name="Total 3 13 7" xfId="27720"/>
    <cellStyle name="Total 3 13 8" xfId="27721"/>
    <cellStyle name="Total 3 14" xfId="27722"/>
    <cellStyle name="Total 3 15" xfId="27723"/>
    <cellStyle name="Total 3 16" xfId="27724"/>
    <cellStyle name="Total 3 16 2" xfId="27725"/>
    <cellStyle name="Total 3 17" xfId="27726"/>
    <cellStyle name="Total 3 17 2" xfId="27727"/>
    <cellStyle name="Total 3 18" xfId="27728"/>
    <cellStyle name="Total 3 19" xfId="27729"/>
    <cellStyle name="Total 3 2" xfId="27730"/>
    <cellStyle name="Total 3 20" xfId="27731"/>
    <cellStyle name="Total 3 21" xfId="27732"/>
    <cellStyle name="Total 3 22" xfId="27733"/>
    <cellStyle name="Total 3 23" xfId="27734"/>
    <cellStyle name="Total 3 24" xfId="27735"/>
    <cellStyle name="Total 3 25" xfId="27736"/>
    <cellStyle name="Total 3 26" xfId="27737"/>
    <cellStyle name="Total 3 27" xfId="27738"/>
    <cellStyle name="Total 3 28" xfId="27689"/>
    <cellStyle name="Total 3 3" xfId="27739"/>
    <cellStyle name="Total 3 3 2" xfId="27740"/>
    <cellStyle name="Total 3 3 3" xfId="27741"/>
    <cellStyle name="Total 3 3 4" xfId="27742"/>
    <cellStyle name="Total 3 3 5" xfId="27743"/>
    <cellStyle name="Total 3 3 6" xfId="27744"/>
    <cellStyle name="Total 3 3 7" xfId="27745"/>
    <cellStyle name="Total 3 3 8" xfId="27746"/>
    <cellStyle name="Total 3 4" xfId="27747"/>
    <cellStyle name="Total 3 4 2" xfId="27748"/>
    <cellStyle name="Total 3 4 3" xfId="27749"/>
    <cellStyle name="Total 3 4 4" xfId="27750"/>
    <cellStyle name="Total 3 4 5" xfId="27751"/>
    <cellStyle name="Total 3 4 6" xfId="27752"/>
    <cellStyle name="Total 3 4 7" xfId="27753"/>
    <cellStyle name="Total 3 4 8" xfId="27754"/>
    <cellStyle name="Total 3 5" xfId="27755"/>
    <cellStyle name="Total 3 5 2" xfId="27756"/>
    <cellStyle name="Total 3 5 3" xfId="27757"/>
    <cellStyle name="Total 3 5 4" xfId="27758"/>
    <cellStyle name="Total 3 5 5" xfId="27759"/>
    <cellStyle name="Total 3 5 6" xfId="27760"/>
    <cellStyle name="Total 3 5 7" xfId="27761"/>
    <cellStyle name="Total 3 5 8" xfId="27762"/>
    <cellStyle name="Total 3 6" xfId="27763"/>
    <cellStyle name="Total 3 6 2" xfId="27764"/>
    <cellStyle name="Total 3 6 3" xfId="27765"/>
    <cellStyle name="Total 3 6 4" xfId="27766"/>
    <cellStyle name="Total 3 6 5" xfId="27767"/>
    <cellStyle name="Total 3 6 6" xfId="27768"/>
    <cellStyle name="Total 3 6 7" xfId="27769"/>
    <cellStyle name="Total 3 6 8" xfId="27770"/>
    <cellStyle name="Total 3 7" xfId="27771"/>
    <cellStyle name="Total 3 7 2" xfId="27772"/>
    <cellStyle name="Total 3 7 3" xfId="27773"/>
    <cellStyle name="Total 3 7 4" xfId="27774"/>
    <cellStyle name="Total 3 7 5" xfId="27775"/>
    <cellStyle name="Total 3 7 6" xfId="27776"/>
    <cellStyle name="Total 3 7 7" xfId="27777"/>
    <cellStyle name="Total 3 7 8" xfId="27778"/>
    <cellStyle name="Total 3 8" xfId="27779"/>
    <cellStyle name="Total 3 8 2" xfId="27780"/>
    <cellStyle name="Total 3 8 3" xfId="27781"/>
    <cellStyle name="Total 3 8 4" xfId="27782"/>
    <cellStyle name="Total 3 8 5" xfId="27783"/>
    <cellStyle name="Total 3 8 6" xfId="27784"/>
    <cellStyle name="Total 3 8 7" xfId="27785"/>
    <cellStyle name="Total 3 8 8" xfId="27786"/>
    <cellStyle name="Total 3 9" xfId="27787"/>
    <cellStyle name="Total 3 9 2" xfId="27788"/>
    <cellStyle name="Total 3 9 3" xfId="27789"/>
    <cellStyle name="Total 3 9 4" xfId="27790"/>
    <cellStyle name="Total 3 9 5" xfId="27791"/>
    <cellStyle name="Total 3 9 6" xfId="27792"/>
    <cellStyle name="Total 3 9 7" xfId="27793"/>
    <cellStyle name="Total 3 9 8" xfId="27794"/>
    <cellStyle name="Total 4" xfId="27795"/>
    <cellStyle name="Total 4 2" xfId="27796"/>
    <cellStyle name="Total 4 3" xfId="27797"/>
    <cellStyle name="Total 4 4" xfId="27798"/>
    <cellStyle name="Total 4 5" xfId="27799"/>
    <cellStyle name="Total 4 6" xfId="27800"/>
    <cellStyle name="Total 4 7" xfId="27801"/>
    <cellStyle name="Total 5" xfId="27802"/>
    <cellStyle name="Total 5 2" xfId="27803"/>
    <cellStyle name="Total 5 3" xfId="27804"/>
    <cellStyle name="Total 5 4" xfId="27805"/>
    <cellStyle name="Total 6" xfId="27806"/>
    <cellStyle name="Total 6 2" xfId="27807"/>
    <cellStyle name="Total 6 3" xfId="27808"/>
    <cellStyle name="Total 6 4" xfId="27809"/>
    <cellStyle name="Total 7" xfId="27810"/>
    <cellStyle name="Total 7 2" xfId="27811"/>
    <cellStyle name="Total 7 3" xfId="27812"/>
    <cellStyle name="Total 7 4" xfId="27813"/>
    <cellStyle name="Total 8" xfId="27814"/>
    <cellStyle name="Total 8 2" xfId="27815"/>
    <cellStyle name="Total 8 3" xfId="27816"/>
    <cellStyle name="Total 8 4" xfId="27817"/>
    <cellStyle name="Total 9" xfId="27818"/>
    <cellStyle name="Total 9 2" xfId="27819"/>
    <cellStyle name="Total 9 3" xfId="27820"/>
    <cellStyle name="Total 9 4" xfId="27821"/>
    <cellStyle name="Tusental (0)_pldt" xfId="27822"/>
    <cellStyle name="Tusental_pldt" xfId="27823"/>
    <cellStyle name="Underline_Dbl" xfId="27824"/>
    <cellStyle name="Unlock" xfId="27825"/>
    <cellStyle name="UnlockBold" xfId="27826"/>
    <cellStyle name="Unprot" xfId="27827"/>
    <cellStyle name="Unprot 2" xfId="27828"/>
    <cellStyle name="Unprot 3" xfId="27829"/>
    <cellStyle name="Unprot$" xfId="27830"/>
    <cellStyle name="Unprot_Comverse 2004 Income Tax Review Wkbk 02 03" xfId="27831"/>
    <cellStyle name="Unprotect" xfId="27832"/>
    <cellStyle name="Update" xfId="27833"/>
    <cellStyle name="UploadThisRowValue" xfId="27834"/>
    <cellStyle name="Validation" xfId="27835"/>
    <cellStyle name="Validation 2" xfId="27836"/>
    <cellStyle name="values($ 0.000)" xfId="27837"/>
    <cellStyle name="values($ 0.000) 10" xfId="27838"/>
    <cellStyle name="values($ 0.000) 11" xfId="27839"/>
    <cellStyle name="values($ 0.000) 12" xfId="27840"/>
    <cellStyle name="values($ 0.000) 13" xfId="27841"/>
    <cellStyle name="values($ 0.000) 14" xfId="27842"/>
    <cellStyle name="values($ 0.000) 15" xfId="27843"/>
    <cellStyle name="values($ 0.000) 16" xfId="27844"/>
    <cellStyle name="values($ 0.000) 17" xfId="27845"/>
    <cellStyle name="values($ 0.000) 18" xfId="27846"/>
    <cellStyle name="values($ 0.000) 19" xfId="27847"/>
    <cellStyle name="values($ 0.000) 2" xfId="27848"/>
    <cellStyle name="values($ 0.000) 2 2" xfId="27849"/>
    <cellStyle name="values($ 0.000) 20" xfId="27850"/>
    <cellStyle name="values($ 0.000) 21" xfId="27851"/>
    <cellStyle name="values($ 0.000) 22" xfId="27852"/>
    <cellStyle name="values($ 0.000) 23" xfId="27853"/>
    <cellStyle name="values($ 0.000) 24" xfId="27854"/>
    <cellStyle name="values($ 0.000) 25" xfId="27855"/>
    <cellStyle name="values($ 0.000) 26" xfId="27856"/>
    <cellStyle name="values($ 0.000) 27" xfId="27857"/>
    <cellStyle name="values($ 0.000) 28" xfId="27858"/>
    <cellStyle name="values($ 0.000) 29" xfId="27859"/>
    <cellStyle name="values($ 0.000) 3" xfId="27860"/>
    <cellStyle name="values($ 0.000) 3 10" xfId="27861"/>
    <cellStyle name="values($ 0.000) 3 11" xfId="27862"/>
    <cellStyle name="values($ 0.000) 3 12" xfId="27863"/>
    <cellStyle name="values($ 0.000) 3 13" xfId="27864"/>
    <cellStyle name="values($ 0.000) 3 14" xfId="27865"/>
    <cellStyle name="values($ 0.000) 3 15" xfId="27866"/>
    <cellStyle name="values($ 0.000) 3 16" xfId="27867"/>
    <cellStyle name="values($ 0.000) 3 2" xfId="27868"/>
    <cellStyle name="values($ 0.000) 3 2 2" xfId="27869"/>
    <cellStyle name="values($ 0.000) 3 2 3" xfId="27870"/>
    <cellStyle name="values($ 0.000) 3 2 4" xfId="27871"/>
    <cellStyle name="values($ 0.000) 3 2 5" xfId="27872"/>
    <cellStyle name="values($ 0.000) 3 2 6" xfId="27873"/>
    <cellStyle name="values($ 0.000) 3 2 7" xfId="27874"/>
    <cellStyle name="values($ 0.000) 3 2 8" xfId="27875"/>
    <cellStyle name="values($ 0.000) 3 3" xfId="27876"/>
    <cellStyle name="values($ 0.000) 3 4" xfId="27877"/>
    <cellStyle name="values($ 0.000) 3 5" xfId="27878"/>
    <cellStyle name="values($ 0.000) 3 6" xfId="27879"/>
    <cellStyle name="values($ 0.000) 3 7" xfId="27880"/>
    <cellStyle name="values($ 0.000) 3 8" xfId="27881"/>
    <cellStyle name="values($ 0.000) 3 9" xfId="27882"/>
    <cellStyle name="values($ 0.000) 30" xfId="27883"/>
    <cellStyle name="values($ 0.000) 31" xfId="27884"/>
    <cellStyle name="values($ 0.000) 32" xfId="27885"/>
    <cellStyle name="values($ 0.000) 33" xfId="27886"/>
    <cellStyle name="values($ 0.000) 34" xfId="27887"/>
    <cellStyle name="values($ 0.000) 35" xfId="27888"/>
    <cellStyle name="values($ 0.000) 36" xfId="27889"/>
    <cellStyle name="values($ 0.000) 37" xfId="27890"/>
    <cellStyle name="values($ 0.000) 38" xfId="27891"/>
    <cellStyle name="values($ 0.000) 39" xfId="27892"/>
    <cellStyle name="values($ 0.000) 4" xfId="27893"/>
    <cellStyle name="values($ 0.000) 40" xfId="27894"/>
    <cellStyle name="values($ 0.000) 41" xfId="27895"/>
    <cellStyle name="values($ 0.000) 5" xfId="27896"/>
    <cellStyle name="values($ 0.000) 6" xfId="27897"/>
    <cellStyle name="values($ 0.000) 7" xfId="27898"/>
    <cellStyle name="values($ 0.000) 8" xfId="27899"/>
    <cellStyle name="values($ 0.000) 9" xfId="27900"/>
    <cellStyle name="values(0.000)" xfId="27901"/>
    <cellStyle name="Valuta (0)_BIL CEE ABBREVIATO" xfId="27902"/>
    <cellStyle name="Valuta [0]_RESULTS" xfId="27903"/>
    <cellStyle name="Valuta_capextemp" xfId="27904"/>
    <cellStyle name="VENDOR" xfId="27905"/>
    <cellStyle name="Vérification" xfId="27906"/>
    <cellStyle name="VJ" xfId="27907"/>
    <cellStyle name="VJ.prt" xfId="27908"/>
    <cellStyle name="Währung [0]_(A) Access-Spares for 2000" xfId="27909"/>
    <cellStyle name="Währung_(A) Access-Spares for 2000" xfId="27910"/>
    <cellStyle name="Warning Text" xfId="61" builtinId="11" customBuiltin="1"/>
    <cellStyle name="Warning Text 10" xfId="27911"/>
    <cellStyle name="Warning Text 10 2" xfId="27912"/>
    <cellStyle name="Warning Text 10 3" xfId="27913"/>
    <cellStyle name="Warning Text 10 4" xfId="27914"/>
    <cellStyle name="Warning Text 11" xfId="27915"/>
    <cellStyle name="Warning Text 11 2" xfId="27916"/>
    <cellStyle name="Warning Text 11 3" xfId="27917"/>
    <cellStyle name="Warning Text 11 4" xfId="27918"/>
    <cellStyle name="Warning Text 12" xfId="27919"/>
    <cellStyle name="Warning Text 12 2" xfId="27920"/>
    <cellStyle name="Warning Text 12 3" xfId="27921"/>
    <cellStyle name="Warning Text 12 4" xfId="27922"/>
    <cellStyle name="Warning Text 13" xfId="27923"/>
    <cellStyle name="Warning Text 14" xfId="27924"/>
    <cellStyle name="Warning Text 15" xfId="27925"/>
    <cellStyle name="Warning Text 16" xfId="27926"/>
    <cellStyle name="Warning Text 17" xfId="27927"/>
    <cellStyle name="Warning Text 18" xfId="27928"/>
    <cellStyle name="Warning Text 19" xfId="27929"/>
    <cellStyle name="Warning Text 2" xfId="111"/>
    <cellStyle name="Warning Text 2 10" xfId="27930"/>
    <cellStyle name="Warning Text 2 11" xfId="27931"/>
    <cellStyle name="Warning Text 2 12" xfId="27932"/>
    <cellStyle name="Warning Text 2 13" xfId="27933"/>
    <cellStyle name="Warning Text 2 2" xfId="302"/>
    <cellStyle name="Warning Text 2 2 2" xfId="7135"/>
    <cellStyle name="Warning Text 2 3" xfId="27934"/>
    <cellStyle name="Warning Text 2 3 2" xfId="27935"/>
    <cellStyle name="Warning Text 2 3 3" xfId="27936"/>
    <cellStyle name="Warning Text 2 3 4" xfId="27937"/>
    <cellStyle name="Warning Text 2 3 5" xfId="27938"/>
    <cellStyle name="Warning Text 2 3 6" xfId="27939"/>
    <cellStyle name="Warning Text 2 3 7" xfId="27940"/>
    <cellStyle name="Warning Text 2 3 8" xfId="27941"/>
    <cellStyle name="Warning Text 2 4" xfId="27942"/>
    <cellStyle name="Warning Text 2 4 2" xfId="27943"/>
    <cellStyle name="Warning Text 2 4 3" xfId="27944"/>
    <cellStyle name="Warning Text 2 4 4" xfId="27945"/>
    <cellStyle name="Warning Text 2 4 5" xfId="27946"/>
    <cellStyle name="Warning Text 2 4 6" xfId="27947"/>
    <cellStyle name="Warning Text 2 4 7" xfId="27948"/>
    <cellStyle name="Warning Text 2 4 8" xfId="27949"/>
    <cellStyle name="Warning Text 2 5" xfId="27950"/>
    <cellStyle name="Warning Text 2 5 2" xfId="27951"/>
    <cellStyle name="Warning Text 2 5 3" xfId="27952"/>
    <cellStyle name="Warning Text 2 5 4" xfId="27953"/>
    <cellStyle name="Warning Text 2 5 5" xfId="27954"/>
    <cellStyle name="Warning Text 2 5 6" xfId="27955"/>
    <cellStyle name="Warning Text 2 5 7" xfId="27956"/>
    <cellStyle name="Warning Text 2 5 8" xfId="27957"/>
    <cellStyle name="Warning Text 2 6" xfId="27958"/>
    <cellStyle name="Warning Text 2 7" xfId="27959"/>
    <cellStyle name="Warning Text 2 8" xfId="27960"/>
    <cellStyle name="Warning Text 2 9" xfId="27961"/>
    <cellStyle name="Warning Text 20" xfId="27962"/>
    <cellStyle name="Warning Text 3" xfId="363"/>
    <cellStyle name="Warning Text 3 10" xfId="27963"/>
    <cellStyle name="Warning Text 3 11" xfId="27964"/>
    <cellStyle name="Warning Text 3 12" xfId="27965"/>
    <cellStyle name="Warning Text 3 13" xfId="27966"/>
    <cellStyle name="Warning Text 3 2" xfId="27967"/>
    <cellStyle name="Warning Text 3 3" xfId="27968"/>
    <cellStyle name="Warning Text 3 3 2" xfId="27969"/>
    <cellStyle name="Warning Text 3 3 3" xfId="27970"/>
    <cellStyle name="Warning Text 3 3 4" xfId="27971"/>
    <cellStyle name="Warning Text 3 3 5" xfId="27972"/>
    <cellStyle name="Warning Text 3 3 6" xfId="27973"/>
    <cellStyle name="Warning Text 3 3 7" xfId="27974"/>
    <cellStyle name="Warning Text 3 3 8" xfId="27975"/>
    <cellStyle name="Warning Text 3 4" xfId="27976"/>
    <cellStyle name="Warning Text 3 4 2" xfId="27977"/>
    <cellStyle name="Warning Text 3 4 3" xfId="27978"/>
    <cellStyle name="Warning Text 3 4 4" xfId="27979"/>
    <cellStyle name="Warning Text 3 4 5" xfId="27980"/>
    <cellStyle name="Warning Text 3 4 6" xfId="27981"/>
    <cellStyle name="Warning Text 3 4 7" xfId="27982"/>
    <cellStyle name="Warning Text 3 4 8" xfId="27983"/>
    <cellStyle name="Warning Text 3 5" xfId="27984"/>
    <cellStyle name="Warning Text 3 5 2" xfId="27985"/>
    <cellStyle name="Warning Text 3 5 3" xfId="27986"/>
    <cellStyle name="Warning Text 3 5 4" xfId="27987"/>
    <cellStyle name="Warning Text 3 5 5" xfId="27988"/>
    <cellStyle name="Warning Text 3 5 6" xfId="27989"/>
    <cellStyle name="Warning Text 3 5 7" xfId="27990"/>
    <cellStyle name="Warning Text 3 5 8" xfId="27991"/>
    <cellStyle name="Warning Text 3 6" xfId="27992"/>
    <cellStyle name="Warning Text 3 7" xfId="27993"/>
    <cellStyle name="Warning Text 3 8" xfId="27994"/>
    <cellStyle name="Warning Text 3 9" xfId="27995"/>
    <cellStyle name="Warning Text 4" xfId="27996"/>
    <cellStyle name="Warning Text 4 2" xfId="27997"/>
    <cellStyle name="Warning Text 4 3" xfId="27998"/>
    <cellStyle name="Warning Text 4 4" xfId="27999"/>
    <cellStyle name="Warning Text 5" xfId="28000"/>
    <cellStyle name="Warning Text 5 2" xfId="28001"/>
    <cellStyle name="Warning Text 5 3" xfId="28002"/>
    <cellStyle name="Warning Text 5 4" xfId="28003"/>
    <cellStyle name="Warning Text 6" xfId="28004"/>
    <cellStyle name="Warning Text 6 2" xfId="28005"/>
    <cellStyle name="Warning Text 6 3" xfId="28006"/>
    <cellStyle name="Warning Text 6 4" xfId="28007"/>
    <cellStyle name="Warning Text 7" xfId="28008"/>
    <cellStyle name="Warning Text 7 2" xfId="28009"/>
    <cellStyle name="Warning Text 7 3" xfId="28010"/>
    <cellStyle name="Warning Text 7 4" xfId="28011"/>
    <cellStyle name="Warning Text 8" xfId="28012"/>
    <cellStyle name="Warning Text 8 2" xfId="28013"/>
    <cellStyle name="Warning Text 8 3" xfId="28014"/>
    <cellStyle name="Warning Text 8 4" xfId="28015"/>
    <cellStyle name="Warning Text 9" xfId="28016"/>
    <cellStyle name="Warning Text 9 2" xfId="28017"/>
    <cellStyle name="Warning Text 9 3" xfId="28018"/>
    <cellStyle name="Warning Text 9 4" xfId="28019"/>
    <cellStyle name="weekly" xfId="28020"/>
    <cellStyle name="Workpaper_Title" xfId="28021"/>
    <cellStyle name="WP_Name_11" xfId="28022"/>
    <cellStyle name="XFormula" xfId="28023"/>
    <cellStyle name="XFormulaBold" xfId="28024"/>
    <cellStyle name="XLock" xfId="28025"/>
    <cellStyle name="Year" xfId="28026"/>
    <cellStyle name="Обычный_Лист1" xfId="28027"/>
    <cellStyle name="パーセント()" xfId="28028"/>
    <cellStyle name="パーセント(0.00)" xfId="28029"/>
    <cellStyle name="パーセント[0.00]" xfId="28030"/>
    <cellStyle name="パーセント_Book2" xfId="28031"/>
    <cellStyle name="一般_!!!GO" xfId="28032"/>
    <cellStyle name="千分位[0]_!!!GO" xfId="28033"/>
    <cellStyle name="千分位_!!!GO" xfId="28034"/>
    <cellStyle name="常规_GSS CONVERTION 27.03.06" xfId="28035"/>
    <cellStyle name="折り返し" xfId="28036"/>
    <cellStyle name="桁区切り [0.00]_Bank Rec - JC - Dec 31 2003" xfId="28037"/>
    <cellStyle name="桁区切り_Book2" xfId="28038"/>
    <cellStyle name="標準_Bank Rec - JC - Dec 31 2003" xfId="28039"/>
    <cellStyle name="見出し１" xfId="28040"/>
    <cellStyle name="貨幣 [0]_!!!GO" xfId="28041"/>
    <cellStyle name="貨幣_!!!GO" xfId="28042"/>
    <cellStyle name="通貨 [0.00]_SHIT" xfId="28043"/>
    <cellStyle name="通貨_SHIT" xfId="280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33.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12" Type="http://schemas.openxmlformats.org/officeDocument/2006/relationships/externalLink" Target="externalLinks/externalLink28.xml"/><Relationship Id="rId16" Type="http://schemas.openxmlformats.org/officeDocument/2006/relationships/worksheet" Target="worksheets/sheet16.xml"/><Relationship Id="rId107" Type="http://schemas.openxmlformats.org/officeDocument/2006/relationships/externalLink" Target="externalLinks/externalLink23.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8.xml"/><Relationship Id="rId123" Type="http://schemas.openxmlformats.org/officeDocument/2006/relationships/styles" Target="styles.xml"/><Relationship Id="rId128"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externalLink" Target="externalLinks/externalLink1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16.xml"/><Relationship Id="rId105" Type="http://schemas.openxmlformats.org/officeDocument/2006/relationships/externalLink" Target="externalLinks/externalLink21.xml"/><Relationship Id="rId113" Type="http://schemas.openxmlformats.org/officeDocument/2006/relationships/externalLink" Target="externalLinks/externalLink29.xml"/><Relationship Id="rId118" Type="http://schemas.openxmlformats.org/officeDocument/2006/relationships/externalLink" Target="externalLinks/externalLink34.xml"/><Relationship Id="rId12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externalLink" Target="externalLinks/externalLink9.xml"/><Relationship Id="rId98" Type="http://schemas.openxmlformats.org/officeDocument/2006/relationships/externalLink" Target="externalLinks/externalLink14.xml"/><Relationship Id="rId12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9.xml"/><Relationship Id="rId108" Type="http://schemas.openxmlformats.org/officeDocument/2006/relationships/externalLink" Target="externalLinks/externalLink24.xml"/><Relationship Id="rId116" Type="http://schemas.openxmlformats.org/officeDocument/2006/relationships/externalLink" Target="externalLinks/externalLink32.xml"/><Relationship Id="rId124" Type="http://schemas.openxmlformats.org/officeDocument/2006/relationships/sharedStrings" Target="sharedStrings.xml"/><Relationship Id="rId12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externalLink" Target="externalLinks/externalLink12.xml"/><Relationship Id="rId111"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2.xml"/><Relationship Id="rId114" Type="http://schemas.openxmlformats.org/officeDocument/2006/relationships/externalLink" Target="externalLinks/externalLink30.xml"/><Relationship Id="rId119" Type="http://schemas.openxmlformats.org/officeDocument/2006/relationships/externalLink" Target="externalLinks/externalLink35.xml"/><Relationship Id="rId12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externalLink" Target="externalLinks/externalLink10.xml"/><Relationship Id="rId99" Type="http://schemas.openxmlformats.org/officeDocument/2006/relationships/externalLink" Target="externalLinks/externalLink15.xml"/><Relationship Id="rId101" Type="http://schemas.openxmlformats.org/officeDocument/2006/relationships/externalLink" Target="externalLinks/externalLink17.xml"/><Relationship Id="rId12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5.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3.xml"/><Relationship Id="rId104" Type="http://schemas.openxmlformats.org/officeDocument/2006/relationships/externalLink" Target="externalLinks/externalLink20.xml"/><Relationship Id="rId120" Type="http://schemas.openxmlformats.org/officeDocument/2006/relationships/externalLink" Target="externalLinks/externalLink36.xml"/><Relationship Id="rId125"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110" Type="http://schemas.openxmlformats.org/officeDocument/2006/relationships/externalLink" Target="externalLinks/externalLink26.xml"/><Relationship Id="rId115" Type="http://schemas.openxmlformats.org/officeDocument/2006/relationships/externalLink" Target="externalLinks/externalLink31.xml"/><Relationship Id="rId61" Type="http://schemas.openxmlformats.org/officeDocument/2006/relationships/worksheet" Target="worksheets/sheet61.xml"/><Relationship Id="rId82" Type="http://schemas.openxmlformats.org/officeDocument/2006/relationships/worksheet" Target="worksheets/sheet82.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editAs="oneCell">
    <xdr:from>
      <xdr:col>1</xdr:col>
      <xdr:colOff>1971675</xdr:colOff>
      <xdr:row>18</xdr:row>
      <xdr:rowOff>114300</xdr:rowOff>
    </xdr:from>
    <xdr:to>
      <xdr:col>1</xdr:col>
      <xdr:colOff>2057400</xdr:colOff>
      <xdr:row>19</xdr:row>
      <xdr:rowOff>171450</xdr:rowOff>
    </xdr:to>
    <xdr:sp macro="" textlink="">
      <xdr:nvSpPr>
        <xdr:cNvPr id="4306" name="Text Box 8"/>
        <xdr:cNvSpPr txBox="1">
          <a:spLocks noChangeArrowheads="1"/>
        </xdr:cNvSpPr>
      </xdr:nvSpPr>
      <xdr:spPr bwMode="auto">
        <a:xfrm>
          <a:off x="3743325" y="4238625"/>
          <a:ext cx="85725" cy="24765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2867025</xdr:colOff>
      <xdr:row>140</xdr:row>
      <xdr:rowOff>38100</xdr:rowOff>
    </xdr:from>
    <xdr:to>
      <xdr:col>1</xdr:col>
      <xdr:colOff>3305175</xdr:colOff>
      <xdr:row>141</xdr:row>
      <xdr:rowOff>0</xdr:rowOff>
    </xdr:to>
    <xdr:sp macro="" textlink="" fLocksText="0">
      <xdr:nvSpPr>
        <xdr:cNvPr id="6558" name="Rectangle 9"/>
        <xdr:cNvSpPr>
          <a:spLocks noChangeArrowheads="1"/>
        </xdr:cNvSpPr>
      </xdr:nvSpPr>
      <xdr:spPr bwMode="auto">
        <a:xfrm>
          <a:off x="3095625" y="27041475"/>
          <a:ext cx="438150" cy="152400"/>
        </a:xfrm>
        <a:prstGeom prst="rect">
          <a:avLst/>
        </a:prstGeom>
        <a:noFill/>
        <a:ln w="9525">
          <a:solidFill>
            <a:srgbClr val="000000"/>
          </a:solidFill>
          <a:miter lim="800000"/>
          <a:headEnd/>
          <a:tailEnd/>
        </a:ln>
      </xdr:spPr>
    </xdr:sp>
    <xdr:clientData fLocksWithSheet="0"/>
  </xdr:twoCellAnchor>
  <xdr:twoCellAnchor>
    <xdr:from>
      <xdr:col>1</xdr:col>
      <xdr:colOff>3371850</xdr:colOff>
      <xdr:row>142</xdr:row>
      <xdr:rowOff>47625</xdr:rowOff>
    </xdr:from>
    <xdr:to>
      <xdr:col>1</xdr:col>
      <xdr:colOff>3810000</xdr:colOff>
      <xdr:row>143</xdr:row>
      <xdr:rowOff>38100</xdr:rowOff>
    </xdr:to>
    <xdr:sp macro="" textlink="">
      <xdr:nvSpPr>
        <xdr:cNvPr id="6154" name="Rectangle 10"/>
        <xdr:cNvSpPr>
          <a:spLocks noChangeArrowheads="1"/>
        </xdr:cNvSpPr>
      </xdr:nvSpPr>
      <xdr:spPr bwMode="auto">
        <a:xfrm>
          <a:off x="3600450" y="27441525"/>
          <a:ext cx="438150" cy="190500"/>
        </a:xfrm>
        <a:prstGeom prst="rect">
          <a:avLst/>
        </a:prstGeom>
        <a:noFill/>
        <a:ln w="9525">
          <a:solidFill>
            <a:srgbClr val="000000"/>
          </a:solid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Arial"/>
              <a:cs typeface="Arial"/>
            </a:rPr>
            <a:t>   X</a:t>
          </a:r>
        </a:p>
        <a:p>
          <a:pPr algn="l" rtl="0">
            <a:defRPr sz="1000"/>
          </a:pPr>
          <a:endParaRPr lang="en-US" sz="12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38100</xdr:rowOff>
        </xdr:from>
        <xdr:to>
          <xdr:col>4</xdr:col>
          <xdr:colOff>238125</xdr:colOff>
          <xdr:row>62</xdr:row>
          <xdr:rowOff>38100</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57150</xdr:colOff>
          <xdr:row>58</xdr:row>
          <xdr:rowOff>142875</xdr:rowOff>
        </xdr:from>
        <xdr:to>
          <xdr:col>4</xdr:col>
          <xdr:colOff>647700</xdr:colOff>
          <xdr:row>58</xdr:row>
          <xdr:rowOff>142875</xdr:rowOff>
        </xdr:to>
        <xdr:sp macro="" textlink="">
          <xdr:nvSpPr>
            <xdr:cNvPr id="48182" name="Button 54" hidden="1">
              <a:extLst>
                <a:ext uri="{63B3BB69-23CF-44E3-9099-C40C66FF867C}">
                  <a14:compatExt spid="_x0000_s4818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57150</xdr:colOff>
          <xdr:row>58</xdr:row>
          <xdr:rowOff>142875</xdr:rowOff>
        </xdr:from>
        <xdr:to>
          <xdr:col>4</xdr:col>
          <xdr:colOff>647700</xdr:colOff>
          <xdr:row>58</xdr:row>
          <xdr:rowOff>142875</xdr:rowOff>
        </xdr:to>
        <xdr:sp macro="" textlink="">
          <xdr:nvSpPr>
            <xdr:cNvPr id="48183" name="Button 55" hidden="1">
              <a:extLst>
                <a:ext uri="{63B3BB69-23CF-44E3-9099-C40C66FF867C}">
                  <a14:compatExt spid="_x0000_s4818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58</xdr:row>
          <xdr:rowOff>0</xdr:rowOff>
        </xdr:from>
        <xdr:to>
          <xdr:col>4</xdr:col>
          <xdr:colOff>428625</xdr:colOff>
          <xdr:row>58</xdr:row>
          <xdr:rowOff>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58</xdr:row>
          <xdr:rowOff>0</xdr:rowOff>
        </xdr:from>
        <xdr:to>
          <xdr:col>4</xdr:col>
          <xdr:colOff>428625</xdr:colOff>
          <xdr:row>58</xdr:row>
          <xdr:rowOff>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409575</xdr:colOff>
          <xdr:row>64</xdr:row>
          <xdr:rowOff>85725</xdr:rowOff>
        </xdr:from>
        <xdr:to>
          <xdr:col>4</xdr:col>
          <xdr:colOff>1562100</xdr:colOff>
          <xdr:row>64</xdr:row>
          <xdr:rowOff>85725</xdr:rowOff>
        </xdr:to>
        <xdr:sp macro="" textlink="">
          <xdr:nvSpPr>
            <xdr:cNvPr id="75857" name="Button 81" hidden="1">
              <a:extLst>
                <a:ext uri="{63B3BB69-23CF-44E3-9099-C40C66FF867C}">
                  <a14:compatExt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6/Final%20to%20PSC/2006%20PSC%20Forms%20Final%20to%20PSC_101%20to%204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General%20Accounting/Barry%20FERC%20PSC/2008/Annual%202008/FERC%20CONED%20Form%20-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GEISENHEIMERH/Local%20Settings/Temporary%20Internet%20Files/OLKBA/FERC%20OR%2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ceintranet/General%20Accounting/Reports_Analysis/FERC/2008/Annual%20Report/FERC%20CONED%20Form%20-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Elliott-Barnes/FERC%20Quarterly%20Reporting/2nd%20Quarter%20'04/FERC%20Quarterly%20Mo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FercConedFORMS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CONED.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scagliusip/Local%20Settings/Temporary%20Internet%20Files/OLK24/NypscForm182/CON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barettaa/Local%20Settings/Temporary%20Internet%20Files/OLK7/CONED%20FERC%20Form%20-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Local%20Settings/Temporary%20Internet%20Files/OLK12/FERC%20CONED%20Form%20-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20version%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yiml/Application%20Data/Microsoft/Excel/2006%20PSC%20Forms%20Final%20to%20PSC_101%20to%20450%20(version%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vilardif/Local%20Settings/Temporary%20Internet%20Files/OLK4F/Psc2003_UNDER%20CONSTR.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scagliusip\Local%20Settings\Temporary%20Internet%20Files\OLK24\FercConedFORMS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0and%20Settings/scagliusip/Local%20Settings/Temporary%20Internet%20Files/OLK24/FercConedFORMS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vilardif\Local%20Settings\Temporary%20Internet%20Files\OLK4F\Psc2003_UNDER%20CONST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vilardif/Local%20Settings/Temporary%20Internet%20Files/OLK4F/Psc2003_UNDER%20CONSTR.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ZZZ\research\Temporary%20Internet%20Files\OLK17D\ORU%20SECFINANCI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ZZZ\research\Temporary%20Internet%20Files\OLK17D\CEI%20Consolidating%20Statement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ocuments%20and%20Settings\JEROLIMOVG\Local%20Settings\Temporary%20Internet%20Files\OLK60\Customers20070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ceintranet/General%20Accounting/ConsolidationGroup/JournalEntries/Top%20Sided%20Consolidating/2008/JE_2008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General%20Accounting/2002%20PSC%20Annual%20Report/PSCCON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20revisio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ceintranet/SiteDirectory/CA/GA/RA/RI/PSC%20Reporting/2008/Annual/2008%20PSC%20FERC%20Page%20101%20to%2045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Documents%20and%20Settings\scagliusip\Local%20Settings\Temporary%20Internet%20Files\OLK24\FercConedFORMS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ocuments%20and%20Settings/scagliusip/Local%20Settings/Temporary%20Internet%20Files/OLK24/FercConedFORMS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20and%20Settings/COALMONJ/Local%20Settings/Temporary%20Internet%20Files/OLK13/2007%20O&amp;R%20FERC-RAMON.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nts%20and%20Settings/COALMONJ/Local%20Settings/Temporary%20Internet%20Files/OLK13/2007%20O&amp;R%20FERC-DENNI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CARNEYJA\AppData\Local\Microsoft\Windows\Temporary%20Internet%20Files\Content.Outlook\6U5XAB9C\Pg%20269-269A%20(3).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CARNEYJA\AppData\Local\Microsoft\Windows\Temporary%20Internet%20Files\Content.Outlook\6U5XAB9C\ORU-Average%20Deprec%20Plant%20Bals%20(Depr%201301%20Report)%202013.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CARNEYJA\AppData\Local\Microsoft\Windows\Temporary%20Internet%20Files\Content.Outlook\6U5XAB9C\PSC%20OR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intranet/General%20Accounting/Reports_Analysis/PSC/PSC%202007/Annual%20Filing/2007%20PSC%20Filing%20Final/2007%20PSC%20FERC_Page%20101%20to%204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02009fi\DATADIRS\O&amp;R%20Accounting\Financial%20Reports\PSC%20&amp;%20FERC%20Reports%20-%202012\2012%20PSC%20Annual\2012%20ORU%20PSC_%20Annual%20pag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ites/CA/GA/oru/RR/PSC%20Filing/2012/2012%20ORU%20PSC_%20Annual%20page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GEISENHEIMERH/Local%20Settings/Temporary%20Internet%20Files/OLKBA/2001%20FERC%20214-22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nts%20and%20Settings/gutierreza/Local%20Settings/Temporary%20Internet%20Files/OLK22/PSC_2009/2009%20OR%20FERC_PSC%20Annual%20pag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ADIRS/O&amp;R%20Accounting/Financial%20Reports/PSC%20&amp;%20FERC%20Reports%20-%202008/2008%20OR%20FERC_PSC%20pag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amp;105 attached"/>
      <sheetName val="108109"/>
      <sheetName val="110113"/>
      <sheetName val="114117"/>
      <sheetName val="118119"/>
      <sheetName val="120121A"/>
      <sheetName val="122123"/>
      <sheetName val="122A-B"/>
      <sheetName val="200201"/>
      <sheetName val="202203"/>
      <sheetName val="204207"/>
      <sheetName val="208"/>
      <sheetName val="213"/>
      <sheetName val="214"/>
      <sheetName val="216"/>
      <sheetName val="216-A"/>
      <sheetName val="216-B"/>
      <sheetName val="216-C"/>
      <sheetName val="219"/>
      <sheetName val="221"/>
      <sheetName val="224225"/>
      <sheetName val="227"/>
      <sheetName val="228229"/>
      <sheetName val="230"/>
      <sheetName val="232"/>
      <sheetName val="233"/>
      <sheetName val="234"/>
      <sheetName val="250251"/>
      <sheetName val="253"/>
      <sheetName val="256257"/>
      <sheetName val="261"/>
      <sheetName val="262263"/>
      <sheetName val="262A-C"/>
      <sheetName val="262D"/>
      <sheetName val="266267"/>
      <sheetName val="269"/>
      <sheetName val="272273"/>
      <sheetName val="274275"/>
      <sheetName val="276-277A-F"/>
      <sheetName val="278A-B"/>
      <sheetName val="300301"/>
      <sheetName val="304"/>
      <sheetName val="310311"/>
      <sheetName val="320323"/>
      <sheetName val="326327"/>
      <sheetName val="328330"/>
      <sheetName val="332"/>
      <sheetName val="335"/>
      <sheetName val="336"/>
      <sheetName val="337-337A"/>
      <sheetName val="337B"/>
      <sheetName val="338"/>
      <sheetName val="340"/>
      <sheetName val="350351"/>
      <sheetName val="352353"/>
      <sheetName val="354355"/>
      <sheetName val="356-356A"/>
      <sheetName val="398"/>
      <sheetName val="400"/>
      <sheetName val="401"/>
      <sheetName val="402403"/>
      <sheetName val="406407"/>
      <sheetName val="408409"/>
      <sheetName val="422423"/>
      <sheetName val="424425"/>
      <sheetName val="426427"/>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sheetData sheetId="33"/>
      <sheetData sheetId="34"/>
      <sheetData sheetId="35"/>
      <sheetData sheetId="36"/>
      <sheetData sheetId="37" refreshError="1"/>
      <sheetData sheetId="38"/>
      <sheetData sheetId="39"/>
      <sheetData sheetId="40" refreshError="1"/>
      <sheetData sheetId="41" refreshError="1"/>
      <sheetData sheetId="42" refreshError="1"/>
      <sheetData sheetId="43"/>
      <sheetData sheetId="44"/>
      <sheetData sheetId="45"/>
      <sheetData sheetId="46"/>
      <sheetData sheetId="47" refreshError="1"/>
      <sheetData sheetId="48"/>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3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2263"/>
      <sheetName val="266267"/>
      <sheetName val="269"/>
      <sheetName val="272273"/>
      <sheetName val="274275"/>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6"/>
      <sheetName val="218"/>
      <sheetName val="219"/>
      <sheetName val="224225"/>
      <sheetName val="232"/>
      <sheetName val="233"/>
      <sheetName val="234"/>
      <sheetName val="250251"/>
      <sheetName val="252"/>
      <sheetName val="254"/>
      <sheetName val="256257"/>
      <sheetName val="261"/>
      <sheetName val="266267"/>
      <sheetName val="269"/>
      <sheetName val="272273"/>
      <sheetName val="274275"/>
      <sheetName val="276277"/>
      <sheetName val="278"/>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6107"/>
      <sheetName val="108109"/>
      <sheetName val="110-113"/>
      <sheetName val="114-117"/>
      <sheetName val="118-119"/>
      <sheetName val="120121"/>
      <sheetName val="121A"/>
      <sheetName val="122 (a)(b)"/>
      <sheetName val="200-201"/>
      <sheetName val="204207"/>
      <sheetName val="214"/>
      <sheetName val="216"/>
      <sheetName val="216-A"/>
      <sheetName val="216-B"/>
      <sheetName val="216-C"/>
      <sheetName val="219"/>
      <sheetName val="224225"/>
      <sheetName val="227"/>
      <sheetName val="230"/>
      <sheetName val="233"/>
      <sheetName val="234"/>
      <sheetName val="234A"/>
      <sheetName val="234B"/>
      <sheetName val="234C"/>
      <sheetName val="250-251"/>
      <sheetName val="253"/>
      <sheetName val="254"/>
      <sheetName val="256257 (2)"/>
      <sheetName val="261"/>
      <sheetName val="262263"/>
      <sheetName val="262A-C"/>
      <sheetName val="262D"/>
      <sheetName val="266-267"/>
      <sheetName val="269"/>
      <sheetName val="272-273"/>
      <sheetName val="274-275"/>
      <sheetName val="276277"/>
      <sheetName val="276A"/>
      <sheetName val="300301"/>
      <sheetName val="304"/>
      <sheetName val="310311"/>
      <sheetName val="320-323"/>
      <sheetName val="326-327"/>
      <sheetName val="328330"/>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22423"/>
      <sheetName val="422(A-F)"/>
      <sheetName val="424425"/>
      <sheetName val="424A425A"/>
      <sheetName val="426427"/>
      <sheetName val="BOO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sheetData sheetId="25"/>
      <sheetData sheetId="26" refreshError="1"/>
      <sheetData sheetId="27" refreshError="1"/>
      <sheetData sheetId="28"/>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ow r="1">
          <cell r="A1" t="str">
            <v>Name of Respondent</v>
          </cell>
          <cell r="D1" t="str">
            <v>(1) [ X ] An Original</v>
          </cell>
          <cell r="E1" t="str">
            <v>(Mo, Day, Yr)</v>
          </cell>
          <cell r="F1" t="str">
            <v>Year of Report</v>
          </cell>
          <cell r="H1" t="str">
            <v>Name of Respondent</v>
          </cell>
          <cell r="K1" t="str">
            <v>(1) [ X ] An Original</v>
          </cell>
          <cell r="L1" t="str">
            <v>(Mo, Day, Yr)</v>
          </cell>
          <cell r="M1" t="str">
            <v>Year of Report</v>
          </cell>
        </row>
        <row r="2">
          <cell r="A2" t="str">
            <v>Consolidated Edison Company of New York, Inc.</v>
          </cell>
          <cell r="D2" t="str">
            <v>(2) [    ] A Resubmission</v>
          </cell>
          <cell r="E2">
            <v>39933</v>
          </cell>
          <cell r="F2" t="str">
            <v>12/31/08</v>
          </cell>
          <cell r="H2" t="str">
            <v>Consolidated Edison Company of New York, Inc.</v>
          </cell>
          <cell r="K2" t="str">
            <v>(2) [    ] A Resubmission</v>
          </cell>
          <cell r="L2">
            <v>39933</v>
          </cell>
          <cell r="M2" t="str">
            <v>12/31/08</v>
          </cell>
        </row>
        <row r="3">
          <cell r="A3" t="str">
            <v>TAXES ACCRUED, PREPAID AND CHARGED DURING YEAR</v>
          </cell>
          <cell r="H3" t="str">
            <v>TAXES ACCRUED, PREPAID AND CHARGED DURING YEAR (Continued)</v>
          </cell>
        </row>
        <row r="4">
          <cell r="B4" t="str">
            <v>1.  Give particulars (details) of the combined prepaid and accrued tax accounts and show the total taxes charged to operations and other</v>
          </cell>
          <cell r="H4" t="str">
            <v xml:space="preserve"> 5.  If any tax covers more than one year, show the required information separately for each tax year,</v>
          </cell>
        </row>
        <row r="5">
          <cell r="B5" t="str">
            <v xml:space="preserve">     accounts during the year.  Do not include gasoline and other sales taxes which have been charged to the accounts to which the taxed </v>
          </cell>
          <cell r="H5" t="str">
            <v xml:space="preserve">      identifying the year in column (a).</v>
          </cell>
        </row>
        <row r="6">
          <cell r="B6" t="str">
            <v xml:space="preserve">     material was charged.  If the actual or estimated amounts of such taxes are known, show the amounts in a footnote and designate </v>
          </cell>
          <cell r="H6" t="str">
            <v xml:space="preserve"> 6.  Enter all adjustments of the accrued and prepaid tax accounts in column (f) and explain each adjustment in a footnote.  Designate</v>
          </cell>
        </row>
        <row r="7">
          <cell r="B7" t="str">
            <v xml:space="preserve">     whether estimate or actual amounts.</v>
          </cell>
          <cell r="H7" t="str">
            <v xml:space="preserve">      debit adjustments by parentheses.</v>
          </cell>
        </row>
        <row r="8">
          <cell r="B8" t="str">
            <v xml:space="preserve">2.  Include on this page, taxes paid during the year and charged direct to final accounts, (not charged to prepaid or accrued taxes).  Enter </v>
          </cell>
          <cell r="H8" t="str">
            <v xml:space="preserve"> 7.  Do not include on this page entries with respect to deferred income taxes or taxes collected through payroll deductions or otherwise</v>
          </cell>
        </row>
        <row r="9">
          <cell r="B9" t="str">
            <v xml:space="preserve">     the amounts in both columns (d) and (e).  The balancing of this page is not affected by the inclusion of these taxes.</v>
          </cell>
          <cell r="H9" t="str">
            <v xml:space="preserve">      pending transmittal of such taxes to the taxing authority.</v>
          </cell>
        </row>
        <row r="10">
          <cell r="B10" t="str">
            <v>3.  Include in column (d) taxes charged during the year, taxes charged to operations and other accounts through (a) accruals credited to</v>
          </cell>
        </row>
        <row r="11">
          <cell r="B11" t="str">
            <v xml:space="preserve">     taxes accrued, (b) amounts credited to proportions of prepaid taxes chargeable to current year, and (c) taxes paid and charged direct </v>
          </cell>
          <cell r="H11" t="str">
            <v xml:space="preserve"> 8.  Report in columns (i) through (q) how the taxes were distributed.</v>
          </cell>
        </row>
        <row r="12">
          <cell r="B12" t="str">
            <v xml:space="preserve">     to operations or accounts other than accrued and prepaid tax accounts.</v>
          </cell>
        </row>
        <row r="13">
          <cell r="B13" t="str">
            <v>4.  List the aggregate of each kind of tax under the appropriate heading of "Federal," "State," and "Local" in such manner that the total tax</v>
          </cell>
          <cell r="H13" t="str">
            <v xml:space="preserve"> 9.  For any tax apportioned to more than one utility department or account, state in a footnote the basis (necessity) of apportioning such tax.</v>
          </cell>
        </row>
        <row r="14">
          <cell r="B14" t="str">
            <v xml:space="preserve">     for each State and subdivision can readily be ascertained.</v>
          </cell>
        </row>
        <row r="15">
          <cell r="C15" t="str">
            <v>BALANCE BEGINNING OF YEAR</v>
          </cell>
          <cell r="H15" t="str">
            <v>BALANCE AT END OF YEAR</v>
          </cell>
          <cell r="J15" t="str">
            <v>DISTRIBUTION OF TAXES CHARGED (Show utility dept. where applicable and acct. charged.)</v>
          </cell>
        </row>
        <row r="16">
          <cell r="D16" t="str">
            <v>Prepaid Taxes</v>
          </cell>
          <cell r="M16" t="str">
            <v>Other Utility</v>
          </cell>
        </row>
        <row r="17">
          <cell r="B17" t="str">
            <v>Kind of Tax</v>
          </cell>
          <cell r="C17" t="str">
            <v>Taxes Accrued</v>
          </cell>
          <cell r="D17" t="str">
            <v>(Include in</v>
          </cell>
          <cell r="E17" t="str">
            <v>Taxes Charged</v>
          </cell>
          <cell r="F17" t="str">
            <v>Taxes Paid</v>
          </cell>
          <cell r="H17" t="str">
            <v>(Taxes Accrued</v>
          </cell>
          <cell r="I17" t="str">
            <v>Prepaid Taxes</v>
          </cell>
          <cell r="J17" t="str">
            <v>Electric</v>
          </cell>
          <cell r="K17" t="str">
            <v>Gas</v>
          </cell>
          <cell r="L17" t="str">
            <v>Other Utility Depts.</v>
          </cell>
          <cell r="M17" t="str">
            <v>Operating Income</v>
          </cell>
        </row>
        <row r="18">
          <cell r="A18" t="str">
            <v>Line</v>
          </cell>
          <cell r="B18" t="str">
            <v>(See Instruction 5)</v>
          </cell>
          <cell r="C18" t="str">
            <v>(Account 236)</v>
          </cell>
          <cell r="D18" t="str">
            <v>Account 165)</v>
          </cell>
          <cell r="E18" t="str">
            <v>During Year</v>
          </cell>
          <cell r="F18" t="str">
            <v>During Year</v>
          </cell>
          <cell r="G18" t="str">
            <v>Adjustments</v>
          </cell>
          <cell r="H18" t="str">
            <v>Account 236)</v>
          </cell>
          <cell r="I18" t="str">
            <v>(Incl. in Acct. 165)</v>
          </cell>
          <cell r="J18" t="str">
            <v>(Account 408.1,409.1)</v>
          </cell>
          <cell r="K18" t="str">
            <v>(Account 408.1,409.1)</v>
          </cell>
          <cell r="L18" t="str">
            <v>(Account 408.1,409.1)</v>
          </cell>
          <cell r="M18" t="str">
            <v>(Account 408.1,409.1)</v>
          </cell>
          <cell r="N18" t="str">
            <v>Line</v>
          </cell>
        </row>
        <row r="19">
          <cell r="A19" t="str">
            <v>No.</v>
          </cell>
          <cell r="B19" t="str">
            <v>(a)</v>
          </cell>
          <cell r="C19" t="str">
            <v>(b)</v>
          </cell>
          <cell r="D19" t="str">
            <v>(c)</v>
          </cell>
          <cell r="E19" t="str">
            <v>(d)</v>
          </cell>
          <cell r="F19" t="str">
            <v>(e)</v>
          </cell>
          <cell r="G19" t="str">
            <v>(f)</v>
          </cell>
          <cell r="H19" t="str">
            <v>(g)</v>
          </cell>
          <cell r="I19" t="str">
            <v>(h)</v>
          </cell>
          <cell r="J19" t="str">
            <v>(i)</v>
          </cell>
          <cell r="K19" t="str">
            <v>(j)</v>
          </cell>
          <cell r="L19" t="str">
            <v>(k)</v>
          </cell>
          <cell r="M19" t="str">
            <v>(l)</v>
          </cell>
          <cell r="N19" t="str">
            <v>No.</v>
          </cell>
        </row>
        <row r="20">
          <cell r="B20" t="str">
            <v>Federal:</v>
          </cell>
        </row>
        <row r="21">
          <cell r="A21">
            <v>1</v>
          </cell>
          <cell r="B21" t="str">
            <v xml:space="preserve">   Income Taxes</v>
          </cell>
          <cell r="N21">
            <v>1</v>
          </cell>
        </row>
        <row r="22">
          <cell r="A22">
            <v>2</v>
          </cell>
          <cell r="B22" t="str">
            <v xml:space="preserve">   FICA Contribution</v>
          </cell>
          <cell r="N22">
            <v>2</v>
          </cell>
        </row>
        <row r="23">
          <cell r="A23">
            <v>3</v>
          </cell>
          <cell r="B23" t="str">
            <v xml:space="preserve">   Unemployment</v>
          </cell>
          <cell r="N23">
            <v>3</v>
          </cell>
        </row>
        <row r="24">
          <cell r="A24">
            <v>4</v>
          </cell>
          <cell r="B24" t="str">
            <v xml:space="preserve">   Other</v>
          </cell>
          <cell r="H24" t="str">
            <v xml:space="preserve"> </v>
          </cell>
          <cell r="N24">
            <v>4</v>
          </cell>
        </row>
        <row r="25">
          <cell r="A25">
            <v>5</v>
          </cell>
          <cell r="B25" t="str">
            <v xml:space="preserve">     Total</v>
          </cell>
          <cell r="C25">
            <v>0</v>
          </cell>
          <cell r="D25">
            <v>0</v>
          </cell>
          <cell r="E25">
            <v>0</v>
          </cell>
          <cell r="F25">
            <v>0</v>
          </cell>
          <cell r="G25">
            <v>0</v>
          </cell>
          <cell r="H25">
            <v>0</v>
          </cell>
          <cell r="I25">
            <v>0</v>
          </cell>
          <cell r="J25">
            <v>0</v>
          </cell>
          <cell r="K25">
            <v>0</v>
          </cell>
          <cell r="L25">
            <v>0</v>
          </cell>
          <cell r="M25">
            <v>0</v>
          </cell>
          <cell r="N25">
            <v>5</v>
          </cell>
        </row>
        <row r="26">
          <cell r="B26" t="str">
            <v>State:</v>
          </cell>
        </row>
        <row r="27">
          <cell r="A27">
            <v>6</v>
          </cell>
          <cell r="B27" t="str">
            <v xml:space="preserve">   Franchise - Gross Income - 186a</v>
          </cell>
          <cell r="H27" t="str">
            <v xml:space="preserve"> </v>
          </cell>
          <cell r="N27">
            <v>6</v>
          </cell>
        </row>
        <row r="28">
          <cell r="A28">
            <v>7</v>
          </cell>
          <cell r="B28" t="str">
            <v xml:space="preserve">   Franchise - Gross Earnings - 186</v>
          </cell>
          <cell r="H28" t="str">
            <v xml:space="preserve"> </v>
          </cell>
          <cell r="N28">
            <v>7</v>
          </cell>
        </row>
        <row r="29">
          <cell r="A29">
            <v>8</v>
          </cell>
          <cell r="B29" t="str">
            <v xml:space="preserve">   Franchise - Excess Dividends - 186</v>
          </cell>
          <cell r="N29">
            <v>8</v>
          </cell>
        </row>
        <row r="30">
          <cell r="B30" t="str">
            <v xml:space="preserve">   Temporary Surcharges</v>
          </cell>
        </row>
        <row r="31">
          <cell r="A31">
            <v>9</v>
          </cell>
          <cell r="B31" t="str">
            <v xml:space="preserve">     Sec. 186a (Gross Income)</v>
          </cell>
          <cell r="C31" t="str">
            <v xml:space="preserve"> </v>
          </cell>
          <cell r="E31" t="str">
            <v xml:space="preserve"> </v>
          </cell>
          <cell r="F31" t="str">
            <v xml:space="preserve"> </v>
          </cell>
          <cell r="G31" t="str">
            <v xml:space="preserve"> </v>
          </cell>
          <cell r="H31" t="str">
            <v xml:space="preserve"> </v>
          </cell>
          <cell r="M31" t="str">
            <v xml:space="preserve"> </v>
          </cell>
          <cell r="N31">
            <v>9</v>
          </cell>
        </row>
        <row r="32">
          <cell r="A32">
            <v>10</v>
          </cell>
          <cell r="B32" t="str">
            <v xml:space="preserve">     Sec. 186 (Gross Earnings)</v>
          </cell>
          <cell r="N32">
            <v>10</v>
          </cell>
        </row>
        <row r="33">
          <cell r="A33">
            <v>11</v>
          </cell>
          <cell r="B33" t="str">
            <v xml:space="preserve">     Sec. 186 (Excess Dividends)</v>
          </cell>
          <cell r="D33" t="str">
            <v>SEE INSERT PAGES 262A - 262D</v>
          </cell>
          <cell r="J33" t="str">
            <v>SEE INSERT PAGES 262A - 262D</v>
          </cell>
          <cell r="N33">
            <v>11</v>
          </cell>
        </row>
        <row r="34">
          <cell r="A34">
            <v>12</v>
          </cell>
          <cell r="B34" t="str">
            <v xml:space="preserve">   MTA Surcharge</v>
          </cell>
          <cell r="H34" t="str">
            <v xml:space="preserve"> </v>
          </cell>
          <cell r="N34">
            <v>12</v>
          </cell>
        </row>
        <row r="35">
          <cell r="A35">
            <v>13</v>
          </cell>
          <cell r="B35" t="str">
            <v xml:space="preserve">   Unemployment Insurance</v>
          </cell>
          <cell r="H35" t="str">
            <v xml:space="preserve"> </v>
          </cell>
          <cell r="N35">
            <v>13</v>
          </cell>
        </row>
        <row r="36">
          <cell r="A36">
            <v>14</v>
          </cell>
          <cell r="B36" t="str">
            <v xml:space="preserve">   Disability Insurance</v>
          </cell>
          <cell r="H36" t="str">
            <v xml:space="preserve"> </v>
          </cell>
          <cell r="N36">
            <v>14</v>
          </cell>
        </row>
        <row r="37">
          <cell r="A37">
            <v>15</v>
          </cell>
          <cell r="B37" t="str">
            <v xml:space="preserve">   Sales and Use</v>
          </cell>
          <cell r="C37" t="str">
            <v xml:space="preserve"> </v>
          </cell>
          <cell r="E37" t="str">
            <v xml:space="preserve"> </v>
          </cell>
          <cell r="F37" t="str">
            <v xml:space="preserve"> </v>
          </cell>
          <cell r="G37" t="str">
            <v xml:space="preserve"> </v>
          </cell>
          <cell r="H37" t="str">
            <v xml:space="preserve"> </v>
          </cell>
          <cell r="N37">
            <v>15</v>
          </cell>
        </row>
        <row r="38">
          <cell r="A38">
            <v>16</v>
          </cell>
          <cell r="B38" t="str">
            <v xml:space="preserve">   Petroleum Business Tax - New York</v>
          </cell>
          <cell r="H38" t="str">
            <v xml:space="preserve"> </v>
          </cell>
          <cell r="N38">
            <v>16</v>
          </cell>
        </row>
        <row r="39">
          <cell r="A39">
            <v>17</v>
          </cell>
          <cell r="B39" t="str">
            <v xml:space="preserve">   Other</v>
          </cell>
          <cell r="H39" t="str">
            <v xml:space="preserve"> </v>
          </cell>
          <cell r="N39">
            <v>17</v>
          </cell>
        </row>
        <row r="40">
          <cell r="A40">
            <v>18</v>
          </cell>
          <cell r="B40" t="str">
            <v xml:space="preserve">     Total</v>
          </cell>
          <cell r="C40">
            <v>0</v>
          </cell>
          <cell r="D40">
            <v>0</v>
          </cell>
          <cell r="E40">
            <v>0</v>
          </cell>
          <cell r="F40">
            <v>0</v>
          </cell>
          <cell r="G40">
            <v>0</v>
          </cell>
          <cell r="H40">
            <v>0</v>
          </cell>
          <cell r="I40">
            <v>0</v>
          </cell>
          <cell r="J40">
            <v>0</v>
          </cell>
          <cell r="K40">
            <v>0</v>
          </cell>
          <cell r="L40">
            <v>0</v>
          </cell>
          <cell r="M40">
            <v>0</v>
          </cell>
          <cell r="N40">
            <v>18</v>
          </cell>
        </row>
        <row r="41">
          <cell r="B41" t="str">
            <v>Local:</v>
          </cell>
          <cell r="H41" t="str">
            <v xml:space="preserve"> </v>
          </cell>
        </row>
        <row r="42">
          <cell r="A42">
            <v>19</v>
          </cell>
          <cell r="B42" t="str">
            <v xml:space="preserve">   Real Estate</v>
          </cell>
          <cell r="H42" t="str">
            <v xml:space="preserve"> </v>
          </cell>
          <cell r="N42">
            <v>19</v>
          </cell>
        </row>
        <row r="43">
          <cell r="A43">
            <v>20</v>
          </cell>
          <cell r="B43" t="str">
            <v xml:space="preserve">   Special Franchise</v>
          </cell>
          <cell r="H43" t="str">
            <v xml:space="preserve"> </v>
          </cell>
          <cell r="N43">
            <v>20</v>
          </cell>
        </row>
        <row r="44">
          <cell r="A44">
            <v>21</v>
          </cell>
          <cell r="B44" t="str">
            <v xml:space="preserve">   Municipal Gross Income</v>
          </cell>
          <cell r="H44" t="str">
            <v xml:space="preserve"> </v>
          </cell>
          <cell r="N44">
            <v>21</v>
          </cell>
        </row>
        <row r="45">
          <cell r="A45">
            <v>22</v>
          </cell>
          <cell r="B45" t="str">
            <v xml:space="preserve">   NYC Special Franchise</v>
          </cell>
          <cell r="H45" t="str">
            <v xml:space="preserve"> </v>
          </cell>
          <cell r="N45">
            <v>22</v>
          </cell>
        </row>
        <row r="46">
          <cell r="A46">
            <v>23</v>
          </cell>
          <cell r="B46" t="str">
            <v xml:space="preserve">   Public Utility Excise</v>
          </cell>
          <cell r="H46" t="str">
            <v xml:space="preserve"> </v>
          </cell>
          <cell r="N46">
            <v>23</v>
          </cell>
        </row>
        <row r="47">
          <cell r="A47">
            <v>24</v>
          </cell>
          <cell r="B47" t="str">
            <v xml:space="preserve">   Sales and Use</v>
          </cell>
          <cell r="H47" t="str">
            <v xml:space="preserve"> </v>
          </cell>
          <cell r="N47">
            <v>24</v>
          </cell>
        </row>
        <row r="48">
          <cell r="A48">
            <v>25</v>
          </cell>
          <cell r="B48" t="str">
            <v xml:space="preserve">   Other</v>
          </cell>
          <cell r="H48" t="str">
            <v xml:space="preserve"> </v>
          </cell>
          <cell r="N48">
            <v>25</v>
          </cell>
        </row>
        <row r="49">
          <cell r="A49">
            <v>26</v>
          </cell>
          <cell r="B49" t="str">
            <v xml:space="preserve">     Total</v>
          </cell>
          <cell r="C49">
            <v>0</v>
          </cell>
          <cell r="D49">
            <v>0</v>
          </cell>
          <cell r="E49">
            <v>0</v>
          </cell>
          <cell r="F49">
            <v>0</v>
          </cell>
          <cell r="G49">
            <v>0</v>
          </cell>
          <cell r="H49">
            <v>0</v>
          </cell>
          <cell r="I49">
            <v>0</v>
          </cell>
          <cell r="J49">
            <v>0</v>
          </cell>
          <cell r="K49">
            <v>0</v>
          </cell>
          <cell r="L49">
            <v>0</v>
          </cell>
          <cell r="M49">
            <v>0</v>
          </cell>
          <cell r="N49">
            <v>26</v>
          </cell>
        </row>
        <row r="50">
          <cell r="B50" t="str">
            <v>Other (list):</v>
          </cell>
        </row>
        <row r="51">
          <cell r="A51">
            <v>27</v>
          </cell>
          <cell r="H51" t="str">
            <v xml:space="preserve"> </v>
          </cell>
          <cell r="N51">
            <v>27</v>
          </cell>
        </row>
        <row r="52">
          <cell r="A52">
            <v>28</v>
          </cell>
          <cell r="H52" t="str">
            <v xml:space="preserve"> </v>
          </cell>
          <cell r="N52">
            <v>28</v>
          </cell>
        </row>
        <row r="53">
          <cell r="A53">
            <v>29</v>
          </cell>
          <cell r="N53">
            <v>29</v>
          </cell>
        </row>
        <row r="54">
          <cell r="A54">
            <v>30</v>
          </cell>
          <cell r="N54">
            <v>30</v>
          </cell>
        </row>
        <row r="55">
          <cell r="A55">
            <v>31</v>
          </cell>
          <cell r="N55">
            <v>31</v>
          </cell>
        </row>
        <row r="56">
          <cell r="A56">
            <v>32</v>
          </cell>
          <cell r="N56">
            <v>32</v>
          </cell>
        </row>
        <row r="57">
          <cell r="A57">
            <v>33</v>
          </cell>
          <cell r="N57">
            <v>33</v>
          </cell>
        </row>
        <row r="58">
          <cell r="A58">
            <v>34</v>
          </cell>
          <cell r="N58">
            <v>34</v>
          </cell>
        </row>
        <row r="59">
          <cell r="A59">
            <v>35</v>
          </cell>
          <cell r="N59">
            <v>35</v>
          </cell>
        </row>
        <row r="60">
          <cell r="A60">
            <v>36</v>
          </cell>
          <cell r="N60">
            <v>36</v>
          </cell>
        </row>
        <row r="61">
          <cell r="A61">
            <v>37</v>
          </cell>
          <cell r="N61">
            <v>37</v>
          </cell>
        </row>
        <row r="62">
          <cell r="A62">
            <v>38</v>
          </cell>
          <cell r="N62">
            <v>38</v>
          </cell>
        </row>
        <row r="63">
          <cell r="A63">
            <v>39</v>
          </cell>
          <cell r="N63">
            <v>39</v>
          </cell>
        </row>
        <row r="64">
          <cell r="A64">
            <v>40</v>
          </cell>
          <cell r="B64" t="str">
            <v>TOTAL</v>
          </cell>
          <cell r="C64">
            <v>0</v>
          </cell>
          <cell r="D64">
            <v>0</v>
          </cell>
          <cell r="E64">
            <v>0</v>
          </cell>
          <cell r="F64">
            <v>0</v>
          </cell>
          <cell r="G64">
            <v>0</v>
          </cell>
          <cell r="H64">
            <v>0</v>
          </cell>
          <cell r="I64">
            <v>0</v>
          </cell>
          <cell r="J64">
            <v>0</v>
          </cell>
          <cell r="K64">
            <v>0</v>
          </cell>
          <cell r="L64">
            <v>0</v>
          </cell>
          <cell r="M64">
            <v>0</v>
          </cell>
          <cell r="N64">
            <v>40</v>
          </cell>
        </row>
        <row r="66">
          <cell r="A66" t="str">
            <v>FERC FORM NO.1 (ED.  12-96) NYPSC Modified-96</v>
          </cell>
          <cell r="H66" t="str">
            <v>FERC FORM NO.1 (ED.  12-96) NYPSC Modified-96</v>
          </cell>
        </row>
        <row r="67">
          <cell r="A67" t="str">
            <v>Page 262</v>
          </cell>
          <cell r="H67" t="str">
            <v>Page 263</v>
          </cell>
        </row>
      </sheetData>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sheetData sheetId="63"/>
      <sheetData sheetId="64" refreshError="1"/>
      <sheetData sheetId="65" refreshError="1"/>
      <sheetData sheetId="66"/>
      <sheetData sheetId="67" refreshError="1"/>
      <sheetData sheetId="68" refreshError="1"/>
      <sheetData sheetId="69" refreshError="1"/>
      <sheetData sheetId="70" refreshError="1"/>
      <sheetData sheetId="7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3"/>
      <sheetName val="108109"/>
      <sheetName val="219"/>
      <sheetName val="224225"/>
      <sheetName val="232"/>
      <sheetName val="233"/>
      <sheetName val="234"/>
      <sheetName val="250251"/>
      <sheetName val="256257"/>
      <sheetName val="261"/>
      <sheetName val="266267"/>
      <sheetName val="269"/>
      <sheetName val="272273"/>
      <sheetName val="274275"/>
      <sheetName val="278A-B"/>
      <sheetName val="304"/>
      <sheetName val="45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356A-NOT USED"/>
      <sheetName val="PAGE 84"/>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Read Me"/>
      <sheetName val="Comments"/>
      <sheetName val="Gen Inst"/>
      <sheetName val="Table"/>
      <sheetName val="Sheet1"/>
      <sheetName val="1"/>
      <sheetName val="2"/>
      <sheetName val="003004"/>
      <sheetName val="007008"/>
      <sheetName val="9"/>
      <sheetName val="10"/>
      <sheetName val="11"/>
      <sheetName val="12"/>
      <sheetName val="13"/>
      <sheetName val="14"/>
      <sheetName val="15"/>
      <sheetName val="01617"/>
      <sheetName val="18"/>
      <sheetName val="19"/>
      <sheetName val="20"/>
      <sheetName val="21"/>
      <sheetName val="22"/>
      <sheetName val="23"/>
      <sheetName val="24"/>
      <sheetName val="24A"/>
      <sheetName val="25"/>
      <sheetName val="2627"/>
      <sheetName val="2829"/>
      <sheetName val="30"/>
      <sheetName val="31"/>
      <sheetName val="32"/>
      <sheetName val="33"/>
      <sheetName val="4041"/>
      <sheetName val="42"/>
      <sheetName val="43"/>
      <sheetName val="4445"/>
      <sheetName val="46"/>
      <sheetName val="47"/>
      <sheetName val="6062"/>
      <sheetName val="63"/>
      <sheetName val="64"/>
      <sheetName val="6566"/>
      <sheetName val="067"/>
      <sheetName val="068"/>
      <sheetName val="69"/>
      <sheetName val="7071"/>
      <sheetName val="7277"/>
      <sheetName val="7879 "/>
      <sheetName val="80"/>
      <sheetName val="81"/>
      <sheetName val="82"/>
      <sheetName val="83"/>
      <sheetName val="84"/>
      <sheetName val="85"/>
      <sheetName val="86"/>
      <sheetName val="8788"/>
      <sheetName val="8990"/>
      <sheetName val="9192"/>
      <sheetName val="93"/>
      <sheetName val="94"/>
      <sheetName val="Verify"/>
      <sheetName val="Index"/>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9"/>
      <sheetName val="PAGE 336"/>
      <sheetName val="PAGE 337"/>
      <sheetName val="PAGE 337A"/>
      <sheetName val="PAGE 337B"/>
      <sheetName val="PAGE 337C"/>
      <sheetName val="PAGE 337D"/>
      <sheetName val="356A-NOT USED"/>
      <sheetName val="63"/>
      <sheetName val="PAGE 83"/>
      <sheetName val="PAGE 84"/>
      <sheetName val="PAGE 84A"/>
      <sheetName val="PAGE 84B"/>
      <sheetName val="8"/>
      <sheetName val="Que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U-CONS-BS-ASSETS"/>
      <sheetName val="ORU-CONS-BS-LIAB"/>
      <sheetName val="ORU-CONS-IS-MONTH"/>
      <sheetName val="ORU-CONS-IS-QTR"/>
      <sheetName val="CSXLStore"/>
    </sheetNames>
    <sheetDataSet>
      <sheetData sheetId="0"/>
      <sheetData sheetId="1"/>
      <sheetData sheetId="2"/>
      <sheetData sheetId="3">
        <row r="5">
          <cell r="B5" t="str">
            <v>Consolidated Orange and Rockland Utilities, Inc.</v>
          </cell>
        </row>
      </sheetData>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ingBSAssets"/>
      <sheetName val="Con-ingBSLiab"/>
      <sheetName val="Con-ingIS"/>
      <sheetName val="Con-ingISQtr"/>
      <sheetName val="Con-ingISYTD"/>
      <sheetName val="Con-ingISRoll"/>
      <sheetName val="Con-edBSAssets"/>
      <sheetName val="Con-edBSLiab"/>
      <sheetName val="Con-edIS"/>
      <sheetName val="Con-edISQtr"/>
      <sheetName val="Sheet1"/>
      <sheetName val="ingAsset-View"/>
      <sheetName val="ingLiab-View"/>
      <sheetName val="ingIS-View"/>
      <sheetName val="Roll-IS-View"/>
      <sheetName val="Asset-View"/>
      <sheetName val="Liab-View"/>
      <sheetName val="IS-View"/>
      <sheetName val="CSXLStore"/>
      <sheetName val="csxlDE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5">
          <cell r="B5" t="str">
            <v>April 30, 2004</v>
          </cell>
        </row>
      </sheetData>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ST882"/>
      <sheetName val="Parsed Data"/>
      <sheetName val="ORe"/>
      <sheetName val="ORg"/>
      <sheetName val="REe"/>
      <sheetName val="REg"/>
      <sheetName val="PKe"/>
      <sheetName val="PKg"/>
      <sheetName val="Data"/>
    </sheetNames>
    <sheetDataSet>
      <sheetData sheetId="0" refreshError="1"/>
      <sheetData sheetId="1">
        <row r="1">
          <cell r="D1">
            <v>125336</v>
          </cell>
          <cell r="E1" t="str">
            <v>090100*</v>
          </cell>
        </row>
        <row r="2">
          <cell r="D2">
            <v>0</v>
          </cell>
          <cell r="E2" t="str">
            <v>100100*</v>
          </cell>
        </row>
        <row r="3">
          <cell r="D3">
            <v>1173</v>
          </cell>
          <cell r="E3" t="str">
            <v>110100*</v>
          </cell>
        </row>
        <row r="5">
          <cell r="D5">
            <v>218736</v>
          </cell>
          <cell r="E5" t="str">
            <v>090200*</v>
          </cell>
        </row>
        <row r="6">
          <cell r="D6">
            <v>2719</v>
          </cell>
          <cell r="E6" t="str">
            <v>090400*</v>
          </cell>
        </row>
        <row r="7">
          <cell r="D7">
            <v>71516</v>
          </cell>
          <cell r="E7" t="str">
            <v>100200*</v>
          </cell>
        </row>
        <row r="8">
          <cell r="D8">
            <v>732</v>
          </cell>
          <cell r="E8" t="str">
            <v>100400*</v>
          </cell>
        </row>
        <row r="9">
          <cell r="D9">
            <v>4506</v>
          </cell>
          <cell r="E9" t="str">
            <v>110200*</v>
          </cell>
        </row>
        <row r="10">
          <cell r="D10">
            <v>109</v>
          </cell>
          <cell r="E10" t="str">
            <v>110400*</v>
          </cell>
        </row>
        <row r="11">
          <cell r="D11">
            <v>424827</v>
          </cell>
        </row>
        <row r="13">
          <cell r="D13">
            <v>424827</v>
          </cell>
        </row>
        <row r="15">
          <cell r="D15" t="str">
            <v>#Customers</v>
          </cell>
          <cell r="E15" t="str">
            <v>Key</v>
          </cell>
        </row>
        <row r="16">
          <cell r="D16">
            <v>16373</v>
          </cell>
          <cell r="E16" t="str">
            <v>090100231</v>
          </cell>
        </row>
        <row r="17">
          <cell r="D17">
            <v>44770</v>
          </cell>
          <cell r="E17" t="str">
            <v>090100231</v>
          </cell>
        </row>
        <row r="18">
          <cell r="D18">
            <v>492</v>
          </cell>
          <cell r="E18" t="str">
            <v>090100306</v>
          </cell>
        </row>
        <row r="19">
          <cell r="D19">
            <v>352</v>
          </cell>
          <cell r="E19" t="str">
            <v>090100306</v>
          </cell>
        </row>
        <row r="20">
          <cell r="D20">
            <v>12821</v>
          </cell>
          <cell r="E20" t="str">
            <v>090100406</v>
          </cell>
        </row>
        <row r="21">
          <cell r="D21">
            <v>28136</v>
          </cell>
          <cell r="E21" t="str">
            <v>090100406</v>
          </cell>
        </row>
        <row r="22">
          <cell r="D22">
            <v>1</v>
          </cell>
          <cell r="E22" t="str">
            <v>090100406</v>
          </cell>
        </row>
        <row r="23">
          <cell r="D23">
            <v>17</v>
          </cell>
          <cell r="E23" t="str">
            <v>090100531</v>
          </cell>
        </row>
        <row r="24">
          <cell r="D24">
            <v>245</v>
          </cell>
          <cell r="E24" t="str">
            <v>090100531</v>
          </cell>
        </row>
        <row r="25">
          <cell r="D25">
            <v>3245</v>
          </cell>
          <cell r="E25" t="str">
            <v>090100631</v>
          </cell>
        </row>
        <row r="26">
          <cell r="D26">
            <v>3603</v>
          </cell>
          <cell r="E26" t="str">
            <v>090100631</v>
          </cell>
        </row>
        <row r="27">
          <cell r="D27">
            <v>164</v>
          </cell>
          <cell r="E27" t="str">
            <v>090100731</v>
          </cell>
        </row>
        <row r="28">
          <cell r="D28">
            <v>544</v>
          </cell>
          <cell r="E28" t="str">
            <v>090100731</v>
          </cell>
        </row>
        <row r="29">
          <cell r="D29">
            <v>1284</v>
          </cell>
          <cell r="E29" t="str">
            <v>090100931</v>
          </cell>
        </row>
        <row r="30">
          <cell r="D30">
            <v>1933</v>
          </cell>
          <cell r="E30" t="str">
            <v>090100931</v>
          </cell>
        </row>
        <row r="31">
          <cell r="D31">
            <v>24</v>
          </cell>
          <cell r="E31" t="str">
            <v>090100106</v>
          </cell>
        </row>
        <row r="32">
          <cell r="D32">
            <v>41</v>
          </cell>
          <cell r="E32" t="str">
            <v>090100106</v>
          </cell>
        </row>
        <row r="33">
          <cell r="D33">
            <v>20</v>
          </cell>
          <cell r="E33" t="str">
            <v>090100108</v>
          </cell>
        </row>
        <row r="34">
          <cell r="D34">
            <v>65</v>
          </cell>
          <cell r="E34" t="str">
            <v>090100108</v>
          </cell>
        </row>
        <row r="35">
          <cell r="D35">
            <v>1</v>
          </cell>
          <cell r="E35" t="str">
            <v>090100156</v>
          </cell>
        </row>
        <row r="36">
          <cell r="D36">
            <v>457</v>
          </cell>
          <cell r="E36" t="str">
            <v>090100162</v>
          </cell>
        </row>
        <row r="37">
          <cell r="D37">
            <v>1224</v>
          </cell>
          <cell r="E37" t="str">
            <v>090100162</v>
          </cell>
        </row>
        <row r="38">
          <cell r="D38">
            <v>1</v>
          </cell>
          <cell r="E38" t="str">
            <v>090100175</v>
          </cell>
        </row>
        <row r="39">
          <cell r="D39">
            <v>1</v>
          </cell>
          <cell r="E39" t="str">
            <v>090100175</v>
          </cell>
        </row>
        <row r="40">
          <cell r="D40">
            <v>12</v>
          </cell>
          <cell r="E40" t="str">
            <v>090100206</v>
          </cell>
        </row>
        <row r="41">
          <cell r="D41">
            <v>28</v>
          </cell>
          <cell r="E41" t="str">
            <v>090100206</v>
          </cell>
        </row>
        <row r="42">
          <cell r="D42">
            <v>2</v>
          </cell>
          <cell r="E42" t="str">
            <v>090100231</v>
          </cell>
        </row>
        <row r="43">
          <cell r="D43">
            <v>1</v>
          </cell>
          <cell r="E43" t="str">
            <v>090100231</v>
          </cell>
        </row>
        <row r="44">
          <cell r="D44">
            <v>1</v>
          </cell>
          <cell r="E44" t="str">
            <v>090100262</v>
          </cell>
        </row>
        <row r="45">
          <cell r="D45">
            <v>74</v>
          </cell>
          <cell r="E45" t="str">
            <v>090100262</v>
          </cell>
        </row>
        <row r="46">
          <cell r="D46">
            <v>1472</v>
          </cell>
          <cell r="E46" t="str">
            <v>090100331</v>
          </cell>
        </row>
        <row r="47">
          <cell r="D47">
            <v>2905</v>
          </cell>
          <cell r="E47" t="str">
            <v>090100331</v>
          </cell>
        </row>
        <row r="48">
          <cell r="D48">
            <v>2</v>
          </cell>
          <cell r="E48" t="str">
            <v>090100362</v>
          </cell>
        </row>
        <row r="49">
          <cell r="D49">
            <v>3</v>
          </cell>
          <cell r="E49" t="str">
            <v>090100431</v>
          </cell>
        </row>
        <row r="50">
          <cell r="D50">
            <v>503</v>
          </cell>
          <cell r="E50" t="str">
            <v>090100506</v>
          </cell>
        </row>
        <row r="51">
          <cell r="D51">
            <v>1116</v>
          </cell>
          <cell r="E51" t="str">
            <v>090100506</v>
          </cell>
        </row>
        <row r="52">
          <cell r="D52">
            <v>1329</v>
          </cell>
          <cell r="E52" t="str">
            <v>090100606</v>
          </cell>
        </row>
        <row r="53">
          <cell r="D53">
            <v>1997</v>
          </cell>
          <cell r="E53" t="str">
            <v>090100606</v>
          </cell>
        </row>
        <row r="54">
          <cell r="D54">
            <v>1</v>
          </cell>
          <cell r="E54" t="str">
            <v>090100608</v>
          </cell>
        </row>
        <row r="55">
          <cell r="D55">
            <v>1</v>
          </cell>
          <cell r="E55" t="str">
            <v>090100017</v>
          </cell>
        </row>
        <row r="56">
          <cell r="D56">
            <v>1</v>
          </cell>
          <cell r="E56" t="str">
            <v>090100106</v>
          </cell>
        </row>
        <row r="57">
          <cell r="D57">
            <v>2</v>
          </cell>
          <cell r="E57" t="str">
            <v>090100106</v>
          </cell>
        </row>
        <row r="58">
          <cell r="D58">
            <v>2</v>
          </cell>
          <cell r="E58" t="str">
            <v>090100108</v>
          </cell>
        </row>
        <row r="59">
          <cell r="D59">
            <v>1</v>
          </cell>
          <cell r="E59" t="str">
            <v>090100206</v>
          </cell>
        </row>
        <row r="60">
          <cell r="D60">
            <v>1</v>
          </cell>
          <cell r="E60" t="str">
            <v>090100206</v>
          </cell>
        </row>
        <row r="61">
          <cell r="D61">
            <v>1</v>
          </cell>
          <cell r="E61" t="str">
            <v>090100257</v>
          </cell>
        </row>
        <row r="62">
          <cell r="D62">
            <v>1</v>
          </cell>
          <cell r="E62" t="str">
            <v>090100275</v>
          </cell>
        </row>
        <row r="63">
          <cell r="D63">
            <v>1</v>
          </cell>
          <cell r="E63" t="str">
            <v>090100308</v>
          </cell>
        </row>
        <row r="64">
          <cell r="D64">
            <v>8</v>
          </cell>
          <cell r="E64" t="str">
            <v>090100362</v>
          </cell>
        </row>
        <row r="65">
          <cell r="D65">
            <v>9</v>
          </cell>
          <cell r="E65" t="str">
            <v>090100362</v>
          </cell>
        </row>
        <row r="66">
          <cell r="D66">
            <v>4</v>
          </cell>
          <cell r="E66" t="str">
            <v>090100431</v>
          </cell>
        </row>
        <row r="67">
          <cell r="D67">
            <v>6</v>
          </cell>
          <cell r="E67" t="str">
            <v>090100431</v>
          </cell>
        </row>
        <row r="68">
          <cell r="D68">
            <v>8</v>
          </cell>
          <cell r="E68" t="str">
            <v>090100506</v>
          </cell>
        </row>
        <row r="69">
          <cell r="D69">
            <v>2</v>
          </cell>
          <cell r="E69" t="str">
            <v>090100506</v>
          </cell>
        </row>
        <row r="70">
          <cell r="D70">
            <v>2</v>
          </cell>
          <cell r="E70" t="str">
            <v>090100606</v>
          </cell>
        </row>
        <row r="71">
          <cell r="D71">
            <v>3</v>
          </cell>
          <cell r="E71" t="str">
            <v>090100606</v>
          </cell>
        </row>
        <row r="72">
          <cell r="D72">
            <v>9</v>
          </cell>
          <cell r="E72" t="str">
            <v>090100CU1</v>
          </cell>
        </row>
        <row r="73">
          <cell r="D73">
            <v>14</v>
          </cell>
          <cell r="E73" t="str">
            <v>090100CU1</v>
          </cell>
        </row>
        <row r="74">
          <cell r="D74">
            <v>127</v>
          </cell>
          <cell r="E74" t="str">
            <v>090200X2E</v>
          </cell>
        </row>
        <row r="75">
          <cell r="D75">
            <v>55</v>
          </cell>
          <cell r="E75" t="str">
            <v>090200X2E</v>
          </cell>
        </row>
        <row r="76">
          <cell r="D76">
            <v>35</v>
          </cell>
          <cell r="E76" t="str">
            <v>090200X2E</v>
          </cell>
        </row>
        <row r="77">
          <cell r="D77">
            <v>282</v>
          </cell>
          <cell r="E77" t="str">
            <v>090200X3A</v>
          </cell>
        </row>
        <row r="78">
          <cell r="D78">
            <v>1222</v>
          </cell>
          <cell r="E78" t="str">
            <v>090200X3A</v>
          </cell>
        </row>
        <row r="79">
          <cell r="D79">
            <v>13</v>
          </cell>
          <cell r="E79" t="str">
            <v>090200X3A</v>
          </cell>
        </row>
        <row r="80">
          <cell r="D80">
            <v>19777</v>
          </cell>
          <cell r="E80" t="str">
            <v>090200X3E</v>
          </cell>
        </row>
        <row r="81">
          <cell r="D81">
            <v>26854</v>
          </cell>
          <cell r="E81" t="str">
            <v>090200X3E</v>
          </cell>
        </row>
        <row r="82">
          <cell r="D82">
            <v>1049</v>
          </cell>
          <cell r="E82" t="str">
            <v>090200X3E</v>
          </cell>
        </row>
        <row r="83">
          <cell r="D83">
            <v>419</v>
          </cell>
          <cell r="E83" t="str">
            <v>090200X5E</v>
          </cell>
        </row>
        <row r="84">
          <cell r="D84">
            <v>214</v>
          </cell>
          <cell r="E84" t="str">
            <v>090200X5E</v>
          </cell>
        </row>
        <row r="85">
          <cell r="D85">
            <v>72</v>
          </cell>
          <cell r="E85" t="str">
            <v>090200X5E</v>
          </cell>
        </row>
        <row r="86">
          <cell r="D86">
            <v>167</v>
          </cell>
          <cell r="E86" t="str">
            <v>090200X6E</v>
          </cell>
        </row>
        <row r="87">
          <cell r="D87">
            <v>393</v>
          </cell>
          <cell r="E87" t="str">
            <v>090200X6E</v>
          </cell>
        </row>
        <row r="88">
          <cell r="D88">
            <v>183</v>
          </cell>
          <cell r="E88" t="str">
            <v>090200X7E</v>
          </cell>
        </row>
        <row r="89">
          <cell r="D89">
            <v>28</v>
          </cell>
          <cell r="E89" t="str">
            <v>090200X7E</v>
          </cell>
        </row>
        <row r="90">
          <cell r="D90">
            <v>2</v>
          </cell>
          <cell r="E90" t="str">
            <v>090200X7E</v>
          </cell>
        </row>
        <row r="91">
          <cell r="D91">
            <v>652</v>
          </cell>
          <cell r="E91" t="str">
            <v>090200X8E</v>
          </cell>
        </row>
        <row r="92">
          <cell r="D92">
            <v>194</v>
          </cell>
          <cell r="E92" t="str">
            <v>090200X8E</v>
          </cell>
        </row>
        <row r="93">
          <cell r="D93">
            <v>63</v>
          </cell>
          <cell r="E93" t="str">
            <v>090200X8E</v>
          </cell>
        </row>
        <row r="94">
          <cell r="D94">
            <v>439</v>
          </cell>
          <cell r="E94" t="str">
            <v>090200201</v>
          </cell>
        </row>
        <row r="95">
          <cell r="D95">
            <v>94</v>
          </cell>
          <cell r="E95" t="str">
            <v>090200201</v>
          </cell>
        </row>
        <row r="96">
          <cell r="D96">
            <v>205</v>
          </cell>
          <cell r="E96" t="str">
            <v>090200201</v>
          </cell>
        </row>
        <row r="97">
          <cell r="D97">
            <v>56375</v>
          </cell>
          <cell r="E97" t="str">
            <v>090200301</v>
          </cell>
        </row>
        <row r="98">
          <cell r="D98">
            <v>64737</v>
          </cell>
          <cell r="E98" t="str">
            <v>090200301</v>
          </cell>
        </row>
        <row r="99">
          <cell r="D99">
            <v>5944</v>
          </cell>
          <cell r="E99" t="str">
            <v>090200301</v>
          </cell>
        </row>
        <row r="100">
          <cell r="D100">
            <v>668</v>
          </cell>
          <cell r="E100" t="str">
            <v>090200319</v>
          </cell>
        </row>
        <row r="101">
          <cell r="D101">
            <v>1819</v>
          </cell>
          <cell r="E101" t="str">
            <v>090200319</v>
          </cell>
        </row>
        <row r="102">
          <cell r="D102">
            <v>52</v>
          </cell>
          <cell r="E102" t="str">
            <v>090200319</v>
          </cell>
        </row>
        <row r="103">
          <cell r="D103">
            <v>1376</v>
          </cell>
          <cell r="E103" t="str">
            <v>090200501</v>
          </cell>
        </row>
        <row r="104">
          <cell r="D104">
            <v>947</v>
          </cell>
          <cell r="E104" t="str">
            <v>090200501</v>
          </cell>
        </row>
        <row r="105">
          <cell r="D105">
            <v>325</v>
          </cell>
          <cell r="E105" t="str">
            <v>090200501</v>
          </cell>
        </row>
        <row r="106">
          <cell r="D106">
            <v>584</v>
          </cell>
          <cell r="E106" t="str">
            <v>090200601</v>
          </cell>
        </row>
        <row r="107">
          <cell r="D107">
            <v>861</v>
          </cell>
          <cell r="E107" t="str">
            <v>090200601</v>
          </cell>
        </row>
        <row r="108">
          <cell r="D108">
            <v>9</v>
          </cell>
          <cell r="E108" t="str">
            <v>090200601</v>
          </cell>
        </row>
        <row r="109">
          <cell r="D109">
            <v>690</v>
          </cell>
          <cell r="E109" t="str">
            <v>090200701</v>
          </cell>
        </row>
        <row r="110">
          <cell r="D110">
            <v>86</v>
          </cell>
          <cell r="E110" t="str">
            <v>090200701</v>
          </cell>
        </row>
        <row r="111">
          <cell r="D111">
            <v>17</v>
          </cell>
          <cell r="E111" t="str">
            <v>090200701</v>
          </cell>
        </row>
        <row r="112">
          <cell r="D112">
            <v>2136</v>
          </cell>
          <cell r="E112" t="str">
            <v>090200801</v>
          </cell>
        </row>
        <row r="113">
          <cell r="D113">
            <v>490</v>
          </cell>
          <cell r="E113" t="str">
            <v>090200801</v>
          </cell>
        </row>
        <row r="114">
          <cell r="D114">
            <v>332</v>
          </cell>
          <cell r="E114" t="str">
            <v>090200801</v>
          </cell>
        </row>
        <row r="115">
          <cell r="D115">
            <v>25</v>
          </cell>
          <cell r="E115" t="str">
            <v>090200X1B</v>
          </cell>
        </row>
        <row r="116">
          <cell r="D116">
            <v>29</v>
          </cell>
          <cell r="E116" t="str">
            <v>090200X1B</v>
          </cell>
        </row>
        <row r="117">
          <cell r="D117">
            <v>1</v>
          </cell>
          <cell r="E117" t="str">
            <v>090200X1B</v>
          </cell>
        </row>
        <row r="118">
          <cell r="D118">
            <v>6</v>
          </cell>
          <cell r="E118" t="str">
            <v>090200X1C</v>
          </cell>
        </row>
        <row r="119">
          <cell r="D119">
            <v>8</v>
          </cell>
          <cell r="E119" t="str">
            <v>090200X1C</v>
          </cell>
        </row>
        <row r="120">
          <cell r="D120">
            <v>2760</v>
          </cell>
          <cell r="E120" t="str">
            <v>090200X1D</v>
          </cell>
        </row>
        <row r="121">
          <cell r="D121">
            <v>3262</v>
          </cell>
          <cell r="E121" t="str">
            <v>090200X1D</v>
          </cell>
        </row>
        <row r="122">
          <cell r="D122">
            <v>163</v>
          </cell>
          <cell r="E122" t="str">
            <v>090200X1D</v>
          </cell>
        </row>
        <row r="123">
          <cell r="D123">
            <v>5</v>
          </cell>
          <cell r="E123" t="str">
            <v>090200X1U</v>
          </cell>
        </row>
        <row r="124">
          <cell r="D124">
            <v>33</v>
          </cell>
          <cell r="E124" t="str">
            <v>090200X1U</v>
          </cell>
        </row>
        <row r="125">
          <cell r="D125">
            <v>23</v>
          </cell>
          <cell r="E125" t="str">
            <v>090200X2D</v>
          </cell>
        </row>
        <row r="126">
          <cell r="D126">
            <v>34</v>
          </cell>
          <cell r="E126" t="str">
            <v>090200X2D</v>
          </cell>
        </row>
        <row r="127">
          <cell r="D127">
            <v>13</v>
          </cell>
          <cell r="E127" t="str">
            <v>090200X2F</v>
          </cell>
        </row>
        <row r="128">
          <cell r="D128">
            <v>17</v>
          </cell>
          <cell r="E128" t="str">
            <v>090200X2F</v>
          </cell>
        </row>
        <row r="129">
          <cell r="D129">
            <v>6</v>
          </cell>
          <cell r="E129" t="str">
            <v>090200X3D</v>
          </cell>
        </row>
        <row r="130">
          <cell r="D130">
            <v>19</v>
          </cell>
          <cell r="E130" t="str">
            <v>090200X3D</v>
          </cell>
        </row>
        <row r="131">
          <cell r="D131">
            <v>2</v>
          </cell>
          <cell r="E131" t="str">
            <v>090200X3E</v>
          </cell>
        </row>
        <row r="132">
          <cell r="D132">
            <v>145</v>
          </cell>
          <cell r="E132" t="str">
            <v>090200X4D</v>
          </cell>
        </row>
        <row r="133">
          <cell r="D133">
            <v>109</v>
          </cell>
          <cell r="E133" t="str">
            <v>090200X4D</v>
          </cell>
        </row>
        <row r="134">
          <cell r="D134">
            <v>15</v>
          </cell>
          <cell r="E134" t="str">
            <v>090200X4D</v>
          </cell>
        </row>
        <row r="135">
          <cell r="D135">
            <v>142</v>
          </cell>
          <cell r="E135" t="str">
            <v>090200X4J</v>
          </cell>
        </row>
        <row r="136">
          <cell r="D136">
            <v>29</v>
          </cell>
          <cell r="E136" t="str">
            <v>090200X4J</v>
          </cell>
        </row>
        <row r="137">
          <cell r="D137">
            <v>3</v>
          </cell>
          <cell r="E137" t="str">
            <v>090200X4J</v>
          </cell>
        </row>
        <row r="138">
          <cell r="D138">
            <v>27</v>
          </cell>
          <cell r="E138" t="str">
            <v>090200X5F</v>
          </cell>
        </row>
        <row r="139">
          <cell r="D139">
            <v>45</v>
          </cell>
          <cell r="E139" t="str">
            <v>090200X5F</v>
          </cell>
        </row>
        <row r="140">
          <cell r="D140">
            <v>6</v>
          </cell>
          <cell r="E140" t="str">
            <v>090200X5J</v>
          </cell>
        </row>
        <row r="141">
          <cell r="D141">
            <v>6</v>
          </cell>
          <cell r="E141" t="str">
            <v>090200X5J</v>
          </cell>
        </row>
        <row r="142">
          <cell r="D142">
            <v>385</v>
          </cell>
          <cell r="E142" t="str">
            <v>090200X8D</v>
          </cell>
        </row>
        <row r="143">
          <cell r="D143">
            <v>9</v>
          </cell>
          <cell r="E143" t="str">
            <v>090200X8D</v>
          </cell>
        </row>
        <row r="144">
          <cell r="D144">
            <v>52</v>
          </cell>
          <cell r="E144" t="str">
            <v>090200X8D</v>
          </cell>
        </row>
        <row r="145">
          <cell r="D145">
            <v>455</v>
          </cell>
          <cell r="E145" t="str">
            <v>090200X9D</v>
          </cell>
        </row>
        <row r="146">
          <cell r="D146">
            <v>254</v>
          </cell>
          <cell r="E146" t="str">
            <v>090200X9D</v>
          </cell>
        </row>
        <row r="147">
          <cell r="D147">
            <v>31</v>
          </cell>
          <cell r="E147" t="str">
            <v>090200X9D</v>
          </cell>
        </row>
        <row r="148">
          <cell r="D148">
            <v>9</v>
          </cell>
          <cell r="E148" t="str">
            <v>090200X9K</v>
          </cell>
        </row>
        <row r="149">
          <cell r="D149">
            <v>11</v>
          </cell>
          <cell r="E149" t="str">
            <v>090200X9K</v>
          </cell>
        </row>
        <row r="150">
          <cell r="D150">
            <v>1</v>
          </cell>
          <cell r="E150" t="str">
            <v>090200X9N</v>
          </cell>
        </row>
        <row r="151">
          <cell r="D151">
            <v>1</v>
          </cell>
          <cell r="E151" t="str">
            <v>090200X9N</v>
          </cell>
        </row>
        <row r="152">
          <cell r="D152">
            <v>6582</v>
          </cell>
          <cell r="E152" t="str">
            <v>090200102</v>
          </cell>
        </row>
        <row r="153">
          <cell r="D153">
            <v>7497</v>
          </cell>
          <cell r="E153" t="str">
            <v>090200102</v>
          </cell>
        </row>
        <row r="154">
          <cell r="D154">
            <v>458</v>
          </cell>
          <cell r="E154" t="str">
            <v>090200102</v>
          </cell>
        </row>
        <row r="155">
          <cell r="D155">
            <v>42</v>
          </cell>
          <cell r="E155" t="str">
            <v>090200105</v>
          </cell>
        </row>
        <row r="156">
          <cell r="D156">
            <v>19</v>
          </cell>
          <cell r="E156" t="str">
            <v>090200105</v>
          </cell>
        </row>
        <row r="157">
          <cell r="D157">
            <v>12</v>
          </cell>
          <cell r="E157" t="str">
            <v>090200110</v>
          </cell>
        </row>
        <row r="158">
          <cell r="D158">
            <v>21</v>
          </cell>
          <cell r="E158" t="str">
            <v>090200110</v>
          </cell>
        </row>
        <row r="159">
          <cell r="D159">
            <v>1</v>
          </cell>
          <cell r="E159" t="str">
            <v>090200110</v>
          </cell>
        </row>
        <row r="160">
          <cell r="D160">
            <v>1</v>
          </cell>
          <cell r="E160" t="str">
            <v>090200111</v>
          </cell>
        </row>
        <row r="161">
          <cell r="D161">
            <v>68</v>
          </cell>
          <cell r="E161" t="str">
            <v>090200120</v>
          </cell>
        </row>
        <row r="162">
          <cell r="D162">
            <v>99</v>
          </cell>
          <cell r="E162" t="str">
            <v>090200120</v>
          </cell>
        </row>
        <row r="163">
          <cell r="D163">
            <v>1</v>
          </cell>
          <cell r="E163" t="str">
            <v>090200120</v>
          </cell>
        </row>
        <row r="164">
          <cell r="D164">
            <v>14</v>
          </cell>
          <cell r="E164" t="str">
            <v>090200121</v>
          </cell>
        </row>
        <row r="165">
          <cell r="D165">
            <v>13</v>
          </cell>
          <cell r="E165" t="str">
            <v>090200121</v>
          </cell>
        </row>
        <row r="166">
          <cell r="D166">
            <v>29</v>
          </cell>
          <cell r="E166" t="str">
            <v>090200202</v>
          </cell>
        </row>
        <row r="167">
          <cell r="D167">
            <v>35</v>
          </cell>
          <cell r="E167" t="str">
            <v>090200202</v>
          </cell>
        </row>
        <row r="168">
          <cell r="D168">
            <v>2</v>
          </cell>
          <cell r="E168" t="str">
            <v>090200202</v>
          </cell>
        </row>
        <row r="169">
          <cell r="D169">
            <v>22</v>
          </cell>
          <cell r="E169" t="str">
            <v>090200203</v>
          </cell>
        </row>
        <row r="170">
          <cell r="D170">
            <v>19</v>
          </cell>
          <cell r="E170" t="str">
            <v>090200203</v>
          </cell>
        </row>
        <row r="171">
          <cell r="D171">
            <v>1</v>
          </cell>
          <cell r="E171" t="str">
            <v>090200203</v>
          </cell>
        </row>
        <row r="172">
          <cell r="D172">
            <v>2</v>
          </cell>
          <cell r="E172" t="str">
            <v>090200301</v>
          </cell>
        </row>
        <row r="173">
          <cell r="D173">
            <v>1</v>
          </cell>
          <cell r="E173" t="str">
            <v>090200301</v>
          </cell>
        </row>
        <row r="174">
          <cell r="D174">
            <v>9</v>
          </cell>
          <cell r="E174" t="str">
            <v>090200302</v>
          </cell>
        </row>
        <row r="175">
          <cell r="D175">
            <v>36</v>
          </cell>
          <cell r="E175" t="str">
            <v>090200302</v>
          </cell>
        </row>
        <row r="176">
          <cell r="D176">
            <v>233</v>
          </cell>
          <cell r="E176" t="str">
            <v>090200402</v>
          </cell>
        </row>
        <row r="177">
          <cell r="D177">
            <v>190</v>
          </cell>
          <cell r="E177" t="str">
            <v>090200402</v>
          </cell>
        </row>
        <row r="178">
          <cell r="D178">
            <v>16</v>
          </cell>
          <cell r="E178" t="str">
            <v>090200402</v>
          </cell>
        </row>
        <row r="179">
          <cell r="D179">
            <v>100</v>
          </cell>
          <cell r="E179" t="str">
            <v>090200412</v>
          </cell>
        </row>
        <row r="180">
          <cell r="D180">
            <v>70</v>
          </cell>
          <cell r="E180" t="str">
            <v>090200412</v>
          </cell>
        </row>
        <row r="181">
          <cell r="D181">
            <v>2</v>
          </cell>
          <cell r="E181" t="str">
            <v>090200412</v>
          </cell>
        </row>
        <row r="182">
          <cell r="D182">
            <v>54</v>
          </cell>
          <cell r="E182" t="str">
            <v>090200503</v>
          </cell>
        </row>
        <row r="183">
          <cell r="D183">
            <v>58</v>
          </cell>
          <cell r="E183" t="str">
            <v>090200503</v>
          </cell>
        </row>
        <row r="184">
          <cell r="D184">
            <v>1</v>
          </cell>
          <cell r="E184" t="str">
            <v>090200503</v>
          </cell>
        </row>
        <row r="185">
          <cell r="D185">
            <v>23</v>
          </cell>
          <cell r="E185" t="str">
            <v>090200512</v>
          </cell>
        </row>
        <row r="186">
          <cell r="D186">
            <v>19</v>
          </cell>
          <cell r="E186" t="str">
            <v>090200512</v>
          </cell>
        </row>
        <row r="187">
          <cell r="D187">
            <v>2</v>
          </cell>
          <cell r="E187" t="str">
            <v>090200703</v>
          </cell>
        </row>
        <row r="188">
          <cell r="D188">
            <v>1</v>
          </cell>
          <cell r="E188" t="str">
            <v>090200703</v>
          </cell>
        </row>
        <row r="189">
          <cell r="D189">
            <v>515</v>
          </cell>
          <cell r="E189" t="str">
            <v>090200802</v>
          </cell>
        </row>
        <row r="190">
          <cell r="D190">
            <v>1015</v>
          </cell>
          <cell r="E190" t="str">
            <v>090200802</v>
          </cell>
        </row>
        <row r="191">
          <cell r="D191">
            <v>24</v>
          </cell>
          <cell r="E191" t="str">
            <v>090200802</v>
          </cell>
        </row>
        <row r="192">
          <cell r="D192">
            <v>1416</v>
          </cell>
          <cell r="E192" t="str">
            <v>090200902</v>
          </cell>
        </row>
        <row r="193">
          <cell r="D193">
            <v>912</v>
          </cell>
          <cell r="E193" t="str">
            <v>090200902</v>
          </cell>
        </row>
        <row r="194">
          <cell r="D194">
            <v>147</v>
          </cell>
          <cell r="E194" t="str">
            <v>090200902</v>
          </cell>
        </row>
        <row r="195">
          <cell r="D195">
            <v>4</v>
          </cell>
          <cell r="E195" t="str">
            <v>090200929</v>
          </cell>
        </row>
        <row r="196">
          <cell r="D196">
            <v>6</v>
          </cell>
          <cell r="E196" t="str">
            <v>090200930</v>
          </cell>
        </row>
        <row r="197">
          <cell r="D197">
            <v>1</v>
          </cell>
          <cell r="E197" t="str">
            <v>090200950</v>
          </cell>
        </row>
        <row r="198">
          <cell r="D198">
            <v>1</v>
          </cell>
          <cell r="E198" t="str">
            <v>090200X1D</v>
          </cell>
        </row>
        <row r="199">
          <cell r="D199">
            <v>1</v>
          </cell>
          <cell r="E199" t="str">
            <v>090200X1D</v>
          </cell>
        </row>
        <row r="200">
          <cell r="D200">
            <v>1</v>
          </cell>
          <cell r="E200" t="str">
            <v>090200X6D</v>
          </cell>
        </row>
        <row r="201">
          <cell r="D201">
            <v>9</v>
          </cell>
          <cell r="E201" t="str">
            <v>090200X7F</v>
          </cell>
        </row>
        <row r="202">
          <cell r="D202">
            <v>9</v>
          </cell>
          <cell r="E202" t="str">
            <v>090200X7F</v>
          </cell>
        </row>
        <row r="203">
          <cell r="D203">
            <v>6</v>
          </cell>
          <cell r="E203" t="str">
            <v>090200X9L</v>
          </cell>
        </row>
        <row r="204">
          <cell r="D204">
            <v>6</v>
          </cell>
          <cell r="E204" t="str">
            <v>090200X9L</v>
          </cell>
        </row>
        <row r="205">
          <cell r="D205">
            <v>1</v>
          </cell>
          <cell r="E205" t="str">
            <v>090200X9O</v>
          </cell>
        </row>
        <row r="206">
          <cell r="D206">
            <v>3</v>
          </cell>
          <cell r="E206" t="str">
            <v>090200X9R</v>
          </cell>
        </row>
        <row r="207">
          <cell r="D207">
            <v>2</v>
          </cell>
          <cell r="E207" t="str">
            <v>090200102</v>
          </cell>
        </row>
        <row r="208">
          <cell r="D208">
            <v>2</v>
          </cell>
          <cell r="E208" t="str">
            <v>090200102</v>
          </cell>
        </row>
        <row r="209">
          <cell r="D209">
            <v>1</v>
          </cell>
          <cell r="E209" t="str">
            <v>090200202</v>
          </cell>
        </row>
        <row r="210">
          <cell r="D210">
            <v>13</v>
          </cell>
          <cell r="E210" t="str">
            <v>090200211</v>
          </cell>
        </row>
        <row r="211">
          <cell r="D211">
            <v>28</v>
          </cell>
          <cell r="E211" t="str">
            <v>090200211</v>
          </cell>
        </row>
        <row r="212">
          <cell r="D212">
            <v>1</v>
          </cell>
          <cell r="E212" t="str">
            <v>090200216</v>
          </cell>
        </row>
        <row r="213">
          <cell r="D213">
            <v>4</v>
          </cell>
          <cell r="E213" t="str">
            <v>090200221</v>
          </cell>
        </row>
        <row r="214">
          <cell r="D214">
            <v>2</v>
          </cell>
          <cell r="E214" t="str">
            <v>090200416</v>
          </cell>
        </row>
        <row r="215">
          <cell r="D215">
            <v>1</v>
          </cell>
          <cell r="E215" t="str">
            <v>090200602</v>
          </cell>
        </row>
        <row r="216">
          <cell r="D216">
            <v>6</v>
          </cell>
          <cell r="E216" t="str">
            <v>090200703</v>
          </cell>
        </row>
        <row r="217">
          <cell r="D217">
            <v>11</v>
          </cell>
          <cell r="E217" t="str">
            <v>090200703</v>
          </cell>
        </row>
        <row r="218">
          <cell r="D218">
            <v>1</v>
          </cell>
          <cell r="E218" t="str">
            <v>090200878</v>
          </cell>
        </row>
        <row r="219">
          <cell r="D219">
            <v>1</v>
          </cell>
          <cell r="E219" t="str">
            <v>090200902</v>
          </cell>
        </row>
        <row r="220">
          <cell r="D220">
            <v>4</v>
          </cell>
          <cell r="E220" t="str">
            <v>090200941</v>
          </cell>
        </row>
        <row r="221">
          <cell r="D221">
            <v>6</v>
          </cell>
          <cell r="E221" t="str">
            <v>090200961</v>
          </cell>
        </row>
        <row r="222">
          <cell r="D222">
            <v>1</v>
          </cell>
          <cell r="E222" t="str">
            <v>090200961</v>
          </cell>
        </row>
        <row r="223">
          <cell r="D223">
            <v>74</v>
          </cell>
          <cell r="E223" t="str">
            <v>090200X1U</v>
          </cell>
        </row>
        <row r="224">
          <cell r="D224">
            <v>218</v>
          </cell>
          <cell r="E224" t="str">
            <v>090200X1U</v>
          </cell>
        </row>
        <row r="225">
          <cell r="D225">
            <v>1</v>
          </cell>
          <cell r="E225" t="str">
            <v>090200X1U</v>
          </cell>
        </row>
        <row r="226">
          <cell r="D226">
            <v>61</v>
          </cell>
          <cell r="E226" t="str">
            <v>090200105</v>
          </cell>
        </row>
        <row r="227">
          <cell r="D227">
            <v>53</v>
          </cell>
          <cell r="E227" t="str">
            <v>090200105</v>
          </cell>
        </row>
        <row r="228">
          <cell r="D228">
            <v>3</v>
          </cell>
          <cell r="E228" t="str">
            <v>090200105</v>
          </cell>
        </row>
        <row r="229">
          <cell r="D229">
            <v>142</v>
          </cell>
          <cell r="E229" t="str">
            <v>090200CU2</v>
          </cell>
        </row>
        <row r="230">
          <cell r="D230">
            <v>130</v>
          </cell>
          <cell r="E230" t="str">
            <v>090200CU2</v>
          </cell>
        </row>
        <row r="231">
          <cell r="D231">
            <v>12</v>
          </cell>
          <cell r="E231" t="str">
            <v>090200CU2</v>
          </cell>
        </row>
        <row r="232">
          <cell r="D232">
            <v>1</v>
          </cell>
          <cell r="E232" t="str">
            <v>090400X2J</v>
          </cell>
        </row>
        <row r="233">
          <cell r="D233">
            <v>31</v>
          </cell>
          <cell r="E233" t="str">
            <v>090400X3J</v>
          </cell>
        </row>
        <row r="234">
          <cell r="D234">
            <v>13</v>
          </cell>
          <cell r="E234" t="str">
            <v>090400X3J</v>
          </cell>
        </row>
        <row r="235">
          <cell r="D235">
            <v>1</v>
          </cell>
          <cell r="E235" t="str">
            <v>090400X3J</v>
          </cell>
        </row>
        <row r="236">
          <cell r="D236">
            <v>1</v>
          </cell>
          <cell r="E236" t="str">
            <v>090400212</v>
          </cell>
        </row>
        <row r="237">
          <cell r="D237">
            <v>402</v>
          </cell>
          <cell r="E237" t="str">
            <v>090400312</v>
          </cell>
        </row>
        <row r="238">
          <cell r="D238">
            <v>114</v>
          </cell>
          <cell r="E238" t="str">
            <v>090400312</v>
          </cell>
        </row>
        <row r="239">
          <cell r="D239">
            <v>94</v>
          </cell>
          <cell r="E239" t="str">
            <v>090400312</v>
          </cell>
        </row>
        <row r="240">
          <cell r="D240">
            <v>145</v>
          </cell>
          <cell r="E240" t="str">
            <v>090400X2J</v>
          </cell>
        </row>
        <row r="241">
          <cell r="D241">
            <v>107</v>
          </cell>
          <cell r="E241" t="str">
            <v>090400X2J</v>
          </cell>
        </row>
        <row r="242">
          <cell r="D242">
            <v>7</v>
          </cell>
          <cell r="E242" t="str">
            <v>090400X2J</v>
          </cell>
        </row>
        <row r="243">
          <cell r="D243">
            <v>867</v>
          </cell>
          <cell r="E243" t="str">
            <v>090400212</v>
          </cell>
        </row>
        <row r="244">
          <cell r="D244">
            <v>794</v>
          </cell>
          <cell r="E244" t="str">
            <v>090400212</v>
          </cell>
        </row>
        <row r="245">
          <cell r="D245">
            <v>55</v>
          </cell>
          <cell r="E245" t="str">
            <v>090400212</v>
          </cell>
        </row>
        <row r="246">
          <cell r="D246">
            <v>2</v>
          </cell>
          <cell r="E246" t="str">
            <v>090400312</v>
          </cell>
        </row>
        <row r="247">
          <cell r="D247">
            <v>4</v>
          </cell>
          <cell r="E247" t="str">
            <v>090400312</v>
          </cell>
        </row>
        <row r="248">
          <cell r="D248">
            <v>1</v>
          </cell>
          <cell r="E248" t="str">
            <v>090400312</v>
          </cell>
        </row>
        <row r="249">
          <cell r="D249">
            <v>1</v>
          </cell>
          <cell r="E249" t="str">
            <v>090400X2J</v>
          </cell>
        </row>
        <row r="250">
          <cell r="D250">
            <v>3</v>
          </cell>
          <cell r="E250" t="str">
            <v>090400212</v>
          </cell>
        </row>
        <row r="251">
          <cell r="D251">
            <v>2</v>
          </cell>
          <cell r="E251" t="str">
            <v>090400212</v>
          </cell>
        </row>
        <row r="252">
          <cell r="D252">
            <v>2</v>
          </cell>
          <cell r="E252" t="str">
            <v>090400X1V</v>
          </cell>
        </row>
        <row r="253">
          <cell r="D253">
            <v>11</v>
          </cell>
          <cell r="E253" t="str">
            <v>090400X1V</v>
          </cell>
        </row>
        <row r="254">
          <cell r="D254">
            <v>5</v>
          </cell>
          <cell r="E254" t="str">
            <v>090400X1V</v>
          </cell>
        </row>
        <row r="255">
          <cell r="D255">
            <v>38</v>
          </cell>
          <cell r="E255" t="str">
            <v>090400104</v>
          </cell>
        </row>
        <row r="256">
          <cell r="D256">
            <v>15</v>
          </cell>
          <cell r="E256" t="str">
            <v>090400104</v>
          </cell>
        </row>
        <row r="257">
          <cell r="D257">
            <v>2</v>
          </cell>
          <cell r="E257" t="str">
            <v>090400104</v>
          </cell>
        </row>
        <row r="258">
          <cell r="D258">
            <v>1</v>
          </cell>
          <cell r="E258" t="str">
            <v>090400CU3</v>
          </cell>
        </row>
        <row r="259">
          <cell r="D259">
            <v>129</v>
          </cell>
          <cell r="E259" t="str">
            <v>100200G3E</v>
          </cell>
        </row>
        <row r="260">
          <cell r="D260">
            <v>2</v>
          </cell>
          <cell r="E260" t="str">
            <v>100200G3G</v>
          </cell>
        </row>
        <row r="261">
          <cell r="D261">
            <v>4</v>
          </cell>
          <cell r="E261" t="str">
            <v>100200G5G</v>
          </cell>
        </row>
        <row r="262">
          <cell r="D262">
            <v>5</v>
          </cell>
          <cell r="E262" t="str">
            <v>100200G8E</v>
          </cell>
        </row>
        <row r="263">
          <cell r="D263">
            <v>12</v>
          </cell>
          <cell r="E263" t="str">
            <v>100200203</v>
          </cell>
        </row>
        <row r="264">
          <cell r="D264">
            <v>6</v>
          </cell>
          <cell r="E264" t="str">
            <v>100200203</v>
          </cell>
        </row>
        <row r="265">
          <cell r="D265">
            <v>47004</v>
          </cell>
          <cell r="E265" t="str">
            <v>100200301</v>
          </cell>
        </row>
        <row r="266">
          <cell r="D266">
            <v>10548</v>
          </cell>
          <cell r="E266" t="str">
            <v>100200301</v>
          </cell>
        </row>
        <row r="267">
          <cell r="D267">
            <v>213</v>
          </cell>
          <cell r="E267" t="str">
            <v>100200301</v>
          </cell>
        </row>
        <row r="268">
          <cell r="D268">
            <v>243</v>
          </cell>
          <cell r="E268" t="str">
            <v>100200305</v>
          </cell>
        </row>
        <row r="269">
          <cell r="D269">
            <v>24</v>
          </cell>
          <cell r="E269" t="str">
            <v>100200305</v>
          </cell>
        </row>
        <row r="270">
          <cell r="D270">
            <v>1</v>
          </cell>
          <cell r="E270" t="str">
            <v>100200305</v>
          </cell>
        </row>
        <row r="271">
          <cell r="D271">
            <v>1331</v>
          </cell>
          <cell r="E271" t="str">
            <v>100200505</v>
          </cell>
        </row>
        <row r="272">
          <cell r="D272">
            <v>442</v>
          </cell>
          <cell r="E272" t="str">
            <v>100200505</v>
          </cell>
        </row>
        <row r="273">
          <cell r="D273">
            <v>3</v>
          </cell>
          <cell r="E273" t="str">
            <v>100200505</v>
          </cell>
        </row>
        <row r="274">
          <cell r="D274">
            <v>5</v>
          </cell>
          <cell r="E274" t="str">
            <v>100200601</v>
          </cell>
        </row>
        <row r="275">
          <cell r="D275">
            <v>5</v>
          </cell>
          <cell r="E275" t="str">
            <v>100200601</v>
          </cell>
        </row>
        <row r="276">
          <cell r="D276">
            <v>2</v>
          </cell>
          <cell r="E276" t="str">
            <v>100200601</v>
          </cell>
        </row>
        <row r="277">
          <cell r="D277">
            <v>65</v>
          </cell>
          <cell r="E277" t="str">
            <v>100200701</v>
          </cell>
        </row>
        <row r="278">
          <cell r="D278">
            <v>72</v>
          </cell>
          <cell r="E278" t="str">
            <v>100200701</v>
          </cell>
        </row>
        <row r="279">
          <cell r="D279">
            <v>4</v>
          </cell>
          <cell r="E279" t="str">
            <v>100200701</v>
          </cell>
        </row>
        <row r="280">
          <cell r="D280">
            <v>1742</v>
          </cell>
          <cell r="E280" t="str">
            <v>100200801</v>
          </cell>
        </row>
        <row r="281">
          <cell r="D281">
            <v>1070</v>
          </cell>
          <cell r="E281" t="str">
            <v>100200801</v>
          </cell>
        </row>
        <row r="282">
          <cell r="D282">
            <v>40</v>
          </cell>
          <cell r="E282" t="str">
            <v>100200801</v>
          </cell>
        </row>
        <row r="283">
          <cell r="D283">
            <v>2</v>
          </cell>
          <cell r="E283" t="str">
            <v>100200G1D</v>
          </cell>
        </row>
        <row r="284">
          <cell r="D284">
            <v>4</v>
          </cell>
          <cell r="E284" t="str">
            <v>100200Y1D</v>
          </cell>
        </row>
        <row r="285">
          <cell r="D285">
            <v>9</v>
          </cell>
          <cell r="E285" t="str">
            <v>100200Y1L</v>
          </cell>
        </row>
        <row r="286">
          <cell r="D286">
            <v>2</v>
          </cell>
          <cell r="E286" t="str">
            <v>100200Y3D</v>
          </cell>
        </row>
        <row r="287">
          <cell r="D287">
            <v>1</v>
          </cell>
          <cell r="E287" t="str">
            <v>100200Y4D</v>
          </cell>
        </row>
        <row r="288">
          <cell r="D288">
            <v>1</v>
          </cell>
          <cell r="E288" t="str">
            <v>100200Y5D</v>
          </cell>
        </row>
        <row r="289">
          <cell r="D289">
            <v>5358</v>
          </cell>
          <cell r="E289" t="str">
            <v>100200102</v>
          </cell>
        </row>
        <row r="290">
          <cell r="D290">
            <v>916</v>
          </cell>
          <cell r="E290" t="str">
            <v>100200102</v>
          </cell>
        </row>
        <row r="291">
          <cell r="D291">
            <v>61</v>
          </cell>
          <cell r="E291" t="str">
            <v>100200102</v>
          </cell>
        </row>
        <row r="292">
          <cell r="D292">
            <v>19</v>
          </cell>
          <cell r="E292" t="str">
            <v>100200107</v>
          </cell>
        </row>
        <row r="293">
          <cell r="D293">
            <v>3</v>
          </cell>
          <cell r="E293" t="str">
            <v>100200142</v>
          </cell>
        </row>
        <row r="294">
          <cell r="D294">
            <v>20</v>
          </cell>
          <cell r="E294" t="str">
            <v>100200202</v>
          </cell>
        </row>
        <row r="295">
          <cell r="D295">
            <v>148</v>
          </cell>
          <cell r="E295" t="str">
            <v>100200302</v>
          </cell>
        </row>
        <row r="296">
          <cell r="D296">
            <v>1</v>
          </cell>
          <cell r="E296" t="str">
            <v>100200302</v>
          </cell>
        </row>
        <row r="297">
          <cell r="D297">
            <v>3</v>
          </cell>
          <cell r="E297" t="str">
            <v>100200342</v>
          </cell>
        </row>
        <row r="298">
          <cell r="D298">
            <v>1</v>
          </cell>
          <cell r="E298" t="str">
            <v>100200342</v>
          </cell>
        </row>
        <row r="299">
          <cell r="D299">
            <v>195</v>
          </cell>
          <cell r="E299" t="str">
            <v>100200402</v>
          </cell>
        </row>
        <row r="300">
          <cell r="D300">
            <v>13</v>
          </cell>
          <cell r="E300" t="str">
            <v>100200402</v>
          </cell>
        </row>
        <row r="301">
          <cell r="D301">
            <v>1</v>
          </cell>
          <cell r="E301" t="str">
            <v>100200402</v>
          </cell>
        </row>
        <row r="302">
          <cell r="D302">
            <v>56</v>
          </cell>
          <cell r="E302" t="str">
            <v>100200406</v>
          </cell>
        </row>
        <row r="303">
          <cell r="D303">
            <v>15</v>
          </cell>
          <cell r="E303" t="str">
            <v>100200406</v>
          </cell>
        </row>
        <row r="304">
          <cell r="D304">
            <v>1</v>
          </cell>
          <cell r="E304" t="str">
            <v>100200406</v>
          </cell>
        </row>
        <row r="305">
          <cell r="D305">
            <v>3</v>
          </cell>
          <cell r="E305" t="str">
            <v>100200407</v>
          </cell>
        </row>
        <row r="306">
          <cell r="D306">
            <v>50</v>
          </cell>
          <cell r="E306" t="str">
            <v>100200502</v>
          </cell>
        </row>
        <row r="307">
          <cell r="D307">
            <v>3</v>
          </cell>
          <cell r="E307" t="str">
            <v>100200502</v>
          </cell>
        </row>
        <row r="308">
          <cell r="D308">
            <v>2</v>
          </cell>
          <cell r="E308" t="str">
            <v>100200502</v>
          </cell>
        </row>
        <row r="309">
          <cell r="D309">
            <v>16</v>
          </cell>
          <cell r="E309" t="str">
            <v>100200506</v>
          </cell>
        </row>
        <row r="310">
          <cell r="D310">
            <v>1</v>
          </cell>
          <cell r="E310" t="str">
            <v>100200506</v>
          </cell>
        </row>
        <row r="311">
          <cell r="D311">
            <v>5</v>
          </cell>
          <cell r="E311" t="str">
            <v>100200542</v>
          </cell>
        </row>
        <row r="312">
          <cell r="D312">
            <v>636</v>
          </cell>
          <cell r="E312" t="str">
            <v>100200802</v>
          </cell>
        </row>
        <row r="313">
          <cell r="D313">
            <v>116</v>
          </cell>
          <cell r="E313" t="str">
            <v>100200802</v>
          </cell>
        </row>
        <row r="314">
          <cell r="D314">
            <v>7</v>
          </cell>
          <cell r="E314" t="str">
            <v>100200802</v>
          </cell>
        </row>
        <row r="315">
          <cell r="D315">
            <v>625</v>
          </cell>
          <cell r="E315" t="str">
            <v>100200902</v>
          </cell>
        </row>
        <row r="316">
          <cell r="D316">
            <v>135</v>
          </cell>
          <cell r="E316" t="str">
            <v>100200902</v>
          </cell>
        </row>
        <row r="317">
          <cell r="D317">
            <v>4</v>
          </cell>
          <cell r="E317" t="str">
            <v>100200902</v>
          </cell>
        </row>
        <row r="318">
          <cell r="D318">
            <v>3</v>
          </cell>
          <cell r="E318" t="str">
            <v>100200Y2L</v>
          </cell>
        </row>
        <row r="319">
          <cell r="D319">
            <v>1</v>
          </cell>
          <cell r="E319" t="str">
            <v>100200207</v>
          </cell>
        </row>
        <row r="320">
          <cell r="D320">
            <v>7</v>
          </cell>
          <cell r="E320" t="str">
            <v>100200602</v>
          </cell>
        </row>
        <row r="321">
          <cell r="D321">
            <v>1</v>
          </cell>
          <cell r="E321" t="str">
            <v>100200602</v>
          </cell>
        </row>
        <row r="322">
          <cell r="D322">
            <v>1</v>
          </cell>
          <cell r="E322" t="str">
            <v>100200642</v>
          </cell>
        </row>
        <row r="323">
          <cell r="D323">
            <v>12</v>
          </cell>
          <cell r="E323" t="str">
            <v>100200702</v>
          </cell>
        </row>
        <row r="324">
          <cell r="D324">
            <v>74</v>
          </cell>
          <cell r="E324" t="str">
            <v>100200CU2</v>
          </cell>
        </row>
        <row r="325">
          <cell r="D325">
            <v>10</v>
          </cell>
          <cell r="E325" t="str">
            <v>100200CU2</v>
          </cell>
        </row>
        <row r="326">
          <cell r="D326">
            <v>2</v>
          </cell>
          <cell r="E326" t="str">
            <v>100200CU2</v>
          </cell>
        </row>
        <row r="327">
          <cell r="D327">
            <v>63</v>
          </cell>
          <cell r="E327" t="str">
            <v>100400306</v>
          </cell>
        </row>
        <row r="328">
          <cell r="D328">
            <v>40</v>
          </cell>
          <cell r="E328" t="str">
            <v>100400306</v>
          </cell>
        </row>
        <row r="329">
          <cell r="D329">
            <v>9</v>
          </cell>
          <cell r="E329" t="str">
            <v>100400306</v>
          </cell>
        </row>
        <row r="330">
          <cell r="D330">
            <v>452</v>
          </cell>
          <cell r="E330" t="str">
            <v>100400206</v>
          </cell>
        </row>
        <row r="331">
          <cell r="D331">
            <v>130</v>
          </cell>
          <cell r="E331" t="str">
            <v>100400206</v>
          </cell>
        </row>
        <row r="332">
          <cell r="D332">
            <v>7</v>
          </cell>
          <cell r="E332" t="str">
            <v>100400206</v>
          </cell>
        </row>
        <row r="333">
          <cell r="D333">
            <v>2</v>
          </cell>
          <cell r="E333" t="str">
            <v>100400306</v>
          </cell>
        </row>
        <row r="334">
          <cell r="D334">
            <v>2</v>
          </cell>
          <cell r="E334" t="str">
            <v>100400306</v>
          </cell>
        </row>
        <row r="335">
          <cell r="D335">
            <v>24</v>
          </cell>
          <cell r="E335" t="str">
            <v>100400104</v>
          </cell>
        </row>
        <row r="336">
          <cell r="D336">
            <v>3</v>
          </cell>
          <cell r="E336" t="str">
            <v>100400104</v>
          </cell>
        </row>
        <row r="337">
          <cell r="D337">
            <v>1041</v>
          </cell>
          <cell r="E337" t="str">
            <v>110100231</v>
          </cell>
        </row>
        <row r="338">
          <cell r="D338">
            <v>4</v>
          </cell>
          <cell r="E338" t="str">
            <v>110100531</v>
          </cell>
        </row>
        <row r="339">
          <cell r="D339">
            <v>46</v>
          </cell>
          <cell r="E339" t="str">
            <v>110100631</v>
          </cell>
        </row>
        <row r="340">
          <cell r="D340">
            <v>2</v>
          </cell>
          <cell r="E340" t="str">
            <v>110100731</v>
          </cell>
        </row>
        <row r="341">
          <cell r="D341">
            <v>24</v>
          </cell>
          <cell r="E341" t="str">
            <v>110100162</v>
          </cell>
        </row>
        <row r="342">
          <cell r="D342">
            <v>56</v>
          </cell>
          <cell r="E342" t="str">
            <v>110100331</v>
          </cell>
        </row>
        <row r="343">
          <cell r="D343">
            <v>2633</v>
          </cell>
          <cell r="E343" t="str">
            <v>110200X3E</v>
          </cell>
        </row>
        <row r="344">
          <cell r="D344">
            <v>82</v>
          </cell>
          <cell r="E344" t="str">
            <v>110200X6E</v>
          </cell>
        </row>
        <row r="345">
          <cell r="D345">
            <v>164</v>
          </cell>
          <cell r="E345" t="str">
            <v>110200X7E</v>
          </cell>
        </row>
        <row r="346">
          <cell r="D346">
            <v>239</v>
          </cell>
          <cell r="E346" t="str">
            <v>110200X8E</v>
          </cell>
        </row>
        <row r="347">
          <cell r="D347">
            <v>299</v>
          </cell>
          <cell r="E347" t="str">
            <v>110200301</v>
          </cell>
        </row>
        <row r="348">
          <cell r="D348">
            <v>17</v>
          </cell>
          <cell r="E348" t="str">
            <v>110200601</v>
          </cell>
        </row>
        <row r="349">
          <cell r="D349">
            <v>77</v>
          </cell>
          <cell r="E349" t="str">
            <v>110200701</v>
          </cell>
        </row>
        <row r="350">
          <cell r="D350">
            <v>67</v>
          </cell>
          <cell r="E350" t="str">
            <v>110200801</v>
          </cell>
        </row>
        <row r="351">
          <cell r="D351">
            <v>598</v>
          </cell>
          <cell r="E351" t="str">
            <v>110200X1D</v>
          </cell>
        </row>
        <row r="352">
          <cell r="D352">
            <v>9</v>
          </cell>
          <cell r="E352" t="str">
            <v>110200X4D</v>
          </cell>
        </row>
        <row r="353">
          <cell r="D353">
            <v>3</v>
          </cell>
          <cell r="E353" t="str">
            <v>110200X5D</v>
          </cell>
        </row>
        <row r="354">
          <cell r="D354">
            <v>70</v>
          </cell>
          <cell r="E354" t="str">
            <v>110200X8D</v>
          </cell>
        </row>
        <row r="355">
          <cell r="D355">
            <v>108</v>
          </cell>
          <cell r="E355" t="str">
            <v>110200X9D</v>
          </cell>
        </row>
        <row r="356">
          <cell r="D356">
            <v>115</v>
          </cell>
          <cell r="E356" t="str">
            <v>110200102</v>
          </cell>
        </row>
        <row r="357">
          <cell r="D357">
            <v>2</v>
          </cell>
          <cell r="E357" t="str">
            <v>110200402</v>
          </cell>
        </row>
        <row r="358">
          <cell r="D358">
            <v>3</v>
          </cell>
          <cell r="E358" t="str">
            <v>110200502</v>
          </cell>
        </row>
        <row r="359">
          <cell r="D359">
            <v>3</v>
          </cell>
          <cell r="E359" t="str">
            <v>110200802</v>
          </cell>
        </row>
        <row r="360">
          <cell r="D360">
            <v>12</v>
          </cell>
          <cell r="E360" t="str">
            <v>110200902</v>
          </cell>
        </row>
        <row r="361">
          <cell r="D361">
            <v>5</v>
          </cell>
          <cell r="E361" t="str">
            <v>110200CU2</v>
          </cell>
        </row>
        <row r="362">
          <cell r="D362">
            <v>3</v>
          </cell>
          <cell r="E362" t="str">
            <v>110400X3X</v>
          </cell>
        </row>
        <row r="363">
          <cell r="D363">
            <v>36</v>
          </cell>
          <cell r="E363" t="str">
            <v>110400304</v>
          </cell>
        </row>
        <row r="364">
          <cell r="D364">
            <v>11</v>
          </cell>
          <cell r="E364" t="str">
            <v>110400X2X</v>
          </cell>
        </row>
        <row r="365">
          <cell r="D365">
            <v>54</v>
          </cell>
          <cell r="E365" t="str">
            <v>110400204</v>
          </cell>
        </row>
        <row r="366">
          <cell r="D366">
            <v>4</v>
          </cell>
          <cell r="E366" t="str">
            <v>110400X1Y</v>
          </cell>
        </row>
        <row r="367">
          <cell r="D367">
            <v>1</v>
          </cell>
          <cell r="E367" t="str">
            <v>110400103</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06-30-2008 Adjustment"/>
      <sheetName val="09-30-2007 Adjustment"/>
      <sheetName val="123107 Adjustment"/>
      <sheetName val="CEB JE M5"/>
      <sheetName val="Month"/>
      <sheetName val="Template Data"/>
      <sheetName val="Sch 2.2 - Other Carryovers"/>
    </sheetNames>
    <sheetDataSet>
      <sheetData sheetId="0" refreshError="1"/>
      <sheetData sheetId="1" refreshError="1"/>
      <sheetData sheetId="2" refreshError="1"/>
      <sheetData sheetId="3" refreshError="1"/>
      <sheetData sheetId="4" refreshError="1"/>
      <sheetData sheetId="5" refreshError="1">
        <row r="2">
          <cell r="A2">
            <v>38383</v>
          </cell>
        </row>
        <row r="3">
          <cell r="A3">
            <v>38411</v>
          </cell>
        </row>
        <row r="4">
          <cell r="A4">
            <v>38442</v>
          </cell>
        </row>
        <row r="5">
          <cell r="A5">
            <v>38472</v>
          </cell>
        </row>
        <row r="6">
          <cell r="A6">
            <v>38503</v>
          </cell>
        </row>
        <row r="7">
          <cell r="A7">
            <v>38533</v>
          </cell>
        </row>
        <row r="8">
          <cell r="A8">
            <v>38564</v>
          </cell>
        </row>
        <row r="9">
          <cell r="A9">
            <v>38595</v>
          </cell>
        </row>
        <row r="10">
          <cell r="A10">
            <v>38625</v>
          </cell>
        </row>
        <row r="11">
          <cell r="A11">
            <v>38656</v>
          </cell>
        </row>
        <row r="12">
          <cell r="A12">
            <v>38686</v>
          </cell>
        </row>
        <row r="13">
          <cell r="A13">
            <v>38717</v>
          </cell>
        </row>
        <row r="14">
          <cell r="A14">
            <v>38748</v>
          </cell>
        </row>
        <row r="15">
          <cell r="A15">
            <v>38776</v>
          </cell>
        </row>
        <row r="16">
          <cell r="A16">
            <v>38807</v>
          </cell>
        </row>
        <row r="17">
          <cell r="A17">
            <v>38837</v>
          </cell>
        </row>
        <row r="18">
          <cell r="A18">
            <v>38868</v>
          </cell>
        </row>
        <row r="19">
          <cell r="A19">
            <v>38898</v>
          </cell>
        </row>
        <row r="20">
          <cell r="A20">
            <v>38929</v>
          </cell>
        </row>
        <row r="21">
          <cell r="A21">
            <v>38960</v>
          </cell>
        </row>
        <row r="22">
          <cell r="A22">
            <v>38990</v>
          </cell>
        </row>
        <row r="23">
          <cell r="A23">
            <v>39021</v>
          </cell>
        </row>
        <row r="24">
          <cell r="A24">
            <v>39051</v>
          </cell>
        </row>
        <row r="25">
          <cell r="A25">
            <v>39082</v>
          </cell>
        </row>
        <row r="26">
          <cell r="A26">
            <v>39113</v>
          </cell>
        </row>
        <row r="27">
          <cell r="A27">
            <v>39141</v>
          </cell>
        </row>
        <row r="28">
          <cell r="A28">
            <v>39172</v>
          </cell>
        </row>
        <row r="29">
          <cell r="A29">
            <v>39202</v>
          </cell>
        </row>
        <row r="30">
          <cell r="A30">
            <v>39233</v>
          </cell>
        </row>
        <row r="31">
          <cell r="A31">
            <v>39263</v>
          </cell>
        </row>
        <row r="32">
          <cell r="A32">
            <v>39294</v>
          </cell>
        </row>
        <row r="33">
          <cell r="A33">
            <v>39325</v>
          </cell>
        </row>
        <row r="34">
          <cell r="A34">
            <v>39355</v>
          </cell>
        </row>
        <row r="35">
          <cell r="A35">
            <v>39386</v>
          </cell>
        </row>
        <row r="36">
          <cell r="A36">
            <v>39416</v>
          </cell>
        </row>
        <row r="37">
          <cell r="A37">
            <v>39447</v>
          </cell>
        </row>
        <row r="38">
          <cell r="A38">
            <v>39478</v>
          </cell>
        </row>
        <row r="39">
          <cell r="A39">
            <v>39507</v>
          </cell>
        </row>
        <row r="40">
          <cell r="A40">
            <v>39538</v>
          </cell>
        </row>
        <row r="41">
          <cell r="A41">
            <v>39568</v>
          </cell>
        </row>
        <row r="42">
          <cell r="A42">
            <v>39599</v>
          </cell>
        </row>
        <row r="43">
          <cell r="A43">
            <v>39629</v>
          </cell>
        </row>
        <row r="44">
          <cell r="A44">
            <v>39660</v>
          </cell>
        </row>
        <row r="45">
          <cell r="A45">
            <v>39691</v>
          </cell>
        </row>
        <row r="46">
          <cell r="A46">
            <v>39721</v>
          </cell>
        </row>
        <row r="47">
          <cell r="A47">
            <v>39752</v>
          </cell>
        </row>
        <row r="48">
          <cell r="A48">
            <v>39782</v>
          </cell>
        </row>
        <row r="49">
          <cell r="A49">
            <v>39813</v>
          </cell>
        </row>
      </sheetData>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10"/>
      <sheetName val="24A"/>
      <sheetName val="2627"/>
      <sheetName val="2829"/>
      <sheetName val="43"/>
      <sheetName val="47"/>
      <sheetName val="7071"/>
      <sheetName val="7879"/>
      <sheetName val="85"/>
      <sheetName val="86"/>
      <sheetName val="919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1A"/>
      <sheetName val="122 (a)(b)"/>
      <sheetName val="122123"/>
      <sheetName val="200201"/>
      <sheetName val="202203"/>
      <sheetName val="204207"/>
      <sheetName val="213"/>
      <sheetName val="214"/>
      <sheetName val="216"/>
      <sheetName val="216-A"/>
      <sheetName val="216-B"/>
      <sheetName val="216-C"/>
      <sheetName val="219"/>
      <sheetName val="224225"/>
      <sheetName val="227"/>
      <sheetName val="228229"/>
      <sheetName val="230"/>
      <sheetName val="232"/>
      <sheetName val="233"/>
      <sheetName val="234"/>
      <sheetName val="234A"/>
      <sheetName val="234B"/>
      <sheetName val="234C"/>
      <sheetName val="250251"/>
      <sheetName val="253"/>
      <sheetName val="254"/>
      <sheetName val="256257"/>
      <sheetName val="261"/>
      <sheetName val="262263"/>
      <sheetName val="262A-C"/>
      <sheetName val="262D"/>
      <sheetName val="266-267"/>
      <sheetName val="269"/>
      <sheetName val="272273"/>
      <sheetName val="274275"/>
      <sheetName val="276277"/>
      <sheetName val="276A"/>
      <sheetName val="278"/>
      <sheetName val="300301"/>
      <sheetName val="304"/>
      <sheetName val="310311"/>
      <sheetName val="320323"/>
      <sheetName val="326327"/>
      <sheetName val="328330"/>
      <sheetName val="332"/>
      <sheetName val="335"/>
      <sheetName val="336"/>
      <sheetName val=" 337"/>
      <sheetName val="337A"/>
      <sheetName val=" 337B"/>
      <sheetName val="340 "/>
      <sheetName val="350351"/>
      <sheetName val="352353"/>
      <sheetName val="354355"/>
      <sheetName val="356"/>
      <sheetName val="356A"/>
      <sheetName val="398"/>
      <sheetName val="400"/>
      <sheetName val="401"/>
      <sheetName val="402403"/>
      <sheetName val="406407"/>
      <sheetName val="408409"/>
      <sheetName val="422423"/>
      <sheetName val="422A-423F"/>
      <sheetName val="424425"/>
      <sheetName val="424A425A"/>
      <sheetName val="426427"/>
      <sheetName val="BOOK"/>
    </sheetNames>
    <sheetDataSet>
      <sheetData sheetId="0"/>
      <sheetData sheetId="1">
        <row r="38">
          <cell r="C38" t="str">
            <v>12/31/2008</v>
          </cell>
        </row>
        <row r="40">
          <cell r="C40" t="str">
            <v>4/30/2009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6B, C, D"/>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RH"/>
      <sheetName val="118119RH"/>
      <sheetName val="120121RH"/>
      <sheetName val="122123"/>
      <sheetName val="200201"/>
      <sheetName val="202203"/>
      <sheetName val="204207"/>
      <sheetName val="213"/>
      <sheetName val="214"/>
      <sheetName val="216"/>
      <sheetName val="217"/>
      <sheetName val="218"/>
      <sheetName val="219RH"/>
      <sheetName val="221"/>
      <sheetName val="224225RH"/>
      <sheetName val="227"/>
      <sheetName val="228229"/>
      <sheetName val="230"/>
      <sheetName val="232"/>
      <sheetName val="233"/>
      <sheetName val="234RH"/>
      <sheetName val="250251RH"/>
      <sheetName val="252"/>
      <sheetName val="253"/>
      <sheetName val="254"/>
      <sheetName val="256257RH"/>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RH"/>
      <sheetName val="337RH"/>
      <sheetName val="337ARH"/>
      <sheetName val="337BRH"/>
      <sheetName val="337CRH"/>
      <sheetName val="340"/>
      <sheetName val="350351RH"/>
      <sheetName val="352353RH"/>
      <sheetName val="354355"/>
      <sheetName val="356356ARH"/>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2263"/>
      <sheetName val="261"/>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2">
          <cell r="C22" t="str">
            <v>Please fill in the following:</v>
          </cell>
        </row>
        <row r="25">
          <cell r="C25" t="str">
            <v>ORANGE AND ROCKLAND UTILITIES, INC.</v>
          </cell>
        </row>
        <row r="38">
          <cell r="C38" t="str">
            <v>12/31/2007</v>
          </cell>
        </row>
        <row r="40">
          <cell r="C40" t="str">
            <v>4/30/2008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9"/>
      <sheetName val="2013 2530 Pivot"/>
      <sheetName val="2013 2530 Activity Detail"/>
    </sheetNames>
    <sheetDataSet>
      <sheetData sheetId="0"/>
      <sheetData sheetId="1">
        <row r="3">
          <cell r="A3" t="str">
            <v>Row Labels</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erage Deprec Plant Bals (Depr"/>
    </sheetNames>
    <sheetDataSet>
      <sheetData sheetId="0">
        <row r="3">
          <cell r="R3">
            <v>890.60071099999993</v>
          </cell>
        </row>
        <row r="4">
          <cell r="R4">
            <v>427.42528400000003</v>
          </cell>
        </row>
        <row r="5">
          <cell r="R5">
            <v>405.98656670000003</v>
          </cell>
        </row>
        <row r="6">
          <cell r="R6">
            <v>1800.4801243000002</v>
          </cell>
        </row>
        <row r="7">
          <cell r="R7">
            <v>8770.9614564000003</v>
          </cell>
        </row>
        <row r="8">
          <cell r="R8">
            <v>24861.738544500004</v>
          </cell>
        </row>
        <row r="9">
          <cell r="R9">
            <v>2156.9030625999999</v>
          </cell>
        </row>
        <row r="10">
          <cell r="R10">
            <v>854.02066750000006</v>
          </cell>
        </row>
        <row r="11">
          <cell r="R11">
            <v>1051.0739096</v>
          </cell>
        </row>
        <row r="12">
          <cell r="R12">
            <v>2580.9420494000001</v>
          </cell>
        </row>
        <row r="13">
          <cell r="R13">
            <v>295.85460189999998</v>
          </cell>
        </row>
        <row r="14">
          <cell r="R14">
            <v>6948.2346933999997</v>
          </cell>
        </row>
        <row r="15">
          <cell r="R15">
            <v>927.72720040000002</v>
          </cell>
        </row>
        <row r="16">
          <cell r="R16">
            <v>195.35327239999998</v>
          </cell>
        </row>
        <row r="17">
          <cell r="R17">
            <v>292.47891529999998</v>
          </cell>
        </row>
        <row r="18">
          <cell r="R18">
            <v>209.05610440000001</v>
          </cell>
        </row>
        <row r="19">
          <cell r="R19">
            <v>1636.5342278999999</v>
          </cell>
        </row>
        <row r="20">
          <cell r="R20">
            <v>11.295945</v>
          </cell>
        </row>
        <row r="21">
          <cell r="R21">
            <v>577.53861749999999</v>
          </cell>
        </row>
        <row r="25">
          <cell r="Q25">
            <v>54778.661</v>
          </cell>
        </row>
        <row r="27">
          <cell r="Q27">
            <v>2324.4879999999998</v>
          </cell>
        </row>
        <row r="28">
          <cell r="Q28">
            <v>765.01900000000001</v>
          </cell>
        </row>
        <row r="29">
          <cell r="Q29">
            <v>1340.0540000000001</v>
          </cell>
        </row>
        <row r="36">
          <cell r="Q36">
            <v>392.87599999999998</v>
          </cell>
        </row>
        <row r="37">
          <cell r="Q37">
            <v>827.24400000000003</v>
          </cell>
        </row>
        <row r="38">
          <cell r="Q38">
            <v>1771.604</v>
          </cell>
        </row>
        <row r="39">
          <cell r="Q39">
            <v>1105.8040000000001</v>
          </cell>
        </row>
        <row r="42">
          <cell r="Q42">
            <v>9865.4500000000007</v>
          </cell>
        </row>
        <row r="43">
          <cell r="Q43">
            <v>4101.7190000000001</v>
          </cell>
        </row>
        <row r="44">
          <cell r="Q44">
            <v>615.44000000000005</v>
          </cell>
        </row>
        <row r="45">
          <cell r="Q45">
            <v>2343.6350000000002</v>
          </cell>
        </row>
        <row r="47">
          <cell r="Q47">
            <v>1492.857</v>
          </cell>
        </row>
        <row r="48">
          <cell r="Q48">
            <v>384.57299999999998</v>
          </cell>
        </row>
        <row r="49">
          <cell r="Q49">
            <v>1777.27</v>
          </cell>
        </row>
        <row r="50">
          <cell r="Q50">
            <v>1046.8040000000001</v>
          </cell>
        </row>
        <row r="51">
          <cell r="Q51">
            <v>1521.838</v>
          </cell>
        </row>
        <row r="52">
          <cell r="Q52">
            <v>963.31500000000005</v>
          </cell>
        </row>
        <row r="53">
          <cell r="Q53">
            <v>1760.854</v>
          </cell>
        </row>
        <row r="54">
          <cell r="Q54">
            <v>2088.1489999999999</v>
          </cell>
        </row>
        <row r="55">
          <cell r="Q55">
            <v>8046.451</v>
          </cell>
        </row>
        <row r="58">
          <cell r="Q58">
            <v>9125.348</v>
          </cell>
        </row>
        <row r="59">
          <cell r="Q59">
            <v>80296.767000000007</v>
          </cell>
        </row>
        <row r="60">
          <cell r="Q60">
            <v>4716.5129999999999</v>
          </cell>
        </row>
        <row r="61">
          <cell r="Q61">
            <v>32227.965</v>
          </cell>
        </row>
        <row r="62">
          <cell r="Q62">
            <v>24776.58</v>
          </cell>
        </row>
        <row r="64">
          <cell r="Q64">
            <v>33244.305</v>
          </cell>
        </row>
        <row r="66">
          <cell r="Q66">
            <v>1343.595</v>
          </cell>
        </row>
        <row r="67">
          <cell r="Q67">
            <v>5374.5110000000004</v>
          </cell>
        </row>
        <row r="68">
          <cell r="Q68">
            <v>15368.384</v>
          </cell>
        </row>
        <row r="70">
          <cell r="Q70">
            <v>1194.971</v>
          </cell>
        </row>
        <row r="71">
          <cell r="Q71">
            <v>815.7</v>
          </cell>
        </row>
        <row r="75">
          <cell r="Q75">
            <v>14411.210999999999</v>
          </cell>
        </row>
        <row r="76">
          <cell r="Q76">
            <v>126380.56200000001</v>
          </cell>
        </row>
        <row r="77">
          <cell r="Q77">
            <v>130804.745</v>
          </cell>
        </row>
        <row r="78">
          <cell r="Q78">
            <v>141781.97899999999</v>
          </cell>
        </row>
        <row r="79">
          <cell r="Q79">
            <v>3339.636</v>
          </cell>
        </row>
        <row r="80">
          <cell r="Q80">
            <v>21710.428</v>
          </cell>
        </row>
        <row r="82">
          <cell r="Q82">
            <v>98911.642000000007</v>
          </cell>
        </row>
        <row r="84">
          <cell r="Q84">
            <v>44304.063999999998</v>
          </cell>
        </row>
        <row r="85">
          <cell r="Q85">
            <v>22918.437000000002</v>
          </cell>
        </row>
        <row r="86">
          <cell r="Q86">
            <v>32788.434000000001</v>
          </cell>
        </row>
        <row r="87">
          <cell r="Q87">
            <v>8615.8230000000003</v>
          </cell>
        </row>
        <row r="88">
          <cell r="Q88">
            <v>16106.88</v>
          </cell>
        </row>
        <row r="89">
          <cell r="Q89">
            <v>18091.650000000001</v>
          </cell>
        </row>
        <row r="90">
          <cell r="Q90">
            <v>7405.518</v>
          </cell>
        </row>
        <row r="92">
          <cell r="Q92">
            <v>3435.7620000000002</v>
          </cell>
        </row>
        <row r="97">
          <cell r="Q97">
            <v>228.37100000000001</v>
          </cell>
        </row>
        <row r="99">
          <cell r="Q99">
            <v>9422.7520000000004</v>
          </cell>
        </row>
        <row r="100">
          <cell r="Q100">
            <v>4673.46</v>
          </cell>
        </row>
        <row r="102">
          <cell r="Q102">
            <v>5614.3019999999997</v>
          </cell>
        </row>
        <row r="103">
          <cell r="Q103">
            <v>518.02499999999998</v>
          </cell>
        </row>
        <row r="104">
          <cell r="Q104">
            <v>49.683</v>
          </cell>
        </row>
        <row r="107">
          <cell r="Q107">
            <v>9215.6309999999994</v>
          </cell>
        </row>
        <row r="112">
          <cell r="Q112">
            <v>35.052</v>
          </cell>
        </row>
        <row r="113">
          <cell r="Q113">
            <v>2650.6219999999998</v>
          </cell>
        </row>
        <row r="114">
          <cell r="Q114">
            <v>4896.1670000000004</v>
          </cell>
        </row>
        <row r="117">
          <cell r="Q117">
            <v>4820.8059999999996</v>
          </cell>
        </row>
        <row r="120">
          <cell r="Q120">
            <v>615.05100000000004</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3"/>
      <sheetName val="83"/>
      <sheetName val="84 "/>
      <sheetName val="84A "/>
      <sheetName val="84B "/>
      <sheetName val="200-201"/>
      <sheetName val="219-219A"/>
      <sheetName val="336 "/>
      <sheetName val="337"/>
      <sheetName val="337A "/>
      <sheetName val="337B"/>
      <sheetName val="337C"/>
      <sheetName val="356.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1">
          <cell r="C11">
            <v>11035.659999999998</v>
          </cell>
        </row>
        <row r="23">
          <cell r="C23">
            <v>215715.38999999998</v>
          </cell>
        </row>
        <row r="40">
          <cell r="C40">
            <v>706147.05400000024</v>
          </cell>
        </row>
      </sheetData>
      <sheetData sheetId="9">
        <row r="4">
          <cell r="G4" t="str">
            <v>December 31, 2013</v>
          </cell>
        </row>
        <row r="20">
          <cell r="C20">
            <v>28415.339</v>
          </cell>
        </row>
        <row r="29">
          <cell r="C29">
            <v>54305.371391700013</v>
          </cell>
        </row>
        <row r="45">
          <cell r="C45">
            <v>57352.970317499996</v>
          </cell>
        </row>
      </sheetData>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4&amp;105 attached"/>
      <sheetName val="106107"/>
      <sheetName val="108109"/>
      <sheetName val="110113"/>
      <sheetName val="114117"/>
      <sheetName val="118119"/>
      <sheetName val="120121A"/>
      <sheetName val="122123"/>
      <sheetName val="122 (a)(b)"/>
      <sheetName val="200201"/>
      <sheetName val="202203"/>
      <sheetName val="204207 "/>
      <sheetName val="213"/>
      <sheetName val="214 "/>
      <sheetName val="216"/>
      <sheetName val="216-A"/>
      <sheetName val="216-B"/>
      <sheetName val="216-C"/>
      <sheetName val="219"/>
      <sheetName val="224225"/>
      <sheetName val="227"/>
      <sheetName val="228229"/>
      <sheetName val="230"/>
      <sheetName val="232"/>
      <sheetName val="233"/>
      <sheetName val="234"/>
      <sheetName val="250251"/>
      <sheetName val="253"/>
      <sheetName val="254"/>
      <sheetName val="256257"/>
      <sheetName val="261"/>
      <sheetName val="262263"/>
      <sheetName val="262A-C"/>
      <sheetName val="262D"/>
      <sheetName val="266267"/>
      <sheetName val="269"/>
      <sheetName val="272273"/>
      <sheetName val="274275"/>
      <sheetName val="276277"/>
      <sheetName val="276A"/>
      <sheetName val="276B-276EE attached"/>
      <sheetName val="278"/>
      <sheetName val="300301"/>
      <sheetName val="304"/>
      <sheetName val="310311"/>
      <sheetName val="320323"/>
      <sheetName val="326327"/>
      <sheetName val="328330"/>
      <sheetName val="332"/>
      <sheetName val="335"/>
      <sheetName val="336"/>
      <sheetName val="337"/>
      <sheetName val=" 337A"/>
      <sheetName val="337B"/>
      <sheetName val="340 "/>
      <sheetName val="350351"/>
      <sheetName val="352353"/>
      <sheetName val="354355 "/>
      <sheetName val="356"/>
      <sheetName val=" 356A"/>
      <sheetName val="398"/>
      <sheetName val="400"/>
      <sheetName val="401"/>
      <sheetName val="402403"/>
      <sheetName val="406407"/>
      <sheetName val="408409"/>
      <sheetName val="422423"/>
      <sheetName val="422A-423F "/>
      <sheetName val="424425"/>
      <sheetName val="424A425A"/>
      <sheetName val="426427"/>
      <sheetName val="450 attached"/>
      <sheetName val="BOO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s>
    <sheetDataSet>
      <sheetData sheetId="0"/>
      <sheetData sheetId="1" refreshError="1">
        <row r="25">
          <cell r="C25" t="str">
            <v>Orange and Rockland Utilities, Inc</v>
          </cell>
        </row>
        <row r="38">
          <cell r="C38" t="str">
            <v>12/31/2012</v>
          </cell>
        </row>
        <row r="40">
          <cell r="C40" t="str">
            <v>4/30/2013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row r="1">
          <cell r="A1" t="str">
            <v>Name of Respondent</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sheetData sheetId="24" refreshError="1"/>
      <sheetData sheetId="25"/>
      <sheetData sheetId="26"/>
      <sheetData sheetId="27" refreshError="1"/>
      <sheetData sheetId="28" refreshError="1"/>
      <sheetData sheetId="29" refreshError="1"/>
      <sheetData sheetId="30" refreshError="1"/>
      <sheetData sheetId="31" refreshError="1"/>
      <sheetData sheetId="32">
        <row r="1">
          <cell r="A1" t="str">
            <v>Name of Respondent</v>
          </cell>
        </row>
      </sheetData>
      <sheetData sheetId="33"/>
      <sheetData sheetId="34"/>
      <sheetData sheetId="35" refreshError="1"/>
      <sheetData sheetId="36"/>
      <sheetData sheetId="37"/>
      <sheetData sheetId="38" refreshError="1"/>
      <sheetData sheetId="39"/>
      <sheetData sheetId="40"/>
      <sheetData sheetId="41" refreshError="1"/>
      <sheetData sheetId="42"/>
      <sheetData sheetId="43" refreshError="1"/>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sheetData sheetId="82" refreshError="1"/>
      <sheetData sheetId="8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4"/>
      <sheetName val="ORU-ELEC F.U."/>
      <sheetName val="ORU-NONUTILITY"/>
      <sheetName val="RECO-ELEC F.U."/>
      <sheetName val="RECO-NONUTILITY"/>
      <sheetName val="F.U. DETAIL"/>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ow r="1">
          <cell r="A1" t="str">
            <v>Name of Respondent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38">
          <cell r="C38" t="str">
            <v>12/31/2009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sheetData sheetId="1">
        <row r="25">
          <cell r="C25" t="str">
            <v>Orange and Rockland Ultilities, Inc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8.bin"/><Relationship Id="rId4" Type="http://schemas.openxmlformats.org/officeDocument/2006/relationships/ctrlProp" Target="../ctrlProps/ctrlProp1.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9.bin"/><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0.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8.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2.bin"/><Relationship Id="rId4" Type="http://schemas.openxmlformats.org/officeDocument/2006/relationships/ctrlProp" Target="../ctrlProps/ctrlProp7.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H70"/>
  <sheetViews>
    <sheetView defaultGridColor="0" view="pageBreakPreview" colorId="22" zoomScale="60" zoomScaleNormal="100" workbookViewId="0">
      <selection activeCell="K54" sqref="K54"/>
    </sheetView>
  </sheetViews>
  <sheetFormatPr defaultColWidth="9.6640625" defaultRowHeight="15"/>
  <cols>
    <col min="1" max="1" width="20.6640625" style="4" customWidth="1"/>
    <col min="2" max="2" width="10.6640625" style="4" customWidth="1"/>
    <col min="3" max="3" width="20.6640625" style="4" customWidth="1"/>
    <col min="4" max="4" width="10.6640625" style="4" customWidth="1"/>
    <col min="5" max="10" width="20.6640625" style="4" customWidth="1"/>
    <col min="11" max="11" width="11.6640625" style="4" customWidth="1"/>
    <col min="12" max="16384" width="9.6640625" style="4"/>
  </cols>
  <sheetData>
    <row r="1" spans="1:8" ht="18">
      <c r="B1" s="1"/>
      <c r="C1" s="1"/>
      <c r="D1" s="1"/>
      <c r="E1" s="1"/>
      <c r="F1" s="1"/>
      <c r="G1" s="1"/>
      <c r="H1" s="1"/>
    </row>
    <row r="2" spans="1:8" ht="18">
      <c r="A2" s="3260" t="s">
        <v>2979</v>
      </c>
      <c r="B2" s="3260"/>
      <c r="C2" s="3260"/>
      <c r="D2" s="3260"/>
      <c r="E2" s="3260"/>
      <c r="F2" s="3260"/>
      <c r="G2" s="2"/>
      <c r="H2" s="2"/>
    </row>
    <row r="3" spans="1:8" ht="15" customHeight="1">
      <c r="A3" s="3261" t="s">
        <v>2980</v>
      </c>
      <c r="B3" s="3261"/>
      <c r="C3" s="3261"/>
      <c r="D3" s="3261"/>
      <c r="E3" s="3261"/>
      <c r="F3" s="3261"/>
      <c r="G3" s="3"/>
      <c r="H3" s="3"/>
    </row>
    <row r="4" spans="1:8" ht="15" customHeight="1">
      <c r="A4" s="512"/>
      <c r="B4" s="2"/>
      <c r="C4" s="2"/>
      <c r="D4" s="2"/>
      <c r="E4" s="2"/>
      <c r="F4" s="2"/>
      <c r="G4" s="2"/>
      <c r="H4" s="2"/>
    </row>
    <row r="5" spans="1:8">
      <c r="A5" s="1876"/>
      <c r="B5" s="2"/>
      <c r="C5" s="2"/>
      <c r="D5" s="2"/>
      <c r="E5" s="2"/>
      <c r="F5" s="2"/>
      <c r="G5" s="2"/>
      <c r="H5" s="2"/>
    </row>
    <row r="6" spans="1:8">
      <c r="A6" s="1820"/>
      <c r="B6" s="2"/>
      <c r="C6" s="2"/>
      <c r="D6" s="2"/>
      <c r="E6" s="2"/>
      <c r="F6" s="2"/>
      <c r="G6" s="2"/>
      <c r="H6" s="2"/>
    </row>
    <row r="7" spans="1:8" ht="15.75">
      <c r="A7" s="3259" t="s">
        <v>2981</v>
      </c>
      <c r="B7" s="3259"/>
      <c r="C7" s="3259"/>
      <c r="D7" s="3259"/>
      <c r="E7" s="3259"/>
      <c r="F7" s="3259"/>
      <c r="G7" s="2"/>
      <c r="H7" s="2"/>
    </row>
    <row r="8" spans="1:8" ht="18.600000000000001" customHeight="1">
      <c r="B8" s="2"/>
      <c r="C8" s="2"/>
      <c r="D8" s="2"/>
      <c r="E8" s="2"/>
      <c r="F8" s="2"/>
      <c r="G8" s="2"/>
      <c r="H8" s="2"/>
    </row>
    <row r="9" spans="1:8" ht="66.75" customHeight="1">
      <c r="A9" s="3258" t="s">
        <v>3456</v>
      </c>
      <c r="B9" s="3258"/>
      <c r="C9" s="3258"/>
      <c r="D9" s="3258"/>
      <c r="E9" s="3258"/>
      <c r="F9" s="3258"/>
      <c r="G9" s="2"/>
      <c r="H9" s="2"/>
    </row>
    <row r="10" spans="1:8" ht="16.149999999999999" customHeight="1">
      <c r="B10" s="2"/>
      <c r="C10" s="2"/>
      <c r="D10" s="2"/>
      <c r="E10" s="2"/>
      <c r="F10" s="2"/>
      <c r="G10" s="2"/>
      <c r="H10" s="2"/>
    </row>
    <row r="11" spans="1:8" ht="48.6" customHeight="1">
      <c r="A11" s="3258" t="s">
        <v>3457</v>
      </c>
      <c r="B11" s="3258"/>
      <c r="C11" s="3258"/>
      <c r="D11" s="3258"/>
      <c r="E11" s="3258"/>
      <c r="F11" s="3258"/>
      <c r="G11" s="2"/>
      <c r="H11" s="2"/>
    </row>
    <row r="12" spans="1:8">
      <c r="A12" s="2"/>
      <c r="B12" s="2"/>
      <c r="C12" s="2"/>
      <c r="D12" s="2"/>
      <c r="E12" s="2"/>
      <c r="F12" s="2"/>
      <c r="G12" s="2"/>
      <c r="H12" s="2"/>
    </row>
    <row r="13" spans="1:8" ht="46.15" customHeight="1">
      <c r="A13" s="3258" t="s">
        <v>3578</v>
      </c>
      <c r="B13" s="3258"/>
      <c r="C13" s="3258"/>
      <c r="D13" s="3258"/>
      <c r="E13" s="3258"/>
      <c r="F13" s="3258"/>
      <c r="G13" s="2"/>
      <c r="H13" s="2"/>
    </row>
    <row r="14" spans="1:8" ht="15.6" customHeight="1">
      <c r="A14" s="2"/>
      <c r="B14" s="2"/>
      <c r="C14" s="2"/>
      <c r="D14" s="2"/>
      <c r="E14" s="2"/>
      <c r="F14" s="2"/>
      <c r="G14" s="2"/>
      <c r="H14" s="2"/>
    </row>
    <row r="15" spans="1:8" ht="75" customHeight="1">
      <c r="A15" s="3258" t="s">
        <v>1417</v>
      </c>
      <c r="B15" s="3258"/>
      <c r="C15" s="3258"/>
      <c r="D15" s="3258"/>
      <c r="E15" s="3258"/>
      <c r="F15" s="3258"/>
      <c r="G15" s="2"/>
      <c r="H15" s="2"/>
    </row>
    <row r="16" spans="1:8" ht="21" customHeight="1">
      <c r="A16" s="2"/>
      <c r="B16" s="2"/>
      <c r="C16" s="2"/>
      <c r="D16" s="2"/>
      <c r="E16" s="2"/>
      <c r="F16" s="2"/>
      <c r="G16" s="2"/>
      <c r="H16" s="2"/>
    </row>
    <row r="17" spans="1:8" ht="47.45" customHeight="1">
      <c r="A17" s="3258" t="s">
        <v>846</v>
      </c>
      <c r="B17" s="3258"/>
      <c r="C17" s="3258"/>
      <c r="D17" s="3258"/>
      <c r="E17" s="3258"/>
      <c r="F17" s="3258"/>
      <c r="G17" s="2"/>
      <c r="H17" s="2"/>
    </row>
    <row r="18" spans="1:8" ht="15.6" customHeight="1">
      <c r="A18" s="2"/>
      <c r="B18" s="2"/>
      <c r="C18" s="2"/>
      <c r="D18" s="2"/>
      <c r="E18" s="2"/>
      <c r="F18" s="2"/>
      <c r="G18" s="2"/>
      <c r="H18" s="2"/>
    </row>
    <row r="19" spans="1:8" ht="21" customHeight="1">
      <c r="A19" s="3259"/>
      <c r="B19" s="3259"/>
      <c r="C19" s="3259"/>
      <c r="D19" s="3259"/>
      <c r="E19" s="3259"/>
      <c r="F19" s="3259"/>
      <c r="G19" s="2"/>
      <c r="H19" s="2"/>
    </row>
    <row r="20" spans="1:8" ht="15" customHeight="1">
      <c r="A20" s="3258"/>
      <c r="B20" s="3258"/>
      <c r="C20" s="3258"/>
      <c r="D20" s="3258"/>
      <c r="E20" s="3258"/>
      <c r="F20" s="3258"/>
      <c r="G20" s="2"/>
      <c r="H20" s="2"/>
    </row>
    <row r="21" spans="1:8">
      <c r="A21" s="2"/>
      <c r="B21" s="2"/>
      <c r="C21" s="2"/>
      <c r="D21" s="2"/>
      <c r="E21" s="2"/>
      <c r="F21" s="2"/>
      <c r="G21" s="2"/>
      <c r="H21" s="2"/>
    </row>
    <row r="22" spans="1:8" ht="15.75">
      <c r="A22" s="3259" t="s">
        <v>3754</v>
      </c>
      <c r="B22" s="3259"/>
      <c r="C22" s="3259"/>
      <c r="D22" s="3259"/>
      <c r="E22" s="3259"/>
      <c r="F22" s="3259"/>
      <c r="G22" s="2"/>
      <c r="H22" s="2"/>
    </row>
    <row r="23" spans="1:8" ht="72.599999999999994" customHeight="1">
      <c r="A23" s="3258" t="s">
        <v>2339</v>
      </c>
      <c r="B23" s="3258"/>
      <c r="C23" s="3258"/>
      <c r="D23" s="3258"/>
      <c r="E23" s="3258"/>
      <c r="F23" s="3258"/>
      <c r="G23" s="2"/>
      <c r="H23" s="2"/>
    </row>
    <row r="24" spans="1:8">
      <c r="A24" s="2"/>
      <c r="B24" s="2"/>
      <c r="C24" s="2"/>
      <c r="D24" s="2"/>
      <c r="E24" s="2"/>
      <c r="F24" s="2"/>
      <c r="G24" s="2"/>
      <c r="H24" s="2"/>
    </row>
    <row r="25" spans="1:8" ht="22.15" customHeight="1">
      <c r="A25" s="3262" t="s">
        <v>3755</v>
      </c>
      <c r="B25" s="3262"/>
      <c r="C25" s="3262"/>
      <c r="D25" s="3262"/>
      <c r="E25" s="3262"/>
      <c r="F25" s="1829"/>
      <c r="G25" s="2"/>
      <c r="H25" s="2"/>
    </row>
    <row r="26" spans="1:8" ht="17.25" customHeight="1">
      <c r="A26" s="3258" t="s">
        <v>848</v>
      </c>
      <c r="B26" s="3258"/>
      <c r="C26" s="3258"/>
      <c r="D26" s="3258"/>
      <c r="E26" s="3258"/>
      <c r="F26" s="3258"/>
      <c r="G26" s="2"/>
      <c r="H26" s="2"/>
    </row>
    <row r="27" spans="1:8">
      <c r="A27" s="2"/>
      <c r="B27" s="2"/>
      <c r="C27" s="2"/>
      <c r="D27" s="2"/>
      <c r="E27" s="2"/>
      <c r="F27" s="2"/>
      <c r="G27" s="2"/>
      <c r="H27" s="2"/>
    </row>
    <row r="28" spans="1:8" ht="15.75">
      <c r="A28" s="3259" t="s">
        <v>3756</v>
      </c>
      <c r="B28" s="3259"/>
      <c r="C28" s="3259"/>
      <c r="D28" s="3259"/>
      <c r="E28" s="3259"/>
      <c r="F28" s="3259"/>
      <c r="G28" s="2"/>
      <c r="H28" s="2"/>
    </row>
    <row r="29" spans="1:8" ht="32.450000000000003" customHeight="1">
      <c r="A29" s="3258" t="s">
        <v>615</v>
      </c>
      <c r="B29" s="3258"/>
      <c r="C29" s="3258"/>
      <c r="D29" s="3258"/>
      <c r="E29" s="3258"/>
      <c r="F29" s="3258"/>
      <c r="G29" s="2"/>
      <c r="H29" s="2"/>
    </row>
    <row r="30" spans="1:8">
      <c r="A30" s="2"/>
      <c r="B30" s="2"/>
      <c r="C30" s="2"/>
      <c r="D30" s="2"/>
      <c r="E30" s="2"/>
      <c r="F30" s="2"/>
      <c r="G30" s="2"/>
      <c r="H30" s="2"/>
    </row>
    <row r="31" spans="1:8" ht="15.75">
      <c r="A31" s="3259" t="s">
        <v>3757</v>
      </c>
      <c r="B31" s="3259"/>
      <c r="C31" s="3259"/>
      <c r="D31" s="3259"/>
      <c r="E31" s="3259"/>
      <c r="F31" s="3259"/>
      <c r="G31" s="2"/>
      <c r="H31" s="2"/>
    </row>
    <row r="32" spans="1:8" ht="34.9" customHeight="1">
      <c r="A32" s="3258" t="s">
        <v>847</v>
      </c>
      <c r="B32" s="3258"/>
      <c r="C32" s="3258"/>
      <c r="D32" s="3258"/>
      <c r="E32" s="3258"/>
      <c r="F32" s="3258"/>
      <c r="G32" s="2"/>
      <c r="H32" s="2"/>
    </row>
    <row r="33" spans="1:8" ht="12.75" customHeight="1">
      <c r="A33" s="2"/>
      <c r="B33" s="2"/>
      <c r="C33" s="2"/>
      <c r="D33" s="2"/>
      <c r="E33" s="2"/>
      <c r="F33" s="2"/>
      <c r="G33" s="2"/>
      <c r="H33" s="2"/>
    </row>
    <row r="34" spans="1:8" ht="19.899999999999999" customHeight="1">
      <c r="A34" s="3259" t="s">
        <v>3758</v>
      </c>
      <c r="B34" s="3259"/>
      <c r="C34" s="3259"/>
      <c r="D34" s="3259"/>
      <c r="E34" s="3259"/>
      <c r="F34" s="3259"/>
      <c r="G34" s="2"/>
      <c r="H34" s="2"/>
    </row>
    <row r="35" spans="1:8" ht="59.45" customHeight="1">
      <c r="A35" s="3258" t="s">
        <v>2176</v>
      </c>
      <c r="B35" s="3258"/>
      <c r="C35" s="3258"/>
      <c r="D35" s="3258"/>
      <c r="E35" s="3258"/>
      <c r="F35" s="3258"/>
      <c r="G35" s="2"/>
      <c r="H35" s="2"/>
    </row>
    <row r="36" spans="1:8" ht="12.75" customHeight="1">
      <c r="A36" s="2"/>
      <c r="B36" s="2"/>
      <c r="C36" s="2"/>
      <c r="D36" s="2"/>
      <c r="E36" s="2"/>
      <c r="F36" s="2"/>
      <c r="G36" s="2"/>
      <c r="H36" s="2"/>
    </row>
    <row r="37" spans="1:8" ht="18" customHeight="1">
      <c r="A37" s="3259" t="s">
        <v>3759</v>
      </c>
      <c r="B37" s="3259"/>
      <c r="C37" s="3259"/>
      <c r="D37" s="3259"/>
      <c r="E37" s="3259"/>
      <c r="F37" s="3259"/>
      <c r="G37" s="2"/>
      <c r="H37" s="2"/>
    </row>
    <row r="38" spans="1:8" ht="34.9" customHeight="1">
      <c r="A38" s="3258" t="s">
        <v>3795</v>
      </c>
      <c r="B38" s="3258"/>
      <c r="C38" s="3258"/>
      <c r="D38" s="3258"/>
      <c r="E38" s="3258"/>
      <c r="F38" s="3258"/>
      <c r="G38" s="2"/>
      <c r="H38" s="2"/>
    </row>
    <row r="39" spans="1:8">
      <c r="A39" s="2"/>
      <c r="B39" s="2"/>
      <c r="C39" s="2"/>
      <c r="D39" s="2"/>
      <c r="E39" s="2"/>
      <c r="F39" s="2"/>
      <c r="G39" s="2"/>
      <c r="H39" s="2"/>
    </row>
    <row r="40" spans="1:8" ht="15.75">
      <c r="B40" s="5"/>
      <c r="C40" s="514" t="s">
        <v>616</v>
      </c>
      <c r="D40" s="6"/>
      <c r="E40" s="514" t="s">
        <v>617</v>
      </c>
      <c r="F40" s="7"/>
      <c r="G40" s="5"/>
    </row>
    <row r="41" spans="1:8" ht="15.75">
      <c r="A41" s="513" t="s">
        <v>3796</v>
      </c>
      <c r="B41" s="7"/>
      <c r="C41" s="515" t="s">
        <v>3797</v>
      </c>
      <c r="D41" s="6"/>
      <c r="E41" s="515" t="s">
        <v>3797</v>
      </c>
      <c r="F41" s="6"/>
    </row>
    <row r="42" spans="1:8" ht="18">
      <c r="A42" s="368" t="s">
        <v>3798</v>
      </c>
      <c r="C42" s="4" t="s">
        <v>3579</v>
      </c>
      <c r="E42" s="4" t="s">
        <v>3591</v>
      </c>
    </row>
    <row r="43" spans="1:8" ht="18">
      <c r="A43" s="368" t="s">
        <v>3799</v>
      </c>
      <c r="C43" s="4" t="s">
        <v>3580</v>
      </c>
      <c r="E43" s="4" t="s">
        <v>3592</v>
      </c>
    </row>
    <row r="44" spans="1:8" ht="18">
      <c r="A44" s="368" t="s">
        <v>3800</v>
      </c>
      <c r="C44" s="4" t="s">
        <v>3581</v>
      </c>
      <c r="E44" s="4" t="s">
        <v>3593</v>
      </c>
    </row>
    <row r="45" spans="1:8" ht="18">
      <c r="A45" s="368" t="s">
        <v>3801</v>
      </c>
      <c r="C45" s="4" t="s">
        <v>3590</v>
      </c>
      <c r="E45" s="4" t="s">
        <v>3594</v>
      </c>
    </row>
    <row r="46" spans="1:8" ht="18">
      <c r="A46" s="368" t="s">
        <v>3802</v>
      </c>
      <c r="C46" s="4" t="s">
        <v>3582</v>
      </c>
      <c r="E46" s="4" t="s">
        <v>3595</v>
      </c>
    </row>
    <row r="47" spans="1:8" ht="18">
      <c r="A47" s="368" t="s">
        <v>3803</v>
      </c>
      <c r="C47" s="4" t="s">
        <v>3583</v>
      </c>
      <c r="E47" s="4" t="s">
        <v>3596</v>
      </c>
    </row>
    <row r="48" spans="1:8" ht="18">
      <c r="A48" s="368" t="s">
        <v>3804</v>
      </c>
      <c r="C48" s="4" t="s">
        <v>3584</v>
      </c>
      <c r="E48" s="4" t="s">
        <v>3597</v>
      </c>
    </row>
    <row r="49" spans="1:7" ht="18">
      <c r="A49" s="368" t="s">
        <v>1540</v>
      </c>
      <c r="C49" s="4" t="s">
        <v>3585</v>
      </c>
      <c r="E49" s="4" t="s">
        <v>3598</v>
      </c>
    </row>
    <row r="50" spans="1:7" ht="18">
      <c r="A50" s="368" t="s">
        <v>1541</v>
      </c>
      <c r="C50" s="4" t="s">
        <v>3586</v>
      </c>
      <c r="E50" s="4" t="s">
        <v>3599</v>
      </c>
    </row>
    <row r="51" spans="1:7" ht="18">
      <c r="A51" s="368" t="s">
        <v>1542</v>
      </c>
      <c r="C51" s="4" t="s">
        <v>3587</v>
      </c>
      <c r="E51" s="4" t="s">
        <v>3600</v>
      </c>
    </row>
    <row r="52" spans="1:7" ht="18">
      <c r="A52" s="368" t="s">
        <v>1543</v>
      </c>
      <c r="C52" s="4" t="s">
        <v>3588</v>
      </c>
      <c r="E52" s="4" t="s">
        <v>3601</v>
      </c>
    </row>
    <row r="53" spans="1:7" ht="18">
      <c r="A53" s="368" t="s">
        <v>1544</v>
      </c>
      <c r="C53" s="4" t="s">
        <v>3589</v>
      </c>
      <c r="E53" s="4" t="s">
        <v>3602</v>
      </c>
    </row>
    <row r="54" spans="1:7">
      <c r="A54" s="2"/>
      <c r="B54" s="2"/>
      <c r="C54" s="2"/>
      <c r="D54" s="2"/>
      <c r="E54" s="2"/>
      <c r="F54" s="2"/>
      <c r="G54" s="2"/>
    </row>
    <row r="55" spans="1:7">
      <c r="A55" s="2"/>
      <c r="B55" s="2"/>
      <c r="C55" s="2"/>
      <c r="D55" s="2"/>
      <c r="E55" s="2"/>
      <c r="F55" s="2"/>
      <c r="G55" s="2"/>
    </row>
    <row r="56" spans="1:7">
      <c r="A56" s="2"/>
      <c r="B56" s="2"/>
      <c r="C56" s="2"/>
      <c r="D56" s="2"/>
      <c r="E56" s="2"/>
      <c r="F56" s="2"/>
      <c r="G56" s="2"/>
    </row>
    <row r="57" spans="1:7">
      <c r="A57" s="2"/>
      <c r="B57" s="2"/>
      <c r="C57" s="2"/>
      <c r="D57" s="2"/>
      <c r="E57" s="2"/>
      <c r="F57" s="2"/>
      <c r="G57" s="2"/>
    </row>
    <row r="58" spans="1:7">
      <c r="A58" s="2"/>
      <c r="B58" s="2"/>
      <c r="C58" s="2"/>
      <c r="D58" s="2"/>
      <c r="E58" s="2"/>
      <c r="F58" s="2"/>
      <c r="G58" s="2"/>
    </row>
    <row r="59" spans="1:7">
      <c r="A59" s="2"/>
      <c r="B59" s="2"/>
      <c r="C59" s="2"/>
      <c r="D59" s="2"/>
      <c r="E59" s="2"/>
      <c r="F59" s="2"/>
      <c r="G59" s="2"/>
    </row>
    <row r="60" spans="1:7">
      <c r="A60" s="7"/>
      <c r="C60" s="2"/>
      <c r="D60" s="2"/>
      <c r="E60" s="2"/>
      <c r="F60" s="2"/>
      <c r="G60" s="2"/>
    </row>
    <row r="61" spans="1:7">
      <c r="A61" s="7"/>
      <c r="C61" s="2"/>
      <c r="D61" s="2"/>
      <c r="E61" s="2"/>
      <c r="F61" s="2"/>
      <c r="G61" s="2"/>
    </row>
    <row r="62" spans="1:7">
      <c r="A62" s="7"/>
      <c r="C62" s="2"/>
      <c r="D62" s="2"/>
      <c r="E62" s="2"/>
      <c r="F62" s="2"/>
      <c r="G62" s="2"/>
    </row>
    <row r="63" spans="1:7">
      <c r="A63" s="7"/>
      <c r="C63" s="2"/>
      <c r="D63" s="2"/>
      <c r="E63" s="2"/>
      <c r="F63" s="2"/>
      <c r="G63" s="2"/>
    </row>
    <row r="64" spans="1:7">
      <c r="A64" s="7"/>
      <c r="C64" s="2"/>
      <c r="D64" s="2"/>
      <c r="E64" s="2"/>
      <c r="F64" s="2"/>
      <c r="G64" s="2"/>
    </row>
    <row r="65" spans="1:8">
      <c r="A65" s="7"/>
      <c r="C65" s="2"/>
      <c r="D65" s="2"/>
      <c r="E65" s="2"/>
      <c r="F65" s="2"/>
      <c r="G65" s="2"/>
    </row>
    <row r="66" spans="1:8">
      <c r="A66" s="7"/>
      <c r="C66" s="2"/>
      <c r="D66" s="2"/>
      <c r="E66" s="2"/>
      <c r="F66" s="2"/>
      <c r="G66" s="2"/>
    </row>
    <row r="67" spans="1:8">
      <c r="A67" s="7"/>
      <c r="C67" s="2"/>
      <c r="D67" s="2"/>
      <c r="E67" s="2"/>
      <c r="F67" s="2"/>
      <c r="G67" s="2"/>
    </row>
    <row r="68" spans="1:8">
      <c r="A68" s="7"/>
      <c r="C68" s="2"/>
      <c r="D68" s="2"/>
      <c r="E68" s="2"/>
      <c r="F68" s="2"/>
      <c r="G68" s="2"/>
    </row>
    <row r="69" spans="1:8">
      <c r="A69" s="2"/>
      <c r="B69" s="2"/>
      <c r="C69" s="2"/>
      <c r="D69" s="2"/>
      <c r="E69" s="2"/>
      <c r="F69" s="2"/>
      <c r="G69" s="2"/>
    </row>
    <row r="70" spans="1:8">
      <c r="H70" s="1876"/>
    </row>
  </sheetData>
  <mergeCells count="22">
    <mergeCell ref="A38:F38"/>
    <mergeCell ref="A32:F32"/>
    <mergeCell ref="A34:F34"/>
    <mergeCell ref="A35:F35"/>
    <mergeCell ref="A37:F37"/>
    <mergeCell ref="A28:F28"/>
    <mergeCell ref="A29:F29"/>
    <mergeCell ref="A31:F31"/>
    <mergeCell ref="A25:E25"/>
    <mergeCell ref="A20:F20"/>
    <mergeCell ref="A26:F26"/>
    <mergeCell ref="A23:F23"/>
    <mergeCell ref="A22:F22"/>
    <mergeCell ref="A17:F17"/>
    <mergeCell ref="A19:F19"/>
    <mergeCell ref="A2:F2"/>
    <mergeCell ref="A3:F3"/>
    <mergeCell ref="A7:F7"/>
    <mergeCell ref="A9:F9"/>
    <mergeCell ref="A11:F11"/>
    <mergeCell ref="A13:F13"/>
    <mergeCell ref="A15:F15"/>
  </mergeCells>
  <phoneticPr fontId="0" type="noConversion"/>
  <printOptions horizontalCentered="1" verticalCentered="1"/>
  <pageMargins left="0.5" right="0.5" top="0.5" bottom="0.5" header="0.5" footer="0.5"/>
  <pageSetup scale="57"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0" enableFormatConditionsCalculation="0">
    <tabColor rgb="FF00B050"/>
  </sheetPr>
  <dimension ref="A1:O71"/>
  <sheetViews>
    <sheetView defaultGridColor="0" view="pageBreakPreview" topLeftCell="C1" colorId="22" zoomScaleNormal="85" zoomScaleSheetLayoutView="100" workbookViewId="0">
      <selection activeCell="N23" sqref="N23"/>
    </sheetView>
  </sheetViews>
  <sheetFormatPr defaultColWidth="12.44140625" defaultRowHeight="15"/>
  <cols>
    <col min="1" max="1" width="3.21875" style="2889" bestFit="1" customWidth="1"/>
    <col min="2" max="2" width="20.6640625" style="2889" customWidth="1"/>
    <col min="3" max="3" width="41.6640625" style="2889" customWidth="1"/>
    <col min="4" max="5" width="12.33203125" style="2889" customWidth="1"/>
    <col min="6" max="6" width="15" style="2889" customWidth="1"/>
    <col min="7" max="7" width="5.5546875" style="2889" customWidth="1"/>
    <col min="8" max="8" width="16" style="2889" customWidth="1"/>
    <col min="9" max="10" width="14.33203125" style="2889" customWidth="1"/>
    <col min="11" max="11" width="10.33203125" style="2889" bestFit="1" customWidth="1"/>
    <col min="12" max="12" width="14.33203125" style="2889" customWidth="1"/>
    <col min="13" max="13" width="13.5546875" style="2889" bestFit="1" customWidth="1"/>
    <col min="14" max="14" width="14.33203125" style="2889" customWidth="1"/>
    <col min="15" max="15" width="4.5546875" style="2889" customWidth="1"/>
    <col min="16" max="16384" width="12.44140625" style="2889"/>
  </cols>
  <sheetData>
    <row r="1" spans="1:15" ht="15.75" thickBot="1">
      <c r="B1" s="11" t="s">
        <v>5206</v>
      </c>
      <c r="C1" s="2695"/>
      <c r="D1" s="2696"/>
      <c r="E1" s="2695"/>
      <c r="F1" s="2697">
        <v>41639</v>
      </c>
      <c r="G1" s="11" t="s">
        <v>5206</v>
      </c>
      <c r="O1" s="710" t="s">
        <v>5229</v>
      </c>
    </row>
    <row r="2" spans="1:15" ht="13.5" customHeight="1">
      <c r="A2" s="2698"/>
      <c r="B2" s="2699"/>
      <c r="C2" s="2699"/>
      <c r="D2" s="2699"/>
      <c r="E2" s="2699"/>
      <c r="F2" s="2700"/>
      <c r="G2" s="2698"/>
      <c r="H2" s="2699"/>
      <c r="I2" s="2699"/>
      <c r="J2" s="2699"/>
      <c r="K2" s="2699"/>
      <c r="L2" s="2699"/>
      <c r="M2" s="2699"/>
      <c r="N2" s="2699"/>
      <c r="O2" s="2700"/>
    </row>
    <row r="3" spans="1:15" ht="15" customHeight="1">
      <c r="A3" s="2705"/>
      <c r="B3" s="615"/>
      <c r="C3" s="615"/>
      <c r="D3" s="615"/>
      <c r="E3" s="615"/>
      <c r="F3" s="2701"/>
      <c r="G3" s="2702" t="s">
        <v>1462</v>
      </c>
      <c r="H3" s="2703"/>
      <c r="I3" s="615"/>
      <c r="J3" s="615"/>
      <c r="K3" s="615"/>
      <c r="L3" s="615"/>
      <c r="M3" s="615"/>
      <c r="N3" s="615"/>
      <c r="O3" s="2701"/>
    </row>
    <row r="4" spans="1:15" ht="15" customHeight="1">
      <c r="A4" s="2705"/>
      <c r="B4" s="615"/>
      <c r="C4" s="615"/>
      <c r="D4" s="615"/>
      <c r="E4" s="615"/>
      <c r="F4" s="2704"/>
      <c r="G4" s="2705"/>
      <c r="H4" s="2891"/>
      <c r="I4" s="2891"/>
      <c r="J4" s="2891"/>
      <c r="K4" s="2891"/>
      <c r="L4" s="2891"/>
      <c r="M4" s="2891"/>
      <c r="N4" s="2891"/>
      <c r="O4" s="2704"/>
    </row>
    <row r="5" spans="1:15" ht="16.5" customHeight="1">
      <c r="A5" s="2705"/>
      <c r="B5" s="3293" t="s">
        <v>3871</v>
      </c>
      <c r="C5" s="3293"/>
      <c r="D5" s="3293"/>
      <c r="E5" s="3293"/>
      <c r="F5" s="3294"/>
      <c r="G5" s="2705"/>
      <c r="H5" s="3293" t="s">
        <v>3853</v>
      </c>
      <c r="I5" s="3293"/>
      <c r="J5" s="3293"/>
      <c r="K5" s="3293"/>
      <c r="L5" s="3293"/>
      <c r="M5" s="3293"/>
      <c r="N5" s="3293"/>
      <c r="O5" s="2704"/>
    </row>
    <row r="6" spans="1:15" ht="13.5" customHeight="1">
      <c r="A6" s="2705"/>
      <c r="B6" s="3293"/>
      <c r="C6" s="3293"/>
      <c r="D6" s="3293"/>
      <c r="E6" s="3293"/>
      <c r="F6" s="3294"/>
      <c r="G6" s="2705"/>
      <c r="H6" s="3293"/>
      <c r="I6" s="3293"/>
      <c r="J6" s="3293"/>
      <c r="K6" s="3293"/>
      <c r="L6" s="3293"/>
      <c r="M6" s="3293"/>
      <c r="N6" s="3293"/>
      <c r="O6" s="2704"/>
    </row>
    <row r="7" spans="1:15" ht="13.5" customHeight="1">
      <c r="A7" s="2705"/>
      <c r="B7" s="2891"/>
      <c r="C7" s="615"/>
      <c r="D7" s="615"/>
      <c r="E7" s="615"/>
      <c r="F7" s="2704"/>
      <c r="G7" s="2705"/>
      <c r="H7" s="3293"/>
      <c r="I7" s="3293"/>
      <c r="J7" s="3293"/>
      <c r="K7" s="3293"/>
      <c r="L7" s="3293"/>
      <c r="M7" s="3293"/>
      <c r="N7" s="3293"/>
      <c r="O7" s="2704"/>
    </row>
    <row r="8" spans="1:15" ht="17.25" customHeight="1">
      <c r="A8" s="2705"/>
      <c r="B8" s="3293" t="s">
        <v>3854</v>
      </c>
      <c r="C8" s="3293"/>
      <c r="D8" s="3293"/>
      <c r="E8" s="3293"/>
      <c r="F8" s="3294"/>
      <c r="G8" s="2705"/>
      <c r="H8" s="3293"/>
      <c r="I8" s="3293"/>
      <c r="J8" s="3293"/>
      <c r="K8" s="3293"/>
      <c r="L8" s="3293"/>
      <c r="M8" s="3293"/>
      <c r="N8" s="3293"/>
      <c r="O8" s="2704"/>
    </row>
    <row r="9" spans="1:15" ht="13.5" customHeight="1">
      <c r="A9" s="2705"/>
      <c r="B9" s="3293"/>
      <c r="C9" s="3293"/>
      <c r="D9" s="3293"/>
      <c r="E9" s="3293"/>
      <c r="F9" s="3294"/>
      <c r="G9" s="2705"/>
      <c r="H9" s="2891"/>
      <c r="I9" s="2891"/>
      <c r="J9" s="2891"/>
      <c r="K9" s="2891"/>
      <c r="L9" s="2891"/>
      <c r="M9" s="2891"/>
      <c r="N9" s="2891"/>
      <c r="O9" s="2704"/>
    </row>
    <row r="10" spans="1:15" ht="13.5" customHeight="1">
      <c r="A10" s="2705"/>
      <c r="B10" s="3295"/>
      <c r="C10" s="3295"/>
      <c r="D10" s="3295"/>
      <c r="E10" s="3295"/>
      <c r="F10" s="3296"/>
      <c r="G10" s="2705"/>
      <c r="H10" s="3293" t="s">
        <v>3872</v>
      </c>
      <c r="I10" s="3293"/>
      <c r="J10" s="3293"/>
      <c r="K10" s="3293"/>
      <c r="L10" s="3293"/>
      <c r="M10" s="3293"/>
      <c r="N10" s="3293"/>
      <c r="O10" s="2704"/>
    </row>
    <row r="11" spans="1:15" ht="13.5" customHeight="1">
      <c r="A11" s="2705"/>
      <c r="B11" s="2891"/>
      <c r="C11" s="2890"/>
      <c r="D11" s="2890"/>
      <c r="E11" s="2890"/>
      <c r="F11" s="2907"/>
      <c r="G11" s="2705"/>
      <c r="H11" s="3293"/>
      <c r="I11" s="3293"/>
      <c r="J11" s="3293"/>
      <c r="K11" s="3293"/>
      <c r="L11" s="3293"/>
      <c r="M11" s="3293"/>
      <c r="N11" s="3293"/>
      <c r="O11" s="2704"/>
    </row>
    <row r="12" spans="1:15" ht="13.5" customHeight="1">
      <c r="A12" s="2705"/>
      <c r="B12" s="3293" t="s">
        <v>3873</v>
      </c>
      <c r="C12" s="3295"/>
      <c r="D12" s="3295"/>
      <c r="E12" s="3295"/>
      <c r="F12" s="3296"/>
      <c r="G12" s="2705"/>
      <c r="H12" s="2891"/>
      <c r="I12" s="2891"/>
      <c r="J12" s="2891"/>
      <c r="K12" s="2891"/>
      <c r="L12" s="2891"/>
      <c r="M12" s="2891"/>
      <c r="N12" s="2891"/>
      <c r="O12" s="2704"/>
    </row>
    <row r="13" spans="1:15" ht="13.5" customHeight="1">
      <c r="A13" s="2705"/>
      <c r="B13" s="3297"/>
      <c r="C13" s="3297"/>
      <c r="D13" s="3297"/>
      <c r="E13" s="3297"/>
      <c r="F13" s="3298"/>
      <c r="G13" s="2706"/>
      <c r="H13" s="2892"/>
      <c r="I13" s="2892"/>
      <c r="J13" s="2892"/>
      <c r="K13" s="2892"/>
      <c r="L13" s="2892"/>
      <c r="M13" s="2892"/>
      <c r="N13" s="2892"/>
      <c r="O13" s="2707"/>
    </row>
    <row r="14" spans="1:15" ht="13.5" customHeight="1">
      <c r="A14" s="2705"/>
      <c r="B14" s="540"/>
      <c r="C14" s="615" t="s">
        <v>424</v>
      </c>
      <c r="D14" s="576" t="s">
        <v>425</v>
      </c>
      <c r="E14" s="576" t="s">
        <v>426</v>
      </c>
      <c r="F14" s="2701"/>
      <c r="G14" s="2708"/>
      <c r="H14" s="540"/>
      <c r="I14" s="578"/>
      <c r="J14" s="540"/>
      <c r="K14" s="578"/>
      <c r="L14" s="540"/>
      <c r="M14" s="578"/>
      <c r="N14" s="2891"/>
      <c r="O14" s="2709"/>
    </row>
    <row r="15" spans="1:15" ht="13.5" customHeight="1">
      <c r="A15" s="2705"/>
      <c r="B15" s="540"/>
      <c r="C15" s="615" t="s">
        <v>427</v>
      </c>
      <c r="D15" s="576" t="s">
        <v>428</v>
      </c>
      <c r="E15" s="579" t="s">
        <v>429</v>
      </c>
      <c r="F15" s="2710" t="s">
        <v>430</v>
      </c>
      <c r="G15" s="2711" t="s">
        <v>431</v>
      </c>
      <c r="H15" s="2894" t="s">
        <v>432</v>
      </c>
      <c r="I15" s="2894" t="s">
        <v>433</v>
      </c>
      <c r="J15" s="2894" t="s">
        <v>434</v>
      </c>
      <c r="K15" s="2894" t="s">
        <v>435</v>
      </c>
      <c r="L15" s="2894" t="s">
        <v>3838</v>
      </c>
      <c r="M15" s="2894" t="s">
        <v>3839</v>
      </c>
      <c r="N15" s="2896" t="s">
        <v>4055</v>
      </c>
      <c r="O15" s="2712" t="s">
        <v>4231</v>
      </c>
    </row>
    <row r="16" spans="1:15" ht="13.5" customHeight="1">
      <c r="A16" s="2705"/>
      <c r="B16" s="2894" t="s">
        <v>4056</v>
      </c>
      <c r="C16" s="615" t="s">
        <v>4057</v>
      </c>
      <c r="D16" s="576" t="s">
        <v>4058</v>
      </c>
      <c r="E16" s="583" t="s">
        <v>4059</v>
      </c>
      <c r="F16" s="2713" t="s">
        <v>4060</v>
      </c>
      <c r="G16" s="2711" t="s">
        <v>4061</v>
      </c>
      <c r="H16" s="2894" t="s">
        <v>4062</v>
      </c>
      <c r="I16" s="2894" t="s">
        <v>4063</v>
      </c>
      <c r="J16" s="2894" t="s">
        <v>4064</v>
      </c>
      <c r="K16" s="2894" t="s">
        <v>4065</v>
      </c>
      <c r="L16" s="2894" t="s">
        <v>4066</v>
      </c>
      <c r="M16" s="2894" t="s">
        <v>4067</v>
      </c>
      <c r="N16" s="2896" t="s">
        <v>4068</v>
      </c>
      <c r="O16" s="2712" t="s">
        <v>4234</v>
      </c>
    </row>
    <row r="17" spans="1:15" ht="13.5" customHeight="1">
      <c r="A17" s="2705"/>
      <c r="B17" s="2894" t="s">
        <v>74</v>
      </c>
      <c r="C17" s="615" t="s">
        <v>2140</v>
      </c>
      <c r="D17" s="576" t="s">
        <v>4069</v>
      </c>
      <c r="E17" s="583" t="s">
        <v>2142</v>
      </c>
      <c r="F17" s="2713" t="s">
        <v>4070</v>
      </c>
      <c r="G17" s="2711" t="s">
        <v>4188</v>
      </c>
      <c r="H17" s="2894" t="s">
        <v>4071</v>
      </c>
      <c r="I17" s="2894" t="s">
        <v>4072</v>
      </c>
      <c r="J17" s="2894" t="s">
        <v>4073</v>
      </c>
      <c r="K17" s="2894" t="s">
        <v>5048</v>
      </c>
      <c r="L17" s="2894" t="s">
        <v>4075</v>
      </c>
      <c r="M17" s="2894" t="s">
        <v>4018</v>
      </c>
      <c r="N17" s="2896" t="s">
        <v>4019</v>
      </c>
      <c r="O17" s="2709"/>
    </row>
    <row r="18" spans="1:15" ht="13.5" customHeight="1">
      <c r="A18" s="2705"/>
      <c r="B18" s="540"/>
      <c r="C18" s="2891"/>
      <c r="D18" s="576" t="s">
        <v>2141</v>
      </c>
      <c r="E18" s="2714"/>
      <c r="F18" s="2715"/>
      <c r="G18" s="2708"/>
      <c r="H18" s="540"/>
      <c r="I18" s="540"/>
      <c r="J18" s="540"/>
      <c r="K18" s="2716"/>
      <c r="L18" s="540"/>
      <c r="M18" s="1422"/>
      <c r="N18" s="2717"/>
      <c r="O18" s="2704"/>
    </row>
    <row r="19" spans="1:15" ht="13.5" customHeight="1">
      <c r="A19" s="2705"/>
      <c r="B19" s="2908" t="s">
        <v>5373</v>
      </c>
      <c r="C19" s="2718" t="s">
        <v>5410</v>
      </c>
      <c r="D19" s="2719"/>
      <c r="E19" s="3185">
        <v>385000</v>
      </c>
      <c r="F19" s="3184">
        <v>324000</v>
      </c>
      <c r="G19" s="2720" t="s">
        <v>5374</v>
      </c>
      <c r="H19" s="2909" t="s">
        <v>5391</v>
      </c>
      <c r="I19" s="3183">
        <v>247400</v>
      </c>
      <c r="J19" s="2909"/>
      <c r="K19" s="2910">
        <v>362940</v>
      </c>
      <c r="L19" s="2910"/>
      <c r="M19" s="2911">
        <v>20765</v>
      </c>
      <c r="N19" s="3182">
        <f>F19+SUM(H19:M19)</f>
        <v>955105</v>
      </c>
      <c r="O19" s="2713"/>
    </row>
    <row r="20" spans="1:15" ht="13.5" customHeight="1">
      <c r="A20" s="2705"/>
      <c r="B20" s="2908" t="s">
        <v>4460</v>
      </c>
      <c r="C20" s="3200" t="s">
        <v>5375</v>
      </c>
      <c r="D20" s="306"/>
      <c r="E20" s="2912">
        <v>275000</v>
      </c>
      <c r="F20" s="2913">
        <v>273892</v>
      </c>
      <c r="G20" s="2720">
        <v>-2</v>
      </c>
      <c r="H20" s="2914" t="s">
        <v>5391</v>
      </c>
      <c r="I20" s="2915">
        <v>117500</v>
      </c>
      <c r="J20" s="2914"/>
      <c r="K20" s="2915">
        <v>241960</v>
      </c>
      <c r="L20" s="2916"/>
      <c r="M20" s="2917">
        <v>15546</v>
      </c>
      <c r="N20" s="3182">
        <f t="shared" ref="N20:N27" si="0">F20+SUM(H20:M20)</f>
        <v>648898</v>
      </c>
      <c r="O20" s="2713"/>
    </row>
    <row r="21" spans="1:15" s="856" customFormat="1" ht="13.5" customHeight="1">
      <c r="A21" s="2918"/>
      <c r="B21" s="2908" t="s">
        <v>5376</v>
      </c>
      <c r="C21" s="857" t="s">
        <v>5411</v>
      </c>
      <c r="D21" s="1421"/>
      <c r="E21" s="2919">
        <v>1140000</v>
      </c>
      <c r="F21" s="2920">
        <v>405959</v>
      </c>
      <c r="G21" s="2721" t="s">
        <v>5377</v>
      </c>
      <c r="H21" s="2921" t="s">
        <v>5391</v>
      </c>
      <c r="I21" s="2915">
        <v>490500</v>
      </c>
      <c r="J21" s="2921"/>
      <c r="K21" s="2915">
        <v>946800</v>
      </c>
      <c r="L21" s="2915"/>
      <c r="M21" s="2922">
        <v>1084413</v>
      </c>
      <c r="N21" s="3182">
        <f t="shared" si="0"/>
        <v>2927672</v>
      </c>
      <c r="O21" s="2722"/>
    </row>
    <row r="22" spans="1:15" s="856" customFormat="1" ht="13.5" customHeight="1">
      <c r="A22" s="2918"/>
      <c r="B22" s="2908" t="s">
        <v>5403</v>
      </c>
      <c r="C22" s="857" t="s">
        <v>5378</v>
      </c>
      <c r="D22" s="1421"/>
      <c r="E22" s="2919">
        <v>210000</v>
      </c>
      <c r="F22" s="2920">
        <v>167575</v>
      </c>
      <c r="G22" s="2720">
        <v>-2</v>
      </c>
      <c r="H22" s="2921" t="s">
        <v>5391</v>
      </c>
      <c r="I22" s="2915">
        <v>38000</v>
      </c>
      <c r="J22" s="2921"/>
      <c r="K22" s="2915" t="s">
        <v>5392</v>
      </c>
      <c r="L22" s="2915"/>
      <c r="M22" s="2922">
        <v>9530</v>
      </c>
      <c r="N22" s="2717">
        <f>F22+SUM(H22:M22)</f>
        <v>215105</v>
      </c>
      <c r="O22" s="2722"/>
    </row>
    <row r="23" spans="1:15" ht="13.5" customHeight="1">
      <c r="A23" s="2705"/>
      <c r="B23" s="2908" t="s">
        <v>5379</v>
      </c>
      <c r="C23" s="3200" t="s">
        <v>5380</v>
      </c>
      <c r="D23" s="2719"/>
      <c r="E23" s="2923">
        <v>245900</v>
      </c>
      <c r="F23" s="2920">
        <v>245150</v>
      </c>
      <c r="G23" s="2720">
        <v>-2</v>
      </c>
      <c r="H23" s="2914" t="s">
        <v>5391</v>
      </c>
      <c r="I23" s="2914">
        <v>108700</v>
      </c>
      <c r="J23" s="2914"/>
      <c r="K23" s="2916">
        <v>157800</v>
      </c>
      <c r="L23" s="2916"/>
      <c r="M23" s="2917">
        <v>17680</v>
      </c>
      <c r="N23" s="3182">
        <f t="shared" si="0"/>
        <v>529330</v>
      </c>
      <c r="O23" s="2713"/>
    </row>
    <row r="24" spans="1:15" ht="13.5" customHeight="1">
      <c r="A24" s="2705"/>
      <c r="B24" s="2908" t="s">
        <v>5381</v>
      </c>
      <c r="C24" s="3200" t="s">
        <v>5382</v>
      </c>
      <c r="D24" s="306"/>
      <c r="E24" s="2912">
        <v>237200</v>
      </c>
      <c r="F24" s="2913">
        <v>236675</v>
      </c>
      <c r="G24" s="2720">
        <v>-2</v>
      </c>
      <c r="H24" s="2914" t="s">
        <v>5391</v>
      </c>
      <c r="I24" s="2914">
        <v>100100</v>
      </c>
      <c r="J24" s="2914"/>
      <c r="K24" s="2916">
        <v>142020</v>
      </c>
      <c r="L24" s="2916"/>
      <c r="M24" s="2917">
        <v>19260</v>
      </c>
      <c r="N24" s="3182">
        <f t="shared" si="0"/>
        <v>498055</v>
      </c>
      <c r="O24" s="2713"/>
    </row>
    <row r="25" spans="1:15" ht="13.5" customHeight="1">
      <c r="A25" s="2705"/>
      <c r="B25" s="2908" t="s">
        <v>5383</v>
      </c>
      <c r="C25" s="3200" t="s">
        <v>5384</v>
      </c>
      <c r="D25" s="306"/>
      <c r="E25" s="2924"/>
      <c r="F25" s="2925">
        <v>26000</v>
      </c>
      <c r="G25" s="2720">
        <v>-2</v>
      </c>
      <c r="H25" s="2914" t="s">
        <v>5391</v>
      </c>
      <c r="I25" s="2916" t="s">
        <v>5392</v>
      </c>
      <c r="J25" s="2916"/>
      <c r="K25" s="2916" t="s">
        <v>5392</v>
      </c>
      <c r="L25" s="2916"/>
      <c r="M25" s="779" t="s">
        <v>5392</v>
      </c>
      <c r="N25" s="3182">
        <f t="shared" si="0"/>
        <v>26000</v>
      </c>
      <c r="O25" s="2713"/>
    </row>
    <row r="26" spans="1:15" ht="13.5" customHeight="1">
      <c r="A26" s="2705"/>
      <c r="B26" s="2908" t="s">
        <v>5385</v>
      </c>
      <c r="C26" s="3200" t="s">
        <v>5404</v>
      </c>
      <c r="D26" s="2719">
        <v>41634</v>
      </c>
      <c r="E26" s="2924">
        <v>1265700</v>
      </c>
      <c r="F26" s="2925">
        <v>1244063</v>
      </c>
      <c r="G26" s="2720">
        <v>-1</v>
      </c>
      <c r="H26" s="2914" t="s">
        <v>5391</v>
      </c>
      <c r="I26" s="2916">
        <v>1618800</v>
      </c>
      <c r="J26" s="2916"/>
      <c r="K26" s="2916">
        <v>4870760</v>
      </c>
      <c r="L26" s="2916"/>
      <c r="M26" s="779">
        <v>4887841</v>
      </c>
      <c r="N26" s="3182">
        <f t="shared" si="0"/>
        <v>12621464</v>
      </c>
      <c r="O26" s="2713"/>
    </row>
    <row r="27" spans="1:15" ht="13.5" customHeight="1">
      <c r="A27" s="2705"/>
      <c r="B27" s="2908" t="s">
        <v>5386</v>
      </c>
      <c r="C27" s="3200" t="s">
        <v>5387</v>
      </c>
      <c r="D27" s="306"/>
      <c r="E27" s="2924">
        <v>212900</v>
      </c>
      <c r="F27" s="2925">
        <v>210544</v>
      </c>
      <c r="G27" s="2720">
        <v>-2</v>
      </c>
      <c r="H27" s="2914" t="s">
        <v>5391</v>
      </c>
      <c r="I27" s="2916">
        <v>25100</v>
      </c>
      <c r="J27" s="2916"/>
      <c r="K27" s="2915"/>
      <c r="L27" s="2916"/>
      <c r="M27" s="2917">
        <v>12633</v>
      </c>
      <c r="N27" s="3182">
        <f t="shared" si="0"/>
        <v>248277</v>
      </c>
      <c r="O27" s="2713"/>
    </row>
    <row r="28" spans="1:15" ht="13.5" customHeight="1">
      <c r="A28" s="2705"/>
      <c r="B28" s="2926"/>
      <c r="C28" s="3200" t="s">
        <v>5388</v>
      </c>
      <c r="D28" s="306"/>
      <c r="E28" s="2924"/>
      <c r="F28" s="2927"/>
      <c r="G28" s="2720"/>
      <c r="H28" s="2916"/>
      <c r="I28" s="2916"/>
      <c r="J28" s="2916"/>
      <c r="K28" s="2916"/>
      <c r="L28" s="2916"/>
      <c r="M28" s="779"/>
      <c r="N28" s="2717" t="s">
        <v>5393</v>
      </c>
      <c r="O28" s="2713"/>
    </row>
    <row r="29" spans="1:15" ht="13.5" customHeight="1">
      <c r="A29" s="2705"/>
      <c r="B29" s="2926" t="s">
        <v>5389</v>
      </c>
      <c r="C29" s="3200"/>
      <c r="D29" s="306"/>
      <c r="E29" s="2924"/>
      <c r="F29" s="2927"/>
      <c r="G29" s="2720"/>
      <c r="H29" s="2916"/>
      <c r="I29" s="2916"/>
      <c r="J29" s="2916"/>
      <c r="K29" s="2916"/>
      <c r="L29" s="2916"/>
      <c r="M29" s="779"/>
      <c r="N29" s="2717" t="s">
        <v>5393</v>
      </c>
      <c r="O29" s="2713"/>
    </row>
    <row r="30" spans="1:15" ht="13.5" customHeight="1">
      <c r="A30" s="2705"/>
      <c r="B30" s="2926" t="s">
        <v>5390</v>
      </c>
      <c r="C30" s="3200"/>
      <c r="D30" s="306"/>
      <c r="E30" s="2924"/>
      <c r="F30" s="2927"/>
      <c r="G30" s="2720"/>
      <c r="H30" s="2916"/>
      <c r="I30" s="2916"/>
      <c r="J30" s="2916"/>
      <c r="K30" s="2915"/>
      <c r="L30" s="2916"/>
      <c r="M30" s="2928"/>
      <c r="N30" s="2717" t="s">
        <v>5393</v>
      </c>
      <c r="O30" s="2713"/>
    </row>
    <row r="31" spans="1:15" ht="13.5" customHeight="1">
      <c r="A31" s="2705"/>
      <c r="B31" s="2926" t="s">
        <v>5468</v>
      </c>
      <c r="C31" s="3200"/>
      <c r="D31" s="306"/>
      <c r="E31" s="2924"/>
      <c r="F31" s="2927"/>
      <c r="G31" s="2720"/>
      <c r="H31" s="2916"/>
      <c r="I31" s="2916"/>
      <c r="J31" s="2916"/>
      <c r="K31" s="2916"/>
      <c r="L31" s="2916"/>
      <c r="M31" s="2928"/>
      <c r="N31" s="2717" t="s">
        <v>5393</v>
      </c>
      <c r="O31" s="2713"/>
    </row>
    <row r="32" spans="1:15" ht="13.5" customHeight="1">
      <c r="A32" s="2705"/>
      <c r="B32" s="2926"/>
      <c r="C32" s="3181"/>
      <c r="D32" s="306"/>
      <c r="E32" s="2924"/>
      <c r="F32" s="2927"/>
      <c r="G32" s="2720"/>
      <c r="H32" s="2916"/>
      <c r="I32" s="2916"/>
      <c r="J32" s="2916"/>
      <c r="K32" s="2916"/>
      <c r="L32" s="2916"/>
      <c r="M32" s="2928"/>
      <c r="N32" s="2717" t="s">
        <v>5393</v>
      </c>
      <c r="O32" s="2713"/>
    </row>
    <row r="33" spans="1:15" ht="13.5" customHeight="1">
      <c r="A33" s="2705"/>
      <c r="B33" s="2926"/>
      <c r="C33" s="3181"/>
      <c r="D33" s="306"/>
      <c r="E33" s="2924"/>
      <c r="F33" s="2927"/>
      <c r="G33" s="2720"/>
      <c r="H33" s="2916"/>
      <c r="I33" s="2916"/>
      <c r="J33" s="2916"/>
      <c r="K33" s="2916"/>
      <c r="L33" s="2916"/>
      <c r="M33" s="2928"/>
      <c r="N33" s="2717" t="s">
        <v>5393</v>
      </c>
      <c r="O33" s="2713"/>
    </row>
    <row r="34" spans="1:15" ht="13.5" customHeight="1">
      <c r="A34" s="2705"/>
      <c r="B34" s="2926"/>
      <c r="C34" s="3181"/>
      <c r="D34" s="306"/>
      <c r="E34" s="2924"/>
      <c r="F34" s="2927"/>
      <c r="G34" s="2720"/>
      <c r="H34" s="2916"/>
      <c r="I34" s="2916"/>
      <c r="J34" s="2916"/>
      <c r="K34" s="2916"/>
      <c r="L34" s="2916"/>
      <c r="M34" s="2928"/>
      <c r="N34" s="2717" t="s">
        <v>5393</v>
      </c>
      <c r="O34" s="2713"/>
    </row>
    <row r="35" spans="1:15" ht="13.5" customHeight="1">
      <c r="A35" s="2705"/>
      <c r="B35" s="2926"/>
      <c r="C35" s="3181"/>
      <c r="D35" s="306"/>
      <c r="E35" s="2924"/>
      <c r="F35" s="2927"/>
      <c r="G35" s="2720"/>
      <c r="H35" s="2916"/>
      <c r="I35" s="2916"/>
      <c r="J35" s="2916"/>
      <c r="K35" s="2916"/>
      <c r="L35" s="2916"/>
      <c r="M35" s="2916"/>
      <c r="N35" s="2723" t="s">
        <v>5393</v>
      </c>
      <c r="O35" s="2712"/>
    </row>
    <row r="36" spans="1:15" ht="13.5" customHeight="1">
      <c r="A36" s="2705"/>
      <c r="B36" s="2926"/>
      <c r="C36" s="2891"/>
      <c r="D36" s="306"/>
      <c r="E36" s="2924"/>
      <c r="F36" s="2927"/>
      <c r="G36" s="2720"/>
      <c r="H36" s="2916"/>
      <c r="I36" s="2916"/>
      <c r="J36" s="2916"/>
      <c r="K36" s="2916"/>
      <c r="L36" s="2916"/>
      <c r="M36" s="2916"/>
      <c r="N36" s="2723" t="str">
        <f t="shared" ref="N36:N42" si="1">IF(SUM(F36:M36)=0,"  ",SUM(F36:M36))</f>
        <v xml:space="preserve">  </v>
      </c>
      <c r="O36" s="2712"/>
    </row>
    <row r="37" spans="1:15" ht="13.5" customHeight="1">
      <c r="A37" s="2705"/>
      <c r="B37" s="2926"/>
      <c r="C37" s="2891"/>
      <c r="D37" s="306"/>
      <c r="E37" s="2924"/>
      <c r="F37" s="2927"/>
      <c r="G37" s="2720"/>
      <c r="H37" s="2916"/>
      <c r="I37" s="2916"/>
      <c r="J37" s="2916"/>
      <c r="K37" s="2916"/>
      <c r="L37" s="2916"/>
      <c r="M37" s="2916"/>
      <c r="N37" s="2723" t="str">
        <f t="shared" si="1"/>
        <v xml:space="preserve">  </v>
      </c>
      <c r="O37" s="2712"/>
    </row>
    <row r="38" spans="1:15" ht="13.5" customHeight="1">
      <c r="A38" s="2705"/>
      <c r="B38" s="2926"/>
      <c r="C38" s="2891"/>
      <c r="D38" s="306"/>
      <c r="E38" s="2924"/>
      <c r="F38" s="2927"/>
      <c r="G38" s="2720"/>
      <c r="H38" s="2916"/>
      <c r="I38" s="2916"/>
      <c r="J38" s="2916"/>
      <c r="K38" s="2916"/>
      <c r="L38" s="2916"/>
      <c r="M38" s="2916"/>
      <c r="N38" s="2723" t="str">
        <f t="shared" si="1"/>
        <v xml:space="preserve">  </v>
      </c>
      <c r="O38" s="2712"/>
    </row>
    <row r="39" spans="1:15" ht="13.5" customHeight="1">
      <c r="A39" s="2705"/>
      <c r="B39" s="2926"/>
      <c r="C39" s="2891"/>
      <c r="D39" s="306"/>
      <c r="E39" s="2924"/>
      <c r="F39" s="2927"/>
      <c r="G39" s="2720"/>
      <c r="H39" s="2916"/>
      <c r="I39" s="2916"/>
      <c r="J39" s="2916"/>
      <c r="K39" s="2916"/>
      <c r="L39" s="2916"/>
      <c r="M39" s="2916"/>
      <c r="N39" s="2723" t="str">
        <f t="shared" si="1"/>
        <v xml:space="preserve">  </v>
      </c>
      <c r="O39" s="2712"/>
    </row>
    <row r="40" spans="1:15" ht="13.5" customHeight="1">
      <c r="A40" s="2705"/>
      <c r="B40" s="2926"/>
      <c r="C40" s="2891"/>
      <c r="D40" s="306"/>
      <c r="E40" s="2924"/>
      <c r="F40" s="2927"/>
      <c r="G40" s="2720"/>
      <c r="H40" s="2916"/>
      <c r="I40" s="2916"/>
      <c r="J40" s="2916"/>
      <c r="K40" s="2916"/>
      <c r="L40" s="2916"/>
      <c r="M40" s="2916"/>
      <c r="N40" s="2723" t="str">
        <f t="shared" si="1"/>
        <v xml:space="preserve">  </v>
      </c>
      <c r="O40" s="2712"/>
    </row>
    <row r="41" spans="1:15" ht="13.5" customHeight="1">
      <c r="A41" s="2705"/>
      <c r="B41" s="2926"/>
      <c r="C41" s="2891"/>
      <c r="D41" s="306"/>
      <c r="E41" s="2924"/>
      <c r="F41" s="2927"/>
      <c r="G41" s="2720"/>
      <c r="H41" s="2916"/>
      <c r="I41" s="2916"/>
      <c r="J41" s="2916"/>
      <c r="K41" s="2916"/>
      <c r="L41" s="2916"/>
      <c r="M41" s="2916"/>
      <c r="N41" s="2723" t="str">
        <f t="shared" si="1"/>
        <v xml:space="preserve">  </v>
      </c>
      <c r="O41" s="2712"/>
    </row>
    <row r="42" spans="1:15" ht="13.5" customHeight="1" thickBot="1">
      <c r="A42" s="2705"/>
      <c r="B42" s="2926"/>
      <c r="C42" s="2891"/>
      <c r="D42" s="306"/>
      <c r="E42" s="2924"/>
      <c r="F42" s="2927"/>
      <c r="G42" s="2725"/>
      <c r="H42" s="2930"/>
      <c r="I42" s="2930"/>
      <c r="J42" s="2930"/>
      <c r="K42" s="2930"/>
      <c r="L42" s="2930"/>
      <c r="M42" s="2930"/>
      <c r="N42" s="2726" t="str">
        <f t="shared" si="1"/>
        <v xml:space="preserve">  </v>
      </c>
      <c r="O42" s="2727"/>
    </row>
    <row r="43" spans="1:15" ht="13.5" customHeight="1">
      <c r="A43" s="2698"/>
      <c r="B43" s="2699"/>
      <c r="C43" s="2699"/>
      <c r="D43" s="2699"/>
      <c r="E43" s="2699"/>
      <c r="F43" s="2700"/>
      <c r="G43" s="2896"/>
      <c r="H43" s="2889" t="s">
        <v>4020</v>
      </c>
      <c r="O43" s="573"/>
    </row>
    <row r="44" spans="1:15" ht="13.5" customHeight="1">
      <c r="A44" s="2705"/>
      <c r="B44" s="3200"/>
      <c r="C44" s="3200"/>
      <c r="D44" s="3200"/>
      <c r="E44" s="3200"/>
      <c r="F44" s="2704"/>
      <c r="G44" s="2893"/>
      <c r="H44" s="1196"/>
      <c r="O44" s="573"/>
    </row>
    <row r="45" spans="1:15" ht="13.5" customHeight="1">
      <c r="A45" s="2705"/>
      <c r="B45" s="2931" t="s">
        <v>679</v>
      </c>
      <c r="C45" s="3200"/>
      <c r="D45" s="3200"/>
      <c r="E45" s="3200"/>
      <c r="F45" s="2704"/>
      <c r="G45" s="2893"/>
      <c r="O45" s="573"/>
    </row>
    <row r="46" spans="1:15" ht="13.5" customHeight="1">
      <c r="A46" s="2705"/>
      <c r="B46" s="2931"/>
      <c r="C46" s="3200"/>
      <c r="D46" s="3200"/>
      <c r="E46" s="3200"/>
      <c r="F46" s="2704"/>
      <c r="G46" s="2893"/>
      <c r="O46" s="573"/>
    </row>
    <row r="47" spans="1:15" ht="18" customHeight="1">
      <c r="A47" s="3300">
        <v>-1</v>
      </c>
      <c r="B47" s="3302" t="s">
        <v>5405</v>
      </c>
      <c r="C47" s="3302"/>
      <c r="D47" s="3302"/>
      <c r="E47" s="3302"/>
      <c r="F47" s="3303"/>
      <c r="G47" s="3299">
        <v>-1</v>
      </c>
      <c r="H47" s="3301" t="s">
        <v>5406</v>
      </c>
      <c r="I47" s="3301"/>
      <c r="J47" s="3301"/>
      <c r="K47" s="3301"/>
      <c r="L47" s="3301"/>
      <c r="M47" s="3301"/>
      <c r="N47" s="3301"/>
      <c r="O47" s="2728"/>
    </row>
    <row r="48" spans="1:15" ht="18" customHeight="1">
      <c r="A48" s="3300"/>
      <c r="B48" s="3302"/>
      <c r="C48" s="3302"/>
      <c r="D48" s="3302"/>
      <c r="E48" s="3302"/>
      <c r="F48" s="3303"/>
      <c r="G48" s="3299"/>
      <c r="H48" s="3301"/>
      <c r="I48" s="3301"/>
      <c r="J48" s="3301"/>
      <c r="K48" s="3301"/>
      <c r="L48" s="3301"/>
      <c r="M48" s="3301"/>
      <c r="N48" s="3301"/>
      <c r="O48" s="2728"/>
    </row>
    <row r="49" spans="1:15" ht="18" customHeight="1">
      <c r="A49" s="3300"/>
      <c r="B49" s="3302"/>
      <c r="C49" s="3302"/>
      <c r="D49" s="3302"/>
      <c r="E49" s="3302"/>
      <c r="F49" s="3303"/>
      <c r="G49" s="3299"/>
      <c r="H49" s="3301"/>
      <c r="I49" s="3301"/>
      <c r="J49" s="3301"/>
      <c r="K49" s="3301"/>
      <c r="L49" s="3301"/>
      <c r="M49" s="3301"/>
      <c r="N49" s="3301"/>
      <c r="O49" s="2728"/>
    </row>
    <row r="50" spans="1:15" ht="18" customHeight="1">
      <c r="A50" s="3300"/>
      <c r="B50" s="3302"/>
      <c r="C50" s="3302"/>
      <c r="D50" s="3302"/>
      <c r="E50" s="3302"/>
      <c r="F50" s="3303"/>
      <c r="G50" s="3299"/>
      <c r="H50" s="3301"/>
      <c r="I50" s="3301"/>
      <c r="J50" s="3301"/>
      <c r="K50" s="3301"/>
      <c r="L50" s="3301"/>
      <c r="M50" s="3301"/>
      <c r="N50" s="3301"/>
      <c r="O50" s="2728"/>
    </row>
    <row r="51" spans="1:15" ht="18" customHeight="1">
      <c r="A51" s="3205"/>
      <c r="B51" s="3302"/>
      <c r="C51" s="3302"/>
      <c r="D51" s="3302"/>
      <c r="E51" s="3302"/>
      <c r="F51" s="3303"/>
      <c r="G51" s="3214"/>
      <c r="H51" s="3301"/>
      <c r="I51" s="3301"/>
      <c r="J51" s="3301"/>
      <c r="K51" s="3301"/>
      <c r="L51" s="3301"/>
      <c r="M51" s="3301"/>
      <c r="N51" s="3301"/>
      <c r="O51" s="2728"/>
    </row>
    <row r="52" spans="1:15" ht="13.5" customHeight="1">
      <c r="A52" s="3205"/>
      <c r="B52" s="3302"/>
      <c r="C52" s="3302"/>
      <c r="D52" s="3302"/>
      <c r="E52" s="3302"/>
      <c r="F52" s="3303"/>
      <c r="G52" s="3214"/>
      <c r="H52" s="3301"/>
      <c r="I52" s="3301"/>
      <c r="J52" s="3301"/>
      <c r="K52" s="3301"/>
      <c r="L52" s="3301"/>
      <c r="M52" s="3301"/>
      <c r="N52" s="3301"/>
      <c r="O52" s="2728"/>
    </row>
    <row r="53" spans="1:15" ht="20.25" customHeight="1">
      <c r="A53" s="3205"/>
      <c r="B53" s="3201"/>
      <c r="C53" s="3201"/>
      <c r="D53" s="3201"/>
      <c r="E53" s="3201"/>
      <c r="F53" s="3204"/>
      <c r="G53" s="3214"/>
      <c r="H53" s="3213"/>
      <c r="I53" s="3213"/>
      <c r="J53" s="3213"/>
      <c r="K53" s="3213"/>
      <c r="L53" s="3213"/>
      <c r="M53" s="3213"/>
      <c r="N53" s="3213"/>
      <c r="O53" s="2728"/>
    </row>
    <row r="54" spans="1:15" ht="19.5" customHeight="1">
      <c r="A54" s="3300">
        <v>-2</v>
      </c>
      <c r="B54" s="3307" t="s">
        <v>5407</v>
      </c>
      <c r="C54" s="3307"/>
      <c r="D54" s="3307"/>
      <c r="E54" s="3307"/>
      <c r="F54" s="3308"/>
      <c r="G54" s="3299">
        <v>-2</v>
      </c>
      <c r="H54" s="3307" t="s">
        <v>5408</v>
      </c>
      <c r="I54" s="3307"/>
      <c r="J54" s="3307"/>
      <c r="K54" s="3307"/>
      <c r="L54" s="3307"/>
      <c r="M54" s="3307"/>
      <c r="N54" s="3307"/>
      <c r="O54" s="2728"/>
    </row>
    <row r="55" spans="1:15" ht="19.5" customHeight="1">
      <c r="A55" s="3300"/>
      <c r="B55" s="3307"/>
      <c r="C55" s="3307"/>
      <c r="D55" s="3307"/>
      <c r="E55" s="3307"/>
      <c r="F55" s="3308"/>
      <c r="G55" s="3299"/>
      <c r="H55" s="3307"/>
      <c r="I55" s="3307"/>
      <c r="J55" s="3307"/>
      <c r="K55" s="3307"/>
      <c r="L55" s="3307"/>
      <c r="M55" s="3307"/>
      <c r="N55" s="3307"/>
      <c r="O55" s="2728"/>
    </row>
    <row r="56" spans="1:15" ht="19.5" customHeight="1">
      <c r="A56" s="3205"/>
      <c r="B56" s="3307"/>
      <c r="C56" s="3307"/>
      <c r="D56" s="3307"/>
      <c r="E56" s="3307"/>
      <c r="F56" s="3308"/>
      <c r="G56" s="3214"/>
      <c r="H56" s="3307"/>
      <c r="I56" s="3307"/>
      <c r="J56" s="3307"/>
      <c r="K56" s="3307"/>
      <c r="L56" s="3307"/>
      <c r="M56" s="3307"/>
      <c r="N56" s="3307"/>
      <c r="O56" s="2728"/>
    </row>
    <row r="57" spans="1:15" ht="13.5" customHeight="1">
      <c r="A57" s="3205"/>
      <c r="B57" s="3307"/>
      <c r="C57" s="3307"/>
      <c r="D57" s="3307"/>
      <c r="E57" s="3307"/>
      <c r="F57" s="3308"/>
      <c r="G57" s="3214"/>
      <c r="H57" s="3307"/>
      <c r="I57" s="3307"/>
      <c r="J57" s="3307"/>
      <c r="K57" s="3307"/>
      <c r="L57" s="3307"/>
      <c r="M57" s="3307"/>
      <c r="N57" s="3307"/>
      <c r="O57" s="2728"/>
    </row>
    <row r="58" spans="1:15" ht="13.5" customHeight="1">
      <c r="A58" s="3205"/>
      <c r="B58" s="3201"/>
      <c r="C58" s="3201"/>
      <c r="D58" s="3201"/>
      <c r="E58" s="3201"/>
      <c r="F58" s="3204"/>
      <c r="G58" s="3214"/>
      <c r="H58" s="3212"/>
      <c r="I58" s="3212"/>
      <c r="J58" s="3212"/>
      <c r="K58" s="3212"/>
      <c r="L58" s="3201"/>
      <c r="M58" s="3211"/>
      <c r="N58" s="3211"/>
      <c r="O58" s="2728"/>
    </row>
    <row r="59" spans="1:15" ht="13.5" customHeight="1">
      <c r="A59" s="3203">
        <v>-3</v>
      </c>
      <c r="B59" s="3210" t="s">
        <v>5207</v>
      </c>
      <c r="C59" s="3209"/>
      <c r="D59" s="3209"/>
      <c r="E59" s="3209"/>
      <c r="F59" s="3202"/>
      <c r="G59" s="3206">
        <v>-3</v>
      </c>
      <c r="H59" s="3210" t="s">
        <v>5207</v>
      </c>
      <c r="I59" s="3209"/>
      <c r="J59" s="3209"/>
      <c r="K59" s="3209"/>
      <c r="L59" s="3208"/>
      <c r="M59" s="3211"/>
      <c r="N59" s="3211"/>
      <c r="O59" s="2728"/>
    </row>
    <row r="60" spans="1:15" ht="13.5" customHeight="1">
      <c r="A60" s="3205"/>
      <c r="B60" s="3207"/>
      <c r="C60" s="3207"/>
      <c r="D60" s="3207"/>
      <c r="E60" s="3207"/>
      <c r="F60" s="3202"/>
      <c r="G60" s="3214"/>
      <c r="H60" s="3211"/>
      <c r="I60" s="3211"/>
      <c r="J60" s="3211"/>
      <c r="K60" s="3211"/>
      <c r="L60" s="3207"/>
      <c r="M60" s="3211"/>
      <c r="N60" s="3211"/>
      <c r="O60" s="2728"/>
    </row>
    <row r="61" spans="1:15" ht="13.5" customHeight="1">
      <c r="A61" s="3203">
        <v>-4</v>
      </c>
      <c r="B61" s="3304" t="s">
        <v>5409</v>
      </c>
      <c r="C61" s="3304"/>
      <c r="D61" s="3304"/>
      <c r="E61" s="3304"/>
      <c r="F61" s="3305"/>
      <c r="G61" s="3206">
        <v>-4</v>
      </c>
      <c r="H61" s="3306" t="s">
        <v>5409</v>
      </c>
      <c r="I61" s="3306"/>
      <c r="J61" s="3306"/>
      <c r="K61" s="3306"/>
      <c r="L61" s="3306"/>
      <c r="M61" s="3306"/>
      <c r="N61" s="3306"/>
      <c r="O61" s="2728"/>
    </row>
    <row r="62" spans="1:15" ht="13.5" customHeight="1">
      <c r="A62" s="3205"/>
      <c r="B62" s="3304"/>
      <c r="C62" s="3304"/>
      <c r="D62" s="3304"/>
      <c r="E62" s="3304"/>
      <c r="F62" s="3305"/>
      <c r="G62" s="3214"/>
      <c r="H62" s="3306"/>
      <c r="I62" s="3306"/>
      <c r="J62" s="3306"/>
      <c r="K62" s="3306"/>
      <c r="L62" s="3306"/>
      <c r="M62" s="3306"/>
      <c r="N62" s="3306"/>
      <c r="O62" s="2728"/>
    </row>
    <row r="63" spans="1:15" ht="13.5" customHeight="1">
      <c r="A63" s="3205"/>
      <c r="B63" s="3304"/>
      <c r="C63" s="3304"/>
      <c r="D63" s="3304"/>
      <c r="E63" s="3304"/>
      <c r="F63" s="3305"/>
      <c r="G63" s="3214"/>
      <c r="H63" s="3306"/>
      <c r="I63" s="3306"/>
      <c r="J63" s="3306"/>
      <c r="K63" s="3306"/>
      <c r="L63" s="3306"/>
      <c r="M63" s="3306"/>
      <c r="N63" s="3306"/>
      <c r="O63" s="2728"/>
    </row>
    <row r="64" spans="1:15" ht="13.5" customHeight="1">
      <c r="A64" s="3205"/>
      <c r="B64" s="3304"/>
      <c r="C64" s="3304"/>
      <c r="D64" s="3304"/>
      <c r="E64" s="3304"/>
      <c r="F64" s="3305"/>
      <c r="G64" s="3214"/>
      <c r="H64" s="3306"/>
      <c r="I64" s="3306"/>
      <c r="J64" s="3306"/>
      <c r="K64" s="3306"/>
      <c r="L64" s="3306"/>
      <c r="M64" s="3306"/>
      <c r="N64" s="3306"/>
      <c r="O64" s="2728"/>
    </row>
    <row r="65" spans="1:15" ht="13.5" customHeight="1">
      <c r="A65" s="3205"/>
      <c r="B65" s="3304"/>
      <c r="C65" s="3304"/>
      <c r="D65" s="3304"/>
      <c r="E65" s="3304"/>
      <c r="F65" s="3305"/>
      <c r="G65" s="3214"/>
      <c r="H65" s="3306"/>
      <c r="I65" s="3306"/>
      <c r="J65" s="3306"/>
      <c r="K65" s="3306"/>
      <c r="L65" s="3306"/>
      <c r="M65" s="3306"/>
      <c r="N65" s="3306"/>
      <c r="O65" s="2728"/>
    </row>
    <row r="66" spans="1:15" ht="13.5" customHeight="1">
      <c r="A66" s="3205"/>
      <c r="B66" s="3304"/>
      <c r="C66" s="3304"/>
      <c r="D66" s="3304"/>
      <c r="E66" s="3304"/>
      <c r="F66" s="3305"/>
      <c r="G66" s="3214"/>
      <c r="H66" s="3306"/>
      <c r="I66" s="3306"/>
      <c r="J66" s="3306"/>
      <c r="K66" s="3306"/>
      <c r="L66" s="3306"/>
      <c r="M66" s="3306"/>
      <c r="N66" s="3306"/>
      <c r="O66" s="2728"/>
    </row>
    <row r="67" spans="1:15" ht="13.5" customHeight="1">
      <c r="A67" s="2705"/>
      <c r="B67" s="615" t="s">
        <v>3747</v>
      </c>
      <c r="C67" s="615">
        <v>104</v>
      </c>
      <c r="D67" s="3200"/>
      <c r="E67" s="3200"/>
      <c r="F67" s="2704"/>
      <c r="G67" s="2893"/>
      <c r="J67" s="7">
        <v>105</v>
      </c>
      <c r="O67" s="573"/>
    </row>
    <row r="68" spans="1:15" ht="13.5" customHeight="1">
      <c r="A68" s="2705"/>
      <c r="B68" s="615" t="s">
        <v>3747</v>
      </c>
      <c r="C68" s="3200"/>
      <c r="D68" s="3200"/>
      <c r="E68" s="3200"/>
      <c r="F68" s="2704"/>
      <c r="G68" s="2893"/>
      <c r="O68" s="573"/>
    </row>
    <row r="69" spans="1:15" ht="15.75" thickBot="1">
      <c r="A69" s="2929"/>
      <c r="B69" s="2724"/>
      <c r="C69" s="2724"/>
      <c r="D69" s="2724"/>
      <c r="E69" s="2724"/>
      <c r="F69" s="2750"/>
      <c r="G69" s="613"/>
      <c r="L69" s="548"/>
      <c r="M69" s="548"/>
      <c r="N69" s="548"/>
      <c r="O69" s="589"/>
    </row>
    <row r="70" spans="1:15" ht="15.75">
      <c r="H70" s="2729"/>
      <c r="I70" s="2729"/>
      <c r="J70" s="2729"/>
      <c r="K70" s="2729"/>
      <c r="O70" s="591" t="s">
        <v>2837</v>
      </c>
    </row>
    <row r="71" spans="1:15">
      <c r="B71" s="7">
        <v>104</v>
      </c>
      <c r="C71" s="615" t="s">
        <v>3747</v>
      </c>
      <c r="D71" s="7"/>
      <c r="E71" s="7"/>
      <c r="F71" s="7"/>
      <c r="G71" s="7" t="s">
        <v>3747</v>
      </c>
      <c r="H71" s="615" t="s">
        <v>3747</v>
      </c>
      <c r="I71" s="615" t="s">
        <v>3747</v>
      </c>
      <c r="J71" s="615"/>
      <c r="K71" s="615" t="s">
        <v>3747</v>
      </c>
      <c r="L71" s="7"/>
      <c r="M71" s="7"/>
      <c r="N71" s="7"/>
      <c r="O71" s="7"/>
    </row>
  </sheetData>
  <mergeCells count="17">
    <mergeCell ref="G47:G48"/>
    <mergeCell ref="A47:A48"/>
    <mergeCell ref="H47:N52"/>
    <mergeCell ref="B47:F52"/>
    <mergeCell ref="B61:F66"/>
    <mergeCell ref="H61:N66"/>
    <mergeCell ref="B54:F57"/>
    <mergeCell ref="A54:A55"/>
    <mergeCell ref="G49:G50"/>
    <mergeCell ref="A49:A50"/>
    <mergeCell ref="G54:G55"/>
    <mergeCell ref="H54:N57"/>
    <mergeCell ref="B5:F6"/>
    <mergeCell ref="H5:N8"/>
    <mergeCell ref="B8:F10"/>
    <mergeCell ref="H10:N11"/>
    <mergeCell ref="B12:F13"/>
  </mergeCells>
  <phoneticPr fontId="0" type="noConversion"/>
  <printOptions horizontalCentered="1" verticalCentered="1"/>
  <pageMargins left="0.25" right="0.25" top="0" bottom="0" header="0.5" footer="0.5"/>
  <pageSetup scale="58" fitToWidth="2" orientation="portrait" horizontalDpi="300" verticalDpi="300" r:id="rId1"/>
  <headerFooter alignWithMargins="0"/>
  <colBreaks count="1" manualBreakCount="1">
    <brk id="6" max="7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1">
    <tabColor rgb="FF92D050"/>
  </sheetPr>
  <dimension ref="A1:G175"/>
  <sheetViews>
    <sheetView defaultGridColor="0" colorId="22" zoomScale="60" zoomScaleNormal="60" workbookViewId="0">
      <selection activeCell="L25" sqref="L25"/>
    </sheetView>
  </sheetViews>
  <sheetFormatPr defaultColWidth="9.6640625" defaultRowHeight="15"/>
  <cols>
    <col min="1" max="1" width="4.6640625" style="1474" customWidth="1"/>
    <col min="2" max="2" width="30.6640625" style="1474" customWidth="1"/>
    <col min="3" max="3" width="16.6640625" style="1474" customWidth="1"/>
    <col min="4" max="4" width="13.6640625" style="1474" customWidth="1"/>
    <col min="5" max="5" width="16.6640625" style="1474" customWidth="1"/>
    <col min="6" max="6" width="15.6640625" style="1474" customWidth="1"/>
    <col min="7" max="16384" width="9.6640625" style="1474"/>
  </cols>
  <sheetData>
    <row r="1" spans="1:7">
      <c r="A1" s="2755"/>
      <c r="B1" s="2756" t="s">
        <v>2838</v>
      </c>
      <c r="C1" s="2757" t="s">
        <v>3932</v>
      </c>
      <c r="D1" s="2756"/>
      <c r="E1" s="2758" t="s">
        <v>4224</v>
      </c>
      <c r="F1" s="2759" t="s">
        <v>4225</v>
      </c>
    </row>
    <row r="2" spans="1:7">
      <c r="A2" s="2760"/>
      <c r="B2" s="1197" t="str">
        <f>'Data Sheet'!C25</f>
        <v>Orange and Rockland Utilities, Inc</v>
      </c>
      <c r="C2" s="1479" t="s">
        <v>3910</v>
      </c>
      <c r="D2" s="1197"/>
      <c r="E2" s="1205" t="s">
        <v>4227</v>
      </c>
      <c r="F2" s="2761"/>
    </row>
    <row r="3" spans="1:7" ht="15" customHeight="1">
      <c r="A3" s="2762"/>
      <c r="B3" s="2763"/>
      <c r="C3" s="2764" t="s">
        <v>4228</v>
      </c>
      <c r="D3" s="2763"/>
      <c r="E3" s="2765" t="str">
        <f>'Data Sheet'!$C$40</f>
        <v>4/30/2014</v>
      </c>
      <c r="F3" s="2948" t="str">
        <f>'Data Sheet'!$C$38</f>
        <v>12/31/2013</v>
      </c>
    </row>
    <row r="4" spans="1:7" ht="15" customHeight="1">
      <c r="A4" s="2767" t="s">
        <v>4021</v>
      </c>
      <c r="B4" s="1529"/>
      <c r="C4" s="1529"/>
      <c r="D4" s="1529"/>
      <c r="E4" s="1529"/>
      <c r="F4" s="2768"/>
    </row>
    <row r="5" spans="1:7">
      <c r="A5" s="2769"/>
      <c r="B5" s="1206"/>
      <c r="C5" s="1206"/>
      <c r="D5" s="1206"/>
      <c r="E5" s="1206"/>
      <c r="F5" s="2770"/>
    </row>
    <row r="6" spans="1:7">
      <c r="A6" s="2760"/>
      <c r="B6" s="2771" t="s">
        <v>4022</v>
      </c>
      <c r="C6" s="2772"/>
      <c r="D6" s="2773" t="s">
        <v>4023</v>
      </c>
      <c r="E6" s="2772"/>
      <c r="F6" s="2774"/>
    </row>
    <row r="7" spans="1:7">
      <c r="A7" s="2760"/>
      <c r="B7" s="2771" t="s">
        <v>4024</v>
      </c>
      <c r="C7" s="2775"/>
      <c r="D7" s="2773" t="s">
        <v>4025</v>
      </c>
      <c r="E7" s="2772"/>
      <c r="F7" s="2774"/>
    </row>
    <row r="8" spans="1:7">
      <c r="A8" s="2760"/>
      <c r="B8" s="2771" t="s">
        <v>4026</v>
      </c>
      <c r="C8" s="2775"/>
      <c r="D8" s="2773" t="s">
        <v>4027</v>
      </c>
      <c r="E8" s="2772"/>
      <c r="F8" s="2774"/>
    </row>
    <row r="9" spans="1:7">
      <c r="A9" s="2760"/>
      <c r="B9" s="2771" t="s">
        <v>2778</v>
      </c>
      <c r="C9" s="2775"/>
      <c r="D9" s="2773" t="s">
        <v>2779</v>
      </c>
      <c r="E9" s="2772"/>
      <c r="F9" s="2774"/>
    </row>
    <row r="10" spans="1:7">
      <c r="A10" s="2760"/>
      <c r="B10" s="2771" t="s">
        <v>2451</v>
      </c>
      <c r="C10" s="2775"/>
      <c r="D10" s="2773" t="s">
        <v>2452</v>
      </c>
      <c r="E10" s="2772"/>
      <c r="F10" s="2774"/>
    </row>
    <row r="11" spans="1:7">
      <c r="A11" s="2760"/>
      <c r="B11" s="2771" t="s">
        <v>2543</v>
      </c>
      <c r="C11" s="2775"/>
      <c r="D11" s="2773" t="s">
        <v>2544</v>
      </c>
      <c r="E11" s="2772"/>
      <c r="F11" s="2774"/>
    </row>
    <row r="12" spans="1:7">
      <c r="A12" s="2760"/>
      <c r="B12" s="2771" t="s">
        <v>2545</v>
      </c>
      <c r="C12" s="2775"/>
      <c r="D12" s="2773" t="s">
        <v>441</v>
      </c>
      <c r="E12" s="2772"/>
      <c r="F12" s="2774"/>
    </row>
    <row r="13" spans="1:7">
      <c r="A13" s="2760"/>
      <c r="B13" s="2771" t="s">
        <v>442</v>
      </c>
      <c r="C13" s="2775"/>
      <c r="D13" s="2773" t="s">
        <v>3460</v>
      </c>
      <c r="E13" s="2772"/>
      <c r="F13" s="2774"/>
    </row>
    <row r="14" spans="1:7">
      <c r="A14" s="2760"/>
      <c r="B14" s="2771" t="s">
        <v>3461</v>
      </c>
      <c r="C14" s="2775"/>
      <c r="D14" s="2773" t="s">
        <v>3462</v>
      </c>
      <c r="E14" s="2772"/>
      <c r="F14" s="2774"/>
    </row>
    <row r="15" spans="1:7">
      <c r="A15" s="2760"/>
      <c r="B15" s="2771" t="s">
        <v>3463</v>
      </c>
      <c r="C15" s="2775"/>
      <c r="D15" s="2773" t="s">
        <v>3464</v>
      </c>
      <c r="E15" s="2772"/>
      <c r="F15" s="2774"/>
    </row>
    <row r="16" spans="1:7">
      <c r="A16" s="2760"/>
      <c r="B16" s="2771" t="s">
        <v>3465</v>
      </c>
      <c r="C16" s="2775"/>
      <c r="D16" s="2773" t="s">
        <v>3466</v>
      </c>
      <c r="E16" s="2772"/>
      <c r="F16" s="2774"/>
      <c r="G16" s="2775"/>
    </row>
    <row r="17" spans="1:7">
      <c r="A17" s="2769"/>
      <c r="B17" s="2771" t="s">
        <v>3467</v>
      </c>
      <c r="C17" s="2775"/>
      <c r="D17" s="2773" t="s">
        <v>3468</v>
      </c>
      <c r="E17" s="2772"/>
      <c r="F17" s="2774"/>
      <c r="G17" s="2775"/>
    </row>
    <row r="18" spans="1:7">
      <c r="A18" s="2769"/>
      <c r="B18" s="2773" t="s">
        <v>3469</v>
      </c>
      <c r="C18" s="2775"/>
      <c r="D18" s="2773" t="s">
        <v>3470</v>
      </c>
      <c r="E18" s="2772"/>
      <c r="F18" s="2774"/>
      <c r="G18" s="2775"/>
    </row>
    <row r="19" spans="1:7">
      <c r="A19" s="2769"/>
      <c r="B19" s="2773" t="s">
        <v>3471</v>
      </c>
      <c r="C19" s="2775"/>
      <c r="D19" s="2773" t="s">
        <v>2186</v>
      </c>
      <c r="E19" s="2772"/>
      <c r="F19" s="2774"/>
      <c r="G19" s="2775"/>
    </row>
    <row r="20" spans="1:7">
      <c r="A20" s="2760"/>
      <c r="B20" s="2771" t="s">
        <v>2187</v>
      </c>
      <c r="C20" s="2775"/>
      <c r="D20" s="2773" t="s">
        <v>2188</v>
      </c>
      <c r="E20" s="2772"/>
      <c r="F20" s="2774"/>
      <c r="G20" s="2775"/>
    </row>
    <row r="21" spans="1:7">
      <c r="A21" s="2760"/>
      <c r="B21" s="2771" t="s">
        <v>2189</v>
      </c>
      <c r="C21" s="2775"/>
      <c r="D21" s="2773" t="s">
        <v>2205</v>
      </c>
      <c r="E21" s="2772"/>
      <c r="F21" s="2774"/>
      <c r="G21" s="2775"/>
    </row>
    <row r="22" spans="1:7">
      <c r="A22" s="2760"/>
      <c r="B22" s="2773" t="s">
        <v>2206</v>
      </c>
      <c r="C22" s="2775"/>
      <c r="D22" s="2773" t="s">
        <v>2207</v>
      </c>
      <c r="E22" s="2772"/>
      <c r="F22" s="2774"/>
      <c r="G22" s="2775"/>
    </row>
    <row r="23" spans="1:7">
      <c r="A23" s="2760"/>
      <c r="B23" s="2773" t="s">
        <v>2208</v>
      </c>
      <c r="C23" s="2775"/>
      <c r="D23" s="2773" t="s">
        <v>2209</v>
      </c>
      <c r="E23" s="2772"/>
      <c r="F23" s="2774"/>
      <c r="G23" s="2775"/>
    </row>
    <row r="24" spans="1:7">
      <c r="A24" s="2760"/>
      <c r="B24" s="2773" t="s">
        <v>3520</v>
      </c>
      <c r="C24" s="2775"/>
      <c r="D24" s="2773" t="s">
        <v>3521</v>
      </c>
      <c r="E24" s="2772"/>
      <c r="F24" s="2774"/>
      <c r="G24" s="2775"/>
    </row>
    <row r="25" spans="1:7">
      <c r="A25" s="2760"/>
      <c r="B25" s="2773" t="s">
        <v>2288</v>
      </c>
      <c r="C25" s="2775"/>
      <c r="D25" s="2773" t="s">
        <v>2289</v>
      </c>
      <c r="E25" s="2772"/>
      <c r="F25" s="2774"/>
      <c r="G25" s="2775"/>
    </row>
    <row r="26" spans="1:7">
      <c r="A26" s="2760"/>
      <c r="B26" s="2771" t="s">
        <v>2290</v>
      </c>
      <c r="C26" s="2775"/>
      <c r="D26" s="2773" t="s">
        <v>2291</v>
      </c>
      <c r="E26" s="2772"/>
      <c r="F26" s="2774"/>
      <c r="G26" s="2775"/>
    </row>
    <row r="27" spans="1:7">
      <c r="A27" s="2762"/>
      <c r="B27" s="2776"/>
      <c r="C27" s="2777"/>
      <c r="D27" s="2778"/>
      <c r="E27" s="2778"/>
      <c r="F27" s="2779"/>
      <c r="G27" s="2775"/>
    </row>
    <row r="28" spans="1:7">
      <c r="A28" s="2760"/>
      <c r="B28" s="2772" t="s">
        <v>2292</v>
      </c>
      <c r="C28" s="2780"/>
      <c r="D28" s="2773" t="s">
        <v>2293</v>
      </c>
      <c r="E28" s="2781"/>
      <c r="F28" s="2774" t="s">
        <v>2294</v>
      </c>
      <c r="G28" s="2775"/>
    </row>
    <row r="29" spans="1:7">
      <c r="A29" s="2760"/>
      <c r="B29" s="2772" t="s">
        <v>2295</v>
      </c>
      <c r="C29" s="2780"/>
      <c r="D29" s="2773" t="s">
        <v>2296</v>
      </c>
      <c r="E29" s="2781"/>
      <c r="F29" s="2774" t="s">
        <v>3956</v>
      </c>
      <c r="G29" s="2775"/>
    </row>
    <row r="30" spans="1:7">
      <c r="A30" s="2760"/>
      <c r="B30" s="2772"/>
      <c r="C30" s="2780"/>
      <c r="D30" s="2773" t="s">
        <v>3957</v>
      </c>
      <c r="E30" s="2781"/>
      <c r="F30" s="2774"/>
      <c r="G30" s="2775"/>
    </row>
    <row r="31" spans="1:7">
      <c r="A31" s="2760"/>
      <c r="B31" s="2772"/>
      <c r="C31" s="2780"/>
      <c r="D31" s="2773" t="s">
        <v>3958</v>
      </c>
      <c r="E31" s="2781"/>
      <c r="F31" s="2774"/>
      <c r="G31" s="2775"/>
    </row>
    <row r="32" spans="1:7">
      <c r="A32" s="2760"/>
      <c r="B32" s="2772"/>
      <c r="C32" s="2780"/>
      <c r="D32" s="2773" t="s">
        <v>2753</v>
      </c>
      <c r="E32" s="2780"/>
      <c r="F32" s="2782"/>
      <c r="G32" s="2775"/>
    </row>
    <row r="33" spans="1:7">
      <c r="A33" s="2760"/>
      <c r="B33" s="2772"/>
      <c r="C33" s="2780"/>
      <c r="D33" s="2773" t="s">
        <v>2754</v>
      </c>
      <c r="E33" s="2780"/>
      <c r="F33" s="2782"/>
      <c r="G33" s="2775"/>
    </row>
    <row r="34" spans="1:7">
      <c r="A34" s="2762"/>
      <c r="B34" s="2778"/>
      <c r="C34" s="2783"/>
      <c r="D34" s="2784" t="s">
        <v>2239</v>
      </c>
      <c r="E34" s="2783"/>
      <c r="F34" s="2785"/>
      <c r="G34" s="2775"/>
    </row>
    <row r="35" spans="1:7">
      <c r="A35" s="2786"/>
      <c r="B35" s="1206"/>
      <c r="C35" s="2787" t="s">
        <v>2240</v>
      </c>
      <c r="D35" s="1206"/>
      <c r="E35" s="1206"/>
      <c r="F35" s="2770"/>
      <c r="G35" s="2775"/>
    </row>
    <row r="36" spans="1:7">
      <c r="A36" s="2788" t="s">
        <v>4231</v>
      </c>
      <c r="B36" s="1206"/>
      <c r="C36" s="2764" t="s">
        <v>2241</v>
      </c>
      <c r="D36" s="1486"/>
      <c r="E36" s="1486"/>
      <c r="F36" s="2789"/>
      <c r="G36" s="2775"/>
    </row>
    <row r="37" spans="1:7">
      <c r="A37" s="2788" t="s">
        <v>4234</v>
      </c>
      <c r="B37" s="2790" t="s">
        <v>1418</v>
      </c>
      <c r="C37" s="1519" t="s">
        <v>4055</v>
      </c>
      <c r="D37" s="1516" t="s">
        <v>1419</v>
      </c>
      <c r="E37" s="2790" t="s">
        <v>1420</v>
      </c>
      <c r="F37" s="2761"/>
      <c r="G37" s="2775"/>
    </row>
    <row r="38" spans="1:7">
      <c r="A38" s="2786"/>
      <c r="B38" s="2790" t="s">
        <v>1421</v>
      </c>
      <c r="C38" s="1519" t="s">
        <v>1422</v>
      </c>
      <c r="D38" s="1516" t="s">
        <v>435</v>
      </c>
      <c r="E38" s="2790" t="s">
        <v>435</v>
      </c>
      <c r="F38" s="2791" t="s">
        <v>3839</v>
      </c>
      <c r="G38" s="2775"/>
    </row>
    <row r="39" spans="1:7">
      <c r="A39" s="2792"/>
      <c r="B39" s="1529" t="s">
        <v>1423</v>
      </c>
      <c r="C39" s="2793" t="s">
        <v>2140</v>
      </c>
      <c r="D39" s="2794" t="s">
        <v>2141</v>
      </c>
      <c r="E39" s="1529" t="s">
        <v>2142</v>
      </c>
      <c r="F39" s="2795" t="s">
        <v>4070</v>
      </c>
      <c r="G39" s="2775"/>
    </row>
    <row r="40" spans="1:7">
      <c r="A40" s="2796" t="s">
        <v>4192</v>
      </c>
      <c r="B40" s="1486" t="s">
        <v>1424</v>
      </c>
      <c r="C40" s="2797"/>
      <c r="D40" s="2763"/>
      <c r="E40" s="1486"/>
      <c r="F40" s="2766"/>
      <c r="G40" s="2775"/>
    </row>
    <row r="41" spans="1:7">
      <c r="A41" s="2796" t="s">
        <v>4193</v>
      </c>
      <c r="B41" s="1486" t="s">
        <v>1425</v>
      </c>
      <c r="C41" s="2797"/>
      <c r="D41" s="2763"/>
      <c r="E41" s="1486"/>
      <c r="F41" s="2766"/>
      <c r="G41" s="2775"/>
    </row>
    <row r="42" spans="1:7">
      <c r="A42" s="2788" t="s">
        <v>4194</v>
      </c>
      <c r="B42" s="1205" t="s">
        <v>1426</v>
      </c>
      <c r="C42" s="2798"/>
      <c r="D42" s="1197"/>
      <c r="E42" s="1205"/>
      <c r="F42" s="2761"/>
      <c r="G42" s="2775"/>
    </row>
    <row r="43" spans="1:7">
      <c r="A43" s="2792"/>
      <c r="B43" s="1486" t="s">
        <v>1427</v>
      </c>
      <c r="C43" s="2797"/>
      <c r="D43" s="2763"/>
      <c r="E43" s="1486"/>
      <c r="F43" s="2766"/>
      <c r="G43" s="2775"/>
    </row>
    <row r="44" spans="1:7">
      <c r="A44" s="2788" t="s">
        <v>4195</v>
      </c>
      <c r="B44" s="1205" t="s">
        <v>1699</v>
      </c>
      <c r="C44" s="2799">
        <v>1000</v>
      </c>
      <c r="D44" s="2800">
        <v>1000</v>
      </c>
      <c r="E44" s="1205"/>
      <c r="F44" s="2761"/>
      <c r="G44" s="2775"/>
    </row>
    <row r="45" spans="1:7">
      <c r="A45" s="2788" t="s">
        <v>4196</v>
      </c>
      <c r="B45" s="1205"/>
      <c r="C45" s="2798"/>
      <c r="D45" s="1197"/>
      <c r="E45" s="1205"/>
      <c r="F45" s="2761"/>
      <c r="G45" s="2775"/>
    </row>
    <row r="46" spans="1:7">
      <c r="A46" s="2788" t="s">
        <v>4197</v>
      </c>
      <c r="B46" s="1205"/>
      <c r="C46" s="2798"/>
      <c r="D46" s="1197"/>
      <c r="E46" s="1205"/>
      <c r="F46" s="2761"/>
      <c r="G46" s="2775"/>
    </row>
    <row r="47" spans="1:7">
      <c r="A47" s="2788" t="s">
        <v>4198</v>
      </c>
      <c r="B47" s="1205"/>
      <c r="C47" s="2798"/>
      <c r="D47" s="1197"/>
      <c r="E47" s="1205"/>
      <c r="F47" s="2761"/>
    </row>
    <row r="48" spans="1:7">
      <c r="A48" s="2788" t="s">
        <v>4199</v>
      </c>
      <c r="B48" s="1205"/>
      <c r="C48" s="2801"/>
      <c r="D48" s="2802"/>
      <c r="E48" s="1206"/>
      <c r="F48" s="2803"/>
    </row>
    <row r="49" spans="1:6">
      <c r="A49" s="2788" t="s">
        <v>4200</v>
      </c>
      <c r="B49" s="1205"/>
      <c r="C49" s="2798"/>
      <c r="D49" s="1197"/>
      <c r="E49" s="1205"/>
      <c r="F49" s="2761"/>
    </row>
    <row r="50" spans="1:6">
      <c r="A50" s="2788" t="s">
        <v>4201</v>
      </c>
      <c r="B50" s="1205"/>
      <c r="C50" s="2798"/>
      <c r="D50" s="1197"/>
      <c r="E50" s="1205"/>
      <c r="F50" s="2761"/>
    </row>
    <row r="51" spans="1:6">
      <c r="A51" s="2788" t="s">
        <v>4202</v>
      </c>
      <c r="B51" s="1205"/>
      <c r="C51" s="2798"/>
      <c r="D51" s="1197"/>
      <c r="E51" s="1205"/>
      <c r="F51" s="2761"/>
    </row>
    <row r="52" spans="1:6">
      <c r="A52" s="2788" t="s">
        <v>4216</v>
      </c>
      <c r="B52" s="1205"/>
      <c r="C52" s="2798"/>
      <c r="D52" s="1197"/>
      <c r="E52" s="1205"/>
      <c r="F52" s="2761"/>
    </row>
    <row r="53" spans="1:6">
      <c r="A53" s="2788" t="s">
        <v>4217</v>
      </c>
      <c r="B53" s="2804"/>
      <c r="C53" s="2798"/>
      <c r="D53" s="1197"/>
      <c r="E53" s="1205"/>
      <c r="F53" s="2761"/>
    </row>
    <row r="54" spans="1:6">
      <c r="A54" s="2788" t="s">
        <v>4218</v>
      </c>
      <c r="B54" s="2804"/>
      <c r="C54" s="2798"/>
      <c r="D54" s="1197"/>
      <c r="E54" s="1205"/>
      <c r="F54" s="2761"/>
    </row>
    <row r="55" spans="1:6" ht="15.75" thickBot="1">
      <c r="A55" s="2805" t="s">
        <v>4219</v>
      </c>
      <c r="B55" s="2806"/>
      <c r="C55" s="2807"/>
      <c r="D55" s="2808"/>
      <c r="E55" s="2809"/>
      <c r="F55" s="2810"/>
    </row>
    <row r="56" spans="1:6">
      <c r="A56" s="1205"/>
      <c r="B56" s="2804"/>
      <c r="C56" s="1205"/>
      <c r="D56" s="1205"/>
      <c r="E56" s="1205"/>
      <c r="F56" s="1205"/>
    </row>
    <row r="57" spans="1:6">
      <c r="A57" s="1205" t="s">
        <v>4222</v>
      </c>
      <c r="B57" s="2804"/>
      <c r="C57" s="1205"/>
      <c r="D57" s="1205"/>
      <c r="E57" s="1205"/>
      <c r="F57" s="1205"/>
    </row>
    <row r="58" spans="1:6" ht="15.75" thickBot="1">
      <c r="A58" s="1206" t="s">
        <v>1428</v>
      </c>
      <c r="B58" s="1206"/>
      <c r="C58" s="1206"/>
      <c r="D58" s="1206"/>
      <c r="E58" s="1206"/>
      <c r="F58" s="1206"/>
    </row>
    <row r="59" spans="1:6">
      <c r="A59" s="2755"/>
      <c r="B59" s="2756" t="s">
        <v>2838</v>
      </c>
      <c r="C59" s="2757" t="s">
        <v>3932</v>
      </c>
      <c r="D59" s="2756"/>
      <c r="E59" s="2758" t="s">
        <v>4224</v>
      </c>
      <c r="F59" s="2759" t="s">
        <v>4225</v>
      </c>
    </row>
    <row r="60" spans="1:6">
      <c r="A60" s="2760"/>
      <c r="B60" s="1197" t="str">
        <f>'[5]Data Sheet'!$C$25</f>
        <v>Orange and Rockland Utilities, Inc</v>
      </c>
      <c r="C60" s="1479" t="s">
        <v>3909</v>
      </c>
      <c r="D60" s="1197"/>
      <c r="E60" s="1205" t="s">
        <v>4227</v>
      </c>
      <c r="F60" s="2761"/>
    </row>
    <row r="61" spans="1:6">
      <c r="A61" s="2762"/>
      <c r="B61" s="2763"/>
      <c r="C61" s="2764" t="s">
        <v>4228</v>
      </c>
      <c r="D61" s="2763"/>
      <c r="E61" s="2765" t="str">
        <f>'Data Sheet'!$C$40</f>
        <v>4/30/2014</v>
      </c>
      <c r="F61" s="2948" t="str">
        <f>'Data Sheet'!$C$38</f>
        <v>12/31/2013</v>
      </c>
    </row>
    <row r="62" spans="1:6">
      <c r="A62" s="2767" t="s">
        <v>1429</v>
      </c>
      <c r="B62" s="1529"/>
      <c r="C62" s="1529"/>
      <c r="D62" s="1529"/>
      <c r="E62" s="1529"/>
      <c r="F62" s="2795"/>
    </row>
    <row r="63" spans="1:6">
      <c r="A63" s="2788" t="s">
        <v>4231</v>
      </c>
      <c r="B63" s="1205" t="s">
        <v>1418</v>
      </c>
      <c r="C63" s="1519" t="s">
        <v>4055</v>
      </c>
      <c r="D63" s="1516" t="s">
        <v>1419</v>
      </c>
      <c r="E63" s="2790" t="s">
        <v>1420</v>
      </c>
      <c r="F63" s="2761"/>
    </row>
    <row r="64" spans="1:6">
      <c r="A64" s="2788" t="s">
        <v>4234</v>
      </c>
      <c r="B64" s="2790" t="s">
        <v>1421</v>
      </c>
      <c r="C64" s="1519" t="s">
        <v>1422</v>
      </c>
      <c r="D64" s="1516" t="s">
        <v>435</v>
      </c>
      <c r="E64" s="2790" t="s">
        <v>435</v>
      </c>
      <c r="F64" s="2791" t="s">
        <v>3839</v>
      </c>
    </row>
    <row r="65" spans="1:6">
      <c r="A65" s="2792"/>
      <c r="B65" s="1529" t="s">
        <v>1423</v>
      </c>
      <c r="C65" s="2793" t="s">
        <v>2140</v>
      </c>
      <c r="D65" s="2794" t="s">
        <v>2141</v>
      </c>
      <c r="E65" s="1529" t="s">
        <v>2142</v>
      </c>
      <c r="F65" s="2795" t="s">
        <v>4070</v>
      </c>
    </row>
    <row r="66" spans="1:6">
      <c r="A66" s="2788" t="s">
        <v>4220</v>
      </c>
      <c r="B66" s="1205"/>
      <c r="C66" s="2798"/>
      <c r="D66" s="1197"/>
      <c r="E66" s="1205"/>
      <c r="F66" s="2761"/>
    </row>
    <row r="67" spans="1:6">
      <c r="A67" s="2788" t="s">
        <v>4203</v>
      </c>
      <c r="B67" s="1205"/>
      <c r="C67" s="2798"/>
      <c r="D67" s="1197"/>
      <c r="E67" s="1205"/>
      <c r="F67" s="2761"/>
    </row>
    <row r="68" spans="1:6">
      <c r="A68" s="2788" t="s">
        <v>2863</v>
      </c>
      <c r="B68" s="1205"/>
      <c r="C68" s="2798"/>
      <c r="D68" s="1197"/>
      <c r="E68" s="1205"/>
      <c r="F68" s="2761"/>
    </row>
    <row r="69" spans="1:6">
      <c r="A69" s="2788" t="s">
        <v>2864</v>
      </c>
      <c r="B69" s="1205"/>
      <c r="C69" s="2798"/>
      <c r="D69" s="1197"/>
      <c r="E69" s="1205"/>
      <c r="F69" s="2761"/>
    </row>
    <row r="70" spans="1:6">
      <c r="A70" s="2788" t="s">
        <v>2865</v>
      </c>
      <c r="B70" s="1205"/>
      <c r="C70" s="2798"/>
      <c r="D70" s="1197"/>
      <c r="E70" s="1205"/>
      <c r="F70" s="2761"/>
    </row>
    <row r="71" spans="1:6">
      <c r="A71" s="2788" t="s">
        <v>2866</v>
      </c>
      <c r="B71" s="1205"/>
      <c r="C71" s="2798"/>
      <c r="D71" s="1197"/>
      <c r="E71" s="1205"/>
      <c r="F71" s="2761"/>
    </row>
    <row r="72" spans="1:6">
      <c r="A72" s="2788" t="s">
        <v>2867</v>
      </c>
      <c r="B72" s="1205"/>
      <c r="C72" s="2798"/>
      <c r="D72" s="1197"/>
      <c r="E72" s="1205"/>
      <c r="F72" s="2761"/>
    </row>
    <row r="73" spans="1:6">
      <c r="A73" s="2788" t="s">
        <v>2868</v>
      </c>
      <c r="B73" s="1205"/>
      <c r="C73" s="2798"/>
      <c r="D73" s="1197"/>
      <c r="E73" s="1205"/>
      <c r="F73" s="2761"/>
    </row>
    <row r="74" spans="1:6">
      <c r="A74" s="2788" t="s">
        <v>2869</v>
      </c>
      <c r="B74" s="1205"/>
      <c r="C74" s="2801"/>
      <c r="D74" s="2802"/>
      <c r="E74" s="1206"/>
      <c r="F74" s="2803"/>
    </row>
    <row r="75" spans="1:6">
      <c r="A75" s="2788" t="s">
        <v>2784</v>
      </c>
      <c r="B75" s="1205"/>
      <c r="C75" s="2798"/>
      <c r="D75" s="1197"/>
      <c r="E75" s="1205"/>
      <c r="F75" s="2761"/>
    </row>
    <row r="76" spans="1:6">
      <c r="A76" s="2788" t="s">
        <v>2785</v>
      </c>
      <c r="B76" s="1205"/>
      <c r="C76" s="2798"/>
      <c r="D76" s="1197"/>
      <c r="E76" s="1205"/>
      <c r="F76" s="2761"/>
    </row>
    <row r="77" spans="1:6">
      <c r="A77" s="2788" t="s">
        <v>2786</v>
      </c>
      <c r="B77" s="1205"/>
      <c r="C77" s="2798"/>
      <c r="D77" s="1197"/>
      <c r="E77" s="1205"/>
      <c r="F77" s="2761"/>
    </row>
    <row r="78" spans="1:6">
      <c r="A78" s="2788" t="s">
        <v>2787</v>
      </c>
      <c r="B78" s="1205"/>
      <c r="C78" s="2798"/>
      <c r="D78" s="1197"/>
      <c r="E78" s="1205"/>
      <c r="F78" s="2761"/>
    </row>
    <row r="79" spans="1:6">
      <c r="A79" s="2788" t="s">
        <v>2788</v>
      </c>
      <c r="B79" s="1205"/>
      <c r="C79" s="2798"/>
      <c r="D79" s="1197"/>
      <c r="E79" s="1205"/>
      <c r="F79" s="2761"/>
    </row>
    <row r="80" spans="1:6">
      <c r="A80" s="2788" t="s">
        <v>2789</v>
      </c>
      <c r="B80" s="1205"/>
      <c r="C80" s="2798"/>
      <c r="D80" s="1197"/>
      <c r="E80" s="1205"/>
      <c r="F80" s="2761"/>
    </row>
    <row r="81" spans="1:6">
      <c r="A81" s="2788" t="s">
        <v>2790</v>
      </c>
      <c r="B81" s="1205"/>
      <c r="C81" s="2798"/>
      <c r="D81" s="1197"/>
      <c r="E81" s="1205"/>
      <c r="F81" s="2761"/>
    </row>
    <row r="82" spans="1:6">
      <c r="A82" s="2788" t="s">
        <v>2791</v>
      </c>
      <c r="B82" s="1205"/>
      <c r="C82" s="2798"/>
      <c r="D82" s="1197"/>
      <c r="E82" s="1205"/>
      <c r="F82" s="2761"/>
    </row>
    <row r="83" spans="1:6">
      <c r="A83" s="2788" t="s">
        <v>2792</v>
      </c>
      <c r="B83" s="1205"/>
      <c r="C83" s="2798"/>
      <c r="D83" s="1197"/>
      <c r="E83" s="1205"/>
      <c r="F83" s="2761"/>
    </row>
    <row r="84" spans="1:6">
      <c r="A84" s="2788" t="s">
        <v>2793</v>
      </c>
      <c r="B84" s="1205"/>
      <c r="C84" s="2798"/>
      <c r="D84" s="1197"/>
      <c r="E84" s="1205"/>
      <c r="F84" s="2761"/>
    </row>
    <row r="85" spans="1:6">
      <c r="A85" s="2788" t="s">
        <v>2794</v>
      </c>
      <c r="B85" s="1205"/>
      <c r="C85" s="2798"/>
      <c r="D85" s="1197"/>
      <c r="E85" s="1205"/>
      <c r="F85" s="2761"/>
    </row>
    <row r="86" spans="1:6">
      <c r="A86" s="2788" t="s">
        <v>2795</v>
      </c>
      <c r="B86" s="1205"/>
      <c r="C86" s="2798"/>
      <c r="D86" s="1197"/>
      <c r="E86" s="1205"/>
      <c r="F86" s="2761"/>
    </row>
    <row r="87" spans="1:6">
      <c r="A87" s="2788" t="s">
        <v>2796</v>
      </c>
      <c r="B87" s="1205"/>
      <c r="C87" s="2798"/>
      <c r="D87" s="1197"/>
      <c r="E87" s="1205"/>
      <c r="F87" s="2761"/>
    </row>
    <row r="88" spans="1:6">
      <c r="A88" s="2788" t="s">
        <v>2797</v>
      </c>
      <c r="B88" s="1205"/>
      <c r="C88" s="2798"/>
      <c r="D88" s="1197"/>
      <c r="E88" s="1205"/>
      <c r="F88" s="2761"/>
    </row>
    <row r="89" spans="1:6">
      <c r="A89" s="2788" t="s">
        <v>2798</v>
      </c>
      <c r="B89" s="1205"/>
      <c r="C89" s="2798"/>
      <c r="D89" s="1197"/>
      <c r="E89" s="1205"/>
      <c r="F89" s="2761"/>
    </row>
    <row r="90" spans="1:6">
      <c r="A90" s="2788" t="s">
        <v>2799</v>
      </c>
      <c r="B90" s="1205"/>
      <c r="C90" s="2798"/>
      <c r="D90" s="1197"/>
      <c r="E90" s="1205"/>
      <c r="F90" s="2761"/>
    </row>
    <row r="91" spans="1:6">
      <c r="A91" s="2788" t="s">
        <v>1453</v>
      </c>
      <c r="B91" s="1205"/>
      <c r="C91" s="2798"/>
      <c r="D91" s="1197"/>
      <c r="E91" s="1205"/>
      <c r="F91" s="2761"/>
    </row>
    <row r="92" spans="1:6">
      <c r="A92" s="2788" t="s">
        <v>1454</v>
      </c>
      <c r="B92" s="1205"/>
      <c r="C92" s="2798"/>
      <c r="D92" s="1197"/>
      <c r="E92" s="1205"/>
      <c r="F92" s="2761"/>
    </row>
    <row r="93" spans="1:6">
      <c r="A93" s="2788" t="s">
        <v>1455</v>
      </c>
      <c r="B93" s="1205"/>
      <c r="C93" s="2798"/>
      <c r="D93" s="1197"/>
      <c r="E93" s="1205"/>
      <c r="F93" s="2761"/>
    </row>
    <row r="94" spans="1:6">
      <c r="A94" s="2788" t="s">
        <v>1456</v>
      </c>
      <c r="B94" s="1205"/>
      <c r="C94" s="2798"/>
      <c r="D94" s="1197"/>
      <c r="E94" s="1205"/>
      <c r="F94" s="2761"/>
    </row>
    <row r="95" spans="1:6">
      <c r="A95" s="2788" t="s">
        <v>1457</v>
      </c>
      <c r="B95" s="1205"/>
      <c r="C95" s="2798"/>
      <c r="D95" s="1197"/>
      <c r="E95" s="1205"/>
      <c r="F95" s="2761"/>
    </row>
    <row r="96" spans="1:6">
      <c r="A96" s="2788" t="s">
        <v>1458</v>
      </c>
      <c r="B96" s="1205"/>
      <c r="C96" s="2798"/>
      <c r="D96" s="1197"/>
      <c r="E96" s="1205"/>
      <c r="F96" s="2761"/>
    </row>
    <row r="97" spans="1:6">
      <c r="A97" s="2788" t="s">
        <v>1459</v>
      </c>
      <c r="B97" s="1205"/>
      <c r="C97" s="2798"/>
      <c r="D97" s="1197"/>
      <c r="E97" s="1205"/>
      <c r="F97" s="2761"/>
    </row>
    <row r="98" spans="1:6">
      <c r="A98" s="2788" t="s">
        <v>1430</v>
      </c>
      <c r="B98" s="1205"/>
      <c r="C98" s="2798"/>
      <c r="D98" s="1197"/>
      <c r="E98" s="1205"/>
      <c r="F98" s="2761"/>
    </row>
    <row r="99" spans="1:6">
      <c r="A99" s="2788" t="s">
        <v>1431</v>
      </c>
      <c r="B99" s="1205"/>
      <c r="C99" s="2798"/>
      <c r="D99" s="1197"/>
      <c r="E99" s="1205"/>
      <c r="F99" s="2761"/>
    </row>
    <row r="100" spans="1:6">
      <c r="A100" s="2796" t="s">
        <v>1432</v>
      </c>
      <c r="B100" s="1486"/>
      <c r="C100" s="2797"/>
      <c r="D100" s="2763"/>
      <c r="E100" s="1486"/>
      <c r="F100" s="2766"/>
    </row>
    <row r="101" spans="1:6">
      <c r="A101" s="2760"/>
      <c r="B101" s="1205"/>
      <c r="C101" s="1205"/>
      <c r="D101" s="1205"/>
      <c r="E101" s="1205"/>
      <c r="F101" s="2811"/>
    </row>
    <row r="102" spans="1:6">
      <c r="A102" s="2760"/>
      <c r="B102" s="1205"/>
      <c r="C102" s="1205"/>
      <c r="D102" s="1205"/>
      <c r="E102" s="1205"/>
      <c r="F102" s="2811"/>
    </row>
    <row r="103" spans="1:6">
      <c r="A103" s="2760"/>
      <c r="B103" s="1205"/>
      <c r="C103" s="1205"/>
      <c r="D103" s="1205"/>
      <c r="E103" s="1205"/>
      <c r="F103" s="2811"/>
    </row>
    <row r="104" spans="1:6">
      <c r="A104" s="2760"/>
      <c r="B104" s="1205"/>
      <c r="C104" s="1205"/>
      <c r="D104" s="1205"/>
      <c r="E104" s="1205"/>
      <c r="F104" s="2811"/>
    </row>
    <row r="105" spans="1:6">
      <c r="A105" s="2760"/>
      <c r="B105" s="1205"/>
      <c r="C105" s="1205"/>
      <c r="D105" s="1205"/>
      <c r="E105" s="1205"/>
      <c r="F105" s="2811"/>
    </row>
    <row r="106" spans="1:6">
      <c r="A106" s="2760"/>
      <c r="B106" s="1205"/>
      <c r="C106" s="1205"/>
      <c r="D106" s="1205"/>
      <c r="E106" s="1205"/>
      <c r="F106" s="2811"/>
    </row>
    <row r="107" spans="1:6">
      <c r="A107" s="2760"/>
      <c r="B107" s="1205"/>
      <c r="C107" s="1205"/>
      <c r="D107" s="1205"/>
      <c r="E107" s="1205"/>
      <c r="F107" s="2811"/>
    </row>
    <row r="108" spans="1:6">
      <c r="A108" s="2760"/>
      <c r="B108" s="1205"/>
      <c r="C108" s="1205"/>
      <c r="D108" s="1205"/>
      <c r="E108" s="1205"/>
      <c r="F108" s="2811"/>
    </row>
    <row r="109" spans="1:6">
      <c r="A109" s="2760"/>
      <c r="B109" s="1205"/>
      <c r="C109" s="1205"/>
      <c r="D109" s="1205"/>
      <c r="E109" s="1205"/>
      <c r="F109" s="2811"/>
    </row>
    <row r="110" spans="1:6">
      <c r="A110" s="2760"/>
      <c r="B110" s="1205"/>
      <c r="C110" s="1205"/>
      <c r="D110" s="1205"/>
      <c r="E110" s="1205"/>
      <c r="F110" s="2811"/>
    </row>
    <row r="111" spans="1:6">
      <c r="A111" s="2760"/>
      <c r="B111" s="1205"/>
      <c r="C111" s="1205"/>
      <c r="D111" s="1205"/>
      <c r="E111" s="1205"/>
      <c r="F111" s="2811"/>
    </row>
    <row r="112" spans="1:6" ht="15.75" thickBot="1">
      <c r="A112" s="2812"/>
      <c r="B112" s="2809"/>
      <c r="C112" s="2809"/>
      <c r="D112" s="2809"/>
      <c r="E112" s="2809"/>
      <c r="F112" s="2813"/>
    </row>
    <row r="113" spans="1:6">
      <c r="A113" s="1205"/>
      <c r="B113" s="1205"/>
      <c r="C113" s="1205"/>
      <c r="D113" s="1205"/>
      <c r="E113" s="1205"/>
      <c r="F113" s="1205"/>
    </row>
    <row r="114" spans="1:6">
      <c r="A114" s="1205" t="s">
        <v>1433</v>
      </c>
      <c r="B114" s="1205"/>
      <c r="C114" s="1205"/>
      <c r="D114" s="1205"/>
      <c r="E114" s="1205"/>
      <c r="F114" s="1205"/>
    </row>
    <row r="115" spans="1:6">
      <c r="A115" s="1206" t="s">
        <v>1434</v>
      </c>
      <c r="B115" s="1206"/>
      <c r="C115" s="1206"/>
      <c r="D115" s="1206"/>
      <c r="E115" s="1206"/>
      <c r="F115" s="1206"/>
    </row>
    <row r="116" spans="1:6">
      <c r="A116" s="1205"/>
      <c r="B116" s="1205"/>
      <c r="C116" s="1205"/>
      <c r="D116" s="1205"/>
      <c r="E116" s="1205"/>
      <c r="F116" s="1205"/>
    </row>
    <row r="117" spans="1:6" ht="15.75">
      <c r="A117" s="2814" t="s">
        <v>1412</v>
      </c>
      <c r="B117" s="1205"/>
      <c r="C117" s="1205"/>
      <c r="D117" s="1205"/>
      <c r="E117" s="1205"/>
      <c r="F117" s="1205"/>
    </row>
    <row r="118" spans="1:6">
      <c r="A118" s="1205"/>
      <c r="B118" s="1205"/>
      <c r="C118" s="1205"/>
      <c r="D118" s="1205"/>
      <c r="E118" s="1205"/>
      <c r="F118" s="1205"/>
    </row>
    <row r="119" spans="1:6">
      <c r="A119" s="1205"/>
      <c r="B119" s="2804"/>
      <c r="C119" s="1205"/>
      <c r="D119" s="1205"/>
      <c r="E119" s="1205"/>
      <c r="F119" s="1205"/>
    </row>
    <row r="120" spans="1:6" ht="15.75" thickBot="1">
      <c r="A120" s="1205"/>
      <c r="B120" s="1205" t="str">
        <f>'[5]Data Sheet'!$C$25</f>
        <v>Orange and Rockland Utilities, Inc</v>
      </c>
      <c r="C120" s="1205"/>
      <c r="D120" s="1205"/>
      <c r="E120" s="2765" t="str">
        <f>'[5]Data Sheet'!$C$40</f>
        <v>4/30/2013</v>
      </c>
      <c r="F120" s="1474" t="str">
        <f>'[5]Data Sheet'!$C$38</f>
        <v>12/31/2012</v>
      </c>
    </row>
    <row r="121" spans="1:6">
      <c r="A121" s="2755"/>
      <c r="B121" s="2758"/>
      <c r="C121" s="2758"/>
      <c r="D121" s="2758"/>
      <c r="E121" s="2758"/>
      <c r="F121" s="2815"/>
    </row>
    <row r="122" spans="1:6" ht="15.75">
      <c r="A122" s="2816" t="s">
        <v>525</v>
      </c>
      <c r="B122" s="2817"/>
      <c r="C122" s="2817"/>
      <c r="D122" s="2817"/>
      <c r="E122" s="2817"/>
      <c r="F122" s="2818"/>
    </row>
    <row r="123" spans="1:6" ht="15.75">
      <c r="A123" s="2816" t="s">
        <v>227</v>
      </c>
      <c r="B123" s="2817"/>
      <c r="C123" s="2817"/>
      <c r="D123" s="2817"/>
      <c r="E123" s="2817"/>
      <c r="F123" s="2818"/>
    </row>
    <row r="124" spans="1:6">
      <c r="A124" s="2767"/>
      <c r="B124" s="1529"/>
      <c r="C124" s="1529"/>
      <c r="D124" s="1529"/>
      <c r="E124" s="1529"/>
      <c r="F124" s="2768"/>
    </row>
    <row r="125" spans="1:6">
      <c r="A125" s="2760"/>
      <c r="B125" s="1205"/>
      <c r="C125" s="1205"/>
      <c r="D125" s="1205"/>
      <c r="E125" s="1205"/>
      <c r="F125" s="2811"/>
    </row>
    <row r="126" spans="1:6">
      <c r="A126" s="2760"/>
      <c r="B126" s="1205"/>
      <c r="C126" s="1205"/>
      <c r="D126" s="1205"/>
      <c r="E126" s="1205"/>
      <c r="F126" s="2811"/>
    </row>
    <row r="127" spans="1:6">
      <c r="A127" s="2760"/>
      <c r="B127" s="1206"/>
      <c r="C127" s="1206"/>
      <c r="D127" s="1206"/>
      <c r="E127" s="1206"/>
      <c r="F127" s="2770"/>
    </row>
    <row r="128" spans="1:6">
      <c r="A128" s="2760"/>
      <c r="B128" s="1205"/>
      <c r="C128" s="1205"/>
      <c r="D128" s="1205"/>
      <c r="E128" s="1205"/>
      <c r="F128" s="2811"/>
    </row>
    <row r="129" spans="1:6">
      <c r="A129" s="2760"/>
      <c r="B129" s="1205"/>
      <c r="C129" s="1205"/>
      <c r="D129" s="1205"/>
      <c r="E129" s="1205"/>
      <c r="F129" s="2811"/>
    </row>
    <row r="130" spans="1:6">
      <c r="A130" s="2760"/>
      <c r="B130" s="1205"/>
      <c r="C130" s="1205"/>
      <c r="D130" s="1205"/>
      <c r="E130" s="1205"/>
      <c r="F130" s="2811"/>
    </row>
    <row r="131" spans="1:6">
      <c r="A131" s="2760"/>
      <c r="B131" s="1205"/>
      <c r="C131" s="1205"/>
      <c r="D131" s="1205"/>
      <c r="E131" s="1205"/>
      <c r="F131" s="2811"/>
    </row>
    <row r="132" spans="1:6">
      <c r="A132" s="2760"/>
      <c r="B132" s="1205"/>
      <c r="C132" s="1205"/>
      <c r="D132" s="1205"/>
      <c r="E132" s="1205"/>
      <c r="F132" s="2811"/>
    </row>
    <row r="133" spans="1:6">
      <c r="A133" s="2760"/>
      <c r="B133" s="1205"/>
      <c r="C133" s="1205"/>
      <c r="D133" s="1205"/>
      <c r="E133" s="1205"/>
      <c r="F133" s="2811"/>
    </row>
    <row r="134" spans="1:6">
      <c r="A134" s="2760"/>
      <c r="B134" s="1205"/>
      <c r="C134" s="1205"/>
      <c r="D134" s="1205"/>
      <c r="E134" s="1205"/>
      <c r="F134" s="2811"/>
    </row>
    <row r="135" spans="1:6">
      <c r="A135" s="2760"/>
      <c r="B135" s="1205"/>
      <c r="C135" s="1205"/>
      <c r="D135" s="1205"/>
      <c r="E135" s="1205"/>
      <c r="F135" s="2811"/>
    </row>
    <row r="136" spans="1:6">
      <c r="A136" s="2760"/>
      <c r="B136" s="1205"/>
      <c r="C136" s="1206"/>
      <c r="D136" s="1206"/>
      <c r="E136" s="1206"/>
      <c r="F136" s="2770"/>
    </row>
    <row r="137" spans="1:6">
      <c r="A137" s="2760"/>
      <c r="B137" s="1205"/>
      <c r="C137" s="1205"/>
      <c r="D137" s="1205"/>
      <c r="E137" s="1205"/>
      <c r="F137" s="2811"/>
    </row>
    <row r="138" spans="1:6">
      <c r="A138" s="2760"/>
      <c r="B138" s="1205"/>
      <c r="C138" s="1205"/>
      <c r="D138" s="1205"/>
      <c r="E138" s="1205"/>
      <c r="F138" s="2811"/>
    </row>
    <row r="139" spans="1:6">
      <c r="A139" s="2760"/>
      <c r="B139" s="1205"/>
      <c r="C139" s="1205"/>
      <c r="D139" s="1205"/>
      <c r="E139" s="1205"/>
      <c r="F139" s="2811"/>
    </row>
    <row r="140" spans="1:6">
      <c r="A140" s="2760"/>
      <c r="B140" s="1205"/>
      <c r="C140" s="1205"/>
      <c r="D140" s="1205"/>
      <c r="E140" s="1205"/>
      <c r="F140" s="2811"/>
    </row>
    <row r="141" spans="1:6">
      <c r="A141" s="2760"/>
      <c r="B141" s="1205"/>
      <c r="C141" s="1205"/>
      <c r="D141" s="1205"/>
      <c r="E141" s="1205"/>
      <c r="F141" s="2811"/>
    </row>
    <row r="142" spans="1:6">
      <c r="A142" s="2760"/>
      <c r="B142" s="1205"/>
      <c r="C142" s="1205"/>
      <c r="D142" s="1205"/>
      <c r="E142" s="1205"/>
      <c r="F142" s="2811"/>
    </row>
    <row r="143" spans="1:6">
      <c r="A143" s="2760"/>
      <c r="B143" s="1205"/>
      <c r="C143" s="1205"/>
      <c r="D143" s="1205"/>
      <c r="E143" s="1205"/>
      <c r="F143" s="2811"/>
    </row>
    <row r="144" spans="1:6">
      <c r="A144" s="2760"/>
      <c r="B144" s="1205"/>
      <c r="C144" s="1205"/>
      <c r="D144" s="1205"/>
      <c r="E144" s="1205"/>
      <c r="F144" s="2811"/>
    </row>
    <row r="145" spans="1:6">
      <c r="A145" s="2760"/>
      <c r="B145" s="1205"/>
      <c r="C145" s="1205"/>
      <c r="D145" s="1205"/>
      <c r="E145" s="1205"/>
      <c r="F145" s="2811"/>
    </row>
    <row r="146" spans="1:6">
      <c r="A146" s="2760"/>
      <c r="B146" s="1205"/>
      <c r="C146" s="1205"/>
      <c r="D146" s="1205"/>
      <c r="E146" s="1205"/>
      <c r="F146" s="2811"/>
    </row>
    <row r="147" spans="1:6">
      <c r="A147" s="2760"/>
      <c r="B147" s="1205"/>
      <c r="C147" s="1205"/>
      <c r="D147" s="1205"/>
      <c r="E147" s="1205"/>
      <c r="F147" s="2811"/>
    </row>
    <row r="148" spans="1:6">
      <c r="A148" s="2760"/>
      <c r="B148" s="1205"/>
      <c r="C148" s="1205"/>
      <c r="D148" s="1205"/>
      <c r="E148" s="1205"/>
      <c r="F148" s="2811"/>
    </row>
    <row r="149" spans="1:6">
      <c r="A149" s="2760"/>
      <c r="B149" s="1205"/>
      <c r="C149" s="1205"/>
      <c r="D149" s="1205"/>
      <c r="E149" s="1205"/>
      <c r="F149" s="2811"/>
    </row>
    <row r="150" spans="1:6">
      <c r="A150" s="2760"/>
      <c r="B150" s="1205"/>
      <c r="C150" s="1205"/>
      <c r="D150" s="1205"/>
      <c r="E150" s="1205"/>
      <c r="F150" s="2811"/>
    </row>
    <row r="151" spans="1:6">
      <c r="A151" s="2760"/>
      <c r="B151" s="1205"/>
      <c r="C151" s="1205"/>
      <c r="D151" s="1205"/>
      <c r="E151" s="1205"/>
      <c r="F151" s="2811"/>
    </row>
    <row r="152" spans="1:6">
      <c r="A152" s="2760"/>
      <c r="B152" s="1205"/>
      <c r="C152" s="1205"/>
      <c r="D152" s="1205"/>
      <c r="E152" s="1205"/>
      <c r="F152" s="2811"/>
    </row>
    <row r="153" spans="1:6">
      <c r="A153" s="2760"/>
      <c r="B153" s="1205"/>
      <c r="C153" s="1205"/>
      <c r="D153" s="1205"/>
      <c r="E153" s="1205"/>
      <c r="F153" s="2811"/>
    </row>
    <row r="154" spans="1:6">
      <c r="A154" s="2760"/>
      <c r="B154" s="1205"/>
      <c r="C154" s="1205"/>
      <c r="D154" s="1205"/>
      <c r="E154" s="1205"/>
      <c r="F154" s="2811"/>
    </row>
    <row r="155" spans="1:6">
      <c r="A155" s="2760"/>
      <c r="B155" s="1205"/>
      <c r="C155" s="1205"/>
      <c r="D155" s="1205"/>
      <c r="E155" s="1205"/>
      <c r="F155" s="2811"/>
    </row>
    <row r="156" spans="1:6">
      <c r="A156" s="2760"/>
      <c r="B156" s="1205"/>
      <c r="C156" s="1205"/>
      <c r="D156" s="1205"/>
      <c r="E156" s="1205"/>
      <c r="F156" s="2811"/>
    </row>
    <row r="157" spans="1:6">
      <c r="A157" s="2760"/>
      <c r="B157" s="1205"/>
      <c r="C157" s="1205"/>
      <c r="D157" s="1205"/>
      <c r="E157" s="1205"/>
      <c r="F157" s="2811"/>
    </row>
    <row r="158" spans="1:6">
      <c r="A158" s="2760"/>
      <c r="B158" s="1205"/>
      <c r="C158" s="1205"/>
      <c r="D158" s="1205"/>
      <c r="E158" s="1205"/>
      <c r="F158" s="2811"/>
    </row>
    <row r="159" spans="1:6">
      <c r="A159" s="2760"/>
      <c r="B159" s="1205"/>
      <c r="C159" s="1205"/>
      <c r="D159" s="1205"/>
      <c r="E159" s="1205"/>
      <c r="F159" s="2811"/>
    </row>
    <row r="160" spans="1:6">
      <c r="A160" s="2760"/>
      <c r="B160" s="1205"/>
      <c r="C160" s="1205"/>
      <c r="D160" s="1205"/>
      <c r="E160" s="1205"/>
      <c r="F160" s="2811"/>
    </row>
    <row r="161" spans="1:6">
      <c r="A161" s="2760"/>
      <c r="B161" s="1205"/>
      <c r="C161" s="1205"/>
      <c r="D161" s="1205"/>
      <c r="E161" s="1205"/>
      <c r="F161" s="2811"/>
    </row>
    <row r="162" spans="1:6">
      <c r="A162" s="2760"/>
      <c r="B162" s="1205"/>
      <c r="C162" s="1205"/>
      <c r="D162" s="1205"/>
      <c r="E162" s="1205"/>
      <c r="F162" s="2811"/>
    </row>
    <row r="163" spans="1:6">
      <c r="A163" s="2760"/>
      <c r="B163" s="1205"/>
      <c r="C163" s="1205"/>
      <c r="D163" s="1205"/>
      <c r="E163" s="1205"/>
      <c r="F163" s="2811"/>
    </row>
    <row r="164" spans="1:6">
      <c r="A164" s="2760"/>
      <c r="B164" s="1205"/>
      <c r="C164" s="1205"/>
      <c r="D164" s="1205"/>
      <c r="E164" s="1205"/>
      <c r="F164" s="2811"/>
    </row>
    <row r="165" spans="1:6">
      <c r="A165" s="2760"/>
      <c r="B165" s="1205"/>
      <c r="C165" s="1205"/>
      <c r="D165" s="1205"/>
      <c r="E165" s="1205"/>
      <c r="F165" s="2811"/>
    </row>
    <row r="166" spans="1:6">
      <c r="A166" s="2760"/>
      <c r="B166" s="1205"/>
      <c r="C166" s="1205"/>
      <c r="D166" s="1205"/>
      <c r="E166" s="1205"/>
      <c r="F166" s="2811"/>
    </row>
    <row r="167" spans="1:6">
      <c r="A167" s="2760"/>
      <c r="B167" s="1205"/>
      <c r="C167" s="1205"/>
      <c r="D167" s="1205"/>
      <c r="E167" s="1205"/>
      <c r="F167" s="2811"/>
    </row>
    <row r="168" spans="1:6">
      <c r="A168" s="2760"/>
      <c r="B168" s="1205"/>
      <c r="C168" s="1205"/>
      <c r="D168" s="1205"/>
      <c r="E168" s="1205"/>
      <c r="F168" s="2811"/>
    </row>
    <row r="169" spans="1:6">
      <c r="A169" s="2760"/>
      <c r="B169" s="1205"/>
      <c r="C169" s="1205"/>
      <c r="D169" s="1205"/>
      <c r="E169" s="1205"/>
      <c r="F169" s="2811"/>
    </row>
    <row r="170" spans="1:6">
      <c r="A170" s="2760"/>
      <c r="B170" s="1205"/>
      <c r="C170" s="1205"/>
      <c r="D170" s="1205"/>
      <c r="E170" s="1205"/>
      <c r="F170" s="2811"/>
    </row>
    <row r="171" spans="1:6">
      <c r="A171" s="2760"/>
      <c r="B171" s="1205"/>
      <c r="C171" s="1205"/>
      <c r="D171" s="1205"/>
      <c r="E171" s="1205"/>
      <c r="F171" s="2811"/>
    </row>
    <row r="172" spans="1:6" ht="15.75" thickBot="1">
      <c r="A172" s="2812"/>
      <c r="B172" s="2809"/>
      <c r="C172" s="2809"/>
      <c r="D172" s="2809"/>
      <c r="E172" s="2809"/>
      <c r="F172" s="2813"/>
    </row>
    <row r="173" spans="1:6">
      <c r="A173" s="1205"/>
      <c r="B173" s="1205"/>
      <c r="C173" s="1205"/>
      <c r="D173" s="1205"/>
      <c r="E173" s="1205"/>
      <c r="F173" s="1205"/>
    </row>
    <row r="174" spans="1:6">
      <c r="A174" s="1205" t="s">
        <v>2985</v>
      </c>
      <c r="B174" s="1205"/>
      <c r="C174" s="1205"/>
      <c r="D174" s="1205"/>
      <c r="E174" s="1205"/>
      <c r="F174" s="1205"/>
    </row>
    <row r="175" spans="1:6">
      <c r="A175" s="1206" t="s">
        <v>228</v>
      </c>
      <c r="B175" s="1206"/>
      <c r="C175" s="1206"/>
      <c r="D175" s="1206"/>
      <c r="E175" s="1206"/>
      <c r="F175" s="1206"/>
    </row>
  </sheetData>
  <printOptions horizontalCentered="1" verticalCentered="1"/>
  <pageMargins left="0.5" right="0.5" top="0" bottom="0" header="0.25" footer="0.25"/>
  <pageSetup scale="81"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enableFormatConditionsCalculation="0">
    <tabColor rgb="FF92D050"/>
  </sheetPr>
  <dimension ref="A1:H206"/>
  <sheetViews>
    <sheetView defaultGridColor="0" view="pageBreakPreview" topLeftCell="A58" colorId="22" zoomScaleNormal="100" zoomScaleSheetLayoutView="100" workbookViewId="0">
      <selection activeCell="B84" sqref="B84"/>
    </sheetView>
  </sheetViews>
  <sheetFormatPr defaultColWidth="9.6640625" defaultRowHeight="15"/>
  <cols>
    <col min="1" max="1" width="2.6640625" style="4" customWidth="1"/>
    <col min="2" max="2" width="42.6640625" style="4" customWidth="1"/>
    <col min="3" max="3" width="5.6640625" style="4" customWidth="1"/>
    <col min="4" max="4" width="2.6640625" style="4" customWidth="1"/>
    <col min="5" max="5" width="1.6640625" style="4" customWidth="1"/>
    <col min="6" max="6" width="16.109375" style="4" customWidth="1"/>
    <col min="7" max="7" width="17.33203125" style="4" customWidth="1"/>
    <col min="8" max="8" width="21" style="4" customWidth="1"/>
    <col min="9" max="16384" width="9.6640625" style="4"/>
  </cols>
  <sheetData>
    <row r="1" spans="1:8">
      <c r="A1" s="2241"/>
      <c r="B1" s="2821" t="s">
        <v>2838</v>
      </c>
      <c r="C1" s="2822" t="s">
        <v>3932</v>
      </c>
      <c r="D1" s="2244"/>
      <c r="E1" s="2244"/>
      <c r="F1" s="2821"/>
      <c r="G1" s="2821" t="s">
        <v>4224</v>
      </c>
      <c r="H1" s="2751" t="s">
        <v>4225</v>
      </c>
    </row>
    <row r="2" spans="1:8">
      <c r="A2" s="2247"/>
      <c r="B2" s="1263" t="str">
        <f>'Data Sheet'!$C$25</f>
        <v>Orange and Rockland Utilities, Inc</v>
      </c>
      <c r="C2" s="2742" t="s">
        <v>3933</v>
      </c>
      <c r="D2" s="533" t="s">
        <v>1773</v>
      </c>
      <c r="E2" s="533"/>
      <c r="F2" s="56" t="s">
        <v>3935</v>
      </c>
      <c r="G2" s="56" t="s">
        <v>4227</v>
      </c>
      <c r="H2" s="2752"/>
    </row>
    <row r="3" spans="1:8" ht="15" customHeight="1">
      <c r="A3" s="2835"/>
      <c r="B3" s="52"/>
      <c r="C3" s="220" t="s">
        <v>3936</v>
      </c>
      <c r="D3" s="52" t="s">
        <v>3934</v>
      </c>
      <c r="E3" s="52"/>
      <c r="F3" s="77" t="s">
        <v>3937</v>
      </c>
      <c r="G3" s="2749" t="str">
        <f>'Data Sheet'!$C$40</f>
        <v>4/30/2014</v>
      </c>
      <c r="H3" s="2823" t="str">
        <f>'Data Sheet'!$C$38</f>
        <v>12/31/2013</v>
      </c>
    </row>
    <row r="4" spans="1:8" s="2733" customFormat="1">
      <c r="A4" s="90" t="s">
        <v>229</v>
      </c>
      <c r="B4" s="132"/>
      <c r="C4" s="132"/>
      <c r="D4" s="132"/>
      <c r="E4" s="132"/>
      <c r="F4" s="132"/>
      <c r="G4" s="132"/>
      <c r="H4" s="132"/>
    </row>
    <row r="5" spans="1:8" ht="65.25" customHeight="1">
      <c r="A5" s="2247"/>
      <c r="B5" s="3311" t="s">
        <v>1678</v>
      </c>
      <c r="C5" s="3312"/>
      <c r="D5" s="3312"/>
      <c r="E5" s="3312"/>
      <c r="F5" s="3312"/>
      <c r="G5" s="3312"/>
      <c r="H5" s="3313"/>
    </row>
    <row r="6" spans="1:8" ht="15" customHeight="1">
      <c r="A6" s="2247"/>
      <c r="B6" s="2819"/>
      <c r="C6" s="2524"/>
      <c r="D6" s="1733"/>
      <c r="E6" s="2734"/>
      <c r="F6" s="1250"/>
      <c r="G6" s="1250"/>
      <c r="H6" s="2824"/>
    </row>
    <row r="7" spans="1:8" ht="15" customHeight="1">
      <c r="A7" s="2247"/>
      <c r="B7" s="3320" t="s">
        <v>887</v>
      </c>
      <c r="C7" s="3321"/>
      <c r="D7" s="1733"/>
      <c r="E7" s="3317" t="s">
        <v>888</v>
      </c>
      <c r="F7" s="3318"/>
      <c r="G7" s="3318"/>
      <c r="H7" s="3319"/>
    </row>
    <row r="8" spans="1:8">
      <c r="A8" s="2247"/>
      <c r="B8" s="3321"/>
      <c r="C8" s="3321"/>
      <c r="D8" s="1733"/>
      <c r="E8" s="3318"/>
      <c r="F8" s="3318"/>
      <c r="G8" s="3318"/>
      <c r="H8" s="3319"/>
    </row>
    <row r="9" spans="1:8" ht="24.75" customHeight="1">
      <c r="A9" s="2247"/>
      <c r="B9" s="3321"/>
      <c r="C9" s="3321"/>
      <c r="D9" s="1733"/>
      <c r="E9" s="2524"/>
      <c r="F9" s="2524"/>
      <c r="G9" s="2524"/>
      <c r="H9" s="2825"/>
    </row>
    <row r="10" spans="1:8">
      <c r="A10" s="2247"/>
      <c r="B10" s="1734"/>
      <c r="C10" s="1734"/>
      <c r="D10" s="1733"/>
      <c r="E10" s="2524"/>
      <c r="F10" s="2524"/>
      <c r="G10" s="2524"/>
      <c r="H10" s="2825"/>
    </row>
    <row r="11" spans="1:8">
      <c r="A11" s="2247"/>
      <c r="B11" s="3320" t="s">
        <v>3451</v>
      </c>
      <c r="C11" s="3321"/>
      <c r="D11" s="1733"/>
      <c r="E11" s="2524"/>
      <c r="F11" s="2524"/>
      <c r="G11" s="2524"/>
      <c r="H11" s="2825"/>
    </row>
    <row r="12" spans="1:8">
      <c r="A12" s="2247"/>
      <c r="B12" s="3321"/>
      <c r="C12" s="3321"/>
      <c r="D12" s="1733"/>
      <c r="E12" s="3314" t="s">
        <v>918</v>
      </c>
      <c r="F12" s="3314"/>
      <c r="G12" s="3314"/>
      <c r="H12" s="3315"/>
    </row>
    <row r="13" spans="1:8" ht="30.75" customHeight="1">
      <c r="A13" s="2247"/>
      <c r="B13" s="3321"/>
      <c r="C13" s="3321"/>
      <c r="D13" s="1733"/>
      <c r="E13" s="3314"/>
      <c r="F13" s="3314"/>
      <c r="G13" s="3314"/>
      <c r="H13" s="3315"/>
    </row>
    <row r="14" spans="1:8">
      <c r="A14" s="2247"/>
      <c r="B14" s="1735"/>
      <c r="C14" s="1735"/>
      <c r="D14" s="1733"/>
      <c r="E14" s="1736"/>
      <c r="F14" s="1736"/>
      <c r="G14" s="1736"/>
      <c r="H14" s="2826"/>
    </row>
    <row r="15" spans="1:8" ht="15" customHeight="1">
      <c r="A15" s="2247"/>
      <c r="B15" s="3314" t="s">
        <v>919</v>
      </c>
      <c r="C15" s="3316"/>
      <c r="D15" s="1733"/>
      <c r="E15" s="2736"/>
      <c r="F15" s="2736"/>
      <c r="G15" s="2736"/>
      <c r="H15" s="2827"/>
    </row>
    <row r="16" spans="1:8">
      <c r="A16" s="2247"/>
      <c r="B16" s="3316"/>
      <c r="C16" s="3316"/>
      <c r="D16" s="1733"/>
      <c r="E16" s="1737"/>
      <c r="F16" s="1737"/>
      <c r="G16" s="1737"/>
      <c r="H16" s="2827"/>
    </row>
    <row r="17" spans="1:8">
      <c r="A17" s="2247"/>
      <c r="B17" s="3316"/>
      <c r="C17" s="3316"/>
      <c r="D17" s="1733"/>
      <c r="E17" s="3314" t="s">
        <v>920</v>
      </c>
      <c r="F17" s="3314"/>
      <c r="G17" s="3314"/>
      <c r="H17" s="3315"/>
    </row>
    <row r="18" spans="1:8" ht="20.25" customHeight="1">
      <c r="A18" s="2247"/>
      <c r="B18" s="3316"/>
      <c r="C18" s="3316"/>
      <c r="D18" s="1733"/>
      <c r="E18" s="3314"/>
      <c r="F18" s="3314"/>
      <c r="G18" s="3314"/>
      <c r="H18" s="3315"/>
    </row>
    <row r="19" spans="1:8">
      <c r="A19" s="2247"/>
      <c r="B19" s="1733"/>
      <c r="C19" s="1733"/>
      <c r="D19" s="1733"/>
      <c r="E19" s="1737"/>
      <c r="F19" s="1737"/>
      <c r="G19" s="1737"/>
      <c r="H19" s="2827"/>
    </row>
    <row r="20" spans="1:8" ht="15" customHeight="1">
      <c r="A20" s="2247"/>
      <c r="B20" s="3314" t="s">
        <v>889</v>
      </c>
      <c r="C20" s="3314"/>
      <c r="D20" s="1733"/>
      <c r="E20" s="3314" t="s">
        <v>3231</v>
      </c>
      <c r="F20" s="3314"/>
      <c r="G20" s="3314"/>
      <c r="H20" s="3315"/>
    </row>
    <row r="21" spans="1:8">
      <c r="A21" s="2247"/>
      <c r="B21" s="3314"/>
      <c r="C21" s="3314"/>
      <c r="D21" s="1733"/>
      <c r="E21" s="3314"/>
      <c r="F21" s="3314"/>
      <c r="G21" s="3314"/>
      <c r="H21" s="3315"/>
    </row>
    <row r="22" spans="1:8">
      <c r="A22" s="2247"/>
      <c r="B22" s="3314"/>
      <c r="C22" s="3314"/>
      <c r="D22" s="1733"/>
      <c r="E22" s="3314"/>
      <c r="F22" s="3314"/>
      <c r="G22" s="3314"/>
      <c r="H22" s="3315"/>
    </row>
    <row r="23" spans="1:8" ht="20.25" customHeight="1">
      <c r="A23" s="2247"/>
      <c r="B23" s="3314"/>
      <c r="C23" s="3314"/>
      <c r="D23" s="1733"/>
      <c r="E23" s="3318"/>
      <c r="F23" s="3318"/>
      <c r="G23" s="3318"/>
      <c r="H23" s="3319"/>
    </row>
    <row r="24" spans="1:8">
      <c r="A24" s="2247"/>
      <c r="B24" s="1738"/>
      <c r="C24" s="1738"/>
      <c r="D24" s="1733"/>
      <c r="E24" s="1739"/>
      <c r="F24" s="1739"/>
      <c r="G24" s="1739"/>
      <c r="H24" s="2828"/>
    </row>
    <row r="25" spans="1:8">
      <c r="A25" s="2247"/>
      <c r="B25" s="3314" t="s">
        <v>4568</v>
      </c>
      <c r="C25" s="3314"/>
      <c r="D25" s="1733"/>
      <c r="E25" s="1739"/>
      <c r="F25" s="1739"/>
      <c r="G25" s="1739"/>
      <c r="H25" s="2828"/>
    </row>
    <row r="26" spans="1:8">
      <c r="A26" s="2247"/>
      <c r="B26" s="3314"/>
      <c r="C26" s="3314"/>
      <c r="D26" s="1733"/>
      <c r="E26" s="1739" t="s">
        <v>8</v>
      </c>
      <c r="F26" s="2735"/>
      <c r="G26" s="1739"/>
      <c r="H26" s="2828"/>
    </row>
    <row r="27" spans="1:8">
      <c r="A27" s="2247"/>
      <c r="B27" s="3314"/>
      <c r="C27" s="3314"/>
      <c r="D27" s="1733"/>
      <c r="E27" s="1739"/>
      <c r="F27" s="1739"/>
      <c r="G27" s="1739"/>
      <c r="H27" s="2828"/>
    </row>
    <row r="28" spans="1:8" ht="82.5" customHeight="1">
      <c r="A28" s="2247"/>
      <c r="B28" s="3314"/>
      <c r="C28" s="3314"/>
      <c r="D28" s="1733"/>
      <c r="E28" s="1739"/>
      <c r="F28" s="3314" t="s">
        <v>4569</v>
      </c>
      <c r="G28" s="3316"/>
      <c r="H28" s="3327"/>
    </row>
    <row r="29" spans="1:8">
      <c r="A29" s="2247"/>
      <c r="B29" s="1734"/>
      <c r="C29" s="1734"/>
      <c r="D29" s="1733"/>
      <c r="E29" s="2738"/>
      <c r="F29" s="2737"/>
      <c r="G29" s="2737"/>
      <c r="H29" s="2829"/>
    </row>
    <row r="30" spans="1:8" ht="16.5" customHeight="1">
      <c r="A30" s="2247"/>
      <c r="B30" s="3314" t="s">
        <v>466</v>
      </c>
      <c r="C30" s="3328"/>
      <c r="D30" s="1733"/>
      <c r="E30" s="1739"/>
      <c r="F30" s="2735"/>
      <c r="G30" s="2737"/>
      <c r="H30" s="2829"/>
    </row>
    <row r="31" spans="1:8">
      <c r="A31" s="2247"/>
      <c r="B31" s="3328"/>
      <c r="C31" s="3328"/>
      <c r="D31" s="1733"/>
      <c r="E31" s="1741"/>
      <c r="F31" s="1737"/>
      <c r="G31" s="1737"/>
      <c r="H31" s="2827"/>
    </row>
    <row r="32" spans="1:8">
      <c r="A32" s="2247"/>
      <c r="B32" s="3328"/>
      <c r="C32" s="3328"/>
      <c r="D32" s="1733"/>
      <c r="E32" s="3322"/>
      <c r="F32" s="3323"/>
      <c r="G32" s="3323"/>
      <c r="H32" s="3324"/>
    </row>
    <row r="33" spans="1:8">
      <c r="A33" s="2247"/>
      <c r="B33" s="3328"/>
      <c r="C33" s="3328"/>
      <c r="D33" s="1733"/>
      <c r="E33" s="3323"/>
      <c r="F33" s="3323"/>
      <c r="G33" s="3323"/>
      <c r="H33" s="3324"/>
    </row>
    <row r="34" spans="1:8">
      <c r="A34" s="2247"/>
      <c r="B34" s="3328"/>
      <c r="C34" s="3328"/>
      <c r="D34" s="1733"/>
      <c r="E34" s="3323"/>
      <c r="F34" s="3323"/>
      <c r="G34" s="3323"/>
      <c r="H34" s="3324"/>
    </row>
    <row r="35" spans="1:8">
      <c r="A35" s="2247"/>
      <c r="B35" s="3328"/>
      <c r="C35" s="3328"/>
      <c r="D35" s="1733"/>
      <c r="E35" s="3323"/>
      <c r="F35" s="3323"/>
      <c r="G35" s="3323"/>
      <c r="H35" s="3324"/>
    </row>
    <row r="36" spans="1:8">
      <c r="A36" s="2835"/>
      <c r="B36" s="3329"/>
      <c r="C36" s="3329"/>
      <c r="D36" s="1742"/>
      <c r="E36" s="3325"/>
      <c r="F36" s="3325"/>
      <c r="G36" s="3325"/>
      <c r="H36" s="3326"/>
    </row>
    <row r="37" spans="1:8">
      <c r="A37" s="2247"/>
      <c r="B37" s="561"/>
      <c r="C37" s="561"/>
      <c r="D37" s="561"/>
      <c r="E37" s="561"/>
      <c r="F37" s="533"/>
      <c r="G37" s="562"/>
      <c r="H37" s="2830"/>
    </row>
    <row r="38" spans="1:8">
      <c r="A38" s="2247"/>
      <c r="B38" s="2820" t="s">
        <v>489</v>
      </c>
      <c r="C38" s="561"/>
      <c r="D38" s="561"/>
      <c r="E38" s="561"/>
      <c r="F38" s="533"/>
      <c r="G38" s="562"/>
      <c r="H38" s="2830"/>
    </row>
    <row r="39" spans="1:8">
      <c r="A39" s="2247"/>
      <c r="B39" s="561"/>
      <c r="C39" s="561"/>
      <c r="D39" s="561"/>
      <c r="E39" s="561"/>
      <c r="F39" s="533"/>
      <c r="G39" s="562"/>
      <c r="H39" s="2830"/>
    </row>
    <row r="40" spans="1:8">
      <c r="A40" s="2247"/>
      <c r="B40" s="561"/>
      <c r="C40" s="561"/>
      <c r="D40" s="561"/>
      <c r="E40" s="561"/>
      <c r="F40" s="533"/>
      <c r="G40" s="562"/>
      <c r="H40" s="2830"/>
    </row>
    <row r="41" spans="1:8">
      <c r="A41" s="2247"/>
      <c r="B41" s="561"/>
      <c r="C41" s="561"/>
      <c r="D41" s="561"/>
      <c r="E41" s="561"/>
      <c r="F41" s="533"/>
      <c r="G41" s="562"/>
      <c r="H41" s="2830"/>
    </row>
    <row r="42" spans="1:8">
      <c r="A42" s="2247"/>
      <c r="B42" s="561"/>
      <c r="C42" s="561"/>
      <c r="D42" s="561"/>
      <c r="E42" s="561"/>
      <c r="F42" s="533"/>
      <c r="G42" s="562"/>
      <c r="H42" s="2830"/>
    </row>
    <row r="43" spans="1:8">
      <c r="A43" s="2247"/>
      <c r="B43" s="533"/>
      <c r="C43" s="561"/>
      <c r="D43" s="561"/>
      <c r="E43" s="561"/>
      <c r="F43" s="533"/>
      <c r="G43" s="562"/>
      <c r="H43" s="2830"/>
    </row>
    <row r="44" spans="1:8">
      <c r="A44" s="2247"/>
      <c r="B44" s="533"/>
      <c r="C44" s="561"/>
      <c r="D44" s="561"/>
      <c r="E44" s="561"/>
      <c r="F44" s="533"/>
      <c r="G44" s="562"/>
      <c r="H44" s="2830"/>
    </row>
    <row r="45" spans="1:8">
      <c r="A45" s="2247"/>
      <c r="B45" s="533"/>
      <c r="C45" s="561"/>
      <c r="D45" s="561"/>
      <c r="E45" s="561"/>
      <c r="F45" s="533"/>
      <c r="G45" s="562"/>
      <c r="H45" s="2830"/>
    </row>
    <row r="46" spans="1:8">
      <c r="A46" s="2247"/>
      <c r="B46" s="533"/>
      <c r="C46" s="561"/>
      <c r="D46" s="561"/>
      <c r="E46" s="561"/>
      <c r="F46" s="533"/>
      <c r="G46" s="562"/>
      <c r="H46" s="2830"/>
    </row>
    <row r="47" spans="1:8">
      <c r="A47" s="2247"/>
      <c r="B47" s="533"/>
      <c r="C47" s="561"/>
      <c r="D47" s="561"/>
      <c r="E47" s="561"/>
      <c r="F47" s="533"/>
      <c r="G47" s="562"/>
      <c r="H47" s="2830"/>
    </row>
    <row r="48" spans="1:8">
      <c r="A48" s="2247"/>
      <c r="B48" s="533"/>
      <c r="C48" s="561"/>
      <c r="D48" s="561"/>
      <c r="E48" s="561"/>
      <c r="F48" s="533"/>
      <c r="G48" s="562"/>
      <c r="H48" s="2830"/>
    </row>
    <row r="49" spans="1:8" ht="15.75" thickBot="1">
      <c r="A49" s="2831"/>
      <c r="B49" s="2753"/>
      <c r="C49" s="2832"/>
      <c r="D49" s="2832"/>
      <c r="E49" s="2832"/>
      <c r="F49" s="2753"/>
      <c r="G49" s="2833"/>
      <c r="H49" s="2834"/>
    </row>
    <row r="50" spans="1:8">
      <c r="A50" s="11" t="s">
        <v>212</v>
      </c>
      <c r="B50" s="47"/>
      <c r="C50" s="561"/>
      <c r="D50" s="561"/>
      <c r="E50" s="561"/>
      <c r="F50" s="533"/>
      <c r="G50" s="562"/>
      <c r="H50" s="562"/>
    </row>
    <row r="51" spans="1:8">
      <c r="A51" s="44" t="s">
        <v>213</v>
      </c>
      <c r="B51" s="561"/>
      <c r="C51" s="561"/>
      <c r="D51" s="561"/>
      <c r="E51" s="561"/>
      <c r="F51" s="1430"/>
      <c r="G51" s="561"/>
      <c r="H51" s="1430"/>
    </row>
    <row r="52" spans="1:8" s="2733" customFormat="1" ht="15.75" thickBot="1">
      <c r="A52" s="44"/>
      <c r="B52" s="561"/>
      <c r="C52" s="561"/>
      <c r="D52" s="561"/>
      <c r="E52" s="561"/>
      <c r="F52" s="1430"/>
      <c r="G52" s="561"/>
      <c r="H52" s="1430"/>
    </row>
    <row r="53" spans="1:8">
      <c r="A53" s="13"/>
      <c r="B53" s="128" t="s">
        <v>2838</v>
      </c>
      <c r="C53" s="130" t="s">
        <v>3932</v>
      </c>
      <c r="D53" s="41"/>
      <c r="E53" s="41"/>
      <c r="F53" s="128"/>
      <c r="G53" s="128" t="s">
        <v>4224</v>
      </c>
      <c r="H53" s="42" t="s">
        <v>4225</v>
      </c>
    </row>
    <row r="54" spans="1:8">
      <c r="A54" s="47"/>
      <c r="B54" s="56" t="str">
        <f>'Data Sheet'!$C$25</f>
        <v>Orange and Rockland Utilities, Inc</v>
      </c>
      <c r="C54" s="1832" t="s">
        <v>3933</v>
      </c>
      <c r="D54" s="11" t="s">
        <v>1774</v>
      </c>
      <c r="E54" s="11"/>
      <c r="F54" s="56" t="s">
        <v>3935</v>
      </c>
      <c r="G54" s="56" t="s">
        <v>4227</v>
      </c>
      <c r="H54" s="48"/>
    </row>
    <row r="55" spans="1:8">
      <c r="A55" s="49"/>
      <c r="B55" s="52"/>
      <c r="C55" s="220" t="s">
        <v>3936</v>
      </c>
      <c r="D55" s="52" t="s">
        <v>3934</v>
      </c>
      <c r="E55" s="50"/>
      <c r="F55" s="77" t="s">
        <v>3937</v>
      </c>
      <c r="G55" s="1881" t="str">
        <f>'Data Sheet'!$C$40</f>
        <v>4/30/2014</v>
      </c>
      <c r="H55" s="711" t="str">
        <f>'Data Sheet'!$C$38</f>
        <v>12/31/2013</v>
      </c>
    </row>
    <row r="56" spans="1:8">
      <c r="A56" s="90" t="s">
        <v>3037</v>
      </c>
      <c r="B56" s="50"/>
      <c r="C56" s="50"/>
      <c r="D56" s="50"/>
      <c r="E56" s="50"/>
      <c r="F56" s="50"/>
      <c r="G56" s="50"/>
      <c r="H56" s="330"/>
    </row>
    <row r="57" spans="1:8">
      <c r="A57" s="47"/>
      <c r="B57" s="44"/>
      <c r="C57" s="44"/>
      <c r="D57" s="44"/>
      <c r="E57" s="44"/>
      <c r="F57" s="44"/>
      <c r="G57" s="44"/>
      <c r="H57" s="45"/>
    </row>
    <row r="58" spans="1:8">
      <c r="A58" s="47"/>
      <c r="B58" s="2518" t="s">
        <v>2043</v>
      </c>
      <c r="C58" s="44"/>
      <c r="D58" s="44"/>
      <c r="E58" s="44"/>
      <c r="F58" s="44"/>
      <c r="G58" s="44"/>
      <c r="H58" s="45"/>
    </row>
    <row r="59" spans="1:8">
      <c r="A59" s="47"/>
      <c r="B59" s="2518"/>
      <c r="C59" s="44"/>
      <c r="D59" s="44"/>
      <c r="E59" s="44"/>
      <c r="F59" s="44"/>
      <c r="G59" s="44"/>
      <c r="H59" s="45"/>
    </row>
    <row r="60" spans="1:8">
      <c r="A60" s="47"/>
      <c r="B60" s="2518" t="s">
        <v>2044</v>
      </c>
      <c r="C60" s="44"/>
      <c r="D60" s="44"/>
      <c r="E60" s="44"/>
      <c r="F60" s="44"/>
      <c r="G60" s="44"/>
      <c r="H60" s="45"/>
    </row>
    <row r="61" spans="1:8">
      <c r="A61" s="47"/>
      <c r="B61" s="2518"/>
      <c r="C61" s="44"/>
      <c r="D61" s="44"/>
      <c r="E61" s="44"/>
      <c r="F61" s="44"/>
      <c r="G61" s="44"/>
      <c r="H61" s="45"/>
    </row>
    <row r="62" spans="1:8">
      <c r="A62" s="47"/>
      <c r="B62" s="2518" t="s">
        <v>4810</v>
      </c>
      <c r="C62" s="44"/>
      <c r="D62" s="44"/>
      <c r="E62" s="44"/>
      <c r="F62" s="44"/>
      <c r="G62" s="44"/>
      <c r="H62" s="45"/>
    </row>
    <row r="63" spans="1:8">
      <c r="A63" s="47"/>
      <c r="B63" s="2518"/>
      <c r="C63" s="44"/>
      <c r="D63" s="44"/>
      <c r="E63" s="44"/>
      <c r="F63" s="44"/>
      <c r="G63" s="44"/>
      <c r="H63" s="45"/>
    </row>
    <row r="64" spans="1:8">
      <c r="A64" s="47"/>
      <c r="B64" s="2518" t="s">
        <v>2045</v>
      </c>
      <c r="C64" s="44"/>
      <c r="D64" s="44"/>
      <c r="E64" s="44"/>
      <c r="F64" s="44"/>
      <c r="G64" s="44"/>
      <c r="H64" s="45"/>
    </row>
    <row r="65" spans="1:8">
      <c r="A65" s="47"/>
      <c r="B65" s="2518"/>
      <c r="C65" s="44"/>
      <c r="D65" s="44"/>
      <c r="E65" s="44"/>
      <c r="F65" s="44"/>
      <c r="G65" s="44"/>
      <c r="H65" s="45"/>
    </row>
    <row r="66" spans="1:8" ht="16.5" customHeight="1">
      <c r="A66" s="47"/>
      <c r="B66" s="2518" t="s">
        <v>2046</v>
      </c>
      <c r="C66" s="44"/>
      <c r="D66" s="44"/>
      <c r="E66" s="44"/>
      <c r="F66" s="44"/>
      <c r="G66" s="44"/>
      <c r="H66" s="45"/>
    </row>
    <row r="67" spans="1:8" ht="16.5" customHeight="1">
      <c r="A67" s="47"/>
      <c r="B67" s="2518"/>
      <c r="C67" s="44"/>
      <c r="D67" s="44"/>
      <c r="E67" s="44"/>
      <c r="F67" s="44"/>
      <c r="G67" s="44"/>
      <c r="H67" s="45"/>
    </row>
    <row r="68" spans="1:8" s="2516" customFormat="1" ht="16.5" customHeight="1">
      <c r="A68" s="47"/>
      <c r="B68" s="2518" t="s">
        <v>4809</v>
      </c>
      <c r="C68" s="44"/>
      <c r="D68" s="44"/>
      <c r="E68" s="44"/>
      <c r="F68" s="44"/>
      <c r="G68" s="44"/>
      <c r="H68" s="45"/>
    </row>
    <row r="69" spans="1:8" s="2516" customFormat="1" ht="16.5" customHeight="1">
      <c r="A69" s="47"/>
      <c r="B69" s="2518"/>
      <c r="C69" s="44"/>
      <c r="D69" s="44"/>
      <c r="E69" s="44"/>
      <c r="F69" s="44"/>
      <c r="G69" s="44"/>
      <c r="H69" s="45"/>
    </row>
    <row r="70" spans="1:8" s="2516" customFormat="1" ht="16.5" customHeight="1">
      <c r="A70" s="47"/>
      <c r="B70" s="2518" t="s">
        <v>1770</v>
      </c>
      <c r="C70" s="44"/>
      <c r="D70" s="44"/>
      <c r="E70" s="44"/>
      <c r="F70" s="44"/>
      <c r="G70" s="44"/>
      <c r="H70" s="45"/>
    </row>
    <row r="71" spans="1:8" s="2516" customFormat="1" ht="16.5" customHeight="1">
      <c r="A71" s="47"/>
      <c r="B71" s="2518"/>
      <c r="C71" s="44"/>
      <c r="D71" s="44"/>
      <c r="E71" s="44"/>
      <c r="F71" s="44"/>
      <c r="G71" s="44"/>
      <c r="H71" s="45"/>
    </row>
    <row r="72" spans="1:8" s="2516" customFormat="1" ht="16.5" customHeight="1">
      <c r="A72" s="47"/>
      <c r="B72" s="2518" t="s">
        <v>1771</v>
      </c>
      <c r="C72" s="44"/>
      <c r="D72" s="44"/>
      <c r="E72" s="44"/>
      <c r="F72" s="44"/>
      <c r="G72" s="44"/>
      <c r="H72" s="45"/>
    </row>
    <row r="73" spans="1:8" s="2516" customFormat="1" ht="16.5" customHeight="1">
      <c r="A73" s="47"/>
      <c r="B73" s="2518"/>
      <c r="C73" s="44"/>
      <c r="D73" s="44"/>
      <c r="E73" s="44"/>
      <c r="F73" s="44"/>
      <c r="G73" s="44"/>
      <c r="H73" s="45"/>
    </row>
    <row r="74" spans="1:8" s="2516" customFormat="1" ht="16.5" customHeight="1">
      <c r="A74" s="47"/>
      <c r="B74" s="2518" t="s">
        <v>5401</v>
      </c>
      <c r="C74" s="44"/>
      <c r="D74" s="44"/>
      <c r="E74" s="44"/>
      <c r="F74" s="44"/>
      <c r="G74" s="44"/>
      <c r="H74" s="45"/>
    </row>
    <row r="75" spans="1:8" s="2516" customFormat="1" ht="16.5" customHeight="1">
      <c r="A75" s="47"/>
      <c r="B75" s="2518"/>
      <c r="C75" s="44"/>
      <c r="D75" s="44"/>
      <c r="E75" s="44"/>
      <c r="F75" s="44"/>
      <c r="G75" s="44"/>
      <c r="H75" s="45"/>
    </row>
    <row r="76" spans="1:8" s="2516" customFormat="1" ht="16.5" customHeight="1">
      <c r="A76" s="47"/>
      <c r="B76" s="2518" t="s">
        <v>5315</v>
      </c>
      <c r="C76" s="44"/>
      <c r="D76" s="44"/>
      <c r="E76" s="44"/>
      <c r="F76" s="44"/>
      <c r="G76" s="44"/>
      <c r="H76" s="45"/>
    </row>
    <row r="77" spans="1:8" s="2516" customFormat="1" ht="16.5" customHeight="1">
      <c r="A77" s="47"/>
      <c r="B77" s="2518"/>
      <c r="C77" s="44"/>
      <c r="D77" s="44"/>
      <c r="E77" s="44"/>
      <c r="F77" s="44"/>
      <c r="G77" s="44"/>
      <c r="H77" s="45"/>
    </row>
    <row r="78" spans="1:8" s="2516" customFormat="1" ht="16.5" customHeight="1">
      <c r="A78" s="47"/>
      <c r="B78" s="2518" t="s">
        <v>1772</v>
      </c>
      <c r="C78" s="44"/>
      <c r="D78" s="44"/>
      <c r="E78" s="44"/>
      <c r="F78" s="44"/>
      <c r="G78" s="44"/>
      <c r="H78" s="45"/>
    </row>
    <row r="79" spans="1:8" s="2516" customFormat="1" ht="16.5" customHeight="1">
      <c r="A79" s="47"/>
      <c r="B79" s="2518"/>
      <c r="C79" s="44"/>
      <c r="D79" s="44"/>
      <c r="E79" s="44"/>
      <c r="F79" s="44"/>
      <c r="G79" s="44"/>
      <c r="H79" s="45"/>
    </row>
    <row r="80" spans="1:8" s="2516" customFormat="1">
      <c r="A80" s="47"/>
      <c r="B80" s="3291" t="s">
        <v>5235</v>
      </c>
      <c r="C80" s="3309"/>
      <c r="D80" s="3309"/>
      <c r="E80" s="3309"/>
      <c r="F80" s="3309"/>
      <c r="G80" s="3309"/>
      <c r="H80" s="3310"/>
    </row>
    <row r="81" spans="1:8" s="2516" customFormat="1" ht="16.5" customHeight="1">
      <c r="A81" s="47"/>
      <c r="B81" s="2518"/>
      <c r="C81" s="44"/>
      <c r="D81" s="44"/>
      <c r="E81" s="44"/>
      <c r="F81" s="44"/>
      <c r="G81" s="44"/>
      <c r="H81" s="45"/>
    </row>
    <row r="82" spans="1:8" s="2516" customFormat="1" ht="16.5" customHeight="1">
      <c r="A82" s="47"/>
      <c r="B82" s="2518" t="s">
        <v>5308</v>
      </c>
      <c r="C82" s="44"/>
      <c r="D82" s="44"/>
      <c r="E82" s="44"/>
      <c r="F82" s="44"/>
      <c r="G82" s="44"/>
      <c r="H82" s="45"/>
    </row>
    <row r="83" spans="1:8" s="2516" customFormat="1" ht="16.5" customHeight="1">
      <c r="A83" s="47"/>
      <c r="C83" s="44"/>
      <c r="D83" s="44"/>
      <c r="E83" s="44"/>
      <c r="F83" s="44"/>
      <c r="G83" s="44"/>
      <c r="H83" s="45"/>
    </row>
    <row r="84" spans="1:8" s="2516" customFormat="1" ht="16.5" customHeight="1">
      <c r="A84" s="47"/>
      <c r="B84" s="2518" t="s">
        <v>5402</v>
      </c>
      <c r="C84" s="44"/>
      <c r="D84" s="44"/>
      <c r="E84" s="44"/>
      <c r="F84" s="44"/>
      <c r="G84" s="44"/>
      <c r="H84" s="45"/>
    </row>
    <row r="85" spans="1:8" s="2516" customFormat="1" ht="16.5" customHeight="1">
      <c r="A85" s="47"/>
      <c r="C85" s="44"/>
      <c r="D85" s="44"/>
      <c r="E85" s="44"/>
      <c r="F85" s="44"/>
      <c r="G85" s="44"/>
      <c r="H85" s="45"/>
    </row>
    <row r="86" spans="1:8" s="2516" customFormat="1" ht="16.5" customHeight="1">
      <c r="A86" s="47"/>
      <c r="B86" s="2518" t="s">
        <v>4811</v>
      </c>
      <c r="C86" s="44"/>
      <c r="D86" s="44"/>
      <c r="E86" s="44"/>
      <c r="F86" s="44"/>
      <c r="G86" s="44"/>
      <c r="H86" s="45"/>
    </row>
    <row r="87" spans="1:8" s="2516" customFormat="1" ht="16.5" customHeight="1">
      <c r="A87" s="47"/>
      <c r="B87" s="2517"/>
      <c r="C87" s="44"/>
      <c r="D87" s="44"/>
      <c r="E87" s="44"/>
      <c r="F87" s="44"/>
      <c r="G87" s="44"/>
      <c r="H87" s="45"/>
    </row>
    <row r="88" spans="1:8" s="2516" customFormat="1" ht="16.5" customHeight="1">
      <c r="A88" s="47"/>
      <c r="B88" s="2517"/>
      <c r="C88" s="44"/>
      <c r="D88" s="44"/>
      <c r="E88" s="44"/>
      <c r="F88" s="44"/>
      <c r="G88" s="44"/>
      <c r="H88" s="45"/>
    </row>
    <row r="89" spans="1:8">
      <c r="A89" s="47"/>
      <c r="B89" s="44"/>
      <c r="C89" s="44"/>
      <c r="D89" s="44"/>
      <c r="E89" s="44"/>
      <c r="F89" s="44"/>
      <c r="G89" s="44"/>
      <c r="H89" s="45"/>
    </row>
    <row r="90" spans="1:8">
      <c r="A90" s="47"/>
      <c r="B90" s="44"/>
      <c r="C90" s="44"/>
      <c r="D90" s="44"/>
      <c r="E90" s="44"/>
      <c r="F90" s="44"/>
      <c r="G90" s="44"/>
      <c r="H90" s="45"/>
    </row>
    <row r="91" spans="1:8">
      <c r="A91" s="47"/>
      <c r="B91" s="44"/>
      <c r="C91" s="44"/>
      <c r="D91" s="44"/>
      <c r="E91" s="44"/>
      <c r="F91" s="44"/>
      <c r="G91" s="44"/>
      <c r="H91" s="45"/>
    </row>
    <row r="92" spans="1:8">
      <c r="A92" s="47"/>
      <c r="B92" s="44"/>
      <c r="C92" s="44"/>
      <c r="D92" s="44"/>
      <c r="E92" s="44"/>
      <c r="F92" s="44"/>
      <c r="G92" s="44"/>
      <c r="H92" s="45"/>
    </row>
    <row r="93" spans="1:8">
      <c r="A93" s="47"/>
      <c r="B93" s="44"/>
      <c r="C93" s="44"/>
      <c r="D93" s="44"/>
      <c r="E93" s="44"/>
      <c r="F93" s="44"/>
      <c r="G93" s="44"/>
      <c r="H93" s="45"/>
    </row>
    <row r="94" spans="1:8">
      <c r="A94" s="47"/>
      <c r="B94" s="44"/>
      <c r="C94" s="44"/>
      <c r="D94" s="44"/>
      <c r="E94" s="44"/>
      <c r="F94" s="44"/>
      <c r="G94" s="44"/>
      <c r="H94" s="45"/>
    </row>
    <row r="95" spans="1:8">
      <c r="A95" s="47"/>
      <c r="B95" s="44"/>
      <c r="C95" s="44"/>
      <c r="D95" s="44"/>
      <c r="E95" s="44"/>
      <c r="F95" s="44"/>
      <c r="G95" s="44"/>
      <c r="H95" s="45"/>
    </row>
    <row r="96" spans="1:8">
      <c r="A96" s="47"/>
      <c r="B96" s="44"/>
      <c r="C96" s="44"/>
      <c r="D96" s="44"/>
      <c r="E96" s="44"/>
      <c r="F96" s="44"/>
      <c r="G96" s="44"/>
      <c r="H96" s="45"/>
    </row>
    <row r="97" spans="1:8">
      <c r="A97" s="47"/>
      <c r="B97" s="44"/>
      <c r="C97" s="44"/>
      <c r="D97" s="44"/>
      <c r="E97" s="44"/>
      <c r="F97" s="44"/>
      <c r="G97" s="44"/>
      <c r="H97" s="45"/>
    </row>
    <row r="98" spans="1:8">
      <c r="A98" s="47"/>
      <c r="B98" s="11"/>
      <c r="C98" s="44"/>
      <c r="D98" s="44"/>
      <c r="E98" s="44"/>
      <c r="F98" s="44"/>
      <c r="G98" s="44"/>
      <c r="H98" s="45"/>
    </row>
    <row r="99" spans="1:8" ht="15.75" thickBot="1">
      <c r="A99" s="72"/>
      <c r="B99" s="73"/>
      <c r="C99" s="401"/>
      <c r="D99" s="401"/>
      <c r="E99" s="401"/>
      <c r="F99" s="401"/>
      <c r="G99" s="401"/>
      <c r="H99" s="402"/>
    </row>
    <row r="100" spans="1:8" ht="15.75">
      <c r="A100" s="75" t="str">
        <f>A50</f>
        <v>FERC FORM NO.1 (ED. 12-96) NYPSC Modified-96</v>
      </c>
      <c r="B100" s="11"/>
      <c r="C100" s="44"/>
      <c r="D100" s="44"/>
      <c r="E100" s="44"/>
      <c r="F100" s="44"/>
      <c r="G100" s="44"/>
      <c r="H100" s="44"/>
    </row>
    <row r="101" spans="1:8">
      <c r="A101" s="44" t="s">
        <v>3038</v>
      </c>
      <c r="B101" s="44"/>
      <c r="C101" s="44"/>
      <c r="D101" s="44"/>
      <c r="E101" s="44"/>
      <c r="F101" s="44"/>
      <c r="G101" s="44"/>
      <c r="H101" s="44"/>
    </row>
    <row r="102" spans="1:8" ht="15.75">
      <c r="A102" s="46" t="s">
        <v>2783</v>
      </c>
      <c r="B102" s="44"/>
      <c r="C102" s="44"/>
      <c r="D102" s="44"/>
      <c r="E102" s="44"/>
      <c r="F102" s="44"/>
      <c r="G102" s="44"/>
      <c r="H102" s="44"/>
    </row>
    <row r="103" spans="1:8" ht="15.75" thickBot="1">
      <c r="A103" s="11"/>
      <c r="B103" s="11"/>
      <c r="C103" s="11"/>
      <c r="D103" s="11"/>
      <c r="E103" s="11"/>
      <c r="F103" s="11"/>
      <c r="G103" s="11"/>
      <c r="H103" s="11"/>
    </row>
    <row r="104" spans="1:8">
      <c r="A104" s="13"/>
      <c r="B104" s="128" t="s">
        <v>2838</v>
      </c>
      <c r="C104" s="130" t="s">
        <v>3932</v>
      </c>
      <c r="D104" s="41"/>
      <c r="E104" s="41"/>
      <c r="F104" s="128"/>
      <c r="G104" s="128" t="s">
        <v>4224</v>
      </c>
      <c r="H104" s="42" t="s">
        <v>4225</v>
      </c>
    </row>
    <row r="105" spans="1:8">
      <c r="A105" s="47"/>
      <c r="B105" s="56" t="str">
        <f>'Data Sheet'!$C$25</f>
        <v>Orange and Rockland Utilities, Inc</v>
      </c>
      <c r="C105" s="66">
        <v>-1</v>
      </c>
      <c r="D105" s="11" t="s">
        <v>3934</v>
      </c>
      <c r="E105" s="11"/>
      <c r="F105" s="56" t="s">
        <v>3935</v>
      </c>
      <c r="G105" s="56" t="s">
        <v>4227</v>
      </c>
      <c r="H105" s="48"/>
    </row>
    <row r="106" spans="1:8">
      <c r="A106" s="49"/>
      <c r="B106" s="52"/>
      <c r="C106" s="69">
        <v>-2</v>
      </c>
      <c r="D106" s="52" t="s">
        <v>3934</v>
      </c>
      <c r="E106" s="50"/>
      <c r="F106" s="77" t="s">
        <v>3937</v>
      </c>
      <c r="G106" s="1881" t="str">
        <f>'Data Sheet'!$C$40</f>
        <v>4/30/2014</v>
      </c>
      <c r="H106" s="759" t="str">
        <f>'Data Sheet'!$C$38</f>
        <v>12/31/2013</v>
      </c>
    </row>
    <row r="107" spans="1:8">
      <c r="A107" s="90" t="s">
        <v>3037</v>
      </c>
      <c r="B107" s="50"/>
      <c r="C107" s="50"/>
      <c r="D107" s="50"/>
      <c r="E107" s="50"/>
      <c r="F107" s="50"/>
      <c r="G107" s="50"/>
      <c r="H107" s="330"/>
    </row>
    <row r="108" spans="1:8">
      <c r="A108" s="47"/>
      <c r="B108" s="44"/>
      <c r="C108" s="44"/>
      <c r="D108" s="44"/>
      <c r="E108" s="44"/>
      <c r="F108" s="44"/>
      <c r="G108" s="44"/>
      <c r="H108" s="45"/>
    </row>
    <row r="109" spans="1:8">
      <c r="A109" s="47"/>
      <c r="B109" s="44"/>
      <c r="C109" s="44"/>
      <c r="D109" s="44"/>
      <c r="E109" s="44"/>
      <c r="F109" s="44"/>
      <c r="G109" s="44"/>
      <c r="H109" s="45"/>
    </row>
    <row r="110" spans="1:8">
      <c r="A110" s="47"/>
      <c r="B110" s="44"/>
      <c r="C110" s="44"/>
      <c r="D110" s="44"/>
      <c r="E110" s="44"/>
      <c r="F110" s="44"/>
      <c r="G110" s="44"/>
      <c r="H110" s="45"/>
    </row>
    <row r="111" spans="1:8">
      <c r="A111" s="47"/>
      <c r="B111" s="44"/>
      <c r="C111" s="44"/>
      <c r="D111" s="44"/>
      <c r="E111" s="44"/>
      <c r="F111" s="44"/>
      <c r="G111" s="44"/>
      <c r="H111" s="45"/>
    </row>
    <row r="112" spans="1:8">
      <c r="A112" s="47"/>
      <c r="B112" s="44"/>
      <c r="C112" s="44"/>
      <c r="D112" s="44"/>
      <c r="E112" s="44"/>
      <c r="F112" s="44"/>
      <c r="G112" s="44"/>
      <c r="H112" s="45"/>
    </row>
    <row r="113" spans="1:8">
      <c r="A113" s="47"/>
      <c r="B113" s="44"/>
      <c r="C113" s="44"/>
      <c r="D113" s="44"/>
      <c r="E113" s="44"/>
      <c r="F113" s="44"/>
      <c r="G113" s="44"/>
      <c r="H113" s="45"/>
    </row>
    <row r="114" spans="1:8">
      <c r="A114" s="47"/>
      <c r="B114" s="44"/>
      <c r="C114" s="44"/>
      <c r="D114" s="44"/>
      <c r="E114" s="44"/>
      <c r="F114" s="44"/>
      <c r="G114" s="44"/>
      <c r="H114" s="45"/>
    </row>
    <row r="115" spans="1:8">
      <c r="A115" s="47"/>
      <c r="B115" s="44"/>
      <c r="C115" s="44"/>
      <c r="D115" s="44"/>
      <c r="E115" s="44"/>
      <c r="F115" s="44"/>
      <c r="G115" s="44"/>
      <c r="H115" s="45"/>
    </row>
    <row r="116" spans="1:8">
      <c r="A116" s="47"/>
      <c r="B116" s="44"/>
      <c r="C116" s="44"/>
      <c r="D116" s="44"/>
      <c r="E116" s="44"/>
      <c r="F116" s="44"/>
      <c r="G116" s="44"/>
      <c r="H116" s="45"/>
    </row>
    <row r="117" spans="1:8">
      <c r="A117" s="47"/>
      <c r="B117" s="44"/>
      <c r="C117" s="44"/>
      <c r="D117" s="44"/>
      <c r="E117" s="44"/>
      <c r="F117" s="44"/>
      <c r="G117" s="44"/>
      <c r="H117" s="45"/>
    </row>
    <row r="118" spans="1:8">
      <c r="A118" s="47"/>
      <c r="B118" s="44"/>
      <c r="C118" s="44"/>
      <c r="D118" s="44"/>
      <c r="E118" s="44"/>
      <c r="F118" s="44"/>
      <c r="G118" s="44"/>
      <c r="H118" s="45"/>
    </row>
    <row r="119" spans="1:8">
      <c r="A119" s="47"/>
      <c r="B119" s="44"/>
      <c r="C119" s="44"/>
      <c r="D119" s="44"/>
      <c r="E119" s="44"/>
      <c r="F119" s="44"/>
      <c r="G119" s="44"/>
      <c r="H119" s="45"/>
    </row>
    <row r="120" spans="1:8">
      <c r="A120" s="47"/>
      <c r="B120" s="44"/>
      <c r="C120" s="44"/>
      <c r="D120" s="44"/>
      <c r="E120" s="44"/>
      <c r="F120" s="44"/>
      <c r="G120" s="44"/>
      <c r="H120" s="45"/>
    </row>
    <row r="121" spans="1:8">
      <c r="A121" s="47"/>
      <c r="B121" s="44"/>
      <c r="C121" s="44"/>
      <c r="D121" s="44"/>
      <c r="E121" s="44"/>
      <c r="F121" s="44"/>
      <c r="G121" s="44"/>
      <c r="H121" s="45"/>
    </row>
    <row r="122" spans="1:8">
      <c r="A122" s="47"/>
      <c r="B122" s="44"/>
      <c r="C122" s="44"/>
      <c r="D122" s="44"/>
      <c r="E122" s="44"/>
      <c r="F122" s="44"/>
      <c r="G122" s="44"/>
      <c r="H122" s="45"/>
    </row>
    <row r="123" spans="1:8">
      <c r="A123" s="47"/>
      <c r="B123" s="44"/>
      <c r="C123" s="44"/>
      <c r="D123" s="44"/>
      <c r="E123" s="44"/>
      <c r="F123" s="44"/>
      <c r="G123" s="44"/>
      <c r="H123" s="45"/>
    </row>
    <row r="124" spans="1:8">
      <c r="A124" s="47"/>
      <c r="B124" s="44"/>
      <c r="C124" s="44"/>
      <c r="D124" s="44"/>
      <c r="E124" s="44"/>
      <c r="F124" s="44"/>
      <c r="G124" s="44"/>
      <c r="H124" s="45"/>
    </row>
    <row r="125" spans="1:8">
      <c r="A125" s="47"/>
      <c r="B125" s="44"/>
      <c r="C125" s="44"/>
      <c r="D125" s="44"/>
      <c r="E125" s="44"/>
      <c r="F125" s="44"/>
      <c r="G125" s="44"/>
      <c r="H125" s="45"/>
    </row>
    <row r="126" spans="1:8">
      <c r="A126" s="47"/>
      <c r="B126" s="44"/>
      <c r="C126" s="44"/>
      <c r="D126" s="44"/>
      <c r="E126" s="44"/>
      <c r="F126" s="44"/>
      <c r="G126" s="44"/>
      <c r="H126" s="45"/>
    </row>
    <row r="127" spans="1:8">
      <c r="A127" s="47"/>
      <c r="B127" s="44"/>
      <c r="C127" s="44"/>
      <c r="D127" s="44"/>
      <c r="E127" s="44"/>
      <c r="F127" s="44"/>
      <c r="G127" s="44"/>
      <c r="H127" s="45"/>
    </row>
    <row r="128" spans="1:8">
      <c r="A128" s="47"/>
      <c r="B128" s="44"/>
      <c r="C128" s="44"/>
      <c r="D128" s="44"/>
      <c r="E128" s="44"/>
      <c r="F128" s="44"/>
      <c r="G128" s="44"/>
      <c r="H128" s="45"/>
    </row>
    <row r="129" spans="1:8">
      <c r="A129" s="47"/>
      <c r="B129" s="44"/>
      <c r="C129" s="44"/>
      <c r="D129" s="44"/>
      <c r="E129" s="44"/>
      <c r="F129" s="44"/>
      <c r="G129" s="44"/>
      <c r="H129" s="45"/>
    </row>
    <row r="130" spans="1:8">
      <c r="A130" s="47"/>
      <c r="B130" s="44"/>
      <c r="C130" s="44"/>
      <c r="D130" s="44"/>
      <c r="E130" s="44"/>
      <c r="F130" s="44"/>
      <c r="G130" s="44"/>
      <c r="H130" s="45"/>
    </row>
    <row r="131" spans="1:8">
      <c r="A131" s="47"/>
      <c r="B131" s="44"/>
      <c r="C131" s="44"/>
      <c r="D131" s="44"/>
      <c r="E131" s="44"/>
      <c r="F131" s="44"/>
      <c r="G131" s="44"/>
      <c r="H131" s="45"/>
    </row>
    <row r="132" spans="1:8">
      <c r="A132" s="47"/>
      <c r="B132" s="44"/>
      <c r="C132" s="44"/>
      <c r="D132" s="44"/>
      <c r="E132" s="44"/>
      <c r="F132" s="44"/>
      <c r="G132" s="44"/>
      <c r="H132" s="45"/>
    </row>
    <row r="133" spans="1:8">
      <c r="A133" s="47"/>
      <c r="B133" s="44"/>
      <c r="C133" s="44"/>
      <c r="D133" s="44"/>
      <c r="E133" s="44"/>
      <c r="F133" s="44"/>
      <c r="G133" s="44"/>
      <c r="H133" s="45"/>
    </row>
    <row r="134" spans="1:8">
      <c r="A134" s="47"/>
      <c r="B134" s="44"/>
      <c r="C134" s="44"/>
      <c r="D134" s="44"/>
      <c r="E134" s="44"/>
      <c r="F134" s="44"/>
      <c r="G134" s="44"/>
      <c r="H134" s="45"/>
    </row>
    <row r="135" spans="1:8">
      <c r="A135" s="47"/>
      <c r="B135" s="44"/>
      <c r="C135" s="44"/>
      <c r="D135" s="44"/>
      <c r="E135" s="44"/>
      <c r="F135" s="44"/>
      <c r="G135" s="44"/>
      <c r="H135" s="45"/>
    </row>
    <row r="136" spans="1:8">
      <c r="A136" s="47"/>
      <c r="B136" s="44"/>
      <c r="C136" s="44"/>
      <c r="D136" s="44"/>
      <c r="E136" s="44"/>
      <c r="F136" s="44"/>
      <c r="G136" s="44"/>
      <c r="H136" s="45"/>
    </row>
    <row r="137" spans="1:8">
      <c r="A137" s="47"/>
      <c r="B137" s="44"/>
      <c r="C137" s="44"/>
      <c r="D137" s="44"/>
      <c r="E137" s="44"/>
      <c r="F137" s="44"/>
      <c r="G137" s="44"/>
      <c r="H137" s="45"/>
    </row>
    <row r="138" spans="1:8">
      <c r="A138" s="47"/>
      <c r="B138" s="44"/>
      <c r="C138" s="44"/>
      <c r="D138" s="44"/>
      <c r="E138" s="44"/>
      <c r="F138" s="44"/>
      <c r="G138" s="44"/>
      <c r="H138" s="45"/>
    </row>
    <row r="139" spans="1:8">
      <c r="A139" s="47"/>
      <c r="B139" s="44"/>
      <c r="C139" s="44"/>
      <c r="D139" s="44"/>
      <c r="E139" s="44"/>
      <c r="F139" s="44"/>
      <c r="G139" s="44"/>
      <c r="H139" s="45"/>
    </row>
    <row r="140" spans="1:8">
      <c r="A140" s="47"/>
      <c r="B140" s="44"/>
      <c r="C140" s="44"/>
      <c r="D140" s="44"/>
      <c r="E140" s="44"/>
      <c r="F140" s="44"/>
      <c r="G140" s="44"/>
      <c r="H140" s="45"/>
    </row>
    <row r="141" spans="1:8">
      <c r="A141" s="47"/>
      <c r="B141" s="44"/>
      <c r="C141" s="44"/>
      <c r="D141" s="44"/>
      <c r="E141" s="44"/>
      <c r="F141" s="44"/>
      <c r="G141" s="44"/>
      <c r="H141" s="45"/>
    </row>
    <row r="142" spans="1:8">
      <c r="A142" s="47"/>
      <c r="B142" s="44"/>
      <c r="C142" s="44"/>
      <c r="D142" s="44"/>
      <c r="E142" s="44"/>
      <c r="F142" s="44"/>
      <c r="G142" s="44"/>
      <c r="H142" s="45"/>
    </row>
    <row r="143" spans="1:8">
      <c r="A143" s="47"/>
      <c r="B143" s="44"/>
      <c r="C143" s="44"/>
      <c r="D143" s="44"/>
      <c r="E143" s="44"/>
      <c r="F143" s="44"/>
      <c r="G143" s="44"/>
      <c r="H143" s="45"/>
    </row>
    <row r="144" spans="1:8">
      <c r="A144" s="47"/>
      <c r="B144" s="44"/>
      <c r="C144" s="44"/>
      <c r="D144" s="44"/>
      <c r="E144" s="44"/>
      <c r="F144" s="44"/>
      <c r="G144" s="44"/>
      <c r="H144" s="45"/>
    </row>
    <row r="145" spans="1:8">
      <c r="A145" s="47"/>
      <c r="B145" s="44"/>
      <c r="C145" s="44"/>
      <c r="D145" s="44"/>
      <c r="E145" s="44"/>
      <c r="F145" s="44"/>
      <c r="G145" s="44"/>
      <c r="H145" s="45"/>
    </row>
    <row r="146" spans="1:8">
      <c r="A146" s="47"/>
      <c r="B146" s="44"/>
      <c r="C146" s="44"/>
      <c r="D146" s="44"/>
      <c r="E146" s="44"/>
      <c r="F146" s="44"/>
      <c r="G146" s="44"/>
      <c r="H146" s="45"/>
    </row>
    <row r="147" spans="1:8">
      <c r="A147" s="47"/>
      <c r="B147" s="44"/>
      <c r="C147" s="44"/>
      <c r="D147" s="44"/>
      <c r="E147" s="44"/>
      <c r="F147" s="44"/>
      <c r="G147" s="44"/>
      <c r="H147" s="45"/>
    </row>
    <row r="148" spans="1:8">
      <c r="A148" s="47"/>
      <c r="B148" s="44"/>
      <c r="C148" s="44"/>
      <c r="D148" s="44"/>
      <c r="E148" s="44"/>
      <c r="F148" s="44"/>
      <c r="G148" s="44"/>
      <c r="H148" s="45"/>
    </row>
    <row r="149" spans="1:8">
      <c r="A149" s="47"/>
      <c r="B149" s="44"/>
      <c r="C149" s="44"/>
      <c r="D149" s="44"/>
      <c r="E149" s="44"/>
      <c r="F149" s="44"/>
      <c r="G149" s="44"/>
      <c r="H149" s="45"/>
    </row>
    <row r="150" spans="1:8">
      <c r="A150" s="47"/>
      <c r="B150" s="44"/>
      <c r="C150" s="44"/>
      <c r="D150" s="44"/>
      <c r="E150" s="44"/>
      <c r="F150" s="44"/>
      <c r="G150" s="44"/>
      <c r="H150" s="45"/>
    </row>
    <row r="151" spans="1:8">
      <c r="A151" s="47"/>
      <c r="B151" s="11"/>
      <c r="C151" s="44"/>
      <c r="D151" s="44"/>
      <c r="E151" s="44"/>
      <c r="F151" s="44"/>
      <c r="G151" s="44"/>
      <c r="H151" s="45"/>
    </row>
    <row r="152" spans="1:8" ht="15.75" thickBot="1">
      <c r="A152" s="72"/>
      <c r="B152" s="73"/>
      <c r="C152" s="401"/>
      <c r="D152" s="401"/>
      <c r="E152" s="401"/>
      <c r="F152" s="401"/>
      <c r="G152" s="401"/>
      <c r="H152" s="402"/>
    </row>
    <row r="153" spans="1:8" ht="15.75">
      <c r="A153" s="75" t="str">
        <f>A50</f>
        <v>FERC FORM NO.1 (ED. 12-96) NYPSC Modified-96</v>
      </c>
      <c r="B153" s="11"/>
      <c r="C153" s="44"/>
      <c r="D153" s="44"/>
      <c r="E153" s="44"/>
      <c r="F153" s="44"/>
      <c r="G153" s="44"/>
      <c r="H153" s="44"/>
    </row>
    <row r="154" spans="1:8" ht="15.75" thickBot="1">
      <c r="A154" s="44" t="s">
        <v>3039</v>
      </c>
      <c r="B154" s="44"/>
      <c r="C154" s="44"/>
      <c r="D154" s="44"/>
      <c r="E154" s="44"/>
      <c r="F154" s="44"/>
      <c r="G154" s="44"/>
      <c r="H154" s="44"/>
    </row>
    <row r="155" spans="1:8">
      <c r="A155" s="13"/>
      <c r="B155" s="128" t="s">
        <v>2838</v>
      </c>
      <c r="C155" s="130" t="s">
        <v>3932</v>
      </c>
      <c r="D155" s="41"/>
      <c r="E155" s="41"/>
      <c r="F155" s="128"/>
      <c r="G155" s="128" t="s">
        <v>4224</v>
      </c>
      <c r="H155" s="42" t="s">
        <v>4225</v>
      </c>
    </row>
    <row r="156" spans="1:8">
      <c r="A156" s="47"/>
      <c r="B156" s="56" t="str">
        <f>'Data Sheet'!$C$25</f>
        <v>Orange and Rockland Utilities, Inc</v>
      </c>
      <c r="C156" s="66">
        <v>-1</v>
      </c>
      <c r="D156" s="11" t="s">
        <v>3934</v>
      </c>
      <c r="E156" s="11"/>
      <c r="F156" s="56" t="s">
        <v>3935</v>
      </c>
      <c r="G156" s="56" t="s">
        <v>4227</v>
      </c>
      <c r="H156" s="48"/>
    </row>
    <row r="157" spans="1:8">
      <c r="A157" s="49"/>
      <c r="B157" s="52"/>
      <c r="C157" s="69">
        <v>-2</v>
      </c>
      <c r="D157" s="52" t="s">
        <v>3934</v>
      </c>
      <c r="E157" s="50"/>
      <c r="F157" s="77" t="s">
        <v>3937</v>
      </c>
      <c r="G157" s="1881" t="str">
        <f>'Data Sheet'!$C$40</f>
        <v>4/30/2014</v>
      </c>
      <c r="H157" s="758" t="str">
        <f>'Data Sheet'!$C$38</f>
        <v>12/31/2013</v>
      </c>
    </row>
    <row r="158" spans="1:8">
      <c r="A158" s="90" t="s">
        <v>3037</v>
      </c>
      <c r="B158" s="50"/>
      <c r="C158" s="50"/>
      <c r="D158" s="50"/>
      <c r="E158" s="50"/>
      <c r="F158" s="50"/>
      <c r="G158" s="50"/>
      <c r="H158" s="330"/>
    </row>
    <row r="159" spans="1:8">
      <c r="A159" s="47"/>
      <c r="B159" s="44"/>
      <c r="C159" s="44"/>
      <c r="D159" s="44"/>
      <c r="E159" s="44"/>
      <c r="F159" s="44"/>
      <c r="G159" s="44"/>
      <c r="H159" s="45"/>
    </row>
    <row r="160" spans="1:8">
      <c r="A160" s="47"/>
      <c r="B160" s="44"/>
      <c r="C160" s="44"/>
      <c r="D160" s="44"/>
      <c r="E160" s="44"/>
      <c r="F160" s="44"/>
      <c r="G160" s="44"/>
      <c r="H160" s="45"/>
    </row>
    <row r="161" spans="1:8">
      <c r="A161" s="47"/>
      <c r="B161" s="44"/>
      <c r="C161" s="44"/>
      <c r="D161" s="44"/>
      <c r="E161" s="44"/>
      <c r="F161" s="44"/>
      <c r="G161" s="44"/>
      <c r="H161" s="45"/>
    </row>
    <row r="162" spans="1:8">
      <c r="A162" s="47"/>
      <c r="B162" s="44"/>
      <c r="C162" s="44"/>
      <c r="D162" s="44"/>
      <c r="E162" s="44"/>
      <c r="F162" s="44"/>
      <c r="G162" s="44"/>
      <c r="H162" s="45"/>
    </row>
    <row r="163" spans="1:8">
      <c r="A163" s="47"/>
      <c r="B163" s="44"/>
      <c r="C163" s="44"/>
      <c r="D163" s="44"/>
      <c r="E163" s="44"/>
      <c r="F163" s="44"/>
      <c r="G163" s="44"/>
      <c r="H163" s="45"/>
    </row>
    <row r="164" spans="1:8">
      <c r="A164" s="47"/>
      <c r="B164" s="44"/>
      <c r="C164" s="44"/>
      <c r="D164" s="44"/>
      <c r="E164" s="44"/>
      <c r="F164" s="44"/>
      <c r="G164" s="44"/>
      <c r="H164" s="45"/>
    </row>
    <row r="165" spans="1:8">
      <c r="A165" s="47"/>
      <c r="B165" s="44"/>
      <c r="C165" s="44"/>
      <c r="D165" s="44"/>
      <c r="E165" s="44"/>
      <c r="F165" s="44"/>
      <c r="G165" s="44"/>
      <c r="H165" s="45"/>
    </row>
    <row r="166" spans="1:8">
      <c r="A166" s="47"/>
      <c r="B166" s="44"/>
      <c r="C166" s="44"/>
      <c r="D166" s="44"/>
      <c r="E166" s="44"/>
      <c r="F166" s="44"/>
      <c r="G166" s="44"/>
      <c r="H166" s="45"/>
    </row>
    <row r="167" spans="1:8">
      <c r="A167" s="47"/>
      <c r="B167" s="44"/>
      <c r="C167" s="44"/>
      <c r="D167" s="44"/>
      <c r="E167" s="44"/>
      <c r="F167" s="44"/>
      <c r="G167" s="44"/>
      <c r="H167" s="45"/>
    </row>
    <row r="168" spans="1:8">
      <c r="A168" s="47"/>
      <c r="B168" s="44"/>
      <c r="C168" s="44"/>
      <c r="D168" s="44"/>
      <c r="E168" s="44"/>
      <c r="F168" s="44"/>
      <c r="G168" s="44"/>
      <c r="H168" s="45"/>
    </row>
    <row r="169" spans="1:8">
      <c r="A169" s="47"/>
      <c r="B169" s="44"/>
      <c r="C169" s="44"/>
      <c r="D169" s="44"/>
      <c r="E169" s="44"/>
      <c r="F169" s="44"/>
      <c r="G169" s="44"/>
      <c r="H169" s="45"/>
    </row>
    <row r="170" spans="1:8">
      <c r="A170" s="47"/>
      <c r="B170" s="44"/>
      <c r="C170" s="44"/>
      <c r="D170" s="44"/>
      <c r="E170" s="44"/>
      <c r="F170" s="44"/>
      <c r="G170" s="44"/>
      <c r="H170" s="45"/>
    </row>
    <row r="171" spans="1:8">
      <c r="A171" s="47"/>
      <c r="B171" s="44"/>
      <c r="C171" s="44"/>
      <c r="D171" s="44"/>
      <c r="E171" s="44"/>
      <c r="F171" s="44"/>
      <c r="G171" s="44"/>
      <c r="H171" s="45"/>
    </row>
    <row r="172" spans="1:8">
      <c r="A172" s="47"/>
      <c r="B172" s="44"/>
      <c r="C172" s="44"/>
      <c r="D172" s="44"/>
      <c r="E172" s="44"/>
      <c r="F172" s="44"/>
      <c r="G172" s="44"/>
      <c r="H172" s="45"/>
    </row>
    <row r="173" spans="1:8">
      <c r="A173" s="47"/>
      <c r="B173" s="44"/>
      <c r="C173" s="44"/>
      <c r="D173" s="44"/>
      <c r="E173" s="44"/>
      <c r="F173" s="44"/>
      <c r="G173" s="44"/>
      <c r="H173" s="45"/>
    </row>
    <row r="174" spans="1:8">
      <c r="A174" s="47"/>
      <c r="B174" s="44"/>
      <c r="C174" s="44"/>
      <c r="D174" s="44"/>
      <c r="E174" s="44"/>
      <c r="F174" s="44"/>
      <c r="G174" s="44"/>
      <c r="H174" s="45"/>
    </row>
    <row r="175" spans="1:8">
      <c r="A175" s="47"/>
      <c r="B175" s="44"/>
      <c r="C175" s="44"/>
      <c r="D175" s="44"/>
      <c r="E175" s="44"/>
      <c r="F175" s="44"/>
      <c r="G175" s="44"/>
      <c r="H175" s="45"/>
    </row>
    <row r="176" spans="1:8">
      <c r="A176" s="47"/>
      <c r="B176" s="44"/>
      <c r="C176" s="44"/>
      <c r="D176" s="44"/>
      <c r="E176" s="44"/>
      <c r="F176" s="44"/>
      <c r="G176" s="44"/>
      <c r="H176" s="45"/>
    </row>
    <row r="177" spans="1:8">
      <c r="A177" s="47"/>
      <c r="B177" s="44"/>
      <c r="C177" s="44"/>
      <c r="D177" s="44"/>
      <c r="E177" s="44"/>
      <c r="F177" s="44"/>
      <c r="G177" s="44"/>
      <c r="H177" s="45"/>
    </row>
    <row r="178" spans="1:8">
      <c r="A178" s="47"/>
      <c r="B178" s="44"/>
      <c r="C178" s="44"/>
      <c r="D178" s="44"/>
      <c r="E178" s="44"/>
      <c r="F178" s="44"/>
      <c r="G178" s="44"/>
      <c r="H178" s="45"/>
    </row>
    <row r="179" spans="1:8">
      <c r="A179" s="47"/>
      <c r="B179" s="44"/>
      <c r="C179" s="44"/>
      <c r="D179" s="44"/>
      <c r="E179" s="44"/>
      <c r="F179" s="44"/>
      <c r="G179" s="44"/>
      <c r="H179" s="45"/>
    </row>
    <row r="180" spans="1:8">
      <c r="A180" s="47"/>
      <c r="B180" s="44"/>
      <c r="C180" s="44"/>
      <c r="D180" s="44"/>
      <c r="E180" s="44"/>
      <c r="F180" s="44"/>
      <c r="G180" s="44"/>
      <c r="H180" s="45"/>
    </row>
    <row r="181" spans="1:8">
      <c r="A181" s="47"/>
      <c r="B181" s="44"/>
      <c r="C181" s="44"/>
      <c r="D181" s="44"/>
      <c r="E181" s="44"/>
      <c r="F181" s="44"/>
      <c r="G181" s="44"/>
      <c r="H181" s="45"/>
    </row>
    <row r="182" spans="1:8">
      <c r="A182" s="47"/>
      <c r="B182" s="44"/>
      <c r="C182" s="44"/>
      <c r="D182" s="44"/>
      <c r="E182" s="44"/>
      <c r="F182" s="44"/>
      <c r="G182" s="44"/>
      <c r="H182" s="45"/>
    </row>
    <row r="183" spans="1:8">
      <c r="A183" s="47"/>
      <c r="B183" s="44"/>
      <c r="C183" s="44"/>
      <c r="D183" s="44"/>
      <c r="E183" s="44"/>
      <c r="F183" s="44"/>
      <c r="G183" s="44"/>
      <c r="H183" s="45"/>
    </row>
    <row r="184" spans="1:8">
      <c r="A184" s="47"/>
      <c r="B184" s="44"/>
      <c r="C184" s="44"/>
      <c r="D184" s="44"/>
      <c r="E184" s="44"/>
      <c r="F184" s="44"/>
      <c r="G184" s="44"/>
      <c r="H184" s="45"/>
    </row>
    <row r="185" spans="1:8">
      <c r="A185" s="47"/>
      <c r="B185" s="44"/>
      <c r="C185" s="44"/>
      <c r="D185" s="44"/>
      <c r="E185" s="44"/>
      <c r="F185" s="44"/>
      <c r="G185" s="44"/>
      <c r="H185" s="45"/>
    </row>
    <row r="186" spans="1:8">
      <c r="A186" s="47"/>
      <c r="B186" s="44"/>
      <c r="C186" s="44"/>
      <c r="D186" s="44"/>
      <c r="E186" s="44"/>
      <c r="F186" s="44"/>
      <c r="G186" s="44"/>
      <c r="H186" s="45"/>
    </row>
    <row r="187" spans="1:8">
      <c r="A187" s="47"/>
      <c r="B187" s="44"/>
      <c r="C187" s="44"/>
      <c r="D187" s="44"/>
      <c r="E187" s="44"/>
      <c r="F187" s="44"/>
      <c r="G187" s="44"/>
      <c r="H187" s="45"/>
    </row>
    <row r="188" spans="1:8">
      <c r="A188" s="47"/>
      <c r="B188" s="44"/>
      <c r="C188" s="44"/>
      <c r="D188" s="44"/>
      <c r="E188" s="44"/>
      <c r="F188" s="44"/>
      <c r="G188" s="44"/>
      <c r="H188" s="45"/>
    </row>
    <row r="189" spans="1:8">
      <c r="A189" s="47"/>
      <c r="B189" s="44"/>
      <c r="C189" s="44"/>
      <c r="D189" s="44"/>
      <c r="E189" s="44"/>
      <c r="F189" s="44"/>
      <c r="G189" s="44"/>
      <c r="H189" s="45"/>
    </row>
    <row r="190" spans="1:8">
      <c r="A190" s="47"/>
      <c r="B190" s="44"/>
      <c r="C190" s="44"/>
      <c r="D190" s="44"/>
      <c r="E190" s="44"/>
      <c r="F190" s="44"/>
      <c r="G190" s="44"/>
      <c r="H190" s="45"/>
    </row>
    <row r="191" spans="1:8">
      <c r="A191" s="47"/>
      <c r="B191" s="44"/>
      <c r="C191" s="44"/>
      <c r="D191" s="44"/>
      <c r="E191" s="44"/>
      <c r="F191" s="44"/>
      <c r="G191" s="44"/>
      <c r="H191" s="45"/>
    </row>
    <row r="192" spans="1:8">
      <c r="A192" s="47"/>
      <c r="B192" s="44"/>
      <c r="C192" s="44"/>
      <c r="D192" s="44"/>
      <c r="E192" s="44"/>
      <c r="F192" s="44"/>
      <c r="G192" s="44"/>
      <c r="H192" s="45"/>
    </row>
    <row r="193" spans="1:8">
      <c r="A193" s="47"/>
      <c r="B193" s="44"/>
      <c r="C193" s="44"/>
      <c r="D193" s="44"/>
      <c r="E193" s="44"/>
      <c r="F193" s="44"/>
      <c r="G193" s="44"/>
      <c r="H193" s="45"/>
    </row>
    <row r="194" spans="1:8">
      <c r="A194" s="47"/>
      <c r="B194" s="44"/>
      <c r="C194" s="44"/>
      <c r="D194" s="44"/>
      <c r="E194" s="44"/>
      <c r="F194" s="44"/>
      <c r="G194" s="44"/>
      <c r="H194" s="45"/>
    </row>
    <row r="195" spans="1:8">
      <c r="A195" s="47"/>
      <c r="B195" s="44"/>
      <c r="C195" s="44"/>
      <c r="D195" s="44"/>
      <c r="E195" s="44"/>
      <c r="F195" s="44"/>
      <c r="G195" s="44"/>
      <c r="H195" s="45"/>
    </row>
    <row r="196" spans="1:8">
      <c r="A196" s="47"/>
      <c r="B196" s="44"/>
      <c r="C196" s="44"/>
      <c r="D196" s="44"/>
      <c r="E196" s="44"/>
      <c r="F196" s="44"/>
      <c r="G196" s="44"/>
      <c r="H196" s="45"/>
    </row>
    <row r="197" spans="1:8">
      <c r="A197" s="47"/>
      <c r="B197" s="44"/>
      <c r="C197" s="44"/>
      <c r="D197" s="44"/>
      <c r="E197" s="44"/>
      <c r="F197" s="44"/>
      <c r="G197" s="44"/>
      <c r="H197" s="45"/>
    </row>
    <row r="198" spans="1:8">
      <c r="A198" s="47"/>
      <c r="B198" s="44"/>
      <c r="C198" s="44"/>
      <c r="D198" s="44"/>
      <c r="E198" s="44"/>
      <c r="F198" s="44"/>
      <c r="G198" s="44"/>
      <c r="H198" s="45"/>
    </row>
    <row r="199" spans="1:8">
      <c r="A199" s="47"/>
      <c r="B199" s="44"/>
      <c r="C199" s="44"/>
      <c r="D199" s="44"/>
      <c r="E199" s="44"/>
      <c r="F199" s="44"/>
      <c r="G199" s="44"/>
      <c r="H199" s="45"/>
    </row>
    <row r="200" spans="1:8">
      <c r="A200" s="47"/>
      <c r="B200" s="44"/>
      <c r="C200" s="44"/>
      <c r="D200" s="44"/>
      <c r="E200" s="44"/>
      <c r="F200" s="44"/>
      <c r="G200" s="44"/>
      <c r="H200" s="45"/>
    </row>
    <row r="201" spans="1:8">
      <c r="A201" s="47"/>
      <c r="B201" s="44"/>
      <c r="C201" s="44"/>
      <c r="D201" s="44"/>
      <c r="E201" s="44"/>
      <c r="F201" s="44"/>
      <c r="G201" s="44"/>
      <c r="H201" s="45"/>
    </row>
    <row r="202" spans="1:8">
      <c r="A202" s="47"/>
      <c r="B202" s="44"/>
      <c r="C202" s="44"/>
      <c r="D202" s="44"/>
      <c r="E202" s="44"/>
      <c r="F202" s="44"/>
      <c r="G202" s="44"/>
      <c r="H202" s="45"/>
    </row>
    <row r="203" spans="1:8">
      <c r="A203" s="47"/>
      <c r="B203" s="11"/>
      <c r="C203" s="44"/>
      <c r="D203" s="44"/>
      <c r="E203" s="44"/>
      <c r="F203" s="44"/>
      <c r="G203" s="44"/>
      <c r="H203" s="45"/>
    </row>
    <row r="204" spans="1:8" ht="15.75" thickBot="1">
      <c r="A204" s="72"/>
      <c r="B204" s="73"/>
      <c r="C204" s="401"/>
      <c r="D204" s="401"/>
      <c r="E204" s="401"/>
      <c r="F204" s="401"/>
      <c r="G204" s="401"/>
      <c r="H204" s="402"/>
    </row>
    <row r="205" spans="1:8" ht="15.75">
      <c r="A205" s="75" t="str">
        <f>A50</f>
        <v>FERC FORM NO.1 (ED. 12-96) NYPSC Modified-96</v>
      </c>
      <c r="B205" s="11"/>
      <c r="C205" s="44"/>
      <c r="D205" s="44"/>
      <c r="E205" s="44"/>
      <c r="F205" s="44"/>
      <c r="G205" s="44"/>
      <c r="H205" s="44"/>
    </row>
    <row r="206" spans="1:8">
      <c r="A206" s="44" t="s">
        <v>3040</v>
      </c>
      <c r="B206" s="44"/>
      <c r="C206" s="44"/>
      <c r="D206" s="44"/>
      <c r="E206" s="44"/>
      <c r="F206" s="44"/>
      <c r="G206" s="44"/>
      <c r="H206" s="44"/>
    </row>
  </sheetData>
  <mergeCells count="14">
    <mergeCell ref="B80:H80"/>
    <mergeCell ref="B5:H5"/>
    <mergeCell ref="E12:H13"/>
    <mergeCell ref="B15:C18"/>
    <mergeCell ref="E17:H18"/>
    <mergeCell ref="E7:H8"/>
    <mergeCell ref="B11:C13"/>
    <mergeCell ref="B7:C9"/>
    <mergeCell ref="E32:H36"/>
    <mergeCell ref="F28:H28"/>
    <mergeCell ref="B20:C23"/>
    <mergeCell ref="E20:H23"/>
    <mergeCell ref="B25:C28"/>
    <mergeCell ref="B30:C36"/>
  </mergeCells>
  <phoneticPr fontId="0" type="noConversion"/>
  <printOptions horizontalCentered="1" verticalCentered="1"/>
  <pageMargins left="0.5" right="0.5" top="1" bottom="1" header="0.5" footer="0.5"/>
  <pageSetup scale="68" fitToHeight="2" orientation="portrait" horizontalDpi="300" verticalDpi="300" r:id="rId1"/>
  <headerFooter alignWithMargins="0"/>
  <rowBreaks count="1" manualBreakCount="1">
    <brk id="52"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enableFormatConditionsCalculation="0">
    <tabColor rgb="FF92D050"/>
  </sheetPr>
  <dimension ref="A1:J272"/>
  <sheetViews>
    <sheetView defaultGridColor="0" view="pageBreakPreview" topLeftCell="A201" colorId="22" zoomScaleNormal="85" zoomScaleSheetLayoutView="100" workbookViewId="0">
      <selection activeCell="H104" sqref="H104"/>
    </sheetView>
  </sheetViews>
  <sheetFormatPr defaultColWidth="9.6640625" defaultRowHeight="15"/>
  <cols>
    <col min="1" max="1" width="4.6640625" style="4" customWidth="1"/>
    <col min="2" max="2" width="51.6640625" style="4" customWidth="1"/>
    <col min="3" max="3" width="4.5546875" style="4" customWidth="1"/>
    <col min="4" max="4" width="2.6640625" style="4" customWidth="1"/>
    <col min="5" max="5" width="1.6640625" style="4" customWidth="1"/>
    <col min="6" max="6" width="14.5546875" style="4" customWidth="1"/>
    <col min="7" max="8" width="14.6640625" style="2665" customWidth="1"/>
    <col min="9" max="9" width="9.6640625" style="4"/>
    <col min="10" max="10" width="18.5546875" style="4" customWidth="1"/>
    <col min="11" max="16384" width="9.6640625" style="4"/>
  </cols>
  <sheetData>
    <row r="1" spans="1:10">
      <c r="A1" s="535"/>
      <c r="B1" s="536" t="s">
        <v>2838</v>
      </c>
      <c r="C1" s="537" t="s">
        <v>3932</v>
      </c>
      <c r="D1" s="538"/>
      <c r="E1" s="538"/>
      <c r="F1" s="536"/>
      <c r="G1" s="594" t="s">
        <v>4224</v>
      </c>
      <c r="H1" s="571" t="s">
        <v>4225</v>
      </c>
    </row>
    <row r="2" spans="1:10">
      <c r="A2" s="1824"/>
      <c r="B2" s="540" t="str">
        <f>'Data Sheet'!$C$25</f>
        <v>Orange and Rockland Utilities, Inc</v>
      </c>
      <c r="C2" s="1858" t="s">
        <v>3933</v>
      </c>
      <c r="D2" s="4" t="s">
        <v>1774</v>
      </c>
      <c r="F2" s="4" t="s">
        <v>3935</v>
      </c>
      <c r="G2" s="575" t="s">
        <v>4227</v>
      </c>
      <c r="H2" s="573"/>
    </row>
    <row r="3" spans="1:10" ht="15" customHeight="1">
      <c r="A3" s="1825"/>
      <c r="B3" s="1826"/>
      <c r="C3" s="1854" t="s">
        <v>3936</v>
      </c>
      <c r="D3" s="1826" t="s">
        <v>3934</v>
      </c>
      <c r="E3" s="1826"/>
      <c r="F3" s="1826" t="s">
        <v>3937</v>
      </c>
      <c r="G3" s="462" t="str">
        <f>'Data Sheet'!$C$40</f>
        <v>4/30/2014</v>
      </c>
      <c r="H3" s="707" t="str">
        <f>'Data Sheet'!$C$38</f>
        <v>12/31/2013</v>
      </c>
    </row>
    <row r="4" spans="1:10" ht="15" customHeight="1">
      <c r="A4" s="1744" t="s">
        <v>3041</v>
      </c>
      <c r="B4" s="544"/>
      <c r="C4" s="544"/>
      <c r="D4" s="544"/>
      <c r="E4" s="544"/>
      <c r="F4" s="544"/>
      <c r="G4" s="544"/>
      <c r="H4" s="689"/>
    </row>
    <row r="5" spans="1:10">
      <c r="A5" s="581"/>
      <c r="B5" s="7"/>
      <c r="C5" s="7"/>
      <c r="D5" s="7"/>
      <c r="E5" s="7"/>
      <c r="F5" s="576" t="s">
        <v>4188</v>
      </c>
      <c r="G5" s="576" t="s">
        <v>1745</v>
      </c>
      <c r="H5" s="1321" t="s">
        <v>1672</v>
      </c>
    </row>
    <row r="6" spans="1:10">
      <c r="A6" s="581" t="s">
        <v>4231</v>
      </c>
      <c r="B6" s="7" t="s">
        <v>3415</v>
      </c>
      <c r="C6" s="7"/>
      <c r="D6" s="7"/>
      <c r="E6" s="7"/>
      <c r="F6" s="576" t="s">
        <v>72</v>
      </c>
      <c r="G6" s="576" t="s">
        <v>1670</v>
      </c>
      <c r="H6" s="672" t="s">
        <v>1673</v>
      </c>
    </row>
    <row r="7" spans="1:10">
      <c r="A7" s="581"/>
      <c r="B7" s="7"/>
      <c r="C7" s="7"/>
      <c r="D7" s="7"/>
      <c r="E7" s="7"/>
      <c r="F7" s="576"/>
      <c r="G7" s="2668" t="s">
        <v>1671</v>
      </c>
      <c r="H7" s="583"/>
    </row>
    <row r="8" spans="1:10">
      <c r="A8" s="627" t="s">
        <v>4234</v>
      </c>
      <c r="B8" s="544" t="s">
        <v>74</v>
      </c>
      <c r="C8" s="544"/>
      <c r="D8" s="544"/>
      <c r="E8" s="544"/>
      <c r="F8" s="607" t="s">
        <v>2140</v>
      </c>
      <c r="G8" s="607" t="s">
        <v>2141</v>
      </c>
      <c r="H8" s="1423" t="s">
        <v>2142</v>
      </c>
    </row>
    <row r="9" spans="1:10" ht="15.75">
      <c r="A9" s="1745">
        <v>1</v>
      </c>
      <c r="B9" s="1746" t="s">
        <v>765</v>
      </c>
      <c r="C9" s="544"/>
      <c r="D9" s="544"/>
      <c r="E9" s="544"/>
      <c r="F9" s="607"/>
      <c r="G9" s="1747"/>
      <c r="H9" s="2673"/>
    </row>
    <row r="10" spans="1:10">
      <c r="A10" s="1745">
        <v>2</v>
      </c>
      <c r="B10" s="1748" t="s">
        <v>766</v>
      </c>
      <c r="C10" s="544"/>
      <c r="D10" s="544"/>
      <c r="E10" s="544"/>
      <c r="F10" s="1749" t="s">
        <v>4312</v>
      </c>
      <c r="G10" s="345">
        <v>1839465745</v>
      </c>
      <c r="H10" s="345">
        <v>1747937376</v>
      </c>
      <c r="J10" s="1883"/>
    </row>
    <row r="11" spans="1:10">
      <c r="A11" s="1745">
        <v>3</v>
      </c>
      <c r="B11" s="1748" t="s">
        <v>767</v>
      </c>
      <c r="C11" s="544"/>
      <c r="D11" s="544"/>
      <c r="E11" s="544"/>
      <c r="F11" s="1749" t="s">
        <v>4312</v>
      </c>
      <c r="G11" s="211">
        <v>85401415</v>
      </c>
      <c r="H11" s="211">
        <v>61165302</v>
      </c>
      <c r="J11" s="1883"/>
    </row>
    <row r="12" spans="1:10">
      <c r="A12" s="1745">
        <v>4</v>
      </c>
      <c r="B12" s="1748" t="s">
        <v>898</v>
      </c>
      <c r="C12" s="544"/>
      <c r="D12" s="544"/>
      <c r="E12" s="544"/>
      <c r="F12" s="1749"/>
      <c r="G12" s="211">
        <f>SUM(G10:G11)</f>
        <v>1924867160</v>
      </c>
      <c r="H12" s="211">
        <f>SUM(H10:H11)</f>
        <v>1809102678</v>
      </c>
      <c r="J12" s="1883"/>
    </row>
    <row r="13" spans="1:10">
      <c r="A13" s="1745">
        <v>5</v>
      </c>
      <c r="B13" s="1748" t="s">
        <v>899</v>
      </c>
      <c r="C13" s="544"/>
      <c r="D13" s="544"/>
      <c r="E13" s="544"/>
      <c r="F13" s="1749" t="s">
        <v>4312</v>
      </c>
      <c r="G13" s="211">
        <v>615749878</v>
      </c>
      <c r="H13" s="211">
        <v>574657363</v>
      </c>
      <c r="J13" s="1883"/>
    </row>
    <row r="14" spans="1:10">
      <c r="A14" s="1745">
        <v>6</v>
      </c>
      <c r="B14" s="1748" t="s">
        <v>900</v>
      </c>
      <c r="C14" s="544"/>
      <c r="D14" s="544"/>
      <c r="E14" s="544"/>
      <c r="F14" s="1749" t="s">
        <v>901</v>
      </c>
      <c r="G14" s="211">
        <f>G12-G13</f>
        <v>1309117282</v>
      </c>
      <c r="H14" s="211">
        <f>H12-H13</f>
        <v>1234445315</v>
      </c>
      <c r="J14" s="1883"/>
    </row>
    <row r="15" spans="1:10">
      <c r="A15" s="1745">
        <v>7</v>
      </c>
      <c r="B15" s="1748" t="s">
        <v>4647</v>
      </c>
      <c r="C15" s="544"/>
      <c r="D15" s="544"/>
      <c r="E15" s="544"/>
      <c r="F15" s="1749" t="s">
        <v>4315</v>
      </c>
      <c r="G15" s="211" t="s">
        <v>3747</v>
      </c>
      <c r="H15" s="211" t="s">
        <v>3747</v>
      </c>
      <c r="J15" s="1883"/>
    </row>
    <row r="16" spans="1:10">
      <c r="A16" s="1745">
        <v>8</v>
      </c>
      <c r="B16" s="1748" t="s">
        <v>4648</v>
      </c>
      <c r="C16" s="544"/>
      <c r="D16" s="544"/>
      <c r="E16" s="544"/>
      <c r="F16" s="1749"/>
      <c r="G16" s="211" t="s">
        <v>3747</v>
      </c>
      <c r="H16" s="211" t="s">
        <v>3747</v>
      </c>
      <c r="J16" s="1883"/>
    </row>
    <row r="17" spans="1:10">
      <c r="A17" s="1745">
        <v>9</v>
      </c>
      <c r="B17" s="1748" t="s">
        <v>4649</v>
      </c>
      <c r="C17" s="544"/>
      <c r="D17" s="544"/>
      <c r="E17" s="544"/>
      <c r="F17" s="1749"/>
      <c r="G17" s="211" t="s">
        <v>3747</v>
      </c>
      <c r="H17" s="211" t="s">
        <v>3747</v>
      </c>
      <c r="J17" s="1883"/>
    </row>
    <row r="18" spans="1:10">
      <c r="A18" s="1745">
        <v>10</v>
      </c>
      <c r="B18" s="1748" t="s">
        <v>830</v>
      </c>
      <c r="C18" s="544"/>
      <c r="D18" s="544"/>
      <c r="E18" s="544"/>
      <c r="F18" s="1749"/>
      <c r="G18" s="211" t="s">
        <v>3747</v>
      </c>
      <c r="H18" s="211" t="s">
        <v>3747</v>
      </c>
      <c r="J18" s="1883"/>
    </row>
    <row r="19" spans="1:10">
      <c r="A19" s="1745">
        <v>11</v>
      </c>
      <c r="B19" s="1748" t="s">
        <v>4650</v>
      </c>
      <c r="C19" s="544"/>
      <c r="D19" s="544"/>
      <c r="E19" s="544"/>
      <c r="F19" s="1749"/>
      <c r="G19" s="211"/>
      <c r="H19" s="211"/>
      <c r="J19" s="1883"/>
    </row>
    <row r="20" spans="1:10">
      <c r="A20" s="1745">
        <v>12</v>
      </c>
      <c r="B20" s="1748" t="s">
        <v>505</v>
      </c>
      <c r="C20" s="544"/>
      <c r="D20" s="544"/>
      <c r="E20" s="544"/>
      <c r="F20" s="1749" t="s">
        <v>4315</v>
      </c>
      <c r="G20" s="211"/>
      <c r="H20" s="211"/>
      <c r="J20" s="1883"/>
    </row>
    <row r="21" spans="1:10" s="2364" customFormat="1">
      <c r="A21" s="1745">
        <v>13</v>
      </c>
      <c r="B21" s="1748" t="s">
        <v>506</v>
      </c>
      <c r="C21" s="544"/>
      <c r="D21" s="544"/>
      <c r="E21" s="544"/>
      <c r="F21" s="1749" t="s">
        <v>901</v>
      </c>
      <c r="G21" s="211"/>
      <c r="H21" s="211"/>
      <c r="J21" s="1883"/>
    </row>
    <row r="22" spans="1:10" s="2364" customFormat="1">
      <c r="A22" s="1745">
        <v>14</v>
      </c>
      <c r="B22" s="1748" t="s">
        <v>4666</v>
      </c>
      <c r="C22" s="544"/>
      <c r="D22" s="544"/>
      <c r="E22" s="544"/>
      <c r="F22" s="1749" t="s">
        <v>901</v>
      </c>
      <c r="G22" s="211">
        <f>+G14+G21</f>
        <v>1309117282</v>
      </c>
      <c r="H22" s="211">
        <f>+H14+H21</f>
        <v>1234445315</v>
      </c>
      <c r="J22" s="1883"/>
    </row>
    <row r="23" spans="1:10">
      <c r="A23" s="1745">
        <v>15</v>
      </c>
      <c r="B23" s="1748" t="s">
        <v>507</v>
      </c>
      <c r="C23" s="544"/>
      <c r="D23" s="544"/>
      <c r="E23" s="544"/>
      <c r="F23" s="1749">
        <v>122</v>
      </c>
      <c r="G23" s="211" t="s">
        <v>3747</v>
      </c>
      <c r="H23" s="211" t="s">
        <v>3747</v>
      </c>
      <c r="J23" s="1883"/>
    </row>
    <row r="24" spans="1:10">
      <c r="A24" s="1745">
        <v>16</v>
      </c>
      <c r="B24" s="1748" t="s">
        <v>508</v>
      </c>
      <c r="C24" s="544"/>
      <c r="D24" s="544"/>
      <c r="E24" s="544"/>
      <c r="F24" s="1749" t="s">
        <v>901</v>
      </c>
      <c r="G24" s="211"/>
      <c r="H24" s="211"/>
      <c r="J24" s="1883"/>
    </row>
    <row r="25" spans="1:10" ht="15.75">
      <c r="A25" s="1745">
        <v>17</v>
      </c>
      <c r="B25" s="1746" t="s">
        <v>187</v>
      </c>
      <c r="C25" s="544"/>
      <c r="D25" s="544"/>
      <c r="E25" s="544"/>
      <c r="F25" s="1749"/>
      <c r="G25" s="1747"/>
      <c r="H25" s="2673"/>
      <c r="J25" s="1883"/>
    </row>
    <row r="26" spans="1:10">
      <c r="A26" s="606">
        <v>18</v>
      </c>
      <c r="B26" s="1748" t="s">
        <v>188</v>
      </c>
      <c r="C26" s="544"/>
      <c r="D26" s="544"/>
      <c r="E26" s="544"/>
      <c r="F26" s="1749">
        <v>221</v>
      </c>
      <c r="G26" s="197">
        <v>57958</v>
      </c>
      <c r="H26" s="211">
        <v>57958</v>
      </c>
      <c r="J26" s="1883"/>
    </row>
    <row r="27" spans="1:10">
      <c r="A27" s="606">
        <v>19</v>
      </c>
      <c r="B27" s="1748" t="s">
        <v>189</v>
      </c>
      <c r="C27" s="544"/>
      <c r="D27" s="544"/>
      <c r="E27" s="544"/>
      <c r="F27" s="1749" t="s">
        <v>901</v>
      </c>
      <c r="G27" s="197">
        <v>53077</v>
      </c>
      <c r="H27" s="211">
        <v>53077</v>
      </c>
      <c r="J27" s="1883"/>
    </row>
    <row r="28" spans="1:10">
      <c r="A28" s="606">
        <v>20</v>
      </c>
      <c r="B28" s="1748" t="s">
        <v>190</v>
      </c>
      <c r="C28" s="544"/>
      <c r="D28" s="544"/>
      <c r="E28" s="544"/>
      <c r="F28" s="1749" t="s">
        <v>901</v>
      </c>
      <c r="G28" s="197"/>
      <c r="H28" s="211"/>
      <c r="J28" s="1883"/>
    </row>
    <row r="29" spans="1:10">
      <c r="A29" s="606">
        <v>21</v>
      </c>
      <c r="B29" s="1748" t="s">
        <v>241</v>
      </c>
      <c r="C29" s="544"/>
      <c r="D29" s="544"/>
      <c r="E29" s="544"/>
      <c r="F29" s="1749" t="s">
        <v>1786</v>
      </c>
      <c r="G29" s="197">
        <v>246863066</v>
      </c>
      <c r="H29" s="211">
        <v>236070881</v>
      </c>
      <c r="J29" s="1883"/>
    </row>
    <row r="30" spans="1:10">
      <c r="A30" s="606">
        <v>22</v>
      </c>
      <c r="B30" s="1748" t="s">
        <v>242</v>
      </c>
      <c r="C30" s="544"/>
      <c r="D30" s="544"/>
      <c r="E30" s="544"/>
      <c r="F30" s="1749" t="s">
        <v>901</v>
      </c>
      <c r="G30" s="1747"/>
      <c r="H30" s="2673"/>
      <c r="J30" s="1883"/>
    </row>
    <row r="31" spans="1:10">
      <c r="A31" s="606">
        <v>23</v>
      </c>
      <c r="B31" s="1748" t="s">
        <v>243</v>
      </c>
      <c r="C31" s="544"/>
      <c r="D31" s="544"/>
      <c r="E31" s="544"/>
      <c r="F31" s="1749" t="s">
        <v>901</v>
      </c>
      <c r="G31" s="197"/>
      <c r="H31" s="211"/>
      <c r="J31" s="1883"/>
    </row>
    <row r="32" spans="1:10">
      <c r="A32" s="606">
        <v>24</v>
      </c>
      <c r="B32" s="1748" t="s">
        <v>244</v>
      </c>
      <c r="C32" s="544"/>
      <c r="D32" s="544"/>
      <c r="E32" s="544"/>
      <c r="F32" s="1749"/>
      <c r="G32" s="197"/>
      <c r="H32" s="211"/>
      <c r="J32" s="1883"/>
    </row>
    <row r="33" spans="1:10">
      <c r="A33" s="606">
        <v>25</v>
      </c>
      <c r="B33" s="1748" t="s">
        <v>4651</v>
      </c>
      <c r="C33" s="544"/>
      <c r="D33" s="544"/>
      <c r="E33" s="544"/>
      <c r="F33" s="1749"/>
      <c r="G33" s="197"/>
      <c r="H33" s="211"/>
      <c r="J33" s="1883"/>
    </row>
    <row r="34" spans="1:10">
      <c r="A34" s="606">
        <v>26</v>
      </c>
      <c r="B34" s="1748" t="s">
        <v>4652</v>
      </c>
      <c r="C34" s="544"/>
      <c r="D34" s="544"/>
      <c r="E34" s="544"/>
      <c r="F34" s="1749"/>
      <c r="G34" s="197"/>
      <c r="H34" s="211"/>
      <c r="J34" s="1883"/>
    </row>
    <row r="35" spans="1:10">
      <c r="A35" s="606">
        <v>27</v>
      </c>
      <c r="B35" s="1748" t="s">
        <v>4653</v>
      </c>
      <c r="C35" s="544"/>
      <c r="D35" s="544"/>
      <c r="E35" s="544"/>
      <c r="F35" s="1749"/>
      <c r="G35" s="197"/>
      <c r="H35" s="211"/>
      <c r="J35" s="1883"/>
    </row>
    <row r="36" spans="1:10">
      <c r="A36" s="606">
        <v>28</v>
      </c>
      <c r="B36" s="1748" t="s">
        <v>4654</v>
      </c>
      <c r="C36" s="544"/>
      <c r="D36" s="544"/>
      <c r="E36" s="544"/>
      <c r="F36" s="1749"/>
      <c r="G36" s="197"/>
      <c r="H36" s="211"/>
      <c r="J36" s="1883"/>
    </row>
    <row r="37" spans="1:10">
      <c r="A37" s="606">
        <v>29</v>
      </c>
      <c r="B37" s="1748" t="s">
        <v>4655</v>
      </c>
      <c r="C37" s="544"/>
      <c r="D37" s="544"/>
      <c r="E37" s="544"/>
      <c r="F37" s="1749"/>
      <c r="G37" s="197"/>
      <c r="H37" s="211"/>
      <c r="J37" s="1883"/>
    </row>
    <row r="38" spans="1:10">
      <c r="A38" s="606">
        <v>30</v>
      </c>
      <c r="B38" s="1748" t="s">
        <v>4656</v>
      </c>
      <c r="C38" s="544"/>
      <c r="D38" s="544"/>
      <c r="E38" s="544"/>
      <c r="F38" s="1749"/>
      <c r="G38" s="197"/>
      <c r="H38" s="211"/>
      <c r="J38" s="1883"/>
    </row>
    <row r="39" spans="1:10">
      <c r="A39" s="606">
        <v>31</v>
      </c>
      <c r="B39" s="1748" t="s">
        <v>4657</v>
      </c>
      <c r="C39" s="544"/>
      <c r="D39" s="544"/>
      <c r="E39" s="544"/>
      <c r="F39" s="1749"/>
      <c r="G39" s="197">
        <v>554369</v>
      </c>
      <c r="H39" s="211">
        <v>816676</v>
      </c>
      <c r="J39" s="1883"/>
    </row>
    <row r="40" spans="1:10">
      <c r="A40" s="606">
        <v>32</v>
      </c>
      <c r="B40" s="1748" t="s">
        <v>4667</v>
      </c>
      <c r="C40" s="544"/>
      <c r="D40" s="544"/>
      <c r="E40" s="544"/>
      <c r="F40" s="1749"/>
      <c r="G40" s="197">
        <f>+G26-G27+G28+G29+G31+G32+G33+G34+G35+G36+G37+G38+G39</f>
        <v>247422316</v>
      </c>
      <c r="H40" s="211">
        <f>+H26-H27+H28+H29+H31+H32+H33+H34+H35+H36+H37+H38+H39</f>
        <v>236892438</v>
      </c>
      <c r="J40" s="1883"/>
    </row>
    <row r="41" spans="1:10" ht="15.75">
      <c r="A41" s="606">
        <v>33</v>
      </c>
      <c r="B41" s="1746" t="s">
        <v>215</v>
      </c>
      <c r="C41" s="544"/>
      <c r="D41" s="544"/>
      <c r="E41" s="544"/>
      <c r="F41" s="1749"/>
      <c r="G41" s="1747"/>
      <c r="H41" s="2673"/>
      <c r="J41" s="1883"/>
    </row>
    <row r="42" spans="1:10">
      <c r="A42" s="606">
        <v>34</v>
      </c>
      <c r="B42" s="1748" t="s">
        <v>4658</v>
      </c>
      <c r="C42" s="544"/>
      <c r="D42" s="544"/>
      <c r="E42" s="544"/>
      <c r="F42" s="1749" t="s">
        <v>901</v>
      </c>
      <c r="G42" s="197"/>
      <c r="H42" s="211"/>
      <c r="J42" s="1883"/>
    </row>
    <row r="43" spans="1:10">
      <c r="A43" s="606">
        <v>35</v>
      </c>
      <c r="B43" s="1748" t="s">
        <v>216</v>
      </c>
      <c r="C43" s="544"/>
      <c r="D43" s="544"/>
      <c r="E43" s="544"/>
      <c r="F43" s="1749" t="s">
        <v>901</v>
      </c>
      <c r="G43" s="197">
        <v>-67623</v>
      </c>
      <c r="H43" s="211">
        <v>-604026</v>
      </c>
      <c r="J43" s="1883"/>
    </row>
    <row r="44" spans="1:10">
      <c r="A44" s="606">
        <v>36</v>
      </c>
      <c r="B44" s="1748" t="s">
        <v>217</v>
      </c>
      <c r="C44" s="544"/>
      <c r="D44" s="544"/>
      <c r="E44" s="544"/>
      <c r="F44" s="1749" t="s">
        <v>901</v>
      </c>
      <c r="G44" s="197">
        <v>4181914</v>
      </c>
      <c r="H44" s="211">
        <v>5730445</v>
      </c>
      <c r="J44" s="1883"/>
    </row>
    <row r="45" spans="1:10">
      <c r="A45" s="606">
        <v>37</v>
      </c>
      <c r="B45" s="1748" t="s">
        <v>218</v>
      </c>
      <c r="C45" s="544"/>
      <c r="D45" s="544"/>
      <c r="E45" s="544"/>
      <c r="F45" s="1749" t="s">
        <v>901</v>
      </c>
      <c r="G45" s="197">
        <v>206236</v>
      </c>
      <c r="H45" s="211">
        <v>145454</v>
      </c>
      <c r="J45" s="1883"/>
    </row>
    <row r="46" spans="1:10">
      <c r="A46" s="606">
        <v>38</v>
      </c>
      <c r="B46" s="1748" t="s">
        <v>219</v>
      </c>
      <c r="C46" s="544"/>
      <c r="D46" s="544"/>
      <c r="E46" s="544"/>
      <c r="F46" s="1749" t="s">
        <v>901</v>
      </c>
      <c r="G46" s="197">
        <v>0</v>
      </c>
      <c r="H46" s="211">
        <v>0</v>
      </c>
      <c r="J46" s="1883"/>
    </row>
    <row r="47" spans="1:10">
      <c r="A47" s="606">
        <v>39</v>
      </c>
      <c r="B47" s="1748" t="s">
        <v>220</v>
      </c>
      <c r="C47" s="544"/>
      <c r="D47" s="544"/>
      <c r="E47" s="544"/>
      <c r="F47" s="1749"/>
      <c r="G47" s="197"/>
      <c r="H47" s="211"/>
      <c r="J47" s="1883"/>
    </row>
    <row r="48" spans="1:10">
      <c r="A48" s="606">
        <v>40</v>
      </c>
      <c r="B48" s="1748" t="s">
        <v>221</v>
      </c>
      <c r="C48" s="544"/>
      <c r="D48" s="544"/>
      <c r="E48" s="544"/>
      <c r="F48" s="1749" t="s">
        <v>901</v>
      </c>
      <c r="G48" s="197">
        <v>59078497</v>
      </c>
      <c r="H48" s="211">
        <v>42859247</v>
      </c>
      <c r="J48" s="1883"/>
    </row>
    <row r="49" spans="1:10">
      <c r="A49" s="606">
        <v>41</v>
      </c>
      <c r="B49" s="1748" t="s">
        <v>4259</v>
      </c>
      <c r="C49" s="544"/>
      <c r="D49" s="544"/>
      <c r="E49" s="544"/>
      <c r="F49" s="1749" t="s">
        <v>901</v>
      </c>
      <c r="G49" s="197">
        <v>15754635</v>
      </c>
      <c r="H49" s="211">
        <v>4976178</v>
      </c>
      <c r="J49" s="1883"/>
    </row>
    <row r="50" spans="1:10">
      <c r="A50" s="606">
        <v>42</v>
      </c>
      <c r="B50" s="1748" t="s">
        <v>3429</v>
      </c>
      <c r="C50" s="544"/>
      <c r="D50" s="544"/>
      <c r="E50" s="544"/>
      <c r="F50" s="1749" t="s">
        <v>901</v>
      </c>
      <c r="G50" s="197">
        <v>5144022</v>
      </c>
      <c r="H50" s="211">
        <v>5471496</v>
      </c>
      <c r="J50" s="1883"/>
    </row>
    <row r="51" spans="1:10">
      <c r="A51" s="606">
        <v>43</v>
      </c>
      <c r="B51" s="1748" t="s">
        <v>4296</v>
      </c>
      <c r="C51" s="544"/>
      <c r="D51" s="544"/>
      <c r="E51" s="544"/>
      <c r="F51" s="1749" t="s">
        <v>901</v>
      </c>
      <c r="G51" s="197"/>
      <c r="H51" s="211"/>
      <c r="J51" s="1883"/>
    </row>
    <row r="52" spans="1:10">
      <c r="A52" s="606">
        <v>44</v>
      </c>
      <c r="B52" s="1748" t="s">
        <v>4297</v>
      </c>
      <c r="C52" s="544"/>
      <c r="D52" s="544"/>
      <c r="E52" s="544"/>
      <c r="F52" s="1749" t="s">
        <v>901</v>
      </c>
      <c r="G52" s="197">
        <v>71083962</v>
      </c>
      <c r="H52" s="211">
        <v>98352620</v>
      </c>
      <c r="J52" s="2515"/>
    </row>
    <row r="53" spans="1:10">
      <c r="A53" s="606">
        <v>45</v>
      </c>
      <c r="B53" s="1748" t="s">
        <v>4298</v>
      </c>
      <c r="C53" s="544"/>
      <c r="D53" s="544"/>
      <c r="E53" s="544"/>
      <c r="F53" s="1749"/>
      <c r="G53" s="197"/>
      <c r="H53" s="211"/>
      <c r="J53" s="1883"/>
    </row>
    <row r="54" spans="1:10">
      <c r="A54" s="606">
        <v>46</v>
      </c>
      <c r="B54" s="1748" t="s">
        <v>3911</v>
      </c>
      <c r="C54" s="544"/>
      <c r="D54" s="544"/>
      <c r="E54" s="544"/>
      <c r="F54" s="1749"/>
      <c r="G54" s="197"/>
      <c r="H54" s="211"/>
      <c r="J54" s="1883"/>
    </row>
    <row r="55" spans="1:10">
      <c r="A55" s="606">
        <v>47</v>
      </c>
      <c r="B55" s="1748" t="s">
        <v>3912</v>
      </c>
      <c r="C55" s="544"/>
      <c r="D55" s="544"/>
      <c r="E55" s="544"/>
      <c r="F55" s="1749"/>
      <c r="G55" s="197"/>
      <c r="H55" s="211"/>
      <c r="J55" s="1883"/>
    </row>
    <row r="56" spans="1:10">
      <c r="A56" s="606">
        <v>48</v>
      </c>
      <c r="B56" s="1748" t="s">
        <v>3096</v>
      </c>
      <c r="C56" s="544"/>
      <c r="D56" s="544"/>
      <c r="E56" s="544"/>
      <c r="F56" s="1749">
        <v>227</v>
      </c>
      <c r="G56" s="197">
        <v>15067506</v>
      </c>
      <c r="H56" s="211">
        <v>11988594</v>
      </c>
      <c r="J56" s="1883"/>
    </row>
    <row r="57" spans="1:10">
      <c r="A57" s="606">
        <v>49</v>
      </c>
      <c r="B57" s="1748" t="s">
        <v>1853</v>
      </c>
      <c r="C57" s="544"/>
      <c r="D57" s="544"/>
      <c r="E57" s="544"/>
      <c r="F57" s="1749"/>
      <c r="G57" s="197"/>
      <c r="H57" s="211"/>
      <c r="J57" s="1883"/>
    </row>
    <row r="58" spans="1:10">
      <c r="A58" s="606">
        <v>50</v>
      </c>
      <c r="B58" s="1748" t="s">
        <v>1855</v>
      </c>
      <c r="C58" s="544"/>
      <c r="D58" s="544"/>
      <c r="E58" s="544"/>
      <c r="F58" s="1749"/>
      <c r="G58" s="197"/>
      <c r="H58" s="211"/>
      <c r="J58" s="1883"/>
    </row>
    <row r="59" spans="1:10">
      <c r="A59" s="606">
        <v>51</v>
      </c>
      <c r="B59" s="1748" t="s">
        <v>1857</v>
      </c>
      <c r="C59" s="544"/>
      <c r="D59" s="544"/>
      <c r="E59" s="544"/>
      <c r="F59" s="1749" t="s">
        <v>1858</v>
      </c>
      <c r="G59" s="197"/>
      <c r="H59" s="211"/>
      <c r="J59" s="1883"/>
    </row>
    <row r="60" spans="1:10">
      <c r="A60" s="606">
        <v>52</v>
      </c>
      <c r="B60" s="1748" t="s">
        <v>1860</v>
      </c>
      <c r="C60" s="544"/>
      <c r="D60" s="544"/>
      <c r="E60" s="544"/>
      <c r="F60" s="1749" t="s">
        <v>1790</v>
      </c>
      <c r="G60" s="197"/>
      <c r="H60" s="211"/>
      <c r="J60" s="1883"/>
    </row>
    <row r="61" spans="1:10">
      <c r="A61" s="606">
        <v>53</v>
      </c>
      <c r="B61" s="1748" t="s">
        <v>1862</v>
      </c>
      <c r="C61" s="544"/>
      <c r="D61" s="544"/>
      <c r="E61" s="544"/>
      <c r="F61" s="1749" t="s">
        <v>1790</v>
      </c>
      <c r="G61" s="197"/>
      <c r="H61" s="211"/>
      <c r="J61" s="1883"/>
    </row>
    <row r="62" spans="1:10">
      <c r="A62" s="606">
        <v>54</v>
      </c>
      <c r="B62" s="1748" t="s">
        <v>604</v>
      </c>
      <c r="C62" s="544"/>
      <c r="D62" s="544"/>
      <c r="E62" s="544"/>
      <c r="F62" s="1749" t="s">
        <v>901</v>
      </c>
      <c r="G62" s="197"/>
      <c r="H62" s="211"/>
      <c r="J62" s="1883"/>
    </row>
    <row r="63" spans="1:10">
      <c r="A63" s="606">
        <v>55</v>
      </c>
      <c r="B63" s="1748" t="s">
        <v>606</v>
      </c>
      <c r="C63" s="544"/>
      <c r="D63" s="544"/>
      <c r="E63" s="544"/>
      <c r="F63" s="1749" t="s">
        <v>901</v>
      </c>
      <c r="G63" s="197">
        <v>19892592</v>
      </c>
      <c r="H63" s="211">
        <v>19202145</v>
      </c>
      <c r="J63" s="1883"/>
    </row>
    <row r="64" spans="1:10">
      <c r="A64" s="606">
        <v>56</v>
      </c>
      <c r="B64" s="1748" t="s">
        <v>9</v>
      </c>
      <c r="C64" s="544"/>
      <c r="D64" s="544"/>
      <c r="E64" s="544"/>
      <c r="F64" s="1749" t="s">
        <v>901</v>
      </c>
      <c r="G64" s="197"/>
      <c r="H64" s="211"/>
      <c r="J64" s="1883"/>
    </row>
    <row r="65" spans="1:10">
      <c r="A65" s="606">
        <v>57</v>
      </c>
      <c r="B65" s="1748" t="s">
        <v>609</v>
      </c>
      <c r="C65" s="544"/>
      <c r="D65" s="544"/>
      <c r="E65" s="544"/>
      <c r="F65" s="1749" t="s">
        <v>901</v>
      </c>
      <c r="G65" s="197">
        <v>22728667</v>
      </c>
      <c r="H65" s="211">
        <v>20020900</v>
      </c>
      <c r="J65" s="1883"/>
    </row>
    <row r="66" spans="1:10">
      <c r="A66" s="606">
        <v>58</v>
      </c>
      <c r="B66" s="1748" t="s">
        <v>611</v>
      </c>
      <c r="C66" s="544"/>
      <c r="D66" s="544"/>
      <c r="E66" s="544"/>
      <c r="F66" s="1749" t="s">
        <v>901</v>
      </c>
      <c r="G66" s="197"/>
      <c r="H66" s="211"/>
      <c r="J66" s="1883"/>
    </row>
    <row r="67" spans="1:10">
      <c r="A67" s="606">
        <v>59</v>
      </c>
      <c r="B67" s="1748" t="s">
        <v>3894</v>
      </c>
      <c r="C67" s="544"/>
      <c r="D67" s="544"/>
      <c r="E67" s="544"/>
      <c r="F67" s="1749" t="s">
        <v>901</v>
      </c>
      <c r="G67" s="197"/>
      <c r="H67" s="211"/>
      <c r="J67" s="1883"/>
    </row>
    <row r="68" spans="1:10">
      <c r="A68" s="606">
        <v>60</v>
      </c>
      <c r="B68" s="1748" t="s">
        <v>3896</v>
      </c>
      <c r="C68" s="544"/>
      <c r="D68" s="544"/>
      <c r="E68" s="544"/>
      <c r="F68" s="1749" t="s">
        <v>901</v>
      </c>
      <c r="G68" s="197"/>
      <c r="H68" s="211"/>
      <c r="J68" s="1883"/>
    </row>
    <row r="69" spans="1:10">
      <c r="A69" s="606">
        <v>61</v>
      </c>
      <c r="B69" s="1748" t="s">
        <v>3898</v>
      </c>
      <c r="C69" s="544"/>
      <c r="D69" s="544"/>
      <c r="E69" s="544"/>
      <c r="F69" s="1749" t="s">
        <v>901</v>
      </c>
      <c r="G69" s="197">
        <v>30938899</v>
      </c>
      <c r="H69" s="211">
        <v>30235799</v>
      </c>
      <c r="J69" s="1883"/>
    </row>
    <row r="70" spans="1:10">
      <c r="A70" s="606">
        <v>62</v>
      </c>
      <c r="B70" s="1748" t="s">
        <v>3900</v>
      </c>
      <c r="C70" s="544"/>
      <c r="D70" s="544"/>
      <c r="E70" s="544"/>
      <c r="F70" s="1749"/>
      <c r="G70" s="197">
        <v>17644258</v>
      </c>
      <c r="H70" s="211">
        <v>18292754</v>
      </c>
      <c r="J70" s="1883"/>
    </row>
    <row r="71" spans="1:10">
      <c r="A71" s="606">
        <v>63</v>
      </c>
      <c r="B71" s="1748" t="s">
        <v>4659</v>
      </c>
      <c r="C71" s="544"/>
      <c r="D71" s="544"/>
      <c r="E71" s="544"/>
      <c r="F71" s="1749"/>
      <c r="G71" s="197"/>
      <c r="H71" s="211"/>
      <c r="J71" s="1883"/>
    </row>
    <row r="72" spans="1:10">
      <c r="A72" s="606">
        <v>64</v>
      </c>
      <c r="B72" s="1748" t="s">
        <v>4660</v>
      </c>
      <c r="C72" s="544"/>
      <c r="D72" s="544"/>
      <c r="E72" s="544"/>
      <c r="F72" s="1749"/>
      <c r="G72" s="197"/>
      <c r="H72" s="211"/>
      <c r="J72" s="1883"/>
    </row>
    <row r="73" spans="1:10">
      <c r="A73" s="606">
        <v>65</v>
      </c>
      <c r="B73" s="1748" t="s">
        <v>4661</v>
      </c>
      <c r="C73" s="544"/>
      <c r="D73" s="544"/>
      <c r="E73" s="544"/>
      <c r="F73" s="1749"/>
      <c r="G73" s="197">
        <v>4174141</v>
      </c>
      <c r="H73" s="211">
        <v>2732373</v>
      </c>
      <c r="J73" s="1883"/>
    </row>
    <row r="74" spans="1:10">
      <c r="A74" s="606">
        <v>66</v>
      </c>
      <c r="B74" s="1748" t="s">
        <v>4662</v>
      </c>
      <c r="C74" s="544"/>
      <c r="D74" s="544"/>
      <c r="E74" s="544"/>
      <c r="F74" s="1749"/>
      <c r="G74" s="197">
        <v>554369</v>
      </c>
      <c r="H74" s="211">
        <v>816676</v>
      </c>
      <c r="J74" s="1883"/>
    </row>
    <row r="75" spans="1:10" ht="15.75" thickBot="1">
      <c r="A75" s="617">
        <v>67</v>
      </c>
      <c r="B75" s="1750" t="s">
        <v>4668</v>
      </c>
      <c r="C75" s="549"/>
      <c r="D75" s="549"/>
      <c r="E75" s="549"/>
      <c r="F75" s="612"/>
      <c r="G75" s="183">
        <f>SUM(G42:G49)-G50+SUM(G51:G60)-G61+SUM(G62:G71)-G72+G73-G74</f>
        <v>254985293</v>
      </c>
      <c r="H75" s="183">
        <f>SUM(H42:H49)-H50+SUM(H51:H60)-H61+SUM(H62:H71)-H72+H73-H74</f>
        <v>247644311</v>
      </c>
      <c r="J75" s="1883"/>
    </row>
    <row r="76" spans="1:10">
      <c r="A76" s="1823"/>
      <c r="B76" s="854"/>
      <c r="C76" s="615"/>
      <c r="D76" s="615"/>
      <c r="E76" s="615"/>
      <c r="F76" s="1751"/>
      <c r="G76" s="1752"/>
      <c r="H76" s="1752"/>
      <c r="J76" s="1883"/>
    </row>
    <row r="77" spans="1:10">
      <c r="A77" s="1876" t="s">
        <v>3902</v>
      </c>
      <c r="C77" s="7"/>
      <c r="D77" s="7"/>
      <c r="E77" s="7"/>
      <c r="F77" s="7"/>
      <c r="G77" s="284"/>
      <c r="H77" s="284"/>
      <c r="J77" s="1883"/>
    </row>
    <row r="78" spans="1:10">
      <c r="A78" s="7" t="s">
        <v>3903</v>
      </c>
      <c r="B78" s="7"/>
      <c r="C78" s="7"/>
      <c r="D78" s="7"/>
      <c r="E78" s="7"/>
      <c r="F78" s="7"/>
      <c r="G78" s="284"/>
      <c r="H78" s="284"/>
      <c r="J78" s="1883"/>
    </row>
    <row r="79" spans="1:10">
      <c r="A79" s="7"/>
      <c r="B79" s="7"/>
      <c r="C79" s="7"/>
      <c r="D79" s="7"/>
      <c r="E79" s="7"/>
      <c r="F79" s="7"/>
      <c r="G79" s="284"/>
      <c r="H79" s="284"/>
      <c r="J79" s="1883"/>
    </row>
    <row r="80" spans="1:10" ht="15.75" thickBot="1">
      <c r="G80" s="199"/>
      <c r="H80" s="199"/>
      <c r="J80" s="1883"/>
    </row>
    <row r="81" spans="1:10">
      <c r="A81" s="535"/>
      <c r="B81" s="536" t="s">
        <v>2838</v>
      </c>
      <c r="C81" s="537" t="s">
        <v>3932</v>
      </c>
      <c r="D81" s="538"/>
      <c r="E81" s="538"/>
      <c r="F81" s="536"/>
      <c r="G81" s="536" t="s">
        <v>4224</v>
      </c>
      <c r="H81" s="571" t="s">
        <v>4225</v>
      </c>
      <c r="J81" s="1883"/>
    </row>
    <row r="82" spans="1:10">
      <c r="A82" s="2739"/>
      <c r="B82" s="540" t="str">
        <f>'Data Sheet'!$C$25</f>
        <v>Orange and Rockland Utilities, Inc</v>
      </c>
      <c r="C82" s="2747" t="s">
        <v>3933</v>
      </c>
      <c r="D82" s="2738" t="s">
        <v>1774</v>
      </c>
      <c r="E82" s="2738"/>
      <c r="F82" s="540" t="s">
        <v>3935</v>
      </c>
      <c r="G82" s="540" t="s">
        <v>4227</v>
      </c>
      <c r="H82" s="573"/>
      <c r="J82" s="1883"/>
    </row>
    <row r="83" spans="1:10">
      <c r="A83" s="2740"/>
      <c r="B83" s="2741"/>
      <c r="C83" s="2744" t="s">
        <v>3936</v>
      </c>
      <c r="D83" s="2741" t="s">
        <v>3934</v>
      </c>
      <c r="E83" s="2741"/>
      <c r="F83" s="542" t="s">
        <v>3937</v>
      </c>
      <c r="G83" s="2749" t="str">
        <f>'Data Sheet'!$C$40</f>
        <v>4/30/2014</v>
      </c>
      <c r="H83" s="707" t="str">
        <f>'Data Sheet'!$C$38</f>
        <v>12/31/2013</v>
      </c>
      <c r="J83" s="1883"/>
    </row>
    <row r="84" spans="1:10" ht="15.75">
      <c r="A84" s="1744" t="s">
        <v>3904</v>
      </c>
      <c r="B84" s="1753"/>
      <c r="C84" s="544"/>
      <c r="D84" s="544"/>
      <c r="E84" s="544"/>
      <c r="F84" s="544"/>
      <c r="G84" s="544"/>
      <c r="H84" s="546"/>
      <c r="J84" s="1883"/>
    </row>
    <row r="85" spans="1:10">
      <c r="A85" s="577"/>
      <c r="B85" s="615"/>
      <c r="C85" s="615"/>
      <c r="D85" s="615"/>
      <c r="E85" s="615"/>
      <c r="F85" s="576" t="s">
        <v>4188</v>
      </c>
      <c r="G85" s="576" t="s">
        <v>1745</v>
      </c>
      <c r="H85" s="2836" t="s">
        <v>1672</v>
      </c>
      <c r="J85" s="1883"/>
    </row>
    <row r="86" spans="1:10">
      <c r="A86" s="577" t="s">
        <v>4231</v>
      </c>
      <c r="B86" s="615" t="s">
        <v>3415</v>
      </c>
      <c r="C86" s="615"/>
      <c r="D86" s="615"/>
      <c r="E86" s="615"/>
      <c r="F86" s="576" t="s">
        <v>72</v>
      </c>
      <c r="G86" s="576" t="s">
        <v>1670</v>
      </c>
      <c r="H86" s="2837" t="s">
        <v>1673</v>
      </c>
      <c r="J86" s="1883"/>
    </row>
    <row r="87" spans="1:10">
      <c r="A87" s="606" t="s">
        <v>4234</v>
      </c>
      <c r="B87" s="544" t="s">
        <v>74</v>
      </c>
      <c r="C87" s="544"/>
      <c r="D87" s="544"/>
      <c r="E87" s="544"/>
      <c r="F87" s="607" t="s">
        <v>2140</v>
      </c>
      <c r="G87" s="2744" t="s">
        <v>1671</v>
      </c>
      <c r="H87" s="2838"/>
      <c r="J87" s="1883"/>
    </row>
    <row r="88" spans="1:10" ht="15.75">
      <c r="A88" s="606">
        <v>68</v>
      </c>
      <c r="B88" s="1746" t="s">
        <v>3906</v>
      </c>
      <c r="C88" s="544"/>
      <c r="D88" s="544"/>
      <c r="E88" s="544"/>
      <c r="F88" s="360"/>
      <c r="G88" s="1747"/>
      <c r="H88" s="2839"/>
      <c r="J88" s="1883"/>
    </row>
    <row r="89" spans="1:10">
      <c r="A89" s="606">
        <v>69</v>
      </c>
      <c r="B89" s="1748" t="s">
        <v>3907</v>
      </c>
      <c r="C89" s="544"/>
      <c r="D89" s="544"/>
      <c r="E89" s="544"/>
      <c r="F89" s="2744" t="s">
        <v>3908</v>
      </c>
      <c r="G89" s="213">
        <v>2951249</v>
      </c>
      <c r="H89" s="179">
        <v>3397019</v>
      </c>
      <c r="J89" s="1883"/>
    </row>
    <row r="90" spans="1:10">
      <c r="A90" s="606">
        <v>70</v>
      </c>
      <c r="B90" s="1748" t="s">
        <v>3891</v>
      </c>
      <c r="C90" s="544"/>
      <c r="D90" s="544"/>
      <c r="E90" s="544"/>
      <c r="F90" s="2744">
        <v>230</v>
      </c>
      <c r="G90" s="197"/>
      <c r="H90" s="179"/>
      <c r="J90" s="1883"/>
    </row>
    <row r="91" spans="1:10">
      <c r="A91" s="606">
        <v>71</v>
      </c>
      <c r="B91" s="1748" t="s">
        <v>3892</v>
      </c>
      <c r="C91" s="544"/>
      <c r="D91" s="544"/>
      <c r="E91" s="544"/>
      <c r="F91" s="2744">
        <v>230</v>
      </c>
      <c r="G91" s="197"/>
      <c r="H91" s="179"/>
      <c r="J91" s="1883"/>
    </row>
    <row r="92" spans="1:10">
      <c r="A92" s="606">
        <v>72</v>
      </c>
      <c r="B92" s="1748" t="s">
        <v>3893</v>
      </c>
      <c r="C92" s="544"/>
      <c r="D92" s="544"/>
      <c r="E92" s="544"/>
      <c r="F92" s="2744">
        <v>232</v>
      </c>
      <c r="G92" s="197">
        <v>478182385</v>
      </c>
      <c r="H92" s="179">
        <v>648077744</v>
      </c>
      <c r="J92" s="1883"/>
    </row>
    <row r="93" spans="1:10">
      <c r="A93" s="606">
        <v>73</v>
      </c>
      <c r="B93" s="1748" t="s">
        <v>4664</v>
      </c>
      <c r="C93" s="544"/>
      <c r="D93" s="544"/>
      <c r="E93" s="544"/>
      <c r="F93" s="2744" t="s">
        <v>3908</v>
      </c>
      <c r="G93" s="197"/>
      <c r="H93" s="179"/>
      <c r="J93" s="1883"/>
    </row>
    <row r="94" spans="1:10">
      <c r="A94" s="606">
        <v>74</v>
      </c>
      <c r="B94" s="1748" t="s">
        <v>4663</v>
      </c>
      <c r="C94" s="544"/>
      <c r="D94" s="544"/>
      <c r="E94" s="544"/>
      <c r="F94" s="2744" t="s">
        <v>3908</v>
      </c>
      <c r="G94" s="197"/>
      <c r="H94" s="179"/>
      <c r="J94" s="1883"/>
    </row>
    <row r="95" spans="1:10">
      <c r="A95" s="606">
        <v>75</v>
      </c>
      <c r="B95" s="1748" t="s">
        <v>4665</v>
      </c>
      <c r="C95" s="544"/>
      <c r="D95" s="544"/>
      <c r="E95" s="544"/>
      <c r="F95" s="2744" t="s">
        <v>3908</v>
      </c>
      <c r="G95" s="197"/>
      <c r="H95" s="179"/>
      <c r="J95" s="1883"/>
    </row>
    <row r="96" spans="1:10">
      <c r="A96" s="606">
        <v>76</v>
      </c>
      <c r="B96" s="1748" t="s">
        <v>2660</v>
      </c>
      <c r="C96" s="544"/>
      <c r="D96" s="544"/>
      <c r="E96" s="544"/>
      <c r="F96" s="2744" t="s">
        <v>3908</v>
      </c>
      <c r="G96" s="197"/>
      <c r="H96" s="179"/>
      <c r="J96" s="1883"/>
    </row>
    <row r="97" spans="1:10">
      <c r="A97" s="606">
        <v>77</v>
      </c>
      <c r="B97" s="1748" t="s">
        <v>2661</v>
      </c>
      <c r="C97" s="544"/>
      <c r="D97" s="544"/>
      <c r="E97" s="544"/>
      <c r="F97" s="2744" t="s">
        <v>3908</v>
      </c>
      <c r="G97" s="197"/>
      <c r="H97" s="179"/>
      <c r="J97" s="1883"/>
    </row>
    <row r="98" spans="1:10">
      <c r="A98" s="606">
        <v>78</v>
      </c>
      <c r="B98" s="1748" t="s">
        <v>2662</v>
      </c>
      <c r="C98" s="544"/>
      <c r="D98" s="544"/>
      <c r="E98" s="544"/>
      <c r="F98" s="2744">
        <v>233</v>
      </c>
      <c r="G98" s="197">
        <v>16608437</v>
      </c>
      <c r="H98" s="179">
        <v>18362367</v>
      </c>
      <c r="J98" s="1883"/>
    </row>
    <row r="99" spans="1:10">
      <c r="A99" s="606">
        <v>79</v>
      </c>
      <c r="B99" s="1748" t="s">
        <v>2663</v>
      </c>
      <c r="C99" s="544"/>
      <c r="D99" s="544"/>
      <c r="E99" s="544"/>
      <c r="F99" s="2744" t="s">
        <v>3908</v>
      </c>
      <c r="G99" s="197"/>
      <c r="H99" s="179"/>
      <c r="J99" s="1883"/>
    </row>
    <row r="100" spans="1:10">
      <c r="A100" s="606">
        <v>80</v>
      </c>
      <c r="B100" s="1748" t="s">
        <v>2664</v>
      </c>
      <c r="C100" s="544"/>
      <c r="D100" s="544"/>
      <c r="E100" s="544"/>
      <c r="F100" s="2744" t="s">
        <v>355</v>
      </c>
      <c r="G100" s="197">
        <v>-739533</v>
      </c>
      <c r="H100" s="179">
        <v>-297950</v>
      </c>
      <c r="J100" s="1883"/>
    </row>
    <row r="101" spans="1:10">
      <c r="A101" s="606">
        <v>81</v>
      </c>
      <c r="B101" s="1748" t="s">
        <v>2665</v>
      </c>
      <c r="C101" s="544"/>
      <c r="D101" s="544"/>
      <c r="E101" s="544"/>
      <c r="F101" s="2744" t="s">
        <v>3908</v>
      </c>
      <c r="G101" s="197">
        <v>3088761</v>
      </c>
      <c r="H101" s="179">
        <v>3684240</v>
      </c>
      <c r="J101" s="1883"/>
    </row>
    <row r="102" spans="1:10">
      <c r="A102" s="606">
        <v>82</v>
      </c>
      <c r="B102" s="1748" t="s">
        <v>2666</v>
      </c>
      <c r="C102" s="544"/>
      <c r="D102" s="544"/>
      <c r="E102" s="544"/>
      <c r="F102" s="2744">
        <v>234</v>
      </c>
      <c r="G102" s="197">
        <v>50027510</v>
      </c>
      <c r="H102" s="179">
        <v>72342099</v>
      </c>
      <c r="J102" s="1883"/>
    </row>
    <row r="103" spans="1:10">
      <c r="A103" s="606">
        <v>83</v>
      </c>
      <c r="B103" s="1748" t="s">
        <v>2667</v>
      </c>
      <c r="C103" s="544"/>
      <c r="D103" s="544"/>
      <c r="E103" s="544"/>
      <c r="F103" s="2744" t="s">
        <v>3908</v>
      </c>
      <c r="G103" s="197"/>
      <c r="H103" s="179"/>
      <c r="J103" s="1883"/>
    </row>
    <row r="104" spans="1:10">
      <c r="A104" s="606">
        <v>84</v>
      </c>
      <c r="B104" s="1748" t="s">
        <v>4669</v>
      </c>
      <c r="C104" s="544"/>
      <c r="D104" s="544"/>
      <c r="E104" s="544"/>
      <c r="F104" s="1749"/>
      <c r="G104" s="197">
        <f>SUM(G89:G103)</f>
        <v>550118809</v>
      </c>
      <c r="H104" s="179">
        <f>SUM(H89:H103)</f>
        <v>745565519</v>
      </c>
      <c r="J104" s="1883"/>
    </row>
    <row r="105" spans="1:10" ht="15.75" thickBot="1">
      <c r="A105" s="617">
        <v>85</v>
      </c>
      <c r="B105" s="1750" t="s">
        <v>4670</v>
      </c>
      <c r="C105" s="549"/>
      <c r="D105" s="549"/>
      <c r="E105" s="549"/>
      <c r="F105" s="612"/>
      <c r="G105" s="183">
        <f>+G22+G23+G24+G40+G75+G104</f>
        <v>2361643700</v>
      </c>
      <c r="H105" s="183">
        <f>+H22+H23+H24+H40+H75+H104</f>
        <v>2464547583</v>
      </c>
      <c r="J105" s="1883"/>
    </row>
    <row r="106" spans="1:10">
      <c r="A106" s="2739"/>
      <c r="B106" s="615"/>
      <c r="C106" s="615"/>
      <c r="D106" s="615"/>
      <c r="E106" s="615"/>
      <c r="F106" s="2738"/>
      <c r="G106" s="562"/>
      <c r="H106" s="204"/>
      <c r="J106" s="1883"/>
    </row>
    <row r="107" spans="1:10">
      <c r="A107" s="2739"/>
      <c r="B107" s="615"/>
      <c r="C107" s="615"/>
      <c r="D107" s="615"/>
      <c r="E107" s="615"/>
      <c r="F107" s="2738"/>
      <c r="G107" s="562"/>
      <c r="H107" s="204"/>
      <c r="J107" s="1883"/>
    </row>
    <row r="108" spans="1:10">
      <c r="A108" s="2739"/>
      <c r="B108" s="615"/>
      <c r="C108" s="615"/>
      <c r="D108" s="615"/>
      <c r="E108" s="615"/>
      <c r="F108" s="2738"/>
      <c r="G108" s="562"/>
      <c r="H108" s="204"/>
      <c r="J108" s="1883"/>
    </row>
    <row r="109" spans="1:10">
      <c r="A109" s="2739"/>
      <c r="B109" s="615"/>
      <c r="C109" s="615"/>
      <c r="D109" s="615"/>
      <c r="E109" s="615"/>
      <c r="F109" s="2738"/>
      <c r="G109" s="562"/>
      <c r="H109" s="204"/>
      <c r="J109" s="1883"/>
    </row>
    <row r="110" spans="1:10">
      <c r="A110" s="2739"/>
      <c r="B110" s="615"/>
      <c r="C110" s="615"/>
      <c r="D110" s="615"/>
      <c r="E110" s="615"/>
      <c r="F110" s="2738"/>
      <c r="G110" s="562"/>
      <c r="H110" s="204"/>
      <c r="J110" s="1883"/>
    </row>
    <row r="111" spans="1:10">
      <c r="A111" s="2739"/>
      <c r="B111" s="615"/>
      <c r="C111" s="615"/>
      <c r="D111" s="615"/>
      <c r="E111" s="615"/>
      <c r="F111" s="2738"/>
      <c r="G111" s="562"/>
      <c r="H111" s="204"/>
      <c r="J111" s="1883"/>
    </row>
    <row r="112" spans="1:10">
      <c r="A112" s="2739"/>
      <c r="B112" s="615"/>
      <c r="C112" s="615"/>
      <c r="D112" s="615"/>
      <c r="E112" s="615"/>
      <c r="F112" s="2738"/>
      <c r="G112" s="562"/>
      <c r="H112" s="204"/>
      <c r="J112" s="1883"/>
    </row>
    <row r="113" spans="1:10">
      <c r="A113" s="2739"/>
      <c r="B113" s="615"/>
      <c r="C113" s="615"/>
      <c r="D113" s="615"/>
      <c r="E113" s="615"/>
      <c r="F113" s="2738"/>
      <c r="G113" s="562"/>
      <c r="H113" s="204"/>
      <c r="J113" s="1883"/>
    </row>
    <row r="114" spans="1:10">
      <c r="A114" s="2739"/>
      <c r="B114" s="615"/>
      <c r="C114" s="615"/>
      <c r="D114" s="615"/>
      <c r="E114" s="615"/>
      <c r="F114" s="2738"/>
      <c r="G114" s="562"/>
      <c r="H114" s="204"/>
      <c r="J114" s="1883"/>
    </row>
    <row r="115" spans="1:10">
      <c r="A115" s="2739"/>
      <c r="B115" s="615"/>
      <c r="C115" s="615"/>
      <c r="D115" s="615"/>
      <c r="E115" s="615"/>
      <c r="F115" s="2738"/>
      <c r="G115" s="562"/>
      <c r="H115" s="204"/>
      <c r="J115" s="1883"/>
    </row>
    <row r="116" spans="1:10">
      <c r="A116" s="2739"/>
      <c r="B116" s="615"/>
      <c r="C116" s="615"/>
      <c r="D116" s="615"/>
      <c r="E116" s="615"/>
      <c r="F116" s="2738"/>
      <c r="G116" s="562"/>
      <c r="H116" s="204"/>
      <c r="J116" s="1883"/>
    </row>
    <row r="117" spans="1:10">
      <c r="A117" s="2739"/>
      <c r="B117" s="615"/>
      <c r="C117" s="615"/>
      <c r="D117" s="615"/>
      <c r="E117" s="615"/>
      <c r="F117" s="2738"/>
      <c r="G117" s="562"/>
      <c r="H117" s="204"/>
      <c r="J117" s="1883"/>
    </row>
    <row r="118" spans="1:10">
      <c r="A118" s="2739"/>
      <c r="B118" s="615"/>
      <c r="C118" s="615"/>
      <c r="D118" s="615"/>
      <c r="E118" s="615"/>
      <c r="F118" s="2738"/>
      <c r="G118" s="562"/>
      <c r="H118" s="204"/>
      <c r="J118" s="1883"/>
    </row>
    <row r="119" spans="1:10">
      <c r="A119" s="2739"/>
      <c r="B119" s="615"/>
      <c r="C119" s="615"/>
      <c r="D119" s="615"/>
      <c r="E119" s="615"/>
      <c r="F119" s="2738"/>
      <c r="G119" s="562"/>
      <c r="H119" s="204"/>
      <c r="J119" s="1883"/>
    </row>
    <row r="120" spans="1:10">
      <c r="A120" s="2739"/>
      <c r="B120" s="615"/>
      <c r="C120" s="615"/>
      <c r="D120" s="615"/>
      <c r="E120" s="615"/>
      <c r="F120" s="2738"/>
      <c r="G120" s="562"/>
      <c r="H120" s="204"/>
      <c r="J120" s="1883"/>
    </row>
    <row r="121" spans="1:10">
      <c r="A121" s="2739"/>
      <c r="B121" s="615"/>
      <c r="C121" s="615"/>
      <c r="D121" s="615"/>
      <c r="E121" s="615"/>
      <c r="F121" s="2738"/>
      <c r="G121" s="562"/>
      <c r="H121" s="204"/>
      <c r="J121" s="1883"/>
    </row>
    <row r="122" spans="1:10">
      <c r="A122" s="2739"/>
      <c r="B122" s="615"/>
      <c r="C122" s="615"/>
      <c r="D122" s="615"/>
      <c r="E122" s="615"/>
      <c r="F122" s="2738"/>
      <c r="G122" s="562"/>
      <c r="H122" s="204"/>
      <c r="J122" s="1883"/>
    </row>
    <row r="123" spans="1:10">
      <c r="A123" s="2739"/>
      <c r="B123" s="615"/>
      <c r="C123" s="615"/>
      <c r="D123" s="615"/>
      <c r="E123" s="615"/>
      <c r="F123" s="2738"/>
      <c r="G123" s="562"/>
      <c r="H123" s="204"/>
      <c r="J123" s="1883"/>
    </row>
    <row r="124" spans="1:10">
      <c r="A124" s="2739"/>
      <c r="B124" s="615"/>
      <c r="C124" s="615"/>
      <c r="D124" s="615"/>
      <c r="E124" s="615"/>
      <c r="F124" s="2738"/>
      <c r="G124" s="562"/>
      <c r="H124" s="204"/>
      <c r="J124" s="1883"/>
    </row>
    <row r="125" spans="1:10">
      <c r="A125" s="2739"/>
      <c r="B125" s="615"/>
      <c r="C125" s="615"/>
      <c r="D125" s="615"/>
      <c r="E125" s="615"/>
      <c r="F125" s="2738"/>
      <c r="G125" s="562"/>
      <c r="H125" s="204"/>
      <c r="J125" s="1883"/>
    </row>
    <row r="126" spans="1:10">
      <c r="A126" s="2739"/>
      <c r="B126" s="615"/>
      <c r="C126" s="615"/>
      <c r="D126" s="615"/>
      <c r="E126" s="615"/>
      <c r="F126" s="2738"/>
      <c r="G126" s="562"/>
      <c r="H126" s="204"/>
      <c r="J126" s="1883"/>
    </row>
    <row r="127" spans="1:10">
      <c r="A127" s="2739"/>
      <c r="B127" s="615"/>
      <c r="C127" s="615"/>
      <c r="D127" s="615"/>
      <c r="E127" s="615"/>
      <c r="F127" s="2738"/>
      <c r="G127" s="562"/>
      <c r="H127" s="204"/>
      <c r="J127" s="1883"/>
    </row>
    <row r="128" spans="1:10">
      <c r="A128" s="2739"/>
      <c r="B128" s="2738"/>
      <c r="C128" s="615"/>
      <c r="D128" s="615"/>
      <c r="E128" s="615"/>
      <c r="F128" s="2738"/>
      <c r="G128" s="562"/>
      <c r="H128" s="204"/>
      <c r="J128" s="1883"/>
    </row>
    <row r="129" spans="1:10">
      <c r="A129" s="2739"/>
      <c r="B129" s="2738"/>
      <c r="C129" s="615"/>
      <c r="D129" s="615"/>
      <c r="E129" s="615"/>
      <c r="F129" s="2738"/>
      <c r="G129" s="562"/>
      <c r="H129" s="204"/>
      <c r="J129" s="1883"/>
    </row>
    <row r="130" spans="1:10">
      <c r="A130" s="2739"/>
      <c r="B130" s="2738"/>
      <c r="C130" s="615"/>
      <c r="D130" s="615"/>
      <c r="E130" s="615"/>
      <c r="F130" s="2738"/>
      <c r="G130" s="562"/>
      <c r="H130" s="204"/>
      <c r="J130" s="1883"/>
    </row>
    <row r="131" spans="1:10">
      <c r="A131" s="2739"/>
      <c r="B131" s="2738"/>
      <c r="C131" s="615"/>
      <c r="D131" s="615"/>
      <c r="E131" s="615"/>
      <c r="F131" s="2738"/>
      <c r="G131" s="562"/>
      <c r="H131" s="204"/>
      <c r="J131" s="1883"/>
    </row>
    <row r="132" spans="1:10">
      <c r="A132" s="2739"/>
      <c r="B132" s="2738"/>
      <c r="C132" s="615"/>
      <c r="D132" s="615"/>
      <c r="E132" s="615"/>
      <c r="F132" s="2738"/>
      <c r="G132" s="562"/>
      <c r="H132" s="204"/>
      <c r="J132" s="1883"/>
    </row>
    <row r="133" spans="1:10">
      <c r="A133" s="2739"/>
      <c r="B133" s="2738"/>
      <c r="C133" s="615"/>
      <c r="D133" s="615"/>
      <c r="E133" s="615"/>
      <c r="F133" s="2738"/>
      <c r="G133" s="562"/>
      <c r="H133" s="204"/>
      <c r="J133" s="1883"/>
    </row>
    <row r="134" spans="1:10">
      <c r="A134" s="2739"/>
      <c r="B134" s="2738"/>
      <c r="C134" s="615"/>
      <c r="D134" s="615"/>
      <c r="E134" s="615"/>
      <c r="F134" s="2738"/>
      <c r="G134" s="562"/>
      <c r="H134" s="204"/>
      <c r="J134" s="1883"/>
    </row>
    <row r="135" spans="1:10">
      <c r="A135" s="2739"/>
      <c r="B135" s="2738"/>
      <c r="C135" s="615"/>
      <c r="D135" s="615"/>
      <c r="E135" s="615"/>
      <c r="F135" s="2738"/>
      <c r="G135" s="562"/>
      <c r="H135" s="204"/>
      <c r="J135" s="1883"/>
    </row>
    <row r="136" spans="1:10" ht="15.75" thickBot="1">
      <c r="A136" s="547"/>
      <c r="B136" s="548"/>
      <c r="C136" s="549"/>
      <c r="D136" s="549"/>
      <c r="E136" s="549"/>
      <c r="F136" s="548"/>
      <c r="G136" s="356"/>
      <c r="H136" s="234"/>
      <c r="J136" s="1883"/>
    </row>
    <row r="137" spans="1:10">
      <c r="A137" s="1876" t="s">
        <v>2668</v>
      </c>
      <c r="C137" s="7"/>
      <c r="D137" s="7"/>
      <c r="E137" s="7"/>
      <c r="G137" s="199"/>
      <c r="H137" s="199"/>
      <c r="J137" s="1883"/>
    </row>
    <row r="138" spans="1:10">
      <c r="A138" s="7" t="s">
        <v>2669</v>
      </c>
      <c r="B138" s="7"/>
      <c r="C138" s="7"/>
      <c r="D138" s="7"/>
      <c r="E138" s="7"/>
      <c r="F138" s="7"/>
      <c r="G138" s="284"/>
      <c r="H138" s="284"/>
      <c r="J138" s="1883"/>
    </row>
    <row r="139" spans="1:10">
      <c r="A139" s="7"/>
      <c r="B139" s="7"/>
      <c r="C139" s="7"/>
      <c r="D139" s="7"/>
      <c r="E139" s="7"/>
      <c r="F139" s="7"/>
      <c r="G139" s="284"/>
      <c r="H139" s="284"/>
      <c r="J139" s="1883"/>
    </row>
    <row r="140" spans="1:10" ht="15.75" thickBot="1">
      <c r="G140" s="199"/>
      <c r="H140" s="199"/>
      <c r="J140" s="1883"/>
    </row>
    <row r="141" spans="1:10">
      <c r="A141" s="535"/>
      <c r="B141" s="536" t="s">
        <v>2838</v>
      </c>
      <c r="C141" s="537" t="s">
        <v>3932</v>
      </c>
      <c r="D141" s="538"/>
      <c r="E141" s="538"/>
      <c r="F141" s="536"/>
      <c r="G141" s="536" t="s">
        <v>4224</v>
      </c>
      <c r="H141" s="571" t="s">
        <v>4225</v>
      </c>
      <c r="J141" s="1883"/>
    </row>
    <row r="142" spans="1:10">
      <c r="A142" s="1824"/>
      <c r="B142" s="540" t="str">
        <f>'Data Sheet'!$C$25</f>
        <v>Orange and Rockland Utilities, Inc</v>
      </c>
      <c r="C142" s="1858" t="s">
        <v>3933</v>
      </c>
      <c r="D142" s="4" t="s">
        <v>1774</v>
      </c>
      <c r="F142" s="540" t="s">
        <v>3935</v>
      </c>
      <c r="G142" s="540" t="s">
        <v>4227</v>
      </c>
      <c r="H142" s="573"/>
      <c r="J142" s="1883"/>
    </row>
    <row r="143" spans="1:10">
      <c r="A143" s="1825"/>
      <c r="B143" s="1826"/>
      <c r="C143" s="1854" t="s">
        <v>3936</v>
      </c>
      <c r="D143" s="1826" t="s">
        <v>3934</v>
      </c>
      <c r="E143" s="1826"/>
      <c r="F143" s="542" t="s">
        <v>3937</v>
      </c>
      <c r="G143" s="2669" t="str">
        <f>'Data Sheet'!$C$40</f>
        <v>4/30/2014</v>
      </c>
      <c r="H143" s="707" t="str">
        <f>'Data Sheet'!$C$38</f>
        <v>12/31/2013</v>
      </c>
      <c r="J143" s="1883"/>
    </row>
    <row r="144" spans="1:10" ht="15.75">
      <c r="A144" s="1744" t="s">
        <v>2670</v>
      </c>
      <c r="B144" s="544"/>
      <c r="C144" s="544"/>
      <c r="D144" s="544"/>
      <c r="E144" s="544"/>
      <c r="F144" s="544"/>
      <c r="G144" s="544"/>
      <c r="H144" s="615"/>
      <c r="J144" s="1883"/>
    </row>
    <row r="145" spans="1:10">
      <c r="A145" s="577"/>
      <c r="B145" s="7"/>
      <c r="C145" s="7"/>
      <c r="D145" s="7"/>
      <c r="E145" s="7"/>
      <c r="F145" s="576" t="s">
        <v>4188</v>
      </c>
      <c r="G145" s="576" t="s">
        <v>1745</v>
      </c>
      <c r="H145" s="2670" t="s">
        <v>1672</v>
      </c>
      <c r="J145" s="1883"/>
    </row>
    <row r="146" spans="1:10">
      <c r="A146" s="577" t="s">
        <v>4231</v>
      </c>
      <c r="B146" s="7" t="s">
        <v>3415</v>
      </c>
      <c r="C146" s="7"/>
      <c r="D146" s="7"/>
      <c r="E146" s="7"/>
      <c r="F146" s="576" t="s">
        <v>72</v>
      </c>
      <c r="G146" s="576" t="s">
        <v>1670</v>
      </c>
      <c r="H146" s="2671" t="s">
        <v>1673</v>
      </c>
      <c r="J146" s="1883"/>
    </row>
    <row r="147" spans="1:10">
      <c r="A147" s="606" t="s">
        <v>4234</v>
      </c>
      <c r="B147" s="544" t="s">
        <v>74</v>
      </c>
      <c r="C147" s="544"/>
      <c r="D147" s="544"/>
      <c r="E147" s="544"/>
      <c r="F147" s="607" t="s">
        <v>2140</v>
      </c>
      <c r="G147" s="2667" t="s">
        <v>1671</v>
      </c>
      <c r="H147" s="2672"/>
      <c r="J147" s="1883"/>
    </row>
    <row r="148" spans="1:10" ht="15.75">
      <c r="A148" s="606">
        <v>1</v>
      </c>
      <c r="B148" s="1746" t="s">
        <v>2671</v>
      </c>
      <c r="C148" s="544"/>
      <c r="D148" s="544"/>
      <c r="E148" s="544"/>
      <c r="F148" s="360"/>
      <c r="G148" s="1747"/>
      <c r="H148" s="2673"/>
      <c r="J148" s="1883"/>
    </row>
    <row r="149" spans="1:10">
      <c r="A149" s="606">
        <v>2</v>
      </c>
      <c r="B149" s="1748" t="s">
        <v>2672</v>
      </c>
      <c r="C149" s="544"/>
      <c r="D149" s="544"/>
      <c r="E149" s="544"/>
      <c r="F149" s="1854" t="s">
        <v>3189</v>
      </c>
      <c r="G149" s="213">
        <v>5000</v>
      </c>
      <c r="H149" s="211">
        <v>5000</v>
      </c>
      <c r="J149" s="1883"/>
    </row>
    <row r="150" spans="1:10">
      <c r="A150" s="606">
        <v>3</v>
      </c>
      <c r="B150" s="1748" t="s">
        <v>2673</v>
      </c>
      <c r="C150" s="544"/>
      <c r="D150" s="544"/>
      <c r="E150" s="544"/>
      <c r="F150" s="1854" t="s">
        <v>3189</v>
      </c>
      <c r="G150" s="197"/>
      <c r="H150" s="211"/>
      <c r="J150" s="1883"/>
    </row>
    <row r="151" spans="1:10">
      <c r="A151" s="606">
        <v>4</v>
      </c>
      <c r="B151" s="1748" t="s">
        <v>2674</v>
      </c>
      <c r="C151" s="544"/>
      <c r="D151" s="544"/>
      <c r="E151" s="544"/>
      <c r="F151" s="1854">
        <v>252</v>
      </c>
      <c r="G151" s="197"/>
      <c r="H151" s="211"/>
      <c r="J151" s="1883"/>
    </row>
    <row r="152" spans="1:10">
      <c r="A152" s="606">
        <v>5</v>
      </c>
      <c r="B152" s="1748" t="s">
        <v>2675</v>
      </c>
      <c r="C152" s="544"/>
      <c r="D152" s="544"/>
      <c r="E152" s="544"/>
      <c r="F152" s="1854">
        <v>252</v>
      </c>
      <c r="G152" s="197"/>
      <c r="H152" s="211"/>
      <c r="J152" s="1883"/>
    </row>
    <row r="153" spans="1:10">
      <c r="A153" s="606">
        <v>6</v>
      </c>
      <c r="B153" s="1748" t="s">
        <v>2676</v>
      </c>
      <c r="C153" s="544"/>
      <c r="D153" s="544"/>
      <c r="E153" s="544"/>
      <c r="F153" s="1854">
        <v>252</v>
      </c>
      <c r="G153" s="197">
        <v>194507223</v>
      </c>
      <c r="H153" s="211">
        <v>194507223</v>
      </c>
      <c r="J153" s="1883"/>
    </row>
    <row r="154" spans="1:10">
      <c r="A154" s="606">
        <v>7</v>
      </c>
      <c r="B154" s="1748" t="s">
        <v>4204</v>
      </c>
      <c r="C154" s="544"/>
      <c r="D154" s="544"/>
      <c r="E154" s="544"/>
      <c r="F154" s="1854">
        <v>253</v>
      </c>
      <c r="G154" s="197">
        <v>109564651</v>
      </c>
      <c r="H154" s="211">
        <v>109564651</v>
      </c>
      <c r="J154" s="1883"/>
    </row>
    <row r="155" spans="1:10">
      <c r="A155" s="606">
        <v>8</v>
      </c>
      <c r="B155" s="1748" t="s">
        <v>2688</v>
      </c>
      <c r="C155" s="544"/>
      <c r="D155" s="544"/>
      <c r="E155" s="544"/>
      <c r="F155" s="1854">
        <v>252</v>
      </c>
      <c r="G155" s="197"/>
      <c r="H155" s="211"/>
      <c r="J155" s="1883"/>
    </row>
    <row r="156" spans="1:10">
      <c r="A156" s="606">
        <v>9</v>
      </c>
      <c r="B156" s="1748" t="s">
        <v>2689</v>
      </c>
      <c r="C156" s="544"/>
      <c r="D156" s="544"/>
      <c r="E156" s="544"/>
      <c r="F156" s="1854">
        <v>254</v>
      </c>
      <c r="G156" s="197"/>
      <c r="H156" s="211"/>
      <c r="J156" s="1883"/>
    </row>
    <row r="157" spans="1:10">
      <c r="A157" s="606">
        <v>10</v>
      </c>
      <c r="B157" s="1748" t="s">
        <v>2690</v>
      </c>
      <c r="C157" s="544"/>
      <c r="D157" s="544"/>
      <c r="E157" s="544"/>
      <c r="F157" s="1854">
        <v>254</v>
      </c>
      <c r="G157" s="197">
        <v>166651</v>
      </c>
      <c r="H157" s="211">
        <v>166651</v>
      </c>
      <c r="J157" s="1883"/>
    </row>
    <row r="158" spans="1:10">
      <c r="A158" s="606">
        <v>11</v>
      </c>
      <c r="B158" s="1748" t="s">
        <v>2691</v>
      </c>
      <c r="C158" s="544"/>
      <c r="D158" s="544"/>
      <c r="E158" s="544"/>
      <c r="F158" s="1854" t="s">
        <v>4623</v>
      </c>
      <c r="G158" s="197">
        <v>68630584</v>
      </c>
      <c r="H158" s="211">
        <v>55818403</v>
      </c>
      <c r="J158" s="1883"/>
    </row>
    <row r="159" spans="1:10">
      <c r="A159" s="606">
        <v>12</v>
      </c>
      <c r="B159" s="1748" t="s">
        <v>2692</v>
      </c>
      <c r="C159" s="544"/>
      <c r="D159" s="544"/>
      <c r="E159" s="544"/>
      <c r="F159" s="1854" t="s">
        <v>4623</v>
      </c>
      <c r="G159" s="1754">
        <v>265008212</v>
      </c>
      <c r="H159" s="211">
        <v>254216027</v>
      </c>
      <c r="J159" s="1883"/>
    </row>
    <row r="160" spans="1:10">
      <c r="A160" s="606">
        <v>13</v>
      </c>
      <c r="B160" s="1748" t="s">
        <v>4672</v>
      </c>
      <c r="C160" s="544"/>
      <c r="D160" s="544"/>
      <c r="E160" s="544"/>
      <c r="F160" s="1854"/>
      <c r="G160" s="197"/>
      <c r="H160" s="211"/>
      <c r="J160" s="1883"/>
    </row>
    <row r="161" spans="1:10">
      <c r="A161" s="606">
        <v>14</v>
      </c>
      <c r="B161" s="1748" t="s">
        <v>4671</v>
      </c>
      <c r="C161" s="544"/>
      <c r="D161" s="544"/>
      <c r="E161" s="544"/>
      <c r="F161" s="1854"/>
      <c r="G161" s="197"/>
      <c r="H161" s="211"/>
      <c r="J161" s="1883"/>
    </row>
    <row r="162" spans="1:10">
      <c r="A162" s="606">
        <v>15</v>
      </c>
      <c r="B162" s="1748" t="s">
        <v>3844</v>
      </c>
      <c r="C162" s="544"/>
      <c r="D162" s="544"/>
      <c r="E162" s="544"/>
      <c r="F162" s="1854" t="s">
        <v>3843</v>
      </c>
      <c r="G162" s="197">
        <v>-17320298</v>
      </c>
      <c r="H162" s="211">
        <v>-42404557</v>
      </c>
      <c r="J162" s="1883"/>
    </row>
    <row r="163" spans="1:10">
      <c r="A163" s="606">
        <v>16</v>
      </c>
      <c r="B163" s="1748" t="s">
        <v>4673</v>
      </c>
      <c r="C163" s="544"/>
      <c r="D163" s="544"/>
      <c r="E163" s="544"/>
      <c r="F163" s="1854" t="s">
        <v>3908</v>
      </c>
      <c r="G163" s="197">
        <f>+G149+G150+G151+G152+G153+G154+G155-G156-G157+G158+G159+G160+G161+G162</f>
        <v>620228721</v>
      </c>
      <c r="H163" s="211">
        <f>+H149+H150+H151+H152+H153+H154+H155-H156-H157+H158+H159+H160+H161+H162</f>
        <v>571540096</v>
      </c>
      <c r="J163" s="1883"/>
    </row>
    <row r="164" spans="1:10" ht="15.75">
      <c r="A164" s="606">
        <v>17</v>
      </c>
      <c r="B164" s="1746" t="s">
        <v>3945</v>
      </c>
      <c r="C164" s="544"/>
      <c r="D164" s="544"/>
      <c r="E164" s="544"/>
      <c r="F164" s="360"/>
      <c r="G164" s="1747"/>
      <c r="H164" s="2673"/>
      <c r="J164" s="1883"/>
    </row>
    <row r="165" spans="1:10">
      <c r="A165" s="606">
        <v>18</v>
      </c>
      <c r="B165" s="1748" t="s">
        <v>3946</v>
      </c>
      <c r="C165" s="544"/>
      <c r="D165" s="544"/>
      <c r="E165" s="544"/>
      <c r="F165" s="1854" t="s">
        <v>587</v>
      </c>
      <c r="G165" s="197">
        <v>50000000</v>
      </c>
      <c r="H165" s="211">
        <v>50000000</v>
      </c>
      <c r="J165" s="1883"/>
    </row>
    <row r="166" spans="1:10">
      <c r="A166" s="606">
        <v>19</v>
      </c>
      <c r="B166" s="1748" t="s">
        <v>3947</v>
      </c>
      <c r="C166" s="544"/>
      <c r="D166" s="544"/>
      <c r="E166" s="544"/>
      <c r="F166" s="1854" t="s">
        <v>587</v>
      </c>
      <c r="G166" s="197"/>
      <c r="H166" s="211"/>
      <c r="J166" s="1883"/>
    </row>
    <row r="167" spans="1:10">
      <c r="A167" s="606">
        <v>20</v>
      </c>
      <c r="B167" s="1748" t="s">
        <v>3948</v>
      </c>
      <c r="C167" s="544"/>
      <c r="D167" s="544"/>
      <c r="E167" s="544"/>
      <c r="F167" s="1854" t="s">
        <v>587</v>
      </c>
      <c r="G167" s="197"/>
      <c r="H167" s="211"/>
      <c r="J167" s="1883"/>
    </row>
    <row r="168" spans="1:10">
      <c r="A168" s="606">
        <v>21</v>
      </c>
      <c r="B168" s="1748" t="s">
        <v>3949</v>
      </c>
      <c r="C168" s="544"/>
      <c r="D168" s="544"/>
      <c r="E168" s="544"/>
      <c r="F168" s="1854" t="s">
        <v>587</v>
      </c>
      <c r="G168" s="197">
        <v>529000000</v>
      </c>
      <c r="H168" s="211">
        <v>529000000</v>
      </c>
      <c r="J168" s="1883"/>
    </row>
    <row r="169" spans="1:10">
      <c r="A169" s="606">
        <v>22</v>
      </c>
      <c r="B169" s="1748" t="s">
        <v>3950</v>
      </c>
      <c r="C169" s="544"/>
      <c r="D169" s="544"/>
      <c r="E169" s="544"/>
      <c r="F169" s="1854" t="s">
        <v>3908</v>
      </c>
      <c r="G169" s="197" t="s">
        <v>3747</v>
      </c>
      <c r="H169" s="211" t="s">
        <v>3747</v>
      </c>
      <c r="J169" s="1883"/>
    </row>
    <row r="170" spans="1:10">
      <c r="A170" s="606">
        <v>23</v>
      </c>
      <c r="B170" s="1748" t="s">
        <v>3951</v>
      </c>
      <c r="C170" s="544"/>
      <c r="D170" s="544"/>
      <c r="E170" s="544"/>
      <c r="F170" s="1854" t="s">
        <v>3908</v>
      </c>
      <c r="G170" s="197">
        <v>304866</v>
      </c>
      <c r="H170" s="211">
        <v>356149</v>
      </c>
      <c r="J170" s="1883"/>
    </row>
    <row r="171" spans="1:10">
      <c r="A171" s="606">
        <v>24</v>
      </c>
      <c r="B171" s="1748" t="s">
        <v>4674</v>
      </c>
      <c r="C171" s="544"/>
      <c r="D171" s="544"/>
      <c r="E171" s="544"/>
      <c r="F171" s="1854" t="s">
        <v>3908</v>
      </c>
      <c r="G171" s="197">
        <f>G165-G166+SUM(G167:G169)-G170</f>
        <v>578695134</v>
      </c>
      <c r="H171" s="211">
        <f>H165-H166+SUM(H167:H169)-H170</f>
        <v>578643851</v>
      </c>
      <c r="J171" s="1883"/>
    </row>
    <row r="172" spans="1:10" ht="15.75">
      <c r="A172" s="606">
        <v>25</v>
      </c>
      <c r="B172" s="1746" t="s">
        <v>3952</v>
      </c>
      <c r="C172" s="544"/>
      <c r="D172" s="544"/>
      <c r="E172" s="544"/>
      <c r="F172" s="360"/>
      <c r="G172" s="1747"/>
      <c r="H172" s="2673"/>
      <c r="J172" s="1883"/>
    </row>
    <row r="173" spans="1:10">
      <c r="A173" s="606">
        <v>26</v>
      </c>
      <c r="B173" s="1748" t="s">
        <v>3953</v>
      </c>
      <c r="C173" s="544"/>
      <c r="D173" s="544"/>
      <c r="E173" s="544"/>
      <c r="F173" s="1854" t="s">
        <v>3908</v>
      </c>
      <c r="G173" s="197"/>
      <c r="H173" s="211"/>
      <c r="J173" s="1883"/>
    </row>
    <row r="174" spans="1:10">
      <c r="A174" s="606">
        <v>27</v>
      </c>
      <c r="B174" s="1748" t="s">
        <v>3954</v>
      </c>
      <c r="C174" s="544"/>
      <c r="D174" s="544"/>
      <c r="E174" s="544"/>
      <c r="F174" s="1854" t="s">
        <v>3908</v>
      </c>
      <c r="G174" s="197"/>
      <c r="H174" s="211"/>
      <c r="J174" s="1883"/>
    </row>
    <row r="175" spans="1:10">
      <c r="A175" s="606">
        <v>28</v>
      </c>
      <c r="B175" s="1748" t="s">
        <v>3955</v>
      </c>
      <c r="C175" s="544"/>
      <c r="D175" s="544"/>
      <c r="E175" s="544"/>
      <c r="F175" s="1854" t="s">
        <v>3908</v>
      </c>
      <c r="G175" s="197">
        <v>14808653</v>
      </c>
      <c r="H175" s="211">
        <v>6743949</v>
      </c>
      <c r="J175" s="1883"/>
    </row>
    <row r="176" spans="1:10">
      <c r="A176" s="606">
        <v>29</v>
      </c>
      <c r="B176" s="1748" t="s">
        <v>2703</v>
      </c>
      <c r="C176" s="544"/>
      <c r="D176" s="544"/>
      <c r="E176" s="544"/>
      <c r="F176" s="1854" t="s">
        <v>3908</v>
      </c>
      <c r="G176" s="197">
        <v>273647863</v>
      </c>
      <c r="H176" s="211">
        <v>460013072</v>
      </c>
      <c r="J176" s="1883"/>
    </row>
    <row r="177" spans="1:10">
      <c r="A177" s="606">
        <v>30</v>
      </c>
      <c r="B177" s="1748" t="s">
        <v>2704</v>
      </c>
      <c r="C177" s="544"/>
      <c r="D177" s="544"/>
      <c r="E177" s="544"/>
      <c r="F177" s="1854" t="s">
        <v>3908</v>
      </c>
      <c r="G177" s="197">
        <v>0</v>
      </c>
      <c r="H177" s="211">
        <v>0</v>
      </c>
      <c r="J177" s="1883"/>
    </row>
    <row r="178" spans="1:10">
      <c r="A178" s="606">
        <v>31</v>
      </c>
      <c r="B178" s="1748" t="s">
        <v>2705</v>
      </c>
      <c r="C178" s="544"/>
      <c r="D178" s="544"/>
      <c r="E178" s="544"/>
      <c r="F178" s="1854" t="s">
        <v>3908</v>
      </c>
      <c r="G178" s="197">
        <v>502969</v>
      </c>
      <c r="H178" s="211">
        <v>1296969</v>
      </c>
      <c r="J178" s="1883"/>
    </row>
    <row r="179" spans="1:10">
      <c r="A179" s="606">
        <v>32</v>
      </c>
      <c r="B179" s="1748" t="s">
        <v>4675</v>
      </c>
      <c r="C179" s="544"/>
      <c r="D179" s="544"/>
      <c r="E179" s="544"/>
      <c r="F179" s="1854"/>
      <c r="G179" s="197"/>
      <c r="H179" s="211"/>
      <c r="J179" s="1883"/>
    </row>
    <row r="180" spans="1:10">
      <c r="A180" s="606">
        <v>33</v>
      </c>
      <c r="B180" s="1748" t="s">
        <v>4676</v>
      </c>
      <c r="C180" s="544"/>
      <c r="D180" s="544"/>
      <c r="E180" s="544"/>
      <c r="F180" s="1854"/>
      <c r="G180" s="197">
        <v>260903</v>
      </c>
      <c r="H180" s="211">
        <v>5636652</v>
      </c>
      <c r="J180" s="1883"/>
    </row>
    <row r="181" spans="1:10">
      <c r="A181" s="606">
        <v>34</v>
      </c>
      <c r="B181" s="1748" t="s">
        <v>4677</v>
      </c>
      <c r="C181" s="544"/>
      <c r="D181" s="544"/>
      <c r="E181" s="544"/>
      <c r="F181" s="1854"/>
      <c r="G181" s="197"/>
      <c r="H181" s="211"/>
      <c r="J181" s="1883"/>
    </row>
    <row r="182" spans="1:10">
      <c r="A182" s="606">
        <v>35</v>
      </c>
      <c r="B182" s="1748" t="s">
        <v>4678</v>
      </c>
      <c r="C182" s="544"/>
      <c r="D182" s="544"/>
      <c r="E182" s="544"/>
      <c r="F182" s="1854"/>
      <c r="G182" s="197">
        <f>SUM(G173:G181)</f>
        <v>289220388</v>
      </c>
      <c r="H182" s="211">
        <f>SUM(H173:H181)</f>
        <v>473690642</v>
      </c>
      <c r="J182" s="1883"/>
    </row>
    <row r="183" spans="1:10" ht="15.75">
      <c r="A183" s="606">
        <v>36</v>
      </c>
      <c r="B183" s="1746" t="s">
        <v>3522</v>
      </c>
      <c r="C183" s="544"/>
      <c r="D183" s="544"/>
      <c r="E183" s="544"/>
      <c r="F183" s="360"/>
      <c r="G183" s="1747"/>
      <c r="H183" s="2673"/>
      <c r="J183" s="1883"/>
    </row>
    <row r="184" spans="1:10">
      <c r="A184" s="606">
        <v>37</v>
      </c>
      <c r="B184" s="1748" t="s">
        <v>3523</v>
      </c>
      <c r="C184" s="544"/>
      <c r="D184" s="544"/>
      <c r="E184" s="544"/>
      <c r="F184" s="1854" t="s">
        <v>3908</v>
      </c>
      <c r="G184" s="197">
        <v>68946843</v>
      </c>
      <c r="H184" s="211">
        <v>3249946</v>
      </c>
      <c r="J184" s="1883"/>
    </row>
    <row r="185" spans="1:10">
      <c r="A185" s="606">
        <v>38</v>
      </c>
      <c r="B185" s="1748" t="s">
        <v>3524</v>
      </c>
      <c r="C185" s="544"/>
      <c r="D185" s="544"/>
      <c r="E185" s="544"/>
      <c r="F185" s="1854" t="s">
        <v>3908</v>
      </c>
      <c r="G185" s="197">
        <v>130629048</v>
      </c>
      <c r="H185" s="211">
        <v>181406158</v>
      </c>
      <c r="J185" s="1883"/>
    </row>
    <row r="186" spans="1:10">
      <c r="A186" s="606">
        <v>39</v>
      </c>
      <c r="B186" s="1748" t="s">
        <v>3525</v>
      </c>
      <c r="C186" s="544"/>
      <c r="D186" s="544"/>
      <c r="E186" s="544"/>
      <c r="F186" s="1854" t="s">
        <v>3908</v>
      </c>
      <c r="G186" s="197">
        <v>20350000</v>
      </c>
      <c r="H186" s="211">
        <v>20350000</v>
      </c>
      <c r="J186" s="1883"/>
    </row>
    <row r="187" spans="1:10">
      <c r="A187" s="606">
        <v>40</v>
      </c>
      <c r="B187" s="1748" t="s">
        <v>3526</v>
      </c>
      <c r="C187" s="544"/>
      <c r="D187" s="544"/>
      <c r="E187" s="544"/>
      <c r="F187" s="1854" t="s">
        <v>3908</v>
      </c>
      <c r="G187" s="197">
        <v>50685397</v>
      </c>
      <c r="H187" s="211">
        <v>36617457</v>
      </c>
      <c r="J187" s="1883"/>
    </row>
    <row r="188" spans="1:10">
      <c r="A188" s="606">
        <v>41</v>
      </c>
      <c r="B188" s="1748" t="s">
        <v>3527</v>
      </c>
      <c r="C188" s="544"/>
      <c r="D188" s="544"/>
      <c r="E188" s="544"/>
      <c r="F188" s="1854" t="s">
        <v>3908</v>
      </c>
      <c r="G188" s="197">
        <v>9382931</v>
      </c>
      <c r="H188" s="211">
        <v>9303947</v>
      </c>
      <c r="J188" s="1883"/>
    </row>
    <row r="189" spans="1:10">
      <c r="A189" s="606">
        <v>42</v>
      </c>
      <c r="B189" s="1748" t="s">
        <v>3528</v>
      </c>
      <c r="C189" s="544"/>
      <c r="D189" s="544"/>
      <c r="E189" s="544"/>
      <c r="F189" s="1854" t="s">
        <v>596</v>
      </c>
      <c r="G189" s="197">
        <v>767427</v>
      </c>
      <c r="H189" s="211">
        <v>2332784</v>
      </c>
      <c r="J189" s="1883"/>
    </row>
    <row r="190" spans="1:10">
      <c r="A190" s="606">
        <v>43</v>
      </c>
      <c r="B190" s="1748" t="s">
        <v>3529</v>
      </c>
      <c r="C190" s="544"/>
      <c r="D190" s="544"/>
      <c r="E190" s="544"/>
      <c r="F190" s="1854" t="s">
        <v>3908</v>
      </c>
      <c r="G190" s="197">
        <v>7105563</v>
      </c>
      <c r="H190" s="211">
        <v>7934152</v>
      </c>
      <c r="J190" s="1883"/>
    </row>
    <row r="191" spans="1:10">
      <c r="A191" s="606">
        <v>44</v>
      </c>
      <c r="B191" s="1748" t="s">
        <v>3530</v>
      </c>
      <c r="C191" s="544"/>
      <c r="D191" s="544"/>
      <c r="E191" s="544"/>
      <c r="F191" s="1854" t="s">
        <v>3908</v>
      </c>
      <c r="G191" s="197"/>
      <c r="H191" s="211"/>
      <c r="J191" s="1883"/>
    </row>
    <row r="192" spans="1:10">
      <c r="A192" s="606">
        <v>45</v>
      </c>
      <c r="B192" s="1748" t="s">
        <v>3531</v>
      </c>
      <c r="C192" s="544"/>
      <c r="D192" s="544"/>
      <c r="E192" s="544"/>
      <c r="F192" s="1854" t="s">
        <v>3908</v>
      </c>
      <c r="G192" s="197">
        <v>0</v>
      </c>
      <c r="H192" s="211">
        <v>0</v>
      </c>
      <c r="J192" s="1883"/>
    </row>
    <row r="193" spans="1:10">
      <c r="A193" s="606">
        <v>46</v>
      </c>
      <c r="B193" s="1748" t="s">
        <v>3532</v>
      </c>
      <c r="C193" s="544"/>
      <c r="D193" s="544"/>
      <c r="E193" s="544"/>
      <c r="F193" s="1854" t="s">
        <v>3908</v>
      </c>
      <c r="G193" s="197">
        <v>0</v>
      </c>
      <c r="H193" s="211">
        <v>0</v>
      </c>
      <c r="J193" s="1883"/>
    </row>
    <row r="194" spans="1:10">
      <c r="A194" s="606">
        <v>47</v>
      </c>
      <c r="B194" s="1748" t="s">
        <v>3533</v>
      </c>
      <c r="C194" s="544"/>
      <c r="D194" s="544"/>
      <c r="E194" s="544"/>
      <c r="F194" s="1854" t="s">
        <v>3908</v>
      </c>
      <c r="G194" s="197">
        <v>353447</v>
      </c>
      <c r="H194" s="211">
        <v>0</v>
      </c>
      <c r="J194" s="1883"/>
    </row>
    <row r="195" spans="1:10">
      <c r="A195" s="606">
        <v>48</v>
      </c>
      <c r="B195" s="1748" t="s">
        <v>3534</v>
      </c>
      <c r="C195" s="544"/>
      <c r="D195" s="544"/>
      <c r="E195" s="544"/>
      <c r="F195" s="1854" t="s">
        <v>3908</v>
      </c>
      <c r="G195" s="197">
        <v>64563288</v>
      </c>
      <c r="H195" s="211">
        <v>73290426</v>
      </c>
      <c r="J195" s="1883"/>
    </row>
    <row r="196" spans="1:10">
      <c r="A196" s="606">
        <v>49</v>
      </c>
      <c r="B196" s="1748" t="s">
        <v>4679</v>
      </c>
      <c r="C196" s="544"/>
      <c r="D196" s="544"/>
      <c r="E196" s="544"/>
      <c r="F196" s="1854"/>
      <c r="G196" s="197">
        <v>0</v>
      </c>
      <c r="H196" s="211">
        <v>0</v>
      </c>
      <c r="J196" s="1883"/>
    </row>
    <row r="197" spans="1:10">
      <c r="A197" s="606">
        <v>50</v>
      </c>
      <c r="B197" s="1748" t="s">
        <v>4680</v>
      </c>
      <c r="C197" s="544"/>
      <c r="D197" s="544"/>
      <c r="E197" s="544"/>
      <c r="F197" s="1854"/>
      <c r="G197" s="197">
        <v>0</v>
      </c>
      <c r="H197" s="211">
        <v>0</v>
      </c>
      <c r="J197" s="1883"/>
    </row>
    <row r="198" spans="1:10">
      <c r="A198" s="606">
        <v>51</v>
      </c>
      <c r="B198" s="1748" t="s">
        <v>4681</v>
      </c>
      <c r="C198" s="544"/>
      <c r="D198" s="544"/>
      <c r="E198" s="544"/>
      <c r="F198" s="1854"/>
      <c r="G198" s="197"/>
      <c r="H198" s="211"/>
      <c r="J198" s="1883"/>
    </row>
    <row r="199" spans="1:10">
      <c r="A199" s="606">
        <v>52</v>
      </c>
      <c r="B199" s="1748" t="s">
        <v>4682</v>
      </c>
      <c r="C199" s="544"/>
      <c r="D199" s="544"/>
      <c r="E199" s="544"/>
      <c r="F199" s="1854"/>
      <c r="G199" s="197">
        <v>2694781</v>
      </c>
      <c r="H199" s="211">
        <v>10489057</v>
      </c>
      <c r="J199" s="1883"/>
    </row>
    <row r="200" spans="1:10">
      <c r="A200" s="606">
        <v>53</v>
      </c>
      <c r="B200" s="1748" t="s">
        <v>4683</v>
      </c>
      <c r="C200" s="544"/>
      <c r="D200" s="544"/>
      <c r="E200" s="544"/>
      <c r="F200" s="1854"/>
      <c r="G200" s="197">
        <v>260903</v>
      </c>
      <c r="H200" s="211">
        <v>5636652</v>
      </c>
      <c r="J200" s="1883"/>
    </row>
    <row r="201" spans="1:10" ht="15.75" thickBot="1">
      <c r="A201" s="617">
        <v>54</v>
      </c>
      <c r="B201" s="1750" t="s">
        <v>4684</v>
      </c>
      <c r="C201" s="549"/>
      <c r="D201" s="549"/>
      <c r="E201" s="549"/>
      <c r="F201" s="612"/>
      <c r="G201" s="183">
        <f>SUM(G184:G199)-G200</f>
        <v>355217822</v>
      </c>
      <c r="H201" s="183">
        <f>SUM(H184:H199)-H200</f>
        <v>339337275</v>
      </c>
      <c r="J201" s="1883"/>
    </row>
    <row r="202" spans="1:10">
      <c r="B202" s="854"/>
      <c r="C202" s="615"/>
      <c r="D202" s="615"/>
      <c r="E202" s="615"/>
      <c r="F202" s="1823"/>
      <c r="G202" s="563"/>
      <c r="H202" s="563"/>
      <c r="J202" s="1883"/>
    </row>
    <row r="203" spans="1:10">
      <c r="B203" s="854"/>
      <c r="C203" s="615"/>
      <c r="D203" s="615"/>
      <c r="E203" s="615"/>
      <c r="F203" s="1823"/>
      <c r="G203" s="563"/>
      <c r="H203" s="563"/>
      <c r="J203" s="1883"/>
    </row>
    <row r="204" spans="1:10">
      <c r="B204" s="854"/>
      <c r="C204" s="615"/>
      <c r="D204" s="615"/>
      <c r="E204" s="615"/>
      <c r="F204" s="1823"/>
      <c r="G204" s="563"/>
      <c r="H204" s="563"/>
      <c r="J204" s="1883"/>
    </row>
    <row r="205" spans="1:10">
      <c r="B205" s="854"/>
      <c r="C205" s="615"/>
      <c r="D205" s="615"/>
      <c r="E205" s="615"/>
      <c r="F205" s="1823"/>
      <c r="G205" s="563"/>
      <c r="H205" s="563"/>
      <c r="J205" s="1883"/>
    </row>
    <row r="206" spans="1:10">
      <c r="A206" s="1823"/>
      <c r="B206" s="854"/>
      <c r="C206" s="615"/>
      <c r="D206" s="615"/>
      <c r="E206" s="615"/>
      <c r="F206" s="1823"/>
      <c r="G206" s="563"/>
      <c r="H206" s="563"/>
      <c r="J206" s="1883"/>
    </row>
    <row r="207" spans="1:10">
      <c r="A207" s="7" t="s">
        <v>3535</v>
      </c>
      <c r="C207" s="7"/>
      <c r="D207" s="7"/>
      <c r="E207" s="7"/>
      <c r="G207" s="199"/>
      <c r="H207" s="199"/>
      <c r="J207" s="1883"/>
    </row>
    <row r="208" spans="1:10">
      <c r="A208" s="7" t="s">
        <v>3536</v>
      </c>
      <c r="B208" s="7"/>
      <c r="C208" s="7"/>
      <c r="D208" s="7"/>
      <c r="E208" s="7"/>
      <c r="F208" s="7"/>
      <c r="G208" s="284"/>
      <c r="H208" s="284"/>
      <c r="J208" s="1883"/>
    </row>
    <row r="209" spans="1:10" ht="15.75" thickBot="1">
      <c r="G209" s="199"/>
      <c r="H209" s="199"/>
      <c r="J209" s="1883"/>
    </row>
    <row r="210" spans="1:10">
      <c r="A210" s="535"/>
      <c r="B210" s="536" t="s">
        <v>2838</v>
      </c>
      <c r="C210" s="537" t="s">
        <v>3932</v>
      </c>
      <c r="D210" s="538"/>
      <c r="E210" s="538"/>
      <c r="F210" s="536"/>
      <c r="G210" s="536" t="s">
        <v>4224</v>
      </c>
      <c r="H210" s="571" t="s">
        <v>4225</v>
      </c>
      <c r="J210" s="1883"/>
    </row>
    <row r="211" spans="1:10">
      <c r="A211" s="2739"/>
      <c r="B211" s="540" t="str">
        <f>'Data Sheet'!$C$25</f>
        <v>Orange and Rockland Utilities, Inc</v>
      </c>
      <c r="C211" s="2862" t="s">
        <v>3933</v>
      </c>
      <c r="D211" s="2859" t="s">
        <v>602</v>
      </c>
      <c r="E211" s="2859"/>
      <c r="F211" s="540" t="s">
        <v>3935</v>
      </c>
      <c r="G211" s="540" t="s">
        <v>4227</v>
      </c>
      <c r="H211" s="573"/>
      <c r="J211" s="1883"/>
    </row>
    <row r="212" spans="1:10">
      <c r="A212" s="2740"/>
      <c r="B212" s="2860"/>
      <c r="C212" s="2861" t="s">
        <v>3936</v>
      </c>
      <c r="D212" s="2860" t="s">
        <v>3934</v>
      </c>
      <c r="E212" s="2860"/>
      <c r="F212" s="542" t="s">
        <v>3937</v>
      </c>
      <c r="G212" s="462" t="str">
        <f>'Data Sheet'!$C$40</f>
        <v>4/30/2014</v>
      </c>
      <c r="H212" s="707" t="str">
        <f>'Data Sheet'!$C$38</f>
        <v>12/31/2013</v>
      </c>
      <c r="J212" s="1883"/>
    </row>
    <row r="213" spans="1:10" ht="15.75">
      <c r="A213" s="1744" t="s">
        <v>3537</v>
      </c>
      <c r="B213" s="544"/>
      <c r="C213" s="544"/>
      <c r="D213" s="544"/>
      <c r="E213" s="544"/>
      <c r="F213" s="544"/>
      <c r="G213" s="544"/>
      <c r="H213" s="546"/>
      <c r="J213" s="1883"/>
    </row>
    <row r="214" spans="1:10">
      <c r="A214" s="577"/>
      <c r="B214" s="615"/>
      <c r="C214" s="615"/>
      <c r="D214" s="615"/>
      <c r="E214" s="615"/>
      <c r="F214" s="576" t="s">
        <v>4188</v>
      </c>
      <c r="G214" s="576" t="s">
        <v>1745</v>
      </c>
      <c r="H214" s="2836" t="s">
        <v>1672</v>
      </c>
      <c r="J214" s="1883"/>
    </row>
    <row r="215" spans="1:10">
      <c r="A215" s="577" t="s">
        <v>4231</v>
      </c>
      <c r="B215" s="615" t="s">
        <v>3415</v>
      </c>
      <c r="C215" s="615"/>
      <c r="D215" s="615"/>
      <c r="E215" s="615"/>
      <c r="F215" s="576" t="s">
        <v>72</v>
      </c>
      <c r="G215" s="576" t="s">
        <v>1670</v>
      </c>
      <c r="H215" s="2837" t="s">
        <v>1673</v>
      </c>
      <c r="J215" s="1883"/>
    </row>
    <row r="216" spans="1:10">
      <c r="A216" s="606" t="s">
        <v>4234</v>
      </c>
      <c r="B216" s="544" t="s">
        <v>74</v>
      </c>
      <c r="C216" s="544"/>
      <c r="D216" s="544"/>
      <c r="E216" s="544"/>
      <c r="F216" s="607" t="s">
        <v>2140</v>
      </c>
      <c r="G216" s="2861" t="s">
        <v>1671</v>
      </c>
      <c r="H216" s="2838"/>
      <c r="J216" s="1883"/>
    </row>
    <row r="217" spans="1:10" ht="15.75">
      <c r="A217" s="606">
        <v>55</v>
      </c>
      <c r="B217" s="1746" t="s">
        <v>3538</v>
      </c>
      <c r="C217" s="544"/>
      <c r="D217" s="544"/>
      <c r="E217" s="544"/>
      <c r="F217" s="607"/>
      <c r="G217" s="1747"/>
      <c r="H217" s="2839"/>
      <c r="J217" s="1883"/>
    </row>
    <row r="218" spans="1:10">
      <c r="A218" s="606">
        <v>56</v>
      </c>
      <c r="B218" s="1748" t="s">
        <v>3539</v>
      </c>
      <c r="C218" s="544"/>
      <c r="D218" s="544"/>
      <c r="E218" s="544"/>
      <c r="F218" s="360"/>
      <c r="G218" s="213">
        <v>2564672</v>
      </c>
      <c r="H218" s="179">
        <v>2082115</v>
      </c>
      <c r="J218" s="1883"/>
    </row>
    <row r="219" spans="1:10">
      <c r="A219" s="606">
        <v>57</v>
      </c>
      <c r="B219" s="1748" t="s">
        <v>3540</v>
      </c>
      <c r="C219" s="544"/>
      <c r="D219" s="544"/>
      <c r="E219" s="544"/>
      <c r="F219" s="2861" t="s">
        <v>578</v>
      </c>
      <c r="G219" s="197">
        <v>1202241</v>
      </c>
      <c r="H219" s="179">
        <v>1386985</v>
      </c>
      <c r="J219" s="1883"/>
    </row>
    <row r="220" spans="1:10">
      <c r="A220" s="606">
        <v>58</v>
      </c>
      <c r="B220" s="1748" t="s">
        <v>4685</v>
      </c>
      <c r="C220" s="544"/>
      <c r="D220" s="544"/>
      <c r="E220" s="544"/>
      <c r="F220" s="2861"/>
      <c r="G220" s="197">
        <v>0</v>
      </c>
      <c r="H220" s="179">
        <v>0</v>
      </c>
      <c r="J220" s="1883"/>
    </row>
    <row r="221" spans="1:10">
      <c r="A221" s="606">
        <v>59</v>
      </c>
      <c r="B221" s="1748" t="s">
        <v>3541</v>
      </c>
      <c r="C221" s="544"/>
      <c r="D221" s="544"/>
      <c r="E221" s="544"/>
      <c r="F221" s="2861">
        <v>269</v>
      </c>
      <c r="G221" s="197">
        <v>3948009</v>
      </c>
      <c r="H221" s="179">
        <v>24033660</v>
      </c>
      <c r="J221" s="1883"/>
    </row>
    <row r="222" spans="1:10">
      <c r="A222" s="606">
        <v>60</v>
      </c>
      <c r="B222" s="1748" t="s">
        <v>3542</v>
      </c>
      <c r="C222" s="544"/>
      <c r="D222" s="544"/>
      <c r="E222" s="544"/>
      <c r="F222" s="2861">
        <v>278</v>
      </c>
      <c r="G222" s="197">
        <v>79663753</v>
      </c>
      <c r="H222" s="179">
        <v>54289276</v>
      </c>
      <c r="J222" s="1883"/>
    </row>
    <row r="223" spans="1:10">
      <c r="A223" s="606">
        <v>61</v>
      </c>
      <c r="B223" s="1748" t="s">
        <v>4686</v>
      </c>
      <c r="C223" s="544"/>
      <c r="D223" s="544"/>
      <c r="E223" s="544"/>
      <c r="F223" s="2861"/>
      <c r="G223" s="197">
        <v>0</v>
      </c>
      <c r="H223" s="179">
        <v>0</v>
      </c>
      <c r="J223" s="1883"/>
    </row>
    <row r="224" spans="1:10">
      <c r="A224" s="606">
        <v>62</v>
      </c>
      <c r="B224" s="1748" t="s">
        <v>4687</v>
      </c>
      <c r="C224" s="544"/>
      <c r="D224" s="544"/>
      <c r="E224" s="544"/>
      <c r="F224" s="2861" t="s">
        <v>3458</v>
      </c>
      <c r="G224" s="197">
        <v>0</v>
      </c>
      <c r="H224" s="179">
        <v>0</v>
      </c>
      <c r="J224" s="1883"/>
    </row>
    <row r="225" spans="1:10">
      <c r="A225" s="606">
        <v>63</v>
      </c>
      <c r="B225" s="1748" t="s">
        <v>2184</v>
      </c>
      <c r="C225" s="544"/>
      <c r="D225" s="544"/>
      <c r="E225" s="544"/>
      <c r="F225" s="2861" t="s">
        <v>3747</v>
      </c>
      <c r="G225" s="197">
        <v>302554545</v>
      </c>
      <c r="H225" s="179">
        <v>295781860</v>
      </c>
      <c r="J225" s="1883"/>
    </row>
    <row r="226" spans="1:10">
      <c r="A226" s="606">
        <v>64</v>
      </c>
      <c r="B226" s="1748" t="s">
        <v>2185</v>
      </c>
      <c r="C226" s="544"/>
      <c r="D226" s="544"/>
      <c r="E226" s="544"/>
      <c r="F226" s="2861" t="s">
        <v>3747</v>
      </c>
      <c r="G226" s="197">
        <v>128348415</v>
      </c>
      <c r="H226" s="179">
        <v>123761823</v>
      </c>
      <c r="J226" s="1883"/>
    </row>
    <row r="227" spans="1:10">
      <c r="A227" s="606">
        <v>65</v>
      </c>
      <c r="B227" s="1748" t="s">
        <v>4688</v>
      </c>
      <c r="C227" s="544"/>
      <c r="D227" s="544"/>
      <c r="E227" s="544"/>
      <c r="F227" s="2861"/>
      <c r="G227" s="197">
        <f>SUM(G218:G226)</f>
        <v>518281635</v>
      </c>
      <c r="H227" s="179">
        <f>SUM(H218:H226)</f>
        <v>501335719</v>
      </c>
      <c r="J227" s="1883"/>
    </row>
    <row r="228" spans="1:10" s="2858" customFormat="1" ht="15.75" thickBot="1">
      <c r="A228" s="617">
        <v>66</v>
      </c>
      <c r="B228" s="1750" t="s">
        <v>4689</v>
      </c>
      <c r="C228" s="549"/>
      <c r="D228" s="549"/>
      <c r="E228" s="549"/>
      <c r="F228" s="612"/>
      <c r="G228" s="183">
        <f>+G163+G171+G182+G201+G227</f>
        <v>2361643700</v>
      </c>
      <c r="H228" s="183">
        <f>+H163+H171+H182+H201+H227</f>
        <v>2464547583</v>
      </c>
      <c r="J228" s="1883"/>
    </row>
    <row r="229" spans="1:10" s="2859" customFormat="1">
      <c r="A229" s="2739"/>
      <c r="B229" s="854"/>
      <c r="C229" s="615"/>
      <c r="D229" s="615"/>
      <c r="E229" s="615"/>
      <c r="G229" s="562"/>
      <c r="H229" s="204"/>
      <c r="J229" s="2876"/>
    </row>
    <row r="230" spans="1:10" s="2859" customFormat="1">
      <c r="A230" s="2739"/>
      <c r="B230" s="854"/>
      <c r="C230" s="615"/>
      <c r="D230" s="615"/>
      <c r="E230" s="615"/>
      <c r="G230" s="562"/>
      <c r="H230" s="204"/>
      <c r="J230" s="2876"/>
    </row>
    <row r="231" spans="1:10" s="2859" customFormat="1">
      <c r="A231" s="2739"/>
      <c r="B231" s="854"/>
      <c r="C231" s="615"/>
      <c r="D231" s="615"/>
      <c r="E231" s="615"/>
      <c r="G231" s="562"/>
      <c r="H231" s="204"/>
      <c r="J231" s="2876"/>
    </row>
    <row r="232" spans="1:10" s="2859" customFormat="1">
      <c r="A232" s="2739"/>
      <c r="B232" s="854"/>
      <c r="C232" s="615"/>
      <c r="D232" s="615"/>
      <c r="E232" s="615"/>
      <c r="G232" s="562"/>
      <c r="H232" s="204"/>
      <c r="J232" s="2876"/>
    </row>
    <row r="233" spans="1:10" s="2859" customFormat="1">
      <c r="A233" s="2739"/>
      <c r="B233" s="854"/>
      <c r="C233" s="615"/>
      <c r="D233" s="615"/>
      <c r="E233" s="615"/>
      <c r="G233" s="562"/>
      <c r="H233" s="204"/>
      <c r="J233" s="2876"/>
    </row>
    <row r="234" spans="1:10" s="2859" customFormat="1">
      <c r="A234" s="2739"/>
      <c r="B234" s="854"/>
      <c r="C234" s="615"/>
      <c r="D234" s="615"/>
      <c r="E234" s="615"/>
      <c r="G234" s="562"/>
      <c r="H234" s="204"/>
      <c r="J234" s="2876"/>
    </row>
    <row r="235" spans="1:10" s="2859" customFormat="1">
      <c r="A235" s="2739"/>
      <c r="B235" s="854"/>
      <c r="C235" s="615"/>
      <c r="D235" s="615"/>
      <c r="E235" s="615"/>
      <c r="G235" s="562"/>
      <c r="H235" s="204"/>
      <c r="J235" s="2876"/>
    </row>
    <row r="236" spans="1:10" s="2859" customFormat="1">
      <c r="A236" s="2739"/>
      <c r="B236" s="854"/>
      <c r="C236" s="615"/>
      <c r="D236" s="615"/>
      <c r="E236" s="615"/>
      <c r="G236" s="562"/>
      <c r="H236" s="204"/>
      <c r="J236" s="2876"/>
    </row>
    <row r="237" spans="1:10" s="2859" customFormat="1">
      <c r="A237" s="2739"/>
      <c r="B237" s="854"/>
      <c r="C237" s="615"/>
      <c r="D237" s="615"/>
      <c r="E237" s="615"/>
      <c r="G237" s="562"/>
      <c r="H237" s="204"/>
      <c r="J237" s="2876"/>
    </row>
    <row r="238" spans="1:10" s="2859" customFormat="1">
      <c r="A238" s="2739"/>
      <c r="B238" s="854"/>
      <c r="C238" s="615"/>
      <c r="D238" s="615"/>
      <c r="E238" s="615"/>
      <c r="G238" s="562"/>
      <c r="H238" s="204"/>
      <c r="J238" s="2876"/>
    </row>
    <row r="239" spans="1:10" s="2859" customFormat="1">
      <c r="A239" s="2739"/>
      <c r="B239" s="854"/>
      <c r="C239" s="615"/>
      <c r="D239" s="615"/>
      <c r="E239" s="615"/>
      <c r="G239" s="562"/>
      <c r="H239" s="204"/>
      <c r="J239" s="2876"/>
    </row>
    <row r="240" spans="1:10" s="2859" customFormat="1">
      <c r="A240" s="2739"/>
      <c r="B240" s="854"/>
      <c r="C240" s="615"/>
      <c r="D240" s="615"/>
      <c r="E240" s="615"/>
      <c r="G240" s="562"/>
      <c r="H240" s="204"/>
      <c r="J240" s="2876"/>
    </row>
    <row r="241" spans="1:10" s="2859" customFormat="1">
      <c r="A241" s="2739"/>
      <c r="B241" s="854"/>
      <c r="C241" s="615"/>
      <c r="D241" s="615"/>
      <c r="E241" s="615"/>
      <c r="G241" s="562"/>
      <c r="H241" s="204"/>
      <c r="J241" s="2876"/>
    </row>
    <row r="242" spans="1:10" s="2859" customFormat="1">
      <c r="A242" s="2739"/>
      <c r="B242" s="854"/>
      <c r="C242" s="615"/>
      <c r="D242" s="615"/>
      <c r="E242" s="615"/>
      <c r="G242" s="562"/>
      <c r="H242" s="204"/>
      <c r="J242" s="2876"/>
    </row>
    <row r="243" spans="1:10" s="2859" customFormat="1">
      <c r="A243" s="2739"/>
      <c r="B243" s="854"/>
      <c r="C243" s="615"/>
      <c r="D243" s="615"/>
      <c r="E243" s="615"/>
      <c r="G243" s="562"/>
      <c r="H243" s="204"/>
      <c r="J243" s="2876"/>
    </row>
    <row r="244" spans="1:10">
      <c r="A244" s="2739"/>
      <c r="B244" s="615"/>
      <c r="C244" s="615"/>
      <c r="D244" s="615"/>
      <c r="E244" s="615"/>
      <c r="F244" s="615"/>
      <c r="G244" s="1430"/>
      <c r="H244" s="353"/>
      <c r="J244" s="1883"/>
    </row>
    <row r="245" spans="1:10" ht="15.75">
      <c r="A245" s="2739"/>
      <c r="B245" s="2877" t="s">
        <v>3459</v>
      </c>
      <c r="C245" s="615"/>
      <c r="D245" s="615"/>
      <c r="E245" s="615"/>
      <c r="F245" s="615"/>
      <c r="G245" s="1430"/>
      <c r="H245" s="353"/>
      <c r="J245" s="1883"/>
    </row>
    <row r="246" spans="1:10">
      <c r="A246" s="2739"/>
      <c r="B246" s="854" t="s">
        <v>1738</v>
      </c>
      <c r="C246" s="615"/>
      <c r="D246" s="615"/>
      <c r="E246" s="615"/>
      <c r="F246" s="615"/>
      <c r="G246" s="1430"/>
      <c r="H246" s="353"/>
      <c r="J246" s="1883"/>
    </row>
    <row r="247" spans="1:10">
      <c r="A247" s="2739"/>
      <c r="B247" s="854" t="s">
        <v>1739</v>
      </c>
      <c r="C247" s="615"/>
      <c r="D247" s="615"/>
      <c r="E247" s="615"/>
      <c r="F247" s="615"/>
      <c r="G247" s="1430"/>
      <c r="H247" s="353"/>
      <c r="J247" s="1883"/>
    </row>
    <row r="248" spans="1:10">
      <c r="A248" s="2739"/>
      <c r="B248" s="615"/>
      <c r="C248" s="615"/>
      <c r="D248" s="615"/>
      <c r="E248" s="615"/>
      <c r="F248" s="615"/>
      <c r="G248" s="1430"/>
      <c r="H248" s="353"/>
      <c r="J248" s="1883"/>
    </row>
    <row r="249" spans="1:10">
      <c r="A249" s="2739"/>
      <c r="B249" s="615"/>
      <c r="C249" s="615"/>
      <c r="D249" s="615"/>
      <c r="E249" s="615"/>
      <c r="F249" s="615"/>
      <c r="G249" s="1430"/>
      <c r="H249" s="353"/>
      <c r="J249" s="1883"/>
    </row>
    <row r="250" spans="1:10">
      <c r="A250" s="2739"/>
      <c r="B250" s="615"/>
      <c r="C250" s="615"/>
      <c r="D250" s="615"/>
      <c r="E250" s="615"/>
      <c r="F250" s="615"/>
      <c r="G250" s="1430"/>
      <c r="H250" s="353"/>
      <c r="J250" s="1883"/>
    </row>
    <row r="251" spans="1:10">
      <c r="A251" s="2739"/>
      <c r="B251" s="615"/>
      <c r="C251" s="615"/>
      <c r="D251" s="615"/>
      <c r="E251" s="615"/>
      <c r="F251" s="615"/>
      <c r="G251" s="1430"/>
      <c r="H251" s="353"/>
      <c r="J251" s="1883"/>
    </row>
    <row r="252" spans="1:10">
      <c r="A252" s="2739"/>
      <c r="B252" s="615"/>
      <c r="C252" s="615"/>
      <c r="D252" s="615"/>
      <c r="E252" s="615"/>
      <c r="F252" s="615"/>
      <c r="G252" s="1430"/>
      <c r="H252" s="353"/>
      <c r="J252" s="1883"/>
    </row>
    <row r="253" spans="1:10">
      <c r="A253" s="2739"/>
      <c r="B253" s="615"/>
      <c r="C253" s="615"/>
      <c r="D253" s="615"/>
      <c r="E253" s="615"/>
      <c r="F253" s="615"/>
      <c r="G253" s="1430"/>
      <c r="H253" s="353"/>
      <c r="J253" s="1883"/>
    </row>
    <row r="254" spans="1:10">
      <c r="A254" s="2739"/>
      <c r="B254" s="615"/>
      <c r="C254" s="615"/>
      <c r="D254" s="615"/>
      <c r="E254" s="615"/>
      <c r="F254" s="615"/>
      <c r="G254" s="1430"/>
      <c r="H254" s="353"/>
      <c r="J254" s="1883"/>
    </row>
    <row r="255" spans="1:10">
      <c r="A255" s="2739"/>
      <c r="B255" s="615"/>
      <c r="C255" s="615"/>
      <c r="D255" s="615"/>
      <c r="E255" s="615"/>
      <c r="F255" s="615"/>
      <c r="G255" s="1430"/>
      <c r="H255" s="353"/>
      <c r="J255" s="1883"/>
    </row>
    <row r="256" spans="1:10">
      <c r="A256" s="2739"/>
      <c r="B256" s="615"/>
      <c r="C256" s="615"/>
      <c r="D256" s="615"/>
      <c r="E256" s="615"/>
      <c r="F256" s="615"/>
      <c r="G256" s="1430"/>
      <c r="H256" s="353"/>
      <c r="J256" s="1883"/>
    </row>
    <row r="257" spans="1:10">
      <c r="A257" s="2739"/>
      <c r="B257" s="615"/>
      <c r="C257" s="615"/>
      <c r="D257" s="615"/>
      <c r="E257" s="615"/>
      <c r="F257" s="615"/>
      <c r="G257" s="1430"/>
      <c r="H257" s="353"/>
      <c r="J257" s="1883"/>
    </row>
    <row r="258" spans="1:10">
      <c r="A258" s="2739"/>
      <c r="B258" s="615"/>
      <c r="C258" s="615"/>
      <c r="D258" s="615"/>
      <c r="E258" s="615"/>
      <c r="F258" s="615"/>
      <c r="G258" s="1430"/>
      <c r="H258" s="353"/>
      <c r="J258" s="1883"/>
    </row>
    <row r="259" spans="1:10">
      <c r="A259" s="2739"/>
      <c r="B259" s="615"/>
      <c r="C259" s="615"/>
      <c r="D259" s="615"/>
      <c r="E259" s="615"/>
      <c r="F259" s="615"/>
      <c r="G259" s="1430"/>
      <c r="H259" s="353"/>
      <c r="J259" s="1883"/>
    </row>
    <row r="260" spans="1:10">
      <c r="A260" s="2739"/>
      <c r="B260" s="2859"/>
      <c r="C260" s="615"/>
      <c r="D260" s="615"/>
      <c r="E260" s="615"/>
      <c r="F260" s="615"/>
      <c r="G260" s="1430"/>
      <c r="H260" s="353"/>
      <c r="J260" s="1883"/>
    </row>
    <row r="261" spans="1:10">
      <c r="A261" s="2739"/>
      <c r="B261" s="2859"/>
      <c r="C261" s="615"/>
      <c r="D261" s="615"/>
      <c r="E261" s="615"/>
      <c r="F261" s="615"/>
      <c r="G261" s="1430"/>
      <c r="H261" s="353"/>
      <c r="J261" s="1883"/>
    </row>
    <row r="262" spans="1:10">
      <c r="A262" s="2739"/>
      <c r="B262" s="2859"/>
      <c r="C262" s="615"/>
      <c r="D262" s="615"/>
      <c r="E262" s="615"/>
      <c r="F262" s="615"/>
      <c r="G262" s="1430"/>
      <c r="H262" s="353"/>
      <c r="J262" s="1883"/>
    </row>
    <row r="263" spans="1:10">
      <c r="A263" s="2739"/>
      <c r="B263" s="2859"/>
      <c r="C263" s="615"/>
      <c r="D263" s="615"/>
      <c r="E263" s="615"/>
      <c r="F263" s="615"/>
      <c r="G263" s="1430"/>
      <c r="H263" s="353"/>
      <c r="J263" s="1883"/>
    </row>
    <row r="264" spans="1:10">
      <c r="A264" s="2739"/>
      <c r="B264" s="2859"/>
      <c r="C264" s="615"/>
      <c r="D264" s="615"/>
      <c r="E264" s="615"/>
      <c r="F264" s="615"/>
      <c r="G264" s="1430"/>
      <c r="H264" s="353"/>
      <c r="J264" s="1883"/>
    </row>
    <row r="265" spans="1:10">
      <c r="A265" s="2739"/>
      <c r="B265" s="2859"/>
      <c r="C265" s="615"/>
      <c r="D265" s="615"/>
      <c r="E265" s="615"/>
      <c r="F265" s="615"/>
      <c r="G265" s="1430"/>
      <c r="H265" s="353"/>
      <c r="J265" s="1883"/>
    </row>
    <row r="266" spans="1:10">
      <c r="A266" s="2739"/>
      <c r="B266" s="2859"/>
      <c r="C266" s="615"/>
      <c r="D266" s="615"/>
      <c r="E266" s="615"/>
      <c r="F266" s="615"/>
      <c r="G266" s="1430"/>
      <c r="H266" s="353"/>
      <c r="J266" s="1883"/>
    </row>
    <row r="267" spans="1:10">
      <c r="A267" s="2739"/>
      <c r="B267" s="2859"/>
      <c r="C267" s="615"/>
      <c r="D267" s="615"/>
      <c r="E267" s="615"/>
      <c r="F267" s="615"/>
      <c r="G267" s="1430"/>
      <c r="H267" s="353"/>
      <c r="J267" s="1883"/>
    </row>
    <row r="268" spans="1:10">
      <c r="A268" s="2739"/>
      <c r="B268" s="2859"/>
      <c r="C268" s="615"/>
      <c r="D268" s="615"/>
      <c r="E268" s="615"/>
      <c r="F268" s="615"/>
      <c r="G268" s="1430"/>
      <c r="H268" s="353"/>
      <c r="J268" s="1883"/>
    </row>
    <row r="269" spans="1:10">
      <c r="A269" s="2739"/>
      <c r="B269" s="2859"/>
      <c r="C269" s="615"/>
      <c r="D269" s="615"/>
      <c r="E269" s="615"/>
      <c r="F269" s="615"/>
      <c r="G269" s="1430"/>
      <c r="H269" s="353"/>
      <c r="J269" s="1883"/>
    </row>
    <row r="270" spans="1:10" ht="15.75" thickBot="1">
      <c r="A270" s="547"/>
      <c r="B270" s="548"/>
      <c r="C270" s="549"/>
      <c r="D270" s="549"/>
      <c r="E270" s="549"/>
      <c r="F270" s="549"/>
      <c r="G270" s="1743"/>
      <c r="H270" s="1755"/>
      <c r="J270" s="1883"/>
    </row>
    <row r="271" spans="1:10">
      <c r="A271" s="1876" t="s">
        <v>2668</v>
      </c>
      <c r="C271" s="7"/>
      <c r="D271" s="7"/>
      <c r="E271" s="7"/>
      <c r="F271" s="7"/>
      <c r="G271" s="284"/>
      <c r="H271" s="284"/>
      <c r="J271" s="1883"/>
    </row>
    <row r="272" spans="1:10">
      <c r="A272" s="7" t="s">
        <v>1740</v>
      </c>
      <c r="B272" s="7"/>
      <c r="C272" s="7"/>
      <c r="D272" s="7"/>
      <c r="E272" s="7"/>
      <c r="F272" s="7"/>
      <c r="G272" s="284"/>
      <c r="H272" s="284"/>
      <c r="J272" s="1883"/>
    </row>
  </sheetData>
  <phoneticPr fontId="0" type="noConversion"/>
  <printOptions horizontalCentered="1" verticalCentered="1"/>
  <pageMargins left="0.5" right="0.5" top="0" bottom="0" header="0.25" footer="0.25"/>
  <pageSetup scale="64" fitToHeight="4" orientation="portrait" horizontalDpi="300" verticalDpi="300" r:id="rId1"/>
  <headerFooter alignWithMargins="0">
    <oddFooter>&amp;R&amp;D</oddFooter>
  </headerFooter>
  <rowBreaks count="3" manualBreakCount="3">
    <brk id="78" max="16383" man="1"/>
    <brk id="139" max="16383" man="1"/>
    <brk id="208"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4" enableFormatConditionsCalculation="0">
    <tabColor rgb="FF92D050"/>
  </sheetPr>
  <dimension ref="A1:AD79"/>
  <sheetViews>
    <sheetView defaultGridColor="0" view="pageBreakPreview" topLeftCell="M13" colorId="22" zoomScale="80" zoomScaleNormal="85" zoomScaleSheetLayoutView="80" workbookViewId="0">
      <selection activeCell="A51" sqref="A51"/>
    </sheetView>
  </sheetViews>
  <sheetFormatPr defaultColWidth="9.6640625" defaultRowHeight="15"/>
  <cols>
    <col min="1" max="1" width="4.6640625" style="4" customWidth="1"/>
    <col min="2" max="2" width="53.5546875" style="4" customWidth="1"/>
    <col min="3" max="3" width="3.6640625" style="4" customWidth="1"/>
    <col min="4" max="5" width="2.6640625" style="4" customWidth="1"/>
    <col min="6" max="6" width="15.44140625" style="4" customWidth="1"/>
    <col min="7" max="7" width="18.5546875" style="4" customWidth="1"/>
    <col min="8" max="8" width="16.6640625" style="4" customWidth="1"/>
    <col min="9" max="9" width="18.6640625" style="4" customWidth="1"/>
    <col min="10" max="10" width="21" style="4" customWidth="1"/>
    <col min="11" max="11" width="23.44140625" style="4" customWidth="1"/>
    <col min="12" max="14" width="16.6640625" style="4" customWidth="1"/>
    <col min="15" max="16" width="4.6640625" style="4" customWidth="1"/>
    <col min="17" max="17" width="14.6640625" style="4" customWidth="1"/>
    <col min="18" max="18" width="17.88671875" style="4" customWidth="1"/>
    <col min="19" max="22" width="14.6640625" style="4" customWidth="1"/>
    <col min="23" max="23" width="5.6640625" style="4" customWidth="1"/>
    <col min="24" max="24" width="49" style="4" customWidth="1"/>
    <col min="25" max="25" width="3.77734375" style="4" customWidth="1"/>
    <col min="26" max="27" width="2.77734375" style="4" customWidth="1"/>
    <col min="28" max="28" width="13.6640625" style="4" customWidth="1"/>
    <col min="29" max="29" width="15.77734375" style="4" customWidth="1"/>
    <col min="30" max="30" width="16.77734375" style="4" customWidth="1"/>
    <col min="31" max="16384" width="9.6640625" style="4"/>
  </cols>
  <sheetData>
    <row r="1" spans="1:30" ht="15.75" thickTop="1">
      <c r="A1" s="2299"/>
      <c r="B1" s="2300" t="s">
        <v>2838</v>
      </c>
      <c r="C1" s="2301" t="s">
        <v>3932</v>
      </c>
      <c r="D1" s="2302"/>
      <c r="E1" s="2302"/>
      <c r="F1" s="2300"/>
      <c r="G1" s="2300" t="s">
        <v>4224</v>
      </c>
      <c r="H1" s="2303" t="s">
        <v>4225</v>
      </c>
      <c r="I1" s="2299" t="s">
        <v>2838</v>
      </c>
      <c r="J1" s="2302"/>
      <c r="K1" s="2301" t="s">
        <v>3932</v>
      </c>
      <c r="L1" s="2300"/>
      <c r="M1" s="2300" t="s">
        <v>2840</v>
      </c>
      <c r="N1" s="2302" t="s">
        <v>4225</v>
      </c>
      <c r="O1" s="2303"/>
      <c r="P1" s="2299" t="s">
        <v>2838</v>
      </c>
      <c r="Q1" s="2302"/>
      <c r="R1" s="2302"/>
      <c r="S1" s="2301" t="s">
        <v>3932</v>
      </c>
      <c r="T1" s="2300"/>
      <c r="U1" s="2300" t="s">
        <v>2840</v>
      </c>
      <c r="V1" s="2340" t="s">
        <v>4225</v>
      </c>
      <c r="W1" s="2299"/>
      <c r="X1" s="2300" t="s">
        <v>2838</v>
      </c>
      <c r="Y1" s="2301" t="s">
        <v>3932</v>
      </c>
      <c r="Z1" s="2302"/>
      <c r="AA1" s="2302"/>
      <c r="AB1" s="2300"/>
      <c r="AC1" s="2300" t="s">
        <v>4224</v>
      </c>
      <c r="AD1" s="2346" t="s">
        <v>2841</v>
      </c>
    </row>
    <row r="2" spans="1:30" ht="22.5" customHeight="1">
      <c r="A2" s="2304"/>
      <c r="B2" s="1264" t="str">
        <f>'Data Sheet'!$C$25</f>
        <v>Orange and Rockland Utilities, Inc</v>
      </c>
      <c r="C2" s="2226" t="s">
        <v>3933</v>
      </c>
      <c r="D2" s="533" t="s">
        <v>602</v>
      </c>
      <c r="E2" s="533"/>
      <c r="F2" s="56" t="s">
        <v>3935</v>
      </c>
      <c r="G2" s="56" t="s">
        <v>4227</v>
      </c>
      <c r="H2" s="2305"/>
      <c r="I2" s="2327" t="str">
        <f>'Data Sheet'!$C$25</f>
        <v>Orange and Rockland Utilities, Inc</v>
      </c>
      <c r="J2" s="1263"/>
      <c r="K2" s="66" t="s">
        <v>2598</v>
      </c>
      <c r="L2" s="56"/>
      <c r="M2" s="56" t="s">
        <v>4227</v>
      </c>
      <c r="N2" s="2226"/>
      <c r="O2" s="2328"/>
      <c r="P2" s="2341" t="str">
        <f>I2</f>
        <v>Orange and Rockland Utilities, Inc</v>
      </c>
      <c r="Q2" s="533"/>
      <c r="R2" s="533"/>
      <c r="S2" s="66" t="s">
        <v>2598</v>
      </c>
      <c r="T2" s="56"/>
      <c r="U2" s="56" t="s">
        <v>4227</v>
      </c>
      <c r="V2" s="2305"/>
      <c r="W2" s="2304"/>
      <c r="X2" s="1263" t="str">
        <f>P2</f>
        <v>Orange and Rockland Utilities, Inc</v>
      </c>
      <c r="Y2" s="2226" t="s">
        <v>3933</v>
      </c>
      <c r="Z2" s="533" t="s">
        <v>602</v>
      </c>
      <c r="AA2" s="533"/>
      <c r="AB2" s="56" t="s">
        <v>3935</v>
      </c>
      <c r="AC2" s="56" t="s">
        <v>4227</v>
      </c>
      <c r="AD2" s="2347"/>
    </row>
    <row r="3" spans="1:30" ht="15" customHeight="1">
      <c r="A3" s="2306"/>
      <c r="B3" s="542"/>
      <c r="C3" s="220" t="s">
        <v>3936</v>
      </c>
      <c r="D3" s="52" t="s">
        <v>3934</v>
      </c>
      <c r="E3" s="52"/>
      <c r="F3" s="77" t="s">
        <v>3937</v>
      </c>
      <c r="G3" s="290" t="str">
        <f>'Data Sheet'!$C$40</f>
        <v>4/30/2014</v>
      </c>
      <c r="H3" s="2307" t="str">
        <f>'Data Sheet'!$C$38</f>
        <v>12/31/2013</v>
      </c>
      <c r="I3" s="2306"/>
      <c r="J3" s="52"/>
      <c r="K3" s="69" t="s">
        <v>1674</v>
      </c>
      <c r="L3" s="77"/>
      <c r="M3" s="290" t="str">
        <f>'Data Sheet'!$C$40</f>
        <v>4/30/2014</v>
      </c>
      <c r="N3" s="220" t="str">
        <f>'Data Sheet'!$C$38</f>
        <v>12/31/2013</v>
      </c>
      <c r="O3" s="2329"/>
      <c r="P3" s="2306"/>
      <c r="Q3" s="52"/>
      <c r="R3" s="52"/>
      <c r="S3" s="69" t="s">
        <v>1674</v>
      </c>
      <c r="T3" s="77"/>
      <c r="U3" s="290" t="str">
        <f>'Data Sheet'!$C$40</f>
        <v>4/30/2014</v>
      </c>
      <c r="V3" s="2307" t="str">
        <f>'Data Sheet'!$C$38</f>
        <v>12/31/2013</v>
      </c>
      <c r="W3" s="2306"/>
      <c r="X3" s="52"/>
      <c r="Y3" s="220" t="s">
        <v>3936</v>
      </c>
      <c r="Z3" s="52" t="s">
        <v>3934</v>
      </c>
      <c r="AA3" s="52"/>
      <c r="AB3" s="77" t="s">
        <v>3937</v>
      </c>
      <c r="AC3" s="2233" t="str">
        <f>'Data Sheet'!C40</f>
        <v>4/30/2014</v>
      </c>
      <c r="AD3" s="2348" t="str">
        <f>'Data Sheet'!$C$38</f>
        <v>12/31/2013</v>
      </c>
    </row>
    <row r="4" spans="1:30" ht="15" customHeight="1">
      <c r="A4" s="2308" t="s">
        <v>1675</v>
      </c>
      <c r="B4" s="50"/>
      <c r="C4" s="50"/>
      <c r="D4" s="50"/>
      <c r="E4" s="50"/>
      <c r="F4" s="50"/>
      <c r="G4" s="50"/>
      <c r="H4" s="2309"/>
      <c r="I4" s="2308" t="s">
        <v>1676</v>
      </c>
      <c r="J4" s="50"/>
      <c r="K4" s="50"/>
      <c r="L4" s="50"/>
      <c r="M4" s="50"/>
      <c r="N4" s="50"/>
      <c r="O4" s="2309"/>
      <c r="P4" s="2308" t="s">
        <v>1676</v>
      </c>
      <c r="Q4" s="50"/>
      <c r="R4" s="50"/>
      <c r="S4" s="50"/>
      <c r="T4" s="50"/>
      <c r="U4" s="50"/>
      <c r="V4" s="2309"/>
      <c r="W4" s="2308" t="s">
        <v>1676</v>
      </c>
      <c r="X4" s="50"/>
      <c r="Y4" s="50"/>
      <c r="Z4" s="50"/>
      <c r="AA4" s="50"/>
      <c r="AB4" s="50"/>
      <c r="AC4" s="50"/>
      <c r="AD4" s="2309"/>
    </row>
    <row r="5" spans="1:30" ht="15" customHeight="1">
      <c r="A5" s="2304"/>
      <c r="B5" s="3287" t="s">
        <v>1677</v>
      </c>
      <c r="C5" s="561"/>
      <c r="D5" s="3287" t="s">
        <v>2992</v>
      </c>
      <c r="E5" s="3278"/>
      <c r="F5" s="3278"/>
      <c r="G5" s="3278"/>
      <c r="H5" s="3337"/>
      <c r="I5" s="3339" t="s">
        <v>2993</v>
      </c>
      <c r="J5" s="3278"/>
      <c r="K5" s="3278"/>
      <c r="L5" s="3287" t="s">
        <v>2994</v>
      </c>
      <c r="M5" s="3278"/>
      <c r="N5" s="3278"/>
      <c r="O5" s="3330"/>
      <c r="P5" s="2342"/>
      <c r="Q5" s="561"/>
      <c r="R5" s="561"/>
      <c r="S5" s="561"/>
      <c r="T5" s="561"/>
      <c r="U5" s="561"/>
      <c r="V5" s="2328"/>
      <c r="W5" s="2310"/>
      <c r="X5" s="533"/>
      <c r="Y5" s="533"/>
      <c r="Z5" s="533"/>
      <c r="AA5" s="533"/>
      <c r="AB5" s="2226" t="s">
        <v>873</v>
      </c>
      <c r="AC5" s="69" t="s">
        <v>874</v>
      </c>
      <c r="AD5" s="2329"/>
    </row>
    <row r="6" spans="1:30">
      <c r="A6" s="2304"/>
      <c r="B6" s="3318"/>
      <c r="C6" s="561"/>
      <c r="D6" s="3318"/>
      <c r="E6" s="3318"/>
      <c r="F6" s="3318"/>
      <c r="G6" s="3318"/>
      <c r="H6" s="3332"/>
      <c r="I6" s="3334"/>
      <c r="J6" s="3318"/>
      <c r="K6" s="3318"/>
      <c r="L6" s="3318"/>
      <c r="M6" s="3318"/>
      <c r="N6" s="3318"/>
      <c r="O6" s="3331"/>
      <c r="P6" s="2342"/>
      <c r="Q6" s="561"/>
      <c r="R6" s="561"/>
      <c r="S6" s="561"/>
      <c r="T6" s="561"/>
      <c r="U6" s="561"/>
      <c r="V6" s="2328"/>
      <c r="W6" s="2310" t="s">
        <v>4231</v>
      </c>
      <c r="X6" s="2231" t="s">
        <v>4260</v>
      </c>
      <c r="Y6" s="533"/>
      <c r="Z6" s="533"/>
      <c r="AA6" s="533"/>
      <c r="AB6" s="2226" t="s">
        <v>72</v>
      </c>
      <c r="AC6" s="2226" t="s">
        <v>1745</v>
      </c>
      <c r="AD6" s="2305" t="s">
        <v>1746</v>
      </c>
    </row>
    <row r="7" spans="1:30" ht="15" customHeight="1">
      <c r="A7" s="2304"/>
      <c r="B7" s="3318"/>
      <c r="C7" s="561"/>
      <c r="D7" s="3318"/>
      <c r="E7" s="3318"/>
      <c r="F7" s="3318"/>
      <c r="G7" s="3318"/>
      <c r="H7" s="3332"/>
      <c r="I7" s="3334"/>
      <c r="J7" s="3318"/>
      <c r="K7" s="3318"/>
      <c r="L7" s="3318" t="s">
        <v>3002</v>
      </c>
      <c r="M7" s="3318"/>
      <c r="N7" s="3318"/>
      <c r="O7" s="3332"/>
      <c r="P7" s="2342"/>
      <c r="Q7" s="561"/>
      <c r="R7" s="561"/>
      <c r="S7" s="561"/>
      <c r="T7" s="561"/>
      <c r="U7" s="561"/>
      <c r="V7" s="2328"/>
      <c r="W7" s="2315" t="s">
        <v>4234</v>
      </c>
      <c r="X7" s="50" t="s">
        <v>74</v>
      </c>
      <c r="Y7" s="50"/>
      <c r="Z7" s="50"/>
      <c r="AA7" s="50"/>
      <c r="AB7" s="206" t="s">
        <v>2140</v>
      </c>
      <c r="AC7" s="206" t="s">
        <v>2141</v>
      </c>
      <c r="AD7" s="2349" t="s">
        <v>2142</v>
      </c>
    </row>
    <row r="8" spans="1:30">
      <c r="A8" s="2304"/>
      <c r="B8" s="3318"/>
      <c r="C8" s="561"/>
      <c r="D8" s="3318"/>
      <c r="E8" s="3318"/>
      <c r="F8" s="3318"/>
      <c r="G8" s="3318"/>
      <c r="H8" s="3332"/>
      <c r="I8" s="3334"/>
      <c r="J8" s="3318"/>
      <c r="K8" s="3318"/>
      <c r="L8" s="3318"/>
      <c r="M8" s="3318"/>
      <c r="N8" s="3318"/>
      <c r="O8" s="3332"/>
      <c r="P8" s="2342"/>
      <c r="Q8" s="561"/>
      <c r="R8" s="561"/>
      <c r="S8" s="561"/>
      <c r="T8" s="561"/>
      <c r="U8" s="1425"/>
      <c r="V8" s="2328"/>
      <c r="W8" s="2315">
        <v>27</v>
      </c>
      <c r="X8" s="2229" t="s">
        <v>3003</v>
      </c>
      <c r="Y8" s="50"/>
      <c r="Z8" s="50"/>
      <c r="AA8" s="50"/>
      <c r="AB8" s="206"/>
      <c r="AC8" s="1426">
        <f>G49</f>
        <v>80404023</v>
      </c>
      <c r="AD8" s="2350">
        <f>H49</f>
        <v>79867932</v>
      </c>
    </row>
    <row r="9" spans="1:30" ht="15.75" customHeight="1">
      <c r="A9" s="2304"/>
      <c r="B9" s="3318"/>
      <c r="C9" s="561"/>
      <c r="D9" s="3318"/>
      <c r="E9" s="3318"/>
      <c r="F9" s="3318"/>
      <c r="G9" s="3318"/>
      <c r="H9" s="3332"/>
      <c r="I9" s="3333" t="s">
        <v>3004</v>
      </c>
      <c r="J9" s="3318"/>
      <c r="K9" s="3318"/>
      <c r="L9" s="3318"/>
      <c r="M9" s="3318"/>
      <c r="N9" s="3318"/>
      <c r="O9" s="3332"/>
      <c r="P9" s="2342"/>
      <c r="Q9" s="561"/>
      <c r="R9" s="561"/>
      <c r="S9" s="561"/>
      <c r="T9" s="561"/>
      <c r="U9" s="561"/>
      <c r="V9" s="2328"/>
      <c r="W9" s="2315">
        <v>28</v>
      </c>
      <c r="X9" s="1427" t="s">
        <v>3005</v>
      </c>
      <c r="Y9" s="52"/>
      <c r="Z9" s="52"/>
      <c r="AA9" s="52"/>
      <c r="AB9" s="69"/>
      <c r="AC9" s="1428"/>
      <c r="AD9" s="2351"/>
    </row>
    <row r="10" spans="1:30">
      <c r="A10" s="2304"/>
      <c r="B10" s="3318"/>
      <c r="C10" s="561"/>
      <c r="D10" s="3318"/>
      <c r="E10" s="3318"/>
      <c r="F10" s="3318"/>
      <c r="G10" s="3318"/>
      <c r="H10" s="3332"/>
      <c r="I10" s="3334"/>
      <c r="J10" s="3318"/>
      <c r="K10" s="3318"/>
      <c r="L10" s="3318"/>
      <c r="M10" s="3318"/>
      <c r="N10" s="3318"/>
      <c r="O10" s="3332"/>
      <c r="P10" s="2342"/>
      <c r="Q10" s="561"/>
      <c r="R10" s="561"/>
      <c r="S10" s="561"/>
      <c r="T10" s="561"/>
      <c r="U10" s="561"/>
      <c r="V10" s="2328"/>
      <c r="W10" s="2315">
        <v>29</v>
      </c>
      <c r="X10" s="2229" t="s">
        <v>875</v>
      </c>
      <c r="Y10" s="50"/>
      <c r="Z10" s="50"/>
      <c r="AA10" s="50"/>
      <c r="AB10" s="69"/>
      <c r="AC10" s="1429"/>
      <c r="AD10" s="2317"/>
    </row>
    <row r="11" spans="1:30" ht="15" customHeight="1">
      <c r="A11" s="2304"/>
      <c r="B11" s="3338" t="s">
        <v>916</v>
      </c>
      <c r="C11" s="561"/>
      <c r="D11" s="3318"/>
      <c r="E11" s="3318"/>
      <c r="F11" s="3318"/>
      <c r="G11" s="3318"/>
      <c r="H11" s="3332"/>
      <c r="I11" s="3334"/>
      <c r="J11" s="3318"/>
      <c r="K11" s="3318"/>
      <c r="L11" s="561"/>
      <c r="M11" s="1430"/>
      <c r="N11" s="1430"/>
      <c r="O11" s="2328"/>
      <c r="P11" s="2342"/>
      <c r="Q11" s="561"/>
      <c r="R11" s="561"/>
      <c r="S11" s="561"/>
      <c r="T11" s="1430"/>
      <c r="U11" s="1430"/>
      <c r="V11" s="2328"/>
      <c r="W11" s="2352">
        <v>30</v>
      </c>
      <c r="X11" s="2229" t="s">
        <v>917</v>
      </c>
      <c r="Y11" s="50"/>
      <c r="Z11" s="50"/>
      <c r="AA11" s="50"/>
      <c r="AB11" s="69"/>
      <c r="AC11" s="1428"/>
      <c r="AD11" s="2351"/>
    </row>
    <row r="12" spans="1:30" ht="15" customHeight="1">
      <c r="A12" s="2304"/>
      <c r="B12" s="3318"/>
      <c r="C12" s="561"/>
      <c r="D12" s="3318"/>
      <c r="E12" s="3318"/>
      <c r="F12" s="3318"/>
      <c r="G12" s="3318"/>
      <c r="H12" s="3332"/>
      <c r="I12" s="3335" t="s">
        <v>1782</v>
      </c>
      <c r="J12" s="3318"/>
      <c r="K12" s="3318"/>
      <c r="L12" s="2224"/>
      <c r="M12" s="1430"/>
      <c r="N12" s="1430"/>
      <c r="O12" s="2328"/>
      <c r="P12" s="2304"/>
      <c r="Q12" s="533"/>
      <c r="R12" s="561"/>
      <c r="S12" s="561"/>
      <c r="T12" s="1430"/>
      <c r="U12" s="1430"/>
      <c r="V12" s="2328"/>
      <c r="W12" s="2315">
        <v>31</v>
      </c>
      <c r="X12" s="2229" t="s">
        <v>1783</v>
      </c>
      <c r="Y12" s="50"/>
      <c r="Z12" s="50"/>
      <c r="AA12" s="50"/>
      <c r="AB12" s="69"/>
      <c r="AC12" s="197"/>
      <c r="AD12" s="2345"/>
    </row>
    <row r="13" spans="1:30" ht="15" customHeight="1">
      <c r="A13" s="2304"/>
      <c r="B13" s="3338" t="s">
        <v>123</v>
      </c>
      <c r="C13" s="561"/>
      <c r="D13" s="3318"/>
      <c r="E13" s="3318"/>
      <c r="F13" s="3318"/>
      <c r="G13" s="3318"/>
      <c r="H13" s="3332"/>
      <c r="I13" s="3334"/>
      <c r="J13" s="3318"/>
      <c r="K13" s="3318"/>
      <c r="L13" s="2224"/>
      <c r="M13" s="1430"/>
      <c r="N13" s="1430"/>
      <c r="O13" s="2328"/>
      <c r="P13" s="2304"/>
      <c r="Q13" s="533"/>
      <c r="R13" s="561"/>
      <c r="S13" s="561"/>
      <c r="T13" s="1430"/>
      <c r="U13" s="1430"/>
      <c r="V13" s="2328"/>
      <c r="W13" s="2315">
        <v>32</v>
      </c>
      <c r="X13" s="2229" t="s">
        <v>124</v>
      </c>
      <c r="Y13" s="50"/>
      <c r="Z13" s="50"/>
      <c r="AA13" s="50"/>
      <c r="AB13" s="69"/>
      <c r="AC13" s="197"/>
      <c r="AD13" s="2345"/>
    </row>
    <row r="14" spans="1:30">
      <c r="A14" s="2304"/>
      <c r="B14" s="3318"/>
      <c r="C14" s="561"/>
      <c r="D14" s="3318"/>
      <c r="E14" s="3318"/>
      <c r="F14" s="3318"/>
      <c r="G14" s="3318"/>
      <c r="H14" s="3332"/>
      <c r="I14" s="3334"/>
      <c r="J14" s="3318"/>
      <c r="K14" s="3318"/>
      <c r="L14" s="2224"/>
      <c r="M14" s="1430"/>
      <c r="N14" s="1430"/>
      <c r="O14" s="2328"/>
      <c r="P14" s="2342"/>
      <c r="Q14" s="561"/>
      <c r="R14" s="561"/>
      <c r="S14" s="561"/>
      <c r="T14" s="1430"/>
      <c r="U14" s="1430"/>
      <c r="V14" s="2328"/>
      <c r="W14" s="2315">
        <v>33</v>
      </c>
      <c r="X14" s="2229" t="s">
        <v>125</v>
      </c>
      <c r="Y14" s="50"/>
      <c r="Z14" s="50"/>
      <c r="AA14" s="50"/>
      <c r="AB14" s="69"/>
      <c r="AC14" s="197"/>
      <c r="AD14" s="2345"/>
    </row>
    <row r="15" spans="1:30" ht="15" customHeight="1">
      <c r="A15" s="2304"/>
      <c r="B15" s="3318"/>
      <c r="C15" s="561"/>
      <c r="D15" s="3338" t="s">
        <v>126</v>
      </c>
      <c r="E15" s="3318"/>
      <c r="F15" s="3318"/>
      <c r="G15" s="3318"/>
      <c r="H15" s="3332"/>
      <c r="I15" s="3334"/>
      <c r="J15" s="3318"/>
      <c r="K15" s="3318"/>
      <c r="L15" s="2224"/>
      <c r="M15" s="1430"/>
      <c r="N15" s="1430"/>
      <c r="O15" s="2328"/>
      <c r="P15" s="2342"/>
      <c r="Q15" s="561"/>
      <c r="R15" s="561"/>
      <c r="S15" s="561"/>
      <c r="T15" s="1430"/>
      <c r="U15" s="1430"/>
      <c r="V15" s="2328"/>
      <c r="W15" s="2315">
        <v>34</v>
      </c>
      <c r="X15" s="2229" t="s">
        <v>127</v>
      </c>
      <c r="Y15" s="50"/>
      <c r="Z15" s="50"/>
      <c r="AA15" s="50"/>
      <c r="AB15" s="69"/>
      <c r="AC15" s="197"/>
      <c r="AD15" s="2345"/>
    </row>
    <row r="16" spans="1:30" ht="15" customHeight="1">
      <c r="A16" s="2304"/>
      <c r="B16" s="3338" t="s">
        <v>1792</v>
      </c>
      <c r="C16" s="561"/>
      <c r="D16" s="3318"/>
      <c r="E16" s="3318"/>
      <c r="F16" s="3318"/>
      <c r="G16" s="3318"/>
      <c r="H16" s="3332"/>
      <c r="I16" s="3334"/>
      <c r="J16" s="3318"/>
      <c r="K16" s="3318"/>
      <c r="L16" s="2224"/>
      <c r="M16" s="561"/>
      <c r="N16" s="561"/>
      <c r="O16" s="2328"/>
      <c r="P16" s="2342"/>
      <c r="Q16" s="561"/>
      <c r="R16" s="561"/>
      <c r="S16" s="561"/>
      <c r="T16" s="561"/>
      <c r="U16" s="561"/>
      <c r="V16" s="2328"/>
      <c r="W16" s="2315">
        <v>35</v>
      </c>
      <c r="X16" s="2229" t="s">
        <v>3058</v>
      </c>
      <c r="Y16" s="50"/>
      <c r="Z16" s="50"/>
      <c r="AA16" s="50"/>
      <c r="AB16" s="69"/>
      <c r="AC16" s="197"/>
      <c r="AD16" s="2345"/>
    </row>
    <row r="17" spans="1:30">
      <c r="A17" s="2306"/>
      <c r="B17" s="3290"/>
      <c r="C17" s="50"/>
      <c r="D17" s="50"/>
      <c r="E17" s="50"/>
      <c r="F17" s="50"/>
      <c r="G17" s="50"/>
      <c r="H17" s="2309"/>
      <c r="I17" s="3336"/>
      <c r="J17" s="3290"/>
      <c r="K17" s="3290"/>
      <c r="L17" s="50"/>
      <c r="M17" s="50"/>
      <c r="N17" s="50"/>
      <c r="O17" s="2328"/>
      <c r="P17" s="2308"/>
      <c r="Q17" s="50"/>
      <c r="R17" s="50"/>
      <c r="S17" s="50"/>
      <c r="T17" s="50"/>
      <c r="U17" s="50"/>
      <c r="V17" s="2328"/>
      <c r="W17" s="2315">
        <v>36</v>
      </c>
      <c r="X17" s="2229" t="s">
        <v>3059</v>
      </c>
      <c r="Y17" s="50"/>
      <c r="Z17" s="50"/>
      <c r="AA17" s="50"/>
      <c r="AB17" s="220">
        <v>119</v>
      </c>
      <c r="AC17" s="197">
        <v>10792184</v>
      </c>
      <c r="AD17" s="2345">
        <v>16404579</v>
      </c>
    </row>
    <row r="18" spans="1:30">
      <c r="A18" s="2310"/>
      <c r="B18" s="561"/>
      <c r="C18" s="561"/>
      <c r="D18" s="561"/>
      <c r="E18" s="561"/>
      <c r="F18" s="2226" t="s">
        <v>3060</v>
      </c>
      <c r="G18" s="1431" t="s">
        <v>1741</v>
      </c>
      <c r="H18" s="2311"/>
      <c r="I18" s="2308" t="s">
        <v>1742</v>
      </c>
      <c r="J18" s="50"/>
      <c r="K18" s="50" t="s">
        <v>1743</v>
      </c>
      <c r="L18" s="50"/>
      <c r="M18" s="1431" t="s">
        <v>3061</v>
      </c>
      <c r="N18" s="1432"/>
      <c r="O18" s="2330"/>
      <c r="P18" s="2343"/>
      <c r="Q18" s="1431" t="s">
        <v>3061</v>
      </c>
      <c r="R18" s="1432"/>
      <c r="S18" s="1431" t="s">
        <v>3061</v>
      </c>
      <c r="T18" s="1432"/>
      <c r="U18" s="1431" t="s">
        <v>3061</v>
      </c>
      <c r="V18" s="2344"/>
      <c r="W18" s="2315">
        <v>37</v>
      </c>
      <c r="X18" s="2229" t="s">
        <v>3062</v>
      </c>
      <c r="Y18" s="50"/>
      <c r="Z18" s="50"/>
      <c r="AA18" s="50"/>
      <c r="AB18" s="69"/>
      <c r="AC18" s="197">
        <v>688896</v>
      </c>
      <c r="AD18" s="2345">
        <v>641888</v>
      </c>
    </row>
    <row r="19" spans="1:30">
      <c r="A19" s="2312" t="s">
        <v>4231</v>
      </c>
      <c r="B19" s="2231" t="s">
        <v>1744</v>
      </c>
      <c r="C19" s="561"/>
      <c r="D19" s="561"/>
      <c r="E19" s="561"/>
      <c r="F19" s="2226" t="s">
        <v>3744</v>
      </c>
      <c r="G19" s="1410" t="s">
        <v>1745</v>
      </c>
      <c r="H19" s="2313" t="s">
        <v>3063</v>
      </c>
      <c r="I19" s="2312" t="s">
        <v>1745</v>
      </c>
      <c r="J19" s="56" t="s">
        <v>3063</v>
      </c>
      <c r="K19" s="2231" t="s">
        <v>3064</v>
      </c>
      <c r="L19" s="435" t="s">
        <v>1746</v>
      </c>
      <c r="M19" s="2227" t="s">
        <v>1745</v>
      </c>
      <c r="N19" s="435" t="s">
        <v>1746</v>
      </c>
      <c r="O19" s="2305" t="s">
        <v>4231</v>
      </c>
      <c r="P19" s="2312" t="s">
        <v>4231</v>
      </c>
      <c r="Q19" s="2227" t="s">
        <v>1745</v>
      </c>
      <c r="R19" s="435" t="s">
        <v>1746</v>
      </c>
      <c r="S19" s="2227" t="s">
        <v>1745</v>
      </c>
      <c r="T19" s="435" t="s">
        <v>1746</v>
      </c>
      <c r="U19" s="2227" t="s">
        <v>1745</v>
      </c>
      <c r="V19" s="2305" t="s">
        <v>1746</v>
      </c>
      <c r="W19" s="2315">
        <v>38</v>
      </c>
      <c r="X19" s="2229" t="s">
        <v>3065</v>
      </c>
      <c r="Y19" s="50"/>
      <c r="Z19" s="50"/>
      <c r="AA19" s="50"/>
      <c r="AB19" s="69"/>
      <c r="AC19" s="197">
        <v>1512509</v>
      </c>
      <c r="AD19" s="2345">
        <v>1603719</v>
      </c>
    </row>
    <row r="20" spans="1:30">
      <c r="A20" s="2312" t="s">
        <v>4234</v>
      </c>
      <c r="B20" s="561"/>
      <c r="C20" s="561"/>
      <c r="D20" s="561"/>
      <c r="E20" s="561"/>
      <c r="F20" s="2226" t="s">
        <v>4234</v>
      </c>
      <c r="G20" s="200"/>
      <c r="H20" s="2314"/>
      <c r="I20" s="2310"/>
      <c r="J20" s="56"/>
      <c r="K20" s="561"/>
      <c r="L20" s="66"/>
      <c r="M20" s="200"/>
      <c r="N20" s="210"/>
      <c r="O20" s="2305" t="s">
        <v>4234</v>
      </c>
      <c r="P20" s="2312" t="s">
        <v>4234</v>
      </c>
      <c r="Q20" s="200"/>
      <c r="R20" s="210"/>
      <c r="S20" s="200"/>
      <c r="T20" s="210"/>
      <c r="U20" s="200"/>
      <c r="V20" s="2314"/>
      <c r="W20" s="2315">
        <v>39</v>
      </c>
      <c r="X20" s="2229" t="s">
        <v>3066</v>
      </c>
      <c r="Y20" s="50"/>
      <c r="Z20" s="50"/>
      <c r="AA20" s="50"/>
      <c r="AB20" s="69"/>
      <c r="AC20" s="197">
        <v>64737</v>
      </c>
      <c r="AD20" s="2345">
        <v>54879</v>
      </c>
    </row>
    <row r="21" spans="1:30">
      <c r="A21" s="2315"/>
      <c r="B21" s="2232" t="s">
        <v>74</v>
      </c>
      <c r="C21" s="50"/>
      <c r="D21" s="50"/>
      <c r="E21" s="50"/>
      <c r="F21" s="220" t="s">
        <v>2140</v>
      </c>
      <c r="G21" s="1433" t="s">
        <v>2141</v>
      </c>
      <c r="H21" s="2316" t="s">
        <v>2142</v>
      </c>
      <c r="I21" s="2331" t="s">
        <v>4070</v>
      </c>
      <c r="J21" s="290" t="s">
        <v>4071</v>
      </c>
      <c r="K21" s="290" t="s">
        <v>4072</v>
      </c>
      <c r="L21" s="290" t="s">
        <v>4073</v>
      </c>
      <c r="M21" s="1433" t="s">
        <v>4074</v>
      </c>
      <c r="N21" s="1434" t="s">
        <v>4075</v>
      </c>
      <c r="O21" s="2329"/>
      <c r="P21" s="2315"/>
      <c r="Q21" s="1433" t="s">
        <v>4018</v>
      </c>
      <c r="R21" s="1434" t="s">
        <v>4019</v>
      </c>
      <c r="S21" s="1433" t="s">
        <v>1747</v>
      </c>
      <c r="T21" s="1434" t="s">
        <v>1748</v>
      </c>
      <c r="U21" s="1433" t="s">
        <v>1749</v>
      </c>
      <c r="V21" s="2316" t="s">
        <v>1750</v>
      </c>
      <c r="W21" s="2315">
        <v>40</v>
      </c>
      <c r="X21" s="2229" t="s">
        <v>3067</v>
      </c>
      <c r="Y21" s="50"/>
      <c r="Z21" s="50"/>
      <c r="AA21" s="50"/>
      <c r="AB21" s="69"/>
      <c r="AC21" s="197"/>
      <c r="AD21" s="2345"/>
    </row>
    <row r="22" spans="1:30" ht="15.75">
      <c r="A22" s="2315">
        <v>1</v>
      </c>
      <c r="B22" s="1427" t="s">
        <v>3068</v>
      </c>
      <c r="C22" s="50"/>
      <c r="D22" s="50"/>
      <c r="E22" s="50"/>
      <c r="F22" s="69"/>
      <c r="G22" s="1429"/>
      <c r="H22" s="2317"/>
      <c r="I22" s="2332"/>
      <c r="J22" s="1435"/>
      <c r="K22" s="1436"/>
      <c r="L22" s="1428"/>
      <c r="M22" s="1429"/>
      <c r="N22" s="1437"/>
      <c r="O22" s="2333">
        <v>1</v>
      </c>
      <c r="P22" s="2315">
        <v>1</v>
      </c>
      <c r="Q22" s="1429"/>
      <c r="R22" s="1437"/>
      <c r="S22" s="1429"/>
      <c r="T22" s="1437"/>
      <c r="U22" s="1429"/>
      <c r="V22" s="2317"/>
      <c r="W22" s="2315">
        <v>41</v>
      </c>
      <c r="X22" s="2229" t="s">
        <v>4698</v>
      </c>
      <c r="Y22" s="50"/>
      <c r="Z22" s="50"/>
      <c r="AA22" s="50"/>
      <c r="AB22" s="69"/>
      <c r="AC22" s="197">
        <f>AC12-AC13+AC14-AC15+SUM(AC16:AC21)</f>
        <v>13058326</v>
      </c>
      <c r="AD22" s="2345">
        <f>AD12-AD13+AD14-AD15+SUM(AD16:AD21)</f>
        <v>18705065</v>
      </c>
    </row>
    <row r="23" spans="1:30">
      <c r="A23" s="2315">
        <v>2</v>
      </c>
      <c r="B23" s="2229" t="s">
        <v>3069</v>
      </c>
      <c r="C23" s="50"/>
      <c r="D23" s="50"/>
      <c r="E23" s="50"/>
      <c r="F23" s="220" t="s">
        <v>4099</v>
      </c>
      <c r="G23" s="213">
        <f>+I23+K23+M23</f>
        <v>671887561</v>
      </c>
      <c r="H23" s="2318">
        <v>622801286</v>
      </c>
      <c r="I23" s="2334">
        <v>466638483</v>
      </c>
      <c r="J23" s="1438">
        <v>420051410</v>
      </c>
      <c r="K23" s="1439">
        <v>205249078</v>
      </c>
      <c r="L23" s="2367">
        <v>202749876</v>
      </c>
      <c r="M23" s="213">
        <v>0</v>
      </c>
      <c r="N23" s="345">
        <v>0</v>
      </c>
      <c r="O23" s="2333">
        <v>2</v>
      </c>
      <c r="P23" s="2315">
        <v>2</v>
      </c>
      <c r="Q23" s="213"/>
      <c r="R23" s="345"/>
      <c r="S23" s="213"/>
      <c r="T23" s="345"/>
      <c r="U23" s="213"/>
      <c r="V23" s="2318"/>
      <c r="W23" s="2315">
        <v>42</v>
      </c>
      <c r="X23" s="2229" t="s">
        <v>3070</v>
      </c>
      <c r="Y23" s="50"/>
      <c r="Z23" s="50"/>
      <c r="AA23" s="50"/>
      <c r="AB23" s="69"/>
      <c r="AC23" s="1428"/>
      <c r="AD23" s="2351"/>
    </row>
    <row r="24" spans="1:30">
      <c r="A24" s="2315">
        <v>3</v>
      </c>
      <c r="B24" s="2229" t="s">
        <v>3071</v>
      </c>
      <c r="C24" s="50"/>
      <c r="D24" s="50"/>
      <c r="E24" s="50"/>
      <c r="F24" s="69"/>
      <c r="G24" s="1429"/>
      <c r="H24" s="2317"/>
      <c r="I24" s="2332"/>
      <c r="J24" s="1435"/>
      <c r="K24" s="1440"/>
      <c r="L24" s="2368"/>
      <c r="M24" s="1429"/>
      <c r="N24" s="1437"/>
      <c r="O24" s="2333">
        <v>3</v>
      </c>
      <c r="P24" s="2315">
        <v>3</v>
      </c>
      <c r="Q24" s="1429"/>
      <c r="R24" s="1437"/>
      <c r="S24" s="1429"/>
      <c r="T24" s="1437"/>
      <c r="U24" s="1429"/>
      <c r="V24" s="2317"/>
      <c r="W24" s="2315">
        <v>43</v>
      </c>
      <c r="X24" s="2229" t="s">
        <v>4694</v>
      </c>
      <c r="Y24" s="50"/>
      <c r="Z24" s="50"/>
      <c r="AA24" s="50"/>
      <c r="AB24" s="220"/>
      <c r="AC24" s="211"/>
      <c r="AD24" s="2345"/>
    </row>
    <row r="25" spans="1:30">
      <c r="A25" s="2315">
        <v>4</v>
      </c>
      <c r="B25" s="2229" t="s">
        <v>3072</v>
      </c>
      <c r="C25" s="50"/>
      <c r="D25" s="50"/>
      <c r="E25" s="50"/>
      <c r="F25" s="220" t="s">
        <v>1018</v>
      </c>
      <c r="G25" s="213">
        <f t="shared" ref="G25:G45" si="0">+I25+K25+M25</f>
        <v>412293858</v>
      </c>
      <c r="H25" s="2318">
        <v>378073282</v>
      </c>
      <c r="I25" s="2335">
        <v>282872935</v>
      </c>
      <c r="J25" s="1441">
        <v>253793602</v>
      </c>
      <c r="K25" s="1332">
        <v>129420923</v>
      </c>
      <c r="L25" s="2369">
        <v>124279680</v>
      </c>
      <c r="M25" s="197">
        <v>0</v>
      </c>
      <c r="N25" s="211">
        <v>0</v>
      </c>
      <c r="O25" s="2333">
        <v>4</v>
      </c>
      <c r="P25" s="2315">
        <v>4</v>
      </c>
      <c r="Q25" s="197"/>
      <c r="R25" s="211"/>
      <c r="S25" s="197"/>
      <c r="T25" s="211"/>
      <c r="U25" s="197"/>
      <c r="V25" s="2345"/>
      <c r="W25" s="2315">
        <v>44</v>
      </c>
      <c r="X25" s="2229" t="s">
        <v>4695</v>
      </c>
      <c r="Y25" s="50"/>
      <c r="Z25" s="50"/>
      <c r="AA25" s="50"/>
      <c r="AB25" s="220"/>
      <c r="AC25" s="211"/>
      <c r="AD25" s="2345"/>
    </row>
    <row r="26" spans="1:30">
      <c r="A26" s="2315">
        <v>5</v>
      </c>
      <c r="B26" s="2229" t="s">
        <v>3073</v>
      </c>
      <c r="C26" s="50"/>
      <c r="D26" s="50"/>
      <c r="E26" s="50"/>
      <c r="F26" s="220" t="s">
        <v>1018</v>
      </c>
      <c r="G26" s="213">
        <f t="shared" si="0"/>
        <v>50519715</v>
      </c>
      <c r="H26" s="2318">
        <v>41013630</v>
      </c>
      <c r="I26" s="2335">
        <v>40240839</v>
      </c>
      <c r="J26" s="1441">
        <v>32942057</v>
      </c>
      <c r="K26" s="1332">
        <v>10278876</v>
      </c>
      <c r="L26" s="2369">
        <v>8071573</v>
      </c>
      <c r="M26" s="197">
        <v>0</v>
      </c>
      <c r="N26" s="211">
        <v>0</v>
      </c>
      <c r="O26" s="2333">
        <v>5</v>
      </c>
      <c r="P26" s="2315">
        <v>5</v>
      </c>
      <c r="Q26" s="197"/>
      <c r="R26" s="211"/>
      <c r="S26" s="197"/>
      <c r="T26" s="211"/>
      <c r="U26" s="197"/>
      <c r="V26" s="2345"/>
      <c r="W26" s="2315">
        <v>45</v>
      </c>
      <c r="X26" s="2229" t="s">
        <v>1660</v>
      </c>
      <c r="Y26" s="50"/>
      <c r="Z26" s="50"/>
      <c r="AA26" s="50"/>
      <c r="AB26" s="220"/>
      <c r="AC26" s="211">
        <v>306989</v>
      </c>
      <c r="AD26" s="2345">
        <v>259947</v>
      </c>
    </row>
    <row r="27" spans="1:30">
      <c r="A27" s="2315">
        <v>6</v>
      </c>
      <c r="B27" s="2229" t="s">
        <v>3074</v>
      </c>
      <c r="C27" s="50"/>
      <c r="D27" s="50"/>
      <c r="E27" s="50"/>
      <c r="F27" s="220" t="s">
        <v>347</v>
      </c>
      <c r="G27" s="213">
        <f>+I27+K27+M27</f>
        <v>45435137</v>
      </c>
      <c r="H27" s="2318">
        <v>41391171</v>
      </c>
      <c r="I27" s="2335">
        <v>32188963</v>
      </c>
      <c r="J27" s="1441">
        <v>29160181</v>
      </c>
      <c r="K27" s="1332">
        <v>13246174</v>
      </c>
      <c r="L27" s="2369">
        <v>12230990</v>
      </c>
      <c r="M27" s="197">
        <v>0</v>
      </c>
      <c r="N27" s="211">
        <v>0</v>
      </c>
      <c r="O27" s="2333">
        <v>6</v>
      </c>
      <c r="P27" s="2315">
        <v>6</v>
      </c>
      <c r="Q27" s="197"/>
      <c r="R27" s="211"/>
      <c r="S27" s="197"/>
      <c r="T27" s="211"/>
      <c r="U27" s="197"/>
      <c r="V27" s="2345"/>
      <c r="W27" s="2315">
        <v>46</v>
      </c>
      <c r="X27" s="2229" t="s">
        <v>4252</v>
      </c>
      <c r="Y27" s="50"/>
      <c r="Z27" s="50"/>
      <c r="AA27" s="50"/>
      <c r="AB27" s="220"/>
      <c r="AC27" s="197">
        <v>-2683</v>
      </c>
      <c r="AD27" s="2345">
        <v>-3004</v>
      </c>
    </row>
    <row r="28" spans="1:30">
      <c r="A28" s="2315">
        <v>7</v>
      </c>
      <c r="B28" s="2229" t="s">
        <v>4690</v>
      </c>
      <c r="C28" s="50"/>
      <c r="D28" s="50"/>
      <c r="E28" s="50"/>
      <c r="F28" s="220" t="s">
        <v>347</v>
      </c>
      <c r="G28" s="213">
        <f>+I28+K28+M28</f>
        <v>0</v>
      </c>
      <c r="H28" s="2318">
        <v>0</v>
      </c>
      <c r="I28" s="2335">
        <v>0</v>
      </c>
      <c r="J28" s="1441">
        <v>0</v>
      </c>
      <c r="K28" s="1332">
        <v>0</v>
      </c>
      <c r="L28" s="2369">
        <v>0</v>
      </c>
      <c r="M28" s="197">
        <v>0</v>
      </c>
      <c r="N28" s="211">
        <v>0</v>
      </c>
      <c r="O28" s="2333">
        <v>7</v>
      </c>
      <c r="P28" s="2315">
        <v>7</v>
      </c>
      <c r="Q28" s="197"/>
      <c r="R28" s="211"/>
      <c r="S28" s="197"/>
      <c r="T28" s="211"/>
      <c r="U28" s="197"/>
      <c r="V28" s="2345"/>
      <c r="W28" s="2315">
        <v>47</v>
      </c>
      <c r="X28" s="2229" t="s">
        <v>4253</v>
      </c>
      <c r="Y28" s="50"/>
      <c r="Z28" s="50"/>
      <c r="AA28" s="50"/>
      <c r="AB28" s="220"/>
      <c r="AC28" s="211">
        <v>0</v>
      </c>
      <c r="AD28" s="2345">
        <v>0</v>
      </c>
    </row>
    <row r="29" spans="1:30">
      <c r="A29" s="2315">
        <v>8</v>
      </c>
      <c r="B29" s="2229" t="s">
        <v>3075</v>
      </c>
      <c r="C29" s="50"/>
      <c r="D29" s="50"/>
      <c r="E29" s="50"/>
      <c r="F29" s="220" t="s">
        <v>347</v>
      </c>
      <c r="G29" s="213">
        <f t="shared" ref="G29:G31" si="1">+I29+K29+M29</f>
        <v>5387029</v>
      </c>
      <c r="H29" s="2318">
        <v>7035430</v>
      </c>
      <c r="I29" s="2335">
        <v>3486960</v>
      </c>
      <c r="J29" s="1441">
        <v>4657116</v>
      </c>
      <c r="K29" s="1332">
        <v>1900069</v>
      </c>
      <c r="L29" s="2369">
        <v>2378314</v>
      </c>
      <c r="M29" s="197"/>
      <c r="N29" s="211"/>
      <c r="O29" s="2333">
        <v>8</v>
      </c>
      <c r="P29" s="2315">
        <v>8</v>
      </c>
      <c r="Q29" s="197"/>
      <c r="R29" s="211"/>
      <c r="S29" s="197"/>
      <c r="T29" s="211"/>
      <c r="U29" s="197"/>
      <c r="V29" s="2345"/>
      <c r="W29" s="2315">
        <v>48</v>
      </c>
      <c r="X29" s="2229" t="s">
        <v>4254</v>
      </c>
      <c r="Y29" s="50"/>
      <c r="Z29" s="50"/>
      <c r="AA29" s="50"/>
      <c r="AB29" s="220" t="s">
        <v>3747</v>
      </c>
      <c r="AC29" s="211">
        <v>0</v>
      </c>
      <c r="AD29" s="2345">
        <v>39313</v>
      </c>
    </row>
    <row r="30" spans="1:30">
      <c r="A30" s="2315">
        <v>9</v>
      </c>
      <c r="B30" s="2229" t="s">
        <v>3077</v>
      </c>
      <c r="C30" s="50"/>
      <c r="D30" s="50"/>
      <c r="E30" s="50"/>
      <c r="F30" s="220" t="s">
        <v>347</v>
      </c>
      <c r="G30" s="213">
        <f t="shared" si="1"/>
        <v>0</v>
      </c>
      <c r="H30" s="2318">
        <v>0</v>
      </c>
      <c r="I30" s="2335">
        <v>0</v>
      </c>
      <c r="J30" s="1441">
        <v>0</v>
      </c>
      <c r="K30" s="1332">
        <v>0</v>
      </c>
      <c r="L30" s="2369">
        <v>0</v>
      </c>
      <c r="M30" s="197">
        <v>0</v>
      </c>
      <c r="N30" s="211">
        <v>0</v>
      </c>
      <c r="O30" s="2333">
        <v>9</v>
      </c>
      <c r="P30" s="2315">
        <v>9</v>
      </c>
      <c r="Q30" s="197"/>
      <c r="R30" s="211"/>
      <c r="S30" s="197"/>
      <c r="T30" s="211"/>
      <c r="U30" s="197"/>
      <c r="V30" s="2345"/>
      <c r="W30" s="2315">
        <v>49</v>
      </c>
      <c r="X30" s="2229" t="s">
        <v>4255</v>
      </c>
      <c r="Y30" s="50"/>
      <c r="Z30" s="50"/>
      <c r="AA30" s="50"/>
      <c r="AB30" s="220" t="s">
        <v>3747</v>
      </c>
      <c r="AC30" s="211">
        <v>23935</v>
      </c>
      <c r="AD30" s="2345">
        <v>70900</v>
      </c>
    </row>
    <row r="31" spans="1:30">
      <c r="A31" s="2315">
        <v>10</v>
      </c>
      <c r="B31" s="2229" t="s">
        <v>4691</v>
      </c>
      <c r="C31" s="50"/>
      <c r="D31" s="50"/>
      <c r="E31" s="50"/>
      <c r="F31" s="220"/>
      <c r="G31" s="213">
        <f t="shared" si="1"/>
        <v>0</v>
      </c>
      <c r="H31" s="2318">
        <v>0</v>
      </c>
      <c r="I31" s="2335">
        <v>0</v>
      </c>
      <c r="J31" s="1441">
        <v>0</v>
      </c>
      <c r="K31" s="1332">
        <v>0</v>
      </c>
      <c r="L31" s="2369">
        <v>0</v>
      </c>
      <c r="M31" s="197">
        <v>0</v>
      </c>
      <c r="N31" s="211">
        <v>0</v>
      </c>
      <c r="O31" s="2333">
        <v>10</v>
      </c>
      <c r="P31" s="2315">
        <v>10</v>
      </c>
      <c r="Q31" s="197"/>
      <c r="R31" s="211"/>
      <c r="S31" s="197"/>
      <c r="T31" s="211"/>
      <c r="U31" s="197"/>
      <c r="V31" s="2345"/>
      <c r="W31" s="2315">
        <v>50</v>
      </c>
      <c r="X31" s="2229" t="s">
        <v>4699</v>
      </c>
      <c r="Y31" s="50"/>
      <c r="Z31" s="50"/>
      <c r="AA31" s="50"/>
      <c r="AB31" s="69"/>
      <c r="AC31" s="211">
        <v>328241</v>
      </c>
      <c r="AD31" s="211">
        <f>SUM(AD26:AD30)</f>
        <v>367156</v>
      </c>
    </row>
    <row r="32" spans="1:30">
      <c r="A32" s="2315">
        <v>11</v>
      </c>
      <c r="B32" s="2229" t="s">
        <v>3929</v>
      </c>
      <c r="C32" s="50"/>
      <c r="D32" s="50"/>
      <c r="E32" s="50"/>
      <c r="F32" s="220"/>
      <c r="G32" s="213">
        <f t="shared" si="0"/>
        <v>0</v>
      </c>
      <c r="H32" s="2318">
        <v>0</v>
      </c>
      <c r="I32" s="2335">
        <v>0</v>
      </c>
      <c r="J32" s="1441">
        <v>0</v>
      </c>
      <c r="K32" s="1332">
        <v>0</v>
      </c>
      <c r="L32" s="2369">
        <v>0</v>
      </c>
      <c r="M32" s="197">
        <v>0</v>
      </c>
      <c r="N32" s="211">
        <v>0</v>
      </c>
      <c r="O32" s="2333">
        <v>11</v>
      </c>
      <c r="P32" s="2315">
        <v>11</v>
      </c>
      <c r="Q32" s="197"/>
      <c r="R32" s="211"/>
      <c r="S32" s="197"/>
      <c r="T32" s="211"/>
      <c r="U32" s="197"/>
      <c r="V32" s="2345"/>
      <c r="W32" s="2315">
        <v>51</v>
      </c>
      <c r="X32" s="2229" t="s">
        <v>3076</v>
      </c>
      <c r="Y32" s="50"/>
      <c r="Z32" s="50"/>
      <c r="AA32" s="50"/>
      <c r="AB32" s="220"/>
      <c r="AC32" s="213"/>
      <c r="AD32" s="2318"/>
    </row>
    <row r="33" spans="1:30">
      <c r="A33" s="2315">
        <v>12</v>
      </c>
      <c r="B33" s="2229" t="s">
        <v>3931</v>
      </c>
      <c r="C33" s="50"/>
      <c r="D33" s="50"/>
      <c r="E33" s="50"/>
      <c r="F33" s="220"/>
      <c r="G33" s="213">
        <f t="shared" si="0"/>
        <v>0</v>
      </c>
      <c r="H33" s="2318">
        <v>0</v>
      </c>
      <c r="I33" s="2335">
        <v>0</v>
      </c>
      <c r="J33" s="1441">
        <v>0</v>
      </c>
      <c r="K33" s="1332">
        <v>0</v>
      </c>
      <c r="L33" s="2369">
        <v>0</v>
      </c>
      <c r="M33" s="197">
        <v>0</v>
      </c>
      <c r="N33" s="211">
        <v>0</v>
      </c>
      <c r="O33" s="2333">
        <v>12</v>
      </c>
      <c r="P33" s="2315">
        <v>12</v>
      </c>
      <c r="Q33" s="197"/>
      <c r="R33" s="211"/>
      <c r="S33" s="197"/>
      <c r="T33" s="211"/>
      <c r="U33" s="197"/>
      <c r="V33" s="2345"/>
      <c r="W33" s="2315">
        <v>52</v>
      </c>
      <c r="X33" s="2229" t="s">
        <v>3078</v>
      </c>
      <c r="Y33" s="50"/>
      <c r="Z33" s="50"/>
      <c r="AA33" s="50"/>
      <c r="AB33" s="220" t="s">
        <v>596</v>
      </c>
      <c r="AC33" s="213">
        <v>27082</v>
      </c>
      <c r="AD33" s="2318">
        <v>26939</v>
      </c>
    </row>
    <row r="34" spans="1:30">
      <c r="A34" s="2315">
        <v>13</v>
      </c>
      <c r="B34" s="2229" t="s">
        <v>2573</v>
      </c>
      <c r="C34" s="50"/>
      <c r="D34" s="50"/>
      <c r="E34" s="50"/>
      <c r="F34" s="69"/>
      <c r="G34" s="213">
        <f t="shared" si="0"/>
        <v>0</v>
      </c>
      <c r="H34" s="2318">
        <v>0</v>
      </c>
      <c r="I34" s="2335">
        <v>0</v>
      </c>
      <c r="J34" s="1441">
        <v>0</v>
      </c>
      <c r="K34" s="1332">
        <v>0</v>
      </c>
      <c r="L34" s="2369">
        <v>0</v>
      </c>
      <c r="M34" s="197">
        <v>0</v>
      </c>
      <c r="N34" s="211">
        <v>0</v>
      </c>
      <c r="O34" s="2333">
        <v>13</v>
      </c>
      <c r="P34" s="2315">
        <v>13</v>
      </c>
      <c r="Q34" s="197"/>
      <c r="R34" s="211"/>
      <c r="S34" s="197"/>
      <c r="T34" s="211"/>
      <c r="U34" s="197"/>
      <c r="V34" s="2345"/>
      <c r="W34" s="2315">
        <v>53</v>
      </c>
      <c r="X34" s="2229" t="s">
        <v>1784</v>
      </c>
      <c r="Y34" s="50"/>
      <c r="Z34" s="50"/>
      <c r="AA34" s="50"/>
      <c r="AB34" s="220" t="s">
        <v>596</v>
      </c>
      <c r="AC34" s="213">
        <v>-6178728</v>
      </c>
      <c r="AD34" s="2318">
        <v>4034425</v>
      </c>
    </row>
    <row r="35" spans="1:30">
      <c r="A35" s="2315">
        <v>14</v>
      </c>
      <c r="B35" s="2229" t="s">
        <v>2575</v>
      </c>
      <c r="C35" s="50"/>
      <c r="D35" s="50"/>
      <c r="E35" s="50"/>
      <c r="F35" s="220" t="s">
        <v>596</v>
      </c>
      <c r="G35" s="213">
        <f t="shared" ref="G35:G40" si="2">+I35+K35+M35</f>
        <v>56717847</v>
      </c>
      <c r="H35" s="2318">
        <v>53748168</v>
      </c>
      <c r="I35" s="2335">
        <v>39947400</v>
      </c>
      <c r="J35" s="1441">
        <v>38818683</v>
      </c>
      <c r="K35" s="1332">
        <v>16770447</v>
      </c>
      <c r="L35" s="2369">
        <v>14929485</v>
      </c>
      <c r="M35" s="197">
        <v>0</v>
      </c>
      <c r="N35" s="211">
        <v>0</v>
      </c>
      <c r="O35" s="2333">
        <v>14</v>
      </c>
      <c r="P35" s="2315">
        <v>14</v>
      </c>
      <c r="Q35" s="197"/>
      <c r="R35" s="211"/>
      <c r="S35" s="197"/>
      <c r="T35" s="211"/>
      <c r="U35" s="197"/>
      <c r="V35" s="2345"/>
      <c r="W35" s="2315">
        <v>54</v>
      </c>
      <c r="X35" s="2229" t="s">
        <v>3928</v>
      </c>
      <c r="Y35" s="50"/>
      <c r="Z35" s="50"/>
      <c r="AA35" s="50"/>
      <c r="AB35" s="220" t="s">
        <v>596</v>
      </c>
      <c r="AC35" s="213">
        <v>-198564</v>
      </c>
      <c r="AD35" s="2318">
        <v>-289115</v>
      </c>
    </row>
    <row r="36" spans="1:30">
      <c r="A36" s="2315">
        <v>15</v>
      </c>
      <c r="B36" s="2229" t="s">
        <v>2577</v>
      </c>
      <c r="C36" s="50"/>
      <c r="D36" s="50"/>
      <c r="E36" s="50"/>
      <c r="F36" s="220" t="s">
        <v>596</v>
      </c>
      <c r="G36" s="213">
        <f t="shared" si="2"/>
        <v>8470732</v>
      </c>
      <c r="H36" s="2318">
        <v>-41603771</v>
      </c>
      <c r="I36" s="2335">
        <v>9516625</v>
      </c>
      <c r="J36" s="1441">
        <v>-42153913</v>
      </c>
      <c r="K36" s="1332">
        <v>-1045893</v>
      </c>
      <c r="L36" s="2369">
        <v>550142</v>
      </c>
      <c r="M36" s="197">
        <v>0</v>
      </c>
      <c r="N36" s="211">
        <v>0</v>
      </c>
      <c r="O36" s="2333">
        <v>15</v>
      </c>
      <c r="P36" s="2315">
        <v>15</v>
      </c>
      <c r="Q36" s="197"/>
      <c r="R36" s="211"/>
      <c r="S36" s="197"/>
      <c r="T36" s="211"/>
      <c r="U36" s="197"/>
      <c r="V36" s="2345"/>
      <c r="W36" s="2315">
        <v>55</v>
      </c>
      <c r="X36" s="2229" t="s">
        <v>3930</v>
      </c>
      <c r="Y36" s="50"/>
      <c r="Z36" s="50"/>
      <c r="AA36" s="50"/>
      <c r="AB36" s="220" t="s">
        <v>872</v>
      </c>
      <c r="AC36" s="197">
        <v>5725106</v>
      </c>
      <c r="AD36" s="2345">
        <v>111592</v>
      </c>
    </row>
    <row r="37" spans="1:30">
      <c r="A37" s="2315">
        <v>16</v>
      </c>
      <c r="B37" s="2229" t="s">
        <v>2578</v>
      </c>
      <c r="C37" s="50"/>
      <c r="D37" s="50"/>
      <c r="E37" s="50"/>
      <c r="F37" s="220" t="s">
        <v>596</v>
      </c>
      <c r="G37" s="213">
        <f t="shared" si="2"/>
        <v>6241390</v>
      </c>
      <c r="H37" s="2318">
        <v>-12939899</v>
      </c>
      <c r="I37" s="2335">
        <v>5527925</v>
      </c>
      <c r="J37" s="1441">
        <v>-12583243</v>
      </c>
      <c r="K37" s="1332">
        <v>713465</v>
      </c>
      <c r="L37" s="2369">
        <v>-356656</v>
      </c>
      <c r="M37" s="197">
        <v>0</v>
      </c>
      <c r="N37" s="211">
        <v>0</v>
      </c>
      <c r="O37" s="2333">
        <v>16</v>
      </c>
      <c r="P37" s="2315">
        <v>16</v>
      </c>
      <c r="Q37" s="197"/>
      <c r="R37" s="211"/>
      <c r="S37" s="197"/>
      <c r="T37" s="211"/>
      <c r="U37" s="197"/>
      <c r="V37" s="2345"/>
      <c r="W37" s="2315">
        <v>56</v>
      </c>
      <c r="X37" s="2229" t="s">
        <v>3845</v>
      </c>
      <c r="Y37" s="50"/>
      <c r="Z37" s="50"/>
      <c r="AA37" s="50"/>
      <c r="AB37" s="220" t="s">
        <v>872</v>
      </c>
      <c r="AC37" s="197">
        <v>235295</v>
      </c>
      <c r="AD37" s="2345">
        <v>5621978</v>
      </c>
    </row>
    <row r="38" spans="1:30">
      <c r="A38" s="2315">
        <v>17</v>
      </c>
      <c r="B38" s="2229" t="s">
        <v>2579</v>
      </c>
      <c r="C38" s="50"/>
      <c r="D38" s="50"/>
      <c r="E38" s="50"/>
      <c r="F38" s="220" t="s">
        <v>872</v>
      </c>
      <c r="G38" s="213">
        <f t="shared" si="2"/>
        <v>152681288</v>
      </c>
      <c r="H38" s="2318">
        <v>135605996</v>
      </c>
      <c r="I38" s="2335">
        <v>113308416</v>
      </c>
      <c r="J38" s="1441">
        <v>100649897</v>
      </c>
      <c r="K38" s="1332">
        <v>39372872</v>
      </c>
      <c r="L38" s="2369">
        <v>34956099</v>
      </c>
      <c r="M38" s="197">
        <v>0</v>
      </c>
      <c r="N38" s="211">
        <v>0</v>
      </c>
      <c r="O38" s="2333">
        <v>17</v>
      </c>
      <c r="P38" s="2315">
        <v>17</v>
      </c>
      <c r="Q38" s="197"/>
      <c r="R38" s="211"/>
      <c r="S38" s="197"/>
      <c r="T38" s="211"/>
      <c r="U38" s="197"/>
      <c r="V38" s="2345"/>
      <c r="W38" s="2315">
        <v>57</v>
      </c>
      <c r="X38" s="2229" t="s">
        <v>2574</v>
      </c>
      <c r="Y38" s="50"/>
      <c r="Z38" s="50"/>
      <c r="AA38" s="50"/>
      <c r="AB38" s="69"/>
      <c r="AC38" s="197"/>
      <c r="AD38" s="2345"/>
    </row>
    <row r="39" spans="1:30">
      <c r="A39" s="2315">
        <v>18</v>
      </c>
      <c r="B39" s="2229" t="s">
        <v>2580</v>
      </c>
      <c r="C39" s="50"/>
      <c r="D39" s="50"/>
      <c r="E39" s="50"/>
      <c r="F39" s="220" t="s">
        <v>872</v>
      </c>
      <c r="G39" s="213">
        <f t="shared" si="2"/>
        <v>146263458</v>
      </c>
      <c r="H39" s="2318">
        <v>59390653</v>
      </c>
      <c r="I39" s="2335">
        <v>115165703</v>
      </c>
      <c r="J39" s="1441">
        <v>34222822</v>
      </c>
      <c r="K39" s="1332">
        <v>31097755</v>
      </c>
      <c r="L39" s="2369">
        <v>25167831</v>
      </c>
      <c r="M39" s="197">
        <v>0</v>
      </c>
      <c r="N39" s="211">
        <v>0</v>
      </c>
      <c r="O39" s="2333">
        <v>18</v>
      </c>
      <c r="P39" s="2315">
        <v>18</v>
      </c>
      <c r="Q39" s="197"/>
      <c r="R39" s="211"/>
      <c r="S39" s="197"/>
      <c r="T39" s="211"/>
      <c r="U39" s="197"/>
      <c r="V39" s="2345"/>
      <c r="W39" s="2315">
        <v>58</v>
      </c>
      <c r="X39" s="2229" t="s">
        <v>2576</v>
      </c>
      <c r="Y39" s="50"/>
      <c r="Z39" s="50"/>
      <c r="AA39" s="50"/>
      <c r="AB39" s="69"/>
      <c r="AC39" s="197">
        <v>184745</v>
      </c>
      <c r="AD39" s="2345">
        <v>531608</v>
      </c>
    </row>
    <row r="40" spans="1:30">
      <c r="A40" s="2315">
        <v>19</v>
      </c>
      <c r="B40" s="2229" t="s">
        <v>2582</v>
      </c>
      <c r="C40" s="50"/>
      <c r="D40" s="50"/>
      <c r="E40" s="50"/>
      <c r="F40" s="220">
        <v>266</v>
      </c>
      <c r="G40" s="213">
        <f t="shared" si="2"/>
        <v>0</v>
      </c>
      <c r="H40" s="2318">
        <v>0</v>
      </c>
      <c r="I40" s="2335">
        <v>0</v>
      </c>
      <c r="J40" s="1441">
        <v>0</v>
      </c>
      <c r="K40" s="1332">
        <v>0</v>
      </c>
      <c r="L40" s="2370">
        <v>0</v>
      </c>
      <c r="M40" s="197">
        <v>0</v>
      </c>
      <c r="N40" s="211">
        <v>0</v>
      </c>
      <c r="O40" s="2333">
        <v>19</v>
      </c>
      <c r="P40" s="2315">
        <v>19</v>
      </c>
      <c r="Q40" s="197"/>
      <c r="R40" s="211"/>
      <c r="S40" s="197"/>
      <c r="T40" s="211"/>
      <c r="U40" s="197"/>
      <c r="V40" s="2345"/>
      <c r="W40" s="2315">
        <v>59</v>
      </c>
      <c r="X40" s="2229" t="s">
        <v>4700</v>
      </c>
      <c r="Y40" s="50"/>
      <c r="Z40" s="50"/>
      <c r="AA40" s="50"/>
      <c r="AB40" s="69"/>
      <c r="AC40" s="197">
        <v>-1045144</v>
      </c>
      <c r="AD40" s="2345">
        <v>-2269745</v>
      </c>
    </row>
    <row r="41" spans="1:30">
      <c r="A41" s="2315">
        <v>20</v>
      </c>
      <c r="B41" s="2229" t="s">
        <v>4692</v>
      </c>
      <c r="C41" s="50"/>
      <c r="D41" s="50"/>
      <c r="E41" s="50"/>
      <c r="F41" s="220"/>
      <c r="G41" s="213">
        <f t="shared" si="0"/>
        <v>0</v>
      </c>
      <c r="H41" s="2318">
        <v>0</v>
      </c>
      <c r="I41" s="2335">
        <v>0</v>
      </c>
      <c r="J41" s="1441">
        <v>0</v>
      </c>
      <c r="K41" s="1332">
        <v>0</v>
      </c>
      <c r="L41" s="2370">
        <v>0</v>
      </c>
      <c r="M41" s="197">
        <v>0</v>
      </c>
      <c r="N41" s="211">
        <v>0</v>
      </c>
      <c r="O41" s="2333">
        <v>20</v>
      </c>
      <c r="P41" s="2315">
        <v>20</v>
      </c>
      <c r="Q41" s="197"/>
      <c r="R41" s="211"/>
      <c r="S41" s="197"/>
      <c r="T41" s="211"/>
      <c r="U41" s="197"/>
      <c r="V41" s="2345"/>
      <c r="W41" s="2315">
        <v>60</v>
      </c>
      <c r="X41" s="2229" t="s">
        <v>4701</v>
      </c>
      <c r="Y41" s="50"/>
      <c r="Z41" s="50"/>
      <c r="AA41" s="50"/>
      <c r="AB41" s="69"/>
      <c r="AC41" s="197">
        <f>AC22-AC31-AC40</f>
        <v>13775229</v>
      </c>
      <c r="AD41" s="2345">
        <f>AD22-AD31-AD40</f>
        <v>20607654</v>
      </c>
    </row>
    <row r="42" spans="1:30" ht="15.75">
      <c r="A42" s="2315">
        <v>21</v>
      </c>
      <c r="B42" s="2229" t="s">
        <v>2585</v>
      </c>
      <c r="C42" s="50"/>
      <c r="D42" s="50"/>
      <c r="E42" s="50"/>
      <c r="F42" s="220"/>
      <c r="G42" s="213">
        <f t="shared" si="0"/>
        <v>0</v>
      </c>
      <c r="H42" s="2318">
        <v>0</v>
      </c>
      <c r="I42" s="2335">
        <v>0</v>
      </c>
      <c r="J42" s="1441">
        <v>0</v>
      </c>
      <c r="K42" s="1332">
        <v>0</v>
      </c>
      <c r="L42" s="2370">
        <v>0</v>
      </c>
      <c r="M42" s="197">
        <v>0</v>
      </c>
      <c r="N42" s="211">
        <v>0</v>
      </c>
      <c r="O42" s="2333">
        <v>21</v>
      </c>
      <c r="P42" s="2315">
        <v>21</v>
      </c>
      <c r="Q42" s="197"/>
      <c r="R42" s="211"/>
      <c r="S42" s="197"/>
      <c r="T42" s="211"/>
      <c r="U42" s="197"/>
      <c r="V42" s="2345"/>
      <c r="W42" s="2315">
        <v>61</v>
      </c>
      <c r="X42" s="1427" t="s">
        <v>3562</v>
      </c>
      <c r="Y42" s="52"/>
      <c r="Z42" s="52"/>
      <c r="AA42" s="52"/>
      <c r="AB42" s="69"/>
      <c r="AC42" s="1428"/>
      <c r="AD42" s="2351"/>
    </row>
    <row r="43" spans="1:30">
      <c r="A43" s="2315">
        <v>22</v>
      </c>
      <c r="B43" s="2229" t="s">
        <v>2587</v>
      </c>
      <c r="C43" s="50"/>
      <c r="D43" s="50"/>
      <c r="E43" s="50"/>
      <c r="F43" s="69"/>
      <c r="G43" s="213">
        <f t="shared" si="0"/>
        <v>0</v>
      </c>
      <c r="H43" s="2318">
        <v>0</v>
      </c>
      <c r="I43" s="2335">
        <v>0</v>
      </c>
      <c r="J43" s="1441">
        <v>0</v>
      </c>
      <c r="K43" s="1332">
        <v>0</v>
      </c>
      <c r="L43" s="2370">
        <v>0</v>
      </c>
      <c r="M43" s="197">
        <v>0</v>
      </c>
      <c r="N43" s="211">
        <v>0</v>
      </c>
      <c r="O43" s="2333">
        <v>22</v>
      </c>
      <c r="P43" s="2315">
        <v>22</v>
      </c>
      <c r="Q43" s="197"/>
      <c r="R43" s="211"/>
      <c r="S43" s="197"/>
      <c r="T43" s="211"/>
      <c r="U43" s="197"/>
      <c r="V43" s="2345"/>
      <c r="W43" s="2315">
        <v>62</v>
      </c>
      <c r="X43" s="2229" t="s">
        <v>2581</v>
      </c>
      <c r="Y43" s="50"/>
      <c r="Z43" s="50"/>
      <c r="AA43" s="50"/>
      <c r="AB43" s="69"/>
      <c r="AC43" s="197">
        <v>32147031</v>
      </c>
      <c r="AD43" s="2345">
        <v>30632504</v>
      </c>
    </row>
    <row r="44" spans="1:30">
      <c r="A44" s="2315">
        <v>23</v>
      </c>
      <c r="B44" s="2229" t="s">
        <v>2589</v>
      </c>
      <c r="C44" s="50"/>
      <c r="D44" s="50"/>
      <c r="E44" s="50"/>
      <c r="F44" s="69"/>
      <c r="G44" s="213">
        <f t="shared" si="0"/>
        <v>0</v>
      </c>
      <c r="H44" s="2318">
        <v>0</v>
      </c>
      <c r="I44" s="2335">
        <v>0</v>
      </c>
      <c r="J44" s="1441">
        <v>0</v>
      </c>
      <c r="K44" s="1332">
        <v>0</v>
      </c>
      <c r="L44" s="2370">
        <v>0</v>
      </c>
      <c r="M44" s="197">
        <v>0</v>
      </c>
      <c r="N44" s="211">
        <v>0</v>
      </c>
      <c r="O44" s="2333">
        <v>23</v>
      </c>
      <c r="P44" s="2315">
        <v>23</v>
      </c>
      <c r="Q44" s="197"/>
      <c r="R44" s="211"/>
      <c r="S44" s="197"/>
      <c r="T44" s="211"/>
      <c r="U44" s="197"/>
      <c r="V44" s="2345"/>
      <c r="W44" s="2315">
        <v>63</v>
      </c>
      <c r="X44" s="2229" t="s">
        <v>2583</v>
      </c>
      <c r="Y44" s="50"/>
      <c r="Z44" s="50"/>
      <c r="AA44" s="50"/>
      <c r="AB44" s="69"/>
      <c r="AC44" s="197">
        <v>1078860</v>
      </c>
      <c r="AD44" s="2345">
        <v>1079491</v>
      </c>
    </row>
    <row r="45" spans="1:30">
      <c r="A45" s="2315">
        <v>24</v>
      </c>
      <c r="B45" s="2229" t="s">
        <v>4693</v>
      </c>
      <c r="C45" s="50"/>
      <c r="D45" s="50"/>
      <c r="E45" s="50"/>
      <c r="F45" s="69"/>
      <c r="G45" s="213">
        <f t="shared" si="0"/>
        <v>0</v>
      </c>
      <c r="H45" s="2318">
        <v>0</v>
      </c>
      <c r="I45" s="2335">
        <v>0</v>
      </c>
      <c r="J45" s="1441">
        <v>0</v>
      </c>
      <c r="K45" s="1332">
        <v>0</v>
      </c>
      <c r="L45" s="2370">
        <v>0</v>
      </c>
      <c r="M45" s="197">
        <v>0</v>
      </c>
      <c r="N45" s="211">
        <v>0</v>
      </c>
      <c r="O45" s="2333">
        <v>24</v>
      </c>
      <c r="P45" s="2315">
        <v>24</v>
      </c>
      <c r="Q45" s="197"/>
      <c r="R45" s="211"/>
      <c r="S45" s="197"/>
      <c r="T45" s="211"/>
      <c r="U45" s="197"/>
      <c r="V45" s="2345"/>
      <c r="W45" s="2315">
        <v>64</v>
      </c>
      <c r="X45" s="2229" t="s">
        <v>2584</v>
      </c>
      <c r="Y45" s="50"/>
      <c r="Z45" s="50"/>
      <c r="AA45" s="50"/>
      <c r="AB45" s="69"/>
      <c r="AC45" s="197"/>
      <c r="AD45" s="2345"/>
    </row>
    <row r="46" spans="1:30">
      <c r="A46" s="2315"/>
      <c r="B46" s="2229"/>
      <c r="C46" s="50"/>
      <c r="D46" s="50"/>
      <c r="E46" s="50"/>
      <c r="F46" s="69"/>
      <c r="G46" s="213"/>
      <c r="H46" s="2318"/>
      <c r="I46" s="2335"/>
      <c r="J46" s="1441"/>
      <c r="K46" s="1332"/>
      <c r="L46" s="1332"/>
      <c r="M46" s="197"/>
      <c r="N46" s="211"/>
      <c r="O46" s="2333"/>
      <c r="P46" s="2315"/>
      <c r="Q46" s="197"/>
      <c r="R46" s="211"/>
      <c r="S46" s="197"/>
      <c r="T46" s="211"/>
      <c r="U46" s="197"/>
      <c r="V46" s="2345"/>
      <c r="W46" s="2315">
        <v>65</v>
      </c>
      <c r="X46" s="2229" t="s">
        <v>2586</v>
      </c>
      <c r="Y46" s="50"/>
      <c r="Z46" s="50"/>
      <c r="AA46" s="50"/>
      <c r="AB46" s="69"/>
      <c r="AC46" s="197"/>
      <c r="AD46" s="2345"/>
    </row>
    <row r="47" spans="1:30">
      <c r="A47" s="2315">
        <v>25</v>
      </c>
      <c r="B47" s="2229" t="s">
        <v>4696</v>
      </c>
      <c r="C47" s="50"/>
      <c r="D47" s="50"/>
      <c r="E47" s="50"/>
      <c r="F47" s="69"/>
      <c r="G47" s="358">
        <f>+G25+G26+G27+G28+G29+G30+G31+G32+G33+G34+G35+G36+G37+G38-G39</f>
        <v>591483538</v>
      </c>
      <c r="H47" s="2319">
        <v>542933354</v>
      </c>
      <c r="I47" s="2336">
        <f t="shared" ref="I47:N47" si="3">+I25+I26+I27+I28+I29+I30+I31+I32+I33+I34+I35+I36+I37+I38-I39</f>
        <v>411924360</v>
      </c>
      <c r="J47" s="358">
        <v>371061558</v>
      </c>
      <c r="K47" s="358">
        <f t="shared" si="3"/>
        <v>179559178</v>
      </c>
      <c r="L47" s="358">
        <v>171871796</v>
      </c>
      <c r="M47" s="358">
        <f t="shared" si="3"/>
        <v>0</v>
      </c>
      <c r="N47" s="358">
        <f t="shared" si="3"/>
        <v>0</v>
      </c>
      <c r="O47" s="2333">
        <v>25</v>
      </c>
      <c r="P47" s="2315">
        <v>25</v>
      </c>
      <c r="Q47" s="358">
        <f t="shared" ref="Q47:V47" si="4">+Q25+Q26+Q27+Q28+Q29+Q30+Q31+Q32+Q33+Q34+Q35+Q36+Q37+Q38-Q39</f>
        <v>0</v>
      </c>
      <c r="R47" s="358">
        <f t="shared" si="4"/>
        <v>0</v>
      </c>
      <c r="S47" s="358">
        <f t="shared" si="4"/>
        <v>0</v>
      </c>
      <c r="T47" s="358">
        <f t="shared" si="4"/>
        <v>0</v>
      </c>
      <c r="U47" s="358">
        <f t="shared" si="4"/>
        <v>0</v>
      </c>
      <c r="V47" s="2319">
        <f t="shared" si="4"/>
        <v>0</v>
      </c>
      <c r="W47" s="2315">
        <v>66</v>
      </c>
      <c r="X47" s="2229" t="s">
        <v>2588</v>
      </c>
      <c r="Y47" s="50"/>
      <c r="Z47" s="50"/>
      <c r="AA47" s="50"/>
      <c r="AB47" s="69"/>
      <c r="AC47" s="197"/>
      <c r="AD47" s="2345"/>
    </row>
    <row r="48" spans="1:30">
      <c r="A48" s="2310"/>
      <c r="B48" s="2230" t="s">
        <v>1796</v>
      </c>
      <c r="C48" s="561"/>
      <c r="D48" s="561"/>
      <c r="E48" s="561"/>
      <c r="F48" s="66"/>
      <c r="G48" s="289"/>
      <c r="H48" s="2320"/>
      <c r="I48" s="2337"/>
      <c r="J48" s="1442"/>
      <c r="K48" s="289"/>
      <c r="L48" s="289"/>
      <c r="M48" s="200"/>
      <c r="N48" s="210"/>
      <c r="O48" s="2313"/>
      <c r="P48" s="2310"/>
      <c r="Q48" s="200"/>
      <c r="R48" s="200"/>
      <c r="S48" s="200"/>
      <c r="T48" s="200"/>
      <c r="U48" s="200"/>
      <c r="V48" s="2314"/>
      <c r="W48" s="2315">
        <v>67</v>
      </c>
      <c r="X48" s="2229" t="s">
        <v>2590</v>
      </c>
      <c r="Y48" s="50"/>
      <c r="Z48" s="50"/>
      <c r="AA48" s="50"/>
      <c r="AB48" s="220"/>
      <c r="AC48" s="197">
        <v>63763</v>
      </c>
      <c r="AD48" s="2345">
        <v>90196</v>
      </c>
    </row>
    <row r="49" spans="1:30">
      <c r="A49" s="2315">
        <v>26</v>
      </c>
      <c r="B49" s="2229" t="s">
        <v>4697</v>
      </c>
      <c r="C49" s="50"/>
      <c r="D49" s="50"/>
      <c r="E49" s="50"/>
      <c r="F49" s="69"/>
      <c r="G49" s="345">
        <f>G23-G47</f>
        <v>80404023</v>
      </c>
      <c r="H49" s="2318">
        <v>79867932</v>
      </c>
      <c r="I49" s="2338">
        <f>I23-I47</f>
        <v>54714123</v>
      </c>
      <c r="J49" s="357">
        <v>48989852</v>
      </c>
      <c r="K49" s="345">
        <f>K23-K47</f>
        <v>25689900</v>
      </c>
      <c r="L49" s="345">
        <v>30878080</v>
      </c>
      <c r="M49" s="213">
        <f t="shared" ref="M49:N49" si="5">M23-M47</f>
        <v>0</v>
      </c>
      <c r="N49" s="213">
        <f t="shared" si="5"/>
        <v>0</v>
      </c>
      <c r="O49" s="2333">
        <v>26</v>
      </c>
      <c r="P49" s="2315">
        <v>26</v>
      </c>
      <c r="Q49" s="213">
        <f t="shared" ref="Q49:V49" si="6">Q23-Q47</f>
        <v>0</v>
      </c>
      <c r="R49" s="213">
        <f t="shared" si="6"/>
        <v>0</v>
      </c>
      <c r="S49" s="213">
        <f t="shared" si="6"/>
        <v>0</v>
      </c>
      <c r="T49" s="213">
        <f t="shared" si="6"/>
        <v>0</v>
      </c>
      <c r="U49" s="213">
        <f t="shared" si="6"/>
        <v>0</v>
      </c>
      <c r="V49" s="2318">
        <f t="shared" si="6"/>
        <v>0</v>
      </c>
      <c r="W49" s="2315">
        <v>68</v>
      </c>
      <c r="X49" s="2229" t="s">
        <v>1795</v>
      </c>
      <c r="Y49" s="50"/>
      <c r="Z49" s="50"/>
      <c r="AA49" s="50"/>
      <c r="AB49" s="220"/>
      <c r="AC49" s="197">
        <v>90988</v>
      </c>
      <c r="AD49" s="2345">
        <v>2092524</v>
      </c>
    </row>
    <row r="50" spans="1:30">
      <c r="A50" s="2304"/>
      <c r="B50" s="533"/>
      <c r="C50" s="561"/>
      <c r="D50" s="561"/>
      <c r="E50" s="561"/>
      <c r="F50" s="533"/>
      <c r="G50" s="562"/>
      <c r="H50" s="2321"/>
      <c r="I50" s="2304"/>
      <c r="J50" s="533"/>
      <c r="K50" s="561"/>
      <c r="L50" s="533"/>
      <c r="M50" s="562"/>
      <c r="N50" s="562"/>
      <c r="O50" s="2328"/>
      <c r="P50" s="2304"/>
      <c r="Q50" s="533"/>
      <c r="R50" s="533"/>
      <c r="S50" s="533"/>
      <c r="T50" s="533"/>
      <c r="U50" s="533"/>
      <c r="V50" s="2328"/>
      <c r="W50" s="2315">
        <v>69</v>
      </c>
      <c r="X50" s="2229" t="s">
        <v>1797</v>
      </c>
      <c r="Y50" s="50"/>
      <c r="Z50" s="50"/>
      <c r="AA50" s="50"/>
      <c r="AB50" s="69"/>
      <c r="AC50" s="197">
        <v>805757</v>
      </c>
      <c r="AD50" s="2345">
        <v>899668</v>
      </c>
    </row>
    <row r="51" spans="1:30">
      <c r="A51" s="2304"/>
      <c r="B51" s="533"/>
      <c r="C51" s="561"/>
      <c r="D51" s="561"/>
      <c r="E51" s="561"/>
      <c r="F51" s="533"/>
      <c r="G51" s="562"/>
      <c r="H51" s="2321"/>
      <c r="I51" s="2304"/>
      <c r="J51" s="533"/>
      <c r="K51" s="561"/>
      <c r="L51" s="562"/>
      <c r="M51" s="562"/>
      <c r="N51" s="562"/>
      <c r="O51" s="2328"/>
      <c r="P51" s="2304"/>
      <c r="Q51" s="533"/>
      <c r="R51" s="533"/>
      <c r="S51" s="533"/>
      <c r="T51" s="533"/>
      <c r="U51" s="533"/>
      <c r="V51" s="2328"/>
      <c r="W51" s="2315">
        <v>70</v>
      </c>
      <c r="X51" s="2229" t="s">
        <v>4702</v>
      </c>
      <c r="Y51" s="50"/>
      <c r="Z51" s="50"/>
      <c r="AA51" s="50"/>
      <c r="AB51" s="69"/>
      <c r="AC51" s="197">
        <f>SUM(AC43:AC45)-AC46-AC47+AC48+AC49-AC50</f>
        <v>32574885</v>
      </c>
      <c r="AD51" s="2345">
        <f>SUM(AD43:AD45)-AD46-AD47+AD48+AD49-AD50</f>
        <v>32995047</v>
      </c>
    </row>
    <row r="52" spans="1:30">
      <c r="A52" s="2304"/>
      <c r="B52" s="533"/>
      <c r="C52" s="561"/>
      <c r="D52" s="561"/>
      <c r="E52" s="561"/>
      <c r="F52" s="533"/>
      <c r="G52" s="562"/>
      <c r="H52" s="2321"/>
      <c r="I52" s="2304"/>
      <c r="J52" s="533"/>
      <c r="K52" s="561"/>
      <c r="L52" s="2366"/>
      <c r="M52" s="562"/>
      <c r="N52" s="562"/>
      <c r="O52" s="2328"/>
      <c r="P52" s="2304"/>
      <c r="Q52" s="533"/>
      <c r="R52" s="533"/>
      <c r="S52" s="533"/>
      <c r="T52" s="533"/>
      <c r="U52" s="533"/>
      <c r="V52" s="2328"/>
      <c r="W52" s="2315">
        <v>71</v>
      </c>
      <c r="X52" s="2229" t="s">
        <v>4703</v>
      </c>
      <c r="Y52" s="50"/>
      <c r="Z52" s="50"/>
      <c r="AA52" s="50"/>
      <c r="AB52" s="69"/>
      <c r="AC52" s="197">
        <f>AC8+AC41-AC51</f>
        <v>61604367</v>
      </c>
      <c r="AD52" s="2345">
        <f>AD8+AD41-AD51</f>
        <v>67480539</v>
      </c>
    </row>
    <row r="53" spans="1:30" ht="15.75">
      <c r="A53" s="2304"/>
      <c r="B53" s="533"/>
      <c r="C53" s="561"/>
      <c r="D53" s="561"/>
      <c r="E53" s="561"/>
      <c r="F53" s="2225" t="s">
        <v>3747</v>
      </c>
      <c r="G53" s="562"/>
      <c r="H53" s="2321"/>
      <c r="I53" s="2304"/>
      <c r="J53" s="533"/>
      <c r="K53" s="561"/>
      <c r="L53" s="533"/>
      <c r="M53" s="562"/>
      <c r="N53" s="562"/>
      <c r="O53" s="2328"/>
      <c r="P53" s="2304"/>
      <c r="Q53" s="533"/>
      <c r="R53" s="533"/>
      <c r="S53" s="533"/>
      <c r="T53" s="533"/>
      <c r="U53" s="533"/>
      <c r="V53" s="2328"/>
      <c r="W53" s="2315">
        <v>72</v>
      </c>
      <c r="X53" s="1427" t="s">
        <v>2346</v>
      </c>
      <c r="Y53" s="52"/>
      <c r="Z53" s="52"/>
      <c r="AA53" s="52"/>
      <c r="AB53" s="69"/>
      <c r="AC53" s="1428"/>
      <c r="AD53" s="2351"/>
    </row>
    <row r="54" spans="1:30">
      <c r="A54" s="2304"/>
      <c r="B54" s="533"/>
      <c r="C54" s="561"/>
      <c r="D54" s="561"/>
      <c r="E54" s="561"/>
      <c r="F54" s="533"/>
      <c r="G54" s="562"/>
      <c r="H54" s="2321"/>
      <c r="I54" s="2304"/>
      <c r="J54" s="533"/>
      <c r="K54" s="561"/>
      <c r="L54" s="533"/>
      <c r="M54" s="562"/>
      <c r="N54" s="562"/>
      <c r="O54" s="2328"/>
      <c r="P54" s="2304"/>
      <c r="Q54" s="533"/>
      <c r="R54" s="533"/>
      <c r="S54" s="533"/>
      <c r="T54" s="533"/>
      <c r="U54" s="533"/>
      <c r="V54" s="2328"/>
      <c r="W54" s="2315">
        <v>73</v>
      </c>
      <c r="X54" s="2229" t="s">
        <v>1798</v>
      </c>
      <c r="Y54" s="50"/>
      <c r="Z54" s="50"/>
      <c r="AA54" s="50"/>
      <c r="AB54" s="69"/>
      <c r="AC54" s="197"/>
      <c r="AD54" s="2345"/>
    </row>
    <row r="55" spans="1:30">
      <c r="A55" s="2304"/>
      <c r="B55" s="533"/>
      <c r="C55" s="561"/>
      <c r="D55" s="561"/>
      <c r="E55" s="561"/>
      <c r="F55" s="533"/>
      <c r="G55" s="562"/>
      <c r="H55" s="2321"/>
      <c r="I55" s="2304"/>
      <c r="J55" s="533"/>
      <c r="K55" s="561"/>
      <c r="L55" s="533"/>
      <c r="M55" s="562"/>
      <c r="N55" s="562"/>
      <c r="O55" s="2328"/>
      <c r="P55" s="2304"/>
      <c r="Q55" s="533"/>
      <c r="R55" s="533"/>
      <c r="S55" s="533"/>
      <c r="T55" s="533"/>
      <c r="U55" s="533"/>
      <c r="V55" s="2328"/>
      <c r="W55" s="2315">
        <v>74</v>
      </c>
      <c r="X55" s="2229" t="s">
        <v>1799</v>
      </c>
      <c r="Y55" s="50"/>
      <c r="Z55" s="50"/>
      <c r="AA55" s="50"/>
      <c r="AB55" s="69"/>
      <c r="AC55" s="197"/>
      <c r="AD55" s="2345"/>
    </row>
    <row r="56" spans="1:30">
      <c r="A56" s="2304"/>
      <c r="B56" s="533"/>
      <c r="C56" s="561"/>
      <c r="D56" s="561"/>
      <c r="E56" s="561"/>
      <c r="F56" s="533"/>
      <c r="G56" s="562"/>
      <c r="H56" s="2321"/>
      <c r="I56" s="2304"/>
      <c r="J56" s="533"/>
      <c r="K56" s="561"/>
      <c r="L56" s="533"/>
      <c r="M56" s="562"/>
      <c r="N56" s="562"/>
      <c r="O56" s="2328"/>
      <c r="P56" s="2304"/>
      <c r="Q56" s="533"/>
      <c r="R56" s="533"/>
      <c r="S56" s="533"/>
      <c r="T56" s="533"/>
      <c r="U56" s="533"/>
      <c r="V56" s="2328"/>
      <c r="W56" s="2315">
        <v>75</v>
      </c>
      <c r="X56" s="2229" t="s">
        <v>4704</v>
      </c>
      <c r="Y56" s="50"/>
      <c r="Z56" s="50"/>
      <c r="AA56" s="50"/>
      <c r="AB56" s="69"/>
      <c r="AC56" s="197">
        <f>AC54-AC55</f>
        <v>0</v>
      </c>
      <c r="AD56" s="2345">
        <f>AD54-AD55</f>
        <v>0</v>
      </c>
    </row>
    <row r="57" spans="1:30">
      <c r="A57" s="2304"/>
      <c r="B57" s="533"/>
      <c r="C57" s="561"/>
      <c r="D57" s="561"/>
      <c r="E57" s="561"/>
      <c r="F57" s="533"/>
      <c r="G57" s="562"/>
      <c r="H57" s="2321"/>
      <c r="I57" s="2304"/>
      <c r="J57" s="533"/>
      <c r="K57" s="561"/>
      <c r="L57" s="533"/>
      <c r="M57" s="562"/>
      <c r="N57" s="562"/>
      <c r="O57" s="2328"/>
      <c r="P57" s="2304"/>
      <c r="Q57" s="533"/>
      <c r="R57" s="533"/>
      <c r="S57" s="533"/>
      <c r="T57" s="533"/>
      <c r="U57" s="533"/>
      <c r="V57" s="2328"/>
      <c r="W57" s="2315">
        <v>76</v>
      </c>
      <c r="X57" s="2229" t="s">
        <v>1800</v>
      </c>
      <c r="Y57" s="50"/>
      <c r="Z57" s="50"/>
      <c r="AA57" s="50"/>
      <c r="AB57" s="220" t="s">
        <v>596</v>
      </c>
      <c r="AC57" s="197"/>
      <c r="AD57" s="2345"/>
    </row>
    <row r="58" spans="1:30">
      <c r="A58" s="2304"/>
      <c r="B58" s="533"/>
      <c r="C58" s="561"/>
      <c r="D58" s="561"/>
      <c r="E58" s="561"/>
      <c r="F58" s="533"/>
      <c r="G58" s="562"/>
      <c r="H58" s="2321"/>
      <c r="I58" s="2304"/>
      <c r="J58" s="533"/>
      <c r="K58" s="561"/>
      <c r="L58" s="533"/>
      <c r="M58" s="562"/>
      <c r="N58" s="562"/>
      <c r="O58" s="2328"/>
      <c r="P58" s="2304"/>
      <c r="Q58" s="533"/>
      <c r="R58" s="533"/>
      <c r="S58" s="533"/>
      <c r="T58" s="533"/>
      <c r="U58" s="533"/>
      <c r="V58" s="2328"/>
      <c r="W58" s="2315">
        <v>77</v>
      </c>
      <c r="X58" s="2229" t="s">
        <v>4705</v>
      </c>
      <c r="Y58" s="50"/>
      <c r="Z58" s="50"/>
      <c r="AA58" s="50"/>
      <c r="AB58" s="69"/>
      <c r="AC58" s="197">
        <f>AC56-AC57</f>
        <v>0</v>
      </c>
      <c r="AD58" s="2345">
        <f>AD56-AD57</f>
        <v>0</v>
      </c>
    </row>
    <row r="59" spans="1:30">
      <c r="A59" s="2304"/>
      <c r="B59" s="533"/>
      <c r="C59" s="561"/>
      <c r="D59" s="561"/>
      <c r="E59" s="561"/>
      <c r="F59" s="533"/>
      <c r="G59" s="562"/>
      <c r="H59" s="2321"/>
      <c r="I59" s="2304"/>
      <c r="J59" s="533"/>
      <c r="K59" s="561"/>
      <c r="L59" s="533"/>
      <c r="M59" s="562"/>
      <c r="N59" s="562"/>
      <c r="O59" s="2328"/>
      <c r="P59" s="2304"/>
      <c r="Q59" s="533"/>
      <c r="R59" s="533"/>
      <c r="S59" s="533"/>
      <c r="T59" s="533"/>
      <c r="U59" s="533"/>
      <c r="V59" s="2328"/>
      <c r="W59" s="2315">
        <v>78</v>
      </c>
      <c r="X59" s="2229" t="s">
        <v>4706</v>
      </c>
      <c r="Y59" s="50"/>
      <c r="Z59" s="50"/>
      <c r="AA59" s="50"/>
      <c r="AB59" s="69"/>
      <c r="AC59" s="213">
        <f>AC52-AC58</f>
        <v>61604367</v>
      </c>
      <c r="AD59" s="2318">
        <f>AD52-AD58</f>
        <v>67480539</v>
      </c>
    </row>
    <row r="60" spans="1:30" ht="15.75" thickBot="1">
      <c r="A60" s="2322"/>
      <c r="B60" s="2323"/>
      <c r="C60" s="2324"/>
      <c r="D60" s="2324"/>
      <c r="E60" s="2324"/>
      <c r="F60" s="2323"/>
      <c r="G60" s="2325"/>
      <c r="H60" s="2326"/>
      <c r="I60" s="2322"/>
      <c r="J60" s="2323"/>
      <c r="K60" s="2324"/>
      <c r="L60" s="2323"/>
      <c r="M60" s="2325"/>
      <c r="N60" s="2325"/>
      <c r="O60" s="2339"/>
      <c r="P60" s="2322"/>
      <c r="Q60" s="2323"/>
      <c r="R60" s="2323"/>
      <c r="S60" s="2323"/>
      <c r="T60" s="2323"/>
      <c r="U60" s="2323"/>
      <c r="V60" s="2339"/>
      <c r="W60" s="2322"/>
      <c r="X60" s="2323"/>
      <c r="Y60" s="2324"/>
      <c r="Z60" s="2324"/>
      <c r="AA60" s="2324"/>
      <c r="AB60" s="2323"/>
      <c r="AC60" s="2325"/>
      <c r="AD60" s="2326"/>
    </row>
    <row r="61" spans="1:30" ht="15.75" thickTop="1">
      <c r="A61" s="11"/>
      <c r="B61" s="11"/>
      <c r="C61" s="44"/>
      <c r="D61" s="44"/>
      <c r="E61" s="44"/>
      <c r="F61" s="11"/>
      <c r="G61" s="199"/>
      <c r="H61" s="199"/>
      <c r="I61" s="11"/>
      <c r="J61" s="11"/>
      <c r="K61" s="44"/>
      <c r="L61" s="11"/>
      <c r="M61" s="199"/>
      <c r="N61" s="199"/>
      <c r="O61" s="11"/>
      <c r="P61" s="11"/>
      <c r="Q61" s="11"/>
      <c r="R61" s="11"/>
      <c r="S61" s="11"/>
      <c r="T61" s="11"/>
      <c r="U61" s="11"/>
      <c r="V61" s="11"/>
      <c r="W61" s="1418"/>
      <c r="X61" s="533"/>
      <c r="Y61" s="561"/>
      <c r="Z61" s="561"/>
      <c r="AA61" s="561"/>
      <c r="AB61" s="533"/>
      <c r="AC61" s="1448"/>
      <c r="AD61" s="1443"/>
    </row>
    <row r="62" spans="1:30" ht="15.75" thickBot="1">
      <c r="A62" s="11" t="s">
        <v>1801</v>
      </c>
      <c r="B62" s="11"/>
      <c r="C62" s="44"/>
      <c r="D62" s="44"/>
      <c r="E62" s="44"/>
      <c r="F62" s="11"/>
      <c r="G62" s="199"/>
      <c r="H62" s="11"/>
      <c r="I62" s="11" t="s">
        <v>1802</v>
      </c>
      <c r="J62" s="11"/>
      <c r="K62" s="44"/>
      <c r="L62" s="11"/>
      <c r="M62" s="199"/>
      <c r="N62" s="199"/>
      <c r="O62" s="11"/>
      <c r="P62" s="11" t="s">
        <v>1803</v>
      </c>
      <c r="Q62" s="11"/>
      <c r="R62" s="11"/>
      <c r="S62" s="11"/>
      <c r="T62" s="11"/>
      <c r="U62" s="11"/>
      <c r="V62" s="11"/>
      <c r="W62" s="1419"/>
      <c r="X62" s="1444"/>
      <c r="Y62" s="1445"/>
      <c r="Z62" s="1445"/>
      <c r="AA62" s="1445"/>
      <c r="AB62" s="1444"/>
      <c r="AC62" s="1446"/>
      <c r="AD62" s="1447"/>
    </row>
    <row r="63" spans="1:30">
      <c r="A63" s="44" t="s">
        <v>1804</v>
      </c>
      <c r="B63" s="44"/>
      <c r="C63" s="44"/>
      <c r="D63" s="44"/>
      <c r="E63" s="44"/>
      <c r="F63" s="44"/>
      <c r="G63" s="284"/>
      <c r="H63" s="44"/>
      <c r="I63" s="284" t="s">
        <v>1805</v>
      </c>
      <c r="J63" s="44"/>
      <c r="K63" s="44"/>
      <c r="L63" s="44"/>
      <c r="M63" s="284"/>
      <c r="N63" s="284"/>
      <c r="O63" s="44"/>
      <c r="P63" s="44" t="s">
        <v>1806</v>
      </c>
      <c r="Q63" s="44"/>
      <c r="R63" s="44"/>
      <c r="S63" s="44"/>
      <c r="T63" s="44"/>
      <c r="U63" s="44"/>
      <c r="V63" s="44"/>
      <c r="W63" s="11"/>
      <c r="X63" s="11"/>
      <c r="Y63" s="44"/>
      <c r="Z63" s="44"/>
      <c r="AA63" s="44"/>
      <c r="AB63" s="11"/>
      <c r="AC63" s="199"/>
      <c r="AD63" s="199"/>
    </row>
    <row r="64" spans="1:30">
      <c r="I64" s="11"/>
      <c r="J64" s="11"/>
      <c r="K64" s="44"/>
      <c r="L64" s="11"/>
      <c r="M64" s="199"/>
      <c r="N64" s="199"/>
      <c r="O64" s="11"/>
      <c r="P64" s="11"/>
      <c r="Q64" s="11"/>
      <c r="R64" s="11"/>
      <c r="S64" s="11"/>
      <c r="T64" s="11"/>
      <c r="U64" s="11"/>
      <c r="V64" s="11"/>
      <c r="W64" s="1848" t="s">
        <v>1433</v>
      </c>
      <c r="X64" s="11"/>
      <c r="Y64" s="44"/>
      <c r="Z64" s="44"/>
      <c r="AA64" s="44"/>
      <c r="AB64" s="11"/>
      <c r="AC64" s="199"/>
      <c r="AD64" s="199"/>
    </row>
    <row r="65" spans="23:30">
      <c r="W65" s="44" t="s">
        <v>1807</v>
      </c>
      <c r="X65" s="44"/>
      <c r="Y65" s="44"/>
      <c r="Z65" s="44"/>
      <c r="AA65" s="44"/>
      <c r="AB65" s="44"/>
      <c r="AC65" s="284"/>
      <c r="AD65" s="284"/>
    </row>
    <row r="74" spans="23:30" ht="15" customHeight="1"/>
    <row r="78" spans="23:30" ht="15" customHeight="1"/>
    <row r="79" spans="23:30" ht="15" customHeight="1"/>
  </sheetData>
  <mergeCells count="11">
    <mergeCell ref="L5:O6"/>
    <mergeCell ref="L7:O10"/>
    <mergeCell ref="I9:K11"/>
    <mergeCell ref="I12:K17"/>
    <mergeCell ref="B5:B10"/>
    <mergeCell ref="D5:H14"/>
    <mergeCell ref="B11:B12"/>
    <mergeCell ref="I5:K8"/>
    <mergeCell ref="B13:B15"/>
    <mergeCell ref="D15:H16"/>
    <mergeCell ref="B16:B17"/>
  </mergeCells>
  <phoneticPr fontId="0" type="noConversion"/>
  <printOptions horizontalCentered="1" verticalCentered="1"/>
  <pageMargins left="0.25" right="0.25" top="0.25" bottom="0.25" header="0" footer="0"/>
  <pageSetup scale="64" fitToWidth="4" orientation="portrait" horizontalDpi="300" verticalDpi="300" r:id="rId1"/>
  <headerFooter alignWithMargins="0"/>
  <colBreaks count="3" manualBreakCount="3">
    <brk id="8" max="1048575" man="1"/>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5" enableFormatConditionsCalculation="0">
    <tabColor rgb="FF92D050"/>
  </sheetPr>
  <dimension ref="A1:G146"/>
  <sheetViews>
    <sheetView defaultGridColor="0" view="pageBreakPreview" colorId="22" zoomScale="85" zoomScaleNormal="78" zoomScaleSheetLayoutView="85" workbookViewId="0">
      <selection activeCell="H64" sqref="H64"/>
    </sheetView>
  </sheetViews>
  <sheetFormatPr defaultColWidth="9.6640625" defaultRowHeight="15"/>
  <cols>
    <col min="1" max="1" width="4.6640625" style="4" customWidth="1"/>
    <col min="2" max="2" width="47.5546875" style="4" customWidth="1"/>
    <col min="3" max="3" width="3.6640625" style="4" customWidth="1"/>
    <col min="4" max="4" width="4" style="4" bestFit="1" customWidth="1"/>
    <col min="5" max="5" width="22.6640625" style="4" customWidth="1"/>
    <col min="6" max="6" width="12.6640625" style="4" customWidth="1"/>
    <col min="7" max="7" width="18" style="4" customWidth="1"/>
    <col min="8" max="16384" width="9.6640625" style="4"/>
  </cols>
  <sheetData>
    <row r="1" spans="1:7">
      <c r="A1" s="13"/>
      <c r="B1" s="128" t="s">
        <v>2838</v>
      </c>
      <c r="C1" s="130" t="s">
        <v>3932</v>
      </c>
      <c r="D1" s="41"/>
      <c r="E1" s="41"/>
      <c r="F1" s="1302" t="s">
        <v>2840</v>
      </c>
      <c r="G1" s="457" t="s">
        <v>2841</v>
      </c>
    </row>
    <row r="2" spans="1:7">
      <c r="A2" s="47"/>
      <c r="B2" s="56" t="str">
        <f>'Data Sheet'!C25</f>
        <v>Orange and Rockland Utilities, Inc</v>
      </c>
      <c r="C2" s="66" t="s">
        <v>3933</v>
      </c>
      <c r="D2" s="11" t="s">
        <v>1555</v>
      </c>
      <c r="E2" s="56" t="s">
        <v>3935</v>
      </c>
      <c r="F2" s="1844" t="s">
        <v>2842</v>
      </c>
      <c r="G2" s="48"/>
    </row>
    <row r="3" spans="1:7" ht="15" customHeight="1">
      <c r="A3" s="49"/>
      <c r="B3" s="52"/>
      <c r="C3" s="69" t="s">
        <v>3936</v>
      </c>
      <c r="D3" s="52" t="s">
        <v>3934</v>
      </c>
      <c r="E3" s="77" t="s">
        <v>3937</v>
      </c>
      <c r="F3" s="1881" t="str">
        <f>+'114117'!AC3</f>
        <v>4/30/2014</v>
      </c>
      <c r="G3" s="707" t="str">
        <f>'Data Sheet'!$C$38</f>
        <v>12/31/2013</v>
      </c>
    </row>
    <row r="4" spans="1:7" ht="15" customHeight="1">
      <c r="A4" s="90"/>
      <c r="B4" s="50" t="s">
        <v>1620</v>
      </c>
      <c r="C4" s="50"/>
      <c r="D4" s="50"/>
      <c r="E4" s="50"/>
      <c r="F4" s="50"/>
      <c r="G4" s="330"/>
    </row>
    <row r="5" spans="1:7" ht="15" customHeight="1">
      <c r="A5" s="47"/>
      <c r="B5" s="3287" t="s">
        <v>4245</v>
      </c>
      <c r="C5" s="3282"/>
      <c r="D5" s="44"/>
      <c r="E5" s="1848" t="s">
        <v>484</v>
      </c>
      <c r="F5" s="11"/>
      <c r="G5" s="45"/>
    </row>
    <row r="6" spans="1:7" ht="15" customHeight="1">
      <c r="A6" s="47"/>
      <c r="B6" s="3280"/>
      <c r="C6" s="3283"/>
      <c r="D6" s="44"/>
      <c r="E6" s="3291" t="s">
        <v>2572</v>
      </c>
      <c r="F6" s="3280"/>
      <c r="G6" s="3281"/>
    </row>
    <row r="7" spans="1:7">
      <c r="A7" s="47"/>
      <c r="B7" s="3280"/>
      <c r="C7" s="3283"/>
      <c r="D7" s="44"/>
      <c r="E7" s="3280"/>
      <c r="F7" s="3280"/>
      <c r="G7" s="3281"/>
    </row>
    <row r="8" spans="1:7" ht="15" customHeight="1">
      <c r="A8" s="47"/>
      <c r="B8" s="3291" t="s">
        <v>2951</v>
      </c>
      <c r="C8" s="3280"/>
      <c r="D8" s="44"/>
      <c r="E8" s="3280"/>
      <c r="F8" s="3280"/>
      <c r="G8" s="3281"/>
    </row>
    <row r="9" spans="1:7" ht="15" customHeight="1">
      <c r="A9" s="47"/>
      <c r="B9" s="3280"/>
      <c r="C9" s="3280"/>
      <c r="D9" s="44"/>
      <c r="E9" s="3291" t="s">
        <v>485</v>
      </c>
      <c r="F9" s="3280"/>
      <c r="G9" s="3281"/>
    </row>
    <row r="10" spans="1:7">
      <c r="A10" s="47"/>
      <c r="B10" s="3280"/>
      <c r="C10" s="3280"/>
      <c r="D10" s="44"/>
      <c r="E10" s="3280"/>
      <c r="F10" s="3280"/>
      <c r="G10" s="3281"/>
    </row>
    <row r="11" spans="1:7">
      <c r="A11" s="47"/>
      <c r="B11" s="3280"/>
      <c r="C11" s="3280"/>
      <c r="D11" s="44"/>
      <c r="E11" s="3280"/>
      <c r="F11" s="3280"/>
      <c r="G11" s="3281"/>
    </row>
    <row r="12" spans="1:7" ht="15" customHeight="1">
      <c r="A12" s="47"/>
      <c r="B12" s="3291" t="s">
        <v>3786</v>
      </c>
      <c r="C12" s="3280"/>
      <c r="D12" s="44"/>
      <c r="E12" s="3280"/>
      <c r="F12" s="3280"/>
      <c r="G12" s="3281"/>
    </row>
    <row r="13" spans="1:7">
      <c r="A13" s="47"/>
      <c r="B13" s="3280"/>
      <c r="C13" s="3280"/>
      <c r="D13" s="44"/>
      <c r="E13" s="3280"/>
      <c r="F13" s="3280"/>
      <c r="G13" s="3281"/>
    </row>
    <row r="14" spans="1:7" ht="15" customHeight="1">
      <c r="A14" s="47"/>
      <c r="B14" s="3291" t="s">
        <v>3454</v>
      </c>
      <c r="C14" s="3280"/>
      <c r="D14" s="44"/>
      <c r="E14" s="3291" t="s">
        <v>3455</v>
      </c>
      <c r="F14" s="3280"/>
      <c r="G14" s="3281"/>
    </row>
    <row r="15" spans="1:7">
      <c r="A15" s="47"/>
      <c r="B15" s="3280"/>
      <c r="C15" s="3280"/>
      <c r="D15" s="44"/>
      <c r="E15" s="3280"/>
      <c r="F15" s="3280"/>
      <c r="G15" s="3281"/>
    </row>
    <row r="16" spans="1:7">
      <c r="A16" s="49"/>
      <c r="B16" s="3290"/>
      <c r="C16" s="3290"/>
      <c r="D16" s="50"/>
      <c r="E16" s="1828"/>
      <c r="F16" s="1828"/>
      <c r="G16" s="1840"/>
    </row>
    <row r="17" spans="1:7">
      <c r="A17" s="47"/>
      <c r="B17" s="54"/>
      <c r="C17" s="44"/>
      <c r="D17" s="44"/>
      <c r="E17" s="44"/>
      <c r="F17" s="1832" t="s">
        <v>3043</v>
      </c>
      <c r="G17" s="58"/>
    </row>
    <row r="18" spans="1:7">
      <c r="A18" s="55"/>
      <c r="B18" s="54"/>
      <c r="C18" s="44"/>
      <c r="D18" s="44"/>
      <c r="E18" s="44"/>
      <c r="F18" s="1410" t="s">
        <v>3044</v>
      </c>
      <c r="G18" s="178"/>
    </row>
    <row r="19" spans="1:7">
      <c r="A19" s="175" t="s">
        <v>4231</v>
      </c>
      <c r="B19" s="1832" t="s">
        <v>3741</v>
      </c>
      <c r="C19" s="44"/>
      <c r="D19" s="44"/>
      <c r="E19" s="44"/>
      <c r="F19" s="1410" t="s">
        <v>1744</v>
      </c>
      <c r="G19" s="235" t="s">
        <v>3045</v>
      </c>
    </row>
    <row r="20" spans="1:7">
      <c r="A20" s="175" t="s">
        <v>4234</v>
      </c>
      <c r="B20" s="54"/>
      <c r="C20" s="44"/>
      <c r="D20" s="44"/>
      <c r="E20" s="44"/>
      <c r="F20" s="1410" t="s">
        <v>3046</v>
      </c>
      <c r="G20" s="178"/>
    </row>
    <row r="21" spans="1:7">
      <c r="A21" s="86"/>
      <c r="B21" s="220" t="s">
        <v>74</v>
      </c>
      <c r="C21" s="50"/>
      <c r="D21" s="50"/>
      <c r="E21" s="50"/>
      <c r="F21" s="1433" t="s">
        <v>2140</v>
      </c>
      <c r="G21" s="1449" t="s">
        <v>2141</v>
      </c>
    </row>
    <row r="22" spans="1:7" ht="15.75">
      <c r="A22" s="86"/>
      <c r="B22" s="473" t="s">
        <v>3047</v>
      </c>
      <c r="C22" s="50"/>
      <c r="D22" s="50"/>
      <c r="E22" s="50"/>
      <c r="F22" s="1450"/>
      <c r="G22" s="1451"/>
    </row>
    <row r="23" spans="1:7">
      <c r="A23" s="86">
        <v>1</v>
      </c>
      <c r="B23" s="1872" t="s">
        <v>894</v>
      </c>
      <c r="C23" s="50"/>
      <c r="D23" s="50"/>
      <c r="E23" s="50"/>
      <c r="F23" s="1450"/>
      <c r="G23" s="2964">
        <v>55818403</v>
      </c>
    </row>
    <row r="24" spans="1:7">
      <c r="A24" s="86">
        <v>2</v>
      </c>
      <c r="B24" s="1872" t="s">
        <v>895</v>
      </c>
      <c r="C24" s="50"/>
      <c r="D24" s="50"/>
      <c r="E24" s="50"/>
      <c r="F24" s="1450"/>
      <c r="G24" s="1451"/>
    </row>
    <row r="25" spans="1:7">
      <c r="A25" s="86">
        <v>3</v>
      </c>
      <c r="B25" s="1872" t="s">
        <v>222</v>
      </c>
      <c r="C25" s="50"/>
      <c r="D25" s="50"/>
      <c r="E25" s="50"/>
      <c r="F25" s="69"/>
      <c r="G25" s="179"/>
    </row>
    <row r="26" spans="1:7">
      <c r="A26" s="86">
        <v>4</v>
      </c>
      <c r="B26" s="1872" t="s">
        <v>223</v>
      </c>
      <c r="C26" s="50"/>
      <c r="D26" s="50"/>
      <c r="E26" s="50"/>
      <c r="F26" s="69"/>
      <c r="G26" s="179"/>
    </row>
    <row r="27" spans="1:7">
      <c r="A27" s="86">
        <v>5</v>
      </c>
      <c r="B27" s="1872" t="s">
        <v>223</v>
      </c>
      <c r="C27" s="50"/>
      <c r="D27" s="50"/>
      <c r="E27" s="50"/>
      <c r="F27" s="69"/>
      <c r="G27" s="179"/>
    </row>
    <row r="28" spans="1:7">
      <c r="A28" s="86">
        <v>6</v>
      </c>
      <c r="B28" s="1872" t="s">
        <v>223</v>
      </c>
      <c r="C28" s="50"/>
      <c r="D28" s="50"/>
      <c r="E28" s="50"/>
      <c r="F28" s="69"/>
      <c r="G28" s="179"/>
    </row>
    <row r="29" spans="1:7">
      <c r="A29" s="86">
        <v>7</v>
      </c>
      <c r="B29" s="1872" t="s">
        <v>223</v>
      </c>
      <c r="C29" s="50"/>
      <c r="D29" s="50"/>
      <c r="E29" s="50"/>
      <c r="F29" s="69"/>
      <c r="G29" s="179"/>
    </row>
    <row r="30" spans="1:7">
      <c r="A30" s="86">
        <v>8</v>
      </c>
      <c r="B30" s="2504" t="s">
        <v>4804</v>
      </c>
      <c r="C30" s="50"/>
      <c r="D30" s="50"/>
      <c r="E30" s="50"/>
      <c r="F30" s="69"/>
      <c r="G30" s="179"/>
    </row>
    <row r="31" spans="1:7">
      <c r="A31" s="86">
        <v>9</v>
      </c>
      <c r="B31" s="1872" t="s">
        <v>1489</v>
      </c>
      <c r="C31" s="50"/>
      <c r="D31" s="50"/>
      <c r="E31" s="50"/>
      <c r="F31" s="69"/>
      <c r="G31" s="179">
        <f>SUM(G26:G30)</f>
        <v>0</v>
      </c>
    </row>
    <row r="32" spans="1:7">
      <c r="A32" s="86">
        <v>10</v>
      </c>
      <c r="B32" s="1872" t="s">
        <v>1490</v>
      </c>
      <c r="C32" s="50"/>
      <c r="D32" s="50"/>
      <c r="E32" s="50"/>
      <c r="F32" s="69"/>
      <c r="G32" s="179"/>
    </row>
    <row r="33" spans="1:7">
      <c r="A33" s="86">
        <v>11</v>
      </c>
      <c r="B33" s="1872" t="s">
        <v>1490</v>
      </c>
      <c r="C33" s="50"/>
      <c r="D33" s="50"/>
      <c r="E33" s="50"/>
      <c r="F33" s="69"/>
      <c r="G33" s="179"/>
    </row>
    <row r="34" spans="1:7">
      <c r="A34" s="86">
        <v>12</v>
      </c>
      <c r="B34" s="1872" t="s">
        <v>1490</v>
      </c>
      <c r="C34" s="50"/>
      <c r="D34" s="50"/>
      <c r="E34" s="50"/>
      <c r="F34" s="69"/>
      <c r="G34" s="179"/>
    </row>
    <row r="35" spans="1:7">
      <c r="A35" s="86">
        <v>13</v>
      </c>
      <c r="B35" s="1872" t="s">
        <v>1490</v>
      </c>
      <c r="C35" s="50"/>
      <c r="D35" s="50"/>
      <c r="E35" s="50"/>
      <c r="F35" s="69"/>
      <c r="G35" s="179"/>
    </row>
    <row r="36" spans="1:7">
      <c r="A36" s="86">
        <v>14</v>
      </c>
      <c r="B36" s="1872" t="s">
        <v>1490</v>
      </c>
      <c r="C36" s="50"/>
      <c r="D36" s="50"/>
      <c r="E36" s="50"/>
      <c r="F36" s="69"/>
      <c r="G36" s="179"/>
    </row>
    <row r="37" spans="1:7">
      <c r="A37" s="86">
        <v>15</v>
      </c>
      <c r="B37" s="1872" t="s">
        <v>1491</v>
      </c>
      <c r="C37" s="50"/>
      <c r="D37" s="50"/>
      <c r="E37" s="50"/>
      <c r="F37" s="69"/>
      <c r="G37" s="179">
        <f>SUM(G32:G36)</f>
        <v>0</v>
      </c>
    </row>
    <row r="38" spans="1:7">
      <c r="A38" s="86">
        <v>16</v>
      </c>
      <c r="B38" s="1872" t="s">
        <v>1492</v>
      </c>
      <c r="C38" s="50"/>
      <c r="D38" s="50"/>
      <c r="E38" s="50"/>
      <c r="F38" s="69"/>
      <c r="G38" s="179">
        <v>50812183</v>
      </c>
    </row>
    <row r="39" spans="1:7">
      <c r="A39" s="86">
        <v>17</v>
      </c>
      <c r="B39" s="1872" t="s">
        <v>1493</v>
      </c>
      <c r="C39" s="50"/>
      <c r="D39" s="50"/>
      <c r="E39" s="50"/>
      <c r="F39" s="1450"/>
      <c r="G39" s="1451"/>
    </row>
    <row r="40" spans="1:7">
      <c r="A40" s="86">
        <v>18</v>
      </c>
      <c r="B40" s="1872"/>
      <c r="C40" s="50"/>
      <c r="D40" s="50"/>
      <c r="E40" s="50"/>
      <c r="F40" s="69"/>
      <c r="G40" s="179"/>
    </row>
    <row r="41" spans="1:7">
      <c r="A41" s="86">
        <v>19</v>
      </c>
      <c r="B41" s="1872"/>
      <c r="C41" s="50"/>
      <c r="D41" s="50"/>
      <c r="E41" s="50"/>
      <c r="F41" s="69"/>
      <c r="G41" s="179"/>
    </row>
    <row r="42" spans="1:7">
      <c r="A42" s="86">
        <v>20</v>
      </c>
      <c r="B42" s="1872"/>
      <c r="C42" s="50"/>
      <c r="D42" s="50"/>
      <c r="E42" s="50"/>
      <c r="F42" s="69"/>
      <c r="G42" s="179"/>
    </row>
    <row r="43" spans="1:7">
      <c r="A43" s="86">
        <v>21</v>
      </c>
      <c r="B43" s="1872" t="s">
        <v>5309</v>
      </c>
      <c r="C43" s="50"/>
      <c r="D43" s="50"/>
      <c r="E43" s="50"/>
      <c r="F43" s="69"/>
      <c r="G43" s="179">
        <v>-2</v>
      </c>
    </row>
    <row r="44" spans="1:7">
      <c r="A44" s="86">
        <v>22</v>
      </c>
      <c r="B44" s="1872" t="s">
        <v>1494</v>
      </c>
      <c r="C44" s="50"/>
      <c r="D44" s="50"/>
      <c r="E44" s="50"/>
      <c r="F44" s="69"/>
      <c r="G44" s="179">
        <f>SUM(G40:G43)</f>
        <v>-2</v>
      </c>
    </row>
    <row r="45" spans="1:7">
      <c r="A45" s="86">
        <v>23</v>
      </c>
      <c r="B45" s="1872" t="s">
        <v>1495</v>
      </c>
      <c r="C45" s="50"/>
      <c r="D45" s="50"/>
      <c r="E45" s="50"/>
      <c r="F45" s="1452"/>
      <c r="G45" s="1453"/>
    </row>
    <row r="46" spans="1:7">
      <c r="A46" s="86">
        <v>24</v>
      </c>
      <c r="B46" s="1872"/>
      <c r="C46" s="50"/>
      <c r="D46" s="50"/>
      <c r="E46" s="50"/>
      <c r="F46" s="69"/>
      <c r="G46" s="179"/>
    </row>
    <row r="47" spans="1:7">
      <c r="A47" s="86">
        <v>25</v>
      </c>
      <c r="B47" s="1872"/>
      <c r="C47" s="50"/>
      <c r="D47" s="50"/>
      <c r="E47" s="50"/>
      <c r="F47" s="69"/>
      <c r="G47" s="179"/>
    </row>
    <row r="48" spans="1:7">
      <c r="A48" s="86">
        <v>26</v>
      </c>
      <c r="B48" s="1872"/>
      <c r="C48" s="50"/>
      <c r="D48" s="50"/>
      <c r="E48" s="50"/>
      <c r="F48" s="69"/>
      <c r="G48" s="179"/>
    </row>
    <row r="49" spans="1:7">
      <c r="A49" s="86">
        <v>27</v>
      </c>
      <c r="B49" s="1872"/>
      <c r="C49" s="50"/>
      <c r="D49" s="50"/>
      <c r="E49" s="50"/>
      <c r="F49" s="69"/>
      <c r="G49" s="179"/>
    </row>
    <row r="50" spans="1:7">
      <c r="A50" s="86">
        <v>28</v>
      </c>
      <c r="B50" s="1872"/>
      <c r="C50" s="50"/>
      <c r="D50" s="50"/>
      <c r="E50" s="50"/>
      <c r="F50" s="69"/>
      <c r="G50" s="179"/>
    </row>
    <row r="51" spans="1:7">
      <c r="A51" s="86">
        <v>29</v>
      </c>
      <c r="B51" s="1872" t="s">
        <v>1669</v>
      </c>
      <c r="C51" s="50"/>
      <c r="D51" s="50"/>
      <c r="E51" s="50"/>
      <c r="F51" s="69"/>
      <c r="G51" s="179">
        <f>SUM(G46:G50)</f>
        <v>0</v>
      </c>
    </row>
    <row r="52" spans="1:7">
      <c r="A52" s="86">
        <v>30</v>
      </c>
      <c r="B52" s="1872" t="s">
        <v>3048</v>
      </c>
      <c r="C52" s="50"/>
      <c r="D52" s="50"/>
      <c r="E52" s="50"/>
      <c r="F52" s="1450"/>
      <c r="G52" s="1451"/>
    </row>
    <row r="53" spans="1:7">
      <c r="A53" s="86">
        <v>31</v>
      </c>
      <c r="B53" s="1872"/>
      <c r="C53" s="50"/>
      <c r="D53" s="50"/>
      <c r="E53" s="50"/>
      <c r="F53" s="69"/>
      <c r="G53" s="179">
        <v>-38000000</v>
      </c>
    </row>
    <row r="54" spans="1:7">
      <c r="A54" s="86">
        <v>32</v>
      </c>
      <c r="B54" s="1872"/>
      <c r="C54" s="50"/>
      <c r="D54" s="50"/>
      <c r="E54" s="50"/>
      <c r="F54" s="69"/>
      <c r="G54" s="179"/>
    </row>
    <row r="55" spans="1:7">
      <c r="A55" s="86">
        <v>33</v>
      </c>
      <c r="B55" s="1872"/>
      <c r="C55" s="50"/>
      <c r="D55" s="50"/>
      <c r="E55" s="50"/>
      <c r="F55" s="69"/>
      <c r="G55" s="179"/>
    </row>
    <row r="56" spans="1:7">
      <c r="A56" s="86">
        <v>34</v>
      </c>
      <c r="B56" s="1872"/>
      <c r="C56" s="50"/>
      <c r="D56" s="50"/>
      <c r="E56" s="50"/>
      <c r="F56" s="69"/>
      <c r="G56" s="179"/>
    </row>
    <row r="57" spans="1:7">
      <c r="A57" s="86">
        <v>35</v>
      </c>
      <c r="B57" s="1872"/>
      <c r="C57" s="50"/>
      <c r="D57" s="50"/>
      <c r="E57" s="50"/>
      <c r="F57" s="69"/>
      <c r="G57" s="179"/>
    </row>
    <row r="58" spans="1:7">
      <c r="A58" s="86">
        <v>36</v>
      </c>
      <c r="B58" s="1872" t="s">
        <v>3049</v>
      </c>
      <c r="C58" s="50"/>
      <c r="D58" s="50"/>
      <c r="E58" s="50"/>
      <c r="F58" s="69"/>
      <c r="G58" s="179">
        <f>SUM(G53:G57)</f>
        <v>-38000000</v>
      </c>
    </row>
    <row r="59" spans="1:7">
      <c r="A59" s="86">
        <v>37</v>
      </c>
      <c r="B59" s="1872" t="s">
        <v>2872</v>
      </c>
      <c r="C59" s="50"/>
      <c r="D59" s="50"/>
      <c r="E59" s="50"/>
      <c r="F59" s="69"/>
      <c r="G59" s="179"/>
    </row>
    <row r="60" spans="1:7" ht="15.75" thickBot="1">
      <c r="A60" s="253">
        <v>38</v>
      </c>
      <c r="B60" s="278" t="s">
        <v>2920</v>
      </c>
      <c r="C60" s="401"/>
      <c r="D60" s="401"/>
      <c r="E60" s="401"/>
      <c r="F60" s="217"/>
      <c r="G60" s="188">
        <f>G23+G31+G37+G38+G44+G51+G58</f>
        <v>68630584</v>
      </c>
    </row>
    <row r="61" spans="1:7">
      <c r="A61" s="533"/>
      <c r="B61" s="1871"/>
      <c r="C61" s="561"/>
      <c r="D61" s="561"/>
      <c r="E61" s="561"/>
      <c r="F61" s="533"/>
      <c r="G61" s="562"/>
    </row>
    <row r="62" spans="1:7">
      <c r="A62" s="11" t="s">
        <v>4222</v>
      </c>
      <c r="B62" s="44"/>
      <c r="C62" s="11"/>
      <c r="D62" s="11"/>
      <c r="E62" s="44"/>
      <c r="F62" s="11"/>
      <c r="G62" s="199"/>
    </row>
    <row r="63" spans="1:7" ht="15" customHeight="1">
      <c r="A63" s="3346" t="s">
        <v>2921</v>
      </c>
      <c r="B63" s="3347"/>
      <c r="C63" s="3347"/>
      <c r="D63" s="3347"/>
      <c r="E63" s="3347"/>
      <c r="F63" s="3347"/>
      <c r="G63" s="3347"/>
    </row>
    <row r="64" spans="1:7" ht="15" customHeight="1">
      <c r="A64" s="1835"/>
      <c r="B64" s="1836"/>
      <c r="C64" s="1836"/>
      <c r="D64" s="1836"/>
      <c r="E64" s="1836"/>
      <c r="F64" s="1836"/>
      <c r="G64" s="1836"/>
    </row>
    <row r="65" spans="1:7" ht="15" customHeight="1">
      <c r="A65" s="1835"/>
      <c r="B65" s="1836"/>
      <c r="C65" s="1836"/>
      <c r="D65" s="1836"/>
      <c r="E65" s="1836"/>
      <c r="F65" s="1836"/>
      <c r="G65" s="1836"/>
    </row>
    <row r="66" spans="1:7" ht="15" customHeight="1">
      <c r="A66" s="1835"/>
      <c r="B66" s="1836"/>
      <c r="C66" s="1836"/>
      <c r="D66" s="1836"/>
      <c r="E66" s="1836"/>
      <c r="F66" s="1836"/>
      <c r="G66" s="1836"/>
    </row>
    <row r="67" spans="1:7" ht="15" customHeight="1">
      <c r="A67" s="1835"/>
      <c r="B67" s="1836"/>
      <c r="C67" s="1836"/>
      <c r="D67" s="1836"/>
      <c r="E67" s="1836"/>
      <c r="F67" s="1836"/>
      <c r="G67" s="1836"/>
    </row>
    <row r="68" spans="1:7" ht="15" customHeight="1">
      <c r="A68" s="1835"/>
      <c r="B68" s="1836"/>
      <c r="C68" s="1836"/>
      <c r="D68" s="1836"/>
      <c r="E68" s="1836"/>
      <c r="F68" s="1836"/>
      <c r="G68" s="1836"/>
    </row>
    <row r="69" spans="1:7" ht="15.75" thickBot="1">
      <c r="A69" s="44"/>
      <c r="B69" s="44"/>
      <c r="C69" s="44"/>
      <c r="D69" s="44"/>
      <c r="E69" s="44"/>
      <c r="F69" s="44"/>
      <c r="G69" s="284"/>
    </row>
    <row r="70" spans="1:7">
      <c r="A70" s="13"/>
      <c r="B70" s="128" t="s">
        <v>2838</v>
      </c>
      <c r="C70" s="130" t="s">
        <v>3932</v>
      </c>
      <c r="D70" s="41"/>
      <c r="E70" s="41"/>
      <c r="F70" s="1302" t="s">
        <v>2840</v>
      </c>
      <c r="G70" s="457" t="s">
        <v>2841</v>
      </c>
    </row>
    <row r="71" spans="1:7">
      <c r="A71" s="47"/>
      <c r="B71" s="56" t="str">
        <f>'Data Sheet'!C25</f>
        <v>Orange and Rockland Utilities, Inc</v>
      </c>
      <c r="C71" s="66" t="s">
        <v>3933</v>
      </c>
      <c r="D71" s="11" t="s">
        <v>602</v>
      </c>
      <c r="E71" s="56" t="s">
        <v>3935</v>
      </c>
      <c r="F71" s="1844" t="s">
        <v>2842</v>
      </c>
      <c r="G71" s="48"/>
    </row>
    <row r="72" spans="1:7">
      <c r="A72" s="49"/>
      <c r="B72" s="52"/>
      <c r="C72" s="69" t="s">
        <v>3936</v>
      </c>
      <c r="D72" s="52" t="s">
        <v>3934</v>
      </c>
      <c r="E72" s="77" t="s">
        <v>3937</v>
      </c>
      <c r="F72" s="1881" t="str">
        <f>F3</f>
        <v>4/30/2014</v>
      </c>
      <c r="G72" s="707" t="str">
        <f>'Data Sheet'!$C$38</f>
        <v>12/31/2013</v>
      </c>
    </row>
    <row r="73" spans="1:7">
      <c r="A73" s="90" t="s">
        <v>1628</v>
      </c>
      <c r="B73" s="50"/>
      <c r="C73" s="50"/>
      <c r="D73" s="50"/>
      <c r="E73" s="50"/>
      <c r="F73" s="50"/>
      <c r="G73" s="330"/>
    </row>
    <row r="74" spans="1:7">
      <c r="A74" s="55" t="s">
        <v>4231</v>
      </c>
      <c r="B74" s="174" t="s">
        <v>3741</v>
      </c>
      <c r="C74" s="11"/>
      <c r="D74" s="11"/>
      <c r="E74" s="11"/>
      <c r="F74" s="11"/>
      <c r="G74" s="276" t="s">
        <v>3045</v>
      </c>
    </row>
    <row r="75" spans="1:7">
      <c r="A75" s="86" t="s">
        <v>4234</v>
      </c>
      <c r="B75" s="1454" t="s">
        <v>1629</v>
      </c>
      <c r="C75" s="52"/>
      <c r="D75" s="50"/>
      <c r="E75" s="50"/>
      <c r="F75" s="50"/>
      <c r="G75" s="1455" t="s">
        <v>2140</v>
      </c>
    </row>
    <row r="76" spans="1:7">
      <c r="A76" s="55"/>
      <c r="B76" s="11"/>
      <c r="C76" s="11"/>
      <c r="D76" s="44"/>
      <c r="E76" s="44"/>
      <c r="F76" s="44"/>
      <c r="G76" s="1451"/>
    </row>
    <row r="77" spans="1:7" ht="15.75">
      <c r="A77" s="55"/>
      <c r="B77" s="46" t="s">
        <v>3428</v>
      </c>
      <c r="C77" s="572"/>
      <c r="D77" s="46"/>
      <c r="E77" s="46"/>
      <c r="F77" s="44"/>
      <c r="G77" s="1451"/>
    </row>
    <row r="78" spans="1:7" ht="15" customHeight="1">
      <c r="A78" s="55"/>
      <c r="B78" s="3343" t="s">
        <v>2733</v>
      </c>
      <c r="C78" s="3280"/>
      <c r="D78" s="3280"/>
      <c r="E78" s="3280"/>
      <c r="F78" s="3348"/>
      <c r="G78" s="1451"/>
    </row>
    <row r="79" spans="1:7">
      <c r="A79" s="55"/>
      <c r="B79" s="3344"/>
      <c r="C79" s="3280"/>
      <c r="D79" s="3280"/>
      <c r="E79" s="3280"/>
      <c r="F79" s="3348"/>
      <c r="G79" s="1451"/>
    </row>
    <row r="80" spans="1:7">
      <c r="A80" s="86"/>
      <c r="B80" s="50"/>
      <c r="C80" s="50"/>
      <c r="D80" s="50"/>
      <c r="E80" s="50"/>
      <c r="F80" s="52"/>
      <c r="G80" s="1451"/>
    </row>
    <row r="81" spans="1:7">
      <c r="A81" s="55" t="s">
        <v>1854</v>
      </c>
      <c r="B81" s="44"/>
      <c r="C81" s="44"/>
      <c r="D81" s="44"/>
      <c r="E81" s="44"/>
      <c r="F81" s="11"/>
      <c r="G81" s="178"/>
    </row>
    <row r="82" spans="1:7">
      <c r="A82" s="55" t="s">
        <v>1856</v>
      </c>
      <c r="B82" s="44"/>
      <c r="C82" s="44"/>
      <c r="D82" s="44"/>
      <c r="E82" s="44"/>
      <c r="F82" s="11"/>
      <c r="G82" s="178"/>
    </row>
    <row r="83" spans="1:7">
      <c r="A83" s="55" t="s">
        <v>1859</v>
      </c>
      <c r="B83" s="44"/>
      <c r="C83" s="44"/>
      <c r="D83" s="44"/>
      <c r="E83" s="44"/>
      <c r="F83" s="11"/>
      <c r="G83" s="178"/>
    </row>
    <row r="84" spans="1:7">
      <c r="A84" s="55" t="s">
        <v>1861</v>
      </c>
      <c r="B84" s="44"/>
      <c r="C84" s="44"/>
      <c r="D84" s="44"/>
      <c r="E84" s="44"/>
      <c r="F84" s="11"/>
      <c r="G84" s="178"/>
    </row>
    <row r="85" spans="1:7">
      <c r="A85" s="55" t="s">
        <v>603</v>
      </c>
      <c r="B85" s="44"/>
      <c r="C85" s="44"/>
      <c r="D85" s="44"/>
      <c r="E85" s="44"/>
      <c r="F85" s="11"/>
      <c r="G85" s="178"/>
    </row>
    <row r="86" spans="1:7">
      <c r="A86" s="86" t="s">
        <v>605</v>
      </c>
      <c r="B86" s="50"/>
      <c r="C86" s="50"/>
      <c r="D86" s="50"/>
      <c r="E86" s="50"/>
      <c r="F86" s="52"/>
      <c r="G86" s="179"/>
    </row>
    <row r="87" spans="1:7">
      <c r="A87" s="86" t="s">
        <v>607</v>
      </c>
      <c r="B87" s="50" t="s">
        <v>2143</v>
      </c>
      <c r="C87" s="50"/>
      <c r="D87" s="50"/>
      <c r="E87" s="50"/>
      <c r="F87" s="52"/>
      <c r="G87" s="179">
        <f>SUM(G81:G86)</f>
        <v>0</v>
      </c>
    </row>
    <row r="88" spans="1:7">
      <c r="A88" s="55"/>
      <c r="B88" s="44"/>
      <c r="C88" s="44"/>
      <c r="D88" s="44"/>
      <c r="E88" s="44"/>
      <c r="F88" s="11"/>
      <c r="G88" s="1451"/>
    </row>
    <row r="89" spans="1:7" ht="15.75">
      <c r="A89" s="55"/>
      <c r="B89" s="3349" t="s">
        <v>2144</v>
      </c>
      <c r="C89" s="3350"/>
      <c r="D89" s="3350"/>
      <c r="E89" s="3350"/>
      <c r="F89" s="3351"/>
      <c r="G89" s="1451"/>
    </row>
    <row r="90" spans="1:7">
      <c r="A90" s="55"/>
      <c r="B90" s="3340" t="s">
        <v>2145</v>
      </c>
      <c r="C90" s="3341"/>
      <c r="D90" s="3341"/>
      <c r="E90" s="3341"/>
      <c r="F90" s="3342"/>
      <c r="G90" s="1451"/>
    </row>
    <row r="91" spans="1:7">
      <c r="A91" s="55"/>
      <c r="B91" s="44"/>
      <c r="C91" s="44"/>
      <c r="D91" s="44"/>
      <c r="E91" s="44"/>
      <c r="F91" s="11"/>
      <c r="G91" s="1451"/>
    </row>
    <row r="92" spans="1:7" ht="15" customHeight="1">
      <c r="A92" s="55"/>
      <c r="B92" s="3343" t="s">
        <v>421</v>
      </c>
      <c r="C92" s="3280"/>
      <c r="D92" s="3280"/>
      <c r="E92" s="3280"/>
      <c r="F92" s="11"/>
      <c r="G92" s="1451"/>
    </row>
    <row r="93" spans="1:7">
      <c r="A93" s="55"/>
      <c r="B93" s="3344"/>
      <c r="C93" s="3280"/>
      <c r="D93" s="3280"/>
      <c r="E93" s="3280"/>
      <c r="F93" s="11"/>
      <c r="G93" s="1451"/>
    </row>
    <row r="94" spans="1:7">
      <c r="A94" s="55"/>
      <c r="B94" s="3344"/>
      <c r="C94" s="3280"/>
      <c r="D94" s="3280"/>
      <c r="E94" s="3280"/>
      <c r="F94" s="11"/>
      <c r="G94" s="1451"/>
    </row>
    <row r="95" spans="1:7">
      <c r="A95" s="86"/>
      <c r="B95" s="3345"/>
      <c r="C95" s="3290"/>
      <c r="D95" s="3290"/>
      <c r="E95" s="3290"/>
      <c r="F95" s="52"/>
      <c r="G95" s="1451"/>
    </row>
    <row r="96" spans="1:7">
      <c r="A96" s="86" t="s">
        <v>608</v>
      </c>
      <c r="B96" s="1875" t="s">
        <v>2146</v>
      </c>
      <c r="C96" s="50"/>
      <c r="D96" s="50"/>
      <c r="E96" s="50"/>
      <c r="F96" s="52"/>
      <c r="G96" s="179"/>
    </row>
    <row r="97" spans="1:7">
      <c r="A97" s="86" t="s">
        <v>610</v>
      </c>
      <c r="B97" s="1875" t="s">
        <v>2147</v>
      </c>
      <c r="C97" s="50"/>
      <c r="D97" s="50"/>
      <c r="E97" s="50"/>
      <c r="F97" s="52"/>
      <c r="G97" s="179">
        <f>G87+G96</f>
        <v>0</v>
      </c>
    </row>
    <row r="98" spans="1:7">
      <c r="A98" s="86" t="s">
        <v>612</v>
      </c>
      <c r="B98" s="1875" t="s">
        <v>2148</v>
      </c>
      <c r="C98" s="50"/>
      <c r="D98" s="50"/>
      <c r="E98" s="50"/>
      <c r="F98" s="52"/>
      <c r="G98" s="179">
        <f>G60+G97</f>
        <v>68630584</v>
      </c>
    </row>
    <row r="99" spans="1:7">
      <c r="A99" s="55"/>
      <c r="B99" s="44"/>
      <c r="C99" s="44"/>
      <c r="D99" s="44"/>
      <c r="E99" s="44"/>
      <c r="F99" s="11"/>
      <c r="G99" s="1451"/>
    </row>
    <row r="100" spans="1:7" ht="15.75">
      <c r="A100" s="55"/>
      <c r="B100" s="46" t="s">
        <v>2149</v>
      </c>
      <c r="C100" s="44"/>
      <c r="D100" s="44"/>
      <c r="E100" s="44"/>
      <c r="F100" s="11"/>
      <c r="G100" s="1451"/>
    </row>
    <row r="101" spans="1:7">
      <c r="A101" s="86"/>
      <c r="B101" s="50"/>
      <c r="C101" s="50"/>
      <c r="D101" s="50"/>
      <c r="E101" s="50"/>
      <c r="F101" s="52"/>
      <c r="G101" s="1451"/>
    </row>
    <row r="102" spans="1:7">
      <c r="A102" s="86" t="s">
        <v>3895</v>
      </c>
      <c r="B102" s="1872" t="s">
        <v>2150</v>
      </c>
      <c r="C102" s="50"/>
      <c r="D102" s="50"/>
      <c r="E102" s="50"/>
      <c r="F102" s="52"/>
      <c r="G102" s="179">
        <v>254216027</v>
      </c>
    </row>
    <row r="103" spans="1:7">
      <c r="A103" s="86" t="s">
        <v>3897</v>
      </c>
      <c r="B103" s="1872" t="s">
        <v>2151</v>
      </c>
      <c r="C103" s="50"/>
      <c r="D103" s="50"/>
      <c r="E103" s="50"/>
      <c r="F103" s="52"/>
      <c r="G103" s="179">
        <v>10792184</v>
      </c>
    </row>
    <row r="104" spans="1:7">
      <c r="A104" s="86" t="s">
        <v>3899</v>
      </c>
      <c r="B104" s="1872" t="s">
        <v>2152</v>
      </c>
      <c r="C104" s="50"/>
      <c r="D104" s="50"/>
      <c r="E104" s="50"/>
      <c r="F104" s="52"/>
      <c r="G104" s="179"/>
    </row>
    <row r="105" spans="1:7">
      <c r="A105" s="86" t="s">
        <v>3901</v>
      </c>
      <c r="B105" s="1872" t="s">
        <v>5309</v>
      </c>
      <c r="C105" s="52"/>
      <c r="D105" s="52"/>
      <c r="E105" s="52"/>
      <c r="F105" s="52"/>
      <c r="G105" s="179">
        <v>1</v>
      </c>
    </row>
    <row r="106" spans="1:7">
      <c r="A106" s="86" t="s">
        <v>3905</v>
      </c>
      <c r="B106" s="1872" t="s">
        <v>2153</v>
      </c>
      <c r="C106" s="50"/>
      <c r="D106" s="50"/>
      <c r="E106" s="50"/>
      <c r="F106" s="52"/>
      <c r="G106" s="179">
        <f>G102+G103-G104+G105</f>
        <v>265008212</v>
      </c>
    </row>
    <row r="107" spans="1:7">
      <c r="A107" s="47"/>
      <c r="B107" s="44"/>
      <c r="C107" s="44"/>
      <c r="D107" s="44"/>
      <c r="E107" s="44"/>
      <c r="F107" s="11"/>
      <c r="G107" s="204"/>
    </row>
    <row r="108" spans="1:7">
      <c r="A108" s="47"/>
      <c r="B108" s="44"/>
      <c r="C108" s="44"/>
      <c r="D108" s="44"/>
      <c r="E108" s="44"/>
      <c r="F108" s="11"/>
      <c r="G108" s="204"/>
    </row>
    <row r="109" spans="1:7">
      <c r="A109" s="47"/>
      <c r="B109" s="44"/>
      <c r="C109" s="44"/>
      <c r="D109" s="44"/>
      <c r="E109" s="44"/>
      <c r="F109" s="11"/>
      <c r="G109" s="204"/>
    </row>
    <row r="110" spans="1:7">
      <c r="A110" s="47"/>
      <c r="B110" s="44"/>
      <c r="C110" s="44"/>
      <c r="D110" s="44"/>
      <c r="E110" s="44"/>
      <c r="F110" s="11"/>
      <c r="G110" s="204"/>
    </row>
    <row r="111" spans="1:7">
      <c r="A111" s="47"/>
      <c r="B111" s="44"/>
      <c r="C111" s="44"/>
      <c r="D111" s="44"/>
      <c r="E111" s="44"/>
      <c r="F111" s="11"/>
      <c r="G111" s="204"/>
    </row>
    <row r="112" spans="1:7">
      <c r="A112" s="47"/>
      <c r="B112" s="44"/>
      <c r="C112" s="44"/>
      <c r="D112" s="44"/>
      <c r="E112" s="44"/>
      <c r="F112" s="11"/>
      <c r="G112" s="204"/>
    </row>
    <row r="113" spans="1:7">
      <c r="A113" s="47"/>
      <c r="B113" s="44"/>
      <c r="C113" s="44"/>
      <c r="D113" s="44"/>
      <c r="E113" s="44"/>
      <c r="F113" s="11"/>
      <c r="G113" s="204"/>
    </row>
    <row r="114" spans="1:7">
      <c r="A114" s="47"/>
      <c r="B114" s="44"/>
      <c r="C114" s="44"/>
      <c r="D114" s="44"/>
      <c r="E114" s="44"/>
      <c r="F114" s="11"/>
      <c r="G114" s="204"/>
    </row>
    <row r="115" spans="1:7">
      <c r="A115" s="47"/>
      <c r="B115" s="44"/>
      <c r="C115" s="44"/>
      <c r="D115" s="44"/>
      <c r="E115" s="44"/>
      <c r="F115" s="11"/>
      <c r="G115" s="204"/>
    </row>
    <row r="116" spans="1:7">
      <c r="A116" s="47"/>
      <c r="B116" s="44"/>
      <c r="C116" s="44"/>
      <c r="D116" s="44"/>
      <c r="E116" s="44"/>
      <c r="F116" s="11"/>
      <c r="G116" s="204"/>
    </row>
    <row r="117" spans="1:7">
      <c r="A117" s="47"/>
      <c r="B117" s="11"/>
      <c r="C117" s="44"/>
      <c r="D117" s="44"/>
      <c r="E117" s="44"/>
      <c r="F117" s="11"/>
      <c r="G117" s="204"/>
    </row>
    <row r="118" spans="1:7">
      <c r="A118" s="47"/>
      <c r="B118" s="11"/>
      <c r="C118" s="44"/>
      <c r="D118" s="44"/>
      <c r="E118" s="44"/>
      <c r="F118" s="11"/>
      <c r="G118" s="204"/>
    </row>
    <row r="119" spans="1:7">
      <c r="A119" s="47"/>
      <c r="B119" s="44"/>
      <c r="C119" s="44"/>
      <c r="D119" s="44"/>
      <c r="E119" s="44"/>
      <c r="F119" s="11"/>
      <c r="G119" s="204"/>
    </row>
    <row r="120" spans="1:7">
      <c r="A120" s="47"/>
      <c r="B120" s="11"/>
      <c r="C120" s="44"/>
      <c r="D120" s="44"/>
      <c r="E120" s="44"/>
      <c r="F120" s="11"/>
      <c r="G120" s="204"/>
    </row>
    <row r="121" spans="1:7">
      <c r="A121" s="47"/>
      <c r="B121" s="11"/>
      <c r="C121" s="11"/>
      <c r="D121" s="11"/>
      <c r="E121" s="11"/>
      <c r="F121" s="11"/>
      <c r="G121" s="204"/>
    </row>
    <row r="122" spans="1:7">
      <c r="A122" s="47"/>
      <c r="B122" s="11"/>
      <c r="C122" s="44"/>
      <c r="D122" s="44"/>
      <c r="E122" s="44"/>
      <c r="F122" s="11"/>
      <c r="G122" s="204"/>
    </row>
    <row r="123" spans="1:7">
      <c r="A123" s="47"/>
      <c r="B123" s="11"/>
      <c r="C123" s="44"/>
      <c r="D123" s="44"/>
      <c r="E123" s="44"/>
      <c r="F123" s="11"/>
      <c r="G123" s="204"/>
    </row>
    <row r="124" spans="1:7">
      <c r="A124" s="47"/>
      <c r="B124" s="11"/>
      <c r="C124" s="44"/>
      <c r="D124" s="44"/>
      <c r="E124" s="44"/>
      <c r="F124" s="11"/>
      <c r="G124" s="204"/>
    </row>
    <row r="125" spans="1:7">
      <c r="A125" s="47"/>
      <c r="B125" s="44"/>
      <c r="C125" s="44"/>
      <c r="D125" s="44"/>
      <c r="E125" s="44"/>
      <c r="F125" s="11"/>
      <c r="G125" s="204"/>
    </row>
    <row r="126" spans="1:7">
      <c r="A126" s="47"/>
      <c r="B126" s="11"/>
      <c r="C126" s="44"/>
      <c r="D126" s="44"/>
      <c r="E126" s="44"/>
      <c r="F126" s="11"/>
      <c r="G126" s="204"/>
    </row>
    <row r="127" spans="1:7">
      <c r="A127" s="47"/>
      <c r="B127" s="11"/>
      <c r="C127" s="44"/>
      <c r="D127" s="44"/>
      <c r="E127" s="44"/>
      <c r="F127" s="11"/>
      <c r="G127" s="204"/>
    </row>
    <row r="128" spans="1:7" ht="15.75" thickBot="1">
      <c r="A128" s="72"/>
      <c r="B128" s="73"/>
      <c r="C128" s="401"/>
      <c r="D128" s="401"/>
      <c r="E128" s="401"/>
      <c r="F128" s="73"/>
      <c r="G128" s="234"/>
    </row>
    <row r="129" spans="1:7">
      <c r="A129" s="1873" t="s">
        <v>4222</v>
      </c>
      <c r="B129" s="1873"/>
      <c r="C129" s="44"/>
      <c r="D129" s="11"/>
      <c r="E129" s="44"/>
      <c r="F129" s="11"/>
      <c r="G129" s="199"/>
    </row>
    <row r="130" spans="1:7">
      <c r="A130" s="44" t="s">
        <v>2154</v>
      </c>
      <c r="B130" s="44"/>
      <c r="C130" s="44"/>
      <c r="D130" s="44"/>
      <c r="E130" s="44"/>
      <c r="F130" s="44"/>
      <c r="G130" s="284"/>
    </row>
    <row r="131" spans="1:7">
      <c r="A131" s="11"/>
      <c r="B131" s="11"/>
      <c r="C131" s="11"/>
      <c r="D131" s="11"/>
      <c r="E131" s="11"/>
      <c r="F131" s="11"/>
      <c r="G131" s="11"/>
    </row>
    <row r="132" spans="1:7">
      <c r="A132" s="11"/>
      <c r="B132" s="11"/>
      <c r="C132" s="11"/>
      <c r="D132" s="11"/>
      <c r="E132" s="11"/>
      <c r="F132" s="11"/>
      <c r="G132" s="11"/>
    </row>
    <row r="133" spans="1:7">
      <c r="A133" s="11"/>
      <c r="B133" s="11"/>
      <c r="C133" s="11"/>
      <c r="D133" s="11"/>
      <c r="E133" s="11"/>
      <c r="F133" s="11"/>
      <c r="G133" s="11"/>
    </row>
    <row r="134" spans="1:7">
      <c r="A134" s="11"/>
      <c r="B134" s="11"/>
      <c r="C134" s="11"/>
      <c r="D134" s="11"/>
      <c r="E134" s="11"/>
      <c r="F134" s="11"/>
      <c r="G134" s="199"/>
    </row>
    <row r="135" spans="1:7">
      <c r="A135" s="11"/>
      <c r="B135" s="11"/>
      <c r="C135" s="11"/>
      <c r="D135" s="11"/>
      <c r="E135" s="11"/>
      <c r="F135" s="11"/>
      <c r="G135" s="199"/>
    </row>
    <row r="136" spans="1:7">
      <c r="A136" s="11"/>
      <c r="B136" s="11"/>
      <c r="C136" s="11"/>
      <c r="D136" s="11"/>
      <c r="E136" s="11"/>
      <c r="F136" s="11"/>
      <c r="G136" s="199"/>
    </row>
    <row r="137" spans="1:7">
      <c r="A137" s="11"/>
      <c r="B137" s="11"/>
      <c r="C137" s="11"/>
      <c r="D137" s="11"/>
      <c r="E137" s="11"/>
      <c r="F137" s="11"/>
      <c r="G137" s="199"/>
    </row>
    <row r="138" spans="1:7">
      <c r="A138" s="11"/>
      <c r="B138" s="11"/>
      <c r="C138" s="11"/>
      <c r="D138" s="11"/>
      <c r="E138" s="11"/>
      <c r="F138" s="11"/>
      <c r="G138" s="199"/>
    </row>
    <row r="139" spans="1:7">
      <c r="A139" s="11"/>
      <c r="B139" s="11"/>
      <c r="C139" s="11"/>
      <c r="D139" s="11"/>
      <c r="E139" s="11"/>
      <c r="F139" s="11"/>
      <c r="G139" s="199"/>
    </row>
    <row r="140" spans="1:7">
      <c r="A140" s="11"/>
      <c r="B140" s="11"/>
      <c r="C140" s="11"/>
      <c r="D140" s="11"/>
      <c r="E140" s="11"/>
      <c r="F140" s="11"/>
      <c r="G140" s="199"/>
    </row>
    <row r="141" spans="1:7">
      <c r="A141" s="11"/>
      <c r="B141" s="11"/>
      <c r="C141" s="11"/>
      <c r="D141" s="11"/>
      <c r="E141" s="11"/>
      <c r="F141" s="11"/>
      <c r="G141" s="199"/>
    </row>
    <row r="142" spans="1:7">
      <c r="A142" s="11"/>
      <c r="B142" s="11"/>
      <c r="C142" s="11"/>
      <c r="D142" s="11"/>
      <c r="E142" s="11"/>
      <c r="F142" s="11"/>
      <c r="G142" s="199"/>
    </row>
    <row r="143" spans="1:7">
      <c r="A143" s="11"/>
      <c r="B143" s="11"/>
      <c r="C143" s="11"/>
      <c r="D143" s="11"/>
      <c r="E143" s="11"/>
      <c r="F143" s="11"/>
      <c r="G143" s="199"/>
    </row>
    <row r="144" spans="1:7">
      <c r="A144" s="11"/>
      <c r="B144" s="11"/>
      <c r="C144" s="11"/>
      <c r="D144" s="11"/>
      <c r="E144" s="11"/>
      <c r="F144" s="11"/>
      <c r="G144" s="199"/>
    </row>
    <row r="145" spans="1:7">
      <c r="A145" s="11"/>
      <c r="B145" s="11"/>
      <c r="C145" s="11"/>
      <c r="D145" s="11"/>
      <c r="E145" s="11"/>
      <c r="F145" s="11"/>
      <c r="G145" s="11"/>
    </row>
    <row r="146" spans="1:7">
      <c r="A146" s="11"/>
      <c r="B146" s="11"/>
      <c r="C146" s="11"/>
      <c r="D146" s="11"/>
      <c r="E146" s="11"/>
      <c r="F146" s="11"/>
      <c r="G146" s="11"/>
    </row>
  </sheetData>
  <mergeCells count="12">
    <mergeCell ref="B90:F90"/>
    <mergeCell ref="B92:E95"/>
    <mergeCell ref="B14:C16"/>
    <mergeCell ref="E14:G15"/>
    <mergeCell ref="A63:G63"/>
    <mergeCell ref="B78:F79"/>
    <mergeCell ref="B89:F89"/>
    <mergeCell ref="B5:C7"/>
    <mergeCell ref="E6:G8"/>
    <mergeCell ref="B8:C11"/>
    <mergeCell ref="E9:G13"/>
    <mergeCell ref="B12:C13"/>
  </mergeCells>
  <phoneticPr fontId="0" type="noConversion"/>
  <printOptions horizontalCentered="1" verticalCentered="1"/>
  <pageMargins left="0.5" right="0.5" top="0.5" bottom="0.5" header="0.5" footer="0.5"/>
  <pageSetup scale="70" fitToHeight="2" orientation="portrait" horizontalDpi="300" verticalDpi="300" r:id="rId1"/>
  <headerFooter alignWithMargins="0"/>
  <rowBreaks count="1" manualBreakCount="1">
    <brk id="6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6" enableFormatConditionsCalculation="0">
    <tabColor rgb="FF92D050"/>
  </sheetPr>
  <dimension ref="A1:H145"/>
  <sheetViews>
    <sheetView defaultGridColor="0" view="pageBreakPreview" topLeftCell="A13" colorId="22" zoomScale="130" zoomScaleNormal="75" zoomScaleSheetLayoutView="130" workbookViewId="0">
      <selection activeCell="E107" sqref="E107"/>
    </sheetView>
  </sheetViews>
  <sheetFormatPr defaultColWidth="9.6640625" defaultRowHeight="15"/>
  <cols>
    <col min="1" max="1" width="4.6640625" style="4" customWidth="1"/>
    <col min="2" max="2" width="47" style="4" customWidth="1"/>
    <col min="3" max="3" width="21.6640625" style="4" customWidth="1"/>
    <col min="4" max="4" width="12.6640625" style="4" customWidth="1"/>
    <col min="5" max="5" width="18.6640625" style="4" customWidth="1"/>
    <col min="6" max="6" width="9.6640625" style="4"/>
    <col min="7" max="7" width="10.44140625" style="4" bestFit="1" customWidth="1"/>
    <col min="8" max="8" width="12.88671875" style="4" bestFit="1" customWidth="1"/>
    <col min="9" max="16384" width="9.6640625" style="4"/>
  </cols>
  <sheetData>
    <row r="1" spans="1:5">
      <c r="A1" s="13"/>
      <c r="B1" s="128" t="s">
        <v>2838</v>
      </c>
      <c r="C1" s="130" t="s">
        <v>3932</v>
      </c>
      <c r="D1" s="129" t="s">
        <v>2840</v>
      </c>
      <c r="E1" s="457" t="s">
        <v>2841</v>
      </c>
    </row>
    <row r="2" spans="1:5">
      <c r="A2" s="47"/>
      <c r="B2" s="56" t="str">
        <f>'Data Sheet'!$C$25</f>
        <v>Orange and Rockland Utilities, Inc</v>
      </c>
      <c r="C2" s="66" t="s">
        <v>520</v>
      </c>
      <c r="D2" s="53" t="s">
        <v>2842</v>
      </c>
      <c r="E2" s="48"/>
    </row>
    <row r="3" spans="1:5" ht="15" customHeight="1">
      <c r="A3" s="49"/>
      <c r="B3" s="52"/>
      <c r="C3" s="69" t="s">
        <v>4228</v>
      </c>
      <c r="D3" s="462" t="str">
        <f>'Data Sheet'!$C$40</f>
        <v>4/30/2014</v>
      </c>
      <c r="E3" s="711" t="str">
        <f>'Data Sheet'!$C$38</f>
        <v>12/31/2013</v>
      </c>
    </row>
    <row r="4" spans="1:5" ht="15" customHeight="1">
      <c r="A4" s="90"/>
      <c r="B4" s="50" t="s">
        <v>2155</v>
      </c>
      <c r="C4" s="50"/>
      <c r="D4" s="50"/>
      <c r="E4" s="330"/>
    </row>
    <row r="5" spans="1:5">
      <c r="A5" s="47"/>
      <c r="B5" s="3287" t="s">
        <v>1882</v>
      </c>
      <c r="C5" s="3287" t="s">
        <v>991</v>
      </c>
      <c r="D5" s="3278"/>
      <c r="E5" s="3279"/>
    </row>
    <row r="6" spans="1:5">
      <c r="A6" s="47"/>
      <c r="B6" s="3280"/>
      <c r="C6" s="3280"/>
      <c r="D6" s="3280"/>
      <c r="E6" s="3281"/>
    </row>
    <row r="7" spans="1:5">
      <c r="A7" s="47"/>
      <c r="B7" s="3280"/>
      <c r="C7" s="3280"/>
      <c r="D7" s="3280"/>
      <c r="E7" s="3281"/>
    </row>
    <row r="8" spans="1:5">
      <c r="A8" s="47"/>
      <c r="B8" s="3280"/>
      <c r="C8" s="3280"/>
      <c r="D8" s="3280"/>
      <c r="E8" s="3281"/>
    </row>
    <row r="9" spans="1:5">
      <c r="A9" s="47"/>
      <c r="B9" s="3280"/>
      <c r="C9" s="3280"/>
      <c r="D9" s="3280"/>
      <c r="E9" s="3281"/>
    </row>
    <row r="10" spans="1:5">
      <c r="A10" s="47"/>
      <c r="B10" s="3280"/>
      <c r="C10" s="3280"/>
      <c r="D10" s="3280"/>
      <c r="E10" s="3281"/>
    </row>
    <row r="11" spans="1:5">
      <c r="A11" s="47"/>
      <c r="B11" s="3280"/>
      <c r="C11" s="1829"/>
      <c r="D11" s="1829"/>
      <c r="E11" s="1822"/>
    </row>
    <row r="12" spans="1:5">
      <c r="A12" s="47"/>
      <c r="B12" s="3280"/>
      <c r="C12" s="1830"/>
      <c r="D12" s="1830"/>
      <c r="E12" s="353"/>
    </row>
    <row r="13" spans="1:5">
      <c r="A13" s="47"/>
      <c r="B13" s="3291" t="s">
        <v>597</v>
      </c>
      <c r="C13" s="44"/>
      <c r="D13" s="11"/>
      <c r="E13" s="353"/>
    </row>
    <row r="14" spans="1:5">
      <c r="A14" s="47"/>
      <c r="B14" s="3280"/>
      <c r="C14" s="44"/>
      <c r="D14" s="11"/>
      <c r="E14" s="353"/>
    </row>
    <row r="15" spans="1:5">
      <c r="A15" s="49"/>
      <c r="B15" s="50"/>
      <c r="C15" s="50"/>
      <c r="D15" s="52"/>
      <c r="E15" s="1456"/>
    </row>
    <row r="16" spans="1:5">
      <c r="A16" s="175" t="s">
        <v>4231</v>
      </c>
      <c r="B16" s="44" t="s">
        <v>890</v>
      </c>
      <c r="C16" s="44"/>
      <c r="D16" s="44"/>
      <c r="E16" s="276" t="s">
        <v>891</v>
      </c>
    </row>
    <row r="17" spans="1:8">
      <c r="A17" s="176" t="s">
        <v>4234</v>
      </c>
      <c r="B17" s="50" t="s">
        <v>74</v>
      </c>
      <c r="C17" s="50"/>
      <c r="D17" s="50"/>
      <c r="E17" s="138" t="s">
        <v>2140</v>
      </c>
    </row>
    <row r="18" spans="1:8">
      <c r="A18" s="86">
        <v>1</v>
      </c>
      <c r="B18" s="1872" t="s">
        <v>892</v>
      </c>
      <c r="C18" s="50"/>
      <c r="D18" s="347"/>
      <c r="E18" s="1457"/>
    </row>
    <row r="19" spans="1:8">
      <c r="A19" s="86">
        <v>2</v>
      </c>
      <c r="B19" s="1872" t="s">
        <v>893</v>
      </c>
      <c r="C19" s="50"/>
      <c r="D19" s="347"/>
      <c r="E19" s="2965">
        <v>61604367</v>
      </c>
    </row>
    <row r="20" spans="1:8">
      <c r="A20" s="86">
        <v>3</v>
      </c>
      <c r="B20" s="1872" t="s">
        <v>23</v>
      </c>
      <c r="C20" s="50"/>
      <c r="D20" s="347"/>
      <c r="E20" s="1457"/>
    </row>
    <row r="21" spans="1:8">
      <c r="A21" s="86">
        <v>4</v>
      </c>
      <c r="B21" s="1872" t="s">
        <v>24</v>
      </c>
      <c r="C21" s="50"/>
      <c r="D21" s="347"/>
      <c r="E21" s="179">
        <v>50822166</v>
      </c>
    </row>
    <row r="22" spans="1:8">
      <c r="A22" s="86">
        <v>5</v>
      </c>
      <c r="B22" s="2365" t="s">
        <v>4749</v>
      </c>
      <c r="C22" s="50"/>
      <c r="D22" s="52"/>
      <c r="E22" s="179">
        <v>1078861</v>
      </c>
    </row>
    <row r="23" spans="1:8">
      <c r="A23" s="86">
        <v>6</v>
      </c>
      <c r="B23" s="1872"/>
      <c r="C23" s="50"/>
      <c r="D23" s="52"/>
      <c r="E23" s="179" t="s">
        <v>5230</v>
      </c>
    </row>
    <row r="24" spans="1:8">
      <c r="A24" s="86">
        <v>7</v>
      </c>
      <c r="B24" s="2365" t="s">
        <v>4750</v>
      </c>
      <c r="C24" s="50"/>
      <c r="D24" s="52"/>
      <c r="E24" s="179" t="s">
        <v>5230</v>
      </c>
    </row>
    <row r="25" spans="1:8">
      <c r="A25" s="86">
        <v>8</v>
      </c>
      <c r="B25" s="1872" t="s">
        <v>4166</v>
      </c>
      <c r="C25" s="50"/>
      <c r="D25" s="52"/>
      <c r="E25" s="179">
        <v>33673866</v>
      </c>
    </row>
    <row r="26" spans="1:8">
      <c r="A26" s="86">
        <v>9</v>
      </c>
      <c r="B26" s="1872" t="s">
        <v>4167</v>
      </c>
      <c r="C26" s="50"/>
      <c r="D26" s="52"/>
      <c r="E26" s="179">
        <v>-184744</v>
      </c>
    </row>
    <row r="27" spans="1:8">
      <c r="A27" s="86">
        <v>10</v>
      </c>
      <c r="B27" s="1872" t="s">
        <v>4168</v>
      </c>
      <c r="C27" s="50"/>
      <c r="D27" s="52"/>
      <c r="E27" s="179">
        <v>788908</v>
      </c>
    </row>
    <row r="28" spans="1:8">
      <c r="A28" s="86">
        <v>11</v>
      </c>
      <c r="B28" s="1872" t="s">
        <v>4169</v>
      </c>
      <c r="C28" s="50"/>
      <c r="D28" s="52"/>
      <c r="E28" s="179">
        <v>-3769359</v>
      </c>
    </row>
    <row r="29" spans="1:8">
      <c r="A29" s="86">
        <v>12</v>
      </c>
      <c r="B29" s="1872" t="s">
        <v>4170</v>
      </c>
      <c r="C29" s="50"/>
      <c r="D29" s="52"/>
      <c r="E29" s="1458"/>
    </row>
    <row r="30" spans="1:8">
      <c r="A30" s="86">
        <v>13</v>
      </c>
      <c r="B30" s="1872" t="s">
        <v>2845</v>
      </c>
      <c r="C30" s="50"/>
      <c r="D30" s="52"/>
      <c r="E30" s="1458">
        <v>-47397823</v>
      </c>
      <c r="G30" s="1424"/>
      <c r="H30" s="1208"/>
    </row>
    <row r="31" spans="1:8">
      <c r="A31" s="86">
        <v>14</v>
      </c>
      <c r="B31" s="1872" t="s">
        <v>2846</v>
      </c>
      <c r="C31" s="50"/>
      <c r="D31" s="52"/>
      <c r="E31" s="1458">
        <v>169895359</v>
      </c>
    </row>
    <row r="32" spans="1:8">
      <c r="A32" s="86">
        <v>15</v>
      </c>
      <c r="B32" s="1872" t="s">
        <v>2847</v>
      </c>
      <c r="C32" s="50"/>
      <c r="D32" s="52"/>
      <c r="E32" s="1458">
        <v>25374478</v>
      </c>
    </row>
    <row r="33" spans="1:7">
      <c r="A33" s="86">
        <v>16</v>
      </c>
      <c r="B33" s="1872" t="s">
        <v>2848</v>
      </c>
      <c r="C33" s="50"/>
      <c r="D33" s="52"/>
      <c r="E33" s="1458">
        <v>1512508</v>
      </c>
    </row>
    <row r="34" spans="1:7">
      <c r="A34" s="86">
        <v>17</v>
      </c>
      <c r="B34" s="1872" t="s">
        <v>3324</v>
      </c>
      <c r="C34" s="50"/>
      <c r="D34" s="52"/>
      <c r="E34" s="1458">
        <v>10792185</v>
      </c>
    </row>
    <row r="35" spans="1:7">
      <c r="A35" s="86">
        <v>18</v>
      </c>
      <c r="B35" s="1872" t="s">
        <v>4717</v>
      </c>
      <c r="C35" s="50"/>
      <c r="D35" s="52"/>
      <c r="E35" s="1458">
        <v>-179451799</v>
      </c>
      <c r="G35" s="1424"/>
    </row>
    <row r="36" spans="1:7">
      <c r="A36" s="86">
        <v>19</v>
      </c>
      <c r="B36" s="1872" t="s">
        <v>4537</v>
      </c>
      <c r="C36" s="50"/>
      <c r="D36" s="52"/>
      <c r="E36" s="179">
        <v>-2059271</v>
      </c>
    </row>
    <row r="37" spans="1:7">
      <c r="A37" s="86">
        <v>20</v>
      </c>
      <c r="B37" s="1872" t="s">
        <v>4538</v>
      </c>
      <c r="C37" s="50"/>
      <c r="D37" s="52"/>
      <c r="E37" s="179">
        <v>4240404</v>
      </c>
    </row>
    <row r="38" spans="1:7">
      <c r="A38" s="86">
        <v>21</v>
      </c>
      <c r="B38" s="1872" t="s">
        <v>1981</v>
      </c>
      <c r="C38" s="50"/>
      <c r="D38" s="52"/>
      <c r="E38" s="179">
        <v>-1441768</v>
      </c>
    </row>
    <row r="39" spans="1:7">
      <c r="A39" s="86">
        <v>22</v>
      </c>
      <c r="B39" s="1872" t="s">
        <v>3326</v>
      </c>
      <c r="C39" s="50"/>
      <c r="D39" s="52"/>
      <c r="E39" s="179">
        <f>E19+SUM(E21:E32)-E33-E34+SUM(E35:E38)</f>
        <v>100868952</v>
      </c>
    </row>
    <row r="40" spans="1:7">
      <c r="A40" s="86">
        <v>23</v>
      </c>
      <c r="B40" s="1872"/>
      <c r="C40" s="50"/>
      <c r="D40" s="52"/>
      <c r="E40" s="179"/>
    </row>
    <row r="41" spans="1:7">
      <c r="A41" s="86">
        <v>24</v>
      </c>
      <c r="B41" s="1872" t="s">
        <v>3327</v>
      </c>
      <c r="C41" s="50"/>
      <c r="D41" s="52"/>
      <c r="E41" s="179"/>
    </row>
    <row r="42" spans="1:7">
      <c r="A42" s="86">
        <v>25</v>
      </c>
      <c r="B42" s="1872" t="s">
        <v>3328</v>
      </c>
      <c r="C42" s="50"/>
      <c r="D42" s="52"/>
      <c r="E42" s="179"/>
    </row>
    <row r="43" spans="1:7">
      <c r="A43" s="86">
        <v>26</v>
      </c>
      <c r="B43" s="1872" t="s">
        <v>304</v>
      </c>
      <c r="C43" s="50"/>
      <c r="D43" s="52"/>
      <c r="E43" s="179">
        <v>-123545993</v>
      </c>
    </row>
    <row r="44" spans="1:7">
      <c r="A44" s="86">
        <v>27</v>
      </c>
      <c r="B44" s="1872" t="s">
        <v>305</v>
      </c>
      <c r="C44" s="50"/>
      <c r="D44" s="52"/>
      <c r="E44" s="179"/>
    </row>
    <row r="45" spans="1:7">
      <c r="A45" s="86">
        <v>28</v>
      </c>
      <c r="B45" s="1872" t="s">
        <v>306</v>
      </c>
      <c r="C45" s="50"/>
      <c r="D45" s="52"/>
      <c r="E45" s="179"/>
    </row>
    <row r="46" spans="1:7">
      <c r="A46" s="86">
        <v>29</v>
      </c>
      <c r="B46" s="1872" t="s">
        <v>307</v>
      </c>
      <c r="C46" s="50"/>
      <c r="D46" s="52"/>
      <c r="E46" s="179"/>
    </row>
    <row r="47" spans="1:7">
      <c r="A47" s="86">
        <v>30</v>
      </c>
      <c r="B47" s="1872" t="s">
        <v>2848</v>
      </c>
      <c r="C47" s="50"/>
      <c r="D47" s="52"/>
      <c r="E47" s="179">
        <v>-1512508</v>
      </c>
    </row>
    <row r="48" spans="1:7">
      <c r="A48" s="86">
        <v>31</v>
      </c>
      <c r="B48" s="1872" t="s">
        <v>3325</v>
      </c>
      <c r="C48" s="50"/>
      <c r="D48" s="52"/>
      <c r="E48" s="179"/>
    </row>
    <row r="49" spans="1:5">
      <c r="A49" s="86">
        <v>32</v>
      </c>
      <c r="B49" s="1872"/>
      <c r="C49" s="50"/>
      <c r="D49" s="52"/>
      <c r="E49" s="179"/>
    </row>
    <row r="50" spans="1:5">
      <c r="A50" s="86">
        <v>33</v>
      </c>
      <c r="B50" s="1872"/>
      <c r="C50" s="50"/>
      <c r="D50" s="52"/>
      <c r="E50" s="179"/>
    </row>
    <row r="51" spans="1:5">
      <c r="A51" s="86">
        <v>34</v>
      </c>
      <c r="B51" s="1872" t="s">
        <v>4379</v>
      </c>
      <c r="C51" s="50"/>
      <c r="D51" s="52"/>
      <c r="E51" s="179">
        <f>+E43-E47</f>
        <v>-122033485</v>
      </c>
    </row>
    <row r="52" spans="1:5">
      <c r="A52" s="86">
        <v>35</v>
      </c>
      <c r="B52" s="1872"/>
      <c r="C52" s="50"/>
      <c r="D52" s="52"/>
      <c r="E52" s="1457"/>
    </row>
    <row r="53" spans="1:5">
      <c r="A53" s="86">
        <v>36</v>
      </c>
      <c r="B53" s="1872" t="s">
        <v>4380</v>
      </c>
      <c r="C53" s="50"/>
      <c r="D53" s="52"/>
      <c r="E53" s="179"/>
    </row>
    <row r="54" spans="1:5">
      <c r="A54" s="86">
        <v>37</v>
      </c>
      <c r="B54" s="1872" t="s">
        <v>3134</v>
      </c>
      <c r="C54" s="50"/>
      <c r="D54" s="52"/>
      <c r="E54" s="179">
        <v>-5935179</v>
      </c>
    </row>
    <row r="55" spans="1:5">
      <c r="A55" s="86">
        <v>38</v>
      </c>
      <c r="B55" s="1872"/>
      <c r="C55" s="50"/>
      <c r="D55" s="52"/>
      <c r="E55" s="179"/>
    </row>
    <row r="56" spans="1:5">
      <c r="A56" s="86">
        <v>39</v>
      </c>
      <c r="B56" s="1872" t="s">
        <v>3135</v>
      </c>
      <c r="C56" s="50"/>
      <c r="D56" s="52"/>
      <c r="E56" s="179"/>
    </row>
    <row r="57" spans="1:5">
      <c r="A57" s="86">
        <v>40</v>
      </c>
      <c r="B57" s="1872" t="s">
        <v>3141</v>
      </c>
      <c r="C57" s="50"/>
      <c r="D57" s="52"/>
      <c r="E57" s="179"/>
    </row>
    <row r="58" spans="1:5">
      <c r="A58" s="86">
        <v>41</v>
      </c>
      <c r="B58" s="1872" t="s">
        <v>3142</v>
      </c>
      <c r="C58" s="50"/>
      <c r="D58" s="52"/>
      <c r="E58" s="1457"/>
    </row>
    <row r="59" spans="1:5">
      <c r="A59" s="86">
        <v>42</v>
      </c>
      <c r="B59" s="1872" t="s">
        <v>3143</v>
      </c>
      <c r="C59" s="50"/>
      <c r="D59" s="52"/>
      <c r="E59" s="179"/>
    </row>
    <row r="60" spans="1:5">
      <c r="A60" s="86">
        <v>43</v>
      </c>
      <c r="B60" s="1872"/>
      <c r="C60" s="50"/>
      <c r="D60" s="52"/>
      <c r="E60" s="179"/>
    </row>
    <row r="61" spans="1:5">
      <c r="A61" s="86">
        <v>44</v>
      </c>
      <c r="B61" s="1872" t="s">
        <v>3144</v>
      </c>
      <c r="C61" s="50"/>
      <c r="D61" s="52"/>
      <c r="E61" s="179"/>
    </row>
    <row r="62" spans="1:5" ht="15.75" thickBot="1">
      <c r="A62" s="253">
        <v>45</v>
      </c>
      <c r="B62" s="278" t="s">
        <v>3145</v>
      </c>
      <c r="C62" s="401"/>
      <c r="D62" s="73"/>
      <c r="E62" s="183"/>
    </row>
    <row r="63" spans="1:5">
      <c r="A63" s="533"/>
      <c r="B63" s="1871"/>
      <c r="C63" s="561"/>
      <c r="D63" s="533"/>
      <c r="E63" s="563"/>
    </row>
    <row r="64" spans="1:5">
      <c r="A64" s="11" t="s">
        <v>4222</v>
      </c>
      <c r="B64" s="11"/>
      <c r="C64" s="44"/>
      <c r="D64" s="11"/>
      <c r="E64" s="199"/>
    </row>
    <row r="65" spans="1:5">
      <c r="A65" s="11"/>
      <c r="B65" s="11"/>
      <c r="C65" s="44"/>
      <c r="D65" s="11"/>
      <c r="E65" s="199"/>
    </row>
    <row r="66" spans="1:5" ht="15.75" thickBot="1">
      <c r="A66" s="44" t="s">
        <v>3146</v>
      </c>
      <c r="B66" s="44"/>
      <c r="C66" s="44"/>
      <c r="D66" s="44"/>
      <c r="E66" s="284"/>
    </row>
    <row r="67" spans="1:5">
      <c r="A67" s="13"/>
      <c r="B67" s="128" t="s">
        <v>2838</v>
      </c>
      <c r="C67" s="130" t="s">
        <v>3932</v>
      </c>
      <c r="D67" s="129" t="s">
        <v>2840</v>
      </c>
      <c r="E67" s="457" t="s">
        <v>2841</v>
      </c>
    </row>
    <row r="68" spans="1:5">
      <c r="A68" s="47"/>
      <c r="B68" s="56" t="str">
        <f>'Data Sheet'!$C$25</f>
        <v>Orange and Rockland Utilities, Inc</v>
      </c>
      <c r="C68" s="66" t="s">
        <v>520</v>
      </c>
      <c r="D68" s="53" t="s">
        <v>2842</v>
      </c>
      <c r="E68" s="48"/>
    </row>
    <row r="69" spans="1:5">
      <c r="A69" s="49"/>
      <c r="B69" s="52"/>
      <c r="C69" s="69" t="s">
        <v>4228</v>
      </c>
      <c r="D69" s="462" t="str">
        <f>'Data Sheet'!$C$40</f>
        <v>4/30/2014</v>
      </c>
      <c r="E69" s="711" t="str">
        <f>'Data Sheet'!$C$38</f>
        <v>12/31/2013</v>
      </c>
    </row>
    <row r="70" spans="1:5">
      <c r="A70" s="90"/>
      <c r="B70" s="50" t="s">
        <v>2332</v>
      </c>
      <c r="C70" s="50"/>
      <c r="D70" s="50"/>
      <c r="E70" s="330"/>
    </row>
    <row r="71" spans="1:5">
      <c r="A71" s="1459" t="s">
        <v>598</v>
      </c>
      <c r="B71" s="1848" t="s">
        <v>599</v>
      </c>
      <c r="C71" s="1848" t="s">
        <v>2333</v>
      </c>
      <c r="D71" s="11"/>
      <c r="E71" s="45"/>
    </row>
    <row r="72" spans="1:5">
      <c r="A72" s="1460"/>
      <c r="B72" s="3291" t="s">
        <v>600</v>
      </c>
      <c r="C72" s="1848" t="s">
        <v>2334</v>
      </c>
      <c r="D72" s="11"/>
      <c r="E72" s="45"/>
    </row>
    <row r="73" spans="1:5">
      <c r="A73" s="47"/>
      <c r="B73" s="3280"/>
      <c r="C73" s="1848" t="s">
        <v>3557</v>
      </c>
      <c r="D73" s="11"/>
      <c r="E73" s="45"/>
    </row>
    <row r="74" spans="1:5">
      <c r="A74" s="47"/>
      <c r="B74" s="3280"/>
      <c r="C74" s="1848" t="s">
        <v>3558</v>
      </c>
      <c r="D74" s="11"/>
      <c r="E74" s="1461"/>
    </row>
    <row r="75" spans="1:5">
      <c r="A75" s="47"/>
      <c r="B75" s="44"/>
      <c r="C75" s="1848" t="s">
        <v>3559</v>
      </c>
      <c r="D75" s="11"/>
      <c r="E75" s="45"/>
    </row>
    <row r="76" spans="1:5">
      <c r="A76" s="47"/>
      <c r="B76" s="3291" t="s">
        <v>3383</v>
      </c>
      <c r="C76" s="1848" t="s">
        <v>1914</v>
      </c>
      <c r="D76" s="11"/>
      <c r="E76" s="45"/>
    </row>
    <row r="77" spans="1:5">
      <c r="A77" s="47"/>
      <c r="B77" s="3280"/>
      <c r="C77" s="3291" t="s">
        <v>1915</v>
      </c>
      <c r="D77" s="3280"/>
      <c r="E77" s="3281"/>
    </row>
    <row r="78" spans="1:5">
      <c r="A78" s="47"/>
      <c r="B78" s="3280"/>
      <c r="C78" s="3280"/>
      <c r="D78" s="3280"/>
      <c r="E78" s="3281"/>
    </row>
    <row r="79" spans="1:5">
      <c r="A79" s="47"/>
      <c r="B79" s="3280"/>
      <c r="C79" s="44"/>
      <c r="D79" s="11"/>
      <c r="E79" s="353"/>
    </row>
    <row r="80" spans="1:5">
      <c r="A80" s="47"/>
      <c r="B80" s="3283"/>
      <c r="C80" s="44"/>
      <c r="D80" s="11"/>
      <c r="E80" s="353"/>
    </row>
    <row r="81" spans="1:5">
      <c r="A81" s="49"/>
      <c r="B81" s="50"/>
      <c r="C81" s="50"/>
      <c r="D81" s="52"/>
      <c r="E81" s="1456"/>
    </row>
    <row r="82" spans="1:5">
      <c r="A82" s="175" t="s">
        <v>4231</v>
      </c>
      <c r="B82" s="44" t="s">
        <v>1916</v>
      </c>
      <c r="C82" s="44"/>
      <c r="D82" s="44"/>
      <c r="E82" s="276" t="s">
        <v>891</v>
      </c>
    </row>
    <row r="83" spans="1:5">
      <c r="A83" s="176" t="s">
        <v>4234</v>
      </c>
      <c r="B83" s="50" t="s">
        <v>74</v>
      </c>
      <c r="C83" s="50"/>
      <c r="D83" s="50"/>
      <c r="E83" s="138" t="s">
        <v>2140</v>
      </c>
    </row>
    <row r="84" spans="1:5">
      <c r="A84" s="86">
        <v>46</v>
      </c>
      <c r="B84" s="1872" t="s">
        <v>1917</v>
      </c>
      <c r="C84" s="50"/>
      <c r="D84" s="347"/>
      <c r="E84" s="277"/>
    </row>
    <row r="85" spans="1:5">
      <c r="A85" s="86">
        <v>47</v>
      </c>
      <c r="B85" s="1872" t="s">
        <v>1918</v>
      </c>
      <c r="C85" s="50"/>
      <c r="D85" s="347"/>
      <c r="E85" s="179"/>
    </row>
    <row r="86" spans="1:5">
      <c r="A86" s="86">
        <v>48</v>
      </c>
      <c r="B86" s="1872"/>
      <c r="C86" s="50"/>
      <c r="D86" s="347"/>
      <c r="E86" s="179"/>
    </row>
    <row r="87" spans="1:5">
      <c r="A87" s="86">
        <v>49</v>
      </c>
      <c r="B87" s="1872" t="s">
        <v>1919</v>
      </c>
      <c r="C87" s="50"/>
      <c r="D87" s="347"/>
      <c r="E87" s="179"/>
    </row>
    <row r="88" spans="1:5">
      <c r="A88" s="86">
        <v>50</v>
      </c>
      <c r="B88" s="1872" t="s">
        <v>1889</v>
      </c>
      <c r="C88" s="50"/>
      <c r="D88" s="52"/>
      <c r="E88" s="179"/>
    </row>
    <row r="89" spans="1:5">
      <c r="A89" s="86">
        <v>51</v>
      </c>
      <c r="B89" s="1872" t="s">
        <v>1890</v>
      </c>
      <c r="C89" s="50"/>
      <c r="D89" s="52"/>
      <c r="E89" s="179"/>
    </row>
    <row r="90" spans="1:5">
      <c r="A90" s="86">
        <v>52</v>
      </c>
      <c r="B90" s="1872" t="s">
        <v>1891</v>
      </c>
      <c r="C90" s="50"/>
      <c r="D90" s="52"/>
      <c r="E90" s="179"/>
    </row>
    <row r="91" spans="1:5">
      <c r="A91" s="86">
        <v>53</v>
      </c>
      <c r="B91" s="1872" t="s">
        <v>1892</v>
      </c>
      <c r="C91" s="50"/>
      <c r="D91" s="52"/>
      <c r="E91" s="179"/>
    </row>
    <row r="92" spans="1:5">
      <c r="A92" s="86">
        <v>54</v>
      </c>
      <c r="B92" s="1872"/>
      <c r="C92" s="50"/>
      <c r="D92" s="52"/>
      <c r="E92" s="179"/>
    </row>
    <row r="93" spans="1:5">
      <c r="A93" s="86">
        <v>55</v>
      </c>
      <c r="B93" s="1872"/>
      <c r="C93" s="50"/>
      <c r="D93" s="52"/>
      <c r="E93" s="179"/>
    </row>
    <row r="94" spans="1:5">
      <c r="A94" s="86">
        <v>56</v>
      </c>
      <c r="B94" s="1872" t="s">
        <v>1893</v>
      </c>
      <c r="C94" s="50"/>
      <c r="D94" s="52"/>
      <c r="E94" s="1457"/>
    </row>
    <row r="95" spans="1:5">
      <c r="A95" s="86">
        <v>57</v>
      </c>
      <c r="B95" s="1872" t="s">
        <v>7</v>
      </c>
      <c r="C95" s="50"/>
      <c r="D95" s="52"/>
      <c r="E95" s="179">
        <f>E51+SUM(E53:E62)+SUM(E84:E93)</f>
        <v>-127968664</v>
      </c>
    </row>
    <row r="96" spans="1:5">
      <c r="A96" s="86">
        <v>58</v>
      </c>
      <c r="B96" s="1872"/>
      <c r="C96" s="50"/>
      <c r="D96" s="52"/>
      <c r="E96" s="1457"/>
    </row>
    <row r="97" spans="1:5">
      <c r="A97" s="86">
        <v>59</v>
      </c>
      <c r="B97" s="1872" t="s">
        <v>1226</v>
      </c>
      <c r="C97" s="50"/>
      <c r="D97" s="52"/>
      <c r="E97" s="1457"/>
    </row>
    <row r="98" spans="1:5">
      <c r="A98" s="86">
        <v>60</v>
      </c>
      <c r="B98" s="1872" t="s">
        <v>1227</v>
      </c>
      <c r="C98" s="50"/>
      <c r="D98" s="52"/>
      <c r="E98" s="1457"/>
    </row>
    <row r="99" spans="1:5">
      <c r="A99" s="86">
        <v>61</v>
      </c>
      <c r="B99" s="1872" t="s">
        <v>1228</v>
      </c>
      <c r="C99" s="50"/>
      <c r="D99" s="52"/>
      <c r="E99" s="179"/>
    </row>
    <row r="100" spans="1:5">
      <c r="A100" s="86">
        <v>62</v>
      </c>
      <c r="B100" s="1872" t="s">
        <v>1229</v>
      </c>
      <c r="C100" s="50"/>
      <c r="D100" s="52"/>
      <c r="E100" s="179"/>
    </row>
    <row r="101" spans="1:5">
      <c r="A101" s="86">
        <v>63</v>
      </c>
      <c r="B101" s="1872" t="s">
        <v>1230</v>
      </c>
      <c r="C101" s="50"/>
      <c r="D101" s="52"/>
      <c r="E101" s="179"/>
    </row>
    <row r="102" spans="1:5">
      <c r="A102" s="86">
        <v>64</v>
      </c>
      <c r="B102" s="1872" t="s">
        <v>3325</v>
      </c>
      <c r="C102" s="50"/>
      <c r="D102" s="52"/>
      <c r="E102" s="179"/>
    </row>
    <row r="103" spans="1:5">
      <c r="A103" s="86">
        <v>65</v>
      </c>
      <c r="B103" s="1872"/>
      <c r="C103" s="50"/>
      <c r="D103" s="52"/>
      <c r="E103" s="179"/>
    </row>
    <row r="104" spans="1:5">
      <c r="A104" s="86">
        <v>66</v>
      </c>
      <c r="B104" s="1872" t="s">
        <v>1231</v>
      </c>
      <c r="C104" s="50"/>
      <c r="D104" s="52"/>
      <c r="E104" s="179">
        <v>65696897</v>
      </c>
    </row>
    <row r="105" spans="1:5">
      <c r="A105" s="86">
        <v>67</v>
      </c>
      <c r="B105" s="1872" t="s">
        <v>4326</v>
      </c>
      <c r="C105" s="50"/>
      <c r="D105" s="52"/>
      <c r="E105" s="179"/>
    </row>
    <row r="106" spans="1:5">
      <c r="A106" s="86">
        <v>68</v>
      </c>
      <c r="B106" s="1872"/>
      <c r="C106" s="50"/>
      <c r="D106" s="52"/>
      <c r="E106" s="179"/>
    </row>
    <row r="107" spans="1:5">
      <c r="A107" s="86">
        <v>69</v>
      </c>
      <c r="B107" s="1872"/>
      <c r="C107" s="50"/>
      <c r="D107" s="52"/>
      <c r="E107" s="179"/>
    </row>
    <row r="108" spans="1:5">
      <c r="A108" s="86">
        <v>70</v>
      </c>
      <c r="B108" s="1872" t="s">
        <v>1232</v>
      </c>
      <c r="C108" s="50"/>
      <c r="D108" s="52"/>
      <c r="E108" s="179">
        <f>SUM(E99:E107)</f>
        <v>65696897</v>
      </c>
    </row>
    <row r="109" spans="1:5">
      <c r="A109" s="86">
        <v>71</v>
      </c>
      <c r="B109" s="1872"/>
      <c r="C109" s="50"/>
      <c r="D109" s="52"/>
      <c r="E109" s="179"/>
    </row>
    <row r="110" spans="1:5">
      <c r="A110" s="86">
        <v>72</v>
      </c>
      <c r="B110" s="1872" t="s">
        <v>10</v>
      </c>
      <c r="C110" s="50"/>
      <c r="D110" s="52"/>
      <c r="E110" s="1457"/>
    </row>
    <row r="111" spans="1:5">
      <c r="A111" s="86">
        <v>73</v>
      </c>
      <c r="B111" s="1872" t="s">
        <v>11</v>
      </c>
      <c r="C111" s="50"/>
      <c r="D111" s="52"/>
      <c r="E111" s="179">
        <v>0</v>
      </c>
    </row>
    <row r="112" spans="1:5">
      <c r="A112" s="86">
        <v>74</v>
      </c>
      <c r="B112" s="1872" t="s">
        <v>1229</v>
      </c>
      <c r="C112" s="50"/>
      <c r="D112" s="52"/>
      <c r="E112" s="179"/>
    </row>
    <row r="113" spans="1:5">
      <c r="A113" s="86">
        <v>75</v>
      </c>
      <c r="B113" s="1872" t="s">
        <v>1230</v>
      </c>
      <c r="C113" s="50"/>
      <c r="D113" s="52"/>
      <c r="E113" s="179"/>
    </row>
    <row r="114" spans="1:5">
      <c r="A114" s="86">
        <v>76</v>
      </c>
      <c r="B114" s="1872" t="s">
        <v>3325</v>
      </c>
      <c r="C114" s="50"/>
      <c r="D114" s="52"/>
      <c r="E114" s="179"/>
    </row>
    <row r="115" spans="1:5">
      <c r="A115" s="86">
        <v>77</v>
      </c>
      <c r="B115" s="1872"/>
      <c r="C115" s="50"/>
      <c r="D115" s="52"/>
      <c r="E115" s="179"/>
    </row>
    <row r="116" spans="1:5">
      <c r="A116" s="86">
        <v>78</v>
      </c>
      <c r="B116" s="1872" t="s">
        <v>12</v>
      </c>
      <c r="C116" s="50"/>
      <c r="D116" s="52"/>
      <c r="E116" s="179"/>
    </row>
    <row r="117" spans="1:5">
      <c r="A117" s="86">
        <v>79</v>
      </c>
      <c r="B117" s="1872" t="s">
        <v>1982</v>
      </c>
      <c r="C117" s="50"/>
      <c r="D117" s="52"/>
      <c r="E117" s="179"/>
    </row>
    <row r="118" spans="1:5">
      <c r="A118" s="86">
        <v>80</v>
      </c>
      <c r="B118" s="1872" t="s">
        <v>13</v>
      </c>
      <c r="C118" s="50"/>
      <c r="D118" s="52"/>
      <c r="E118" s="179"/>
    </row>
    <row r="119" spans="1:5">
      <c r="A119" s="86">
        <v>81</v>
      </c>
      <c r="B119" s="1872" t="s">
        <v>14</v>
      </c>
      <c r="C119" s="50"/>
      <c r="D119" s="52"/>
      <c r="E119" s="179">
        <v>-38000000</v>
      </c>
    </row>
    <row r="120" spans="1:5">
      <c r="A120" s="86">
        <v>82</v>
      </c>
      <c r="B120" s="1872" t="s">
        <v>15</v>
      </c>
      <c r="C120" s="50"/>
      <c r="D120" s="52"/>
      <c r="E120" s="1457"/>
    </row>
    <row r="121" spans="1:5">
      <c r="A121" s="86">
        <v>83</v>
      </c>
      <c r="B121" s="1872" t="s">
        <v>16</v>
      </c>
      <c r="C121" s="50"/>
      <c r="D121" s="52"/>
      <c r="E121" s="179">
        <f>SUM(E108:E119)</f>
        <v>27696897</v>
      </c>
    </row>
    <row r="122" spans="1:5">
      <c r="A122" s="86">
        <v>84</v>
      </c>
      <c r="B122" s="1872"/>
      <c r="C122" s="50"/>
      <c r="D122" s="52"/>
      <c r="E122" s="179"/>
    </row>
    <row r="123" spans="1:5">
      <c r="A123" s="86">
        <v>85</v>
      </c>
      <c r="B123" s="1872" t="s">
        <v>17</v>
      </c>
      <c r="C123" s="50"/>
      <c r="D123" s="52"/>
      <c r="E123" s="1457"/>
    </row>
    <row r="124" spans="1:5">
      <c r="A124" s="86">
        <v>86</v>
      </c>
      <c r="B124" s="1872" t="s">
        <v>18</v>
      </c>
      <c r="C124" s="50"/>
      <c r="D124" s="52"/>
      <c r="E124" s="179">
        <f>E39+E95+E121</f>
        <v>597185</v>
      </c>
    </row>
    <row r="125" spans="1:5">
      <c r="A125" s="86">
        <v>87</v>
      </c>
      <c r="B125" s="1872"/>
      <c r="C125" s="50"/>
      <c r="D125" s="52"/>
      <c r="E125" s="1457"/>
    </row>
    <row r="126" spans="1:5">
      <c r="A126" s="86">
        <v>88</v>
      </c>
      <c r="B126" s="1872" t="s">
        <v>19</v>
      </c>
      <c r="C126" s="50"/>
      <c r="D126" s="52"/>
      <c r="E126" s="179">
        <v>-458572</v>
      </c>
    </row>
    <row r="127" spans="1:5">
      <c r="A127" s="86">
        <v>89</v>
      </c>
      <c r="B127" s="1872"/>
      <c r="C127" s="50"/>
      <c r="D127" s="52"/>
      <c r="E127" s="1457"/>
    </row>
    <row r="128" spans="1:5" ht="15.75" thickBot="1">
      <c r="A128" s="253">
        <v>90</v>
      </c>
      <c r="B128" s="278" t="s">
        <v>20</v>
      </c>
      <c r="C128" s="401"/>
      <c r="D128" s="73"/>
      <c r="E128" s="183">
        <f>E124+E126</f>
        <v>138613</v>
      </c>
    </row>
    <row r="129" spans="1:5">
      <c r="A129" s="11" t="s">
        <v>1433</v>
      </c>
      <c r="B129" s="44"/>
      <c r="C129" s="11"/>
      <c r="D129" s="11"/>
      <c r="E129" s="199"/>
    </row>
    <row r="130" spans="1:5">
      <c r="A130" s="44" t="s">
        <v>21</v>
      </c>
      <c r="B130" s="44"/>
      <c r="C130" s="44"/>
      <c r="D130" s="44"/>
      <c r="E130" s="284"/>
    </row>
    <row r="131" spans="1:5">
      <c r="A131" s="11"/>
      <c r="B131" s="11"/>
      <c r="C131" s="11"/>
      <c r="D131" s="11"/>
      <c r="E131" s="11"/>
    </row>
    <row r="133" spans="1:5">
      <c r="A133" s="11"/>
      <c r="B133" s="44"/>
      <c r="C133" s="11"/>
      <c r="D133" s="11"/>
      <c r="E133" s="199"/>
    </row>
    <row r="134" spans="1:5">
      <c r="A134" s="11"/>
      <c r="B134" s="44"/>
      <c r="C134" s="11"/>
      <c r="D134" s="11"/>
      <c r="E134" s="199"/>
    </row>
    <row r="135" spans="1:5">
      <c r="A135" s="11"/>
      <c r="B135" s="44"/>
      <c r="C135" s="11"/>
      <c r="D135" s="11"/>
      <c r="E135" s="199"/>
    </row>
    <row r="136" spans="1:5">
      <c r="A136" s="11"/>
      <c r="B136" s="44"/>
      <c r="C136" s="11"/>
      <c r="D136" s="11"/>
      <c r="E136" s="199"/>
    </row>
    <row r="137" spans="1:5">
      <c r="A137" s="11"/>
      <c r="B137" s="44"/>
      <c r="C137" s="11"/>
      <c r="D137" s="11"/>
      <c r="E137" s="199"/>
    </row>
    <row r="138" spans="1:5">
      <c r="A138" s="11"/>
      <c r="B138" s="11"/>
      <c r="C138" s="11"/>
      <c r="D138" s="11"/>
      <c r="E138" s="199"/>
    </row>
    <row r="139" spans="1:5">
      <c r="A139" s="11"/>
      <c r="B139" s="11"/>
      <c r="C139" s="11"/>
      <c r="D139" s="11"/>
      <c r="E139" s="199"/>
    </row>
    <row r="140" spans="1:5">
      <c r="A140" s="11"/>
      <c r="B140" s="11"/>
      <c r="C140" s="11"/>
      <c r="D140" s="11"/>
      <c r="E140" s="199"/>
    </row>
    <row r="141" spans="1:5">
      <c r="A141" s="11"/>
      <c r="B141" s="11"/>
      <c r="C141" s="11"/>
      <c r="D141" s="11"/>
      <c r="E141" s="199"/>
    </row>
    <row r="142" spans="1:5">
      <c r="A142" s="11"/>
      <c r="B142" s="11"/>
      <c r="C142" s="11"/>
      <c r="D142" s="11"/>
      <c r="E142" s="199"/>
    </row>
    <row r="143" spans="1:5">
      <c r="A143" s="11"/>
      <c r="B143" s="11"/>
      <c r="C143" s="11"/>
      <c r="D143" s="11"/>
      <c r="E143" s="199"/>
    </row>
    <row r="144" spans="1:5">
      <c r="A144" s="11"/>
      <c r="B144" s="11"/>
      <c r="C144" s="11"/>
      <c r="D144" s="11"/>
      <c r="E144" s="199"/>
    </row>
    <row r="145" spans="1:5">
      <c r="A145" s="11"/>
      <c r="B145" s="11"/>
      <c r="C145" s="11"/>
      <c r="D145" s="11"/>
      <c r="E145" s="199"/>
    </row>
  </sheetData>
  <mergeCells count="6">
    <mergeCell ref="B76:B80"/>
    <mergeCell ref="C77:E78"/>
    <mergeCell ref="B5:B12"/>
    <mergeCell ref="C5:E10"/>
    <mergeCell ref="B13:B14"/>
    <mergeCell ref="B72:B74"/>
  </mergeCells>
  <phoneticPr fontId="0" type="noConversion"/>
  <printOptions horizontalCentered="1" verticalCentered="1"/>
  <pageMargins left="0.5" right="0.5" top="0.5" bottom="0.5" header="0.5" footer="0.5"/>
  <pageSetup scale="72" fitToHeight="2" orientation="portrait" horizontalDpi="300" verticalDpi="300" r:id="rId1"/>
  <headerFooter alignWithMargins="0"/>
  <rowBreaks count="1" manualBreakCount="1">
    <brk id="6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00B050"/>
  </sheetPr>
  <dimension ref="A1:O43"/>
  <sheetViews>
    <sheetView view="pageBreakPreview" zoomScale="73" zoomScaleNormal="75" zoomScaleSheetLayoutView="73" workbookViewId="0">
      <selection activeCell="K30" sqref="K30"/>
    </sheetView>
  </sheetViews>
  <sheetFormatPr defaultColWidth="14.44140625" defaultRowHeight="15"/>
  <cols>
    <col min="1" max="1" width="4.21875" style="1474" customWidth="1"/>
    <col min="2" max="2" width="49.6640625" style="1474" customWidth="1"/>
    <col min="3" max="3" width="3.33203125" style="1474" customWidth="1"/>
    <col min="4" max="5" width="2.44140625" style="1474" customWidth="1"/>
    <col min="6" max="6" width="16.109375" style="1474" customWidth="1"/>
    <col min="7" max="7" width="16.6640625" style="1474" customWidth="1"/>
    <col min="8" max="8" width="15" style="1474" customWidth="1"/>
    <col min="9" max="9" width="11" style="1474" bestFit="1" customWidth="1"/>
    <col min="10" max="10" width="4" style="1474" customWidth="1"/>
    <col min="11" max="11" width="32.109375" style="1474" customWidth="1"/>
    <col min="12" max="12" width="17.77734375" style="1583" bestFit="1" customWidth="1"/>
    <col min="13" max="13" width="18.44140625" style="1583" bestFit="1" customWidth="1"/>
    <col min="14" max="14" width="18.77734375" style="1474" customWidth="1"/>
    <col min="15" max="15" width="18.5546875" style="1474" customWidth="1"/>
    <col min="16" max="16384" width="14.44140625" style="1474"/>
  </cols>
  <sheetData>
    <row r="1" spans="1:15">
      <c r="A1" s="1462" t="s">
        <v>2838</v>
      </c>
      <c r="B1" s="1463"/>
      <c r="C1" s="1464" t="s">
        <v>3932</v>
      </c>
      <c r="D1" s="1465"/>
      <c r="E1" s="1465"/>
      <c r="F1" s="1463"/>
      <c r="G1" s="1466" t="s">
        <v>2840</v>
      </c>
      <c r="H1" s="1464" t="s">
        <v>1173</v>
      </c>
      <c r="I1" s="1467"/>
      <c r="J1" s="1468" t="s">
        <v>2838</v>
      </c>
      <c r="K1" s="1469"/>
      <c r="L1" s="1470" t="s">
        <v>3932</v>
      </c>
      <c r="M1" s="1471"/>
      <c r="N1" s="1472" t="s">
        <v>2840</v>
      </c>
      <c r="O1" s="1473" t="s">
        <v>1173</v>
      </c>
    </row>
    <row r="2" spans="1:15">
      <c r="A2" s="1475" t="str">
        <f>'120121'!B2</f>
        <v>Orange and Rockland Utilities, Inc</v>
      </c>
      <c r="B2" s="1197"/>
      <c r="C2" s="1476" t="s">
        <v>3933</v>
      </c>
      <c r="D2" s="1477" t="s">
        <v>1174</v>
      </c>
      <c r="E2" s="1477"/>
      <c r="F2" s="1197" t="s">
        <v>3935</v>
      </c>
      <c r="G2" s="1478" t="s">
        <v>2842</v>
      </c>
      <c r="H2" s="1479"/>
      <c r="I2" s="1838"/>
      <c r="J2" s="1198" t="str">
        <f>A2</f>
        <v>Orange and Rockland Utilities, Inc</v>
      </c>
      <c r="K2" s="1837"/>
      <c r="L2" s="1480" t="s">
        <v>1175</v>
      </c>
      <c r="M2" s="1481"/>
      <c r="N2" s="1482" t="s">
        <v>2842</v>
      </c>
      <c r="O2" s="1483"/>
    </row>
    <row r="3" spans="1:15" ht="15" customHeight="1">
      <c r="A3" s="1475"/>
      <c r="B3" s="1477"/>
      <c r="C3" s="1476" t="s">
        <v>3936</v>
      </c>
      <c r="D3" s="1477" t="s">
        <v>3934</v>
      </c>
      <c r="E3" s="1477"/>
      <c r="F3" s="1197" t="s">
        <v>3937</v>
      </c>
      <c r="G3" s="1199" t="str">
        <f>'120121'!D3</f>
        <v>4/30/2014</v>
      </c>
      <c r="H3" s="1484" t="str">
        <f>'120121'!E3</f>
        <v>12/31/2013</v>
      </c>
      <c r="I3" s="1838"/>
      <c r="J3" s="1485"/>
      <c r="K3" s="1486"/>
      <c r="L3" s="1487" t="s">
        <v>1176</v>
      </c>
      <c r="M3" s="1488"/>
      <c r="N3" s="1200" t="str">
        <f>+G3</f>
        <v>4/30/2014</v>
      </c>
      <c r="O3" s="1201" t="str">
        <f>H3</f>
        <v>12/31/2013</v>
      </c>
    </row>
    <row r="4" spans="1:15" ht="15" customHeight="1">
      <c r="A4" s="1489"/>
      <c r="B4" s="3355" t="s">
        <v>1177</v>
      </c>
      <c r="C4" s="3355"/>
      <c r="D4" s="3355"/>
      <c r="E4" s="3355"/>
      <c r="F4" s="3355"/>
      <c r="G4" s="3355"/>
      <c r="H4" s="3355"/>
      <c r="I4" s="3356"/>
      <c r="J4" s="1490"/>
      <c r="K4" s="3352" t="s">
        <v>1177</v>
      </c>
      <c r="L4" s="3352"/>
      <c r="M4" s="3352"/>
      <c r="N4" s="3352"/>
      <c r="O4" s="3353"/>
    </row>
    <row r="5" spans="1:15" ht="15" customHeight="1">
      <c r="A5" s="1491"/>
      <c r="B5" s="1492"/>
      <c r="C5" s="1493"/>
      <c r="D5" s="1493"/>
      <c r="E5" s="1493"/>
      <c r="F5" s="1493"/>
      <c r="G5" s="1493"/>
      <c r="H5" s="1493"/>
      <c r="I5" s="1838"/>
      <c r="J5" s="1494"/>
      <c r="K5" s="1495"/>
      <c r="L5" s="1496"/>
      <c r="M5" s="1496"/>
      <c r="N5" s="1497"/>
      <c r="O5" s="1498"/>
    </row>
    <row r="6" spans="1:15" ht="15" customHeight="1">
      <c r="A6" s="3354" t="s">
        <v>1178</v>
      </c>
      <c r="B6" s="3352"/>
      <c r="C6" s="3352"/>
      <c r="D6" s="3352"/>
      <c r="E6" s="3352"/>
      <c r="F6" s="3352"/>
      <c r="G6" s="3352"/>
      <c r="H6" s="3352"/>
      <c r="I6" s="1838"/>
      <c r="J6" s="3354"/>
      <c r="K6" s="3352"/>
      <c r="L6" s="3352"/>
      <c r="M6" s="3352"/>
      <c r="N6" s="3352"/>
      <c r="O6" s="3353"/>
    </row>
    <row r="7" spans="1:15">
      <c r="A7" s="1475"/>
      <c r="B7" s="3352"/>
      <c r="C7" s="3352"/>
      <c r="D7" s="3352"/>
      <c r="E7" s="3352"/>
      <c r="F7" s="3352"/>
      <c r="G7" s="3352"/>
      <c r="H7" s="3352"/>
      <c r="I7" s="1838"/>
      <c r="J7" s="1475"/>
      <c r="K7" s="3352"/>
      <c r="L7" s="3352"/>
      <c r="M7" s="3352"/>
      <c r="N7" s="3352"/>
      <c r="O7" s="3353"/>
    </row>
    <row r="8" spans="1:15" ht="15" customHeight="1">
      <c r="A8" s="3354" t="s">
        <v>1179</v>
      </c>
      <c r="B8" s="3352"/>
      <c r="C8" s="3352"/>
      <c r="D8" s="3352"/>
      <c r="E8" s="3352"/>
      <c r="F8" s="3352"/>
      <c r="G8" s="3352"/>
      <c r="H8" s="3352"/>
      <c r="I8" s="1838"/>
      <c r="J8" s="3354"/>
      <c r="K8" s="3352"/>
      <c r="L8" s="3352"/>
      <c r="M8" s="3352"/>
      <c r="N8" s="3352"/>
      <c r="O8" s="3353"/>
    </row>
    <row r="9" spans="1:15">
      <c r="A9" s="1475"/>
      <c r="B9" s="3352"/>
      <c r="C9" s="3352"/>
      <c r="D9" s="3352"/>
      <c r="E9" s="3352"/>
      <c r="F9" s="3352"/>
      <c r="G9" s="3352"/>
      <c r="H9" s="3352"/>
      <c r="I9" s="1838"/>
      <c r="J9" s="1475"/>
      <c r="K9" s="3352"/>
      <c r="L9" s="3352"/>
      <c r="M9" s="3352"/>
      <c r="N9" s="3352"/>
      <c r="O9" s="3353"/>
    </row>
    <row r="10" spans="1:15" ht="15.75" customHeight="1">
      <c r="A10" s="3354" t="s">
        <v>1180</v>
      </c>
      <c r="B10" s="3352"/>
      <c r="C10" s="3352"/>
      <c r="D10" s="3352"/>
      <c r="E10" s="3352"/>
      <c r="F10" s="3352"/>
      <c r="G10" s="3352"/>
      <c r="H10" s="3352"/>
      <c r="I10" s="1838"/>
      <c r="J10" s="3354"/>
      <c r="K10" s="3352"/>
      <c r="L10" s="3352"/>
      <c r="M10" s="3352"/>
      <c r="N10" s="3352"/>
      <c r="O10" s="3353"/>
    </row>
    <row r="11" spans="1:15">
      <c r="A11" s="1475"/>
      <c r="B11" s="3352"/>
      <c r="C11" s="3352"/>
      <c r="D11" s="3352"/>
      <c r="E11" s="3352"/>
      <c r="F11" s="3352"/>
      <c r="G11" s="3352"/>
      <c r="H11" s="3352"/>
      <c r="I11" s="1838"/>
      <c r="J11" s="1475"/>
      <c r="K11" s="3352"/>
      <c r="L11" s="3352"/>
      <c r="M11" s="3352"/>
      <c r="N11" s="3352"/>
      <c r="O11" s="3353"/>
    </row>
    <row r="12" spans="1:15">
      <c r="A12" s="1475"/>
      <c r="B12" s="3352"/>
      <c r="C12" s="3352"/>
      <c r="D12" s="3352"/>
      <c r="E12" s="3352"/>
      <c r="F12" s="3352"/>
      <c r="G12" s="3352"/>
      <c r="H12" s="3352"/>
      <c r="I12" s="1499"/>
      <c r="J12" s="1500"/>
      <c r="K12" s="3352"/>
      <c r="L12" s="3352"/>
      <c r="M12" s="3352"/>
      <c r="N12" s="3352"/>
      <c r="O12" s="3353"/>
    </row>
    <row r="13" spans="1:15">
      <c r="A13" s="1501"/>
      <c r="B13" s="1502"/>
      <c r="C13" s="1502"/>
      <c r="D13" s="1502"/>
      <c r="E13" s="1503"/>
      <c r="F13" s="1504" t="s">
        <v>1181</v>
      </c>
      <c r="G13" s="1505" t="s">
        <v>1182</v>
      </c>
      <c r="H13" s="1506" t="s">
        <v>1183</v>
      </c>
      <c r="I13" s="1507" t="s">
        <v>574</v>
      </c>
      <c r="J13" s="1508"/>
      <c r="K13" s="1509" t="s">
        <v>1184</v>
      </c>
      <c r="L13" s="1510" t="s">
        <v>1184</v>
      </c>
      <c r="M13" s="1511" t="s">
        <v>1185</v>
      </c>
      <c r="N13" s="1512" t="s">
        <v>1186</v>
      </c>
      <c r="O13" s="1513" t="s">
        <v>1187</v>
      </c>
    </row>
    <row r="14" spans="1:15">
      <c r="A14" s="1514" t="s">
        <v>4231</v>
      </c>
      <c r="B14" s="1478" t="s">
        <v>3741</v>
      </c>
      <c r="C14" s="1493"/>
      <c r="D14" s="1493"/>
      <c r="E14" s="1515"/>
      <c r="F14" s="1516" t="s">
        <v>1188</v>
      </c>
      <c r="G14" s="1517" t="s">
        <v>1189</v>
      </c>
      <c r="H14" s="1482" t="s">
        <v>1190</v>
      </c>
      <c r="I14" s="1518" t="s">
        <v>512</v>
      </c>
      <c r="J14" s="1514" t="s">
        <v>4231</v>
      </c>
      <c r="K14" s="1519" t="s">
        <v>1191</v>
      </c>
      <c r="L14" s="1520" t="s">
        <v>1190</v>
      </c>
      <c r="M14" s="1521" t="s">
        <v>1192</v>
      </c>
      <c r="N14" s="1522" t="s">
        <v>1193</v>
      </c>
      <c r="O14" s="1523" t="s">
        <v>1194</v>
      </c>
    </row>
    <row r="15" spans="1:15">
      <c r="A15" s="1514" t="s">
        <v>4234</v>
      </c>
      <c r="B15" s="1493"/>
      <c r="C15" s="1493"/>
      <c r="D15" s="1493"/>
      <c r="E15" s="1515"/>
      <c r="F15" s="1478" t="s">
        <v>1195</v>
      </c>
      <c r="G15" s="1517" t="s">
        <v>1196</v>
      </c>
      <c r="H15" s="1524"/>
      <c r="I15" s="1525"/>
      <c r="J15" s="1514" t="s">
        <v>4234</v>
      </c>
      <c r="K15" s="1519" t="s">
        <v>1197</v>
      </c>
      <c r="L15" s="1520" t="s">
        <v>1198</v>
      </c>
      <c r="M15" s="1521" t="s">
        <v>1199</v>
      </c>
      <c r="N15" s="1526"/>
      <c r="O15" s="1523" t="s">
        <v>1200</v>
      </c>
    </row>
    <row r="16" spans="1:15">
      <c r="A16" s="1527"/>
      <c r="B16" s="1528" t="s">
        <v>74</v>
      </c>
      <c r="C16" s="1529"/>
      <c r="D16" s="1529"/>
      <c r="E16" s="1530"/>
      <c r="F16" s="1528" t="s">
        <v>2140</v>
      </c>
      <c r="G16" s="1531" t="s">
        <v>2141</v>
      </c>
      <c r="H16" s="1532" t="s">
        <v>2142</v>
      </c>
      <c r="I16" s="1533" t="s">
        <v>4070</v>
      </c>
      <c r="J16" s="1527"/>
      <c r="K16" s="1534" t="s">
        <v>4071</v>
      </c>
      <c r="L16" s="1535" t="s">
        <v>4072</v>
      </c>
      <c r="M16" s="1536" t="s">
        <v>4073</v>
      </c>
      <c r="N16" s="1537" t="s">
        <v>4074</v>
      </c>
      <c r="O16" s="1538" t="s">
        <v>4075</v>
      </c>
    </row>
    <row r="17" spans="1:15" ht="18" customHeight="1">
      <c r="A17" s="1527">
        <v>1</v>
      </c>
      <c r="B17" s="1539" t="s">
        <v>1201</v>
      </c>
      <c r="C17" s="1529"/>
      <c r="D17" s="1529"/>
      <c r="E17" s="1530"/>
      <c r="F17" s="1540"/>
      <c r="G17" s="1541">
        <v>-48768173</v>
      </c>
      <c r="H17" s="1542"/>
      <c r="I17" s="1838"/>
      <c r="J17" s="1527">
        <v>1</v>
      </c>
      <c r="K17" s="1543">
        <v>0</v>
      </c>
      <c r="L17" s="1544"/>
      <c r="M17" s="1545">
        <f t="shared" ref="M17:M25" si="0">SUM(F17:I17)+SUM(K17:L17)</f>
        <v>-48768173</v>
      </c>
      <c r="N17" s="1546"/>
      <c r="O17" s="1547"/>
    </row>
    <row r="18" spans="1:15" ht="18" customHeight="1">
      <c r="A18" s="1527">
        <v>2</v>
      </c>
      <c r="B18" s="1539" t="s">
        <v>1202</v>
      </c>
      <c r="C18" s="1529"/>
      <c r="D18" s="1529"/>
      <c r="E18" s="1530"/>
      <c r="F18" s="1548"/>
      <c r="G18" s="1549"/>
      <c r="H18" s="1550"/>
      <c r="I18" s="1202"/>
      <c r="J18" s="1527">
        <v>2</v>
      </c>
      <c r="K18" s="1551">
        <v>0</v>
      </c>
      <c r="L18" s="1541">
        <v>0</v>
      </c>
      <c r="M18" s="1545">
        <f t="shared" si="0"/>
        <v>0</v>
      </c>
      <c r="N18" s="1546"/>
      <c r="O18" s="1552"/>
    </row>
    <row r="19" spans="1:15" ht="18" customHeight="1">
      <c r="A19" s="1527">
        <v>3</v>
      </c>
      <c r="B19" s="1539" t="s">
        <v>1203</v>
      </c>
      <c r="C19" s="1529"/>
      <c r="D19" s="1529"/>
      <c r="E19" s="1530"/>
      <c r="F19" s="1548"/>
      <c r="G19" s="1541">
        <v>6363616</v>
      </c>
      <c r="H19" s="1542"/>
      <c r="I19" s="1202"/>
      <c r="J19" s="1527">
        <v>3</v>
      </c>
      <c r="K19" s="1551"/>
      <c r="L19" s="1541"/>
      <c r="M19" s="1545">
        <f t="shared" si="0"/>
        <v>6363616</v>
      </c>
      <c r="N19" s="1546"/>
      <c r="O19" s="1552"/>
    </row>
    <row r="20" spans="1:15" ht="18" customHeight="1">
      <c r="A20" s="1527">
        <v>4</v>
      </c>
      <c r="B20" s="1539" t="s">
        <v>1204</v>
      </c>
      <c r="C20" s="1529"/>
      <c r="D20" s="1529"/>
      <c r="E20" s="1530"/>
      <c r="F20" s="1553">
        <f>SUM(F18:F19)</f>
        <v>0</v>
      </c>
      <c r="G20" s="1549">
        <f>G18+G19</f>
        <v>6363616</v>
      </c>
      <c r="H20" s="1554"/>
      <c r="I20" s="1202"/>
      <c r="J20" s="1527">
        <v>4</v>
      </c>
      <c r="K20" s="1551">
        <f>SUM(K18:K19)</f>
        <v>0</v>
      </c>
      <c r="L20" s="1555">
        <f>SUM(L18:L19)</f>
        <v>0</v>
      </c>
      <c r="M20" s="1545">
        <f t="shared" si="0"/>
        <v>6363616</v>
      </c>
      <c r="N20" s="2963">
        <v>67480539</v>
      </c>
      <c r="O20" s="1556">
        <f>+M20+N20</f>
        <v>73844155</v>
      </c>
    </row>
    <row r="21" spans="1:15" ht="18" customHeight="1">
      <c r="A21" s="1527">
        <v>5</v>
      </c>
      <c r="B21" s="1539" t="s">
        <v>1205</v>
      </c>
      <c r="C21" s="1529"/>
      <c r="D21" s="1529"/>
      <c r="E21" s="1530"/>
      <c r="F21" s="1553"/>
      <c r="G21" s="1549">
        <f>G17+G20</f>
        <v>-42404557</v>
      </c>
      <c r="H21" s="1554"/>
      <c r="I21" s="1202"/>
      <c r="J21" s="1527">
        <v>5</v>
      </c>
      <c r="K21" s="1549">
        <f>+K17+K20</f>
        <v>0</v>
      </c>
      <c r="L21" s="1541">
        <f>L17+L20</f>
        <v>0</v>
      </c>
      <c r="M21" s="1545">
        <f t="shared" si="0"/>
        <v>-42404557</v>
      </c>
      <c r="N21" s="2962"/>
      <c r="O21" s="1552"/>
    </row>
    <row r="22" spans="1:15" ht="18" customHeight="1">
      <c r="A22" s="1527">
        <v>6</v>
      </c>
      <c r="B22" s="1539" t="s">
        <v>4707</v>
      </c>
      <c r="C22" s="1529"/>
      <c r="D22" s="1529"/>
      <c r="E22" s="1530"/>
      <c r="F22" s="1553"/>
      <c r="G22" s="1549">
        <f>+G21</f>
        <v>-42404557</v>
      </c>
      <c r="H22" s="1554"/>
      <c r="I22" s="1202"/>
      <c r="J22" s="1527">
        <v>6</v>
      </c>
      <c r="K22" s="1557"/>
      <c r="L22" s="1558"/>
      <c r="M22" s="1545">
        <f>+M21</f>
        <v>-42404557</v>
      </c>
      <c r="N22" s="2962"/>
      <c r="O22" s="1552"/>
    </row>
    <row r="23" spans="1:15" ht="18" customHeight="1">
      <c r="A23" s="1527">
        <v>7</v>
      </c>
      <c r="B23" s="1539" t="s">
        <v>1206</v>
      </c>
      <c r="C23" s="1529"/>
      <c r="D23" s="1529"/>
      <c r="E23" s="1530"/>
      <c r="F23" s="1553"/>
      <c r="G23" s="1549"/>
      <c r="H23" s="1554"/>
      <c r="I23" s="1202"/>
      <c r="J23" s="1527">
        <v>7</v>
      </c>
      <c r="K23" s="1555"/>
      <c r="L23" s="1558"/>
      <c r="M23" s="1545">
        <f t="shared" si="0"/>
        <v>0</v>
      </c>
      <c r="N23" s="2962"/>
      <c r="O23" s="1552"/>
    </row>
    <row r="24" spans="1:15" ht="18" customHeight="1">
      <c r="A24" s="1527">
        <v>8</v>
      </c>
      <c r="B24" s="1539" t="s">
        <v>1207</v>
      </c>
      <c r="C24" s="1529"/>
      <c r="D24" s="1529"/>
      <c r="E24" s="1530"/>
      <c r="F24" s="1553">
        <v>0</v>
      </c>
      <c r="G24" s="1549">
        <v>25084259</v>
      </c>
      <c r="H24" s="1554"/>
      <c r="I24" s="1203">
        <v>0</v>
      </c>
      <c r="J24" s="1527">
        <v>8</v>
      </c>
      <c r="K24" s="1555">
        <v>0</v>
      </c>
      <c r="L24" s="1558">
        <v>0</v>
      </c>
      <c r="M24" s="1545">
        <f t="shared" si="0"/>
        <v>25084259</v>
      </c>
      <c r="N24" s="2962"/>
      <c r="O24" s="1552"/>
    </row>
    <row r="25" spans="1:15" ht="18" customHeight="1">
      <c r="A25" s="1527">
        <v>9</v>
      </c>
      <c r="B25" s="1539" t="s">
        <v>1208</v>
      </c>
      <c r="C25" s="1529"/>
      <c r="D25" s="1529"/>
      <c r="E25" s="1530"/>
      <c r="F25" s="1549">
        <f>+F23+F24</f>
        <v>0</v>
      </c>
      <c r="G25" s="1549">
        <f>+G23+G24</f>
        <v>25084259</v>
      </c>
      <c r="H25" s="1549">
        <f>+H23+H24</f>
        <v>0</v>
      </c>
      <c r="I25" s="1559">
        <f>+I23+I24</f>
        <v>0</v>
      </c>
      <c r="J25" s="1527">
        <v>9</v>
      </c>
      <c r="K25" s="1555">
        <f>SUM(K23:K24)</f>
        <v>0</v>
      </c>
      <c r="L25" s="1555">
        <f>+L23+L24</f>
        <v>0</v>
      </c>
      <c r="M25" s="1545">
        <f t="shared" si="0"/>
        <v>25084259</v>
      </c>
      <c r="N25" s="2963">
        <v>61604367</v>
      </c>
      <c r="O25" s="1556">
        <f>+M25+N25</f>
        <v>86688626</v>
      </c>
    </row>
    <row r="26" spans="1:15" ht="18" customHeight="1">
      <c r="A26" s="1527">
        <v>10</v>
      </c>
      <c r="B26" s="1560" t="s">
        <v>1209</v>
      </c>
      <c r="C26" s="1561"/>
      <c r="D26" s="1561"/>
      <c r="E26" s="1562"/>
      <c r="F26" s="1563">
        <f>F25+F21</f>
        <v>0</v>
      </c>
      <c r="G26" s="1549">
        <f>+G22+G25</f>
        <v>-17320298</v>
      </c>
      <c r="H26" s="1549">
        <f>H21+H25</f>
        <v>0</v>
      </c>
      <c r="I26" s="1559">
        <f>I21+I25</f>
        <v>0</v>
      </c>
      <c r="J26" s="1527">
        <v>10</v>
      </c>
      <c r="K26" s="1549">
        <f>K21+K25</f>
        <v>0</v>
      </c>
      <c r="L26" s="1541">
        <f>L21+L25</f>
        <v>0</v>
      </c>
      <c r="M26" s="1564">
        <f>SUM(F26:I26)+SUM(K26:L26)</f>
        <v>-17320298</v>
      </c>
      <c r="N26" s="1565"/>
      <c r="O26" s="1566"/>
    </row>
    <row r="27" spans="1:15" ht="18" customHeight="1">
      <c r="A27" s="1527"/>
      <c r="B27" s="1539"/>
      <c r="C27" s="1529"/>
      <c r="D27" s="1529"/>
      <c r="E27" s="1530"/>
      <c r="F27" s="1553"/>
      <c r="G27" s="1549"/>
      <c r="H27" s="1567"/>
      <c r="I27" s="1838"/>
      <c r="J27" s="1527"/>
      <c r="K27" s="1551"/>
      <c r="L27" s="1558"/>
      <c r="M27" s="1568"/>
      <c r="N27" s="1546"/>
      <c r="O27" s="1552"/>
    </row>
    <row r="28" spans="1:15">
      <c r="A28" s="1475"/>
      <c r="B28" s="1477"/>
      <c r="C28" s="1493"/>
      <c r="D28" s="1493"/>
      <c r="E28" s="1493"/>
      <c r="F28" s="1477"/>
      <c r="G28" s="1569"/>
      <c r="H28" s="1569"/>
      <c r="I28" s="1204"/>
      <c r="J28" s="1475"/>
      <c r="K28" s="1477"/>
      <c r="L28" s="1570"/>
      <c r="M28" s="1570"/>
      <c r="N28" s="1493"/>
      <c r="O28" s="1483"/>
    </row>
    <row r="29" spans="1:15">
      <c r="A29" s="1571"/>
      <c r="B29" s="1477"/>
      <c r="C29" s="1493"/>
      <c r="D29" s="1493"/>
      <c r="E29" s="1493"/>
      <c r="F29" s="1477"/>
      <c r="G29" s="1569"/>
      <c r="H29" s="1569"/>
      <c r="I29" s="1838"/>
      <c r="J29" s="1475"/>
      <c r="K29" s="1477"/>
      <c r="L29" s="1570"/>
      <c r="M29" s="1570"/>
      <c r="N29" s="1493"/>
      <c r="O29" s="1483"/>
    </row>
    <row r="30" spans="1:15">
      <c r="A30" s="1475"/>
      <c r="B30" s="1477"/>
      <c r="C30" s="1493"/>
      <c r="D30" s="1493"/>
      <c r="E30" s="1493"/>
      <c r="F30" s="1477"/>
      <c r="G30" s="1569"/>
      <c r="H30" s="1569"/>
      <c r="I30" s="1838"/>
      <c r="J30" s="1475"/>
      <c r="K30" s="1477"/>
      <c r="L30" s="1572"/>
      <c r="M30" s="1570"/>
      <c r="N30" s="1493"/>
      <c r="O30" s="1573"/>
    </row>
    <row r="31" spans="1:15">
      <c r="A31" s="1475"/>
      <c r="B31" s="1477"/>
      <c r="C31" s="1493"/>
      <c r="D31" s="1493"/>
      <c r="E31" s="1493"/>
      <c r="F31" s="1477"/>
      <c r="G31" s="1569"/>
      <c r="H31" s="1569"/>
      <c r="I31" s="1838"/>
      <c r="J31" s="1475"/>
      <c r="K31" s="1477"/>
      <c r="L31" s="1570"/>
      <c r="M31" s="1570"/>
      <c r="N31" s="1493"/>
      <c r="O31" s="1483"/>
    </row>
    <row r="32" spans="1:15">
      <c r="A32" s="1475"/>
      <c r="B32" s="1477"/>
      <c r="C32" s="1493"/>
      <c r="D32" s="1493"/>
      <c r="E32" s="1493"/>
      <c r="F32" s="1477"/>
      <c r="G32" s="1569"/>
      <c r="H32" s="1569"/>
      <c r="I32" s="1838"/>
      <c r="J32" s="1475"/>
      <c r="K32" s="1477"/>
      <c r="L32" s="1570"/>
      <c r="M32" s="1570"/>
      <c r="N32" s="1493"/>
      <c r="O32" s="1483"/>
    </row>
    <row r="33" spans="1:15">
      <c r="A33" s="1475"/>
      <c r="B33" s="1477"/>
      <c r="C33" s="1493"/>
      <c r="D33" s="1493"/>
      <c r="E33" s="1493"/>
      <c r="F33" s="1477"/>
      <c r="G33" s="1569"/>
      <c r="H33" s="1569"/>
      <c r="I33" s="1838"/>
      <c r="J33" s="1475"/>
      <c r="K33" s="1477"/>
      <c r="L33" s="1570"/>
      <c r="M33" s="1570"/>
      <c r="N33" s="1493"/>
      <c r="O33" s="1483"/>
    </row>
    <row r="34" spans="1:15">
      <c r="A34" s="1475"/>
      <c r="B34" s="1477"/>
      <c r="C34" s="1493"/>
      <c r="D34" s="1493"/>
      <c r="E34" s="1493"/>
      <c r="F34" s="1477"/>
      <c r="G34" s="1569"/>
      <c r="H34" s="1569"/>
      <c r="I34" s="1838"/>
      <c r="J34" s="1475"/>
      <c r="K34" s="1477"/>
      <c r="L34" s="1570"/>
      <c r="M34" s="1570"/>
      <c r="N34" s="1493"/>
      <c r="O34" s="1483"/>
    </row>
    <row r="35" spans="1:15">
      <c r="A35" s="1475"/>
      <c r="B35" s="1477"/>
      <c r="C35" s="1493"/>
      <c r="D35" s="1493"/>
      <c r="E35" s="1493"/>
      <c r="F35" s="1477"/>
      <c r="G35" s="1569"/>
      <c r="H35" s="1569"/>
      <c r="I35" s="1838"/>
      <c r="J35" s="1475"/>
      <c r="K35" s="1477"/>
      <c r="L35" s="1570"/>
      <c r="M35" s="1570"/>
      <c r="N35" s="1493"/>
      <c r="O35" s="1483"/>
    </row>
    <row r="36" spans="1:15">
      <c r="A36" s="1475"/>
      <c r="B36" s="1477"/>
      <c r="C36" s="1493"/>
      <c r="D36" s="1493"/>
      <c r="E36" s="1493"/>
      <c r="F36" s="1477"/>
      <c r="G36" s="1569"/>
      <c r="H36" s="1569"/>
      <c r="I36" s="1838"/>
      <c r="J36" s="1475"/>
      <c r="K36" s="1477"/>
      <c r="L36" s="1570"/>
      <c r="M36" s="1570"/>
      <c r="N36" s="1493"/>
      <c r="O36" s="1483"/>
    </row>
    <row r="37" spans="1:15">
      <c r="A37" s="1475"/>
      <c r="B37" s="1477"/>
      <c r="C37" s="1493"/>
      <c r="D37" s="1493"/>
      <c r="E37" s="1493"/>
      <c r="F37" s="1477"/>
      <c r="G37" s="1569"/>
      <c r="H37" s="1569"/>
      <c r="I37" s="1838"/>
      <c r="J37" s="1475"/>
      <c r="K37" s="1477"/>
      <c r="L37" s="1570"/>
      <c r="M37" s="1570"/>
      <c r="N37" s="1493"/>
      <c r="O37" s="1483"/>
    </row>
    <row r="38" spans="1:15" ht="15.75" thickBot="1">
      <c r="A38" s="1574"/>
      <c r="B38" s="1575"/>
      <c r="C38" s="1576"/>
      <c r="D38" s="1576"/>
      <c r="E38" s="1576"/>
      <c r="F38" s="1575"/>
      <c r="G38" s="1577"/>
      <c r="H38" s="1577"/>
      <c r="I38" s="1578"/>
      <c r="J38" s="1574"/>
      <c r="K38" s="1575"/>
      <c r="L38" s="1579"/>
      <c r="M38" s="1579"/>
      <c r="N38" s="1576"/>
      <c r="O38" s="1580"/>
    </row>
    <row r="39" spans="1:15">
      <c r="A39" s="1205" t="s">
        <v>1801</v>
      </c>
      <c r="B39" s="1205"/>
      <c r="C39" s="1206"/>
      <c r="D39" s="1206"/>
      <c r="E39" s="1206"/>
      <c r="F39" s="1205"/>
      <c r="G39" s="1581"/>
      <c r="H39" s="1581"/>
      <c r="J39" s="1205" t="s">
        <v>1801</v>
      </c>
      <c r="K39" s="1205"/>
      <c r="L39" s="1207"/>
      <c r="M39" s="1207"/>
      <c r="N39" s="1206"/>
      <c r="O39" s="1205"/>
    </row>
    <row r="40" spans="1:15">
      <c r="A40" s="1205"/>
      <c r="B40" s="1205"/>
      <c r="C40" s="1206"/>
      <c r="D40" s="1206"/>
      <c r="E40" s="1206"/>
      <c r="F40" s="1205"/>
      <c r="G40" s="1581"/>
      <c r="H40" s="1205"/>
      <c r="J40" s="1205"/>
      <c r="K40" s="1205"/>
      <c r="L40" s="1207"/>
      <c r="M40" s="1207"/>
      <c r="N40" s="1206"/>
      <c r="O40" s="1205"/>
    </row>
    <row r="41" spans="1:15">
      <c r="A41" s="1206" t="s">
        <v>1210</v>
      </c>
      <c r="B41" s="1206"/>
      <c r="C41" s="1206"/>
      <c r="D41" s="1206"/>
      <c r="E41" s="1206"/>
      <c r="F41" s="1206"/>
      <c r="G41" s="1582"/>
      <c r="H41" s="1206"/>
      <c r="J41" s="1206" t="s">
        <v>1211</v>
      </c>
      <c r="K41" s="1206"/>
      <c r="L41" s="1207"/>
      <c r="M41" s="1207"/>
      <c r="N41" s="1206"/>
      <c r="O41" s="1206"/>
    </row>
    <row r="43" spans="1:15">
      <c r="A43" s="1481"/>
      <c r="B43" s="1205"/>
    </row>
  </sheetData>
  <mergeCells count="22">
    <mergeCell ref="B7:C7"/>
    <mergeCell ref="D7:H7"/>
    <mergeCell ref="K7:L7"/>
    <mergeCell ref="M7:O7"/>
    <mergeCell ref="B4:I4"/>
    <mergeCell ref="K4:O4"/>
    <mergeCell ref="A6:H6"/>
    <mergeCell ref="J6:O6"/>
    <mergeCell ref="A8:H8"/>
    <mergeCell ref="J8:O8"/>
    <mergeCell ref="B9:C9"/>
    <mergeCell ref="D9:H9"/>
    <mergeCell ref="K9:L9"/>
    <mergeCell ref="M9:O9"/>
    <mergeCell ref="B12:H12"/>
    <mergeCell ref="K12:O12"/>
    <mergeCell ref="A10:H10"/>
    <mergeCell ref="J10:O10"/>
    <mergeCell ref="B11:C11"/>
    <mergeCell ref="D11:H11"/>
    <mergeCell ref="K11:L11"/>
    <mergeCell ref="M11:O11"/>
  </mergeCells>
  <phoneticPr fontId="59" type="noConversion"/>
  <pageMargins left="0.75" right="0.75" top="1" bottom="1" header="0.5" footer="0.5"/>
  <pageSetup scale="61" fitToWidth="2" fitToHeight="2" orientation="portrait" horizontalDpi="1200" verticalDpi="1200" r:id="rId1"/>
  <headerFooter alignWithMargins="0"/>
  <colBreaks count="1" manualBreakCount="1">
    <brk id="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8" enableFormatConditionsCalculation="0">
    <tabColor rgb="FF92D050"/>
  </sheetPr>
  <dimension ref="A1:K328"/>
  <sheetViews>
    <sheetView defaultGridColor="0" view="pageBreakPreview" colorId="22" zoomScale="89" zoomScaleNormal="85" zoomScaleSheetLayoutView="89" workbookViewId="0">
      <selection activeCell="G29" sqref="G29"/>
    </sheetView>
  </sheetViews>
  <sheetFormatPr defaultColWidth="9.6640625" defaultRowHeight="15"/>
  <cols>
    <col min="1" max="1" width="4.6640625" style="4" customWidth="1"/>
    <col min="2" max="2" width="43.6640625" style="4" customWidth="1"/>
    <col min="3" max="3" width="4.6640625" style="4" customWidth="1"/>
    <col min="4" max="4" width="3.6640625" style="4" customWidth="1"/>
    <col min="5" max="5" width="1.6640625" style="4" customWidth="1"/>
    <col min="6" max="6" width="18.88671875" style="4" bestFit="1" customWidth="1"/>
    <col min="7" max="7" width="15.6640625" style="4" customWidth="1"/>
    <col min="8" max="8" width="18.5546875" style="4" bestFit="1" customWidth="1"/>
    <col min="9" max="10" width="9.6640625" style="4"/>
    <col min="11" max="11" width="19.77734375" style="1829" customWidth="1"/>
    <col min="12" max="12" width="11" style="4" customWidth="1"/>
    <col min="13" max="13" width="9.6640625" style="4"/>
    <col min="14" max="14" width="32.6640625" style="4" customWidth="1"/>
    <col min="15" max="16384" width="9.6640625" style="4"/>
  </cols>
  <sheetData>
    <row r="1" spans="1:8">
      <c r="A1" s="13"/>
      <c r="B1" s="128" t="s">
        <v>2838</v>
      </c>
      <c r="C1" s="130" t="s">
        <v>3932</v>
      </c>
      <c r="D1" s="41"/>
      <c r="E1" s="41"/>
      <c r="F1" s="128"/>
      <c r="G1" s="128" t="s">
        <v>2840</v>
      </c>
      <c r="H1" s="42" t="s">
        <v>4225</v>
      </c>
    </row>
    <row r="2" spans="1:8">
      <c r="A2" s="47"/>
      <c r="B2" s="56" t="str">
        <f>'Data Sheet'!$C$25</f>
        <v>Orange and Rockland Utilities, Inc</v>
      </c>
      <c r="C2" s="1832" t="s">
        <v>3933</v>
      </c>
      <c r="D2" s="11" t="s">
        <v>602</v>
      </c>
      <c r="E2" s="11" t="s">
        <v>3935</v>
      </c>
      <c r="F2" s="56"/>
      <c r="G2" s="56" t="s">
        <v>2842</v>
      </c>
      <c r="H2" s="48"/>
    </row>
    <row r="3" spans="1:8" ht="15" customHeight="1">
      <c r="A3" s="49"/>
      <c r="B3" s="52"/>
      <c r="C3" s="220" t="s">
        <v>3936</v>
      </c>
      <c r="D3" s="52" t="s">
        <v>3934</v>
      </c>
      <c r="E3" s="52" t="s">
        <v>3937</v>
      </c>
      <c r="F3" s="77"/>
      <c r="G3" s="1881" t="str">
        <f>'Data Sheet'!$C$40</f>
        <v>4/30/2014</v>
      </c>
      <c r="H3" s="711" t="str">
        <f>'Data Sheet'!$C$38</f>
        <v>12/31/2013</v>
      </c>
    </row>
    <row r="4" spans="1:8" ht="15" customHeight="1">
      <c r="A4" s="90" t="s">
        <v>22</v>
      </c>
      <c r="B4" s="50"/>
      <c r="C4" s="50"/>
      <c r="D4" s="50"/>
      <c r="E4" s="50"/>
      <c r="F4" s="50"/>
      <c r="G4" s="50"/>
      <c r="H4" s="330"/>
    </row>
    <row r="5" spans="1:8">
      <c r="A5" s="47"/>
      <c r="B5" s="3287" t="s">
        <v>2335</v>
      </c>
      <c r="C5" s="3278"/>
      <c r="D5" s="44"/>
      <c r="E5" s="3287" t="s">
        <v>2336</v>
      </c>
      <c r="F5" s="3278"/>
      <c r="G5" s="3278"/>
      <c r="H5" s="3279"/>
    </row>
    <row r="6" spans="1:8">
      <c r="A6" s="47"/>
      <c r="B6" s="3280"/>
      <c r="C6" s="3280"/>
      <c r="D6" s="44"/>
      <c r="E6" s="3280"/>
      <c r="F6" s="3280"/>
      <c r="G6" s="3280"/>
      <c r="H6" s="3281"/>
    </row>
    <row r="7" spans="1:8">
      <c r="A7" s="47"/>
      <c r="B7" s="3280"/>
      <c r="C7" s="3280"/>
      <c r="D7" s="44"/>
      <c r="E7" s="3280"/>
      <c r="F7" s="3280"/>
      <c r="G7" s="3280"/>
      <c r="H7" s="3281"/>
    </row>
    <row r="8" spans="1:8">
      <c r="A8" s="47"/>
      <c r="B8" s="3280"/>
      <c r="C8" s="3280"/>
      <c r="D8" s="44"/>
      <c r="E8" s="3280"/>
      <c r="F8" s="3280"/>
      <c r="G8" s="3280"/>
      <c r="H8" s="3281"/>
    </row>
    <row r="9" spans="1:8">
      <c r="A9" s="47"/>
      <c r="B9" s="3280"/>
      <c r="C9" s="3280"/>
      <c r="D9" s="44"/>
      <c r="E9" s="3291" t="s">
        <v>443</v>
      </c>
      <c r="F9" s="3258"/>
      <c r="G9" s="3258"/>
      <c r="H9" s="3357"/>
    </row>
    <row r="10" spans="1:8">
      <c r="A10" s="47"/>
      <c r="B10" s="3280"/>
      <c r="C10" s="3280"/>
      <c r="D10" s="44"/>
      <c r="E10" s="3258"/>
      <c r="F10" s="3258"/>
      <c r="G10" s="3258"/>
      <c r="H10" s="3357"/>
    </row>
    <row r="11" spans="1:8">
      <c r="A11" s="47"/>
      <c r="B11" s="3280"/>
      <c r="C11" s="3280"/>
      <c r="D11" s="44"/>
      <c r="E11" s="3258"/>
      <c r="F11" s="3258"/>
      <c r="G11" s="3258"/>
      <c r="H11" s="3357"/>
    </row>
    <row r="12" spans="1:8">
      <c r="A12" s="47"/>
      <c r="B12" s="3291" t="s">
        <v>444</v>
      </c>
      <c r="C12" s="3280"/>
      <c r="D12" s="44"/>
      <c r="E12" s="3258"/>
      <c r="F12" s="3258"/>
      <c r="G12" s="3258"/>
      <c r="H12" s="3357"/>
    </row>
    <row r="13" spans="1:8">
      <c r="A13" s="47"/>
      <c r="B13" s="3280"/>
      <c r="C13" s="3280"/>
      <c r="D13" s="44"/>
      <c r="E13" s="3258"/>
      <c r="F13" s="3258"/>
      <c r="G13" s="3258"/>
      <c r="H13" s="3357"/>
    </row>
    <row r="14" spans="1:8">
      <c r="A14" s="47"/>
      <c r="B14" s="3280"/>
      <c r="C14" s="3280"/>
      <c r="D14" s="44"/>
      <c r="E14" s="3358" t="s">
        <v>1312</v>
      </c>
      <c r="F14" s="3280"/>
      <c r="G14" s="3280"/>
      <c r="H14" s="3281"/>
    </row>
    <row r="15" spans="1:8">
      <c r="A15" s="47"/>
      <c r="B15" s="3280"/>
      <c r="C15" s="3280"/>
      <c r="D15" s="44"/>
      <c r="E15" s="3280"/>
      <c r="F15" s="3280"/>
      <c r="G15" s="3280"/>
      <c r="H15" s="3281"/>
    </row>
    <row r="16" spans="1:8">
      <c r="A16" s="47"/>
      <c r="B16" s="3280"/>
      <c r="C16" s="3280"/>
      <c r="D16" s="44"/>
      <c r="E16" s="3280"/>
      <c r="F16" s="3280"/>
      <c r="G16" s="3280"/>
      <c r="H16" s="3281"/>
    </row>
    <row r="17" spans="1:8">
      <c r="A17" s="47"/>
      <c r="B17" s="3280"/>
      <c r="C17" s="3280"/>
      <c r="D17" s="44"/>
      <c r="E17" s="3291" t="s">
        <v>1313</v>
      </c>
      <c r="F17" s="3280"/>
      <c r="G17" s="3280"/>
      <c r="H17" s="3281"/>
    </row>
    <row r="18" spans="1:8">
      <c r="A18" s="47"/>
      <c r="B18" s="3280"/>
      <c r="C18" s="3280"/>
      <c r="D18" s="44"/>
      <c r="E18" s="3280"/>
      <c r="F18" s="3280"/>
      <c r="G18" s="3280"/>
      <c r="H18" s="3281"/>
    </row>
    <row r="19" spans="1:8">
      <c r="A19" s="47"/>
      <c r="B19" s="3280"/>
      <c r="C19" s="3280"/>
      <c r="D19" s="44"/>
      <c r="E19" s="3280"/>
      <c r="F19" s="3280"/>
      <c r="G19" s="3280"/>
      <c r="H19" s="3281"/>
    </row>
    <row r="20" spans="1:8">
      <c r="A20" s="47"/>
      <c r="B20" s="3291" t="s">
        <v>1305</v>
      </c>
      <c r="C20" s="3280"/>
      <c r="D20" s="44"/>
      <c r="E20" s="3280"/>
      <c r="F20" s="3280"/>
      <c r="G20" s="3280"/>
      <c r="H20" s="3281"/>
    </row>
    <row r="21" spans="1:8">
      <c r="A21" s="49"/>
      <c r="B21" s="3290"/>
      <c r="C21" s="3290"/>
      <c r="D21" s="50"/>
      <c r="E21" s="3290"/>
      <c r="F21" s="3290"/>
      <c r="G21" s="3290"/>
      <c r="H21" s="3359"/>
    </row>
    <row r="22" spans="1:8">
      <c r="A22" s="47"/>
      <c r="B22" s="44"/>
      <c r="C22" s="44"/>
      <c r="D22" s="44"/>
      <c r="E22" s="44"/>
      <c r="F22" s="11"/>
      <c r="G22" s="199"/>
      <c r="H22" s="204"/>
    </row>
    <row r="23" spans="1:8">
      <c r="A23" s="47"/>
      <c r="B23" s="44"/>
      <c r="C23" s="44"/>
      <c r="D23" s="44"/>
      <c r="E23" s="44"/>
      <c r="F23" s="11"/>
      <c r="G23" s="199"/>
      <c r="H23" s="204"/>
    </row>
    <row r="24" spans="1:8">
      <c r="A24" s="47"/>
      <c r="B24" s="44"/>
      <c r="C24" s="44"/>
      <c r="D24" s="44"/>
      <c r="E24" s="44"/>
      <c r="F24" s="11"/>
      <c r="G24" s="199"/>
      <c r="H24" s="204"/>
    </row>
    <row r="25" spans="1:8">
      <c r="A25" s="47"/>
      <c r="B25" s="44"/>
      <c r="C25" s="44"/>
      <c r="D25" s="44"/>
      <c r="E25" s="44"/>
      <c r="F25" s="11"/>
      <c r="G25" s="199"/>
      <c r="H25" s="204"/>
    </row>
    <row r="26" spans="1:8">
      <c r="A26" s="47"/>
      <c r="B26" s="44"/>
      <c r="C26" s="44"/>
      <c r="D26" s="44"/>
      <c r="E26" s="44"/>
      <c r="F26" s="11"/>
      <c r="G26" s="199"/>
      <c r="H26" s="204"/>
    </row>
    <row r="27" spans="1:8">
      <c r="A27" s="47"/>
      <c r="B27" s="44"/>
      <c r="C27" s="44"/>
      <c r="D27" s="44"/>
      <c r="E27" s="44"/>
      <c r="F27" s="11"/>
      <c r="G27" s="199"/>
      <c r="H27" s="204"/>
    </row>
    <row r="28" spans="1:8">
      <c r="A28" s="47"/>
      <c r="B28" s="44"/>
      <c r="C28" s="44"/>
      <c r="D28" s="44"/>
      <c r="E28" s="44"/>
      <c r="F28" s="11"/>
      <c r="G28" s="199"/>
      <c r="H28" s="204"/>
    </row>
    <row r="29" spans="1:8">
      <c r="A29" s="47"/>
      <c r="B29" s="44"/>
      <c r="C29" s="44"/>
      <c r="D29" s="44"/>
      <c r="E29" s="44"/>
      <c r="F29" s="11"/>
      <c r="G29" s="199"/>
      <c r="H29" s="204"/>
    </row>
    <row r="30" spans="1:8">
      <c r="A30" s="47"/>
      <c r="B30" s="44"/>
      <c r="C30" s="44"/>
      <c r="D30" s="44"/>
      <c r="E30" s="44"/>
      <c r="F30" s="11"/>
      <c r="G30" s="199"/>
      <c r="H30" s="204"/>
    </row>
    <row r="31" spans="1:8">
      <c r="A31" s="47"/>
      <c r="B31" s="44"/>
      <c r="C31" s="44"/>
      <c r="D31" s="44"/>
      <c r="E31" s="44"/>
      <c r="F31" s="11"/>
      <c r="G31" s="199"/>
      <c r="H31" s="204"/>
    </row>
    <row r="32" spans="1:8">
      <c r="A32" s="47"/>
      <c r="B32" s="44"/>
      <c r="C32" s="44"/>
      <c r="D32" s="44"/>
      <c r="E32" s="44"/>
      <c r="F32" s="11"/>
      <c r="G32" s="199"/>
      <c r="H32" s="204"/>
    </row>
    <row r="33" spans="1:8">
      <c r="A33" s="47"/>
      <c r="B33" s="44"/>
      <c r="C33" s="44"/>
      <c r="D33" s="44"/>
      <c r="E33" s="44"/>
      <c r="F33" s="11"/>
      <c r="G33" s="199"/>
      <c r="H33" s="204"/>
    </row>
    <row r="34" spans="1:8">
      <c r="A34" s="47"/>
      <c r="B34" s="44"/>
      <c r="C34" s="44"/>
      <c r="D34" s="44"/>
      <c r="E34" s="44"/>
      <c r="F34" s="11"/>
      <c r="G34" s="199"/>
      <c r="H34" s="204"/>
    </row>
    <row r="35" spans="1:8">
      <c r="A35" s="47"/>
      <c r="B35" s="44"/>
      <c r="C35" s="44"/>
      <c r="D35" s="44"/>
      <c r="E35" s="44"/>
      <c r="F35" s="11"/>
      <c r="G35" s="199"/>
      <c r="H35" s="204"/>
    </row>
    <row r="36" spans="1:8">
      <c r="A36" s="47"/>
      <c r="B36" s="44"/>
      <c r="C36" s="44"/>
      <c r="D36" s="44"/>
      <c r="E36" s="44"/>
      <c r="F36" s="11"/>
      <c r="G36" s="199"/>
      <c r="H36" s="204"/>
    </row>
    <row r="37" spans="1:8">
      <c r="A37" s="47"/>
      <c r="B37" s="44"/>
      <c r="C37" s="44"/>
      <c r="D37" s="44"/>
      <c r="E37" s="44"/>
      <c r="F37" s="11"/>
      <c r="G37" s="199"/>
      <c r="H37" s="204"/>
    </row>
    <row r="38" spans="1:8">
      <c r="A38" s="47"/>
      <c r="B38" s="44"/>
      <c r="C38" s="44"/>
      <c r="D38" s="44"/>
      <c r="E38" s="44"/>
      <c r="F38" s="11"/>
      <c r="G38" s="199"/>
      <c r="H38" s="204"/>
    </row>
    <row r="39" spans="1:8">
      <c r="A39" s="47"/>
      <c r="B39" s="44"/>
      <c r="C39" s="44"/>
      <c r="D39" s="44"/>
      <c r="E39" s="44"/>
      <c r="F39" s="11"/>
      <c r="G39" s="199"/>
      <c r="H39" s="204"/>
    </row>
    <row r="40" spans="1:8">
      <c r="A40" s="47"/>
      <c r="B40" s="44"/>
      <c r="C40" s="44"/>
      <c r="D40" s="44"/>
      <c r="E40" s="44"/>
      <c r="F40" s="11"/>
      <c r="G40" s="199"/>
      <c r="H40" s="204"/>
    </row>
    <row r="41" spans="1:8">
      <c r="A41" s="47"/>
      <c r="B41" s="44"/>
      <c r="C41" s="44"/>
      <c r="D41" s="44"/>
      <c r="E41" s="44"/>
      <c r="F41" s="11"/>
      <c r="G41" s="199"/>
      <c r="H41" s="204"/>
    </row>
    <row r="42" spans="1:8">
      <c r="A42" s="47"/>
      <c r="B42" s="44"/>
      <c r="C42" s="44"/>
      <c r="D42" s="44"/>
      <c r="E42" s="44"/>
      <c r="F42" s="11"/>
      <c r="G42" s="199"/>
      <c r="H42" s="204"/>
    </row>
    <row r="43" spans="1:8">
      <c r="A43" s="47"/>
      <c r="B43" s="44"/>
      <c r="C43" s="44"/>
      <c r="D43" s="44"/>
      <c r="E43" s="44"/>
      <c r="F43" s="11"/>
      <c r="G43" s="199"/>
      <c r="H43" s="204"/>
    </row>
    <row r="44" spans="1:8">
      <c r="A44" s="47"/>
      <c r="B44" s="2666" t="s">
        <v>5050</v>
      </c>
      <c r="C44" s="44"/>
      <c r="D44" s="44"/>
      <c r="E44" s="44"/>
      <c r="F44" s="11"/>
      <c r="G44" s="199"/>
      <c r="H44" s="204"/>
    </row>
    <row r="45" spans="1:8">
      <c r="A45" s="47"/>
      <c r="B45" s="44"/>
      <c r="C45" s="44"/>
      <c r="D45" s="44"/>
      <c r="E45" s="44"/>
      <c r="F45" s="11"/>
      <c r="G45" s="199"/>
      <c r="H45" s="204"/>
    </row>
    <row r="46" spans="1:8">
      <c r="A46" s="47"/>
      <c r="B46" s="44"/>
      <c r="C46" s="44"/>
      <c r="D46" s="44"/>
      <c r="E46" s="44"/>
      <c r="F46" s="11"/>
      <c r="G46" s="199"/>
      <c r="H46" s="204"/>
    </row>
    <row r="47" spans="1:8">
      <c r="A47" s="47"/>
      <c r="B47" s="1759" t="s">
        <v>5049</v>
      </c>
      <c r="C47" s="1415"/>
      <c r="D47" s="1415"/>
      <c r="E47" s="1415"/>
      <c r="F47" s="11"/>
      <c r="G47" s="199"/>
      <c r="H47" s="204"/>
    </row>
    <row r="48" spans="1:8">
      <c r="A48" s="47"/>
      <c r="B48" s="44"/>
      <c r="C48" s="44"/>
      <c r="D48" s="44"/>
      <c r="E48" s="44"/>
      <c r="F48" s="11"/>
      <c r="G48" s="199"/>
      <c r="H48" s="204"/>
    </row>
    <row r="49" spans="1:8">
      <c r="A49" s="47"/>
      <c r="B49" s="11"/>
      <c r="C49" s="44"/>
      <c r="D49" s="44"/>
      <c r="E49" s="44"/>
      <c r="F49" s="11"/>
      <c r="G49" s="199"/>
      <c r="H49" s="204"/>
    </row>
    <row r="50" spans="1:8">
      <c r="A50" s="47"/>
      <c r="B50" s="11"/>
      <c r="C50" s="44"/>
      <c r="D50" s="44"/>
      <c r="E50" s="44"/>
      <c r="F50" s="11"/>
      <c r="G50" s="199"/>
      <c r="H50" s="204"/>
    </row>
    <row r="51" spans="1:8">
      <c r="A51" s="47"/>
      <c r="B51" s="11"/>
      <c r="C51" s="44"/>
      <c r="D51" s="44"/>
      <c r="E51" s="44"/>
      <c r="F51" s="11"/>
      <c r="G51" s="199"/>
      <c r="H51" s="204"/>
    </row>
    <row r="52" spans="1:8">
      <c r="A52" s="47"/>
      <c r="B52" s="11"/>
      <c r="C52" s="44"/>
      <c r="D52" s="44"/>
      <c r="E52" s="44"/>
      <c r="F52" s="11"/>
      <c r="G52" s="199"/>
      <c r="H52" s="204"/>
    </row>
    <row r="53" spans="1:8">
      <c r="A53" s="47"/>
      <c r="B53" s="11"/>
      <c r="C53" s="44"/>
      <c r="D53" s="44"/>
      <c r="E53" s="44"/>
      <c r="F53" s="11"/>
      <c r="G53" s="199"/>
      <c r="H53" s="204"/>
    </row>
    <row r="54" spans="1:8">
      <c r="A54" s="47"/>
      <c r="B54" s="11"/>
      <c r="C54" s="44"/>
      <c r="D54" s="44"/>
      <c r="E54" s="44"/>
      <c r="F54" s="11"/>
      <c r="G54" s="199"/>
      <c r="H54" s="204"/>
    </row>
    <row r="55" spans="1:8">
      <c r="A55" s="47"/>
      <c r="B55" s="11"/>
      <c r="C55" s="44"/>
      <c r="D55" s="44"/>
      <c r="E55" s="44"/>
      <c r="F55" s="11"/>
      <c r="G55" s="199"/>
      <c r="H55" s="204"/>
    </row>
    <row r="56" spans="1:8">
      <c r="A56" s="47"/>
      <c r="B56" s="11"/>
      <c r="C56" s="44"/>
      <c r="D56" s="44"/>
      <c r="E56" s="44"/>
      <c r="F56" s="11"/>
      <c r="G56" s="199"/>
      <c r="H56" s="204"/>
    </row>
    <row r="57" spans="1:8">
      <c r="A57" s="47"/>
      <c r="B57" s="11"/>
      <c r="C57" s="44"/>
      <c r="D57" s="44"/>
      <c r="E57" s="44"/>
      <c r="F57" s="11"/>
      <c r="G57" s="199"/>
      <c r="H57" s="204"/>
    </row>
    <row r="58" spans="1:8">
      <c r="A58" s="47"/>
      <c r="B58" s="11"/>
      <c r="C58" s="44"/>
      <c r="D58" s="44"/>
      <c r="E58" s="44"/>
      <c r="F58" s="11"/>
      <c r="G58" s="199"/>
      <c r="H58" s="204"/>
    </row>
    <row r="59" spans="1:8" ht="15.75" thickBot="1">
      <c r="A59" s="72"/>
      <c r="B59" s="73"/>
      <c r="C59" s="401"/>
      <c r="D59" s="401"/>
      <c r="E59" s="401"/>
      <c r="F59" s="73"/>
      <c r="G59" s="356"/>
      <c r="H59" s="234"/>
    </row>
    <row r="60" spans="1:8">
      <c r="A60" s="11" t="s">
        <v>191</v>
      </c>
      <c r="B60" s="44"/>
      <c r="C60" s="11"/>
      <c r="D60" s="11"/>
      <c r="E60" s="11"/>
      <c r="F60" s="11"/>
      <c r="G60" s="199"/>
      <c r="H60" s="1756"/>
    </row>
    <row r="61" spans="1:8">
      <c r="A61" s="44" t="s">
        <v>2852</v>
      </c>
      <c r="B61" s="44"/>
      <c r="C61" s="44"/>
      <c r="D61" s="44"/>
      <c r="E61" s="44"/>
      <c r="F61" s="44"/>
      <c r="G61" s="284"/>
      <c r="H61" s="284"/>
    </row>
    <row r="63" spans="1:8" ht="15.75" thickBot="1"/>
    <row r="64" spans="1:8">
      <c r="A64" s="13"/>
      <c r="B64" s="128" t="s">
        <v>2838</v>
      </c>
      <c r="C64" s="130" t="s">
        <v>3932</v>
      </c>
      <c r="D64" s="41"/>
      <c r="E64" s="41"/>
      <c r="F64" s="128"/>
      <c r="G64" s="128" t="s">
        <v>2840</v>
      </c>
      <c r="H64" s="42" t="s">
        <v>4225</v>
      </c>
    </row>
    <row r="65" spans="1:8">
      <c r="A65" s="47"/>
      <c r="B65" s="56" t="s">
        <v>576</v>
      </c>
      <c r="C65" s="1832" t="s">
        <v>3933</v>
      </c>
      <c r="D65" s="11" t="s">
        <v>602</v>
      </c>
      <c r="E65" s="11" t="s">
        <v>3935</v>
      </c>
      <c r="F65" s="56"/>
      <c r="G65" s="56" t="s">
        <v>2842</v>
      </c>
      <c r="H65" s="48"/>
    </row>
    <row r="66" spans="1:8">
      <c r="A66" s="49"/>
      <c r="B66" s="52"/>
      <c r="C66" s="220" t="s">
        <v>3936</v>
      </c>
      <c r="D66" s="52" t="s">
        <v>3934</v>
      </c>
      <c r="E66" s="52" t="s">
        <v>3937</v>
      </c>
      <c r="F66" s="77"/>
      <c r="G66" s="1881" t="s">
        <v>4088</v>
      </c>
      <c r="H66" s="711" t="s">
        <v>4087</v>
      </c>
    </row>
    <row r="67" spans="1:8">
      <c r="A67" s="90" t="s">
        <v>192</v>
      </c>
      <c r="B67" s="50"/>
      <c r="C67" s="50"/>
      <c r="D67" s="50"/>
      <c r="E67" s="50"/>
      <c r="F67" s="50"/>
      <c r="G67" s="50"/>
      <c r="H67" s="330"/>
    </row>
    <row r="68" spans="1:8">
      <c r="A68" s="47"/>
      <c r="B68" s="44"/>
      <c r="C68" s="44"/>
      <c r="D68" s="44"/>
      <c r="E68" s="44"/>
      <c r="F68" s="11"/>
      <c r="G68" s="44"/>
      <c r="H68" s="45"/>
    </row>
    <row r="69" spans="1:8">
      <c r="A69" s="47"/>
      <c r="B69" s="44"/>
      <c r="C69" s="44"/>
      <c r="D69" s="44"/>
      <c r="E69" s="44"/>
      <c r="F69" s="11"/>
      <c r="G69" s="44"/>
      <c r="H69" s="45"/>
    </row>
    <row r="70" spans="1:8">
      <c r="A70" s="47"/>
      <c r="B70" s="44"/>
      <c r="C70" s="44"/>
      <c r="D70" s="44"/>
      <c r="E70" s="44"/>
      <c r="F70" s="11"/>
      <c r="G70" s="44"/>
      <c r="H70" s="45"/>
    </row>
    <row r="71" spans="1:8">
      <c r="A71" s="47"/>
      <c r="B71" s="44"/>
      <c r="C71" s="44"/>
      <c r="D71" s="44"/>
      <c r="E71" s="44"/>
      <c r="F71" s="11"/>
      <c r="G71" s="44"/>
      <c r="H71" s="1461"/>
    </row>
    <row r="72" spans="1:8">
      <c r="A72" s="47"/>
      <c r="B72" s="44"/>
      <c r="C72" s="44"/>
      <c r="D72" s="44"/>
      <c r="E72" s="44"/>
      <c r="F72" s="11"/>
      <c r="G72" s="44"/>
      <c r="H72" s="45"/>
    </row>
    <row r="73" spans="1:8">
      <c r="A73" s="47"/>
      <c r="B73" s="44"/>
      <c r="C73" s="44"/>
      <c r="D73" s="44"/>
      <c r="E73" s="44"/>
      <c r="F73" s="11"/>
      <c r="G73" s="44"/>
      <c r="H73" s="45"/>
    </row>
    <row r="74" spans="1:8">
      <c r="A74" s="47"/>
      <c r="B74" s="44"/>
      <c r="C74" s="44"/>
      <c r="D74" s="44"/>
      <c r="E74" s="44"/>
      <c r="F74" s="11"/>
      <c r="G74" s="284"/>
      <c r="H74" s="353"/>
    </row>
    <row r="75" spans="1:8">
      <c r="A75" s="47"/>
      <c r="B75" s="44"/>
      <c r="C75" s="44"/>
      <c r="D75" s="44"/>
      <c r="E75" s="44"/>
      <c r="F75" s="11"/>
      <c r="G75" s="284"/>
      <c r="H75" s="353"/>
    </row>
    <row r="76" spans="1:8">
      <c r="A76" s="47"/>
      <c r="B76" s="11"/>
      <c r="C76" s="44"/>
      <c r="D76" s="44"/>
      <c r="E76" s="44"/>
      <c r="F76" s="11"/>
      <c r="G76" s="284"/>
      <c r="H76" s="353"/>
    </row>
    <row r="77" spans="1:8">
      <c r="A77" s="47"/>
      <c r="B77" s="44"/>
      <c r="C77" s="44"/>
      <c r="D77" s="44"/>
      <c r="E77" s="44"/>
      <c r="F77" s="11"/>
      <c r="G77" s="284"/>
      <c r="H77" s="353"/>
    </row>
    <row r="78" spans="1:8">
      <c r="A78" s="47"/>
      <c r="B78" s="44"/>
      <c r="C78" s="44"/>
      <c r="D78" s="44"/>
      <c r="E78" s="44"/>
      <c r="F78" s="11"/>
      <c r="G78" s="284"/>
      <c r="H78" s="353"/>
    </row>
    <row r="79" spans="1:8">
      <c r="A79" s="47"/>
      <c r="B79" s="44"/>
      <c r="C79" s="44"/>
      <c r="D79" s="44"/>
      <c r="E79" s="44"/>
      <c r="F79" s="11"/>
      <c r="G79" s="44"/>
      <c r="H79" s="45"/>
    </row>
    <row r="80" spans="1:8">
      <c r="A80" s="47"/>
      <c r="B80" s="44"/>
      <c r="C80" s="44"/>
      <c r="D80" s="44"/>
      <c r="E80" s="44"/>
      <c r="F80" s="11"/>
      <c r="G80" s="44"/>
      <c r="H80" s="45"/>
    </row>
    <row r="81" spans="1:8">
      <c r="A81" s="47"/>
      <c r="B81" s="44"/>
      <c r="C81" s="44"/>
      <c r="D81" s="44"/>
      <c r="E81" s="44"/>
      <c r="F81" s="11"/>
      <c r="G81" s="44"/>
      <c r="H81" s="45"/>
    </row>
    <row r="82" spans="1:8">
      <c r="A82" s="47"/>
      <c r="B82" s="44"/>
      <c r="C82" s="44"/>
      <c r="D82" s="44"/>
      <c r="E82" s="44"/>
      <c r="F82" s="11"/>
      <c r="G82" s="44"/>
      <c r="H82" s="45"/>
    </row>
    <row r="83" spans="1:8">
      <c r="A83" s="47"/>
      <c r="B83" s="44"/>
      <c r="C83" s="44"/>
      <c r="D83" s="44"/>
      <c r="E83" s="44"/>
      <c r="F83" s="11"/>
      <c r="G83" s="44"/>
      <c r="H83" s="45"/>
    </row>
    <row r="84" spans="1:8">
      <c r="A84" s="47"/>
      <c r="B84" s="44"/>
      <c r="C84" s="44"/>
      <c r="D84" s="44"/>
      <c r="E84" s="44"/>
      <c r="F84" s="44"/>
      <c r="G84" s="44"/>
      <c r="H84" s="45"/>
    </row>
    <row r="85" spans="1:8">
      <c r="A85" s="47"/>
      <c r="B85" s="44"/>
      <c r="C85" s="44"/>
      <c r="D85" s="44"/>
      <c r="E85" s="44"/>
      <c r="F85" s="11"/>
      <c r="G85" s="199"/>
      <c r="H85" s="204"/>
    </row>
    <row r="86" spans="1:8">
      <c r="A86" s="47"/>
      <c r="B86" s="11"/>
      <c r="C86" s="44"/>
      <c r="D86" s="44"/>
      <c r="E86" s="44"/>
      <c r="F86" s="11"/>
      <c r="G86" s="199"/>
      <c r="H86" s="204"/>
    </row>
    <row r="87" spans="1:8">
      <c r="A87" s="47"/>
      <c r="B87" s="44"/>
      <c r="C87" s="44"/>
      <c r="D87" s="44"/>
      <c r="E87" s="44"/>
      <c r="F87" s="11"/>
      <c r="G87" s="199"/>
      <c r="H87" s="204"/>
    </row>
    <row r="88" spans="1:8">
      <c r="A88" s="47"/>
      <c r="B88" s="11"/>
      <c r="C88" s="44"/>
      <c r="D88" s="44"/>
      <c r="E88" s="44"/>
      <c r="F88" s="11"/>
      <c r="G88" s="199"/>
      <c r="H88" s="204"/>
    </row>
    <row r="89" spans="1:8">
      <c r="A89" s="47"/>
      <c r="B89" s="44"/>
      <c r="C89" s="44"/>
      <c r="D89" s="44"/>
      <c r="E89" s="44"/>
      <c r="F89" s="11"/>
      <c r="G89" s="199"/>
      <c r="H89" s="204"/>
    </row>
    <row r="90" spans="1:8">
      <c r="A90" s="47"/>
      <c r="B90" s="44"/>
      <c r="C90" s="44"/>
      <c r="D90" s="44"/>
      <c r="E90" s="44"/>
      <c r="F90" s="11"/>
      <c r="G90" s="199"/>
      <c r="H90" s="204"/>
    </row>
    <row r="91" spans="1:8">
      <c r="A91" s="47"/>
      <c r="B91" s="44"/>
      <c r="C91" s="44"/>
      <c r="D91" s="44"/>
      <c r="E91" s="44"/>
      <c r="F91" s="11"/>
      <c r="G91" s="199"/>
      <c r="H91" s="204"/>
    </row>
    <row r="92" spans="1:8">
      <c r="A92" s="47"/>
      <c r="B92" s="44"/>
      <c r="C92" s="44"/>
      <c r="D92" s="44"/>
      <c r="E92" s="44"/>
      <c r="F92" s="11"/>
      <c r="G92" s="199"/>
      <c r="H92" s="204"/>
    </row>
    <row r="93" spans="1:8">
      <c r="A93" s="47"/>
      <c r="B93" s="44"/>
      <c r="C93" s="44"/>
      <c r="D93" s="44"/>
      <c r="E93" s="44"/>
      <c r="F93" s="11"/>
      <c r="G93" s="199"/>
      <c r="H93" s="204"/>
    </row>
    <row r="94" spans="1:8">
      <c r="A94" s="47"/>
      <c r="B94" s="44"/>
      <c r="C94" s="44"/>
      <c r="D94" s="44"/>
      <c r="E94" s="44"/>
      <c r="F94" s="11"/>
      <c r="G94" s="199"/>
      <c r="H94" s="204"/>
    </row>
    <row r="95" spans="1:8">
      <c r="A95" s="47"/>
      <c r="B95" s="44"/>
      <c r="C95" s="44"/>
      <c r="D95" s="44"/>
      <c r="E95" s="44"/>
      <c r="F95" s="11"/>
      <c r="G95" s="199"/>
      <c r="H95" s="204"/>
    </row>
    <row r="96" spans="1:8">
      <c r="A96" s="47"/>
      <c r="B96" s="44"/>
      <c r="C96" s="44"/>
      <c r="D96" s="44"/>
      <c r="E96" s="44"/>
      <c r="F96" s="11"/>
      <c r="G96" s="199"/>
      <c r="H96" s="204"/>
    </row>
    <row r="97" spans="1:8">
      <c r="A97" s="47"/>
      <c r="B97" s="44"/>
      <c r="C97" s="44"/>
      <c r="D97" s="44"/>
      <c r="E97" s="44"/>
      <c r="F97" s="11"/>
      <c r="G97" s="199"/>
      <c r="H97" s="204"/>
    </row>
    <row r="98" spans="1:8">
      <c r="A98" s="47"/>
      <c r="B98" s="44"/>
      <c r="C98" s="44"/>
      <c r="D98" s="44"/>
      <c r="E98" s="44"/>
      <c r="F98" s="11"/>
      <c r="G98" s="199"/>
      <c r="H98" s="204"/>
    </row>
    <row r="99" spans="1:8">
      <c r="A99" s="47"/>
      <c r="B99" s="44"/>
      <c r="C99" s="44"/>
      <c r="D99" s="44"/>
      <c r="E99" s="44"/>
      <c r="F99" s="11"/>
      <c r="G99" s="199"/>
      <c r="H99" s="204"/>
    </row>
    <row r="100" spans="1:8">
      <c r="A100" s="47"/>
      <c r="B100" s="44"/>
      <c r="C100" s="44"/>
      <c r="D100" s="44"/>
      <c r="E100" s="44"/>
      <c r="F100" s="11"/>
      <c r="G100" s="199"/>
      <c r="H100" s="204"/>
    </row>
    <row r="101" spans="1:8">
      <c r="A101" s="47"/>
      <c r="B101" s="44"/>
      <c r="C101" s="44"/>
      <c r="D101" s="44"/>
      <c r="E101" s="44"/>
      <c r="F101" s="11"/>
      <c r="G101" s="199"/>
      <c r="H101" s="204"/>
    </row>
    <row r="102" spans="1:8">
      <c r="A102" s="47"/>
      <c r="B102" s="44"/>
      <c r="C102" s="44"/>
      <c r="D102" s="44"/>
      <c r="E102" s="44"/>
      <c r="F102" s="11"/>
      <c r="G102" s="199"/>
      <c r="H102" s="204"/>
    </row>
    <row r="103" spans="1:8">
      <c r="A103" s="47"/>
      <c r="B103" s="44"/>
      <c r="C103" s="44"/>
      <c r="D103" s="44"/>
      <c r="E103" s="44"/>
      <c r="F103" s="11"/>
      <c r="G103" s="199"/>
      <c r="H103" s="204"/>
    </row>
    <row r="104" spans="1:8">
      <c r="A104" s="47"/>
      <c r="B104" s="44"/>
      <c r="C104" s="44"/>
      <c r="D104" s="44"/>
      <c r="E104" s="44"/>
      <c r="F104" s="11"/>
      <c r="G104" s="199"/>
      <c r="H104" s="204"/>
    </row>
    <row r="105" spans="1:8">
      <c r="A105" s="47"/>
      <c r="B105" s="44"/>
      <c r="C105" s="44"/>
      <c r="D105" s="44"/>
      <c r="E105" s="44"/>
      <c r="F105" s="11"/>
      <c r="G105" s="199"/>
      <c r="H105" s="204"/>
    </row>
    <row r="106" spans="1:8">
      <c r="A106" s="47"/>
      <c r="B106" s="44"/>
      <c r="C106" s="44"/>
      <c r="D106" s="44"/>
      <c r="E106" s="44"/>
      <c r="F106" s="11"/>
      <c r="G106" s="199"/>
      <c r="H106" s="204"/>
    </row>
    <row r="107" spans="1:8">
      <c r="A107" s="47"/>
      <c r="B107" s="44"/>
      <c r="C107" s="44"/>
      <c r="D107" s="44"/>
      <c r="E107" s="44"/>
      <c r="F107" s="11"/>
      <c r="G107" s="199"/>
      <c r="H107" s="204"/>
    </row>
    <row r="108" spans="1:8">
      <c r="A108" s="47"/>
      <c r="B108" s="44"/>
      <c r="C108" s="44"/>
      <c r="D108" s="44"/>
      <c r="E108" s="44"/>
      <c r="F108" s="11"/>
      <c r="G108" s="199"/>
      <c r="H108" s="204"/>
    </row>
    <row r="109" spans="1:8">
      <c r="A109" s="47"/>
      <c r="B109" s="44"/>
      <c r="C109" s="44"/>
      <c r="D109" s="44"/>
      <c r="E109" s="44"/>
      <c r="F109" s="11"/>
      <c r="G109" s="199"/>
      <c r="H109" s="204"/>
    </row>
    <row r="110" spans="1:8">
      <c r="A110" s="47"/>
      <c r="B110" s="44"/>
      <c r="C110" s="44"/>
      <c r="D110" s="44"/>
      <c r="E110" s="44"/>
      <c r="F110" s="11"/>
      <c r="G110" s="199"/>
      <c r="H110" s="204"/>
    </row>
    <row r="111" spans="1:8">
      <c r="A111" s="47"/>
      <c r="B111" s="44"/>
      <c r="C111" s="44"/>
      <c r="D111" s="44"/>
      <c r="E111" s="44"/>
      <c r="F111" s="11"/>
      <c r="G111" s="199"/>
      <c r="H111" s="204"/>
    </row>
    <row r="112" spans="1:8">
      <c r="A112" s="47"/>
      <c r="B112" s="44"/>
      <c r="C112" s="44"/>
      <c r="D112" s="44"/>
      <c r="E112" s="44"/>
      <c r="F112" s="11"/>
      <c r="G112" s="199"/>
      <c r="H112" s="204"/>
    </row>
    <row r="113" spans="1:8">
      <c r="A113" s="47"/>
      <c r="B113" s="44"/>
      <c r="C113" s="44"/>
      <c r="D113" s="44"/>
      <c r="E113" s="44"/>
      <c r="F113" s="11"/>
      <c r="G113" s="199"/>
      <c r="H113" s="204"/>
    </row>
    <row r="114" spans="1:8">
      <c r="A114" s="47"/>
      <c r="B114" s="11"/>
      <c r="C114" s="44"/>
      <c r="D114" s="44"/>
      <c r="E114" s="44"/>
      <c r="F114" s="11"/>
      <c r="G114" s="199"/>
      <c r="H114" s="204"/>
    </row>
    <row r="115" spans="1:8">
      <c r="A115" s="47"/>
      <c r="B115" s="44"/>
      <c r="C115" s="44"/>
      <c r="D115" s="44"/>
      <c r="E115" s="44"/>
      <c r="F115" s="11"/>
      <c r="G115" s="199"/>
      <c r="H115" s="204"/>
    </row>
    <row r="116" spans="1:8">
      <c r="A116" s="47"/>
      <c r="B116" s="11"/>
      <c r="C116" s="44"/>
      <c r="D116" s="44"/>
      <c r="E116" s="44"/>
      <c r="F116" s="11"/>
      <c r="G116" s="199"/>
      <c r="H116" s="204"/>
    </row>
    <row r="117" spans="1:8">
      <c r="A117" s="47"/>
      <c r="B117" s="11"/>
      <c r="C117" s="44"/>
      <c r="D117" s="44"/>
      <c r="E117" s="44"/>
      <c r="F117" s="11"/>
      <c r="G117" s="199"/>
      <c r="H117" s="204"/>
    </row>
    <row r="118" spans="1:8">
      <c r="A118" s="47"/>
      <c r="B118" s="11"/>
      <c r="C118" s="44"/>
      <c r="D118" s="44"/>
      <c r="E118" s="44"/>
      <c r="F118" s="11"/>
      <c r="G118" s="199"/>
      <c r="H118" s="204"/>
    </row>
    <row r="119" spans="1:8">
      <c r="A119" s="47"/>
      <c r="B119" s="11"/>
      <c r="C119" s="44"/>
      <c r="D119" s="44"/>
      <c r="E119" s="44"/>
      <c r="F119" s="11"/>
      <c r="G119" s="199"/>
      <c r="H119" s="204"/>
    </row>
    <row r="120" spans="1:8">
      <c r="A120" s="47"/>
      <c r="B120" s="11"/>
      <c r="C120" s="44"/>
      <c r="D120" s="44"/>
      <c r="E120" s="44"/>
      <c r="F120" s="11"/>
      <c r="G120" s="199"/>
      <c r="H120" s="204"/>
    </row>
    <row r="121" spans="1:8">
      <c r="A121" s="47"/>
      <c r="B121" s="11"/>
      <c r="C121" s="44"/>
      <c r="D121" s="44"/>
      <c r="E121" s="44"/>
      <c r="F121" s="11"/>
      <c r="G121" s="199"/>
      <c r="H121" s="204"/>
    </row>
    <row r="122" spans="1:8">
      <c r="A122" s="47"/>
      <c r="B122" s="11"/>
      <c r="C122" s="44"/>
      <c r="D122" s="44"/>
      <c r="E122" s="44"/>
      <c r="F122" s="11"/>
      <c r="G122" s="199"/>
      <c r="H122" s="204"/>
    </row>
    <row r="123" spans="1:8">
      <c r="A123" s="47"/>
      <c r="B123" s="11"/>
      <c r="C123" s="44"/>
      <c r="D123" s="44"/>
      <c r="E123" s="44"/>
      <c r="F123" s="11"/>
      <c r="G123" s="199"/>
      <c r="H123" s="204"/>
    </row>
    <row r="124" spans="1:8">
      <c r="A124" s="47"/>
      <c r="B124" s="11"/>
      <c r="C124" s="44"/>
      <c r="D124" s="44"/>
      <c r="E124" s="44"/>
      <c r="F124" s="11"/>
      <c r="G124" s="199"/>
      <c r="H124" s="204"/>
    </row>
    <row r="125" spans="1:8">
      <c r="A125" s="47"/>
      <c r="B125" s="11"/>
      <c r="C125" s="44"/>
      <c r="D125" s="44"/>
      <c r="E125" s="44"/>
      <c r="F125" s="11"/>
      <c r="G125" s="199"/>
      <c r="H125" s="204"/>
    </row>
    <row r="126" spans="1:8" ht="15.75" thickBot="1">
      <c r="A126" s="72"/>
      <c r="B126" s="73"/>
      <c r="C126" s="401"/>
      <c r="D126" s="401"/>
      <c r="E126" s="401"/>
      <c r="F126" s="73"/>
      <c r="G126" s="356"/>
      <c r="H126" s="234"/>
    </row>
    <row r="127" spans="1:8">
      <c r="A127" s="11" t="s">
        <v>191</v>
      </c>
      <c r="B127" s="44"/>
      <c r="C127" s="11"/>
      <c r="D127" s="11"/>
      <c r="E127" s="11"/>
      <c r="F127" s="11"/>
      <c r="G127" s="199"/>
      <c r="H127" s="1756"/>
    </row>
    <row r="128" spans="1:8">
      <c r="A128" s="44" t="s">
        <v>2852</v>
      </c>
      <c r="B128" s="44"/>
      <c r="C128" s="44"/>
      <c r="D128" s="44"/>
      <c r="E128" s="44"/>
      <c r="F128" s="44"/>
      <c r="G128" s="284"/>
      <c r="H128" s="284"/>
    </row>
    <row r="130" spans="1:8" ht="15.75" thickBot="1"/>
    <row r="131" spans="1:8">
      <c r="A131" s="13"/>
      <c r="B131" s="128" t="s">
        <v>2838</v>
      </c>
      <c r="C131" s="130" t="s">
        <v>3932</v>
      </c>
      <c r="D131" s="41"/>
      <c r="E131" s="41"/>
      <c r="F131" s="128"/>
      <c r="G131" s="128" t="s">
        <v>2840</v>
      </c>
      <c r="H131" s="42" t="s">
        <v>4225</v>
      </c>
    </row>
    <row r="132" spans="1:8">
      <c r="A132" s="47"/>
      <c r="B132" s="56" t="s">
        <v>576</v>
      </c>
      <c r="C132" s="1832" t="s">
        <v>3933</v>
      </c>
      <c r="D132" s="11" t="s">
        <v>602</v>
      </c>
      <c r="E132" s="11" t="s">
        <v>3935</v>
      </c>
      <c r="F132" s="56"/>
      <c r="G132" s="56" t="s">
        <v>2842</v>
      </c>
      <c r="H132" s="48"/>
    </row>
    <row r="133" spans="1:8">
      <c r="A133" s="49"/>
      <c r="B133" s="52"/>
      <c r="C133" s="220" t="s">
        <v>3936</v>
      </c>
      <c r="D133" s="52" t="s">
        <v>3934</v>
      </c>
      <c r="E133" s="52" t="s">
        <v>3937</v>
      </c>
      <c r="F133" s="77"/>
      <c r="G133" s="1881" t="s">
        <v>4088</v>
      </c>
      <c r="H133" s="711" t="s">
        <v>4087</v>
      </c>
    </row>
    <row r="134" spans="1:8">
      <c r="A134" s="90" t="s">
        <v>192</v>
      </c>
      <c r="B134" s="50"/>
      <c r="C134" s="50"/>
      <c r="D134" s="50"/>
      <c r="E134" s="50"/>
      <c r="F134" s="50"/>
      <c r="G134" s="50"/>
      <c r="H134" s="330"/>
    </row>
    <row r="135" spans="1:8">
      <c r="A135" s="47"/>
      <c r="B135" s="44"/>
      <c r="C135" s="44"/>
      <c r="D135" s="44"/>
      <c r="E135" s="44"/>
      <c r="F135" s="11"/>
      <c r="G135" s="44"/>
      <c r="H135" s="45"/>
    </row>
    <row r="136" spans="1:8">
      <c r="A136" s="47"/>
      <c r="B136" s="44"/>
      <c r="C136" s="44"/>
      <c r="D136" s="44"/>
      <c r="E136" s="44"/>
      <c r="F136" s="11"/>
      <c r="G136" s="44"/>
      <c r="H136" s="45"/>
    </row>
    <row r="137" spans="1:8">
      <c r="A137" s="47"/>
      <c r="B137" s="44"/>
      <c r="C137" s="44"/>
      <c r="D137" s="44"/>
      <c r="E137" s="44"/>
      <c r="F137" s="11"/>
      <c r="G137" s="44"/>
      <c r="H137" s="45"/>
    </row>
    <row r="138" spans="1:8">
      <c r="A138" s="47"/>
      <c r="B138" s="44"/>
      <c r="C138" s="44"/>
      <c r="D138" s="44"/>
      <c r="E138" s="44"/>
      <c r="F138" s="11"/>
      <c r="G138" s="44"/>
      <c r="H138" s="1461"/>
    </row>
    <row r="139" spans="1:8">
      <c r="A139" s="47"/>
      <c r="B139" s="44"/>
      <c r="C139" s="44"/>
      <c r="D139" s="44"/>
      <c r="E139" s="44"/>
      <c r="F139" s="11"/>
      <c r="G139" s="44"/>
      <c r="H139" s="45"/>
    </row>
    <row r="140" spans="1:8">
      <c r="A140" s="47"/>
      <c r="B140" s="44"/>
      <c r="C140" s="44"/>
      <c r="D140" s="44"/>
      <c r="E140" s="44"/>
      <c r="F140" s="11"/>
      <c r="G140" s="44"/>
      <c r="H140" s="45"/>
    </row>
    <row r="141" spans="1:8">
      <c r="A141" s="47"/>
      <c r="B141" s="44"/>
      <c r="C141" s="44"/>
      <c r="D141" s="44"/>
      <c r="E141" s="44"/>
      <c r="F141" s="11"/>
      <c r="G141" s="284"/>
      <c r="H141" s="353"/>
    </row>
    <row r="142" spans="1:8">
      <c r="A142" s="47"/>
      <c r="B142" s="44"/>
      <c r="C142" s="44"/>
      <c r="D142" s="44"/>
      <c r="E142" s="44"/>
      <c r="F142" s="11"/>
      <c r="G142" s="284"/>
      <c r="H142" s="353"/>
    </row>
    <row r="143" spans="1:8">
      <c r="A143" s="47"/>
      <c r="B143" s="11"/>
      <c r="C143" s="44"/>
      <c r="D143" s="44"/>
      <c r="E143" s="44"/>
      <c r="F143" s="11"/>
      <c r="G143" s="284"/>
      <c r="H143" s="353"/>
    </row>
    <row r="144" spans="1:8">
      <c r="A144" s="47"/>
      <c r="B144" s="44"/>
      <c r="C144" s="44"/>
      <c r="D144" s="44"/>
      <c r="E144" s="44"/>
      <c r="F144" s="11"/>
      <c r="G144" s="284"/>
      <c r="H144" s="353"/>
    </row>
    <row r="145" spans="1:8">
      <c r="A145" s="47"/>
      <c r="B145" s="44"/>
      <c r="C145" s="44"/>
      <c r="D145" s="44"/>
      <c r="E145" s="44"/>
      <c r="F145" s="11"/>
      <c r="G145" s="284"/>
      <c r="H145" s="353"/>
    </row>
    <row r="146" spans="1:8">
      <c r="A146" s="47"/>
      <c r="B146" s="44"/>
      <c r="C146" s="44"/>
      <c r="D146" s="44"/>
      <c r="E146" s="44"/>
      <c r="F146" s="11"/>
      <c r="G146" s="44"/>
      <c r="H146" s="45"/>
    </row>
    <row r="147" spans="1:8">
      <c r="A147" s="47"/>
      <c r="B147" s="44"/>
      <c r="C147" s="44"/>
      <c r="D147" s="44"/>
      <c r="E147" s="44"/>
      <c r="F147" s="11"/>
      <c r="G147" s="44"/>
      <c r="H147" s="45"/>
    </row>
    <row r="148" spans="1:8">
      <c r="A148" s="47"/>
      <c r="B148" s="44"/>
      <c r="C148" s="44"/>
      <c r="D148" s="44"/>
      <c r="E148" s="44"/>
      <c r="F148" s="11"/>
      <c r="G148" s="44"/>
      <c r="H148" s="45"/>
    </row>
    <row r="149" spans="1:8">
      <c r="A149" s="47"/>
      <c r="B149" s="44"/>
      <c r="C149" s="44"/>
      <c r="D149" s="44"/>
      <c r="E149" s="44"/>
      <c r="F149" s="11"/>
      <c r="G149" s="44"/>
      <c r="H149" s="45"/>
    </row>
    <row r="150" spans="1:8">
      <c r="A150" s="47"/>
      <c r="B150" s="44"/>
      <c r="C150" s="44"/>
      <c r="D150" s="44"/>
      <c r="E150" s="44"/>
      <c r="F150" s="11"/>
      <c r="G150" s="44"/>
      <c r="H150" s="45"/>
    </row>
    <row r="151" spans="1:8">
      <c r="A151" s="47"/>
      <c r="B151" s="44"/>
      <c r="C151" s="44"/>
      <c r="D151" s="44"/>
      <c r="E151" s="44"/>
      <c r="F151" s="44"/>
      <c r="G151" s="44"/>
      <c r="H151" s="45"/>
    </row>
    <row r="152" spans="1:8">
      <c r="A152" s="47"/>
      <c r="B152" s="44"/>
      <c r="C152" s="44"/>
      <c r="D152" s="44"/>
      <c r="E152" s="44"/>
      <c r="F152" s="11"/>
      <c r="G152" s="199"/>
      <c r="H152" s="204"/>
    </row>
    <row r="153" spans="1:8">
      <c r="A153" s="47"/>
      <c r="B153" s="11"/>
      <c r="C153" s="44"/>
      <c r="D153" s="44"/>
      <c r="E153" s="44"/>
      <c r="F153" s="11"/>
      <c r="G153" s="199"/>
      <c r="H153" s="204"/>
    </row>
    <row r="154" spans="1:8">
      <c r="A154" s="47"/>
      <c r="B154" s="44"/>
      <c r="C154" s="44"/>
      <c r="D154" s="44"/>
      <c r="E154" s="44"/>
      <c r="F154" s="11"/>
      <c r="G154" s="199"/>
      <c r="H154" s="204"/>
    </row>
    <row r="155" spans="1:8">
      <c r="A155" s="47"/>
      <c r="B155" s="11"/>
      <c r="C155" s="44"/>
      <c r="D155" s="44"/>
      <c r="E155" s="44"/>
      <c r="F155" s="11"/>
      <c r="G155" s="199"/>
      <c r="H155" s="204"/>
    </row>
    <row r="156" spans="1:8">
      <c r="A156" s="47"/>
      <c r="B156" s="44"/>
      <c r="C156" s="44"/>
      <c r="D156" s="44"/>
      <c r="E156" s="44"/>
      <c r="F156" s="11"/>
      <c r="G156" s="199"/>
      <c r="H156" s="204"/>
    </row>
    <row r="157" spans="1:8">
      <c r="A157" s="47"/>
      <c r="B157" s="44"/>
      <c r="C157" s="44"/>
      <c r="D157" s="44"/>
      <c r="E157" s="44"/>
      <c r="F157" s="11"/>
      <c r="G157" s="199"/>
      <c r="H157" s="204"/>
    </row>
    <row r="158" spans="1:8">
      <c r="A158" s="47"/>
      <c r="B158" s="44"/>
      <c r="C158" s="44"/>
      <c r="D158" s="44"/>
      <c r="E158" s="44"/>
      <c r="F158" s="11"/>
      <c r="G158" s="199"/>
      <c r="H158" s="204"/>
    </row>
    <row r="159" spans="1:8">
      <c r="A159" s="47"/>
      <c r="B159" s="44"/>
      <c r="C159" s="44"/>
      <c r="D159" s="44"/>
      <c r="E159" s="44"/>
      <c r="F159" s="11"/>
      <c r="G159" s="199"/>
      <c r="H159" s="204"/>
    </row>
    <row r="160" spans="1:8">
      <c r="A160" s="47"/>
      <c r="B160" s="44"/>
      <c r="C160" s="44"/>
      <c r="D160" s="44"/>
      <c r="E160" s="44"/>
      <c r="F160" s="11"/>
      <c r="G160" s="199"/>
      <c r="H160" s="204"/>
    </row>
    <row r="161" spans="1:8">
      <c r="A161" s="47"/>
      <c r="B161" s="44"/>
      <c r="C161" s="44"/>
      <c r="D161" s="44"/>
      <c r="E161" s="44"/>
      <c r="F161" s="11"/>
      <c r="G161" s="199"/>
      <c r="H161" s="204"/>
    </row>
    <row r="162" spans="1:8">
      <c r="A162" s="47"/>
      <c r="B162" s="44"/>
      <c r="C162" s="44"/>
      <c r="D162" s="44"/>
      <c r="E162" s="44"/>
      <c r="F162" s="11"/>
      <c r="G162" s="199"/>
      <c r="H162" s="204"/>
    </row>
    <row r="163" spans="1:8">
      <c r="A163" s="47"/>
      <c r="B163" s="44"/>
      <c r="C163" s="44"/>
      <c r="D163" s="44"/>
      <c r="E163" s="44"/>
      <c r="F163" s="11"/>
      <c r="G163" s="199"/>
      <c r="H163" s="204"/>
    </row>
    <row r="164" spans="1:8">
      <c r="A164" s="47"/>
      <c r="B164" s="44"/>
      <c r="C164" s="44"/>
      <c r="D164" s="44"/>
      <c r="E164" s="44"/>
      <c r="F164" s="11"/>
      <c r="G164" s="199"/>
      <c r="H164" s="204"/>
    </row>
    <row r="165" spans="1:8">
      <c r="A165" s="47"/>
      <c r="B165" s="44"/>
      <c r="C165" s="44"/>
      <c r="D165" s="44"/>
      <c r="E165" s="44"/>
      <c r="F165" s="11"/>
      <c r="G165" s="199"/>
      <c r="H165" s="204"/>
    </row>
    <row r="166" spans="1:8">
      <c r="A166" s="47"/>
      <c r="B166" s="44"/>
      <c r="C166" s="44"/>
      <c r="D166" s="44"/>
      <c r="E166" s="44"/>
      <c r="F166" s="11"/>
      <c r="G166" s="199"/>
      <c r="H166" s="204"/>
    </row>
    <row r="167" spans="1:8">
      <c r="A167" s="47"/>
      <c r="B167" s="44"/>
      <c r="C167" s="44"/>
      <c r="D167" s="44"/>
      <c r="E167" s="44"/>
      <c r="F167" s="11"/>
      <c r="G167" s="199"/>
      <c r="H167" s="204"/>
    </row>
    <row r="168" spans="1:8">
      <c r="A168" s="47"/>
      <c r="B168" s="44"/>
      <c r="C168" s="44"/>
      <c r="D168" s="44"/>
      <c r="E168" s="44"/>
      <c r="F168" s="11"/>
      <c r="G168" s="199"/>
      <c r="H168" s="204"/>
    </row>
    <row r="169" spans="1:8">
      <c r="A169" s="47"/>
      <c r="B169" s="44"/>
      <c r="C169" s="44"/>
      <c r="D169" s="44"/>
      <c r="E169" s="44"/>
      <c r="F169" s="11"/>
      <c r="G169" s="199"/>
      <c r="H169" s="204"/>
    </row>
    <row r="170" spans="1:8">
      <c r="A170" s="47"/>
      <c r="B170" s="44"/>
      <c r="C170" s="44"/>
      <c r="D170" s="44"/>
      <c r="E170" s="44"/>
      <c r="F170" s="11"/>
      <c r="G170" s="199"/>
      <c r="H170" s="204"/>
    </row>
    <row r="171" spans="1:8">
      <c r="A171" s="47"/>
      <c r="B171" s="44"/>
      <c r="C171" s="44"/>
      <c r="D171" s="44"/>
      <c r="E171" s="44"/>
      <c r="F171" s="11"/>
      <c r="G171" s="199"/>
      <c r="H171" s="204"/>
    </row>
    <row r="172" spans="1:8">
      <c r="A172" s="47"/>
      <c r="B172" s="44"/>
      <c r="C172" s="44"/>
      <c r="D172" s="44"/>
      <c r="E172" s="44"/>
      <c r="F172" s="11"/>
      <c r="G172" s="199"/>
      <c r="H172" s="204"/>
    </row>
    <row r="173" spans="1:8">
      <c r="A173" s="47"/>
      <c r="B173" s="44"/>
      <c r="C173" s="44"/>
      <c r="D173" s="44"/>
      <c r="E173" s="44"/>
      <c r="F173" s="11"/>
      <c r="G173" s="199"/>
      <c r="H173" s="204"/>
    </row>
    <row r="174" spans="1:8">
      <c r="A174" s="47"/>
      <c r="B174" s="44"/>
      <c r="C174" s="44"/>
      <c r="D174" s="44"/>
      <c r="E174" s="44"/>
      <c r="F174" s="11"/>
      <c r="G174" s="199"/>
      <c r="H174" s="204"/>
    </row>
    <row r="175" spans="1:8">
      <c r="A175" s="47"/>
      <c r="B175" s="44"/>
      <c r="C175" s="44"/>
      <c r="D175" s="44"/>
      <c r="E175" s="44"/>
      <c r="F175" s="11"/>
      <c r="G175" s="199"/>
      <c r="H175" s="204"/>
    </row>
    <row r="176" spans="1:8">
      <c r="A176" s="47"/>
      <c r="B176" s="44"/>
      <c r="C176" s="44"/>
      <c r="D176" s="44"/>
      <c r="E176" s="44"/>
      <c r="F176" s="11"/>
      <c r="G176" s="199"/>
      <c r="H176" s="204"/>
    </row>
    <row r="177" spans="1:8">
      <c r="A177" s="47"/>
      <c r="B177" s="44"/>
      <c r="C177" s="44"/>
      <c r="D177" s="44"/>
      <c r="E177" s="44"/>
      <c r="F177" s="11"/>
      <c r="G177" s="199"/>
      <c r="H177" s="204"/>
    </row>
    <row r="178" spans="1:8">
      <c r="A178" s="47"/>
      <c r="B178" s="44"/>
      <c r="C178" s="44"/>
      <c r="D178" s="44"/>
      <c r="E178" s="44"/>
      <c r="F178" s="11"/>
      <c r="G178" s="199"/>
      <c r="H178" s="204"/>
    </row>
    <row r="179" spans="1:8">
      <c r="A179" s="47"/>
      <c r="B179" s="44"/>
      <c r="C179" s="44"/>
      <c r="D179" s="44"/>
      <c r="E179" s="44"/>
      <c r="F179" s="11"/>
      <c r="G179" s="199"/>
      <c r="H179" s="204"/>
    </row>
    <row r="180" spans="1:8">
      <c r="A180" s="47"/>
      <c r="B180" s="44"/>
      <c r="C180" s="44"/>
      <c r="D180" s="44"/>
      <c r="E180" s="44"/>
      <c r="F180" s="11"/>
      <c r="G180" s="199"/>
      <c r="H180" s="204"/>
    </row>
    <row r="181" spans="1:8">
      <c r="A181" s="47"/>
      <c r="B181" s="11"/>
      <c r="C181" s="44"/>
      <c r="D181" s="44"/>
      <c r="E181" s="44"/>
      <c r="F181" s="11"/>
      <c r="G181" s="199"/>
      <c r="H181" s="204"/>
    </row>
    <row r="182" spans="1:8">
      <c r="A182" s="47"/>
      <c r="B182" s="44"/>
      <c r="C182" s="44"/>
      <c r="D182" s="44"/>
      <c r="E182" s="44"/>
      <c r="F182" s="11"/>
      <c r="G182" s="199"/>
      <c r="H182" s="204"/>
    </row>
    <row r="183" spans="1:8">
      <c r="A183" s="47"/>
      <c r="B183" s="11"/>
      <c r="C183" s="44"/>
      <c r="D183" s="44"/>
      <c r="E183" s="44"/>
      <c r="F183" s="11"/>
      <c r="G183" s="199"/>
      <c r="H183" s="204"/>
    </row>
    <row r="184" spans="1:8">
      <c r="A184" s="47"/>
      <c r="B184" s="11"/>
      <c r="C184" s="44"/>
      <c r="D184" s="44"/>
      <c r="E184" s="44"/>
      <c r="F184" s="11"/>
      <c r="G184" s="199"/>
      <c r="H184" s="204"/>
    </row>
    <row r="185" spans="1:8">
      <c r="A185" s="47"/>
      <c r="B185" s="11"/>
      <c r="C185" s="44"/>
      <c r="D185" s="44"/>
      <c r="E185" s="44"/>
      <c r="F185" s="11"/>
      <c r="G185" s="199"/>
      <c r="H185" s="204"/>
    </row>
    <row r="186" spans="1:8">
      <c r="A186" s="47"/>
      <c r="B186" s="11"/>
      <c r="C186" s="44"/>
      <c r="D186" s="44"/>
      <c r="E186" s="44"/>
      <c r="F186" s="11"/>
      <c r="G186" s="199"/>
      <c r="H186" s="204"/>
    </row>
    <row r="187" spans="1:8">
      <c r="A187" s="47"/>
      <c r="B187" s="11"/>
      <c r="C187" s="44"/>
      <c r="D187" s="44"/>
      <c r="E187" s="44"/>
      <c r="F187" s="11"/>
      <c r="G187" s="199"/>
      <c r="H187" s="204"/>
    </row>
    <row r="188" spans="1:8">
      <c r="A188" s="47"/>
      <c r="B188" s="11"/>
      <c r="C188" s="44"/>
      <c r="D188" s="44"/>
      <c r="E188" s="44"/>
      <c r="F188" s="11"/>
      <c r="G188" s="199"/>
      <c r="H188" s="204"/>
    </row>
    <row r="189" spans="1:8">
      <c r="A189" s="47"/>
      <c r="B189" s="11"/>
      <c r="C189" s="44"/>
      <c r="D189" s="44"/>
      <c r="E189" s="44"/>
      <c r="F189" s="11"/>
      <c r="G189" s="199"/>
      <c r="H189" s="204"/>
    </row>
    <row r="190" spans="1:8">
      <c r="A190" s="47"/>
      <c r="B190" s="11"/>
      <c r="C190" s="44"/>
      <c r="D190" s="44"/>
      <c r="E190" s="44"/>
      <c r="F190" s="11"/>
      <c r="G190" s="199"/>
      <c r="H190" s="204"/>
    </row>
    <row r="191" spans="1:8">
      <c r="A191" s="47"/>
      <c r="B191" s="11"/>
      <c r="C191" s="44"/>
      <c r="D191" s="44"/>
      <c r="E191" s="44"/>
      <c r="F191" s="11"/>
      <c r="G191" s="199"/>
      <c r="H191" s="204"/>
    </row>
    <row r="192" spans="1:8">
      <c r="A192" s="47"/>
      <c r="B192" s="11"/>
      <c r="C192" s="44"/>
      <c r="D192" s="44"/>
      <c r="E192" s="44"/>
      <c r="F192" s="11"/>
      <c r="G192" s="199"/>
      <c r="H192" s="204"/>
    </row>
    <row r="193" spans="1:8" ht="15.75" thickBot="1">
      <c r="A193" s="72"/>
      <c r="B193" s="73"/>
      <c r="C193" s="401"/>
      <c r="D193" s="401"/>
      <c r="E193" s="401"/>
      <c r="F193" s="73"/>
      <c r="G193" s="356"/>
      <c r="H193" s="234"/>
    </row>
    <row r="194" spans="1:8">
      <c r="A194" s="11" t="s">
        <v>191</v>
      </c>
      <c r="B194" s="44"/>
      <c r="C194" s="11"/>
      <c r="D194" s="11"/>
      <c r="E194" s="11"/>
      <c r="F194" s="11"/>
      <c r="G194" s="199"/>
      <c r="H194" s="1756"/>
    </row>
    <row r="195" spans="1:8">
      <c r="A195" s="44" t="s">
        <v>2852</v>
      </c>
      <c r="B195" s="44"/>
      <c r="C195" s="44"/>
      <c r="D195" s="44"/>
      <c r="E195" s="44"/>
      <c r="F195" s="44"/>
      <c r="G195" s="284"/>
      <c r="H195" s="284"/>
    </row>
    <row r="197" spans="1:8" ht="15.75" thickBot="1"/>
    <row r="198" spans="1:8">
      <c r="A198" s="13"/>
      <c r="B198" s="128" t="s">
        <v>2838</v>
      </c>
      <c r="C198" s="130" t="s">
        <v>3932</v>
      </c>
      <c r="D198" s="41"/>
      <c r="E198" s="41"/>
      <c r="F198" s="128"/>
      <c r="G198" s="128" t="s">
        <v>2840</v>
      </c>
      <c r="H198" s="42" t="s">
        <v>4225</v>
      </c>
    </row>
    <row r="199" spans="1:8">
      <c r="A199" s="47"/>
      <c r="B199" s="56" t="s">
        <v>576</v>
      </c>
      <c r="C199" s="1832" t="s">
        <v>3933</v>
      </c>
      <c r="D199" s="11" t="s">
        <v>602</v>
      </c>
      <c r="E199" s="11" t="s">
        <v>3935</v>
      </c>
      <c r="F199" s="56"/>
      <c r="G199" s="56" t="s">
        <v>2842</v>
      </c>
      <c r="H199" s="48"/>
    </row>
    <row r="200" spans="1:8">
      <c r="A200" s="49"/>
      <c r="B200" s="52"/>
      <c r="C200" s="220" t="s">
        <v>3936</v>
      </c>
      <c r="D200" s="52" t="s">
        <v>3934</v>
      </c>
      <c r="E200" s="52" t="s">
        <v>3937</v>
      </c>
      <c r="F200" s="77"/>
      <c r="G200" s="1881" t="s">
        <v>4088</v>
      </c>
      <c r="H200" s="711" t="s">
        <v>4087</v>
      </c>
    </row>
    <row r="201" spans="1:8">
      <c r="A201" s="90" t="s">
        <v>192</v>
      </c>
      <c r="B201" s="50"/>
      <c r="C201" s="50"/>
      <c r="D201" s="50"/>
      <c r="E201" s="50"/>
      <c r="F201" s="50"/>
      <c r="G201" s="50"/>
      <c r="H201" s="330"/>
    </row>
    <row r="202" spans="1:8">
      <c r="A202" s="47"/>
      <c r="B202" s="44"/>
      <c r="C202" s="44"/>
      <c r="D202" s="44"/>
      <c r="E202" s="44"/>
      <c r="F202" s="11"/>
      <c r="G202" s="44"/>
      <c r="H202" s="45"/>
    </row>
    <row r="203" spans="1:8">
      <c r="A203" s="47"/>
      <c r="B203" s="44"/>
      <c r="C203" s="44"/>
      <c r="D203" s="44"/>
      <c r="E203" s="44"/>
      <c r="F203" s="11"/>
      <c r="G203" s="44"/>
      <c r="H203" s="45"/>
    </row>
    <row r="204" spans="1:8">
      <c r="A204" s="47"/>
      <c r="B204" s="44"/>
      <c r="C204" s="44"/>
      <c r="D204" s="44"/>
      <c r="E204" s="44"/>
      <c r="F204" s="11"/>
      <c r="G204" s="44"/>
      <c r="H204" s="45"/>
    </row>
    <row r="205" spans="1:8">
      <c r="A205" s="47"/>
      <c r="B205" s="44"/>
      <c r="C205" s="44"/>
      <c r="D205" s="44"/>
      <c r="E205" s="44"/>
      <c r="F205" s="11"/>
      <c r="G205" s="44"/>
      <c r="H205" s="1461"/>
    </row>
    <row r="206" spans="1:8">
      <c r="A206" s="47"/>
      <c r="B206" s="44"/>
      <c r="C206" s="44"/>
      <c r="D206" s="44"/>
      <c r="E206" s="44"/>
      <c r="F206" s="11"/>
      <c r="G206" s="44"/>
      <c r="H206" s="45"/>
    </row>
    <row r="207" spans="1:8">
      <c r="A207" s="47"/>
      <c r="B207" s="44"/>
      <c r="C207" s="44"/>
      <c r="D207" s="44"/>
      <c r="E207" s="44"/>
      <c r="F207" s="11"/>
      <c r="G207" s="44"/>
      <c r="H207" s="45"/>
    </row>
    <row r="208" spans="1:8">
      <c r="A208" s="47"/>
      <c r="B208" s="44"/>
      <c r="C208" s="44"/>
      <c r="D208" s="44"/>
      <c r="E208" s="44"/>
      <c r="F208" s="11"/>
      <c r="G208" s="284"/>
      <c r="H208" s="353"/>
    </row>
    <row r="209" spans="1:8">
      <c r="A209" s="47"/>
      <c r="B209" s="44"/>
      <c r="C209" s="44"/>
      <c r="D209" s="44"/>
      <c r="E209" s="44"/>
      <c r="F209" s="11"/>
      <c r="G209" s="284"/>
      <c r="H209" s="353"/>
    </row>
    <row r="210" spans="1:8">
      <c r="A210" s="47"/>
      <c r="B210" s="11"/>
      <c r="C210" s="44"/>
      <c r="D210" s="44"/>
      <c r="E210" s="44"/>
      <c r="F210" s="11"/>
      <c r="G210" s="284"/>
      <c r="H210" s="353"/>
    </row>
    <row r="211" spans="1:8">
      <c r="A211" s="47"/>
      <c r="B211" s="44"/>
      <c r="C211" s="44"/>
      <c r="D211" s="44"/>
      <c r="E211" s="44"/>
      <c r="F211" s="11"/>
      <c r="G211" s="284"/>
      <c r="H211" s="353"/>
    </row>
    <row r="212" spans="1:8">
      <c r="A212" s="47"/>
      <c r="B212" s="44"/>
      <c r="C212" s="44"/>
      <c r="D212" s="44"/>
      <c r="E212" s="44"/>
      <c r="F212" s="11"/>
      <c r="G212" s="284"/>
      <c r="H212" s="353"/>
    </row>
    <row r="213" spans="1:8">
      <c r="A213" s="47"/>
      <c r="B213" s="44"/>
      <c r="C213" s="44"/>
      <c r="D213" s="44"/>
      <c r="E213" s="44"/>
      <c r="F213" s="11"/>
      <c r="G213" s="44"/>
      <c r="H213" s="45"/>
    </row>
    <row r="214" spans="1:8">
      <c r="A214" s="47"/>
      <c r="B214" s="44"/>
      <c r="C214" s="44"/>
      <c r="D214" s="44"/>
      <c r="E214" s="44"/>
      <c r="F214" s="11"/>
      <c r="G214" s="44"/>
      <c r="H214" s="45"/>
    </row>
    <row r="215" spans="1:8">
      <c r="A215" s="47"/>
      <c r="B215" s="44"/>
      <c r="C215" s="44"/>
      <c r="D215" s="44"/>
      <c r="E215" s="44"/>
      <c r="F215" s="11"/>
      <c r="G215" s="44"/>
      <c r="H215" s="45"/>
    </row>
    <row r="216" spans="1:8">
      <c r="A216" s="47"/>
      <c r="B216" s="44"/>
      <c r="C216" s="44"/>
      <c r="D216" s="44"/>
      <c r="E216" s="44"/>
      <c r="F216" s="11"/>
      <c r="G216" s="44"/>
      <c r="H216" s="45"/>
    </row>
    <row r="217" spans="1:8">
      <c r="A217" s="47"/>
      <c r="B217" s="44"/>
      <c r="C217" s="44"/>
      <c r="D217" s="44"/>
      <c r="E217" s="44"/>
      <c r="F217" s="11"/>
      <c r="G217" s="44"/>
      <c r="H217" s="45"/>
    </row>
    <row r="218" spans="1:8">
      <c r="A218" s="47"/>
      <c r="B218" s="44"/>
      <c r="C218" s="44"/>
      <c r="D218" s="44"/>
      <c r="E218" s="44"/>
      <c r="F218" s="44"/>
      <c r="G218" s="44"/>
      <c r="H218" s="45"/>
    </row>
    <row r="219" spans="1:8">
      <c r="A219" s="47"/>
      <c r="B219" s="44"/>
      <c r="C219" s="44"/>
      <c r="D219" s="44"/>
      <c r="E219" s="44"/>
      <c r="F219" s="11"/>
      <c r="G219" s="199"/>
      <c r="H219" s="204"/>
    </row>
    <row r="220" spans="1:8">
      <c r="A220" s="47"/>
      <c r="B220" s="11"/>
      <c r="C220" s="44"/>
      <c r="D220" s="44"/>
      <c r="E220" s="44"/>
      <c r="F220" s="11"/>
      <c r="G220" s="199"/>
      <c r="H220" s="204"/>
    </row>
    <row r="221" spans="1:8">
      <c r="A221" s="47"/>
      <c r="B221" s="44"/>
      <c r="C221" s="44"/>
      <c r="D221" s="44"/>
      <c r="E221" s="44"/>
      <c r="F221" s="11"/>
      <c r="G221" s="199"/>
      <c r="H221" s="204"/>
    </row>
    <row r="222" spans="1:8">
      <c r="A222" s="47"/>
      <c r="B222" s="11"/>
      <c r="C222" s="44"/>
      <c r="D222" s="44"/>
      <c r="E222" s="44"/>
      <c r="F222" s="11"/>
      <c r="G222" s="199"/>
      <c r="H222" s="204"/>
    </row>
    <row r="223" spans="1:8">
      <c r="A223" s="47"/>
      <c r="B223" s="44"/>
      <c r="C223" s="44"/>
      <c r="D223" s="44"/>
      <c r="E223" s="44"/>
      <c r="F223" s="11"/>
      <c r="G223" s="199"/>
      <c r="H223" s="204"/>
    </row>
    <row r="224" spans="1:8">
      <c r="A224" s="47"/>
      <c r="B224" s="44"/>
      <c r="C224" s="44"/>
      <c r="D224" s="44"/>
      <c r="E224" s="44"/>
      <c r="F224" s="11"/>
      <c r="G224" s="199"/>
      <c r="H224" s="204"/>
    </row>
    <row r="225" spans="1:8">
      <c r="A225" s="47"/>
      <c r="B225" s="44"/>
      <c r="C225" s="44"/>
      <c r="D225" s="44"/>
      <c r="E225" s="44"/>
      <c r="F225" s="11"/>
      <c r="G225" s="199"/>
      <c r="H225" s="204"/>
    </row>
    <row r="226" spans="1:8">
      <c r="A226" s="47"/>
      <c r="B226" s="44"/>
      <c r="C226" s="44"/>
      <c r="D226" s="44"/>
      <c r="E226" s="44"/>
      <c r="F226" s="11"/>
      <c r="G226" s="199"/>
      <c r="H226" s="204"/>
    </row>
    <row r="227" spans="1:8">
      <c r="A227" s="47"/>
      <c r="B227" s="44"/>
      <c r="C227" s="44"/>
      <c r="D227" s="44"/>
      <c r="E227" s="44"/>
      <c r="F227" s="11"/>
      <c r="G227" s="199"/>
      <c r="H227" s="204"/>
    </row>
    <row r="228" spans="1:8">
      <c r="A228" s="47"/>
      <c r="B228" s="44"/>
      <c r="C228" s="44"/>
      <c r="D228" s="44"/>
      <c r="E228" s="44"/>
      <c r="F228" s="11"/>
      <c r="G228" s="199"/>
      <c r="H228" s="204"/>
    </row>
    <row r="229" spans="1:8">
      <c r="A229" s="47"/>
      <c r="B229" s="44"/>
      <c r="C229" s="44"/>
      <c r="D229" s="44"/>
      <c r="E229" s="44"/>
      <c r="F229" s="11"/>
      <c r="G229" s="199"/>
      <c r="H229" s="204"/>
    </row>
    <row r="230" spans="1:8">
      <c r="A230" s="47"/>
      <c r="B230" s="44"/>
      <c r="C230" s="44"/>
      <c r="D230" s="44"/>
      <c r="E230" s="44"/>
      <c r="F230" s="11"/>
      <c r="G230" s="199"/>
      <c r="H230" s="204"/>
    </row>
    <row r="231" spans="1:8">
      <c r="A231" s="47"/>
      <c r="B231" s="44"/>
      <c r="C231" s="44"/>
      <c r="D231" s="44"/>
      <c r="E231" s="44"/>
      <c r="F231" s="11"/>
      <c r="G231" s="199"/>
      <c r="H231" s="204"/>
    </row>
    <row r="232" spans="1:8">
      <c r="A232" s="47"/>
      <c r="B232" s="44"/>
      <c r="C232" s="44"/>
      <c r="D232" s="44"/>
      <c r="E232" s="44"/>
      <c r="F232" s="11"/>
      <c r="G232" s="199"/>
      <c r="H232" s="204"/>
    </row>
    <row r="233" spans="1:8">
      <c r="A233" s="47"/>
      <c r="B233" s="44"/>
      <c r="C233" s="44"/>
      <c r="D233" s="44"/>
      <c r="E233" s="44"/>
      <c r="F233" s="11"/>
      <c r="G233" s="199"/>
      <c r="H233" s="204"/>
    </row>
    <row r="234" spans="1:8">
      <c r="A234" s="47"/>
      <c r="B234" s="44"/>
      <c r="C234" s="44"/>
      <c r="D234" s="44"/>
      <c r="E234" s="44"/>
      <c r="F234" s="11"/>
      <c r="G234" s="199"/>
      <c r="H234" s="204"/>
    </row>
    <row r="235" spans="1:8">
      <c r="A235" s="47"/>
      <c r="B235" s="44"/>
      <c r="C235" s="44"/>
      <c r="D235" s="44"/>
      <c r="E235" s="44"/>
      <c r="F235" s="11"/>
      <c r="G235" s="199"/>
      <c r="H235" s="204"/>
    </row>
    <row r="236" spans="1:8">
      <c r="A236" s="47"/>
      <c r="B236" s="44"/>
      <c r="C236" s="44"/>
      <c r="D236" s="44"/>
      <c r="E236" s="44"/>
      <c r="F236" s="11"/>
      <c r="G236" s="199"/>
      <c r="H236" s="204"/>
    </row>
    <row r="237" spans="1:8">
      <c r="A237" s="47"/>
      <c r="B237" s="44"/>
      <c r="C237" s="44"/>
      <c r="D237" s="44"/>
      <c r="E237" s="44"/>
      <c r="F237" s="11"/>
      <c r="G237" s="199"/>
      <c r="H237" s="204"/>
    </row>
    <row r="238" spans="1:8">
      <c r="A238" s="47"/>
      <c r="B238" s="44"/>
      <c r="C238" s="44"/>
      <c r="D238" s="44"/>
      <c r="E238" s="44"/>
      <c r="F238" s="11"/>
      <c r="G238" s="199"/>
      <c r="H238" s="204"/>
    </row>
    <row r="239" spans="1:8">
      <c r="A239" s="47"/>
      <c r="B239" s="44"/>
      <c r="C239" s="44"/>
      <c r="D239" s="44"/>
      <c r="E239" s="44"/>
      <c r="F239" s="11"/>
      <c r="G239" s="199"/>
      <c r="H239" s="204"/>
    </row>
    <row r="240" spans="1:8">
      <c r="A240" s="47"/>
      <c r="B240" s="44"/>
      <c r="C240" s="44"/>
      <c r="D240" s="44"/>
      <c r="E240" s="44"/>
      <c r="F240" s="11"/>
      <c r="G240" s="199"/>
      <c r="H240" s="204"/>
    </row>
    <row r="241" spans="1:8">
      <c r="A241" s="47"/>
      <c r="B241" s="44"/>
      <c r="C241" s="44"/>
      <c r="D241" s="44"/>
      <c r="E241" s="44"/>
      <c r="F241" s="11"/>
      <c r="G241" s="199"/>
      <c r="H241" s="204"/>
    </row>
    <row r="242" spans="1:8">
      <c r="A242" s="47"/>
      <c r="B242" s="44"/>
      <c r="C242" s="44"/>
      <c r="D242" s="44"/>
      <c r="E242" s="44"/>
      <c r="F242" s="11"/>
      <c r="G242" s="199"/>
      <c r="H242" s="204"/>
    </row>
    <row r="243" spans="1:8">
      <c r="A243" s="47"/>
      <c r="B243" s="44"/>
      <c r="C243" s="44"/>
      <c r="D243" s="44"/>
      <c r="E243" s="44"/>
      <c r="F243" s="11"/>
      <c r="G243" s="199"/>
      <c r="H243" s="204"/>
    </row>
    <row r="244" spans="1:8">
      <c r="A244" s="47"/>
      <c r="B244" s="44"/>
      <c r="C244" s="44"/>
      <c r="D244" s="44"/>
      <c r="E244" s="44"/>
      <c r="F244" s="11"/>
      <c r="G244" s="199"/>
      <c r="H244" s="204"/>
    </row>
    <row r="245" spans="1:8">
      <c r="A245" s="47"/>
      <c r="B245" s="44"/>
      <c r="C245" s="44"/>
      <c r="D245" s="44"/>
      <c r="E245" s="44"/>
      <c r="F245" s="11"/>
      <c r="G245" s="199"/>
      <c r="H245" s="204"/>
    </row>
    <row r="246" spans="1:8">
      <c r="A246" s="47"/>
      <c r="B246" s="44"/>
      <c r="C246" s="44"/>
      <c r="D246" s="44"/>
      <c r="E246" s="44"/>
      <c r="F246" s="11"/>
      <c r="G246" s="199"/>
      <c r="H246" s="204"/>
    </row>
    <row r="247" spans="1:8">
      <c r="A247" s="47"/>
      <c r="B247" s="44"/>
      <c r="C247" s="44"/>
      <c r="D247" s="44"/>
      <c r="E247" s="44"/>
      <c r="F247" s="11"/>
      <c r="G247" s="199"/>
      <c r="H247" s="204"/>
    </row>
    <row r="248" spans="1:8">
      <c r="A248" s="47"/>
      <c r="B248" s="11"/>
      <c r="C248" s="44"/>
      <c r="D248" s="44"/>
      <c r="E248" s="44"/>
      <c r="F248" s="11"/>
      <c r="G248" s="199"/>
      <c r="H248" s="204"/>
    </row>
    <row r="249" spans="1:8">
      <c r="A249" s="47"/>
      <c r="B249" s="44"/>
      <c r="C249" s="44"/>
      <c r="D249" s="44"/>
      <c r="E249" s="44"/>
      <c r="F249" s="11"/>
      <c r="G249" s="199"/>
      <c r="H249" s="204"/>
    </row>
    <row r="250" spans="1:8">
      <c r="A250" s="47"/>
      <c r="B250" s="11"/>
      <c r="C250" s="44"/>
      <c r="D250" s="44"/>
      <c r="E250" s="44"/>
      <c r="F250" s="11"/>
      <c r="G250" s="199"/>
      <c r="H250" s="204"/>
    </row>
    <row r="251" spans="1:8">
      <c r="A251" s="47"/>
      <c r="B251" s="11"/>
      <c r="C251" s="44"/>
      <c r="D251" s="44"/>
      <c r="E251" s="44"/>
      <c r="F251" s="11"/>
      <c r="G251" s="199"/>
      <c r="H251" s="204"/>
    </row>
    <row r="252" spans="1:8">
      <c r="A252" s="47"/>
      <c r="B252" s="11"/>
      <c r="C252" s="44"/>
      <c r="D252" s="44"/>
      <c r="E252" s="44"/>
      <c r="F252" s="11"/>
      <c r="G252" s="199"/>
      <c r="H252" s="204"/>
    </row>
    <row r="253" spans="1:8">
      <c r="A253" s="47"/>
      <c r="B253" s="11"/>
      <c r="C253" s="44"/>
      <c r="D253" s="44"/>
      <c r="E253" s="44"/>
      <c r="F253" s="11"/>
      <c r="G253" s="199"/>
      <c r="H253" s="204"/>
    </row>
    <row r="254" spans="1:8">
      <c r="A254" s="47"/>
      <c r="B254" s="11"/>
      <c r="C254" s="44"/>
      <c r="D254" s="44"/>
      <c r="E254" s="44"/>
      <c r="F254" s="11"/>
      <c r="G254" s="199"/>
      <c r="H254" s="204"/>
    </row>
    <row r="255" spans="1:8">
      <c r="A255" s="47"/>
      <c r="B255" s="11"/>
      <c r="C255" s="44"/>
      <c r="D255" s="44"/>
      <c r="E255" s="44"/>
      <c r="F255" s="11"/>
      <c r="G255" s="199"/>
      <c r="H255" s="204"/>
    </row>
    <row r="256" spans="1:8">
      <c r="A256" s="47"/>
      <c r="B256" s="11"/>
      <c r="C256" s="44"/>
      <c r="D256" s="44"/>
      <c r="E256" s="44"/>
      <c r="F256" s="11"/>
      <c r="G256" s="199"/>
      <c r="H256" s="204"/>
    </row>
    <row r="257" spans="1:8">
      <c r="A257" s="47"/>
      <c r="B257" s="11"/>
      <c r="C257" s="44"/>
      <c r="D257" s="44"/>
      <c r="E257" s="44"/>
      <c r="F257" s="11"/>
      <c r="G257" s="199"/>
      <c r="H257" s="204"/>
    </row>
    <row r="258" spans="1:8">
      <c r="A258" s="47"/>
      <c r="B258" s="11"/>
      <c r="C258" s="44"/>
      <c r="D258" s="44"/>
      <c r="E258" s="44"/>
      <c r="F258" s="11"/>
      <c r="G258" s="199"/>
      <c r="H258" s="204"/>
    </row>
    <row r="259" spans="1:8">
      <c r="A259" s="47"/>
      <c r="B259" s="11"/>
      <c r="C259" s="44"/>
      <c r="D259" s="44"/>
      <c r="E259" s="44"/>
      <c r="F259" s="11"/>
      <c r="G259" s="199"/>
      <c r="H259" s="204"/>
    </row>
    <row r="260" spans="1:8" ht="15.75" thickBot="1">
      <c r="A260" s="72"/>
      <c r="B260" s="73"/>
      <c r="C260" s="401"/>
      <c r="D260" s="401"/>
      <c r="E260" s="401"/>
      <c r="F260" s="73"/>
      <c r="G260" s="356"/>
      <c r="H260" s="234"/>
    </row>
    <row r="261" spans="1:8">
      <c r="A261" s="11" t="s">
        <v>191</v>
      </c>
      <c r="B261" s="44"/>
      <c r="C261" s="11"/>
      <c r="D261" s="11"/>
      <c r="E261" s="11"/>
      <c r="F261" s="11"/>
      <c r="G261" s="199"/>
      <c r="H261" s="1756"/>
    </row>
    <row r="262" spans="1:8">
      <c r="A262" s="44" t="s">
        <v>2852</v>
      </c>
      <c r="B262" s="44"/>
      <c r="C262" s="44"/>
      <c r="D262" s="44"/>
      <c r="E262" s="44"/>
      <c r="F262" s="44"/>
      <c r="G262" s="284"/>
      <c r="H262" s="284"/>
    </row>
    <row r="263" spans="1:8" ht="15.75" thickBot="1"/>
    <row r="264" spans="1:8">
      <c r="A264" s="13"/>
      <c r="B264" s="128" t="s">
        <v>2838</v>
      </c>
      <c r="C264" s="130" t="s">
        <v>3932</v>
      </c>
      <c r="D264" s="41"/>
      <c r="E264" s="41"/>
      <c r="F264" s="128"/>
      <c r="G264" s="128" t="s">
        <v>2840</v>
      </c>
      <c r="H264" s="42" t="s">
        <v>4225</v>
      </c>
    </row>
    <row r="265" spans="1:8">
      <c r="A265" s="47"/>
      <c r="B265" s="56" t="s">
        <v>576</v>
      </c>
      <c r="C265" s="1832" t="s">
        <v>3933</v>
      </c>
      <c r="D265" s="11" t="s">
        <v>602</v>
      </c>
      <c r="E265" s="11" t="s">
        <v>3935</v>
      </c>
      <c r="F265" s="56"/>
      <c r="G265" s="56" t="s">
        <v>2842</v>
      </c>
      <c r="H265" s="48"/>
    </row>
    <row r="266" spans="1:8">
      <c r="A266" s="49"/>
      <c r="B266" s="52"/>
      <c r="C266" s="220" t="s">
        <v>3936</v>
      </c>
      <c r="D266" s="52" t="s">
        <v>3934</v>
      </c>
      <c r="E266" s="52" t="s">
        <v>3937</v>
      </c>
      <c r="F266" s="77"/>
      <c r="G266" s="1881" t="s">
        <v>4088</v>
      </c>
      <c r="H266" s="711" t="s">
        <v>4087</v>
      </c>
    </row>
    <row r="267" spans="1:8">
      <c r="A267" s="90" t="s">
        <v>192</v>
      </c>
      <c r="B267" s="50"/>
      <c r="C267" s="50"/>
      <c r="D267" s="50"/>
      <c r="E267" s="50"/>
      <c r="F267" s="50"/>
      <c r="G267" s="50"/>
      <c r="H267" s="330"/>
    </row>
    <row r="268" spans="1:8">
      <c r="A268" s="47"/>
      <c r="B268" s="44"/>
      <c r="C268" s="44"/>
      <c r="D268" s="44"/>
      <c r="E268" s="44"/>
      <c r="F268" s="11"/>
      <c r="G268" s="44"/>
      <c r="H268" s="45"/>
    </row>
    <row r="269" spans="1:8">
      <c r="A269" s="47"/>
      <c r="B269" s="44"/>
      <c r="C269" s="44"/>
      <c r="D269" s="44"/>
      <c r="E269" s="44"/>
      <c r="F269" s="11"/>
      <c r="G269" s="44"/>
      <c r="H269" s="45"/>
    </row>
    <row r="270" spans="1:8">
      <c r="A270" s="47"/>
      <c r="B270" s="44"/>
      <c r="C270" s="44"/>
      <c r="D270" s="44"/>
      <c r="E270" s="44"/>
      <c r="F270" s="11"/>
      <c r="G270" s="44"/>
      <c r="H270" s="45"/>
    </row>
    <row r="271" spans="1:8">
      <c r="A271" s="47"/>
      <c r="B271" s="44"/>
      <c r="C271" s="44"/>
      <c r="D271" s="44"/>
      <c r="E271" s="44"/>
      <c r="F271" s="11"/>
      <c r="G271" s="44"/>
      <c r="H271" s="1461"/>
    </row>
    <row r="272" spans="1:8">
      <c r="A272" s="47"/>
      <c r="B272" s="44"/>
      <c r="C272" s="44"/>
      <c r="D272" s="44"/>
      <c r="E272" s="44"/>
      <c r="F272" s="11"/>
      <c r="G272" s="44"/>
      <c r="H272" s="45"/>
    </row>
    <row r="273" spans="1:8">
      <c r="A273" s="47"/>
      <c r="B273" s="44"/>
      <c r="C273" s="44"/>
      <c r="D273" s="44"/>
      <c r="E273" s="44"/>
      <c r="F273" s="11"/>
      <c r="G273" s="44"/>
      <c r="H273" s="45"/>
    </row>
    <row r="274" spans="1:8">
      <c r="A274" s="47"/>
      <c r="B274" s="44"/>
      <c r="C274" s="44"/>
      <c r="D274" s="44"/>
      <c r="E274" s="44"/>
      <c r="F274" s="11"/>
      <c r="G274" s="284"/>
      <c r="H274" s="353"/>
    </row>
    <row r="275" spans="1:8">
      <c r="A275" s="47"/>
      <c r="B275" s="44"/>
      <c r="C275" s="44"/>
      <c r="D275" s="44"/>
      <c r="E275" s="44"/>
      <c r="F275" s="11"/>
      <c r="G275" s="284"/>
      <c r="H275" s="353"/>
    </row>
    <row r="276" spans="1:8">
      <c r="A276" s="47"/>
      <c r="B276" s="11"/>
      <c r="C276" s="44"/>
      <c r="D276" s="44"/>
      <c r="E276" s="44"/>
      <c r="F276" s="11"/>
      <c r="G276" s="284"/>
      <c r="H276" s="353"/>
    </row>
    <row r="277" spans="1:8">
      <c r="A277" s="47"/>
      <c r="B277" s="44"/>
      <c r="C277" s="44"/>
      <c r="D277" s="44"/>
      <c r="E277" s="44"/>
      <c r="F277" s="11"/>
      <c r="G277" s="284"/>
      <c r="H277" s="353"/>
    </row>
    <row r="278" spans="1:8">
      <c r="A278" s="47"/>
      <c r="B278" s="44"/>
      <c r="C278" s="44"/>
      <c r="D278" s="44"/>
      <c r="E278" s="44"/>
      <c r="F278" s="11"/>
      <c r="G278" s="284"/>
      <c r="H278" s="353"/>
    </row>
    <row r="279" spans="1:8">
      <c r="A279" s="47"/>
      <c r="B279" s="44"/>
      <c r="C279" s="44"/>
      <c r="D279" s="44"/>
      <c r="E279" s="44"/>
      <c r="F279" s="11"/>
      <c r="G279" s="44"/>
      <c r="H279" s="45"/>
    </row>
    <row r="280" spans="1:8">
      <c r="A280" s="47"/>
      <c r="B280" s="44"/>
      <c r="C280" s="44"/>
      <c r="D280" s="44"/>
      <c r="E280" s="44"/>
      <c r="F280" s="11"/>
      <c r="G280" s="44"/>
      <c r="H280" s="45"/>
    </row>
    <row r="281" spans="1:8">
      <c r="A281" s="47"/>
      <c r="B281" s="44"/>
      <c r="C281" s="44"/>
      <c r="D281" s="44"/>
      <c r="E281" s="44"/>
      <c r="F281" s="11"/>
      <c r="G281" s="44"/>
      <c r="H281" s="45"/>
    </row>
    <row r="282" spans="1:8">
      <c r="A282" s="47"/>
      <c r="B282" s="44"/>
      <c r="C282" s="44"/>
      <c r="D282" s="44"/>
      <c r="E282" s="44"/>
      <c r="F282" s="11"/>
      <c r="G282" s="44"/>
      <c r="H282" s="45"/>
    </row>
    <row r="283" spans="1:8">
      <c r="A283" s="47"/>
      <c r="B283" s="44"/>
      <c r="C283" s="44"/>
      <c r="D283" s="44"/>
      <c r="E283" s="44"/>
      <c r="F283" s="11"/>
      <c r="G283" s="44"/>
      <c r="H283" s="45"/>
    </row>
    <row r="284" spans="1:8">
      <c r="A284" s="47"/>
      <c r="B284" s="44"/>
      <c r="C284" s="44"/>
      <c r="D284" s="44"/>
      <c r="E284" s="44"/>
      <c r="F284" s="44"/>
      <c r="G284" s="44"/>
      <c r="H284" s="45"/>
    </row>
    <row r="285" spans="1:8">
      <c r="A285" s="47"/>
      <c r="B285" s="44"/>
      <c r="C285" s="44"/>
      <c r="D285" s="44"/>
      <c r="E285" s="44"/>
      <c r="F285" s="11"/>
      <c r="G285" s="199"/>
      <c r="H285" s="204"/>
    </row>
    <row r="286" spans="1:8">
      <c r="A286" s="47"/>
      <c r="B286" s="11"/>
      <c r="C286" s="44"/>
      <c r="D286" s="44"/>
      <c r="E286" s="44"/>
      <c r="F286" s="11"/>
      <c r="G286" s="199"/>
      <c r="H286" s="204"/>
    </row>
    <row r="287" spans="1:8">
      <c r="A287" s="47"/>
      <c r="B287" s="44"/>
      <c r="C287" s="44"/>
      <c r="D287" s="44"/>
      <c r="E287" s="44"/>
      <c r="F287" s="11"/>
      <c r="G287" s="199"/>
      <c r="H287" s="204"/>
    </row>
    <row r="288" spans="1:8">
      <c r="A288" s="47"/>
      <c r="B288" s="11"/>
      <c r="C288" s="44"/>
      <c r="D288" s="44"/>
      <c r="E288" s="44"/>
      <c r="F288" s="11"/>
      <c r="G288" s="199"/>
      <c r="H288" s="204"/>
    </row>
    <row r="289" spans="1:8">
      <c r="A289" s="47"/>
      <c r="B289" s="44"/>
      <c r="C289" s="44"/>
      <c r="D289" s="44"/>
      <c r="E289" s="44"/>
      <c r="F289" s="11"/>
      <c r="G289" s="199"/>
      <c r="H289" s="204"/>
    </row>
    <row r="290" spans="1:8">
      <c r="A290" s="47"/>
      <c r="B290" s="44"/>
      <c r="C290" s="44"/>
      <c r="D290" s="44"/>
      <c r="E290" s="44"/>
      <c r="F290" s="11"/>
      <c r="G290" s="199"/>
      <c r="H290" s="204"/>
    </row>
    <row r="291" spans="1:8">
      <c r="A291" s="47"/>
      <c r="B291" s="44"/>
      <c r="C291" s="44"/>
      <c r="D291" s="44"/>
      <c r="E291" s="44"/>
      <c r="F291" s="11"/>
      <c r="G291" s="199"/>
      <c r="H291" s="204"/>
    </row>
    <row r="292" spans="1:8">
      <c r="A292" s="47"/>
      <c r="B292" s="44"/>
      <c r="C292" s="44"/>
      <c r="D292" s="44"/>
      <c r="E292" s="44"/>
      <c r="F292" s="11"/>
      <c r="G292" s="199"/>
      <c r="H292" s="204"/>
    </row>
    <row r="293" spans="1:8">
      <c r="A293" s="47"/>
      <c r="B293" s="44"/>
      <c r="C293" s="44"/>
      <c r="D293" s="44"/>
      <c r="E293" s="44"/>
      <c r="F293" s="11"/>
      <c r="G293" s="199"/>
      <c r="H293" s="204"/>
    </row>
    <row r="294" spans="1:8">
      <c r="A294" s="47"/>
      <c r="B294" s="44"/>
      <c r="C294" s="44"/>
      <c r="D294" s="44"/>
      <c r="E294" s="44"/>
      <c r="F294" s="11"/>
      <c r="G294" s="199"/>
      <c r="H294" s="204"/>
    </row>
    <row r="295" spans="1:8">
      <c r="A295" s="47"/>
      <c r="B295" s="44"/>
      <c r="C295" s="44"/>
      <c r="D295" s="44"/>
      <c r="E295" s="44"/>
      <c r="F295" s="11"/>
      <c r="G295" s="199"/>
      <c r="H295" s="204"/>
    </row>
    <row r="296" spans="1:8">
      <c r="A296" s="47"/>
      <c r="B296" s="44"/>
      <c r="C296" s="44"/>
      <c r="D296" s="44"/>
      <c r="E296" s="44"/>
      <c r="F296" s="11"/>
      <c r="G296" s="199"/>
      <c r="H296" s="204"/>
    </row>
    <row r="297" spans="1:8">
      <c r="A297" s="47"/>
      <c r="B297" s="44"/>
      <c r="C297" s="44"/>
      <c r="D297" s="44"/>
      <c r="E297" s="44"/>
      <c r="F297" s="11"/>
      <c r="G297" s="199"/>
      <c r="H297" s="204"/>
    </row>
    <row r="298" spans="1:8">
      <c r="A298" s="47"/>
      <c r="B298" s="44"/>
      <c r="C298" s="44"/>
      <c r="D298" s="44"/>
      <c r="E298" s="44"/>
      <c r="F298" s="11"/>
      <c r="G298" s="199"/>
      <c r="H298" s="204"/>
    </row>
    <row r="299" spans="1:8">
      <c r="A299" s="47"/>
      <c r="B299" s="44"/>
      <c r="C299" s="44"/>
      <c r="D299" s="44"/>
      <c r="E299" s="44"/>
      <c r="F299" s="11"/>
      <c r="G299" s="199"/>
      <c r="H299" s="204"/>
    </row>
    <row r="300" spans="1:8">
      <c r="A300" s="47"/>
      <c r="B300" s="44"/>
      <c r="C300" s="44"/>
      <c r="D300" s="44"/>
      <c r="E300" s="44"/>
      <c r="F300" s="11"/>
      <c r="G300" s="199"/>
      <c r="H300" s="204"/>
    </row>
    <row r="301" spans="1:8">
      <c r="A301" s="47"/>
      <c r="B301" s="44"/>
      <c r="C301" s="44"/>
      <c r="D301" s="44"/>
      <c r="E301" s="44"/>
      <c r="F301" s="11"/>
      <c r="G301" s="199"/>
      <c r="H301" s="204"/>
    </row>
    <row r="302" spans="1:8">
      <c r="A302" s="47"/>
      <c r="B302" s="44"/>
      <c r="C302" s="44"/>
      <c r="D302" s="44"/>
      <c r="E302" s="44"/>
      <c r="F302" s="11"/>
      <c r="G302" s="199"/>
      <c r="H302" s="204"/>
    </row>
    <row r="303" spans="1:8">
      <c r="A303" s="47"/>
      <c r="B303" s="44"/>
      <c r="C303" s="44"/>
      <c r="D303" s="44"/>
      <c r="E303" s="44"/>
      <c r="F303" s="11"/>
      <c r="G303" s="199"/>
      <c r="H303" s="204"/>
    </row>
    <row r="304" spans="1:8">
      <c r="A304" s="47"/>
      <c r="B304" s="44"/>
      <c r="C304" s="44"/>
      <c r="D304" s="44"/>
      <c r="E304" s="44"/>
      <c r="F304" s="11"/>
      <c r="G304" s="199"/>
      <c r="H304" s="204"/>
    </row>
    <row r="305" spans="1:8">
      <c r="A305" s="47"/>
      <c r="B305" s="44"/>
      <c r="C305" s="44"/>
      <c r="D305" s="44"/>
      <c r="E305" s="44"/>
      <c r="F305" s="11"/>
      <c r="G305" s="199"/>
      <c r="H305" s="204"/>
    </row>
    <row r="306" spans="1:8">
      <c r="A306" s="47"/>
      <c r="B306" s="44"/>
      <c r="C306" s="44"/>
      <c r="D306" s="44"/>
      <c r="E306" s="44"/>
      <c r="F306" s="11"/>
      <c r="G306" s="199"/>
      <c r="H306" s="204"/>
    </row>
    <row r="307" spans="1:8">
      <c r="A307" s="47"/>
      <c r="B307" s="44"/>
      <c r="C307" s="44"/>
      <c r="D307" s="44"/>
      <c r="E307" s="44"/>
      <c r="F307" s="11"/>
      <c r="G307" s="199"/>
      <c r="H307" s="204"/>
    </row>
    <row r="308" spans="1:8">
      <c r="A308" s="47"/>
      <c r="B308" s="44"/>
      <c r="C308" s="44"/>
      <c r="D308" s="44"/>
      <c r="E308" s="44"/>
      <c r="F308" s="11"/>
      <c r="G308" s="199"/>
      <c r="H308" s="204"/>
    </row>
    <row r="309" spans="1:8">
      <c r="A309" s="47"/>
      <c r="B309" s="44"/>
      <c r="C309" s="44"/>
      <c r="D309" s="44"/>
      <c r="E309" s="44"/>
      <c r="F309" s="11"/>
      <c r="G309" s="199"/>
      <c r="H309" s="204"/>
    </row>
    <row r="310" spans="1:8">
      <c r="A310" s="47"/>
      <c r="B310" s="44"/>
      <c r="C310" s="44"/>
      <c r="D310" s="44"/>
      <c r="E310" s="44"/>
      <c r="F310" s="11"/>
      <c r="G310" s="199"/>
      <c r="H310" s="204"/>
    </row>
    <row r="311" spans="1:8">
      <c r="A311" s="47"/>
      <c r="B311" s="44"/>
      <c r="C311" s="44"/>
      <c r="D311" s="44"/>
      <c r="E311" s="44"/>
      <c r="F311" s="11"/>
      <c r="G311" s="199"/>
      <c r="H311" s="204"/>
    </row>
    <row r="312" spans="1:8">
      <c r="A312" s="47"/>
      <c r="B312" s="44"/>
      <c r="C312" s="44"/>
      <c r="D312" s="44"/>
      <c r="E312" s="44"/>
      <c r="F312" s="11"/>
      <c r="G312" s="199"/>
      <c r="H312" s="204"/>
    </row>
    <row r="313" spans="1:8">
      <c r="A313" s="47"/>
      <c r="B313" s="44"/>
      <c r="C313" s="44"/>
      <c r="D313" s="44"/>
      <c r="E313" s="44"/>
      <c r="F313" s="11"/>
      <c r="G313" s="199"/>
      <c r="H313" s="204"/>
    </row>
    <row r="314" spans="1:8">
      <c r="A314" s="47"/>
      <c r="B314" s="11"/>
      <c r="C314" s="44"/>
      <c r="D314" s="44"/>
      <c r="E314" s="44"/>
      <c r="F314" s="11"/>
      <c r="G314" s="199"/>
      <c r="H314" s="204"/>
    </row>
    <row r="315" spans="1:8">
      <c r="A315" s="47"/>
      <c r="B315" s="44"/>
      <c r="C315" s="44"/>
      <c r="D315" s="44"/>
      <c r="E315" s="44"/>
      <c r="F315" s="11"/>
      <c r="G315" s="199"/>
      <c r="H315" s="204"/>
    </row>
    <row r="316" spans="1:8">
      <c r="A316" s="47"/>
      <c r="B316" s="11"/>
      <c r="C316" s="44"/>
      <c r="D316" s="44"/>
      <c r="E316" s="44"/>
      <c r="F316" s="11"/>
      <c r="G316" s="199"/>
      <c r="H316" s="204"/>
    </row>
    <row r="317" spans="1:8">
      <c r="A317" s="47"/>
      <c r="B317" s="11"/>
      <c r="C317" s="44"/>
      <c r="D317" s="44"/>
      <c r="E317" s="44"/>
      <c r="F317" s="11"/>
      <c r="G317" s="199"/>
      <c r="H317" s="204"/>
    </row>
    <row r="318" spans="1:8">
      <c r="A318" s="47"/>
      <c r="B318" s="11"/>
      <c r="C318" s="44"/>
      <c r="D318" s="44"/>
      <c r="E318" s="44"/>
      <c r="F318" s="11"/>
      <c r="G318" s="199"/>
      <c r="H318" s="204"/>
    </row>
    <row r="319" spans="1:8">
      <c r="A319" s="47"/>
      <c r="B319" s="11"/>
      <c r="C319" s="44"/>
      <c r="D319" s="44"/>
      <c r="E319" s="44"/>
      <c r="F319" s="11"/>
      <c r="G319" s="199"/>
      <c r="H319" s="204"/>
    </row>
    <row r="320" spans="1:8">
      <c r="A320" s="47"/>
      <c r="B320" s="11"/>
      <c r="C320" s="44"/>
      <c r="D320" s="44"/>
      <c r="E320" s="44"/>
      <c r="F320" s="11"/>
      <c r="G320" s="199"/>
      <c r="H320" s="204"/>
    </row>
    <row r="321" spans="1:8">
      <c r="A321" s="47"/>
      <c r="B321" s="11"/>
      <c r="C321" s="44"/>
      <c r="D321" s="44"/>
      <c r="E321" s="44"/>
      <c r="F321" s="11"/>
      <c r="G321" s="199"/>
      <c r="H321" s="204"/>
    </row>
    <row r="322" spans="1:8">
      <c r="A322" s="47"/>
      <c r="B322" s="11"/>
      <c r="C322" s="44"/>
      <c r="D322" s="44"/>
      <c r="E322" s="44"/>
      <c r="F322" s="11"/>
      <c r="G322" s="199"/>
      <c r="H322" s="204"/>
    </row>
    <row r="323" spans="1:8">
      <c r="A323" s="47"/>
      <c r="B323" s="11"/>
      <c r="C323" s="44"/>
      <c r="D323" s="44"/>
      <c r="E323" s="44"/>
      <c r="F323" s="11"/>
      <c r="G323" s="199"/>
      <c r="H323" s="204"/>
    </row>
    <row r="324" spans="1:8">
      <c r="A324" s="47"/>
      <c r="B324" s="11"/>
      <c r="C324" s="44"/>
      <c r="D324" s="44"/>
      <c r="E324" s="44"/>
      <c r="F324" s="11"/>
      <c r="G324" s="199"/>
      <c r="H324" s="204"/>
    </row>
    <row r="325" spans="1:8">
      <c r="A325" s="47"/>
      <c r="B325" s="11"/>
      <c r="C325" s="44"/>
      <c r="D325" s="44"/>
      <c r="E325" s="44"/>
      <c r="F325" s="11"/>
      <c r="G325" s="199"/>
      <c r="H325" s="204"/>
    </row>
    <row r="326" spans="1:8" ht="15.75" thickBot="1">
      <c r="A326" s="72"/>
      <c r="B326" s="73"/>
      <c r="C326" s="401"/>
      <c r="D326" s="401"/>
      <c r="E326" s="401"/>
      <c r="F326" s="73"/>
      <c r="G326" s="356"/>
      <c r="H326" s="234"/>
    </row>
    <row r="327" spans="1:8">
      <c r="A327" s="11" t="s">
        <v>191</v>
      </c>
      <c r="B327" s="44"/>
      <c r="C327" s="11"/>
      <c r="D327" s="11"/>
      <c r="E327" s="11"/>
      <c r="F327" s="11"/>
      <c r="G327" s="199"/>
      <c r="H327" s="1756"/>
    </row>
    <row r="328" spans="1:8">
      <c r="A328" s="44" t="s">
        <v>2852</v>
      </c>
      <c r="B328" s="44"/>
      <c r="C328" s="44"/>
      <c r="D328" s="44"/>
      <c r="E328" s="44"/>
      <c r="F328" s="44"/>
      <c r="G328" s="284"/>
      <c r="H328" s="284"/>
    </row>
  </sheetData>
  <mergeCells count="7">
    <mergeCell ref="B5:C11"/>
    <mergeCell ref="E5:H8"/>
    <mergeCell ref="E9:H13"/>
    <mergeCell ref="B12:C19"/>
    <mergeCell ref="E14:H16"/>
    <mergeCell ref="E17:H21"/>
    <mergeCell ref="B20:C21"/>
  </mergeCells>
  <phoneticPr fontId="0" type="noConversion"/>
  <printOptions horizontalCentered="1" verticalCentered="1"/>
  <pageMargins left="0.5" right="0.5" top="0.5" bottom="0.5" header="0.5" footer="0.5"/>
  <pageSetup scale="70" orientation="portrait" horizontalDpi="300" verticalDpi="300" r:id="rId1"/>
  <headerFooter alignWithMargins="0"/>
  <rowBreaks count="4" manualBreakCount="4">
    <brk id="61" max="7" man="1"/>
    <brk id="128" max="7" man="1"/>
    <brk id="195" max="7" man="1"/>
    <brk id="262"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9" enableFormatConditionsCalculation="0">
    <tabColor rgb="FF92D050"/>
    <pageSetUpPr fitToPage="1"/>
  </sheetPr>
  <dimension ref="A1:N62"/>
  <sheetViews>
    <sheetView defaultGridColor="0" view="pageBreakPreview" colorId="22" zoomScale="75" zoomScaleNormal="85" workbookViewId="0">
      <selection activeCell="P21" sqref="P21"/>
    </sheetView>
  </sheetViews>
  <sheetFormatPr defaultColWidth="9.6640625" defaultRowHeight="15"/>
  <cols>
    <col min="1" max="1" width="4.21875" style="1149" customWidth="1"/>
    <col min="2" max="2" width="25.6640625" style="1149" customWidth="1"/>
    <col min="3" max="3" width="29.33203125" style="1149" customWidth="1"/>
    <col min="4" max="4" width="15.6640625" style="1149" customWidth="1"/>
    <col min="5" max="5" width="16.88671875" style="1149" bestFit="1" customWidth="1"/>
    <col min="6" max="6" width="1.44140625" style="1149" customWidth="1"/>
    <col min="7" max="7" width="0.88671875" style="1149" customWidth="1"/>
    <col min="8" max="8" width="16.33203125" style="1149" customWidth="1"/>
    <col min="9" max="9" width="15.21875" style="1149" customWidth="1"/>
    <col min="10" max="10" width="20.6640625" style="1149" bestFit="1" customWidth="1"/>
    <col min="11" max="11" width="15.109375" style="1149" customWidth="1"/>
    <col min="12" max="12" width="16.21875" style="1149" customWidth="1"/>
    <col min="13" max="13" width="4.77734375" style="1149" customWidth="1"/>
    <col min="14" max="14" width="1.44140625" style="1149" customWidth="1"/>
    <col min="15" max="16384" width="9.6640625" style="4"/>
  </cols>
  <sheetData>
    <row r="1" spans="1:13" ht="17.649999999999999" customHeight="1">
      <c r="A1" s="1146" t="s">
        <v>2838</v>
      </c>
      <c r="B1" s="1147"/>
      <c r="C1" s="1147" t="s">
        <v>3932</v>
      </c>
      <c r="D1" s="1148" t="s">
        <v>4224</v>
      </c>
      <c r="E1" s="1278" t="s">
        <v>2841</v>
      </c>
      <c r="H1" s="1146" t="s">
        <v>2838</v>
      </c>
      <c r="I1" s="1147"/>
      <c r="J1" s="1147" t="s">
        <v>2747</v>
      </c>
      <c r="K1" s="1147" t="s">
        <v>4224</v>
      </c>
      <c r="L1" s="1841" t="str">
        <f>E1</f>
        <v>Year of Report</v>
      </c>
      <c r="M1" s="1147"/>
    </row>
    <row r="2" spans="1:13" ht="17.649999999999999" customHeight="1">
      <c r="A2" s="1267" t="s">
        <v>4550</v>
      </c>
      <c r="B2" s="1160"/>
      <c r="C2" s="1593" t="s">
        <v>1175</v>
      </c>
      <c r="D2" s="1189"/>
      <c r="E2" s="1268"/>
      <c r="H2" s="1267" t="str">
        <f>A2</f>
        <v>Orange and Rockland Utilities, Inc.</v>
      </c>
      <c r="I2" s="1160"/>
      <c r="J2" s="1593" t="s">
        <v>1175</v>
      </c>
      <c r="K2" s="1160"/>
      <c r="L2" s="1269"/>
      <c r="M2" s="1160"/>
    </row>
    <row r="3" spans="1:13" ht="17.649999999999999" customHeight="1">
      <c r="A3" s="1150"/>
      <c r="B3" s="1151"/>
      <c r="C3" s="1598" t="s">
        <v>1176</v>
      </c>
      <c r="D3" s="1270" t="str">
        <f>'122123'!G3</f>
        <v>4/30/2014</v>
      </c>
      <c r="E3" s="1271" t="str">
        <f>'Data Sheet'!$C$38</f>
        <v>12/31/2013</v>
      </c>
      <c r="H3" s="1150"/>
      <c r="I3" s="1151"/>
      <c r="J3" s="1598" t="s">
        <v>1176</v>
      </c>
      <c r="K3" s="1272" t="str">
        <f>D3</f>
        <v>4/30/2014</v>
      </c>
      <c r="L3" s="1153" t="str">
        <f>E3</f>
        <v>12/31/2013</v>
      </c>
      <c r="M3" s="1151"/>
    </row>
    <row r="4" spans="1:13" ht="17.649999999999999" customHeight="1">
      <c r="A4" s="3361" t="s">
        <v>3399</v>
      </c>
      <c r="B4" s="3362"/>
      <c r="C4" s="3362"/>
      <c r="D4" s="3362"/>
      <c r="E4" s="3363"/>
      <c r="H4" s="1273" t="s">
        <v>3399</v>
      </c>
      <c r="I4" s="1154"/>
      <c r="J4" s="1154"/>
      <c r="K4" s="1154"/>
      <c r="L4" s="1155"/>
      <c r="M4" s="1165"/>
    </row>
    <row r="5" spans="1:13" ht="17.649999999999999" customHeight="1">
      <c r="A5" s="1156" t="s">
        <v>362</v>
      </c>
      <c r="B5" s="1157"/>
      <c r="C5" s="1157"/>
      <c r="D5" s="1157"/>
      <c r="E5" s="1158"/>
      <c r="H5" s="1156" t="s">
        <v>362</v>
      </c>
      <c r="I5" s="1157"/>
      <c r="J5" s="1157"/>
      <c r="K5" s="1157"/>
      <c r="L5" s="1158"/>
      <c r="M5" s="1158"/>
    </row>
    <row r="6" spans="1:13" ht="17.649999999999999" customHeight="1">
      <c r="A6" s="1159"/>
      <c r="C6" s="1160"/>
      <c r="D6" s="1161"/>
      <c r="E6" s="1160"/>
      <c r="H6" s="1162"/>
      <c r="I6" s="1147"/>
      <c r="J6" s="1147"/>
      <c r="K6" s="1842"/>
      <c r="L6" s="1147"/>
      <c r="M6" s="1147"/>
    </row>
    <row r="7" spans="1:13" ht="17.649999999999999" customHeight="1">
      <c r="A7" s="1163" t="s">
        <v>4231</v>
      </c>
      <c r="B7" s="1164"/>
      <c r="C7" s="1165"/>
      <c r="D7" s="1161" t="s">
        <v>4055</v>
      </c>
      <c r="E7" s="1161" t="s">
        <v>364</v>
      </c>
      <c r="H7" s="1163" t="s">
        <v>365</v>
      </c>
      <c r="I7" s="1161" t="s">
        <v>363</v>
      </c>
      <c r="J7" s="1161" t="s">
        <v>363</v>
      </c>
      <c r="K7" s="1161" t="s">
        <v>363</v>
      </c>
      <c r="L7" s="1161" t="s">
        <v>1419</v>
      </c>
      <c r="M7" s="1161" t="s">
        <v>4231</v>
      </c>
    </row>
    <row r="8" spans="1:13" ht="17.649999999999999" customHeight="1">
      <c r="A8" s="1166" t="s">
        <v>4234</v>
      </c>
      <c r="B8" s="1157"/>
      <c r="C8" s="1158"/>
      <c r="D8" s="1167" t="s">
        <v>2140</v>
      </c>
      <c r="E8" s="1167" t="s">
        <v>2141</v>
      </c>
      <c r="H8" s="1166" t="s">
        <v>2142</v>
      </c>
      <c r="I8" s="1167" t="s">
        <v>4070</v>
      </c>
      <c r="J8" s="1167" t="s">
        <v>4071</v>
      </c>
      <c r="K8" s="1167" t="s">
        <v>4072</v>
      </c>
      <c r="L8" s="1168" t="s">
        <v>4073</v>
      </c>
      <c r="M8" s="1167" t="s">
        <v>4234</v>
      </c>
    </row>
    <row r="9" spans="1:13" ht="17.649999999999999" customHeight="1">
      <c r="A9" s="1166">
        <v>1</v>
      </c>
      <c r="B9" s="1157" t="s">
        <v>765</v>
      </c>
      <c r="C9" s="1158"/>
      <c r="D9" s="1151"/>
      <c r="E9" s="1151"/>
      <c r="H9" s="1169"/>
      <c r="I9" s="1151"/>
      <c r="J9" s="1151"/>
      <c r="K9" s="1151"/>
      <c r="L9" s="1151"/>
      <c r="M9" s="1166">
        <v>1</v>
      </c>
    </row>
    <row r="10" spans="1:13" ht="17.649999999999999" customHeight="1">
      <c r="A10" s="1166">
        <v>2</v>
      </c>
      <c r="B10" s="1152" t="s">
        <v>366</v>
      </c>
      <c r="C10" s="1151"/>
      <c r="D10" s="1170"/>
      <c r="E10" s="1170"/>
      <c r="H10" s="1171"/>
      <c r="I10" s="1170"/>
      <c r="J10" s="1170"/>
      <c r="K10" s="1172"/>
      <c r="L10" s="1152"/>
      <c r="M10" s="1166">
        <v>2</v>
      </c>
    </row>
    <row r="11" spans="1:13" ht="17.649999999999999" customHeight="1">
      <c r="A11" s="1166">
        <v>3</v>
      </c>
      <c r="B11" s="1152" t="s">
        <v>96</v>
      </c>
      <c r="C11" s="1151"/>
      <c r="D11" s="1173">
        <f>SUM(E11:L11)</f>
        <v>1831054816</v>
      </c>
      <c r="E11" s="1174">
        <v>1048944742</v>
      </c>
      <c r="H11" s="1175">
        <v>599848518</v>
      </c>
      <c r="I11" s="1172"/>
      <c r="J11" s="1172"/>
      <c r="K11" s="1172"/>
      <c r="L11" s="1176">
        <v>182261556</v>
      </c>
      <c r="M11" s="1166">
        <v>3</v>
      </c>
    </row>
    <row r="12" spans="1:13" ht="17.649999999999999" customHeight="1">
      <c r="A12" s="1166">
        <v>4</v>
      </c>
      <c r="B12" s="1152" t="s">
        <v>97</v>
      </c>
      <c r="C12" s="1151"/>
      <c r="D12" s="1177">
        <f>SUM(E12:L12)</f>
        <v>0</v>
      </c>
      <c r="E12" s="1178"/>
      <c r="H12" s="1179"/>
      <c r="I12" s="1172"/>
      <c r="J12" s="1172"/>
      <c r="K12" s="1172"/>
      <c r="L12" s="1152"/>
      <c r="M12" s="1166">
        <v>4</v>
      </c>
    </row>
    <row r="13" spans="1:13" ht="17.649999999999999" customHeight="1">
      <c r="A13" s="1166">
        <v>5</v>
      </c>
      <c r="B13" s="1152" t="s">
        <v>98</v>
      </c>
      <c r="C13" s="1151"/>
      <c r="D13" s="1177">
        <f>SUM(E13:L13)</f>
        <v>0</v>
      </c>
      <c r="E13" s="1178">
        <v>0</v>
      </c>
      <c r="H13" s="1277">
        <v>0</v>
      </c>
      <c r="I13" s="1172"/>
      <c r="J13" s="1172"/>
      <c r="K13" s="1172"/>
      <c r="L13" s="1152"/>
      <c r="M13" s="1166">
        <v>5</v>
      </c>
    </row>
    <row r="14" spans="1:13" ht="17.649999999999999" customHeight="1">
      <c r="A14" s="1166">
        <v>6</v>
      </c>
      <c r="B14" s="1180" t="s">
        <v>99</v>
      </c>
      <c r="C14" s="1158"/>
      <c r="D14" s="1177"/>
      <c r="E14" s="1178"/>
      <c r="F14" s="1181"/>
      <c r="G14" s="1181"/>
      <c r="H14" s="1179"/>
      <c r="I14" s="1172"/>
      <c r="J14" s="1172"/>
      <c r="K14" s="1172"/>
      <c r="L14" s="1157"/>
      <c r="M14" s="1166">
        <v>6</v>
      </c>
    </row>
    <row r="15" spans="1:13" ht="17.649999999999999" customHeight="1">
      <c r="A15" s="1166">
        <v>7</v>
      </c>
      <c r="B15" s="1182" t="s">
        <v>100</v>
      </c>
      <c r="C15" s="1151"/>
      <c r="D15" s="1177"/>
      <c r="E15" s="1178"/>
      <c r="F15" s="1181"/>
      <c r="G15" s="1181"/>
      <c r="H15" s="1179"/>
      <c r="I15" s="1172"/>
      <c r="J15" s="1172"/>
      <c r="K15" s="1172"/>
      <c r="L15" s="1152"/>
      <c r="M15" s="1166">
        <v>7</v>
      </c>
    </row>
    <row r="16" spans="1:13" ht="17.649999999999999" customHeight="1">
      <c r="A16" s="1166">
        <v>8</v>
      </c>
      <c r="B16" s="1180" t="s">
        <v>101</v>
      </c>
      <c r="C16" s="1151"/>
      <c r="D16" s="1177">
        <f>SUM(D11:D15)</f>
        <v>1831054816</v>
      </c>
      <c r="E16" s="1178">
        <f>SUM(E11:E15)</f>
        <v>1048944742</v>
      </c>
      <c r="F16" s="1181"/>
      <c r="G16" s="1181"/>
      <c r="H16" s="1249">
        <f>SUM(H11:H15)</f>
        <v>599848518</v>
      </c>
      <c r="I16" s="1249"/>
      <c r="J16" s="1249"/>
      <c r="K16" s="1249"/>
      <c r="L16" s="1249">
        <f>SUM(L11:L15)</f>
        <v>182261556</v>
      </c>
      <c r="M16" s="1166">
        <v>8</v>
      </c>
    </row>
    <row r="17" spans="1:13" ht="17.649999999999999" customHeight="1">
      <c r="A17" s="1166">
        <v>9</v>
      </c>
      <c r="B17" s="1180" t="s">
        <v>367</v>
      </c>
      <c r="C17" s="1151"/>
      <c r="D17" s="1177"/>
      <c r="E17" s="1178"/>
      <c r="F17" s="1181"/>
      <c r="G17" s="1181"/>
      <c r="H17" s="1179"/>
      <c r="I17" s="1172"/>
      <c r="J17" s="1172"/>
      <c r="K17" s="1172"/>
      <c r="L17" s="1183"/>
      <c r="M17" s="1166">
        <v>9</v>
      </c>
    </row>
    <row r="18" spans="1:13" ht="17.649999999999999" customHeight="1">
      <c r="A18" s="1166">
        <v>10</v>
      </c>
      <c r="B18" s="1180" t="s">
        <v>368</v>
      </c>
      <c r="C18" s="1151"/>
      <c r="D18" s="1177">
        <f>SUM(E18:L18)</f>
        <v>8410929</v>
      </c>
      <c r="E18" s="1178">
        <v>8410929</v>
      </c>
      <c r="F18" s="1181"/>
      <c r="G18" s="1181"/>
      <c r="H18" s="1179">
        <v>0</v>
      </c>
      <c r="I18" s="1172"/>
      <c r="J18" s="1172"/>
      <c r="K18" s="1172"/>
      <c r="L18" s="1183"/>
      <c r="M18" s="1166">
        <v>10</v>
      </c>
    </row>
    <row r="19" spans="1:13" ht="17.649999999999999" customHeight="1">
      <c r="A19" s="1166">
        <v>11</v>
      </c>
      <c r="B19" s="1180" t="s">
        <v>4263</v>
      </c>
      <c r="C19" s="1151"/>
      <c r="D19" s="1177">
        <f>SUM(E19:L19)</f>
        <v>85401415</v>
      </c>
      <c r="E19" s="1178">
        <v>67954162</v>
      </c>
      <c r="F19" s="1181"/>
      <c r="G19" s="1181"/>
      <c r="H19" s="1179">
        <v>6396806</v>
      </c>
      <c r="I19" s="1172"/>
      <c r="J19" s="1172"/>
      <c r="K19" s="1172"/>
      <c r="L19" s="1184">
        <v>11050447</v>
      </c>
      <c r="M19" s="1166">
        <v>11</v>
      </c>
    </row>
    <row r="20" spans="1:13" ht="17.649999999999999" customHeight="1">
      <c r="A20" s="1166">
        <v>12</v>
      </c>
      <c r="B20" s="1180" t="s">
        <v>369</v>
      </c>
      <c r="C20" s="1151"/>
      <c r="D20" s="1177"/>
      <c r="E20" s="1178"/>
      <c r="F20" s="1181"/>
      <c r="G20" s="1181"/>
      <c r="H20" s="1179"/>
      <c r="I20" s="1172"/>
      <c r="J20" s="1172"/>
      <c r="K20" s="1172"/>
      <c r="L20" s="1183"/>
      <c r="M20" s="1166">
        <v>12</v>
      </c>
    </row>
    <row r="21" spans="1:13" ht="17.649999999999999" customHeight="1">
      <c r="A21" s="1166">
        <v>13</v>
      </c>
      <c r="B21" s="1152" t="s">
        <v>102</v>
      </c>
      <c r="C21" s="1151"/>
      <c r="D21" s="1177">
        <f>SUM(D16:D20)</f>
        <v>1924867160</v>
      </c>
      <c r="E21" s="1177">
        <f>SUM(E16:E20)</f>
        <v>1125309833</v>
      </c>
      <c r="F21" s="1181"/>
      <c r="G21" s="1181"/>
      <c r="H21" s="1177">
        <f>SUM(H16:H20)</f>
        <v>606245324</v>
      </c>
      <c r="I21" s="1177"/>
      <c r="J21" s="1177"/>
      <c r="K21" s="1177"/>
      <c r="L21" s="1177">
        <f>SUM(L16:L20)</f>
        <v>193312003</v>
      </c>
      <c r="M21" s="1166">
        <v>13</v>
      </c>
    </row>
    <row r="22" spans="1:13" ht="17.649999999999999" customHeight="1">
      <c r="A22" s="1166">
        <v>14</v>
      </c>
      <c r="B22" s="1180" t="s">
        <v>1324</v>
      </c>
      <c r="C22" s="1151"/>
      <c r="D22" s="1177">
        <f>SUM(E22:L22)</f>
        <v>615749878</v>
      </c>
      <c r="E22" s="1177">
        <v>340178232</v>
      </c>
      <c r="F22" s="1185"/>
      <c r="G22" s="1185"/>
      <c r="H22" s="1179">
        <v>184976294</v>
      </c>
      <c r="I22" s="1172"/>
      <c r="J22" s="1172"/>
      <c r="K22" s="1172"/>
      <c r="L22" s="1186">
        <v>90595352</v>
      </c>
      <c r="M22" s="1166">
        <v>14</v>
      </c>
    </row>
    <row r="23" spans="1:13" ht="17.649999999999999" customHeight="1">
      <c r="A23" s="1166">
        <v>15</v>
      </c>
      <c r="B23" s="1152" t="s">
        <v>103</v>
      </c>
      <c r="C23" s="1151"/>
      <c r="D23" s="1173">
        <f>SUM(E23:L23)</f>
        <v>1309117282</v>
      </c>
      <c r="E23" s="1174">
        <f>E21-E22</f>
        <v>785131601</v>
      </c>
      <c r="F23" s="1181"/>
      <c r="G23" s="1181"/>
      <c r="H23" s="1243">
        <f>H21-H22</f>
        <v>421269030</v>
      </c>
      <c r="I23" s="1172"/>
      <c r="J23" s="1172"/>
      <c r="K23" s="1172"/>
      <c r="L23" s="1173">
        <f>L21-L22</f>
        <v>102716651</v>
      </c>
      <c r="M23" s="1166">
        <v>15</v>
      </c>
    </row>
    <row r="24" spans="1:13" ht="17.649999999999999" customHeight="1">
      <c r="A24" s="1239"/>
      <c r="B24" s="1240" t="s">
        <v>104</v>
      </c>
      <c r="C24" s="1240"/>
      <c r="D24" s="1177"/>
      <c r="E24" s="1172"/>
      <c r="F24" s="1181"/>
      <c r="G24" s="1181"/>
      <c r="H24" s="1179"/>
      <c r="I24" s="1172"/>
      <c r="J24" s="1172"/>
      <c r="K24" s="1172"/>
      <c r="L24" s="1238"/>
      <c r="M24" s="1166"/>
    </row>
    <row r="25" spans="1:13" ht="17.649999999999999" customHeight="1">
      <c r="A25" s="1166">
        <v>16</v>
      </c>
      <c r="B25" s="1157" t="s">
        <v>1325</v>
      </c>
      <c r="C25" s="1158"/>
      <c r="D25" s="1177"/>
      <c r="E25" s="1172"/>
      <c r="F25" s="1181"/>
      <c r="G25" s="1181"/>
      <c r="H25" s="1179"/>
      <c r="I25" s="1172"/>
      <c r="J25" s="1172"/>
      <c r="K25" s="1172"/>
      <c r="L25" s="1152"/>
      <c r="M25" s="1166">
        <v>16</v>
      </c>
    </row>
    <row r="26" spans="1:13" ht="17.649999999999999" customHeight="1">
      <c r="A26" s="1166">
        <v>17</v>
      </c>
      <c r="B26" s="1180" t="s">
        <v>105</v>
      </c>
      <c r="C26" s="1151"/>
      <c r="D26" s="1177"/>
      <c r="E26" s="1172"/>
      <c r="F26" s="1181"/>
      <c r="G26" s="1181"/>
      <c r="H26" s="1179"/>
      <c r="I26" s="1172"/>
      <c r="J26" s="1172"/>
      <c r="K26" s="1172"/>
      <c r="L26" s="1183"/>
      <c r="M26" s="1166">
        <v>17</v>
      </c>
    </row>
    <row r="27" spans="1:13" ht="17.649999999999999" customHeight="1">
      <c r="A27" s="1166">
        <v>18</v>
      </c>
      <c r="B27" s="1187" t="s">
        <v>106</v>
      </c>
      <c r="C27" s="1151"/>
      <c r="D27" s="1173">
        <v>548404508</v>
      </c>
      <c r="E27" s="1173">
        <v>338857086</v>
      </c>
      <c r="F27" s="1181"/>
      <c r="G27" s="1181"/>
      <c r="H27" s="1188">
        <v>176405448</v>
      </c>
      <c r="I27" s="1172"/>
      <c r="J27" s="1172"/>
      <c r="K27" s="1172"/>
      <c r="L27" s="1176">
        <v>33141974</v>
      </c>
      <c r="M27" s="1166">
        <v>18</v>
      </c>
    </row>
    <row r="28" spans="1:13" ht="17.649999999999999" customHeight="1">
      <c r="A28" s="1166">
        <v>19</v>
      </c>
      <c r="B28" s="1180" t="s">
        <v>107</v>
      </c>
      <c r="C28" s="1151"/>
      <c r="D28" s="1177" t="s">
        <v>5237</v>
      </c>
      <c r="E28" s="1172"/>
      <c r="F28" s="1181"/>
      <c r="G28" s="1181"/>
      <c r="H28" s="1238" t="s">
        <v>5238</v>
      </c>
      <c r="I28" s="1172"/>
      <c r="J28" s="1172"/>
      <c r="K28" s="1172"/>
      <c r="L28" s="1186"/>
      <c r="M28" s="1166">
        <v>19</v>
      </c>
    </row>
    <row r="29" spans="1:13" ht="17.649999999999999" customHeight="1">
      <c r="A29" s="1166">
        <v>20</v>
      </c>
      <c r="B29" s="1180" t="s">
        <v>108</v>
      </c>
      <c r="C29" s="1151"/>
      <c r="D29" s="1177"/>
      <c r="E29" s="1172"/>
      <c r="F29" s="1181"/>
      <c r="G29" s="1181"/>
      <c r="H29" s="1179"/>
      <c r="I29" s="1172"/>
      <c r="J29" s="1172"/>
      <c r="K29" s="1172"/>
      <c r="L29" s="1186"/>
      <c r="M29" s="1166">
        <v>20</v>
      </c>
    </row>
    <row r="30" spans="1:13" ht="17.649999999999999" customHeight="1">
      <c r="A30" s="1166">
        <v>21</v>
      </c>
      <c r="B30" s="1180" t="s">
        <v>109</v>
      </c>
      <c r="C30" s="1151"/>
      <c r="D30" s="1173">
        <v>67254496</v>
      </c>
      <c r="E30" s="1172">
        <v>1230273</v>
      </c>
      <c r="F30" s="1181"/>
      <c r="G30" s="1181"/>
      <c r="H30" s="1179">
        <v>8570846</v>
      </c>
      <c r="I30" s="1172"/>
      <c r="J30" s="1172"/>
      <c r="K30" s="1172"/>
      <c r="L30" s="1186">
        <v>57453377</v>
      </c>
      <c r="M30" s="1166">
        <v>21</v>
      </c>
    </row>
    <row r="31" spans="1:13" ht="17.649999999999999" customHeight="1">
      <c r="A31" s="1166">
        <v>22</v>
      </c>
      <c r="B31" s="1152" t="s">
        <v>110</v>
      </c>
      <c r="C31" s="1151"/>
      <c r="D31" s="1173">
        <v>615659004</v>
      </c>
      <c r="E31" s="1172">
        <v>340087359</v>
      </c>
      <c r="F31" s="1181"/>
      <c r="G31" s="1181"/>
      <c r="H31" s="1179">
        <v>184976294</v>
      </c>
      <c r="I31" s="1172"/>
      <c r="J31" s="1172"/>
      <c r="K31" s="1172"/>
      <c r="L31" s="1186">
        <v>90595351</v>
      </c>
      <c r="M31" s="1166">
        <v>22</v>
      </c>
    </row>
    <row r="32" spans="1:13" ht="17.649999999999999" customHeight="1">
      <c r="A32" s="1166">
        <v>23</v>
      </c>
      <c r="B32" s="1152" t="s">
        <v>367</v>
      </c>
      <c r="C32" s="1151"/>
      <c r="D32" s="1177"/>
      <c r="E32" s="1172"/>
      <c r="F32" s="1181"/>
      <c r="G32" s="1181"/>
      <c r="H32" s="1246"/>
      <c r="I32" s="1172"/>
      <c r="J32" s="1172"/>
      <c r="K32" s="1172"/>
      <c r="L32" s="1152"/>
      <c r="M32" s="1166">
        <v>23</v>
      </c>
    </row>
    <row r="33" spans="1:13" ht="17.649999999999999" customHeight="1">
      <c r="A33" s="1166">
        <v>24</v>
      </c>
      <c r="B33" s="1180" t="s">
        <v>316</v>
      </c>
      <c r="C33" s="1151"/>
      <c r="D33" s="1177"/>
      <c r="E33" s="1172"/>
      <c r="F33" s="1181"/>
      <c r="G33" s="1181"/>
      <c r="H33" s="1179"/>
      <c r="I33" s="1172"/>
      <c r="J33" s="1172"/>
      <c r="K33" s="1172"/>
      <c r="L33" s="1152"/>
      <c r="M33" s="1166">
        <v>24</v>
      </c>
    </row>
    <row r="34" spans="1:13" ht="17.649999999999999" customHeight="1">
      <c r="A34" s="1166">
        <v>25</v>
      </c>
      <c r="B34" s="1180" t="s">
        <v>1010</v>
      </c>
      <c r="C34" s="1151"/>
      <c r="D34" s="1177"/>
      <c r="E34" s="1172"/>
      <c r="F34" s="1181"/>
      <c r="G34" s="1181"/>
      <c r="H34" s="1179"/>
      <c r="I34" s="1172"/>
      <c r="J34" s="1172"/>
      <c r="K34" s="1172"/>
      <c r="L34" s="1152"/>
      <c r="M34" s="1166">
        <v>25</v>
      </c>
    </row>
    <row r="35" spans="1:13" ht="17.649999999999999" customHeight="1">
      <c r="A35" s="1166">
        <v>26</v>
      </c>
      <c r="B35" s="1152" t="s">
        <v>111</v>
      </c>
      <c r="C35" s="1151"/>
      <c r="D35" s="1177"/>
      <c r="E35" s="1172"/>
      <c r="F35" s="1181"/>
      <c r="G35" s="1181"/>
      <c r="H35" s="1179"/>
      <c r="I35" s="1172"/>
      <c r="J35" s="1172"/>
      <c r="K35" s="1172"/>
      <c r="L35" s="1152"/>
      <c r="M35" s="1166">
        <v>26</v>
      </c>
    </row>
    <row r="36" spans="1:13" ht="17.649999999999999" customHeight="1">
      <c r="A36" s="1166">
        <v>27</v>
      </c>
      <c r="B36" s="1152" t="s">
        <v>368</v>
      </c>
      <c r="C36" s="1151"/>
      <c r="D36" s="1177"/>
      <c r="E36" s="1172"/>
      <c r="F36" s="1181"/>
      <c r="G36" s="1181"/>
      <c r="H36" s="1179"/>
      <c r="I36" s="1172"/>
      <c r="J36" s="1172"/>
      <c r="K36" s="1172"/>
      <c r="L36" s="1152"/>
      <c r="M36" s="1166">
        <v>27</v>
      </c>
    </row>
    <row r="37" spans="1:13" ht="17.649999999999999" customHeight="1">
      <c r="A37" s="1166">
        <v>28</v>
      </c>
      <c r="B37" s="1180" t="s">
        <v>316</v>
      </c>
      <c r="C37" s="1151"/>
      <c r="D37" s="1177">
        <v>90874</v>
      </c>
      <c r="E37" s="1172">
        <v>90874</v>
      </c>
      <c r="F37" s="1181"/>
      <c r="G37" s="1181"/>
      <c r="H37" s="1179"/>
      <c r="I37" s="1172"/>
      <c r="J37" s="1172"/>
      <c r="K37" s="1172"/>
      <c r="L37" s="1184"/>
      <c r="M37" s="1166">
        <v>28</v>
      </c>
    </row>
    <row r="38" spans="1:13" ht="17.649999999999999" customHeight="1">
      <c r="A38" s="1166">
        <v>29</v>
      </c>
      <c r="B38" s="1180" t="s">
        <v>1010</v>
      </c>
      <c r="C38" s="1151"/>
      <c r="D38" s="1177"/>
      <c r="E38" s="1172"/>
      <c r="F38" s="1181"/>
      <c r="G38" s="1181"/>
      <c r="H38" s="1179"/>
      <c r="I38" s="1172"/>
      <c r="J38" s="1172"/>
      <c r="K38" s="1172"/>
      <c r="L38" s="1152"/>
      <c r="M38" s="1166">
        <v>29</v>
      </c>
    </row>
    <row r="39" spans="1:13" ht="17.649999999999999" customHeight="1">
      <c r="A39" s="1166">
        <v>30</v>
      </c>
      <c r="B39" s="1152" t="s">
        <v>112</v>
      </c>
      <c r="C39" s="1151"/>
      <c r="D39" s="1177">
        <v>90874</v>
      </c>
      <c r="E39" s="1172">
        <v>90874</v>
      </c>
      <c r="F39" s="1181"/>
      <c r="G39" s="1181"/>
      <c r="H39" s="1179">
        <v>0</v>
      </c>
      <c r="I39" s="1172"/>
      <c r="J39" s="1172"/>
      <c r="K39" s="1172"/>
      <c r="L39" s="1152">
        <v>0</v>
      </c>
      <c r="M39" s="1166">
        <v>30</v>
      </c>
    </row>
    <row r="40" spans="1:13" ht="17.649999999999999" customHeight="1">
      <c r="A40" s="1166">
        <v>31</v>
      </c>
      <c r="B40" s="1152" t="s">
        <v>1326</v>
      </c>
      <c r="C40" s="1151"/>
      <c r="D40" s="1177"/>
      <c r="E40" s="1172"/>
      <c r="F40" s="1181"/>
      <c r="G40" s="1181"/>
      <c r="H40" s="1179"/>
      <c r="I40" s="1172"/>
      <c r="J40" s="1172"/>
      <c r="K40" s="1172"/>
      <c r="L40" s="1152"/>
      <c r="M40" s="1166">
        <v>31</v>
      </c>
    </row>
    <row r="41" spans="1:13" ht="17.649999999999999" customHeight="1">
      <c r="A41" s="1166">
        <v>32</v>
      </c>
      <c r="B41" s="1152" t="s">
        <v>113</v>
      </c>
      <c r="C41" s="1151"/>
      <c r="D41" s="1177"/>
      <c r="E41" s="1172"/>
      <c r="F41" s="1181"/>
      <c r="G41" s="1181"/>
      <c r="H41" s="1246"/>
      <c r="I41" s="1172"/>
      <c r="J41" s="1172"/>
      <c r="K41" s="1172"/>
      <c r="L41" s="1152"/>
      <c r="M41" s="1166">
        <v>32</v>
      </c>
    </row>
    <row r="42" spans="1:13" ht="17.649999999999999" customHeight="1">
      <c r="A42" s="1274"/>
      <c r="B42" s="1275" t="s">
        <v>114</v>
      </c>
      <c r="C42" s="1276"/>
      <c r="D42" s="1247"/>
      <c r="E42" s="1190"/>
      <c r="F42" s="1181"/>
      <c r="G42" s="1181"/>
      <c r="H42" s="1248"/>
      <c r="I42" s="1246"/>
      <c r="J42" s="1246"/>
      <c r="K42" s="1246"/>
      <c r="L42" s="1238"/>
      <c r="M42" s="1239"/>
    </row>
    <row r="43" spans="1:13" ht="17.649999999999999" customHeight="1">
      <c r="A43" s="1242">
        <v>33</v>
      </c>
      <c r="B43" s="1180" t="s">
        <v>115</v>
      </c>
      <c r="C43" s="1151"/>
      <c r="D43" s="1243">
        <v>615749878</v>
      </c>
      <c r="E43" s="1244">
        <v>340178233</v>
      </c>
      <c r="F43" s="1181"/>
      <c r="G43" s="1181"/>
      <c r="H43" s="1243">
        <v>184976294</v>
      </c>
      <c r="I43" s="1245"/>
      <c r="J43" s="1245"/>
      <c r="K43" s="1245"/>
      <c r="L43" s="1244">
        <v>90595351</v>
      </c>
      <c r="M43" s="1239">
        <v>33</v>
      </c>
    </row>
    <row r="44" spans="1:13" ht="17.649999999999999" customHeight="1">
      <c r="A44" s="3360"/>
      <c r="B44" s="3360"/>
      <c r="C44" s="3360"/>
      <c r="D44" s="3360"/>
      <c r="E44" s="3360"/>
      <c r="F44" s="3360"/>
      <c r="G44" s="3360"/>
      <c r="H44" s="3360"/>
      <c r="I44" s="3360"/>
      <c r="J44" s="3360"/>
      <c r="K44" s="3360"/>
      <c r="L44" s="3360"/>
      <c r="M44" s="3360"/>
    </row>
    <row r="45" spans="1:13" ht="15.75">
      <c r="A45" s="3360" t="s">
        <v>5214</v>
      </c>
      <c r="B45" s="3360"/>
      <c r="C45" s="3360"/>
      <c r="D45" s="3360"/>
      <c r="E45" s="3360"/>
      <c r="F45" s="3360"/>
      <c r="G45" s="3360"/>
      <c r="H45" s="3360"/>
      <c r="I45" s="3360"/>
      <c r="J45" s="3360"/>
      <c r="K45" s="3360"/>
      <c r="L45" s="3360"/>
      <c r="M45" s="3360"/>
    </row>
    <row r="46" spans="1:13">
      <c r="A46" s="1191"/>
      <c r="B46" s="1189"/>
      <c r="C46" s="1189"/>
      <c r="D46" s="1192"/>
      <c r="E46" s="1192"/>
      <c r="F46" s="1181"/>
      <c r="G46" s="1181"/>
      <c r="H46" s="1192"/>
      <c r="I46" s="1192"/>
      <c r="J46" s="1192"/>
      <c r="K46" s="1192"/>
      <c r="L46" s="1189"/>
      <c r="M46" s="1189"/>
    </row>
    <row r="47" spans="1:13">
      <c r="A47" s="1191"/>
      <c r="B47" s="1189"/>
      <c r="C47" s="1189"/>
      <c r="D47" s="1192"/>
      <c r="E47" s="1192"/>
      <c r="F47" s="1181"/>
      <c r="G47" s="1181"/>
      <c r="H47" s="1192"/>
      <c r="I47" s="1192"/>
      <c r="J47" s="1192"/>
      <c r="K47" s="1192"/>
      <c r="L47" s="1189"/>
      <c r="M47" s="1189"/>
    </row>
    <row r="48" spans="1:13">
      <c r="A48" s="1191"/>
      <c r="B48" s="1189"/>
      <c r="C48" s="1189"/>
      <c r="D48" s="1192"/>
      <c r="E48" s="1192"/>
      <c r="F48" s="1181"/>
      <c r="G48" s="1181"/>
      <c r="H48" s="1192"/>
      <c r="I48" s="1192"/>
      <c r="J48" s="1192"/>
      <c r="K48" s="1192"/>
      <c r="L48" s="1193"/>
      <c r="M48" s="1189"/>
    </row>
    <row r="49" spans="1:13">
      <c r="A49" s="1191"/>
      <c r="B49" s="1189"/>
      <c r="C49" s="1189"/>
      <c r="D49" s="1192"/>
      <c r="E49" s="1192"/>
      <c r="F49" s="1181"/>
      <c r="G49" s="1181"/>
      <c r="H49" s="1192"/>
      <c r="I49" s="1192"/>
      <c r="J49" s="1192"/>
      <c r="K49" s="1192"/>
      <c r="L49" s="1189"/>
      <c r="M49" s="1189"/>
    </row>
    <row r="50" spans="1:13">
      <c r="A50" s="1191"/>
      <c r="B50" s="1189"/>
      <c r="C50" s="1189"/>
      <c r="D50" s="1192"/>
      <c r="E50" s="1192"/>
      <c r="F50" s="1181"/>
      <c r="G50" s="1181"/>
      <c r="H50" s="1192"/>
      <c r="I50" s="1192"/>
      <c r="J50" s="1192"/>
      <c r="K50" s="1192"/>
      <c r="L50" s="1189"/>
      <c r="M50" s="1189"/>
    </row>
    <row r="51" spans="1:13">
      <c r="D51" s="1181"/>
      <c r="E51" s="1181"/>
      <c r="F51" s="1181"/>
      <c r="G51" s="1181"/>
      <c r="H51" s="1181"/>
      <c r="I51" s="1181"/>
      <c r="J51" s="1181"/>
      <c r="K51" s="1181"/>
    </row>
    <row r="52" spans="1:13">
      <c r="D52" s="1181"/>
      <c r="E52" s="1181"/>
      <c r="F52" s="1181"/>
      <c r="G52" s="1181"/>
      <c r="H52" s="1181"/>
      <c r="I52" s="1181"/>
      <c r="J52" s="1181"/>
      <c r="K52" s="1181"/>
    </row>
    <row r="53" spans="1:13">
      <c r="D53" s="1181"/>
      <c r="E53" s="1181"/>
      <c r="F53" s="1181"/>
      <c r="G53" s="1181"/>
      <c r="H53" s="1181"/>
      <c r="I53" s="1181"/>
      <c r="J53" s="1181"/>
      <c r="K53" s="1181"/>
    </row>
    <row r="54" spans="1:13">
      <c r="D54" s="1181"/>
      <c r="E54" s="1181"/>
      <c r="F54" s="1181"/>
      <c r="G54" s="1181"/>
      <c r="H54" s="1181"/>
      <c r="I54" s="1181"/>
      <c r="J54" s="1181"/>
      <c r="K54" s="1181"/>
    </row>
    <row r="55" spans="1:13">
      <c r="D55" s="1181"/>
      <c r="E55" s="1181"/>
      <c r="F55" s="1181"/>
      <c r="G55" s="1181"/>
      <c r="H55" s="1181"/>
      <c r="I55" s="1181"/>
      <c r="J55" s="1181"/>
      <c r="K55" s="1181"/>
    </row>
    <row r="56" spans="1:13">
      <c r="D56" s="1181"/>
      <c r="E56" s="1181"/>
      <c r="F56" s="1181"/>
      <c r="G56" s="1181"/>
      <c r="H56" s="1181"/>
      <c r="I56" s="1181"/>
      <c r="J56" s="1181"/>
      <c r="K56" s="1181"/>
    </row>
    <row r="57" spans="1:13">
      <c r="D57" s="1181"/>
      <c r="E57" s="1181"/>
      <c r="F57" s="1181"/>
      <c r="G57" s="1181"/>
      <c r="H57" s="1181"/>
      <c r="I57" s="1181"/>
      <c r="J57" s="1181"/>
      <c r="K57" s="1181"/>
    </row>
    <row r="58" spans="1:13">
      <c r="D58" s="1181"/>
      <c r="E58" s="1181"/>
      <c r="F58" s="1181"/>
      <c r="G58" s="1181"/>
      <c r="H58" s="1181"/>
      <c r="I58" s="1181"/>
      <c r="J58" s="1181"/>
      <c r="K58" s="1181"/>
    </row>
    <row r="59" spans="1:13">
      <c r="D59" s="1181"/>
      <c r="E59" s="1181"/>
      <c r="F59" s="1181"/>
      <c r="G59" s="1181"/>
      <c r="H59" s="1181"/>
      <c r="I59" s="1181"/>
      <c r="J59" s="1181"/>
      <c r="K59" s="1181"/>
    </row>
    <row r="60" spans="1:13">
      <c r="D60" s="1181"/>
      <c r="E60" s="1181"/>
      <c r="F60" s="1181"/>
      <c r="G60" s="1181"/>
      <c r="H60" s="1181"/>
      <c r="I60" s="1181"/>
      <c r="J60" s="1181"/>
      <c r="K60" s="1181"/>
    </row>
    <row r="61" spans="1:13">
      <c r="D61" s="1181"/>
      <c r="E61" s="1181"/>
      <c r="F61" s="1181"/>
      <c r="G61" s="1181"/>
      <c r="H61" s="1181"/>
      <c r="I61" s="1181"/>
      <c r="J61" s="1181"/>
      <c r="K61" s="1181"/>
    </row>
    <row r="62" spans="1:13">
      <c r="D62" s="1181"/>
      <c r="E62" s="1181"/>
      <c r="F62" s="1181"/>
      <c r="G62" s="1181"/>
      <c r="H62" s="1181"/>
      <c r="I62" s="1181"/>
      <c r="J62" s="1181"/>
      <c r="K62" s="1181"/>
    </row>
  </sheetData>
  <mergeCells count="3">
    <mergeCell ref="A44:M44"/>
    <mergeCell ref="A4:E4"/>
    <mergeCell ref="A45:M45"/>
  </mergeCells>
  <phoneticPr fontId="0" type="noConversion"/>
  <printOptions horizontalCentered="1" verticalCentered="1"/>
  <pageMargins left="0.5" right="0.5" top="0.5" bottom="0.5" header="0.5" footer="0.5"/>
  <pageSetup scale="58" orientation="landscape" horizontalDpi="300" verticalDpi="300" r:id="rId1"/>
  <headerFooter alignWithMargins="0"/>
  <rowBreaks count="1" manualBreakCount="1">
    <brk id="22"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IO70"/>
  <sheetViews>
    <sheetView defaultGridColor="0" view="pageBreakPreview" colorId="8" zoomScale="60" zoomScaleNormal="75" workbookViewId="0">
      <selection activeCell="C41" sqref="C41"/>
    </sheetView>
  </sheetViews>
  <sheetFormatPr defaultColWidth="9.6640625" defaultRowHeight="15"/>
  <cols>
    <col min="1" max="1" width="35.6640625" style="4" customWidth="1"/>
    <col min="2" max="2" width="3.6640625" style="4" customWidth="1"/>
    <col min="3" max="3" width="39.6640625" style="4" customWidth="1"/>
    <col min="4" max="4" width="2.6640625" style="4" customWidth="1"/>
    <col min="5" max="5" width="24.6640625" style="4" customWidth="1"/>
    <col min="6" max="8" width="9.6640625" style="4"/>
    <col min="9" max="9" width="19.5546875" style="4" bestFit="1" customWidth="1"/>
    <col min="10" max="16384" width="9.6640625" style="4"/>
  </cols>
  <sheetData>
    <row r="1" spans="1:9" ht="40.9" customHeight="1">
      <c r="A1" s="1701" t="s">
        <v>1885</v>
      </c>
      <c r="B1" s="1701"/>
      <c r="C1" s="1701"/>
      <c r="D1" s="1702"/>
      <c r="F1" s="1703"/>
      <c r="G1" s="1702"/>
      <c r="H1" s="1703"/>
      <c r="I1" s="1703"/>
    </row>
    <row r="2" spans="1:9" ht="43.15" customHeight="1">
      <c r="A2" s="1701" t="s">
        <v>1886</v>
      </c>
      <c r="B2" s="1701"/>
      <c r="C2" s="1701"/>
      <c r="D2" s="1702"/>
      <c r="F2" s="1703"/>
      <c r="G2" s="1702"/>
      <c r="H2" s="1703"/>
      <c r="I2" s="1703"/>
    </row>
    <row r="3" spans="1:9" ht="19.899999999999999" customHeight="1">
      <c r="A3" s="1704"/>
      <c r="B3" s="1704"/>
      <c r="C3" s="1702"/>
      <c r="D3" s="1702"/>
      <c r="F3" s="1703"/>
      <c r="G3" s="1703"/>
      <c r="H3" s="1703"/>
      <c r="I3" s="1703"/>
    </row>
    <row r="4" spans="1:9" ht="25.5" customHeight="1">
      <c r="A4" s="1705" t="s">
        <v>1887</v>
      </c>
      <c r="B4" s="1705"/>
      <c r="C4" s="1702"/>
      <c r="D4" s="1702"/>
      <c r="F4" s="1703"/>
      <c r="G4" s="1703"/>
      <c r="H4" s="1703"/>
      <c r="I4" s="1703"/>
    </row>
    <row r="5" spans="1:9" ht="28.9" customHeight="1">
      <c r="A5" s="1705" t="s">
        <v>1888</v>
      </c>
      <c r="B5" s="1705"/>
      <c r="C5" s="1702"/>
      <c r="D5" s="1702"/>
      <c r="F5" s="1703"/>
      <c r="G5" s="1703"/>
      <c r="H5" s="1703"/>
      <c r="I5" s="1703"/>
    </row>
    <row r="6" spans="1:9" ht="29.45" customHeight="1">
      <c r="A6" s="1706" t="str">
        <f>A46</f>
        <v>Year ended 12/31/2013</v>
      </c>
      <c r="B6" s="1706"/>
      <c r="C6" s="1702"/>
      <c r="D6" s="1702"/>
      <c r="F6" s="1703"/>
      <c r="G6" s="1703"/>
      <c r="H6" s="1703"/>
      <c r="I6" s="1703"/>
    </row>
    <row r="7" spans="1:9" ht="14.45" customHeight="1">
      <c r="A7" s="1703"/>
      <c r="B7" s="1703"/>
      <c r="C7" s="1703"/>
      <c r="D7" s="1703"/>
      <c r="F7" s="1703"/>
      <c r="G7" s="1703"/>
      <c r="H7" s="1703"/>
      <c r="I7" s="1703"/>
    </row>
    <row r="8" spans="1:9" ht="22.9" customHeight="1">
      <c r="A8" s="1707" t="s">
        <v>3200</v>
      </c>
      <c r="B8" s="1708"/>
      <c r="C8" s="1703"/>
      <c r="F8" s="1703"/>
      <c r="G8" s="1709"/>
      <c r="H8" s="1703"/>
      <c r="I8" s="1703"/>
    </row>
    <row r="9" spans="1:9" ht="18" customHeight="1">
      <c r="B9" s="451">
        <v>1</v>
      </c>
      <c r="C9" s="1710" t="s">
        <v>3201</v>
      </c>
      <c r="D9" s="1711"/>
      <c r="F9" s="1703"/>
      <c r="G9" s="1703"/>
      <c r="H9" s="1703"/>
      <c r="I9" s="1703"/>
    </row>
    <row r="10" spans="1:9" ht="18" customHeight="1">
      <c r="B10" s="451"/>
      <c r="C10" s="1712" t="s">
        <v>3202</v>
      </c>
      <c r="D10" s="1711"/>
      <c r="F10" s="1702"/>
      <c r="G10" s="1703"/>
      <c r="H10" s="1703"/>
      <c r="I10" s="1703"/>
    </row>
    <row r="11" spans="1:9" ht="18" customHeight="1">
      <c r="B11" s="451"/>
      <c r="C11" s="1713"/>
      <c r="D11" s="1703"/>
      <c r="F11" s="1703"/>
      <c r="G11" s="1703"/>
      <c r="H11" s="1703"/>
      <c r="I11" s="1703"/>
    </row>
    <row r="12" spans="1:9" ht="21.6" customHeight="1">
      <c r="B12" s="451">
        <v>2</v>
      </c>
      <c r="C12" s="1714" t="s">
        <v>618</v>
      </c>
      <c r="D12" s="1702"/>
      <c r="F12" s="1702"/>
      <c r="G12" s="1702"/>
      <c r="H12" s="1705"/>
      <c r="I12" s="1703"/>
    </row>
    <row r="13" spans="1:9" ht="18" customHeight="1">
      <c r="B13" s="451"/>
      <c r="C13" s="1710" t="s">
        <v>3792</v>
      </c>
      <c r="D13" s="1703"/>
      <c r="F13" s="1703"/>
      <c r="G13" s="1703"/>
      <c r="H13" s="1705"/>
      <c r="I13" s="1703"/>
    </row>
    <row r="14" spans="1:9" ht="18" customHeight="1">
      <c r="B14" s="451"/>
      <c r="C14" s="1710" t="s">
        <v>3793</v>
      </c>
      <c r="D14" s="1703"/>
      <c r="F14" s="1703"/>
      <c r="G14" s="1702"/>
      <c r="H14" s="1706"/>
      <c r="I14" s="1703"/>
    </row>
    <row r="15" spans="1:9" ht="13.15" customHeight="1">
      <c r="A15" s="1703"/>
      <c r="B15" s="1703"/>
      <c r="C15" s="1715"/>
      <c r="D15" s="1703"/>
      <c r="F15" s="1703"/>
      <c r="G15" s="1703"/>
      <c r="H15" s="1703"/>
      <c r="I15" s="1703"/>
    </row>
    <row r="16" spans="1:9" ht="23.45" customHeight="1">
      <c r="A16" s="1703"/>
      <c r="B16" s="1703"/>
      <c r="C16" s="1716" t="s">
        <v>3794</v>
      </c>
      <c r="D16" s="1717"/>
      <c r="F16" s="1703"/>
      <c r="G16" s="1703"/>
      <c r="H16" s="1703"/>
      <c r="I16" s="1703"/>
    </row>
    <row r="17" spans="1:249" ht="13.15" customHeight="1">
      <c r="A17" s="1718"/>
      <c r="B17" s="1718"/>
      <c r="C17" s="1719"/>
      <c r="F17" s="1703"/>
      <c r="G17" s="1703"/>
      <c r="H17" s="1703"/>
    </row>
    <row r="18" spans="1:249" ht="13.5" customHeight="1">
      <c r="A18" s="1703"/>
      <c r="B18" s="1703"/>
      <c r="C18" s="1715"/>
      <c r="D18" s="1703"/>
      <c r="F18" s="1703"/>
      <c r="G18" s="1703"/>
      <c r="H18" s="1703"/>
      <c r="I18" s="1703"/>
    </row>
    <row r="19" spans="1:249" ht="13.5" customHeight="1">
      <c r="A19" s="1703"/>
      <c r="B19" s="1703"/>
      <c r="C19" s="1715"/>
      <c r="D19" s="1703"/>
      <c r="F19" s="1703"/>
      <c r="G19" s="1703"/>
      <c r="H19" s="1703"/>
      <c r="I19" s="1703"/>
    </row>
    <row r="20" spans="1:249" ht="13.5" customHeight="1">
      <c r="A20" s="1703"/>
      <c r="B20" s="1703"/>
      <c r="C20" s="1715"/>
      <c r="D20" s="1703"/>
      <c r="F20" s="1703"/>
      <c r="G20" s="1703"/>
      <c r="H20" s="1703"/>
      <c r="I20" s="1703"/>
    </row>
    <row r="21" spans="1:249" ht="13.15" customHeight="1">
      <c r="A21" s="1703"/>
      <c r="B21" s="1703"/>
      <c r="C21" s="1715"/>
      <c r="D21" s="1703"/>
      <c r="F21" s="1703"/>
      <c r="G21" s="1703"/>
      <c r="H21" s="1703"/>
      <c r="I21" s="1703"/>
    </row>
    <row r="22" spans="1:249" ht="15" customHeight="1">
      <c r="A22" s="1720"/>
      <c r="B22" s="1720"/>
      <c r="C22" s="1721" t="s">
        <v>2971</v>
      </c>
      <c r="D22" s="1722"/>
      <c r="F22" s="1713"/>
      <c r="G22" s="1703"/>
      <c r="H22" s="1703"/>
      <c r="I22" s="1703"/>
    </row>
    <row r="23" spans="1:249" ht="15" customHeight="1">
      <c r="A23" s="1723"/>
      <c r="B23" s="1723"/>
      <c r="C23" s="1723"/>
      <c r="D23" s="1723"/>
      <c r="E23" s="1713"/>
      <c r="F23" s="1713"/>
      <c r="G23" s="1703"/>
      <c r="H23" s="1703"/>
      <c r="I23" s="1703"/>
    </row>
    <row r="24" spans="1:249" ht="15" customHeight="1">
      <c r="A24" s="1723"/>
      <c r="B24" s="1723"/>
      <c r="C24" s="1723"/>
      <c r="D24" s="1723"/>
      <c r="E24" s="1713"/>
      <c r="F24" s="1713"/>
      <c r="G24" s="1713"/>
      <c r="H24" s="1713"/>
      <c r="I24" s="1713"/>
      <c r="J24" s="451"/>
      <c r="K24" s="451"/>
      <c r="L24" s="451"/>
      <c r="M24" s="451"/>
      <c r="N24" s="451"/>
      <c r="O24" s="451"/>
      <c r="P24" s="451"/>
      <c r="Q24" s="451"/>
      <c r="R24" s="451"/>
      <c r="S24" s="451"/>
      <c r="T24" s="451"/>
      <c r="U24" s="451"/>
      <c r="V24" s="451"/>
      <c r="W24" s="451"/>
      <c r="X24" s="451"/>
      <c r="Y24" s="451"/>
      <c r="Z24" s="451"/>
      <c r="AA24" s="451"/>
      <c r="AB24" s="451"/>
      <c r="AC24" s="451"/>
      <c r="AD24" s="451"/>
      <c r="AE24" s="451"/>
      <c r="AF24" s="451"/>
      <c r="AG24" s="451"/>
      <c r="AH24" s="451"/>
      <c r="AI24" s="451"/>
      <c r="AJ24" s="451"/>
      <c r="AK24" s="451"/>
      <c r="AL24" s="451"/>
      <c r="AM24" s="451"/>
      <c r="AN24" s="451"/>
      <c r="AO24" s="451"/>
      <c r="AP24" s="451"/>
      <c r="AQ24" s="451"/>
      <c r="AR24" s="451"/>
      <c r="AS24" s="451"/>
      <c r="AT24" s="451"/>
      <c r="AU24" s="451"/>
      <c r="AV24" s="451"/>
      <c r="AW24" s="451"/>
      <c r="AX24" s="451"/>
      <c r="AY24" s="451"/>
      <c r="AZ24" s="451"/>
      <c r="BA24" s="451"/>
      <c r="BB24" s="451"/>
      <c r="BC24" s="451"/>
      <c r="BD24" s="451"/>
      <c r="BE24" s="451"/>
      <c r="BF24" s="451"/>
      <c r="BG24" s="451"/>
      <c r="BH24" s="451"/>
      <c r="BI24" s="451"/>
      <c r="BJ24" s="451"/>
      <c r="BK24" s="451"/>
      <c r="BL24" s="451"/>
      <c r="BM24" s="451"/>
      <c r="BN24" s="451"/>
      <c r="BO24" s="451"/>
      <c r="BP24" s="451"/>
      <c r="BQ24" s="451"/>
      <c r="BR24" s="451"/>
      <c r="BS24" s="451"/>
      <c r="BT24" s="451"/>
      <c r="BU24" s="451"/>
      <c r="BV24" s="451"/>
      <c r="BW24" s="451"/>
      <c r="BX24" s="451"/>
      <c r="BY24" s="451"/>
      <c r="BZ24" s="451"/>
      <c r="CA24" s="451"/>
      <c r="CB24" s="451"/>
      <c r="CC24" s="451"/>
      <c r="CD24" s="451"/>
      <c r="CE24" s="451"/>
      <c r="CF24" s="451"/>
      <c r="CG24" s="451"/>
      <c r="CH24" s="451"/>
      <c r="CI24" s="451"/>
      <c r="CJ24" s="451"/>
      <c r="CK24" s="451"/>
      <c r="CL24" s="451"/>
      <c r="CM24" s="451"/>
      <c r="CN24" s="451"/>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1"/>
      <c r="DL24" s="451"/>
      <c r="DM24" s="451"/>
      <c r="DN24" s="451"/>
      <c r="DO24" s="451"/>
      <c r="DP24" s="451"/>
      <c r="DQ24" s="451"/>
      <c r="DR24" s="451"/>
      <c r="DS24" s="451"/>
      <c r="DT24" s="451"/>
      <c r="DU24" s="451"/>
      <c r="DV24" s="451"/>
      <c r="DW24" s="451"/>
      <c r="DX24" s="451"/>
      <c r="DY24" s="451"/>
      <c r="DZ24" s="451"/>
      <c r="EA24" s="451"/>
      <c r="EB24" s="451"/>
      <c r="EC24" s="451"/>
      <c r="ED24" s="451"/>
      <c r="EE24" s="451"/>
      <c r="EF24" s="451"/>
      <c r="EG24" s="451"/>
      <c r="EH24" s="451"/>
      <c r="EI24" s="451"/>
      <c r="EJ24" s="451"/>
      <c r="EK24" s="451"/>
      <c r="EL24" s="451"/>
      <c r="EM24" s="451"/>
      <c r="EN24" s="451"/>
      <c r="EO24" s="451"/>
      <c r="EP24" s="451"/>
      <c r="EQ24" s="451"/>
      <c r="ER24" s="451"/>
      <c r="ES24" s="451"/>
      <c r="ET24" s="451"/>
      <c r="EU24" s="451"/>
      <c r="EV24" s="451"/>
      <c r="EW24" s="451"/>
      <c r="EX24" s="451"/>
      <c r="EY24" s="451"/>
      <c r="EZ24" s="451"/>
      <c r="FA24" s="451"/>
      <c r="FB24" s="451"/>
      <c r="FC24" s="451"/>
      <c r="FD24" s="451"/>
      <c r="FE24" s="451"/>
      <c r="FF24" s="451"/>
      <c r="FG24" s="451"/>
      <c r="FH24" s="451"/>
      <c r="FI24" s="451"/>
      <c r="FJ24" s="451"/>
      <c r="FK24" s="451"/>
      <c r="FL24" s="451"/>
      <c r="FM24" s="451"/>
      <c r="FN24" s="451"/>
      <c r="FO24" s="451"/>
      <c r="FP24" s="451"/>
      <c r="FQ24" s="451"/>
      <c r="FR24" s="451"/>
      <c r="FS24" s="451"/>
      <c r="FT24" s="451"/>
      <c r="FU24" s="451"/>
      <c r="FV24" s="451"/>
      <c r="FW24" s="451"/>
      <c r="FX24" s="451"/>
      <c r="FY24" s="451"/>
      <c r="FZ24" s="451"/>
      <c r="GA24" s="451"/>
      <c r="GB24" s="451"/>
      <c r="GC24" s="451"/>
      <c r="GD24" s="451"/>
      <c r="GE24" s="451"/>
      <c r="GF24" s="451"/>
      <c r="GG24" s="451"/>
      <c r="GH24" s="451"/>
      <c r="GI24" s="451"/>
      <c r="GJ24" s="451"/>
      <c r="GK24" s="451"/>
      <c r="GL24" s="451"/>
      <c r="GM24" s="451"/>
      <c r="GN24" s="451"/>
      <c r="GO24" s="451"/>
      <c r="GP24" s="451"/>
      <c r="GQ24" s="451"/>
      <c r="GR24" s="451"/>
      <c r="GS24" s="451"/>
      <c r="GT24" s="451"/>
      <c r="GU24" s="451"/>
      <c r="GV24" s="451"/>
      <c r="GW24" s="451"/>
      <c r="GX24" s="451"/>
      <c r="GY24" s="451"/>
      <c r="GZ24" s="451"/>
      <c r="HA24" s="451"/>
      <c r="HB24" s="451"/>
      <c r="HC24" s="451"/>
      <c r="HD24" s="451"/>
      <c r="HE24" s="451"/>
      <c r="HF24" s="451"/>
      <c r="HG24" s="451"/>
      <c r="HH24" s="451"/>
      <c r="HI24" s="451"/>
      <c r="HJ24" s="451"/>
      <c r="HK24" s="451"/>
      <c r="HL24" s="451"/>
      <c r="HM24" s="451"/>
      <c r="HN24" s="451"/>
      <c r="HO24" s="451"/>
      <c r="HP24" s="451"/>
      <c r="HQ24" s="451"/>
      <c r="HR24" s="451"/>
      <c r="HS24" s="451"/>
      <c r="HT24" s="451"/>
      <c r="HU24" s="451"/>
      <c r="HV24" s="451"/>
      <c r="HW24" s="451"/>
      <c r="HX24" s="451"/>
      <c r="HY24" s="451"/>
      <c r="HZ24" s="451"/>
      <c r="IA24" s="451"/>
      <c r="IB24" s="451"/>
      <c r="IC24" s="451"/>
      <c r="ID24" s="451"/>
      <c r="IE24" s="451"/>
      <c r="IF24" s="451"/>
      <c r="IG24" s="451"/>
      <c r="IH24" s="451"/>
      <c r="II24" s="451"/>
      <c r="IJ24" s="451"/>
      <c r="IK24" s="451"/>
      <c r="IL24" s="451"/>
      <c r="IM24" s="451"/>
      <c r="IN24" s="451"/>
      <c r="IO24" s="451"/>
    </row>
    <row r="25" spans="1:249" ht="18" customHeight="1">
      <c r="A25" s="1724" t="s">
        <v>2972</v>
      </c>
      <c r="B25" s="1724"/>
      <c r="C25" s="1722" t="s">
        <v>128</v>
      </c>
      <c r="D25" s="1725"/>
      <c r="E25" s="1713"/>
      <c r="F25" s="1713"/>
      <c r="G25" s="1713"/>
      <c r="H25" s="1713"/>
      <c r="I25" s="1713"/>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1"/>
      <c r="AI25" s="451"/>
      <c r="AJ25" s="451"/>
      <c r="AK25" s="451"/>
      <c r="AL25" s="451"/>
      <c r="AM25" s="451"/>
      <c r="AN25" s="451"/>
      <c r="AO25" s="451"/>
      <c r="AP25" s="451"/>
      <c r="AQ25" s="451"/>
      <c r="AR25" s="451"/>
      <c r="AS25" s="451"/>
      <c r="AT25" s="451"/>
      <c r="AU25" s="451"/>
      <c r="AV25" s="451"/>
      <c r="AW25" s="451"/>
      <c r="AX25" s="451"/>
      <c r="AY25" s="451"/>
      <c r="AZ25" s="451"/>
      <c r="BA25" s="451"/>
      <c r="BB25" s="451"/>
      <c r="BC25" s="451"/>
      <c r="BD25" s="451"/>
      <c r="BE25" s="451"/>
      <c r="BF25" s="451"/>
      <c r="BG25" s="451"/>
      <c r="BH25" s="451"/>
      <c r="BI25" s="451"/>
      <c r="BJ25" s="451"/>
      <c r="BK25" s="451"/>
      <c r="BL25" s="451"/>
      <c r="BM25" s="451"/>
      <c r="BN25" s="451"/>
      <c r="BO25" s="451"/>
      <c r="BP25" s="451"/>
      <c r="BQ25" s="451"/>
      <c r="BR25" s="451"/>
      <c r="BS25" s="451"/>
      <c r="BT25" s="451"/>
      <c r="BU25" s="451"/>
      <c r="BV25" s="451"/>
      <c r="BW25" s="451"/>
      <c r="BX25" s="451"/>
      <c r="BY25" s="451"/>
      <c r="BZ25" s="451"/>
      <c r="CA25" s="451"/>
      <c r="CB25" s="451"/>
      <c r="CC25" s="451"/>
      <c r="CD25" s="451"/>
      <c r="CE25" s="451"/>
      <c r="CF25" s="451"/>
      <c r="CG25" s="451"/>
      <c r="CH25" s="451"/>
      <c r="CI25" s="451"/>
      <c r="CJ25" s="451"/>
      <c r="CK25" s="451"/>
      <c r="CL25" s="451"/>
      <c r="CM25" s="451"/>
      <c r="CN25" s="451"/>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1"/>
      <c r="DL25" s="451"/>
      <c r="DM25" s="451"/>
      <c r="DN25" s="451"/>
      <c r="DO25" s="451"/>
      <c r="DP25" s="451"/>
      <c r="DQ25" s="451"/>
      <c r="DR25" s="451"/>
      <c r="DS25" s="451"/>
      <c r="DT25" s="451"/>
      <c r="DU25" s="451"/>
      <c r="DV25" s="451"/>
      <c r="DW25" s="451"/>
      <c r="DX25" s="451"/>
      <c r="DY25" s="451"/>
      <c r="DZ25" s="451"/>
      <c r="EA25" s="451"/>
      <c r="EB25" s="451"/>
      <c r="EC25" s="451"/>
      <c r="ED25" s="451"/>
      <c r="EE25" s="451"/>
      <c r="EF25" s="451"/>
      <c r="EG25" s="451"/>
      <c r="EH25" s="451"/>
      <c r="EI25" s="451"/>
      <c r="EJ25" s="451"/>
      <c r="EK25" s="451"/>
      <c r="EL25" s="451"/>
      <c r="EM25" s="451"/>
      <c r="EN25" s="451"/>
      <c r="EO25" s="451"/>
      <c r="EP25" s="451"/>
      <c r="EQ25" s="451"/>
      <c r="ER25" s="451"/>
      <c r="ES25" s="451"/>
      <c r="ET25" s="451"/>
      <c r="EU25" s="451"/>
      <c r="EV25" s="451"/>
      <c r="EW25" s="451"/>
      <c r="EX25" s="451"/>
      <c r="EY25" s="451"/>
      <c r="EZ25" s="451"/>
      <c r="FA25" s="451"/>
      <c r="FB25" s="451"/>
      <c r="FC25" s="451"/>
      <c r="FD25" s="451"/>
      <c r="FE25" s="451"/>
      <c r="FF25" s="451"/>
      <c r="FG25" s="451"/>
      <c r="FH25" s="451"/>
      <c r="FI25" s="451"/>
      <c r="FJ25" s="451"/>
      <c r="FK25" s="451"/>
      <c r="FL25" s="451"/>
      <c r="FM25" s="451"/>
      <c r="FN25" s="451"/>
      <c r="FO25" s="451"/>
      <c r="FP25" s="451"/>
      <c r="FQ25" s="451"/>
      <c r="FR25" s="451"/>
      <c r="FS25" s="451"/>
      <c r="FT25" s="451"/>
      <c r="FU25" s="451"/>
      <c r="FV25" s="451"/>
      <c r="FW25" s="451"/>
      <c r="FX25" s="451"/>
      <c r="FY25" s="451"/>
      <c r="FZ25" s="451"/>
      <c r="GA25" s="451"/>
      <c r="GB25" s="451"/>
      <c r="GC25" s="451"/>
      <c r="GD25" s="451"/>
      <c r="GE25" s="451"/>
      <c r="GF25" s="451"/>
      <c r="GG25" s="451"/>
      <c r="GH25" s="451"/>
      <c r="GI25" s="451"/>
      <c r="GJ25" s="451"/>
      <c r="GK25" s="451"/>
      <c r="GL25" s="451"/>
      <c r="GM25" s="451"/>
      <c r="GN25" s="451"/>
      <c r="GO25" s="451"/>
      <c r="GP25" s="451"/>
      <c r="GQ25" s="451"/>
      <c r="GR25" s="451"/>
      <c r="GS25" s="451"/>
      <c r="GT25" s="451"/>
      <c r="GU25" s="451"/>
      <c r="GV25" s="451"/>
      <c r="GW25" s="451"/>
      <c r="GX25" s="451"/>
      <c r="GY25" s="451"/>
      <c r="GZ25" s="451"/>
      <c r="HA25" s="451"/>
      <c r="HB25" s="451"/>
      <c r="HC25" s="451"/>
      <c r="HD25" s="451"/>
      <c r="HE25" s="451"/>
      <c r="HF25" s="451"/>
      <c r="HG25" s="451"/>
      <c r="HH25" s="451"/>
      <c r="HI25" s="451"/>
      <c r="HJ25" s="451"/>
      <c r="HK25" s="451"/>
      <c r="HL25" s="451"/>
      <c r="HM25" s="451"/>
      <c r="HN25" s="451"/>
      <c r="HO25" s="451"/>
      <c r="HP25" s="451"/>
      <c r="HQ25" s="451"/>
      <c r="HR25" s="451"/>
      <c r="HS25" s="451"/>
      <c r="HT25" s="451"/>
      <c r="HU25" s="451"/>
      <c r="HV25" s="451"/>
      <c r="HW25" s="451"/>
      <c r="HX25" s="451"/>
      <c r="HY25" s="451"/>
      <c r="HZ25" s="451"/>
      <c r="IA25" s="451"/>
      <c r="IB25" s="451"/>
      <c r="IC25" s="451"/>
      <c r="ID25" s="451"/>
      <c r="IE25" s="451"/>
      <c r="IF25" s="451"/>
      <c r="IG25" s="451"/>
      <c r="IH25" s="451"/>
      <c r="II25" s="451"/>
      <c r="IJ25" s="451"/>
      <c r="IK25" s="451"/>
      <c r="IL25" s="451"/>
      <c r="IM25" s="451"/>
      <c r="IN25" s="451"/>
      <c r="IO25" s="451"/>
    </row>
    <row r="26" spans="1:249" ht="18" customHeight="1">
      <c r="A26" s="1724"/>
      <c r="B26" s="1724"/>
      <c r="C26" s="1724"/>
      <c r="D26" s="1725"/>
      <c r="E26" s="1713"/>
      <c r="F26" s="1713"/>
      <c r="G26" s="1713"/>
      <c r="H26" s="1713"/>
      <c r="I26" s="1713"/>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c r="AJ26" s="451"/>
      <c r="AK26" s="451"/>
      <c r="AL26" s="451"/>
      <c r="AM26" s="451"/>
      <c r="AN26" s="451"/>
      <c r="AO26" s="451"/>
      <c r="AP26" s="451"/>
      <c r="AQ26" s="451"/>
      <c r="AR26" s="451"/>
      <c r="AS26" s="451"/>
      <c r="AT26" s="451"/>
      <c r="AU26" s="451"/>
      <c r="AV26" s="451"/>
      <c r="AW26" s="451"/>
      <c r="AX26" s="451"/>
      <c r="AY26" s="451"/>
      <c r="AZ26" s="451"/>
      <c r="BA26" s="451"/>
      <c r="BB26" s="451"/>
      <c r="BC26" s="451"/>
      <c r="BD26" s="451"/>
      <c r="BE26" s="451"/>
      <c r="BF26" s="451"/>
      <c r="BG26" s="451"/>
      <c r="BH26" s="451"/>
      <c r="BI26" s="451"/>
      <c r="BJ26" s="451"/>
      <c r="BK26" s="451"/>
      <c r="BL26" s="451"/>
      <c r="BM26" s="451"/>
      <c r="BN26" s="451"/>
      <c r="BO26" s="451"/>
      <c r="BP26" s="451"/>
      <c r="BQ26" s="451"/>
      <c r="BR26" s="451"/>
      <c r="BS26" s="451"/>
      <c r="BT26" s="451"/>
      <c r="BU26" s="451"/>
      <c r="BV26" s="451"/>
      <c r="BW26" s="451"/>
      <c r="BX26" s="451"/>
      <c r="BY26" s="451"/>
      <c r="BZ26" s="451"/>
      <c r="CA26" s="451"/>
      <c r="CB26" s="451"/>
      <c r="CC26" s="451"/>
      <c r="CD26" s="451"/>
      <c r="CE26" s="451"/>
      <c r="CF26" s="451"/>
      <c r="CG26" s="451"/>
      <c r="CH26" s="451"/>
      <c r="CI26" s="451"/>
      <c r="CJ26" s="451"/>
      <c r="CK26" s="451"/>
      <c r="CL26" s="451"/>
      <c r="CM26" s="451"/>
      <c r="CN26" s="451"/>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1"/>
      <c r="DL26" s="451"/>
      <c r="DM26" s="451"/>
      <c r="DN26" s="451"/>
      <c r="DO26" s="451"/>
      <c r="DP26" s="451"/>
      <c r="DQ26" s="451"/>
      <c r="DR26" s="451"/>
      <c r="DS26" s="451"/>
      <c r="DT26" s="451"/>
      <c r="DU26" s="451"/>
      <c r="DV26" s="451"/>
      <c r="DW26" s="451"/>
      <c r="DX26" s="451"/>
      <c r="DY26" s="451"/>
      <c r="DZ26" s="451"/>
      <c r="EA26" s="451"/>
      <c r="EB26" s="451"/>
      <c r="EC26" s="451"/>
      <c r="ED26" s="451"/>
      <c r="EE26" s="451"/>
      <c r="EF26" s="451"/>
      <c r="EG26" s="451"/>
      <c r="EH26" s="451"/>
      <c r="EI26" s="451"/>
      <c r="EJ26" s="451"/>
      <c r="EK26" s="451"/>
      <c r="EL26" s="451"/>
      <c r="EM26" s="451"/>
      <c r="EN26" s="451"/>
      <c r="EO26" s="451"/>
      <c r="EP26" s="451"/>
      <c r="EQ26" s="451"/>
      <c r="ER26" s="451"/>
      <c r="ES26" s="451"/>
      <c r="ET26" s="451"/>
      <c r="EU26" s="451"/>
      <c r="EV26" s="451"/>
      <c r="EW26" s="451"/>
      <c r="EX26" s="451"/>
      <c r="EY26" s="451"/>
      <c r="EZ26" s="451"/>
      <c r="FA26" s="451"/>
      <c r="FB26" s="451"/>
      <c r="FC26" s="451"/>
      <c r="FD26" s="451"/>
      <c r="FE26" s="451"/>
      <c r="FF26" s="451"/>
      <c r="FG26" s="451"/>
      <c r="FH26" s="451"/>
      <c r="FI26" s="451"/>
      <c r="FJ26" s="451"/>
      <c r="FK26" s="451"/>
      <c r="FL26" s="451"/>
      <c r="FM26" s="451"/>
      <c r="FN26" s="451"/>
      <c r="FO26" s="451"/>
      <c r="FP26" s="451"/>
      <c r="FQ26" s="451"/>
      <c r="FR26" s="451"/>
      <c r="FS26" s="451"/>
      <c r="FT26" s="451"/>
      <c r="FU26" s="451"/>
      <c r="FV26" s="451"/>
      <c r="FW26" s="451"/>
      <c r="FX26" s="451"/>
      <c r="FY26" s="451"/>
      <c r="FZ26" s="451"/>
      <c r="GA26" s="451"/>
      <c r="GB26" s="451"/>
      <c r="GC26" s="451"/>
      <c r="GD26" s="451"/>
      <c r="GE26" s="451"/>
      <c r="GF26" s="451"/>
      <c r="GG26" s="451"/>
      <c r="GH26" s="451"/>
      <c r="GI26" s="451"/>
      <c r="GJ26" s="451"/>
      <c r="GK26" s="451"/>
      <c r="GL26" s="451"/>
      <c r="GM26" s="451"/>
      <c r="GN26" s="451"/>
      <c r="GO26" s="451"/>
      <c r="GP26" s="451"/>
      <c r="GQ26" s="451"/>
      <c r="GR26" s="451"/>
      <c r="GS26" s="451"/>
      <c r="GT26" s="451"/>
      <c r="GU26" s="451"/>
      <c r="GV26" s="451"/>
      <c r="GW26" s="451"/>
      <c r="GX26" s="451"/>
      <c r="GY26" s="451"/>
      <c r="GZ26" s="451"/>
      <c r="HA26" s="451"/>
      <c r="HB26" s="451"/>
      <c r="HC26" s="451"/>
      <c r="HD26" s="451"/>
      <c r="HE26" s="451"/>
      <c r="HF26" s="451"/>
      <c r="HG26" s="451"/>
      <c r="HH26" s="451"/>
      <c r="HI26" s="451"/>
      <c r="HJ26" s="451"/>
      <c r="HK26" s="451"/>
      <c r="HL26" s="451"/>
      <c r="HM26" s="451"/>
      <c r="HN26" s="451"/>
      <c r="HO26" s="451"/>
      <c r="HP26" s="451"/>
      <c r="HQ26" s="451"/>
      <c r="HR26" s="451"/>
      <c r="HS26" s="451"/>
      <c r="HT26" s="451"/>
      <c r="HU26" s="451"/>
      <c r="HV26" s="451"/>
      <c r="HW26" s="451"/>
      <c r="HX26" s="451"/>
      <c r="HY26" s="451"/>
      <c r="HZ26" s="451"/>
      <c r="IA26" s="451"/>
      <c r="IB26" s="451"/>
      <c r="IC26" s="451"/>
      <c r="ID26" s="451"/>
      <c r="IE26" s="451"/>
      <c r="IF26" s="451"/>
      <c r="IG26" s="451"/>
      <c r="IH26" s="451"/>
      <c r="II26" s="451"/>
      <c r="IJ26" s="451"/>
      <c r="IK26" s="451"/>
      <c r="IL26" s="451"/>
      <c r="IM26" s="451"/>
      <c r="IN26" s="451"/>
      <c r="IO26" s="451"/>
    </row>
    <row r="27" spans="1:249" ht="18" customHeight="1">
      <c r="A27" s="1724" t="s">
        <v>2974</v>
      </c>
      <c r="B27" s="1724"/>
      <c r="C27" s="1722" t="s">
        <v>3747</v>
      </c>
      <c r="D27" s="1725"/>
      <c r="E27" s="1713"/>
      <c r="F27" s="1713"/>
      <c r="G27" s="1713"/>
      <c r="H27" s="1713"/>
      <c r="I27" s="1713"/>
      <c r="J27" s="451"/>
      <c r="K27" s="451"/>
      <c r="L27" s="451"/>
      <c r="M27" s="451"/>
      <c r="N27" s="451"/>
      <c r="O27" s="451"/>
      <c r="P27" s="451"/>
      <c r="Q27" s="451"/>
      <c r="R27" s="451"/>
      <c r="S27" s="451"/>
      <c r="T27" s="451"/>
      <c r="U27" s="451"/>
      <c r="V27" s="451"/>
      <c r="W27" s="451"/>
      <c r="X27" s="451"/>
      <c r="Y27" s="451"/>
      <c r="Z27" s="451"/>
      <c r="AA27" s="451"/>
      <c r="AB27" s="451"/>
      <c r="AC27" s="451"/>
      <c r="AD27" s="451"/>
      <c r="AE27" s="451"/>
      <c r="AF27" s="451"/>
      <c r="AG27" s="451"/>
      <c r="AH27" s="451"/>
      <c r="AI27" s="451"/>
      <c r="AJ27" s="451"/>
      <c r="AK27" s="451"/>
      <c r="AL27" s="451"/>
      <c r="AM27" s="451"/>
      <c r="AN27" s="451"/>
      <c r="AO27" s="451"/>
      <c r="AP27" s="451"/>
      <c r="AQ27" s="451"/>
      <c r="AR27" s="451"/>
      <c r="AS27" s="451"/>
      <c r="AT27" s="451"/>
      <c r="AU27" s="451"/>
      <c r="AV27" s="451"/>
      <c r="AW27" s="451"/>
      <c r="AX27" s="451"/>
      <c r="AY27" s="451"/>
      <c r="AZ27" s="451"/>
      <c r="BA27" s="451"/>
      <c r="BB27" s="451"/>
      <c r="BC27" s="451"/>
      <c r="BD27" s="451"/>
      <c r="BE27" s="451"/>
      <c r="BF27" s="451"/>
      <c r="BG27" s="451"/>
      <c r="BH27" s="451"/>
      <c r="BI27" s="451"/>
      <c r="BJ27" s="451"/>
      <c r="BK27" s="451"/>
      <c r="BL27" s="451"/>
      <c r="BM27" s="451"/>
      <c r="BN27" s="451"/>
      <c r="BO27" s="451"/>
      <c r="BP27" s="451"/>
      <c r="BQ27" s="451"/>
      <c r="BR27" s="451"/>
      <c r="BS27" s="451"/>
      <c r="BT27" s="451"/>
      <c r="BU27" s="451"/>
      <c r="BV27" s="451"/>
      <c r="BW27" s="451"/>
      <c r="BX27" s="451"/>
      <c r="BY27" s="451"/>
      <c r="BZ27" s="451"/>
      <c r="CA27" s="451"/>
      <c r="CB27" s="451"/>
      <c r="CC27" s="451"/>
      <c r="CD27" s="451"/>
      <c r="CE27" s="451"/>
      <c r="CF27" s="451"/>
      <c r="CG27" s="451"/>
      <c r="CH27" s="451"/>
      <c r="CI27" s="451"/>
      <c r="CJ27" s="451"/>
      <c r="CK27" s="451"/>
      <c r="CL27" s="451"/>
      <c r="CM27" s="451"/>
      <c r="CN27" s="451"/>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1"/>
      <c r="DL27" s="451"/>
      <c r="DM27" s="451"/>
      <c r="DN27" s="451"/>
      <c r="DO27" s="451"/>
      <c r="DP27" s="451"/>
      <c r="DQ27" s="451"/>
      <c r="DR27" s="451"/>
      <c r="DS27" s="451"/>
      <c r="DT27" s="451"/>
      <c r="DU27" s="451"/>
      <c r="DV27" s="451"/>
      <c r="DW27" s="451"/>
      <c r="DX27" s="451"/>
      <c r="DY27" s="451"/>
      <c r="DZ27" s="451"/>
      <c r="EA27" s="451"/>
      <c r="EB27" s="451"/>
      <c r="EC27" s="451"/>
      <c r="ED27" s="451"/>
      <c r="EE27" s="451"/>
      <c r="EF27" s="451"/>
      <c r="EG27" s="451"/>
      <c r="EH27" s="451"/>
      <c r="EI27" s="451"/>
      <c r="EJ27" s="451"/>
      <c r="EK27" s="451"/>
      <c r="EL27" s="451"/>
      <c r="EM27" s="451"/>
      <c r="EN27" s="451"/>
      <c r="EO27" s="451"/>
      <c r="EP27" s="451"/>
      <c r="EQ27" s="451"/>
      <c r="ER27" s="451"/>
      <c r="ES27" s="451"/>
      <c r="ET27" s="451"/>
      <c r="EU27" s="451"/>
      <c r="EV27" s="451"/>
      <c r="EW27" s="451"/>
      <c r="EX27" s="451"/>
      <c r="EY27" s="451"/>
      <c r="EZ27" s="451"/>
      <c r="FA27" s="451"/>
      <c r="FB27" s="451"/>
      <c r="FC27" s="451"/>
      <c r="FD27" s="451"/>
      <c r="FE27" s="451"/>
      <c r="FF27" s="451"/>
      <c r="FG27" s="451"/>
      <c r="FH27" s="451"/>
      <c r="FI27" s="451"/>
      <c r="FJ27" s="451"/>
      <c r="FK27" s="451"/>
      <c r="FL27" s="451"/>
      <c r="FM27" s="451"/>
      <c r="FN27" s="451"/>
      <c r="FO27" s="451"/>
      <c r="FP27" s="451"/>
      <c r="FQ27" s="451"/>
      <c r="FR27" s="451"/>
      <c r="FS27" s="451"/>
      <c r="FT27" s="451"/>
      <c r="FU27" s="451"/>
      <c r="FV27" s="451"/>
      <c r="FW27" s="451"/>
      <c r="FX27" s="451"/>
      <c r="FY27" s="451"/>
      <c r="FZ27" s="451"/>
      <c r="GA27" s="451"/>
      <c r="GB27" s="451"/>
      <c r="GC27" s="451"/>
      <c r="GD27" s="451"/>
      <c r="GE27" s="451"/>
      <c r="GF27" s="451"/>
      <c r="GG27" s="451"/>
      <c r="GH27" s="451"/>
      <c r="GI27" s="451"/>
      <c r="GJ27" s="451"/>
      <c r="GK27" s="451"/>
      <c r="GL27" s="451"/>
      <c r="GM27" s="451"/>
      <c r="GN27" s="451"/>
      <c r="GO27" s="451"/>
      <c r="GP27" s="451"/>
      <c r="GQ27" s="451"/>
      <c r="GR27" s="451"/>
      <c r="GS27" s="451"/>
      <c r="GT27" s="451"/>
      <c r="GU27" s="451"/>
      <c r="GV27" s="451"/>
      <c r="GW27" s="451"/>
      <c r="GX27" s="451"/>
      <c r="GY27" s="451"/>
      <c r="GZ27" s="451"/>
      <c r="HA27" s="451"/>
      <c r="HB27" s="451"/>
      <c r="HC27" s="451"/>
      <c r="HD27" s="451"/>
      <c r="HE27" s="451"/>
      <c r="HF27" s="451"/>
      <c r="HG27" s="451"/>
      <c r="HH27" s="451"/>
      <c r="HI27" s="451"/>
      <c r="HJ27" s="451"/>
      <c r="HK27" s="451"/>
      <c r="HL27" s="451"/>
      <c r="HM27" s="451"/>
      <c r="HN27" s="451"/>
      <c r="HO27" s="451"/>
      <c r="HP27" s="451"/>
      <c r="HQ27" s="451"/>
      <c r="HR27" s="451"/>
      <c r="HS27" s="451"/>
      <c r="HT27" s="451"/>
      <c r="HU27" s="451"/>
      <c r="HV27" s="451"/>
      <c r="HW27" s="451"/>
      <c r="HX27" s="451"/>
      <c r="HY27" s="451"/>
      <c r="HZ27" s="451"/>
      <c r="IA27" s="451"/>
      <c r="IB27" s="451"/>
      <c r="IC27" s="451"/>
      <c r="ID27" s="451"/>
      <c r="IE27" s="451"/>
      <c r="IF27" s="451"/>
      <c r="IG27" s="451"/>
      <c r="IH27" s="451"/>
      <c r="II27" s="451"/>
      <c r="IJ27" s="451"/>
      <c r="IK27" s="451"/>
      <c r="IL27" s="451"/>
      <c r="IM27" s="451"/>
      <c r="IN27" s="451"/>
      <c r="IO27" s="451"/>
    </row>
    <row r="28" spans="1:249" ht="18" customHeight="1">
      <c r="A28" s="1724"/>
      <c r="B28" s="1724"/>
      <c r="C28" s="1724"/>
      <c r="D28" s="1725"/>
      <c r="E28" s="1713"/>
      <c r="F28" s="1713"/>
      <c r="G28" s="1713"/>
      <c r="H28" s="1713"/>
      <c r="I28" s="1713"/>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1"/>
      <c r="AI28" s="451"/>
      <c r="AJ28" s="451"/>
      <c r="AK28" s="451"/>
      <c r="AL28" s="451"/>
      <c r="AM28" s="451"/>
      <c r="AN28" s="451"/>
      <c r="AO28" s="451"/>
      <c r="AP28" s="451"/>
      <c r="AQ28" s="451"/>
      <c r="AR28" s="451"/>
      <c r="AS28" s="451"/>
      <c r="AT28" s="451"/>
      <c r="AU28" s="451"/>
      <c r="AV28" s="451"/>
      <c r="AW28" s="451"/>
      <c r="AX28" s="451"/>
      <c r="AY28" s="451"/>
      <c r="AZ28" s="451"/>
      <c r="BA28" s="451"/>
      <c r="BB28" s="451"/>
      <c r="BC28" s="451"/>
      <c r="BD28" s="451"/>
      <c r="BE28" s="451"/>
      <c r="BF28" s="451"/>
      <c r="BG28" s="451"/>
      <c r="BH28" s="451"/>
      <c r="BI28" s="451"/>
      <c r="BJ28" s="451"/>
      <c r="BK28" s="451"/>
      <c r="BL28" s="451"/>
      <c r="BM28" s="451"/>
      <c r="BN28" s="451"/>
      <c r="BO28" s="451"/>
      <c r="BP28" s="451"/>
      <c r="BQ28" s="451"/>
      <c r="BR28" s="451"/>
      <c r="BS28" s="451"/>
      <c r="BT28" s="451"/>
      <c r="BU28" s="451"/>
      <c r="BV28" s="451"/>
      <c r="BW28" s="451"/>
      <c r="BX28" s="451"/>
      <c r="BY28" s="451"/>
      <c r="BZ28" s="451"/>
      <c r="CA28" s="451"/>
      <c r="CB28" s="451"/>
      <c r="CC28" s="451"/>
      <c r="CD28" s="451"/>
      <c r="CE28" s="451"/>
      <c r="CF28" s="451"/>
      <c r="CG28" s="451"/>
      <c r="CH28" s="451"/>
      <c r="CI28" s="451"/>
      <c r="CJ28" s="451"/>
      <c r="CK28" s="451"/>
      <c r="CL28" s="451"/>
      <c r="CM28" s="451"/>
      <c r="CN28" s="451"/>
      <c r="CO28" s="451"/>
      <c r="CP28" s="451"/>
      <c r="CQ28" s="451"/>
      <c r="CR28" s="451"/>
      <c r="CS28" s="451"/>
      <c r="CT28" s="451"/>
      <c r="CU28" s="451"/>
      <c r="CV28" s="451"/>
      <c r="CW28" s="451"/>
      <c r="CX28" s="451"/>
      <c r="CY28" s="451"/>
      <c r="CZ28" s="451"/>
      <c r="DA28" s="451"/>
      <c r="DB28" s="451"/>
      <c r="DC28" s="451"/>
      <c r="DD28" s="451"/>
      <c r="DE28" s="451"/>
      <c r="DF28" s="451"/>
      <c r="DG28" s="451"/>
      <c r="DH28" s="451"/>
      <c r="DI28" s="451"/>
      <c r="DJ28" s="451"/>
      <c r="DK28" s="451"/>
      <c r="DL28" s="451"/>
      <c r="DM28" s="451"/>
      <c r="DN28" s="451"/>
      <c r="DO28" s="451"/>
      <c r="DP28" s="451"/>
      <c r="DQ28" s="451"/>
      <c r="DR28" s="451"/>
      <c r="DS28" s="451"/>
      <c r="DT28" s="451"/>
      <c r="DU28" s="451"/>
      <c r="DV28" s="451"/>
      <c r="DW28" s="451"/>
      <c r="DX28" s="451"/>
      <c r="DY28" s="451"/>
      <c r="DZ28" s="451"/>
      <c r="EA28" s="451"/>
      <c r="EB28" s="451"/>
      <c r="EC28" s="451"/>
      <c r="ED28" s="451"/>
      <c r="EE28" s="451"/>
      <c r="EF28" s="451"/>
      <c r="EG28" s="451"/>
      <c r="EH28" s="451"/>
      <c r="EI28" s="451"/>
      <c r="EJ28" s="451"/>
      <c r="EK28" s="451"/>
      <c r="EL28" s="451"/>
      <c r="EM28" s="451"/>
      <c r="EN28" s="451"/>
      <c r="EO28" s="451"/>
      <c r="EP28" s="451"/>
      <c r="EQ28" s="451"/>
      <c r="ER28" s="451"/>
      <c r="ES28" s="451"/>
      <c r="ET28" s="451"/>
      <c r="EU28" s="451"/>
      <c r="EV28" s="451"/>
      <c r="EW28" s="451"/>
      <c r="EX28" s="451"/>
      <c r="EY28" s="451"/>
      <c r="EZ28" s="451"/>
      <c r="FA28" s="451"/>
      <c r="FB28" s="451"/>
      <c r="FC28" s="451"/>
      <c r="FD28" s="451"/>
      <c r="FE28" s="451"/>
      <c r="FF28" s="451"/>
      <c r="FG28" s="451"/>
      <c r="FH28" s="451"/>
      <c r="FI28" s="451"/>
      <c r="FJ28" s="451"/>
      <c r="FK28" s="451"/>
      <c r="FL28" s="451"/>
      <c r="FM28" s="451"/>
      <c r="FN28" s="451"/>
      <c r="FO28" s="451"/>
      <c r="FP28" s="451"/>
      <c r="FQ28" s="451"/>
      <c r="FR28" s="451"/>
      <c r="FS28" s="451"/>
      <c r="FT28" s="451"/>
      <c r="FU28" s="451"/>
      <c r="FV28" s="451"/>
      <c r="FW28" s="451"/>
      <c r="FX28" s="451"/>
      <c r="FY28" s="451"/>
      <c r="FZ28" s="451"/>
      <c r="GA28" s="451"/>
      <c r="GB28" s="451"/>
      <c r="GC28" s="451"/>
      <c r="GD28" s="451"/>
      <c r="GE28" s="451"/>
      <c r="GF28" s="451"/>
      <c r="GG28" s="451"/>
      <c r="GH28" s="451"/>
      <c r="GI28" s="451"/>
      <c r="GJ28" s="451"/>
      <c r="GK28" s="451"/>
      <c r="GL28" s="451"/>
      <c r="GM28" s="451"/>
      <c r="GN28" s="451"/>
      <c r="GO28" s="451"/>
      <c r="GP28" s="451"/>
      <c r="GQ28" s="451"/>
      <c r="GR28" s="451"/>
      <c r="GS28" s="451"/>
      <c r="GT28" s="451"/>
      <c r="GU28" s="451"/>
      <c r="GV28" s="451"/>
      <c r="GW28" s="451"/>
      <c r="GX28" s="451"/>
      <c r="GY28" s="451"/>
      <c r="GZ28" s="451"/>
      <c r="HA28" s="451"/>
      <c r="HB28" s="451"/>
      <c r="HC28" s="451"/>
      <c r="HD28" s="451"/>
      <c r="HE28" s="451"/>
      <c r="HF28" s="451"/>
      <c r="HG28" s="451"/>
      <c r="HH28" s="451"/>
      <c r="HI28" s="451"/>
      <c r="HJ28" s="451"/>
      <c r="HK28" s="451"/>
      <c r="HL28" s="451"/>
      <c r="HM28" s="451"/>
      <c r="HN28" s="451"/>
      <c r="HO28" s="451"/>
      <c r="HP28" s="451"/>
      <c r="HQ28" s="451"/>
      <c r="HR28" s="451"/>
      <c r="HS28" s="451"/>
      <c r="HT28" s="451"/>
      <c r="HU28" s="451"/>
      <c r="HV28" s="451"/>
      <c r="HW28" s="451"/>
      <c r="HX28" s="451"/>
      <c r="HY28" s="451"/>
      <c r="HZ28" s="451"/>
      <c r="IA28" s="451"/>
      <c r="IB28" s="451"/>
      <c r="IC28" s="451"/>
      <c r="ID28" s="451"/>
      <c r="IE28" s="451"/>
      <c r="IF28" s="451"/>
      <c r="IG28" s="451"/>
      <c r="IH28" s="451"/>
      <c r="II28" s="451"/>
      <c r="IJ28" s="451"/>
      <c r="IK28" s="451"/>
      <c r="IL28" s="451"/>
      <c r="IM28" s="451"/>
      <c r="IN28" s="451"/>
      <c r="IO28" s="451"/>
    </row>
    <row r="29" spans="1:249" ht="18" customHeight="1">
      <c r="A29" s="1724" t="s">
        <v>2975</v>
      </c>
      <c r="B29" s="1724"/>
      <c r="C29" s="1722" t="s">
        <v>3747</v>
      </c>
      <c r="D29" s="1725"/>
      <c r="E29" s="1713"/>
      <c r="F29" s="1713"/>
      <c r="G29" s="1713"/>
      <c r="H29" s="1713"/>
      <c r="I29" s="1713"/>
      <c r="J29" s="451"/>
      <c r="K29" s="451"/>
      <c r="L29" s="451"/>
      <c r="M29" s="451"/>
      <c r="N29" s="451"/>
      <c r="O29" s="451"/>
      <c r="P29" s="451"/>
      <c r="Q29" s="451"/>
      <c r="R29" s="451"/>
      <c r="S29" s="451"/>
      <c r="T29" s="451"/>
      <c r="U29" s="451"/>
      <c r="V29" s="451"/>
      <c r="W29" s="451"/>
      <c r="X29" s="451"/>
      <c r="Y29" s="451"/>
      <c r="Z29" s="451"/>
      <c r="AA29" s="451"/>
      <c r="AB29" s="451"/>
      <c r="AC29" s="451"/>
      <c r="AD29" s="451"/>
      <c r="AE29" s="451"/>
      <c r="AF29" s="451"/>
      <c r="AG29" s="451"/>
      <c r="AH29" s="451"/>
      <c r="AI29" s="451"/>
      <c r="AJ29" s="451"/>
      <c r="AK29" s="451"/>
      <c r="AL29" s="451"/>
      <c r="AM29" s="451"/>
      <c r="AN29" s="451"/>
      <c r="AO29" s="451"/>
      <c r="AP29" s="451"/>
      <c r="AQ29" s="451"/>
      <c r="AR29" s="451"/>
      <c r="AS29" s="451"/>
      <c r="AT29" s="451"/>
      <c r="AU29" s="451"/>
      <c r="AV29" s="451"/>
      <c r="AW29" s="451"/>
      <c r="AX29" s="451"/>
      <c r="AY29" s="451"/>
      <c r="AZ29" s="451"/>
      <c r="BA29" s="451"/>
      <c r="BB29" s="451"/>
      <c r="BC29" s="451"/>
      <c r="BD29" s="451"/>
      <c r="BE29" s="451"/>
      <c r="BF29" s="451"/>
      <c r="BG29" s="451"/>
      <c r="BH29" s="451"/>
      <c r="BI29" s="451"/>
      <c r="BJ29" s="451"/>
      <c r="BK29" s="451"/>
      <c r="BL29" s="451"/>
      <c r="BM29" s="451"/>
      <c r="BN29" s="451"/>
      <c r="BO29" s="451"/>
      <c r="BP29" s="451"/>
      <c r="BQ29" s="451"/>
      <c r="BR29" s="451"/>
      <c r="BS29" s="451"/>
      <c r="BT29" s="451"/>
      <c r="BU29" s="451"/>
      <c r="BV29" s="451"/>
      <c r="BW29" s="451"/>
      <c r="BX29" s="451"/>
      <c r="BY29" s="451"/>
      <c r="BZ29" s="451"/>
      <c r="CA29" s="451"/>
      <c r="CB29" s="451"/>
      <c r="CC29" s="451"/>
      <c r="CD29" s="451"/>
      <c r="CE29" s="451"/>
      <c r="CF29" s="451"/>
      <c r="CG29" s="451"/>
      <c r="CH29" s="451"/>
      <c r="CI29" s="451"/>
      <c r="CJ29" s="451"/>
      <c r="CK29" s="451"/>
      <c r="CL29" s="451"/>
      <c r="CM29" s="451"/>
      <c r="CN29" s="451"/>
      <c r="CO29" s="451"/>
      <c r="CP29" s="451"/>
      <c r="CQ29" s="451"/>
      <c r="CR29" s="451"/>
      <c r="CS29" s="451"/>
      <c r="CT29" s="451"/>
      <c r="CU29" s="451"/>
      <c r="CV29" s="451"/>
      <c r="CW29" s="451"/>
      <c r="CX29" s="451"/>
      <c r="CY29" s="451"/>
      <c r="CZ29" s="451"/>
      <c r="DA29" s="451"/>
      <c r="DB29" s="451"/>
      <c r="DC29" s="451"/>
      <c r="DD29" s="451"/>
      <c r="DE29" s="451"/>
      <c r="DF29" s="451"/>
      <c r="DG29" s="451"/>
      <c r="DH29" s="451"/>
      <c r="DI29" s="451"/>
      <c r="DJ29" s="451"/>
      <c r="DK29" s="451"/>
      <c r="DL29" s="451"/>
      <c r="DM29" s="451"/>
      <c r="DN29" s="451"/>
      <c r="DO29" s="451"/>
      <c r="DP29" s="451"/>
      <c r="DQ29" s="451"/>
      <c r="DR29" s="451"/>
      <c r="DS29" s="451"/>
      <c r="DT29" s="451"/>
      <c r="DU29" s="451"/>
      <c r="DV29" s="451"/>
      <c r="DW29" s="451"/>
      <c r="DX29" s="451"/>
      <c r="DY29" s="451"/>
      <c r="DZ29" s="451"/>
      <c r="EA29" s="451"/>
      <c r="EB29" s="451"/>
      <c r="EC29" s="451"/>
      <c r="ED29" s="451"/>
      <c r="EE29" s="451"/>
      <c r="EF29" s="451"/>
      <c r="EG29" s="451"/>
      <c r="EH29" s="451"/>
      <c r="EI29" s="451"/>
      <c r="EJ29" s="451"/>
      <c r="EK29" s="451"/>
      <c r="EL29" s="451"/>
      <c r="EM29" s="451"/>
      <c r="EN29" s="451"/>
      <c r="EO29" s="451"/>
      <c r="EP29" s="451"/>
      <c r="EQ29" s="451"/>
      <c r="ER29" s="451"/>
      <c r="ES29" s="451"/>
      <c r="ET29" s="451"/>
      <c r="EU29" s="451"/>
      <c r="EV29" s="451"/>
      <c r="EW29" s="451"/>
      <c r="EX29" s="451"/>
      <c r="EY29" s="451"/>
      <c r="EZ29" s="451"/>
      <c r="FA29" s="451"/>
      <c r="FB29" s="451"/>
      <c r="FC29" s="451"/>
      <c r="FD29" s="451"/>
      <c r="FE29" s="451"/>
      <c r="FF29" s="451"/>
      <c r="FG29" s="451"/>
      <c r="FH29" s="451"/>
      <c r="FI29" s="451"/>
      <c r="FJ29" s="451"/>
      <c r="FK29" s="451"/>
      <c r="FL29" s="451"/>
      <c r="FM29" s="451"/>
      <c r="FN29" s="451"/>
      <c r="FO29" s="451"/>
      <c r="FP29" s="451"/>
      <c r="FQ29" s="451"/>
      <c r="FR29" s="451"/>
      <c r="FS29" s="451"/>
      <c r="FT29" s="451"/>
      <c r="FU29" s="451"/>
      <c r="FV29" s="451"/>
      <c r="FW29" s="451"/>
      <c r="FX29" s="451"/>
      <c r="FY29" s="451"/>
      <c r="FZ29" s="451"/>
      <c r="GA29" s="451"/>
      <c r="GB29" s="451"/>
      <c r="GC29" s="451"/>
      <c r="GD29" s="451"/>
      <c r="GE29" s="451"/>
      <c r="GF29" s="451"/>
      <c r="GG29" s="451"/>
      <c r="GH29" s="451"/>
      <c r="GI29" s="451"/>
      <c r="GJ29" s="451"/>
      <c r="GK29" s="451"/>
      <c r="GL29" s="451"/>
      <c r="GM29" s="451"/>
      <c r="GN29" s="451"/>
      <c r="GO29" s="451"/>
      <c r="GP29" s="451"/>
      <c r="GQ29" s="451"/>
      <c r="GR29" s="451"/>
      <c r="GS29" s="451"/>
      <c r="GT29" s="451"/>
      <c r="GU29" s="451"/>
      <c r="GV29" s="451"/>
      <c r="GW29" s="451"/>
      <c r="GX29" s="451"/>
      <c r="GY29" s="451"/>
      <c r="GZ29" s="451"/>
      <c r="HA29" s="451"/>
      <c r="HB29" s="451"/>
      <c r="HC29" s="451"/>
      <c r="HD29" s="451"/>
      <c r="HE29" s="451"/>
      <c r="HF29" s="451"/>
      <c r="HG29" s="451"/>
      <c r="HH29" s="451"/>
      <c r="HI29" s="451"/>
      <c r="HJ29" s="451"/>
      <c r="HK29" s="451"/>
      <c r="HL29" s="451"/>
      <c r="HM29" s="451"/>
      <c r="HN29" s="451"/>
      <c r="HO29" s="451"/>
      <c r="HP29" s="451"/>
      <c r="HQ29" s="451"/>
      <c r="HR29" s="451"/>
      <c r="HS29" s="451"/>
      <c r="HT29" s="451"/>
      <c r="HU29" s="451"/>
      <c r="HV29" s="451"/>
      <c r="HW29" s="451"/>
      <c r="HX29" s="451"/>
      <c r="HY29" s="451"/>
      <c r="HZ29" s="451"/>
      <c r="IA29" s="451"/>
      <c r="IB29" s="451"/>
      <c r="IC29" s="451"/>
      <c r="ID29" s="451"/>
      <c r="IE29" s="451"/>
      <c r="IF29" s="451"/>
      <c r="IG29" s="451"/>
      <c r="IH29" s="451"/>
      <c r="II29" s="451"/>
      <c r="IJ29" s="451"/>
      <c r="IK29" s="451"/>
      <c r="IL29" s="451"/>
      <c r="IM29" s="451"/>
      <c r="IN29" s="451"/>
      <c r="IO29" s="451"/>
    </row>
    <row r="30" spans="1:249" ht="18" customHeight="1">
      <c r="A30" s="1723"/>
      <c r="B30" s="1723"/>
      <c r="C30" s="1723"/>
      <c r="D30" s="1723"/>
      <c r="E30" s="1713"/>
      <c r="F30" s="1713"/>
      <c r="G30" s="1713"/>
      <c r="H30" s="1713"/>
      <c r="I30" s="1713"/>
      <c r="J30" s="451"/>
      <c r="K30" s="451"/>
      <c r="L30" s="451"/>
      <c r="M30" s="451"/>
      <c r="N30" s="451"/>
      <c r="O30" s="451"/>
      <c r="P30" s="451"/>
      <c r="Q30" s="451"/>
      <c r="R30" s="451"/>
      <c r="S30" s="451"/>
      <c r="T30" s="451"/>
      <c r="U30" s="451"/>
      <c r="V30" s="451"/>
      <c r="W30" s="451"/>
      <c r="X30" s="451"/>
      <c r="Y30" s="451"/>
      <c r="Z30" s="451"/>
      <c r="AA30" s="451"/>
      <c r="AB30" s="451"/>
      <c r="AC30" s="451"/>
      <c r="AD30" s="451"/>
      <c r="AE30" s="451"/>
      <c r="AF30" s="451"/>
      <c r="AG30" s="451"/>
      <c r="AH30" s="451"/>
      <c r="AI30" s="451"/>
      <c r="AJ30" s="451"/>
      <c r="AK30" s="451"/>
      <c r="AL30" s="451"/>
      <c r="AM30" s="451"/>
      <c r="AN30" s="451"/>
      <c r="AO30" s="451"/>
      <c r="AP30" s="451"/>
      <c r="AQ30" s="451"/>
      <c r="AR30" s="451"/>
      <c r="AS30" s="451"/>
      <c r="AT30" s="451"/>
      <c r="AU30" s="451"/>
      <c r="AV30" s="451"/>
      <c r="AW30" s="451"/>
      <c r="AX30" s="451"/>
      <c r="AY30" s="451"/>
      <c r="AZ30" s="451"/>
      <c r="BA30" s="451"/>
      <c r="BB30" s="451"/>
      <c r="BC30" s="451"/>
      <c r="BD30" s="451"/>
      <c r="BE30" s="451"/>
      <c r="BF30" s="451"/>
      <c r="BG30" s="451"/>
      <c r="BH30" s="451"/>
      <c r="BI30" s="451"/>
      <c r="BJ30" s="451"/>
      <c r="BK30" s="451"/>
      <c r="BL30" s="451"/>
      <c r="BM30" s="451"/>
      <c r="BN30" s="451"/>
      <c r="BO30" s="451"/>
      <c r="BP30" s="451"/>
      <c r="BQ30" s="451"/>
      <c r="BR30" s="451"/>
      <c r="BS30" s="451"/>
      <c r="BT30" s="451"/>
      <c r="BU30" s="451"/>
      <c r="BV30" s="451"/>
      <c r="BW30" s="451"/>
      <c r="BX30" s="451"/>
      <c r="BY30" s="451"/>
      <c r="BZ30" s="451"/>
      <c r="CA30" s="451"/>
      <c r="CB30" s="451"/>
      <c r="CC30" s="451"/>
      <c r="CD30" s="451"/>
      <c r="CE30" s="451"/>
      <c r="CF30" s="451"/>
      <c r="CG30" s="451"/>
      <c r="CH30" s="451"/>
      <c r="CI30" s="451"/>
      <c r="CJ30" s="451"/>
      <c r="CK30" s="451"/>
      <c r="CL30" s="451"/>
      <c r="CM30" s="451"/>
      <c r="CN30" s="451"/>
      <c r="CO30" s="451"/>
      <c r="CP30" s="451"/>
      <c r="CQ30" s="451"/>
      <c r="CR30" s="451"/>
      <c r="CS30" s="451"/>
      <c r="CT30" s="451"/>
      <c r="CU30" s="451"/>
      <c r="CV30" s="451"/>
      <c r="CW30" s="451"/>
      <c r="CX30" s="451"/>
      <c r="CY30" s="451"/>
      <c r="CZ30" s="451"/>
      <c r="DA30" s="451"/>
      <c r="DB30" s="451"/>
      <c r="DC30" s="451"/>
      <c r="DD30" s="451"/>
      <c r="DE30" s="451"/>
      <c r="DF30" s="451"/>
      <c r="DG30" s="451"/>
      <c r="DH30" s="451"/>
      <c r="DI30" s="451"/>
      <c r="DJ30" s="451"/>
      <c r="DK30" s="451"/>
      <c r="DL30" s="451"/>
      <c r="DM30" s="451"/>
      <c r="DN30" s="451"/>
      <c r="DO30" s="451"/>
      <c r="DP30" s="451"/>
      <c r="DQ30" s="451"/>
      <c r="DR30" s="451"/>
      <c r="DS30" s="451"/>
      <c r="DT30" s="451"/>
      <c r="DU30" s="451"/>
      <c r="DV30" s="451"/>
      <c r="DW30" s="451"/>
      <c r="DX30" s="451"/>
      <c r="DY30" s="451"/>
      <c r="DZ30" s="451"/>
      <c r="EA30" s="451"/>
      <c r="EB30" s="451"/>
      <c r="EC30" s="451"/>
      <c r="ED30" s="451"/>
      <c r="EE30" s="451"/>
      <c r="EF30" s="451"/>
      <c r="EG30" s="451"/>
      <c r="EH30" s="451"/>
      <c r="EI30" s="451"/>
      <c r="EJ30" s="451"/>
      <c r="EK30" s="451"/>
      <c r="EL30" s="451"/>
      <c r="EM30" s="451"/>
      <c r="EN30" s="451"/>
      <c r="EO30" s="451"/>
      <c r="EP30" s="451"/>
      <c r="EQ30" s="451"/>
      <c r="ER30" s="451"/>
      <c r="ES30" s="451"/>
      <c r="ET30" s="451"/>
      <c r="EU30" s="451"/>
      <c r="EV30" s="451"/>
      <c r="EW30" s="451"/>
      <c r="EX30" s="451"/>
      <c r="EY30" s="451"/>
      <c r="EZ30" s="451"/>
      <c r="FA30" s="451"/>
      <c r="FB30" s="451"/>
      <c r="FC30" s="451"/>
      <c r="FD30" s="451"/>
      <c r="FE30" s="451"/>
      <c r="FF30" s="451"/>
      <c r="FG30" s="451"/>
      <c r="FH30" s="451"/>
      <c r="FI30" s="451"/>
      <c r="FJ30" s="451"/>
      <c r="FK30" s="451"/>
      <c r="FL30" s="451"/>
      <c r="FM30" s="451"/>
      <c r="FN30" s="451"/>
      <c r="FO30" s="451"/>
      <c r="FP30" s="451"/>
      <c r="FQ30" s="451"/>
      <c r="FR30" s="451"/>
      <c r="FS30" s="451"/>
      <c r="FT30" s="451"/>
      <c r="FU30" s="451"/>
      <c r="FV30" s="451"/>
      <c r="FW30" s="451"/>
      <c r="FX30" s="451"/>
      <c r="FY30" s="451"/>
      <c r="FZ30" s="451"/>
      <c r="GA30" s="451"/>
      <c r="GB30" s="451"/>
      <c r="GC30" s="451"/>
      <c r="GD30" s="451"/>
      <c r="GE30" s="451"/>
      <c r="GF30" s="451"/>
      <c r="GG30" s="451"/>
      <c r="GH30" s="451"/>
      <c r="GI30" s="451"/>
      <c r="GJ30" s="451"/>
      <c r="GK30" s="451"/>
      <c r="GL30" s="451"/>
      <c r="GM30" s="451"/>
      <c r="GN30" s="451"/>
      <c r="GO30" s="451"/>
      <c r="GP30" s="451"/>
      <c r="GQ30" s="451"/>
      <c r="GR30" s="451"/>
      <c r="GS30" s="451"/>
      <c r="GT30" s="451"/>
      <c r="GU30" s="451"/>
      <c r="GV30" s="451"/>
      <c r="GW30" s="451"/>
      <c r="GX30" s="451"/>
      <c r="GY30" s="451"/>
      <c r="GZ30" s="451"/>
      <c r="HA30" s="451"/>
      <c r="HB30" s="451"/>
      <c r="HC30" s="451"/>
      <c r="HD30" s="451"/>
      <c r="HE30" s="451"/>
      <c r="HF30" s="451"/>
      <c r="HG30" s="451"/>
      <c r="HH30" s="451"/>
      <c r="HI30" s="451"/>
      <c r="HJ30" s="451"/>
      <c r="HK30" s="451"/>
      <c r="HL30" s="451"/>
      <c r="HM30" s="451"/>
      <c r="HN30" s="451"/>
      <c r="HO30" s="451"/>
      <c r="HP30" s="451"/>
      <c r="HQ30" s="451"/>
      <c r="HR30" s="451"/>
      <c r="HS30" s="451"/>
      <c r="HT30" s="451"/>
      <c r="HU30" s="451"/>
      <c r="HV30" s="451"/>
      <c r="HW30" s="451"/>
      <c r="HX30" s="451"/>
      <c r="HY30" s="451"/>
      <c r="HZ30" s="451"/>
      <c r="IA30" s="451"/>
      <c r="IB30" s="451"/>
      <c r="IC30" s="451"/>
      <c r="ID30" s="451"/>
      <c r="IE30" s="451"/>
      <c r="IF30" s="451"/>
      <c r="IG30" s="451"/>
      <c r="IH30" s="451"/>
      <c r="II30" s="451"/>
      <c r="IJ30" s="451"/>
      <c r="IK30" s="451"/>
      <c r="IL30" s="451"/>
      <c r="IM30" s="451"/>
      <c r="IN30" s="451"/>
      <c r="IO30" s="451"/>
    </row>
    <row r="31" spans="1:249" ht="18" customHeight="1">
      <c r="A31" s="1726"/>
      <c r="B31" s="1726"/>
      <c r="C31" s="1726"/>
      <c r="D31" s="1727"/>
      <c r="E31" s="1728"/>
      <c r="F31" s="1728"/>
      <c r="G31" s="1713"/>
      <c r="H31" s="1713"/>
      <c r="I31" s="1713"/>
      <c r="J31" s="451"/>
      <c r="K31" s="451"/>
      <c r="L31" s="451"/>
      <c r="M31" s="451"/>
      <c r="N31" s="451"/>
      <c r="O31" s="451"/>
      <c r="P31" s="451"/>
      <c r="Q31" s="451"/>
      <c r="R31" s="451"/>
      <c r="S31" s="451"/>
      <c r="T31" s="451"/>
      <c r="U31" s="451"/>
      <c r="V31" s="451"/>
      <c r="W31" s="451"/>
      <c r="X31" s="451"/>
      <c r="Y31" s="451"/>
      <c r="Z31" s="451"/>
      <c r="AA31" s="451"/>
      <c r="AB31" s="451"/>
      <c r="AC31" s="451"/>
      <c r="AD31" s="451"/>
      <c r="AE31" s="451"/>
      <c r="AF31" s="451"/>
      <c r="AG31" s="451"/>
      <c r="AH31" s="451"/>
      <c r="AI31" s="451"/>
      <c r="AJ31" s="451"/>
      <c r="AK31" s="451"/>
      <c r="AL31" s="451"/>
      <c r="AM31" s="451"/>
      <c r="AN31" s="451"/>
      <c r="AO31" s="451"/>
      <c r="AP31" s="451"/>
      <c r="AQ31" s="451"/>
      <c r="AR31" s="451"/>
      <c r="AS31" s="451"/>
      <c r="AT31" s="451"/>
      <c r="AU31" s="451"/>
      <c r="AV31" s="451"/>
      <c r="AW31" s="451"/>
      <c r="AX31" s="451"/>
      <c r="AY31" s="451"/>
      <c r="AZ31" s="451"/>
      <c r="BA31" s="451"/>
      <c r="BB31" s="451"/>
      <c r="BC31" s="451"/>
      <c r="BD31" s="451"/>
      <c r="BE31" s="451"/>
      <c r="BF31" s="451"/>
      <c r="BG31" s="451"/>
      <c r="BH31" s="451"/>
      <c r="BI31" s="451"/>
      <c r="BJ31" s="451"/>
      <c r="BK31" s="451"/>
      <c r="BL31" s="451"/>
      <c r="BM31" s="451"/>
      <c r="BN31" s="451"/>
      <c r="BO31" s="451"/>
      <c r="BP31" s="451"/>
      <c r="BQ31" s="451"/>
      <c r="BR31" s="451"/>
      <c r="BS31" s="451"/>
      <c r="BT31" s="451"/>
      <c r="BU31" s="451"/>
      <c r="BV31" s="451"/>
      <c r="BW31" s="451"/>
      <c r="BX31" s="451"/>
      <c r="BY31" s="451"/>
      <c r="BZ31" s="451"/>
      <c r="CA31" s="451"/>
      <c r="CB31" s="451"/>
      <c r="CC31" s="451"/>
      <c r="CD31" s="451"/>
      <c r="CE31" s="451"/>
      <c r="CF31" s="451"/>
      <c r="CG31" s="451"/>
      <c r="CH31" s="451"/>
      <c r="CI31" s="451"/>
      <c r="CJ31" s="451"/>
      <c r="CK31" s="451"/>
      <c r="CL31" s="451"/>
      <c r="CM31" s="451"/>
      <c r="CN31" s="451"/>
      <c r="CO31" s="451"/>
      <c r="CP31" s="451"/>
      <c r="CQ31" s="451"/>
      <c r="CR31" s="451"/>
      <c r="CS31" s="451"/>
      <c r="CT31" s="451"/>
      <c r="CU31" s="451"/>
      <c r="CV31" s="451"/>
      <c r="CW31" s="451"/>
      <c r="CX31" s="451"/>
      <c r="CY31" s="451"/>
      <c r="CZ31" s="451"/>
      <c r="DA31" s="451"/>
      <c r="DB31" s="451"/>
      <c r="DC31" s="451"/>
      <c r="DD31" s="451"/>
      <c r="DE31" s="451"/>
      <c r="DF31" s="451"/>
      <c r="DG31" s="451"/>
      <c r="DH31" s="451"/>
      <c r="DI31" s="451"/>
      <c r="DJ31" s="451"/>
      <c r="DK31" s="451"/>
      <c r="DL31" s="451"/>
      <c r="DM31" s="451"/>
      <c r="DN31" s="451"/>
      <c r="DO31" s="451"/>
      <c r="DP31" s="451"/>
      <c r="DQ31" s="451"/>
      <c r="DR31" s="451"/>
      <c r="DS31" s="451"/>
      <c r="DT31" s="451"/>
      <c r="DU31" s="451"/>
      <c r="DV31" s="451"/>
      <c r="DW31" s="451"/>
      <c r="DX31" s="451"/>
      <c r="DY31" s="451"/>
      <c r="DZ31" s="451"/>
      <c r="EA31" s="451"/>
      <c r="EB31" s="451"/>
      <c r="EC31" s="451"/>
      <c r="ED31" s="451"/>
      <c r="EE31" s="451"/>
      <c r="EF31" s="451"/>
      <c r="EG31" s="451"/>
      <c r="EH31" s="451"/>
      <c r="EI31" s="451"/>
      <c r="EJ31" s="451"/>
      <c r="EK31" s="451"/>
      <c r="EL31" s="451"/>
      <c r="EM31" s="451"/>
      <c r="EN31" s="451"/>
      <c r="EO31" s="451"/>
      <c r="EP31" s="451"/>
      <c r="EQ31" s="451"/>
      <c r="ER31" s="451"/>
      <c r="ES31" s="451"/>
      <c r="ET31" s="451"/>
      <c r="EU31" s="451"/>
      <c r="EV31" s="451"/>
      <c r="EW31" s="451"/>
      <c r="EX31" s="451"/>
      <c r="EY31" s="451"/>
      <c r="EZ31" s="451"/>
      <c r="FA31" s="451"/>
      <c r="FB31" s="451"/>
      <c r="FC31" s="451"/>
      <c r="FD31" s="451"/>
      <c r="FE31" s="451"/>
      <c r="FF31" s="451"/>
      <c r="FG31" s="451"/>
      <c r="FH31" s="451"/>
      <c r="FI31" s="451"/>
      <c r="FJ31" s="451"/>
      <c r="FK31" s="451"/>
      <c r="FL31" s="451"/>
      <c r="FM31" s="451"/>
      <c r="FN31" s="451"/>
      <c r="FO31" s="451"/>
      <c r="FP31" s="451"/>
      <c r="FQ31" s="451"/>
      <c r="FR31" s="451"/>
      <c r="FS31" s="451"/>
      <c r="FT31" s="451"/>
      <c r="FU31" s="451"/>
      <c r="FV31" s="451"/>
      <c r="FW31" s="451"/>
      <c r="FX31" s="451"/>
      <c r="FY31" s="451"/>
      <c r="FZ31" s="451"/>
      <c r="GA31" s="451"/>
      <c r="GB31" s="451"/>
      <c r="GC31" s="451"/>
      <c r="GD31" s="451"/>
      <c r="GE31" s="451"/>
      <c r="GF31" s="451"/>
      <c r="GG31" s="451"/>
      <c r="GH31" s="451"/>
      <c r="GI31" s="451"/>
      <c r="GJ31" s="451"/>
      <c r="GK31" s="451"/>
      <c r="GL31" s="451"/>
      <c r="GM31" s="451"/>
      <c r="GN31" s="451"/>
      <c r="GO31" s="451"/>
      <c r="GP31" s="451"/>
      <c r="GQ31" s="451"/>
      <c r="GR31" s="451"/>
      <c r="GS31" s="451"/>
      <c r="GT31" s="451"/>
      <c r="GU31" s="451"/>
      <c r="GV31" s="451"/>
      <c r="GW31" s="451"/>
      <c r="GX31" s="451"/>
      <c r="GY31" s="451"/>
      <c r="GZ31" s="451"/>
      <c r="HA31" s="451"/>
      <c r="HB31" s="451"/>
      <c r="HC31" s="451"/>
      <c r="HD31" s="451"/>
      <c r="HE31" s="451"/>
      <c r="HF31" s="451"/>
      <c r="HG31" s="451"/>
      <c r="HH31" s="451"/>
      <c r="HI31" s="451"/>
      <c r="HJ31" s="451"/>
      <c r="HK31" s="451"/>
      <c r="HL31" s="451"/>
      <c r="HM31" s="451"/>
      <c r="HN31" s="451"/>
      <c r="HO31" s="451"/>
      <c r="HP31" s="451"/>
      <c r="HQ31" s="451"/>
      <c r="HR31" s="451"/>
      <c r="HS31" s="451"/>
      <c r="HT31" s="451"/>
      <c r="HU31" s="451"/>
      <c r="HV31" s="451"/>
      <c r="HW31" s="451"/>
      <c r="HX31" s="451"/>
      <c r="HY31" s="451"/>
      <c r="HZ31" s="451"/>
      <c r="IA31" s="451"/>
      <c r="IB31" s="451"/>
      <c r="IC31" s="451"/>
      <c r="ID31" s="451"/>
      <c r="IE31" s="451"/>
      <c r="IF31" s="451"/>
      <c r="IG31" s="451"/>
      <c r="IH31" s="451"/>
      <c r="II31" s="451"/>
      <c r="IJ31" s="451"/>
      <c r="IK31" s="451"/>
      <c r="IL31" s="451"/>
      <c r="IM31" s="451"/>
      <c r="IN31" s="451"/>
      <c r="IO31" s="451"/>
    </row>
    <row r="32" spans="1:249" ht="18" customHeight="1">
      <c r="A32" s="1726"/>
      <c r="B32" s="1726"/>
      <c r="C32" s="1726"/>
      <c r="D32" s="1727"/>
      <c r="E32" s="1728"/>
      <c r="F32" s="1728"/>
      <c r="G32" s="1713"/>
      <c r="H32" s="1713"/>
      <c r="I32" s="1713"/>
      <c r="J32" s="451"/>
      <c r="K32" s="451"/>
      <c r="L32" s="451"/>
      <c r="M32" s="451"/>
      <c r="N32" s="451"/>
      <c r="O32" s="451"/>
      <c r="P32" s="451"/>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451"/>
      <c r="AY32" s="451"/>
      <c r="AZ32" s="451"/>
      <c r="BA32" s="451"/>
      <c r="BB32" s="451"/>
      <c r="BC32" s="451"/>
      <c r="BD32" s="451"/>
      <c r="BE32" s="451"/>
      <c r="BF32" s="451"/>
      <c r="BG32" s="451"/>
      <c r="BH32" s="451"/>
      <c r="BI32" s="451"/>
      <c r="BJ32" s="451"/>
      <c r="BK32" s="451"/>
      <c r="BL32" s="451"/>
      <c r="BM32" s="451"/>
      <c r="BN32" s="451"/>
      <c r="BO32" s="451"/>
      <c r="BP32" s="451"/>
      <c r="BQ32" s="451"/>
      <c r="BR32" s="451"/>
      <c r="BS32" s="451"/>
      <c r="BT32" s="451"/>
      <c r="BU32" s="451"/>
      <c r="BV32" s="451"/>
      <c r="BW32" s="451"/>
      <c r="BX32" s="451"/>
      <c r="BY32" s="451"/>
      <c r="BZ32" s="451"/>
      <c r="CA32" s="451"/>
      <c r="CB32" s="451"/>
      <c r="CC32" s="451"/>
      <c r="CD32" s="451"/>
      <c r="CE32" s="451"/>
      <c r="CF32" s="451"/>
      <c r="CG32" s="451"/>
      <c r="CH32" s="451"/>
      <c r="CI32" s="451"/>
      <c r="CJ32" s="451"/>
      <c r="CK32" s="451"/>
      <c r="CL32" s="451"/>
      <c r="CM32" s="451"/>
      <c r="CN32" s="451"/>
      <c r="CO32" s="451"/>
      <c r="CP32" s="451"/>
      <c r="CQ32" s="451"/>
      <c r="CR32" s="451"/>
      <c r="CS32" s="451"/>
      <c r="CT32" s="451"/>
      <c r="CU32" s="451"/>
      <c r="CV32" s="451"/>
      <c r="CW32" s="451"/>
      <c r="CX32" s="451"/>
      <c r="CY32" s="451"/>
      <c r="CZ32" s="451"/>
      <c r="DA32" s="451"/>
      <c r="DB32" s="451"/>
      <c r="DC32" s="451"/>
      <c r="DD32" s="451"/>
      <c r="DE32" s="451"/>
      <c r="DF32" s="451"/>
      <c r="DG32" s="451"/>
      <c r="DH32" s="451"/>
      <c r="DI32" s="451"/>
      <c r="DJ32" s="451"/>
      <c r="DK32" s="451"/>
      <c r="DL32" s="451"/>
      <c r="DM32" s="451"/>
      <c r="DN32" s="451"/>
      <c r="DO32" s="451"/>
      <c r="DP32" s="451"/>
      <c r="DQ32" s="451"/>
      <c r="DR32" s="451"/>
      <c r="DS32" s="451"/>
      <c r="DT32" s="451"/>
      <c r="DU32" s="451"/>
      <c r="DV32" s="451"/>
      <c r="DW32" s="451"/>
      <c r="DX32" s="451"/>
      <c r="DY32" s="451"/>
      <c r="DZ32" s="451"/>
      <c r="EA32" s="451"/>
      <c r="EB32" s="451"/>
      <c r="EC32" s="451"/>
      <c r="ED32" s="451"/>
      <c r="EE32" s="451"/>
      <c r="EF32" s="451"/>
      <c r="EG32" s="451"/>
      <c r="EH32" s="451"/>
      <c r="EI32" s="451"/>
      <c r="EJ32" s="451"/>
      <c r="EK32" s="451"/>
      <c r="EL32" s="451"/>
      <c r="EM32" s="451"/>
      <c r="EN32" s="451"/>
      <c r="EO32" s="451"/>
      <c r="EP32" s="451"/>
      <c r="EQ32" s="451"/>
      <c r="ER32" s="451"/>
      <c r="ES32" s="451"/>
      <c r="ET32" s="451"/>
      <c r="EU32" s="451"/>
      <c r="EV32" s="451"/>
      <c r="EW32" s="451"/>
      <c r="EX32" s="451"/>
      <c r="EY32" s="451"/>
      <c r="EZ32" s="451"/>
      <c r="FA32" s="451"/>
      <c r="FB32" s="451"/>
      <c r="FC32" s="451"/>
      <c r="FD32" s="451"/>
      <c r="FE32" s="451"/>
      <c r="FF32" s="451"/>
      <c r="FG32" s="451"/>
      <c r="FH32" s="451"/>
      <c r="FI32" s="451"/>
      <c r="FJ32" s="451"/>
      <c r="FK32" s="451"/>
      <c r="FL32" s="451"/>
      <c r="FM32" s="451"/>
      <c r="FN32" s="451"/>
      <c r="FO32" s="451"/>
      <c r="FP32" s="451"/>
      <c r="FQ32" s="451"/>
      <c r="FR32" s="451"/>
      <c r="FS32" s="451"/>
      <c r="FT32" s="451"/>
      <c r="FU32" s="451"/>
      <c r="FV32" s="451"/>
      <c r="FW32" s="451"/>
      <c r="FX32" s="451"/>
      <c r="FY32" s="451"/>
      <c r="FZ32" s="451"/>
      <c r="GA32" s="451"/>
      <c r="GB32" s="451"/>
      <c r="GC32" s="451"/>
      <c r="GD32" s="451"/>
      <c r="GE32" s="451"/>
      <c r="GF32" s="451"/>
      <c r="GG32" s="451"/>
      <c r="GH32" s="451"/>
      <c r="GI32" s="451"/>
      <c r="GJ32" s="451"/>
      <c r="GK32" s="451"/>
      <c r="GL32" s="451"/>
      <c r="GM32" s="451"/>
      <c r="GN32" s="451"/>
      <c r="GO32" s="451"/>
      <c r="GP32" s="451"/>
      <c r="GQ32" s="451"/>
      <c r="GR32" s="451"/>
      <c r="GS32" s="451"/>
      <c r="GT32" s="451"/>
      <c r="GU32" s="451"/>
      <c r="GV32" s="451"/>
      <c r="GW32" s="451"/>
      <c r="GX32" s="451"/>
      <c r="GY32" s="451"/>
      <c r="GZ32" s="451"/>
      <c r="HA32" s="451"/>
      <c r="HB32" s="451"/>
      <c r="HC32" s="451"/>
      <c r="HD32" s="451"/>
      <c r="HE32" s="451"/>
      <c r="HF32" s="451"/>
      <c r="HG32" s="451"/>
      <c r="HH32" s="451"/>
      <c r="HI32" s="451"/>
      <c r="HJ32" s="451"/>
      <c r="HK32" s="451"/>
      <c r="HL32" s="451"/>
      <c r="HM32" s="451"/>
      <c r="HN32" s="451"/>
      <c r="HO32" s="451"/>
      <c r="HP32" s="451"/>
      <c r="HQ32" s="451"/>
      <c r="HR32" s="451"/>
      <c r="HS32" s="451"/>
      <c r="HT32" s="451"/>
      <c r="HU32" s="451"/>
      <c r="HV32" s="451"/>
      <c r="HW32" s="451"/>
      <c r="HX32" s="451"/>
      <c r="HY32" s="451"/>
      <c r="HZ32" s="451"/>
      <c r="IA32" s="451"/>
      <c r="IB32" s="451"/>
      <c r="IC32" s="451"/>
      <c r="ID32" s="451"/>
      <c r="IE32" s="451"/>
      <c r="IF32" s="451"/>
      <c r="IG32" s="451"/>
      <c r="IH32" s="451"/>
      <c r="II32" s="451"/>
      <c r="IJ32" s="451"/>
      <c r="IK32" s="451"/>
      <c r="IL32" s="451"/>
      <c r="IM32" s="451"/>
      <c r="IN32" s="451"/>
      <c r="IO32" s="451"/>
    </row>
    <row r="33" spans="1:249" ht="18" customHeight="1">
      <c r="A33" s="1726"/>
      <c r="B33" s="1726"/>
      <c r="C33" s="1726"/>
      <c r="D33" s="1729"/>
      <c r="E33" s="1703"/>
      <c r="F33" s="1703"/>
      <c r="G33" s="1728"/>
      <c r="H33" s="1728"/>
      <c r="I33" s="1728"/>
      <c r="J33" s="45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c r="AO33" s="452"/>
      <c r="AP33" s="452"/>
      <c r="AQ33" s="452"/>
      <c r="AR33" s="452"/>
      <c r="AS33" s="452"/>
      <c r="AT33" s="452"/>
      <c r="AU33" s="452"/>
      <c r="AV33" s="452"/>
      <c r="AW33" s="452"/>
      <c r="AX33" s="452"/>
      <c r="AY33" s="452"/>
      <c r="AZ33" s="452"/>
      <c r="BA33" s="452"/>
      <c r="BB33" s="452"/>
      <c r="BC33" s="452"/>
      <c r="BD33" s="452"/>
      <c r="BE33" s="452"/>
      <c r="BF33" s="452"/>
      <c r="BG33" s="452"/>
      <c r="BH33" s="452"/>
      <c r="BI33" s="452"/>
      <c r="BJ33" s="452"/>
      <c r="BK33" s="452"/>
      <c r="BL33" s="452"/>
      <c r="BM33" s="452"/>
      <c r="BN33" s="452"/>
      <c r="BO33" s="452"/>
      <c r="BP33" s="452"/>
      <c r="BQ33" s="452"/>
      <c r="BR33" s="452"/>
      <c r="BS33" s="452"/>
      <c r="BT33" s="452"/>
      <c r="BU33" s="452"/>
      <c r="BV33" s="452"/>
      <c r="BW33" s="452"/>
      <c r="BX33" s="452"/>
      <c r="BY33" s="452"/>
      <c r="BZ33" s="452"/>
      <c r="CA33" s="452"/>
      <c r="CB33" s="452"/>
      <c r="CC33" s="452"/>
      <c r="CD33" s="452"/>
      <c r="CE33" s="452"/>
      <c r="CF33" s="452"/>
      <c r="CG33" s="452"/>
      <c r="CH33" s="452"/>
      <c r="CI33" s="452"/>
      <c r="CJ33" s="452"/>
      <c r="CK33" s="452"/>
      <c r="CL33" s="452"/>
      <c r="CM33" s="452"/>
      <c r="CN33" s="452"/>
      <c r="CO33" s="452"/>
      <c r="CP33" s="452"/>
      <c r="CQ33" s="452"/>
      <c r="CR33" s="452"/>
      <c r="CS33" s="452"/>
      <c r="CT33" s="452"/>
      <c r="CU33" s="452"/>
      <c r="CV33" s="452"/>
      <c r="CW33" s="452"/>
      <c r="CX33" s="452"/>
      <c r="CY33" s="452"/>
      <c r="CZ33" s="452"/>
      <c r="DA33" s="452"/>
      <c r="DB33" s="452"/>
      <c r="DC33" s="452"/>
      <c r="DD33" s="452"/>
      <c r="DE33" s="452"/>
      <c r="DF33" s="452"/>
      <c r="DG33" s="452"/>
      <c r="DH33" s="452"/>
      <c r="DI33" s="452"/>
      <c r="DJ33" s="452"/>
      <c r="DK33" s="452"/>
      <c r="DL33" s="452"/>
      <c r="DM33" s="452"/>
      <c r="DN33" s="452"/>
      <c r="DO33" s="452"/>
      <c r="DP33" s="452"/>
      <c r="DQ33" s="452"/>
      <c r="DR33" s="452"/>
      <c r="DS33" s="452"/>
      <c r="DT33" s="452"/>
      <c r="DU33" s="452"/>
      <c r="DV33" s="452"/>
      <c r="DW33" s="452"/>
      <c r="DX33" s="452"/>
      <c r="DY33" s="452"/>
      <c r="DZ33" s="452"/>
      <c r="EA33" s="452"/>
      <c r="EB33" s="452"/>
      <c r="EC33" s="452"/>
      <c r="ED33" s="452"/>
      <c r="EE33" s="452"/>
      <c r="EF33" s="452"/>
      <c r="EG33" s="452"/>
      <c r="EH33" s="452"/>
      <c r="EI33" s="452"/>
      <c r="EJ33" s="452"/>
      <c r="EK33" s="452"/>
      <c r="EL33" s="452"/>
      <c r="EM33" s="452"/>
      <c r="EN33" s="452"/>
      <c r="EO33" s="452"/>
      <c r="EP33" s="452"/>
      <c r="EQ33" s="452"/>
      <c r="ER33" s="452"/>
      <c r="ES33" s="452"/>
      <c r="ET33" s="452"/>
      <c r="EU33" s="452"/>
      <c r="EV33" s="452"/>
      <c r="EW33" s="452"/>
      <c r="EX33" s="452"/>
      <c r="EY33" s="452"/>
      <c r="EZ33" s="452"/>
      <c r="FA33" s="452"/>
      <c r="FB33" s="452"/>
      <c r="FC33" s="452"/>
      <c r="FD33" s="452"/>
      <c r="FE33" s="452"/>
      <c r="FF33" s="452"/>
      <c r="FG33" s="452"/>
      <c r="FH33" s="452"/>
      <c r="FI33" s="452"/>
      <c r="FJ33" s="452"/>
      <c r="FK33" s="452"/>
      <c r="FL33" s="452"/>
      <c r="FM33" s="452"/>
      <c r="FN33" s="452"/>
      <c r="FO33" s="452"/>
      <c r="FP33" s="452"/>
      <c r="FQ33" s="452"/>
      <c r="FR33" s="452"/>
      <c r="FS33" s="452"/>
      <c r="FT33" s="452"/>
      <c r="FU33" s="452"/>
      <c r="FV33" s="452"/>
      <c r="FW33" s="452"/>
      <c r="FX33" s="452"/>
      <c r="FY33" s="452"/>
      <c r="FZ33" s="452"/>
      <c r="GA33" s="452"/>
      <c r="GB33" s="452"/>
      <c r="GC33" s="452"/>
      <c r="GD33" s="452"/>
      <c r="GE33" s="452"/>
      <c r="GF33" s="452"/>
      <c r="GG33" s="452"/>
      <c r="GH33" s="452"/>
      <c r="GI33" s="452"/>
      <c r="GJ33" s="452"/>
      <c r="GK33" s="452"/>
      <c r="GL33" s="452"/>
      <c r="GM33" s="452"/>
      <c r="GN33" s="452"/>
      <c r="GO33" s="452"/>
      <c r="GP33" s="452"/>
      <c r="GQ33" s="452"/>
      <c r="GR33" s="452"/>
      <c r="GS33" s="452"/>
      <c r="GT33" s="452"/>
      <c r="GU33" s="452"/>
      <c r="GV33" s="452"/>
      <c r="GW33" s="452"/>
      <c r="GX33" s="452"/>
      <c r="GY33" s="452"/>
      <c r="GZ33" s="452"/>
      <c r="HA33" s="452"/>
      <c r="HB33" s="452"/>
      <c r="HC33" s="452"/>
      <c r="HD33" s="452"/>
      <c r="HE33" s="452"/>
      <c r="HF33" s="452"/>
      <c r="HG33" s="452"/>
      <c r="HH33" s="452"/>
      <c r="HI33" s="452"/>
      <c r="HJ33" s="452"/>
      <c r="HK33" s="452"/>
      <c r="HL33" s="452"/>
      <c r="HM33" s="452"/>
      <c r="HN33" s="452"/>
      <c r="HO33" s="452"/>
      <c r="HP33" s="452"/>
      <c r="HQ33" s="452"/>
      <c r="HR33" s="452"/>
      <c r="HS33" s="452"/>
      <c r="HT33" s="452"/>
      <c r="HU33" s="452"/>
      <c r="HV33" s="452"/>
      <c r="HW33" s="452"/>
      <c r="HX33" s="452"/>
      <c r="HY33" s="452"/>
      <c r="HZ33" s="452"/>
      <c r="IA33" s="452"/>
      <c r="IB33" s="452"/>
      <c r="IC33" s="452"/>
      <c r="ID33" s="452"/>
      <c r="IE33" s="452"/>
      <c r="IF33" s="452"/>
      <c r="IG33" s="452"/>
      <c r="IH33" s="452"/>
      <c r="II33" s="452"/>
      <c r="IJ33" s="452"/>
      <c r="IK33" s="452"/>
      <c r="IL33" s="452"/>
      <c r="IM33" s="452"/>
      <c r="IN33" s="452"/>
      <c r="IO33" s="452"/>
    </row>
    <row r="34" spans="1:249" ht="18" customHeight="1">
      <c r="A34" s="1726"/>
      <c r="B34" s="1726"/>
      <c r="C34" s="1726"/>
      <c r="D34" s="1729"/>
      <c r="E34" s="1703"/>
      <c r="F34" s="1703"/>
      <c r="G34" s="1728"/>
      <c r="H34" s="1728"/>
      <c r="I34" s="1728"/>
      <c r="J34" s="452"/>
      <c r="K34" s="452"/>
      <c r="L34" s="452"/>
      <c r="M34" s="452"/>
      <c r="N34" s="452"/>
      <c r="O34" s="452"/>
      <c r="P34" s="452"/>
      <c r="Q34" s="452"/>
      <c r="R34" s="452"/>
      <c r="S34" s="452"/>
      <c r="T34" s="452"/>
      <c r="U34" s="452"/>
      <c r="V34" s="452"/>
      <c r="W34" s="452"/>
      <c r="X34" s="452"/>
      <c r="Y34" s="452"/>
      <c r="Z34" s="452"/>
      <c r="AA34" s="452"/>
      <c r="AB34" s="452"/>
      <c r="AC34" s="452"/>
      <c r="AD34" s="452"/>
      <c r="AE34" s="452"/>
      <c r="AF34" s="452"/>
      <c r="AG34" s="452"/>
      <c r="AH34" s="452"/>
      <c r="AI34" s="452"/>
      <c r="AJ34" s="452"/>
      <c r="AK34" s="452"/>
      <c r="AL34" s="452"/>
      <c r="AM34" s="452"/>
      <c r="AN34" s="452"/>
      <c r="AO34" s="452"/>
      <c r="AP34" s="452"/>
      <c r="AQ34" s="452"/>
      <c r="AR34" s="452"/>
      <c r="AS34" s="452"/>
      <c r="AT34" s="452"/>
      <c r="AU34" s="452"/>
      <c r="AV34" s="452"/>
      <c r="AW34" s="452"/>
      <c r="AX34" s="452"/>
      <c r="AY34" s="452"/>
      <c r="AZ34" s="452"/>
      <c r="BA34" s="452"/>
      <c r="BB34" s="452"/>
      <c r="BC34" s="452"/>
      <c r="BD34" s="452"/>
      <c r="BE34" s="452"/>
      <c r="BF34" s="452"/>
      <c r="BG34" s="452"/>
      <c r="BH34" s="452"/>
      <c r="BI34" s="452"/>
      <c r="BJ34" s="452"/>
      <c r="BK34" s="452"/>
      <c r="BL34" s="452"/>
      <c r="BM34" s="452"/>
      <c r="BN34" s="452"/>
      <c r="BO34" s="452"/>
      <c r="BP34" s="452"/>
      <c r="BQ34" s="452"/>
      <c r="BR34" s="452"/>
      <c r="BS34" s="452"/>
      <c r="BT34" s="452"/>
      <c r="BU34" s="452"/>
      <c r="BV34" s="452"/>
      <c r="BW34" s="452"/>
      <c r="BX34" s="452"/>
      <c r="BY34" s="452"/>
      <c r="BZ34" s="452"/>
      <c r="CA34" s="452"/>
      <c r="CB34" s="452"/>
      <c r="CC34" s="452"/>
      <c r="CD34" s="452"/>
      <c r="CE34" s="452"/>
      <c r="CF34" s="452"/>
      <c r="CG34" s="452"/>
      <c r="CH34" s="452"/>
      <c r="CI34" s="452"/>
      <c r="CJ34" s="452"/>
      <c r="CK34" s="452"/>
      <c r="CL34" s="452"/>
      <c r="CM34" s="452"/>
      <c r="CN34" s="452"/>
      <c r="CO34" s="452"/>
      <c r="CP34" s="452"/>
      <c r="CQ34" s="452"/>
      <c r="CR34" s="452"/>
      <c r="CS34" s="452"/>
      <c r="CT34" s="452"/>
      <c r="CU34" s="452"/>
      <c r="CV34" s="452"/>
      <c r="CW34" s="452"/>
      <c r="CX34" s="452"/>
      <c r="CY34" s="452"/>
      <c r="CZ34" s="452"/>
      <c r="DA34" s="452"/>
      <c r="DB34" s="452"/>
      <c r="DC34" s="452"/>
      <c r="DD34" s="452"/>
      <c r="DE34" s="452"/>
      <c r="DF34" s="452"/>
      <c r="DG34" s="452"/>
      <c r="DH34" s="452"/>
      <c r="DI34" s="452"/>
      <c r="DJ34" s="452"/>
      <c r="DK34" s="452"/>
      <c r="DL34" s="452"/>
      <c r="DM34" s="452"/>
      <c r="DN34" s="452"/>
      <c r="DO34" s="452"/>
      <c r="DP34" s="452"/>
      <c r="DQ34" s="452"/>
      <c r="DR34" s="452"/>
      <c r="DS34" s="452"/>
      <c r="DT34" s="452"/>
      <c r="DU34" s="452"/>
      <c r="DV34" s="452"/>
      <c r="DW34" s="452"/>
      <c r="DX34" s="452"/>
      <c r="DY34" s="452"/>
      <c r="DZ34" s="452"/>
      <c r="EA34" s="452"/>
      <c r="EB34" s="452"/>
      <c r="EC34" s="452"/>
      <c r="ED34" s="452"/>
      <c r="EE34" s="452"/>
      <c r="EF34" s="452"/>
      <c r="EG34" s="452"/>
      <c r="EH34" s="452"/>
      <c r="EI34" s="452"/>
      <c r="EJ34" s="452"/>
      <c r="EK34" s="452"/>
      <c r="EL34" s="452"/>
      <c r="EM34" s="452"/>
      <c r="EN34" s="452"/>
      <c r="EO34" s="452"/>
      <c r="EP34" s="452"/>
      <c r="EQ34" s="452"/>
      <c r="ER34" s="452"/>
      <c r="ES34" s="452"/>
      <c r="ET34" s="452"/>
      <c r="EU34" s="452"/>
      <c r="EV34" s="452"/>
      <c r="EW34" s="452"/>
      <c r="EX34" s="452"/>
      <c r="EY34" s="452"/>
      <c r="EZ34" s="452"/>
      <c r="FA34" s="452"/>
      <c r="FB34" s="452"/>
      <c r="FC34" s="452"/>
      <c r="FD34" s="452"/>
      <c r="FE34" s="452"/>
      <c r="FF34" s="452"/>
      <c r="FG34" s="452"/>
      <c r="FH34" s="452"/>
      <c r="FI34" s="452"/>
      <c r="FJ34" s="452"/>
      <c r="FK34" s="452"/>
      <c r="FL34" s="452"/>
      <c r="FM34" s="452"/>
      <c r="FN34" s="452"/>
      <c r="FO34" s="452"/>
      <c r="FP34" s="452"/>
      <c r="FQ34" s="452"/>
      <c r="FR34" s="452"/>
      <c r="FS34" s="452"/>
      <c r="FT34" s="452"/>
      <c r="FU34" s="452"/>
      <c r="FV34" s="452"/>
      <c r="FW34" s="452"/>
      <c r="FX34" s="452"/>
      <c r="FY34" s="452"/>
      <c r="FZ34" s="452"/>
      <c r="GA34" s="452"/>
      <c r="GB34" s="452"/>
      <c r="GC34" s="452"/>
      <c r="GD34" s="452"/>
      <c r="GE34" s="452"/>
      <c r="GF34" s="452"/>
      <c r="GG34" s="452"/>
      <c r="GH34" s="452"/>
      <c r="GI34" s="452"/>
      <c r="GJ34" s="452"/>
      <c r="GK34" s="452"/>
      <c r="GL34" s="452"/>
      <c r="GM34" s="452"/>
      <c r="GN34" s="452"/>
      <c r="GO34" s="452"/>
      <c r="GP34" s="452"/>
      <c r="GQ34" s="452"/>
      <c r="GR34" s="452"/>
      <c r="GS34" s="452"/>
      <c r="GT34" s="452"/>
      <c r="GU34" s="452"/>
      <c r="GV34" s="452"/>
      <c r="GW34" s="452"/>
      <c r="GX34" s="452"/>
      <c r="GY34" s="452"/>
      <c r="GZ34" s="452"/>
      <c r="HA34" s="452"/>
      <c r="HB34" s="452"/>
      <c r="HC34" s="452"/>
      <c r="HD34" s="452"/>
      <c r="HE34" s="452"/>
      <c r="HF34" s="452"/>
      <c r="HG34" s="452"/>
      <c r="HH34" s="452"/>
      <c r="HI34" s="452"/>
      <c r="HJ34" s="452"/>
      <c r="HK34" s="452"/>
      <c r="HL34" s="452"/>
      <c r="HM34" s="452"/>
      <c r="HN34" s="452"/>
      <c r="HO34" s="452"/>
      <c r="HP34" s="452"/>
      <c r="HQ34" s="452"/>
      <c r="HR34" s="452"/>
      <c r="HS34" s="452"/>
      <c r="HT34" s="452"/>
      <c r="HU34" s="452"/>
      <c r="HV34" s="452"/>
      <c r="HW34" s="452"/>
      <c r="HX34" s="452"/>
      <c r="HY34" s="452"/>
      <c r="HZ34" s="452"/>
      <c r="IA34" s="452"/>
      <c r="IB34" s="452"/>
      <c r="IC34" s="452"/>
      <c r="ID34" s="452"/>
      <c r="IE34" s="452"/>
      <c r="IF34" s="452"/>
      <c r="IG34" s="452"/>
      <c r="IH34" s="452"/>
      <c r="II34" s="452"/>
      <c r="IJ34" s="452"/>
      <c r="IK34" s="452"/>
      <c r="IL34" s="452"/>
      <c r="IM34" s="452"/>
      <c r="IN34" s="452"/>
      <c r="IO34" s="452"/>
    </row>
    <row r="35" spans="1:249" ht="18" customHeight="1">
      <c r="A35" s="1729"/>
      <c r="B35" s="1729"/>
      <c r="C35" s="1729"/>
      <c r="D35" s="1729"/>
      <c r="E35" s="1713" t="s">
        <v>3209</v>
      </c>
      <c r="F35" s="1703"/>
      <c r="G35" s="1703"/>
      <c r="H35" s="1703"/>
      <c r="I35" s="1703"/>
    </row>
    <row r="36" spans="1:249" ht="18" customHeight="1">
      <c r="A36" s="1724" t="s">
        <v>2976</v>
      </c>
      <c r="B36" s="1724"/>
      <c r="C36" s="1730" t="s">
        <v>5228</v>
      </c>
      <c r="D36" s="1725"/>
      <c r="E36" s="1731" t="s">
        <v>3210</v>
      </c>
      <c r="F36" s="1703"/>
      <c r="G36" s="1703"/>
      <c r="H36" s="1703"/>
      <c r="I36" s="1703"/>
    </row>
    <row r="37" spans="1:249" ht="18" customHeight="1">
      <c r="A37" s="1732"/>
      <c r="B37" s="1732"/>
      <c r="C37" s="1732"/>
      <c r="D37" s="1725"/>
      <c r="E37" s="1731"/>
      <c r="F37" s="1703"/>
      <c r="G37" s="1703"/>
      <c r="H37" s="1703"/>
      <c r="I37" s="1703"/>
    </row>
    <row r="38" spans="1:249" ht="18" customHeight="1">
      <c r="A38" s="1724" t="s">
        <v>2977</v>
      </c>
      <c r="B38" s="1724"/>
      <c r="C38" s="1730" t="s">
        <v>5229</v>
      </c>
      <c r="D38" s="1725"/>
      <c r="E38" s="1731" t="s">
        <v>3211</v>
      </c>
      <c r="F38" s="1703"/>
      <c r="G38" s="1703"/>
      <c r="H38" s="1703"/>
      <c r="I38" s="1703"/>
    </row>
    <row r="39" spans="1:249" ht="18" customHeight="1">
      <c r="A39" s="1732"/>
      <c r="B39" s="1732"/>
      <c r="C39" s="1732" t="s">
        <v>3747</v>
      </c>
      <c r="D39" s="1725"/>
      <c r="E39" s="1731"/>
      <c r="F39" s="1703"/>
      <c r="G39" s="1703"/>
      <c r="H39" s="1703"/>
      <c r="I39" s="1703"/>
    </row>
    <row r="40" spans="1:249" ht="18" customHeight="1">
      <c r="A40" s="1724" t="s">
        <v>2978</v>
      </c>
      <c r="B40" s="1724"/>
      <c r="C40" s="1730" t="s">
        <v>5451</v>
      </c>
      <c r="D40" s="1725"/>
      <c r="E40" s="1731" t="s">
        <v>3212</v>
      </c>
      <c r="F40" s="1703"/>
      <c r="G40" s="1703"/>
      <c r="H40" s="1703"/>
      <c r="I40" s="1703"/>
    </row>
    <row r="41" spans="1:249" ht="18" customHeight="1">
      <c r="A41" s="1723"/>
      <c r="B41" s="1723"/>
      <c r="C41" s="1729"/>
      <c r="D41" s="1729"/>
      <c r="E41" s="1703"/>
      <c r="F41" s="1703"/>
      <c r="G41" s="1703"/>
      <c r="H41" s="1703"/>
      <c r="I41" s="1703"/>
    </row>
    <row r="42" spans="1:249" ht="18" customHeight="1">
      <c r="A42" s="1723"/>
      <c r="B42" s="1723"/>
      <c r="C42" s="1729"/>
      <c r="D42" s="1729"/>
      <c r="E42" s="1703"/>
      <c r="F42" s="1703"/>
      <c r="G42" s="1703"/>
      <c r="H42" s="1703"/>
      <c r="I42" s="1703"/>
    </row>
    <row r="43" spans="1:249" ht="18" customHeight="1">
      <c r="A43" s="1723"/>
      <c r="B43" s="1723"/>
      <c r="C43" s="1729"/>
      <c r="D43" s="1729"/>
      <c r="E43" s="1703"/>
      <c r="F43" s="1703"/>
      <c r="G43" s="1703"/>
      <c r="H43" s="1703"/>
      <c r="I43" s="1703"/>
    </row>
    <row r="44" spans="1:249" ht="18" customHeight="1">
      <c r="A44" s="1723"/>
      <c r="B44" s="1723"/>
      <c r="C44" s="1729"/>
      <c r="D44" s="1729"/>
      <c r="E44" s="1703"/>
      <c r="F44" s="1703"/>
      <c r="G44" s="1703"/>
      <c r="H44" s="1703"/>
      <c r="I44" s="1703"/>
    </row>
    <row r="45" spans="1:249" ht="18" customHeight="1">
      <c r="A45" s="1723"/>
      <c r="B45" s="1723"/>
      <c r="C45" s="1729"/>
      <c r="D45" s="1729"/>
      <c r="E45" s="1703"/>
      <c r="F45" s="1703"/>
      <c r="G45" s="1703"/>
      <c r="H45" s="1703"/>
      <c r="I45" s="1703"/>
    </row>
    <row r="46" spans="1:249" ht="18" customHeight="1">
      <c r="A46" s="1723" t="str">
        <f>"Year ended "&amp;C38</f>
        <v>Year ended 12/31/2013</v>
      </c>
      <c r="B46" s="1723"/>
      <c r="C46" s="1729"/>
      <c r="D46" s="1729"/>
      <c r="E46" s="1703"/>
      <c r="F46" s="1703"/>
      <c r="G46" s="1703"/>
      <c r="H46" s="1703"/>
      <c r="I46" s="1703"/>
    </row>
    <row r="47" spans="1:249" ht="18" customHeight="1">
      <c r="A47" s="1723"/>
      <c r="B47" s="1723"/>
      <c r="C47" s="1729"/>
      <c r="D47" s="1729"/>
      <c r="E47" s="1703"/>
      <c r="F47" s="1703"/>
      <c r="G47" s="1703"/>
      <c r="H47" s="1703"/>
      <c r="I47" s="1703"/>
    </row>
    <row r="48" spans="1:249" ht="18" customHeight="1">
      <c r="A48" s="1723"/>
      <c r="B48" s="1723"/>
      <c r="C48" s="1729"/>
      <c r="D48" s="1729"/>
      <c r="E48" s="1703"/>
      <c r="F48" s="1703"/>
      <c r="G48" s="1703"/>
      <c r="H48" s="1703"/>
      <c r="I48" s="1703"/>
    </row>
    <row r="49" spans="1:9" ht="13.5" customHeight="1">
      <c r="A49" s="1713"/>
      <c r="B49" s="1713"/>
      <c r="C49" s="1703"/>
      <c r="D49" s="1703"/>
      <c r="E49" s="1703"/>
      <c r="F49" s="1703"/>
      <c r="G49" s="1703"/>
      <c r="H49" s="1703"/>
      <c r="I49" s="1703"/>
    </row>
    <row r="50" spans="1:9" ht="15" customHeight="1">
      <c r="A50" s="1713" t="str">
        <f>"Annual Report of "&amp;C25</f>
        <v>Annual Report of Orange and Rockland Utilities, Inc</v>
      </c>
      <c r="B50" s="1713"/>
      <c r="C50" s="1703"/>
      <c r="D50" s="1703"/>
      <c r="E50" s="1703"/>
      <c r="F50" s="1703"/>
      <c r="G50" s="1703"/>
      <c r="H50" s="1703"/>
      <c r="I50" s="1703"/>
    </row>
    <row r="51" spans="1:9" ht="13.5" customHeight="1">
      <c r="A51" s="1713"/>
      <c r="B51" s="1713"/>
      <c r="C51" s="1703"/>
      <c r="D51" s="1703"/>
      <c r="E51" s="1703"/>
      <c r="F51" s="1703"/>
      <c r="G51" s="1703"/>
      <c r="H51" s="1703"/>
      <c r="I51" s="1703"/>
    </row>
    <row r="52" spans="1:9" ht="15.6" customHeight="1">
      <c r="A52" s="1713" t="str">
        <f>"Annual Report of "&amp;C25&amp;"                                                       "&amp;A6</f>
        <v>Annual Report of Orange and Rockland Utilities, Inc                                                       Year ended 12/31/2013</v>
      </c>
      <c r="B52" s="1713"/>
      <c r="C52" s="1703"/>
      <c r="D52" s="1703"/>
      <c r="E52" s="1703"/>
      <c r="F52" s="1703"/>
      <c r="G52" s="1703"/>
      <c r="H52" s="1703"/>
      <c r="I52" s="1703"/>
    </row>
    <row r="53" spans="1:9" ht="13.5" customHeight="1">
      <c r="A53" s="1713"/>
      <c r="B53" s="1713"/>
      <c r="C53" s="1703"/>
      <c r="D53" s="1703"/>
      <c r="E53" s="1703"/>
      <c r="F53" s="1703"/>
      <c r="G53" s="1703"/>
      <c r="H53" s="1703"/>
      <c r="I53" s="1703"/>
    </row>
    <row r="54" spans="1:9" ht="15" customHeight="1">
      <c r="A54" s="1713" t="str">
        <f>"Annual Report of "&amp;C25&amp;"                                                                           "&amp;A6</f>
        <v>Annual Report of Orange and Rockland Utilities, Inc                                                                           Year ended 12/31/2013</v>
      </c>
      <c r="B54" s="1713"/>
      <c r="C54" s="1703"/>
      <c r="D54" s="1703"/>
      <c r="E54" s="1703"/>
      <c r="F54" s="1703"/>
      <c r="G54" s="1703"/>
      <c r="H54" s="1703"/>
      <c r="I54" s="1703"/>
    </row>
    <row r="55" spans="1:9" ht="13.5" customHeight="1">
      <c r="A55" s="1713"/>
      <c r="B55" s="1713"/>
      <c r="C55" s="1703"/>
      <c r="D55" s="1703"/>
      <c r="E55" s="1703"/>
      <c r="F55" s="1703"/>
      <c r="G55" s="1703"/>
      <c r="H55" s="1703"/>
      <c r="I55" s="1703"/>
    </row>
    <row r="56" spans="1:9" ht="15" customHeight="1">
      <c r="A56" s="1713" t="str">
        <f>"Annual Report of "&amp;C25&amp;"                                                                                     "&amp;A6</f>
        <v>Annual Report of Orange and Rockland Utilities, Inc                                                                                     Year ended 12/31/2013</v>
      </c>
      <c r="B56" s="1713"/>
      <c r="C56" s="1703"/>
      <c r="D56" s="1703"/>
      <c r="E56" s="1703"/>
      <c r="F56" s="1703"/>
      <c r="G56" s="1703"/>
      <c r="H56" s="1703"/>
      <c r="I56" s="1703"/>
    </row>
    <row r="57" spans="1:9" ht="13.5" customHeight="1">
      <c r="A57" s="1713"/>
      <c r="B57" s="1713"/>
      <c r="C57" s="1703"/>
      <c r="D57" s="1703"/>
      <c r="E57" s="1703"/>
      <c r="F57" s="1703"/>
      <c r="G57" s="1703"/>
      <c r="H57" s="1703"/>
      <c r="I57" s="1703"/>
    </row>
    <row r="58" spans="1:9" ht="15" customHeight="1">
      <c r="A58" s="1713" t="str">
        <f>"Annual Report of "&amp;C25&amp;"                                                                                                 "&amp;A6</f>
        <v>Annual Report of Orange and Rockland Utilities, Inc                                                                                                 Year ended 12/31/2013</v>
      </c>
      <c r="B58" s="1713"/>
      <c r="C58" s="1703"/>
      <c r="D58" s="1703"/>
      <c r="E58" s="1703"/>
      <c r="F58" s="1703"/>
      <c r="G58" s="1703"/>
      <c r="H58" s="1703"/>
      <c r="I58" s="1703"/>
    </row>
    <row r="59" spans="1:9" ht="13.5" customHeight="1">
      <c r="A59" s="1713"/>
      <c r="B59" s="1713"/>
      <c r="C59" s="1703"/>
      <c r="D59" s="1703"/>
      <c r="E59" s="1703"/>
      <c r="F59" s="1703"/>
      <c r="G59" s="1703"/>
      <c r="H59" s="1703"/>
      <c r="I59" s="1703"/>
    </row>
    <row r="60" spans="1:9" ht="15" customHeight="1">
      <c r="A60" s="1713" t="str">
        <f>"Annual Report of "&amp;C25&amp;"                                                                                                              "&amp;A6</f>
        <v>Annual Report of Orange and Rockland Utilities, Inc                                                                                                              Year ended 12/31/2013</v>
      </c>
      <c r="B60" s="1713"/>
      <c r="C60" s="1703"/>
      <c r="D60" s="1703"/>
      <c r="E60" s="1703"/>
      <c r="F60" s="1703"/>
      <c r="G60" s="1703"/>
      <c r="H60" s="1703"/>
      <c r="I60" s="1703"/>
    </row>
    <row r="61" spans="1:9" ht="13.5" customHeight="1">
      <c r="A61" s="1713"/>
      <c r="B61" s="1713"/>
      <c r="C61" s="1703"/>
      <c r="D61" s="1703"/>
      <c r="E61" s="1703"/>
      <c r="F61" s="1703"/>
      <c r="G61" s="1703"/>
      <c r="H61" s="1703"/>
      <c r="I61" s="1703"/>
    </row>
    <row r="62" spans="1:9" ht="15" customHeight="1">
      <c r="A62" s="1713" t="str">
        <f>"Annual Report of "&amp;C25&amp;"                                                                                                                            "&amp;A6</f>
        <v>Annual Report of Orange and Rockland Utilities, Inc                                                                                                                            Year ended 12/31/2013</v>
      </c>
      <c r="B62" s="1713"/>
      <c r="C62" s="1703"/>
      <c r="D62" s="1703"/>
      <c r="E62" s="1703"/>
      <c r="F62" s="1703"/>
      <c r="G62" s="1703"/>
      <c r="H62" s="1703"/>
      <c r="I62" s="1703"/>
    </row>
    <row r="63" spans="1:9" ht="13.5" customHeight="1">
      <c r="A63" s="1713"/>
      <c r="B63" s="1713"/>
      <c r="C63" s="1703"/>
      <c r="D63" s="1703"/>
      <c r="E63" s="1703"/>
      <c r="F63" s="1703"/>
      <c r="G63" s="1703"/>
      <c r="H63" s="1703"/>
      <c r="I63" s="1703"/>
    </row>
    <row r="64" spans="1:9" ht="15.6" customHeight="1">
      <c r="A64" s="1713" t="str">
        <f>"Annual Report of "&amp;C25&amp;"                                                                                                                                       "&amp;A6</f>
        <v>Annual Report of Orange and Rockland Utilities, Inc                                                                                                                                       Year ended 12/31/2013</v>
      </c>
      <c r="B64" s="1713"/>
      <c r="C64" s="1703"/>
      <c r="D64" s="1703"/>
      <c r="E64" s="1703"/>
      <c r="F64" s="1703"/>
      <c r="G64" s="1703"/>
      <c r="H64" s="1703"/>
      <c r="I64" s="1703"/>
    </row>
    <row r="65" spans="1:9" ht="13.5" customHeight="1">
      <c r="A65" s="1713"/>
      <c r="B65" s="1713"/>
      <c r="C65" s="1703"/>
      <c r="D65" s="1703"/>
      <c r="E65" s="1703"/>
      <c r="F65" s="1703"/>
      <c r="G65" s="1703"/>
      <c r="H65" s="1703"/>
      <c r="I65" s="1703"/>
    </row>
    <row r="66" spans="1:9" ht="13.5" customHeight="1">
      <c r="A66" s="1713"/>
      <c r="B66" s="1713"/>
      <c r="C66" s="1703"/>
      <c r="D66" s="1703"/>
      <c r="E66" s="1703"/>
      <c r="F66" s="1703"/>
      <c r="G66" s="1703"/>
      <c r="H66" s="1703"/>
      <c r="I66" s="1703"/>
    </row>
    <row r="67" spans="1:9" ht="13.5" customHeight="1">
      <c r="A67" s="1713"/>
      <c r="B67" s="1713"/>
      <c r="C67" s="1703"/>
      <c r="D67" s="1703"/>
      <c r="E67" s="1703"/>
      <c r="F67" s="1703"/>
      <c r="G67" s="1703"/>
      <c r="H67" s="1703"/>
      <c r="I67" s="1703"/>
    </row>
    <row r="68" spans="1:9" ht="13.5" customHeight="1">
      <c r="A68" s="1713"/>
      <c r="B68" s="1713"/>
      <c r="C68" s="1703"/>
      <c r="D68" s="1703"/>
      <c r="E68" s="1703"/>
      <c r="F68" s="1703"/>
      <c r="G68" s="1703"/>
      <c r="H68" s="1703"/>
      <c r="I68" s="1703"/>
    </row>
    <row r="69" spans="1:9" ht="13.5" customHeight="1">
      <c r="A69" s="1703"/>
      <c r="B69" s="1703"/>
      <c r="C69" s="1703"/>
      <c r="D69" s="1703"/>
      <c r="E69" s="1703"/>
      <c r="F69" s="1703"/>
      <c r="G69" s="1703"/>
      <c r="H69" s="1703"/>
      <c r="I69" s="1703"/>
    </row>
    <row r="70" spans="1:9" ht="13.5" customHeight="1">
      <c r="A70" s="453"/>
      <c r="B70" s="453"/>
      <c r="C70" s="453"/>
      <c r="D70" s="453"/>
      <c r="E70" s="453"/>
    </row>
  </sheetData>
  <phoneticPr fontId="0" type="noConversion"/>
  <pageMargins left="0.5" right="0.5" top="0.5" bottom="0.5" header="0.5" footer="0.5"/>
  <pageSetup scale="63"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0">
    <pageSetUpPr fitToPage="1"/>
  </sheetPr>
  <dimension ref="A1:I152"/>
  <sheetViews>
    <sheetView defaultGridColor="0" colorId="22" zoomScale="85" zoomScaleNormal="85" workbookViewId="0">
      <selection activeCell="D19" sqref="D19"/>
    </sheetView>
  </sheetViews>
  <sheetFormatPr defaultColWidth="9.6640625" defaultRowHeight="15"/>
  <cols>
    <col min="1" max="1" width="4.6640625" style="4" customWidth="1"/>
    <col min="2" max="2" width="36.6640625" style="4" customWidth="1"/>
    <col min="3" max="3" width="23.88671875" style="4" customWidth="1"/>
    <col min="4" max="5" width="18.6640625" style="4" customWidth="1"/>
    <col min="6" max="8" width="25.6640625" style="4" customWidth="1"/>
    <col min="9" max="9" width="15.6640625" style="4" customWidth="1"/>
    <col min="10" max="16384" width="9.6640625" style="4"/>
  </cols>
  <sheetData>
    <row r="1" spans="1:9" ht="17.649999999999999" customHeight="1">
      <c r="A1" s="26"/>
      <c r="B1" s="27" t="s">
        <v>2838</v>
      </c>
      <c r="C1" s="28" t="s">
        <v>3932</v>
      </c>
      <c r="D1" s="27" t="s">
        <v>4224</v>
      </c>
      <c r="E1" s="37" t="s">
        <v>4225</v>
      </c>
      <c r="F1" s="99" t="s">
        <v>2838</v>
      </c>
      <c r="G1" s="36" t="s">
        <v>3932</v>
      </c>
      <c r="H1" s="28" t="s">
        <v>2841</v>
      </c>
      <c r="I1" s="42" t="s">
        <v>2840</v>
      </c>
    </row>
    <row r="2" spans="1:9" ht="17.649999999999999" customHeight="1">
      <c r="A2" s="18"/>
      <c r="B2" s="56" t="str">
        <f>'Data Sheet'!$C$25</f>
        <v>Orange and Rockland Utilities, Inc</v>
      </c>
      <c r="C2" s="100" t="s">
        <v>2853</v>
      </c>
      <c r="D2" s="40" t="s">
        <v>2854</v>
      </c>
      <c r="E2" s="101"/>
      <c r="F2" s="55" t="str">
        <f>'Data Sheet'!$C$25</f>
        <v>Orange and Rockland Utilities, Inc</v>
      </c>
      <c r="G2" s="35" t="s">
        <v>2853</v>
      </c>
      <c r="H2" s="29" t="s">
        <v>1267</v>
      </c>
      <c r="I2" s="102"/>
    </row>
    <row r="3" spans="1:9" ht="17.649999999999999" customHeight="1">
      <c r="A3" s="20"/>
      <c r="B3" s="103"/>
      <c r="C3" s="104" t="s">
        <v>69</v>
      </c>
      <c r="D3" s="463" t="str">
        <f>'Data Sheet'!$C$40</f>
        <v>4/30/2014</v>
      </c>
      <c r="E3" s="84" t="str">
        <f>'Data Sheet'!$C$38</f>
        <v>12/31/2013</v>
      </c>
      <c r="F3" s="20"/>
      <c r="G3" s="76" t="s">
        <v>69</v>
      </c>
      <c r="H3" s="460" t="str">
        <f>'Data Sheet'!$C$40</f>
        <v>4/30/2014</v>
      </c>
      <c r="I3" s="71" t="str">
        <f>'Data Sheet'!$C$38</f>
        <v>12/31/2013</v>
      </c>
    </row>
    <row r="4" spans="1:9" ht="21" customHeight="1">
      <c r="A4" s="15" t="s">
        <v>1268</v>
      </c>
      <c r="B4" s="16"/>
      <c r="C4" s="16"/>
      <c r="D4" s="16"/>
      <c r="E4" s="17"/>
      <c r="F4" s="15" t="s">
        <v>419</v>
      </c>
      <c r="G4" s="16"/>
      <c r="H4" s="16"/>
      <c r="I4" s="330"/>
    </row>
    <row r="5" spans="1:9" ht="19.899999999999999" customHeight="1">
      <c r="A5" s="105"/>
      <c r="B5" s="79" t="s">
        <v>420</v>
      </c>
      <c r="C5" s="532" t="s">
        <v>1697</v>
      </c>
      <c r="D5" s="80"/>
      <c r="E5" s="82"/>
      <c r="F5" s="78"/>
      <c r="G5" s="19"/>
      <c r="H5" s="14"/>
      <c r="I5" s="48"/>
    </row>
    <row r="6" spans="1:9" ht="17.649999999999999" customHeight="1">
      <c r="A6" s="105"/>
      <c r="B6" s="79" t="s">
        <v>1698</v>
      </c>
      <c r="C6" s="532" t="s">
        <v>436</v>
      </c>
      <c r="D6" s="80"/>
      <c r="E6" s="82"/>
      <c r="F6" s="78"/>
      <c r="G6" s="19"/>
      <c r="H6" s="14"/>
      <c r="I6" s="48"/>
    </row>
    <row r="7" spans="1:9" ht="17.649999999999999" customHeight="1">
      <c r="A7" s="105"/>
      <c r="B7" s="79" t="s">
        <v>1692</v>
      </c>
      <c r="C7" s="532" t="s">
        <v>1693</v>
      </c>
      <c r="D7" s="80"/>
      <c r="E7" s="82"/>
      <c r="F7" s="78"/>
      <c r="G7" s="19"/>
      <c r="H7" s="14"/>
      <c r="I7" s="48"/>
    </row>
    <row r="8" spans="1:9" ht="17.649999999999999" customHeight="1">
      <c r="A8" s="106"/>
      <c r="B8" s="81" t="s">
        <v>1694</v>
      </c>
      <c r="C8" s="81" t="s">
        <v>1695</v>
      </c>
      <c r="D8" s="107"/>
      <c r="E8" s="83"/>
      <c r="F8" s="15"/>
      <c r="G8" s="108"/>
      <c r="H8" s="21"/>
      <c r="I8" s="48"/>
    </row>
    <row r="9" spans="1:9" ht="17.649999999999999" customHeight="1">
      <c r="A9" s="18"/>
      <c r="B9" s="32"/>
      <c r="C9" s="19"/>
      <c r="D9" s="38"/>
      <c r="E9" s="438" t="s">
        <v>1696</v>
      </c>
      <c r="F9" s="15" t="s">
        <v>1696</v>
      </c>
      <c r="G9" s="39"/>
      <c r="H9" s="109"/>
      <c r="I9" s="110"/>
    </row>
    <row r="10" spans="1:9" ht="17.649999999999999" customHeight="1">
      <c r="A10" s="31"/>
      <c r="B10" s="19"/>
      <c r="C10" s="19"/>
      <c r="D10" s="38"/>
      <c r="E10" s="22"/>
      <c r="F10" s="78"/>
      <c r="G10" s="38" t="s">
        <v>2599</v>
      </c>
      <c r="H10" s="436" t="s">
        <v>2600</v>
      </c>
      <c r="I10" s="94" t="s">
        <v>4231</v>
      </c>
    </row>
    <row r="11" spans="1:9" ht="17.649999999999999" customHeight="1">
      <c r="A11" s="91" t="s">
        <v>4231</v>
      </c>
      <c r="B11" s="19" t="s">
        <v>2601</v>
      </c>
      <c r="C11" s="19"/>
      <c r="D11" s="111" t="s">
        <v>2602</v>
      </c>
      <c r="E11" s="22"/>
      <c r="F11" s="439" t="s">
        <v>2603</v>
      </c>
      <c r="G11" s="111" t="s">
        <v>2604</v>
      </c>
      <c r="H11" s="436" t="s">
        <v>764</v>
      </c>
      <c r="I11" s="94" t="s">
        <v>4234</v>
      </c>
    </row>
    <row r="12" spans="1:9" ht="17.649999999999999" customHeight="1">
      <c r="A12" s="91" t="s">
        <v>4234</v>
      </c>
      <c r="B12" s="32"/>
      <c r="C12" s="19"/>
      <c r="D12" s="111" t="s">
        <v>2605</v>
      </c>
      <c r="E12" s="440" t="s">
        <v>2606</v>
      </c>
      <c r="F12" s="78"/>
      <c r="G12" s="111" t="s">
        <v>2607</v>
      </c>
      <c r="H12" s="40"/>
      <c r="I12" s="30"/>
    </row>
    <row r="13" spans="1:9" ht="17.649999999999999" customHeight="1">
      <c r="A13" s="18"/>
      <c r="B13" s="35"/>
      <c r="C13" s="14"/>
      <c r="D13" s="111"/>
      <c r="E13" s="22"/>
      <c r="F13" s="439" t="s">
        <v>2142</v>
      </c>
      <c r="G13" s="111"/>
      <c r="H13" s="40"/>
      <c r="I13" s="30"/>
    </row>
    <row r="14" spans="1:9" ht="17.649999999999999" customHeight="1">
      <c r="A14" s="20"/>
      <c r="B14" s="34" t="s">
        <v>74</v>
      </c>
      <c r="C14" s="16"/>
      <c r="D14" s="98" t="s">
        <v>2140</v>
      </c>
      <c r="E14" s="438" t="s">
        <v>2141</v>
      </c>
      <c r="F14" s="15"/>
      <c r="G14" s="98" t="s">
        <v>4070</v>
      </c>
      <c r="H14" s="437" t="s">
        <v>4071</v>
      </c>
      <c r="I14" s="85"/>
    </row>
    <row r="15" spans="1:9" ht="17.649999999999999" customHeight="1">
      <c r="A15" s="31"/>
      <c r="B15" s="717" t="s">
        <v>2608</v>
      </c>
      <c r="C15" s="14"/>
      <c r="D15" s="111"/>
      <c r="E15" s="22"/>
      <c r="F15" s="95"/>
      <c r="G15" s="726"/>
      <c r="H15" s="111"/>
      <c r="I15" s="30"/>
    </row>
    <row r="16" spans="1:9" ht="17.649999999999999" customHeight="1">
      <c r="A16" s="20">
        <v>1</v>
      </c>
      <c r="B16" s="718" t="s">
        <v>820</v>
      </c>
      <c r="C16" s="21"/>
      <c r="D16" s="112"/>
      <c r="E16" s="113"/>
      <c r="F16" s="114"/>
      <c r="G16" s="727"/>
      <c r="H16" s="531">
        <f>D16+E16-G16</f>
        <v>0</v>
      </c>
      <c r="I16" s="85">
        <v>1</v>
      </c>
    </row>
    <row r="17" spans="1:9" ht="17.649999999999999" customHeight="1">
      <c r="A17" s="33">
        <v>2</v>
      </c>
      <c r="B17" s="718" t="s">
        <v>821</v>
      </c>
      <c r="C17" s="21"/>
      <c r="D17" s="720"/>
      <c r="E17" s="721"/>
      <c r="F17" s="95"/>
      <c r="G17" s="727"/>
      <c r="H17" s="530">
        <f>D17+E17-G17</f>
        <v>0</v>
      </c>
      <c r="I17" s="85">
        <v>2</v>
      </c>
    </row>
    <row r="18" spans="1:9" ht="17.649999999999999" customHeight="1">
      <c r="A18" s="33">
        <v>3</v>
      </c>
      <c r="B18" s="592" t="s">
        <v>822</v>
      </c>
      <c r="C18" s="16"/>
      <c r="D18" s="115"/>
      <c r="E18" s="124"/>
      <c r="F18" s="116"/>
      <c r="G18" s="727"/>
      <c r="H18" s="530">
        <f>D18+E18-G18</f>
        <v>0</v>
      </c>
      <c r="I18" s="85">
        <v>3</v>
      </c>
    </row>
    <row r="19" spans="1:9" ht="17.649999999999999" customHeight="1">
      <c r="A19" s="33">
        <v>4</v>
      </c>
      <c r="B19" s="592" t="s">
        <v>823</v>
      </c>
      <c r="C19" s="16"/>
      <c r="D19" s="115"/>
      <c r="E19" s="124"/>
      <c r="F19" s="95"/>
      <c r="G19" s="727"/>
      <c r="H19" s="530">
        <f>D19+E19-G19</f>
        <v>0</v>
      </c>
      <c r="I19" s="85">
        <v>4</v>
      </c>
    </row>
    <row r="20" spans="1:9" ht="17.649999999999999" customHeight="1">
      <c r="A20" s="33">
        <v>5</v>
      </c>
      <c r="B20" s="592" t="s">
        <v>824</v>
      </c>
      <c r="C20" s="16"/>
      <c r="D20" s="115"/>
      <c r="E20" s="124"/>
      <c r="F20" s="116"/>
      <c r="G20" s="727"/>
      <c r="H20" s="530">
        <f>D20+E20-G20</f>
        <v>0</v>
      </c>
      <c r="I20" s="85">
        <v>5</v>
      </c>
    </row>
    <row r="21" spans="1:9" ht="17.649999999999999" customHeight="1">
      <c r="A21" s="33">
        <v>6</v>
      </c>
      <c r="B21" s="592" t="s">
        <v>825</v>
      </c>
      <c r="C21" s="16"/>
      <c r="D21" s="92">
        <f>SUM(D16:D20)</f>
        <v>0</v>
      </c>
      <c r="E21" s="117"/>
      <c r="F21" s="95"/>
      <c r="G21" s="118"/>
      <c r="H21" s="530">
        <f>SUM(H16:H20)</f>
        <v>0</v>
      </c>
      <c r="I21" s="85">
        <v>6</v>
      </c>
    </row>
    <row r="22" spans="1:9" ht="17.649999999999999" customHeight="1">
      <c r="A22" s="33">
        <v>7</v>
      </c>
      <c r="B22" s="592" t="s">
        <v>826</v>
      </c>
      <c r="C22" s="16"/>
      <c r="D22" s="119"/>
      <c r="E22" s="120"/>
      <c r="F22" s="96"/>
      <c r="G22" s="121"/>
      <c r="H22" s="97"/>
      <c r="I22" s="85">
        <v>7</v>
      </c>
    </row>
    <row r="23" spans="1:9" ht="17.649999999999999" customHeight="1">
      <c r="A23" s="33">
        <v>8</v>
      </c>
      <c r="B23" s="592" t="s">
        <v>827</v>
      </c>
      <c r="C23" s="16"/>
      <c r="D23" s="115"/>
      <c r="E23" s="722"/>
      <c r="F23" s="728"/>
      <c r="G23" s="115"/>
      <c r="H23" s="530">
        <f>D23+E23-F23-G23</f>
        <v>0</v>
      </c>
      <c r="I23" s="85">
        <v>8</v>
      </c>
    </row>
    <row r="24" spans="1:9" ht="17.649999999999999" customHeight="1">
      <c r="A24" s="33">
        <v>9</v>
      </c>
      <c r="B24" s="592" t="s">
        <v>828</v>
      </c>
      <c r="C24" s="16"/>
      <c r="D24" s="115"/>
      <c r="E24" s="722"/>
      <c r="F24" s="728"/>
      <c r="G24" s="115"/>
      <c r="H24" s="530">
        <f>D24+E24-F24-G24</f>
        <v>0</v>
      </c>
      <c r="I24" s="85">
        <v>9</v>
      </c>
    </row>
    <row r="25" spans="1:9" ht="17.649999999999999" customHeight="1">
      <c r="A25" s="33">
        <v>10</v>
      </c>
      <c r="B25" s="592" t="s">
        <v>829</v>
      </c>
      <c r="C25" s="16"/>
      <c r="D25" s="92">
        <f>D23+D24</f>
        <v>0</v>
      </c>
      <c r="E25" s="723"/>
      <c r="F25" s="122"/>
      <c r="G25" s="123"/>
      <c r="H25" s="530">
        <f>H23+H24</f>
        <v>0</v>
      </c>
      <c r="I25" s="85">
        <v>10</v>
      </c>
    </row>
    <row r="26" spans="1:9" ht="17.649999999999999" customHeight="1">
      <c r="A26" s="33">
        <v>11</v>
      </c>
      <c r="B26" s="592" t="s">
        <v>830</v>
      </c>
      <c r="C26" s="16"/>
      <c r="D26" s="115"/>
      <c r="E26" s="722"/>
      <c r="F26" s="728"/>
      <c r="G26" s="115"/>
      <c r="H26" s="530">
        <f>D26+E26-F26-G26</f>
        <v>0</v>
      </c>
      <c r="I26" s="85">
        <v>11</v>
      </c>
    </row>
    <row r="27" spans="1:9" ht="17.649999999999999" customHeight="1">
      <c r="A27" s="33">
        <v>12</v>
      </c>
      <c r="B27" s="592" t="s">
        <v>831</v>
      </c>
      <c r="C27" s="16"/>
      <c r="D27" s="115"/>
      <c r="E27" s="722"/>
      <c r="F27" s="728"/>
      <c r="G27" s="115"/>
      <c r="H27" s="530">
        <f>D27+E27-F27-G27</f>
        <v>0</v>
      </c>
      <c r="I27" s="85">
        <v>12</v>
      </c>
    </row>
    <row r="28" spans="1:9" ht="17.649999999999999" customHeight="1">
      <c r="A28" s="33">
        <v>13</v>
      </c>
      <c r="B28" s="592" t="s">
        <v>832</v>
      </c>
      <c r="C28" s="16"/>
      <c r="D28" s="115"/>
      <c r="E28" s="124"/>
      <c r="F28" s="729"/>
      <c r="G28" s="115"/>
      <c r="H28" s="530">
        <f>D28+E28-F28-G28</f>
        <v>0</v>
      </c>
      <c r="I28" s="85">
        <v>13</v>
      </c>
    </row>
    <row r="29" spans="1:9" ht="17.649999999999999" customHeight="1">
      <c r="A29" s="31">
        <v>14</v>
      </c>
      <c r="B29" s="719" t="s">
        <v>833</v>
      </c>
      <c r="C29" s="19"/>
      <c r="D29" s="125">
        <f>D21+D25+D26+D27-D28</f>
        <v>0</v>
      </c>
      <c r="E29" s="724"/>
      <c r="F29" s="126"/>
      <c r="G29" s="127"/>
      <c r="H29" s="730">
        <f>H21+H25+H26+H27-H28</f>
        <v>0</v>
      </c>
      <c r="I29" s="30">
        <v>14</v>
      </c>
    </row>
    <row r="30" spans="1:9" ht="17.649999999999999" customHeight="1">
      <c r="A30" s="86"/>
      <c r="B30" s="592" t="s">
        <v>834</v>
      </c>
      <c r="C30" s="16"/>
      <c r="D30" s="92"/>
      <c r="E30" s="724"/>
      <c r="F30" s="116"/>
      <c r="G30" s="118"/>
      <c r="H30" s="530"/>
      <c r="I30" s="71"/>
    </row>
    <row r="31" spans="1:9" ht="17.649999999999999" customHeight="1">
      <c r="A31" s="33">
        <v>15</v>
      </c>
      <c r="B31" s="592" t="s">
        <v>835</v>
      </c>
      <c r="C31" s="16"/>
      <c r="D31" s="115"/>
      <c r="E31" s="724"/>
      <c r="F31" s="116"/>
      <c r="G31" s="118"/>
      <c r="H31" s="727"/>
      <c r="I31" s="85">
        <v>15</v>
      </c>
    </row>
    <row r="32" spans="1:9" ht="17.649999999999999" customHeight="1">
      <c r="A32" s="33">
        <v>16</v>
      </c>
      <c r="B32" s="592" t="s">
        <v>836</v>
      </c>
      <c r="C32" s="16"/>
      <c r="D32" s="115"/>
      <c r="E32" s="724"/>
      <c r="F32" s="116"/>
      <c r="G32" s="118"/>
      <c r="H32" s="727"/>
      <c r="I32" s="85">
        <v>16</v>
      </c>
    </row>
    <row r="33" spans="1:9" ht="17.649999999999999" customHeight="1">
      <c r="A33" s="33">
        <v>17</v>
      </c>
      <c r="B33" s="592" t="s">
        <v>837</v>
      </c>
      <c r="C33" s="16"/>
      <c r="D33" s="115"/>
      <c r="E33" s="725"/>
      <c r="F33" s="96"/>
      <c r="G33" s="123"/>
      <c r="H33" s="731"/>
      <c r="I33" s="85">
        <v>17</v>
      </c>
    </row>
    <row r="34" spans="1:9" ht="17.649999999999999" customHeight="1">
      <c r="A34" s="33">
        <v>18</v>
      </c>
      <c r="B34" s="592" t="s">
        <v>838</v>
      </c>
      <c r="C34" s="16"/>
      <c r="D34" s="115"/>
      <c r="E34" s="722"/>
      <c r="F34" s="728"/>
      <c r="G34" s="115"/>
      <c r="H34" s="731">
        <f>D34+E34-F34-G34</f>
        <v>0</v>
      </c>
      <c r="I34" s="85">
        <v>18</v>
      </c>
    </row>
    <row r="35" spans="1:9" ht="17.649999999999999" customHeight="1">
      <c r="A35" s="33">
        <v>19</v>
      </c>
      <c r="B35" s="592" t="s">
        <v>839</v>
      </c>
      <c r="C35" s="16"/>
      <c r="D35" s="115"/>
      <c r="E35" s="722"/>
      <c r="F35" s="728"/>
      <c r="G35" s="115"/>
      <c r="H35" s="731">
        <f>D35+E35-F35-G35</f>
        <v>0</v>
      </c>
      <c r="I35" s="85">
        <v>19</v>
      </c>
    </row>
    <row r="36" spans="1:9" ht="17.649999999999999" customHeight="1">
      <c r="A36" s="33">
        <v>20</v>
      </c>
      <c r="B36" s="592" t="s">
        <v>840</v>
      </c>
      <c r="C36" s="16"/>
      <c r="D36" s="115"/>
      <c r="E36" s="722"/>
      <c r="F36" s="728"/>
      <c r="G36" s="115"/>
      <c r="H36" s="731">
        <f>D36+E36-F36-G36</f>
        <v>0</v>
      </c>
      <c r="I36" s="85">
        <v>20</v>
      </c>
    </row>
    <row r="37" spans="1:9" ht="17.649999999999999" customHeight="1">
      <c r="A37" s="33">
        <v>21</v>
      </c>
      <c r="B37" s="592" t="s">
        <v>3839</v>
      </c>
      <c r="C37" s="16"/>
      <c r="D37" s="115"/>
      <c r="E37" s="722"/>
      <c r="F37" s="728"/>
      <c r="G37" s="115"/>
      <c r="H37" s="731">
        <f>D37+E37-F37-G37</f>
        <v>0</v>
      </c>
      <c r="I37" s="85">
        <v>21</v>
      </c>
    </row>
    <row r="38" spans="1:9" ht="17.649999999999999" customHeight="1">
      <c r="A38" s="31">
        <v>22</v>
      </c>
      <c r="B38" s="719" t="s">
        <v>841</v>
      </c>
      <c r="C38" s="19"/>
      <c r="D38" s="125">
        <f>SUM(D35:D37)</f>
        <v>0</v>
      </c>
      <c r="E38" s="724"/>
      <c r="F38" s="126"/>
      <c r="G38" s="127"/>
      <c r="H38" s="732">
        <f>SUM(H35:H37)</f>
        <v>0</v>
      </c>
      <c r="I38" s="30">
        <v>22</v>
      </c>
    </row>
    <row r="39" spans="1:9" ht="17.649999999999999" customHeight="1">
      <c r="A39" s="86"/>
      <c r="B39" s="592" t="s">
        <v>842</v>
      </c>
      <c r="C39" s="16"/>
      <c r="D39" s="92"/>
      <c r="E39" s="725"/>
      <c r="F39" s="96"/>
      <c r="G39" s="123"/>
      <c r="H39" s="731"/>
      <c r="I39" s="71"/>
    </row>
    <row r="40" spans="1:9">
      <c r="A40" s="47"/>
      <c r="B40" s="19"/>
      <c r="C40" s="19"/>
      <c r="D40" s="87"/>
      <c r="E40" s="22"/>
      <c r="F40" s="78"/>
      <c r="G40" s="87"/>
      <c r="H40" s="14"/>
      <c r="I40" s="48"/>
    </row>
    <row r="41" spans="1:9">
      <c r="A41" s="47"/>
      <c r="B41" s="19"/>
      <c r="C41" s="19"/>
      <c r="D41" s="87"/>
      <c r="E41" s="22"/>
      <c r="F41" s="78"/>
      <c r="G41" s="87"/>
      <c r="H41" s="14"/>
      <c r="I41" s="48"/>
    </row>
    <row r="42" spans="1:9">
      <c r="A42" s="18"/>
      <c r="B42" s="19"/>
      <c r="C42" s="19"/>
      <c r="D42" s="87"/>
      <c r="E42" s="22"/>
      <c r="F42" s="78"/>
      <c r="G42" s="87"/>
      <c r="H42" s="14"/>
      <c r="I42" s="48"/>
    </row>
    <row r="43" spans="1:9">
      <c r="A43" s="18"/>
      <c r="B43" s="14"/>
      <c r="C43" s="19"/>
      <c r="D43" s="87"/>
      <c r="E43" s="22"/>
      <c r="F43" s="18"/>
      <c r="G43" s="87"/>
      <c r="H43" s="14"/>
      <c r="I43" s="48"/>
    </row>
    <row r="44" spans="1:9">
      <c r="A44" s="18"/>
      <c r="B44" s="19"/>
      <c r="C44" s="19"/>
      <c r="D44" s="87"/>
      <c r="E44" s="22"/>
      <c r="F44" s="18"/>
      <c r="G44" s="87"/>
      <c r="H44" s="14"/>
      <c r="I44" s="48"/>
    </row>
    <row r="45" spans="1:9">
      <c r="A45" s="18"/>
      <c r="B45" s="14"/>
      <c r="C45" s="19"/>
      <c r="D45" s="87"/>
      <c r="E45" s="22"/>
      <c r="F45" s="78"/>
      <c r="G45" s="87"/>
      <c r="H45" s="14"/>
      <c r="I45" s="48"/>
    </row>
    <row r="46" spans="1:9">
      <c r="A46" s="18"/>
      <c r="B46" s="14"/>
      <c r="C46" s="19"/>
      <c r="D46" s="87"/>
      <c r="E46" s="22"/>
      <c r="F46" s="18"/>
      <c r="G46" s="87"/>
      <c r="H46" s="14"/>
      <c r="I46" s="48"/>
    </row>
    <row r="47" spans="1:9">
      <c r="A47" s="18"/>
      <c r="B47" s="14"/>
      <c r="C47" s="19"/>
      <c r="D47" s="87"/>
      <c r="E47" s="22"/>
      <c r="F47" s="18"/>
      <c r="G47" s="87"/>
      <c r="H47" s="14"/>
      <c r="I47" s="48"/>
    </row>
    <row r="48" spans="1:9">
      <c r="A48" s="18"/>
      <c r="B48" s="14"/>
      <c r="C48" s="19"/>
      <c r="D48" s="87"/>
      <c r="E48" s="22"/>
      <c r="F48" s="18"/>
      <c r="G48" s="87"/>
      <c r="H48" s="14"/>
      <c r="I48" s="48"/>
    </row>
    <row r="49" spans="1:9">
      <c r="A49" s="18"/>
      <c r="B49" s="14"/>
      <c r="C49" s="19"/>
      <c r="D49" s="87"/>
      <c r="E49" s="22"/>
      <c r="F49" s="18"/>
      <c r="G49" s="87"/>
      <c r="H49" s="14"/>
      <c r="I49" s="48"/>
    </row>
    <row r="50" spans="1:9">
      <c r="A50" s="18"/>
      <c r="B50" s="14"/>
      <c r="C50" s="19"/>
      <c r="D50" s="87"/>
      <c r="E50" s="22"/>
      <c r="F50" s="18"/>
      <c r="G50" s="87"/>
      <c r="H50" s="14"/>
      <c r="I50" s="48"/>
    </row>
    <row r="51" spans="1:9">
      <c r="A51" s="18"/>
      <c r="B51" s="14"/>
      <c r="C51" s="19"/>
      <c r="D51" s="87"/>
      <c r="E51" s="22"/>
      <c r="F51" s="18"/>
      <c r="G51" s="87"/>
      <c r="H51" s="14"/>
      <c r="I51" s="48"/>
    </row>
    <row r="52" spans="1:9">
      <c r="A52" s="18"/>
      <c r="B52" s="14"/>
      <c r="C52" s="19"/>
      <c r="D52" s="87"/>
      <c r="E52" s="22"/>
      <c r="F52" s="18"/>
      <c r="G52" s="87"/>
      <c r="H52" s="14"/>
      <c r="I52" s="48"/>
    </row>
    <row r="53" spans="1:9">
      <c r="A53" s="18"/>
      <c r="B53" s="14"/>
      <c r="C53" s="19"/>
      <c r="D53" s="87"/>
      <c r="E53" s="22"/>
      <c r="F53" s="18"/>
      <c r="G53" s="87"/>
      <c r="H53" s="14"/>
      <c r="I53" s="48"/>
    </row>
    <row r="54" spans="1:9" ht="15.75" thickBot="1">
      <c r="A54" s="23"/>
      <c r="B54" s="24"/>
      <c r="C54" s="25"/>
      <c r="D54" s="88"/>
      <c r="E54" s="93"/>
      <c r="F54" s="23"/>
      <c r="G54" s="88"/>
      <c r="H54" s="24"/>
      <c r="I54" s="74"/>
    </row>
    <row r="55" spans="1:9">
      <c r="A55" s="14"/>
      <c r="B55" s="14"/>
      <c r="C55" s="19"/>
      <c r="D55" s="87"/>
      <c r="E55" s="14"/>
      <c r="F55" s="14"/>
      <c r="G55" s="87"/>
      <c r="H55" s="14"/>
    </row>
    <row r="56" spans="1:9">
      <c r="A56" s="11" t="s">
        <v>3535</v>
      </c>
      <c r="B56" s="14"/>
      <c r="C56" s="19"/>
      <c r="D56" s="87"/>
      <c r="E56" s="14"/>
      <c r="F56" s="11" t="s">
        <v>3535</v>
      </c>
      <c r="G56" s="87"/>
      <c r="H56" s="14"/>
    </row>
    <row r="57" spans="1:9">
      <c r="A57" s="19" t="s">
        <v>843</v>
      </c>
      <c r="B57" s="44"/>
      <c r="C57" s="44"/>
      <c r="D57" s="89"/>
      <c r="E57" s="19"/>
      <c r="F57" s="89" t="s">
        <v>844</v>
      </c>
      <c r="G57" s="44"/>
      <c r="H57" s="19"/>
      <c r="I57" s="44"/>
    </row>
    <row r="58" spans="1:9">
      <c r="A58" s="14"/>
      <c r="B58" s="14"/>
      <c r="C58" s="14"/>
      <c r="D58" s="87"/>
      <c r="E58" s="14"/>
      <c r="F58" s="14"/>
      <c r="G58" s="87"/>
      <c r="H58" s="14"/>
    </row>
    <row r="59" spans="1:9">
      <c r="A59" s="14"/>
      <c r="B59" s="14"/>
      <c r="C59" s="14"/>
      <c r="D59" s="87"/>
      <c r="E59" s="14"/>
      <c r="F59" s="14"/>
      <c r="G59" s="87"/>
      <c r="H59" s="14"/>
    </row>
    <row r="60" spans="1:9">
      <c r="A60" s="14"/>
      <c r="B60" s="14"/>
      <c r="C60" s="14"/>
      <c r="D60" s="87"/>
      <c r="E60" s="14"/>
      <c r="F60" s="14"/>
      <c r="G60" s="87"/>
      <c r="H60" s="14"/>
    </row>
    <row r="61" spans="1:9">
      <c r="A61" s="14"/>
      <c r="B61" s="14"/>
      <c r="C61" s="14"/>
      <c r="D61" s="87"/>
      <c r="E61" s="14"/>
      <c r="F61" s="14"/>
      <c r="G61" s="87"/>
      <c r="H61" s="14"/>
    </row>
    <row r="62" spans="1:9">
      <c r="A62" s="14"/>
      <c r="B62" s="14"/>
      <c r="C62" s="14"/>
      <c r="D62" s="87"/>
      <c r="E62" s="14"/>
      <c r="F62" s="14"/>
      <c r="G62" s="87"/>
      <c r="H62" s="14"/>
    </row>
    <row r="63" spans="1:9">
      <c r="A63" s="14"/>
      <c r="B63" s="14"/>
      <c r="C63" s="14"/>
      <c r="D63" s="87"/>
      <c r="E63" s="14"/>
      <c r="F63" s="14"/>
      <c r="G63" s="87"/>
      <c r="H63" s="14"/>
    </row>
    <row r="64" spans="1:9">
      <c r="A64" s="14"/>
      <c r="B64" s="14"/>
      <c r="C64" s="14"/>
      <c r="D64" s="87"/>
      <c r="E64" s="14"/>
      <c r="F64" s="14"/>
      <c r="G64" s="87"/>
      <c r="H64" s="14"/>
    </row>
    <row r="65" spans="1:8">
      <c r="A65" s="14"/>
      <c r="B65"/>
      <c r="C65" s="14"/>
      <c r="D65" s="87"/>
      <c r="E65" s="14"/>
      <c r="F65" s="14"/>
      <c r="G65" s="87"/>
      <c r="H65" s="14"/>
    </row>
    <row r="66" spans="1:8">
      <c r="A66" s="14"/>
      <c r="B66"/>
      <c r="C66" s="14"/>
      <c r="D66" s="87"/>
      <c r="E66" s="14"/>
      <c r="F66" s="14"/>
      <c r="G66" s="87"/>
      <c r="H66" s="14"/>
    </row>
    <row r="67" spans="1:8">
      <c r="A67" s="14"/>
      <c r="B67"/>
      <c r="C67" s="14"/>
      <c r="D67" s="87"/>
      <c r="E67" s="14"/>
      <c r="F67" s="14"/>
      <c r="G67" s="87"/>
      <c r="H67" s="14"/>
    </row>
    <row r="68" spans="1:8">
      <c r="A68" s="14"/>
      <c r="B68"/>
      <c r="C68" s="14"/>
      <c r="D68" s="87"/>
      <c r="E68" s="14"/>
      <c r="F68" s="14"/>
      <c r="G68" s="87"/>
      <c r="H68" s="14"/>
    </row>
    <row r="69" spans="1:8">
      <c r="A69" s="14"/>
      <c r="B69"/>
      <c r="C69" s="14"/>
      <c r="D69" s="87"/>
      <c r="E69" s="14"/>
      <c r="F69" s="14"/>
      <c r="G69" s="87"/>
      <c r="H69" s="14"/>
    </row>
    <row r="70" spans="1:8">
      <c r="A70" s="14"/>
      <c r="B70"/>
      <c r="C70" s="14"/>
      <c r="D70" s="14"/>
      <c r="E70" s="14"/>
      <c r="F70" s="14"/>
      <c r="G70" s="14"/>
      <c r="H70" s="14"/>
    </row>
    <row r="71" spans="1:8">
      <c r="A71" s="14"/>
      <c r="B71"/>
      <c r="C71" s="14"/>
      <c r="D71" s="14"/>
      <c r="E71" s="14"/>
      <c r="F71" s="14"/>
      <c r="G71" s="14"/>
      <c r="H71" s="14"/>
    </row>
    <row r="72" spans="1:8">
      <c r="A72" s="14"/>
      <c r="B72"/>
      <c r="C72" s="14"/>
      <c r="D72" s="14"/>
      <c r="E72" s="14"/>
      <c r="F72" s="14"/>
      <c r="G72" s="14"/>
      <c r="H72" s="14"/>
    </row>
    <row r="73" spans="1:8">
      <c r="A73" s="14"/>
      <c r="B73"/>
      <c r="C73" s="14"/>
      <c r="D73" s="14"/>
      <c r="E73" s="14"/>
      <c r="F73" s="14"/>
      <c r="G73" s="14"/>
      <c r="H73" s="14"/>
    </row>
    <row r="74" spans="1:8">
      <c r="A74" s="14"/>
      <c r="B74"/>
      <c r="C74" s="14"/>
      <c r="D74" s="14"/>
      <c r="E74" s="14"/>
      <c r="F74" s="14"/>
      <c r="G74" s="14"/>
      <c r="H74" s="14"/>
    </row>
    <row r="75" spans="1:8">
      <c r="B75"/>
    </row>
    <row r="152" spans="1:6">
      <c r="A152" s="11"/>
      <c r="B152" s="283"/>
      <c r="C152" s="11"/>
      <c r="D152" s="11"/>
      <c r="E152" s="11"/>
      <c r="F152" s="283"/>
    </row>
  </sheetData>
  <phoneticPr fontId="0" type="noConversion"/>
  <printOptions horizontalCentered="1" verticalCentered="1"/>
  <pageMargins left="0.5" right="0.5" top="0.5" bottom="0.5" header="0.5" footer="0.5"/>
  <pageSetup scale="73"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enableFormatConditionsCalculation="0">
    <tabColor rgb="FF92D050"/>
  </sheetPr>
  <dimension ref="A1:N173"/>
  <sheetViews>
    <sheetView defaultGridColor="0" view="pageBreakPreview" topLeftCell="A64" colorId="22" zoomScale="60" zoomScaleNormal="64" workbookViewId="0">
      <selection activeCell="J116" sqref="J116"/>
    </sheetView>
  </sheetViews>
  <sheetFormatPr defaultColWidth="9.6640625" defaultRowHeight="15.75"/>
  <cols>
    <col min="1" max="1" width="4.21875" style="1588" customWidth="1"/>
    <col min="2" max="2" width="6.6640625" style="1588" customWidth="1"/>
    <col min="3" max="3" width="25.6640625" style="1588" customWidth="1"/>
    <col min="4" max="4" width="28.33203125" style="1588" customWidth="1"/>
    <col min="5" max="5" width="17.44140625" style="1588" customWidth="1"/>
    <col min="6" max="6" width="16.6640625" style="1588" customWidth="1"/>
    <col min="7" max="7" width="0.77734375" style="1588" customWidth="1"/>
    <col min="8" max="8" width="2.77734375" style="1588" customWidth="1"/>
    <col min="9" max="9" width="21.21875" style="1588" customWidth="1"/>
    <col min="10" max="10" width="17.44140625" style="1588" customWidth="1"/>
    <col min="11" max="11" width="20.6640625" style="1588" customWidth="1"/>
    <col min="12" max="12" width="20.33203125" style="1588" customWidth="1"/>
    <col min="13" max="13" width="6.5546875" style="1588" customWidth="1"/>
    <col min="14" max="14" width="6.6640625" style="1588" customWidth="1"/>
    <col min="15" max="16384" width="9.6640625" style="4"/>
  </cols>
  <sheetData>
    <row r="1" spans="1:14" ht="15.2" customHeight="1">
      <c r="A1" s="1584" t="s">
        <v>2838</v>
      </c>
      <c r="B1" s="1585"/>
      <c r="C1" s="1586"/>
      <c r="D1" s="1586" t="s">
        <v>3932</v>
      </c>
      <c r="E1" s="1585" t="s">
        <v>4224</v>
      </c>
      <c r="F1" s="1587" t="s">
        <v>2841</v>
      </c>
      <c r="I1" s="1584" t="s">
        <v>2838</v>
      </c>
      <c r="J1" s="1586"/>
      <c r="K1" s="1586" t="s">
        <v>2747</v>
      </c>
      <c r="L1" s="1586" t="s">
        <v>4224</v>
      </c>
      <c r="M1" s="1589" t="s">
        <v>2841</v>
      </c>
      <c r="N1" s="1586"/>
    </row>
    <row r="2" spans="1:14" ht="15.2" customHeight="1">
      <c r="A2" s="1590" t="s">
        <v>4550</v>
      </c>
      <c r="B2" s="1591"/>
      <c r="C2" s="1592"/>
      <c r="D2" s="1593" t="s">
        <v>1175</v>
      </c>
      <c r="E2" s="1591"/>
      <c r="F2" s="1594"/>
      <c r="I2" s="1590" t="str">
        <f>A2</f>
        <v>Orange and Rockland Utilities, Inc.</v>
      </c>
      <c r="J2" s="1592"/>
      <c r="K2" s="1593" t="s">
        <v>1175</v>
      </c>
      <c r="L2" s="1592"/>
      <c r="M2" s="1591"/>
      <c r="N2" s="1592"/>
    </row>
    <row r="3" spans="1:14" ht="15.2" customHeight="1">
      <c r="A3" s="1595"/>
      <c r="B3" s="1596"/>
      <c r="C3" s="1597"/>
      <c r="D3" s="1598" t="s">
        <v>1176</v>
      </c>
      <c r="E3" s="1270" t="str">
        <f>'200201'!D3</f>
        <v>4/30/2014</v>
      </c>
      <c r="F3" s="1271" t="str">
        <f>'Data Sheet'!$C$38</f>
        <v>12/31/2013</v>
      </c>
      <c r="I3" s="1595"/>
      <c r="J3" s="1597"/>
      <c r="K3" s="1598" t="s">
        <v>1176</v>
      </c>
      <c r="L3" s="1599" t="str">
        <f>E3</f>
        <v>4/30/2014</v>
      </c>
      <c r="M3" s="3364" t="str">
        <f>F3</f>
        <v>12/31/2013</v>
      </c>
      <c r="N3" s="3365"/>
    </row>
    <row r="4" spans="1:14" ht="15.2" customHeight="1">
      <c r="A4" s="1595"/>
      <c r="B4" s="1596"/>
      <c r="C4" s="1596" t="s">
        <v>2297</v>
      </c>
      <c r="D4" s="1596"/>
      <c r="E4" s="1596"/>
      <c r="F4" s="1597"/>
      <c r="I4" s="1595" t="s">
        <v>957</v>
      </c>
      <c r="J4" s="1596"/>
      <c r="K4" s="1596"/>
      <c r="L4" s="1596"/>
      <c r="M4" s="1596"/>
      <c r="N4" s="1597"/>
    </row>
    <row r="5" spans="1:14" ht="15.2" customHeight="1">
      <c r="A5" s="1594"/>
      <c r="D5" s="1592"/>
      <c r="E5" s="1600" t="s">
        <v>3042</v>
      </c>
      <c r="F5" s="1592"/>
      <c r="I5" s="1601"/>
      <c r="J5" s="1586"/>
      <c r="K5" s="1586"/>
      <c r="L5" s="1602" t="s">
        <v>3042</v>
      </c>
      <c r="M5" s="1586"/>
      <c r="N5" s="1586"/>
    </row>
    <row r="6" spans="1:14" ht="15.2" customHeight="1">
      <c r="A6" s="1603" t="s">
        <v>4231</v>
      </c>
      <c r="C6" s="1604" t="s">
        <v>1744</v>
      </c>
      <c r="D6" s="1592"/>
      <c r="E6" s="835" t="s">
        <v>5236</v>
      </c>
      <c r="F6" s="1600" t="s">
        <v>2606</v>
      </c>
      <c r="I6" s="1603" t="s">
        <v>511</v>
      </c>
      <c r="J6" s="1600" t="s">
        <v>512</v>
      </c>
      <c r="K6" s="1600" t="s">
        <v>513</v>
      </c>
      <c r="L6" s="836" t="str">
        <f>+M3</f>
        <v>12/31/2013</v>
      </c>
      <c r="M6" s="1592"/>
      <c r="N6" s="1600" t="s">
        <v>4231</v>
      </c>
    </row>
    <row r="7" spans="1:14" ht="15.2" customHeight="1">
      <c r="A7" s="1605" t="s">
        <v>4234</v>
      </c>
      <c r="B7" s="1596"/>
      <c r="C7" s="1606" t="s">
        <v>74</v>
      </c>
      <c r="D7" s="1597"/>
      <c r="E7" s="1607" t="s">
        <v>2140</v>
      </c>
      <c r="F7" s="1607" t="s">
        <v>2141</v>
      </c>
      <c r="I7" s="1605" t="s">
        <v>2142</v>
      </c>
      <c r="J7" s="1607" t="s">
        <v>4070</v>
      </c>
      <c r="K7" s="1607" t="s">
        <v>4071</v>
      </c>
      <c r="L7" s="1607" t="s">
        <v>4072</v>
      </c>
      <c r="M7" s="1597"/>
      <c r="N7" s="1607" t="s">
        <v>4234</v>
      </c>
    </row>
    <row r="8" spans="1:14" ht="15.2" customHeight="1">
      <c r="A8" s="1605">
        <v>1</v>
      </c>
      <c r="B8" s="1608" t="s">
        <v>958</v>
      </c>
      <c r="C8" s="1608"/>
      <c r="D8" s="1609"/>
      <c r="E8" s="1610"/>
      <c r="F8" s="1610"/>
      <c r="I8" s="1611"/>
      <c r="J8" s="1610"/>
      <c r="K8" s="1610"/>
      <c r="L8" s="1610"/>
      <c r="M8" s="1597"/>
      <c r="N8" s="1605">
        <v>1</v>
      </c>
    </row>
    <row r="9" spans="1:14" ht="15.2" customHeight="1">
      <c r="A9" s="1605">
        <v>2</v>
      </c>
      <c r="B9" s="1596" t="s">
        <v>959</v>
      </c>
      <c r="C9" s="1596" t="s">
        <v>504</v>
      </c>
      <c r="D9" s="1597"/>
      <c r="E9" s="1612"/>
      <c r="F9" s="1612"/>
      <c r="I9" s="1613"/>
      <c r="J9" s="1612"/>
      <c r="K9" s="1612"/>
      <c r="L9" s="1614" t="s">
        <v>960</v>
      </c>
      <c r="M9" s="1596" t="s">
        <v>959</v>
      </c>
      <c r="N9" s="1605">
        <v>2</v>
      </c>
    </row>
    <row r="10" spans="1:14" ht="15.2" customHeight="1">
      <c r="A10" s="1605">
        <v>3</v>
      </c>
      <c r="B10" s="1596" t="s">
        <v>961</v>
      </c>
      <c r="C10" s="1596" t="s">
        <v>962</v>
      </c>
      <c r="D10" s="1597"/>
      <c r="E10" s="761">
        <v>20657</v>
      </c>
      <c r="F10" s="1614"/>
      <c r="I10" s="1615"/>
      <c r="J10" s="1614"/>
      <c r="K10" s="1614"/>
      <c r="L10" s="1614">
        <f>E10+F10-I10+J10+K10</f>
        <v>20657</v>
      </c>
      <c r="M10" s="1596" t="s">
        <v>961</v>
      </c>
      <c r="N10" s="1605">
        <v>3</v>
      </c>
    </row>
    <row r="11" spans="1:14" ht="15.2" customHeight="1">
      <c r="A11" s="1605">
        <v>4</v>
      </c>
      <c r="B11" s="1596" t="s">
        <v>963</v>
      </c>
      <c r="C11" s="1596" t="s">
        <v>1793</v>
      </c>
      <c r="D11" s="1597"/>
      <c r="E11" s="1614">
        <v>10339968</v>
      </c>
      <c r="F11" s="1614">
        <v>775246</v>
      </c>
      <c r="I11" s="1615"/>
      <c r="J11" s="1614">
        <v>0</v>
      </c>
      <c r="K11" s="1614"/>
      <c r="L11" s="1614">
        <f>E11+F11-I11+J11+K11</f>
        <v>11115214</v>
      </c>
      <c r="M11" s="1596" t="s">
        <v>963</v>
      </c>
      <c r="N11" s="1605">
        <v>4</v>
      </c>
    </row>
    <row r="12" spans="1:14" ht="15.2" customHeight="1">
      <c r="A12" s="1605">
        <v>5</v>
      </c>
      <c r="B12" s="1596"/>
      <c r="C12" s="1596" t="s">
        <v>1830</v>
      </c>
      <c r="D12" s="1597"/>
      <c r="E12" s="1614">
        <f>SUM(E10:E11)</f>
        <v>10360625</v>
      </c>
      <c r="F12" s="1616">
        <f t="shared" ref="F12:K12" si="0">SUM(F10:F11)</f>
        <v>775246</v>
      </c>
      <c r="G12" s="1617">
        <f t="shared" si="0"/>
        <v>0</v>
      </c>
      <c r="H12" s="1617"/>
      <c r="I12" s="1616">
        <f t="shared" si="0"/>
        <v>0</v>
      </c>
      <c r="J12" s="1614">
        <f t="shared" si="0"/>
        <v>0</v>
      </c>
      <c r="K12" s="1614">
        <f t="shared" si="0"/>
        <v>0</v>
      </c>
      <c r="L12" s="1614">
        <f>SUM(L9:L11)</f>
        <v>11135871</v>
      </c>
      <c r="M12" s="1596"/>
      <c r="N12" s="1605">
        <v>5</v>
      </c>
    </row>
    <row r="13" spans="1:14" ht="15.2" customHeight="1">
      <c r="A13" s="1605">
        <v>6</v>
      </c>
      <c r="B13" s="1608" t="s">
        <v>964</v>
      </c>
      <c r="C13" s="1608"/>
      <c r="D13" s="1609"/>
      <c r="E13" s="1618"/>
      <c r="F13" s="1619"/>
      <c r="G13" s="1620"/>
      <c r="H13" s="1620"/>
      <c r="I13" s="1619"/>
      <c r="J13" s="1618"/>
      <c r="K13" s="1618"/>
      <c r="L13" s="1618"/>
      <c r="M13" s="1608"/>
      <c r="N13" s="1605">
        <v>6</v>
      </c>
    </row>
    <row r="14" spans="1:14" ht="15.2" customHeight="1">
      <c r="A14" s="1605">
        <v>7</v>
      </c>
      <c r="B14" s="1596"/>
      <c r="C14" s="1606" t="s">
        <v>965</v>
      </c>
      <c r="D14" s="1597"/>
      <c r="E14" s="1618"/>
      <c r="F14" s="1619"/>
      <c r="G14" s="1620"/>
      <c r="H14" s="1620"/>
      <c r="I14" s="1619"/>
      <c r="J14" s="1618"/>
      <c r="K14" s="1618"/>
      <c r="L14" s="1618"/>
      <c r="M14" s="1596"/>
      <c r="N14" s="1605">
        <v>7</v>
      </c>
    </row>
    <row r="15" spans="1:14" ht="15.2" customHeight="1">
      <c r="A15" s="1605">
        <v>8</v>
      </c>
      <c r="B15" s="1621" t="s">
        <v>966</v>
      </c>
      <c r="C15" s="1622" t="s">
        <v>967</v>
      </c>
      <c r="D15" s="1597"/>
      <c r="E15" s="1614">
        <v>0.29999999888241291</v>
      </c>
      <c r="F15" s="1614"/>
      <c r="G15" s="1620"/>
      <c r="H15" s="1620"/>
      <c r="I15" s="1615"/>
      <c r="J15" s="1614"/>
      <c r="K15" s="1614"/>
      <c r="L15" s="1614">
        <f t="shared" ref="L15:L22" si="1">E15+F15-I15+J15+K15</f>
        <v>0.29999999888241291</v>
      </c>
      <c r="M15" s="1621" t="s">
        <v>966</v>
      </c>
      <c r="N15" s="1605">
        <v>8</v>
      </c>
    </row>
    <row r="16" spans="1:14" ht="15.2" customHeight="1">
      <c r="A16" s="1605">
        <v>9</v>
      </c>
      <c r="B16" s="1621" t="s">
        <v>968</v>
      </c>
      <c r="C16" s="1622" t="s">
        <v>3867</v>
      </c>
      <c r="D16" s="1597"/>
      <c r="E16" s="1614">
        <v>-5.9999996738042682E-2</v>
      </c>
      <c r="F16" s="1614"/>
      <c r="G16" s="1620"/>
      <c r="H16" s="1620"/>
      <c r="I16" s="1615"/>
      <c r="J16" s="1614"/>
      <c r="K16" s="1614"/>
      <c r="L16" s="1614">
        <f t="shared" si="1"/>
        <v>-5.9999996738042682E-2</v>
      </c>
      <c r="M16" s="1621" t="s">
        <v>968</v>
      </c>
      <c r="N16" s="1605">
        <v>9</v>
      </c>
    </row>
    <row r="17" spans="1:14" ht="15.2" customHeight="1">
      <c r="A17" s="1605">
        <v>10</v>
      </c>
      <c r="B17" s="1621" t="s">
        <v>1831</v>
      </c>
      <c r="C17" s="1622" t="s">
        <v>969</v>
      </c>
      <c r="D17" s="1597"/>
      <c r="E17" s="1614">
        <v>-1.7695128917694092E-8</v>
      </c>
      <c r="F17" s="1614"/>
      <c r="G17" s="1620"/>
      <c r="H17" s="1620"/>
      <c r="I17" s="1615"/>
      <c r="J17" s="1614"/>
      <c r="K17" s="1614"/>
      <c r="L17" s="1614">
        <f t="shared" si="1"/>
        <v>-1.7695128917694092E-8</v>
      </c>
      <c r="M17" s="1621" t="s">
        <v>1831</v>
      </c>
      <c r="N17" s="1605">
        <v>10</v>
      </c>
    </row>
    <row r="18" spans="1:14" ht="15.2" customHeight="1">
      <c r="A18" s="1605">
        <v>11</v>
      </c>
      <c r="B18" s="1621" t="s">
        <v>1832</v>
      </c>
      <c r="C18" s="1622" t="s">
        <v>970</v>
      </c>
      <c r="D18" s="1597"/>
      <c r="E18" s="1614">
        <v>0</v>
      </c>
      <c r="F18" s="1614"/>
      <c r="G18" s="1620"/>
      <c r="H18" s="1620"/>
      <c r="I18" s="1615"/>
      <c r="J18" s="1614"/>
      <c r="K18" s="1614"/>
      <c r="L18" s="1614">
        <f t="shared" si="1"/>
        <v>0</v>
      </c>
      <c r="M18" s="1621" t="s">
        <v>1832</v>
      </c>
      <c r="N18" s="1605">
        <v>11</v>
      </c>
    </row>
    <row r="19" spans="1:14" ht="15.2" customHeight="1">
      <c r="A19" s="1605">
        <v>12</v>
      </c>
      <c r="B19" s="1621" t="s">
        <v>971</v>
      </c>
      <c r="C19" s="1622" t="s">
        <v>972</v>
      </c>
      <c r="D19" s="1597"/>
      <c r="E19" s="1614">
        <v>0</v>
      </c>
      <c r="F19" s="1614"/>
      <c r="G19" s="1620"/>
      <c r="H19" s="1620"/>
      <c r="I19" s="1615"/>
      <c r="J19" s="1614"/>
      <c r="K19" s="1614"/>
      <c r="L19" s="1614">
        <v>0</v>
      </c>
      <c r="M19" s="1621" t="s">
        <v>971</v>
      </c>
      <c r="N19" s="1605">
        <v>12</v>
      </c>
    </row>
    <row r="20" spans="1:14" ht="15.2" customHeight="1">
      <c r="A20" s="1605">
        <v>13</v>
      </c>
      <c r="B20" s="1621" t="s">
        <v>1833</v>
      </c>
      <c r="C20" s="1622" t="s">
        <v>196</v>
      </c>
      <c r="D20" s="1597"/>
      <c r="E20" s="1614">
        <v>0.22000000029220246</v>
      </c>
      <c r="F20" s="1614"/>
      <c r="G20" s="1620"/>
      <c r="H20" s="1620"/>
      <c r="I20" s="1615"/>
      <c r="J20" s="1614"/>
      <c r="K20" s="1614"/>
      <c r="L20" s="1614">
        <f t="shared" si="1"/>
        <v>0.22000000029220246</v>
      </c>
      <c r="M20" s="1621" t="s">
        <v>1833</v>
      </c>
      <c r="N20" s="1605">
        <v>13</v>
      </c>
    </row>
    <row r="21" spans="1:14" ht="15.2" customHeight="1">
      <c r="A21" s="1605">
        <v>14</v>
      </c>
      <c r="B21" s="1621" t="s">
        <v>1834</v>
      </c>
      <c r="C21" s="1622" t="s">
        <v>197</v>
      </c>
      <c r="D21" s="1597"/>
      <c r="E21" s="1614">
        <v>0.18000000018582796</v>
      </c>
      <c r="F21" s="1614"/>
      <c r="G21" s="1620"/>
      <c r="H21" s="1620"/>
      <c r="I21" s="1615"/>
      <c r="J21" s="1614"/>
      <c r="K21" s="1614"/>
      <c r="L21" s="1614">
        <f t="shared" si="1"/>
        <v>0.18000000018582796</v>
      </c>
      <c r="M21" s="1621" t="s">
        <v>1834</v>
      </c>
      <c r="N21" s="1605">
        <v>14</v>
      </c>
    </row>
    <row r="22" spans="1:14" ht="15.2" customHeight="1">
      <c r="A22" s="1605">
        <v>15</v>
      </c>
      <c r="B22" s="1596"/>
      <c r="C22" s="1596" t="s">
        <v>198</v>
      </c>
      <c r="D22" s="1597"/>
      <c r="E22" s="1614">
        <v>5.0000004936009645E-2</v>
      </c>
      <c r="F22" s="1614"/>
      <c r="G22" s="1620"/>
      <c r="H22" s="1620"/>
      <c r="I22" s="1623"/>
      <c r="J22" s="1614"/>
      <c r="K22" s="1614"/>
      <c r="L22" s="1614">
        <f t="shared" si="1"/>
        <v>5.0000004936009645E-2</v>
      </c>
      <c r="M22" s="1596"/>
      <c r="N22" s="1605">
        <v>15</v>
      </c>
    </row>
    <row r="23" spans="1:14" ht="15.2" customHeight="1">
      <c r="A23" s="1605">
        <v>16</v>
      </c>
      <c r="B23" s="1596"/>
      <c r="C23" s="1606" t="s">
        <v>199</v>
      </c>
      <c r="D23" s="1597"/>
      <c r="E23" s="1618"/>
      <c r="F23" s="1618"/>
      <c r="G23" s="1620"/>
      <c r="H23" s="1620"/>
      <c r="I23" s="1619"/>
      <c r="J23" s="1618"/>
      <c r="K23" s="1618"/>
      <c r="L23" s="1618"/>
      <c r="M23" s="1596"/>
      <c r="N23" s="1605">
        <v>16</v>
      </c>
    </row>
    <row r="24" spans="1:14" ht="15.2" customHeight="1">
      <c r="A24" s="1605">
        <v>17</v>
      </c>
      <c r="B24" s="1621" t="s">
        <v>200</v>
      </c>
      <c r="C24" s="1622" t="s">
        <v>967</v>
      </c>
      <c r="D24" s="1597"/>
      <c r="E24" s="1614">
        <v>0</v>
      </c>
      <c r="F24" s="1614"/>
      <c r="G24" s="1620"/>
      <c r="H24" s="1620"/>
      <c r="I24" s="1210"/>
      <c r="J24" s="1209"/>
      <c r="K24" s="1209"/>
      <c r="L24" s="1614">
        <f t="shared" ref="L24:L29" si="2">E24+F24-I24+J24+K24</f>
        <v>0</v>
      </c>
      <c r="M24" s="1621" t="s">
        <v>200</v>
      </c>
      <c r="N24" s="1605">
        <v>17</v>
      </c>
    </row>
    <row r="25" spans="1:14" ht="15.2" customHeight="1">
      <c r="A25" s="1605">
        <v>18</v>
      </c>
      <c r="B25" s="1621" t="s">
        <v>201</v>
      </c>
      <c r="C25" s="1622" t="s">
        <v>3867</v>
      </c>
      <c r="D25" s="1597"/>
      <c r="E25" s="1209">
        <v>0</v>
      </c>
      <c r="F25" s="1209"/>
      <c r="G25" s="1620"/>
      <c r="H25" s="1620"/>
      <c r="I25" s="1210"/>
      <c r="J25" s="1209"/>
      <c r="K25" s="1209"/>
      <c r="L25" s="1614">
        <f t="shared" si="2"/>
        <v>0</v>
      </c>
      <c r="M25" s="1621" t="s">
        <v>201</v>
      </c>
      <c r="N25" s="1605">
        <v>18</v>
      </c>
    </row>
    <row r="26" spans="1:14" ht="15.2" customHeight="1">
      <c r="A26" s="1605">
        <v>19</v>
      </c>
      <c r="B26" s="1621" t="s">
        <v>1835</v>
      </c>
      <c r="C26" s="1622" t="s">
        <v>3805</v>
      </c>
      <c r="D26" s="1597"/>
      <c r="E26" s="1209">
        <v>0</v>
      </c>
      <c r="F26" s="1209"/>
      <c r="G26" s="1620"/>
      <c r="H26" s="1620"/>
      <c r="I26" s="1210"/>
      <c r="J26" s="1209"/>
      <c r="K26" s="1209"/>
      <c r="L26" s="1614">
        <f t="shared" si="2"/>
        <v>0</v>
      </c>
      <c r="M26" s="1621" t="s">
        <v>1835</v>
      </c>
      <c r="N26" s="1605">
        <v>19</v>
      </c>
    </row>
    <row r="27" spans="1:14" ht="15.2" customHeight="1">
      <c r="A27" s="1605">
        <v>20</v>
      </c>
      <c r="B27" s="1621" t="s">
        <v>1836</v>
      </c>
      <c r="C27" s="1622" t="s">
        <v>972</v>
      </c>
      <c r="D27" s="1597"/>
      <c r="E27" s="1209">
        <v>0</v>
      </c>
      <c r="F27" s="1209"/>
      <c r="G27" s="1620"/>
      <c r="H27" s="1620"/>
      <c r="I27" s="1210"/>
      <c r="J27" s="1209"/>
      <c r="K27" s="1209"/>
      <c r="L27" s="1614">
        <f t="shared" si="2"/>
        <v>0</v>
      </c>
      <c r="M27" s="1621" t="s">
        <v>1836</v>
      </c>
      <c r="N27" s="1605">
        <v>20</v>
      </c>
    </row>
    <row r="28" spans="1:14" ht="15.2" customHeight="1">
      <c r="A28" s="1605">
        <v>21</v>
      </c>
      <c r="B28" s="1621" t="s">
        <v>3806</v>
      </c>
      <c r="C28" s="1622" t="s">
        <v>196</v>
      </c>
      <c r="D28" s="1597"/>
      <c r="E28" s="1209">
        <v>0</v>
      </c>
      <c r="F28" s="1209"/>
      <c r="G28" s="1620"/>
      <c r="H28" s="1620"/>
      <c r="I28" s="1210"/>
      <c r="J28" s="1209"/>
      <c r="K28" s="1209"/>
      <c r="L28" s="1614">
        <f t="shared" si="2"/>
        <v>0</v>
      </c>
      <c r="M28" s="1621" t="s">
        <v>3806</v>
      </c>
      <c r="N28" s="1605">
        <v>21</v>
      </c>
    </row>
    <row r="29" spans="1:14" ht="15.2" customHeight="1">
      <c r="A29" s="1605">
        <v>22</v>
      </c>
      <c r="B29" s="1621" t="s">
        <v>1837</v>
      </c>
      <c r="C29" s="1622" t="s">
        <v>197</v>
      </c>
      <c r="D29" s="1597"/>
      <c r="E29" s="1209">
        <v>0</v>
      </c>
      <c r="F29" s="1209"/>
      <c r="G29" s="1620"/>
      <c r="H29" s="1620"/>
      <c r="I29" s="1210"/>
      <c r="J29" s="1209"/>
      <c r="K29" s="1209"/>
      <c r="L29" s="1614">
        <f t="shared" si="2"/>
        <v>0</v>
      </c>
      <c r="M29" s="1621" t="s">
        <v>1837</v>
      </c>
      <c r="N29" s="1605">
        <v>22</v>
      </c>
    </row>
    <row r="30" spans="1:14" ht="15.2" customHeight="1">
      <c r="A30" s="1605">
        <v>23</v>
      </c>
      <c r="B30" s="1596"/>
      <c r="C30" s="1596" t="s">
        <v>3807</v>
      </c>
      <c r="D30" s="1597"/>
      <c r="E30" s="1209">
        <v>0</v>
      </c>
      <c r="F30" s="1209"/>
      <c r="G30" s="1620"/>
      <c r="H30" s="1620"/>
      <c r="I30" s="1624"/>
      <c r="J30" s="1209"/>
      <c r="K30" s="1209"/>
      <c r="L30" s="1209">
        <f>SUM(L24:L29)</f>
        <v>0</v>
      </c>
      <c r="M30" s="1596"/>
      <c r="N30" s="1605">
        <v>23</v>
      </c>
    </row>
    <row r="31" spans="1:14" ht="15.2" customHeight="1">
      <c r="A31" s="1605">
        <v>24</v>
      </c>
      <c r="B31" s="1596"/>
      <c r="C31" s="1606" t="s">
        <v>3808</v>
      </c>
      <c r="D31" s="1597"/>
      <c r="E31" s="1618"/>
      <c r="F31" s="1618"/>
      <c r="G31" s="1620"/>
      <c r="H31" s="1620"/>
      <c r="I31" s="1619"/>
      <c r="J31" s="1618"/>
      <c r="K31" s="1618"/>
      <c r="L31" s="1618"/>
      <c r="M31" s="1596"/>
      <c r="N31" s="1605">
        <v>24</v>
      </c>
    </row>
    <row r="32" spans="1:14" ht="15.2" customHeight="1">
      <c r="A32" s="1605">
        <v>25</v>
      </c>
      <c r="B32" s="1596" t="s">
        <v>3809</v>
      </c>
      <c r="C32" s="1622" t="s">
        <v>967</v>
      </c>
      <c r="D32" s="1597"/>
      <c r="E32" s="1209">
        <v>9.0000000724103302E-2</v>
      </c>
      <c r="F32" s="1209"/>
      <c r="G32" s="1620"/>
      <c r="H32" s="1620"/>
      <c r="I32" s="1210"/>
      <c r="J32" s="1209"/>
      <c r="K32" s="1209"/>
      <c r="L32" s="1614">
        <f t="shared" ref="L32:L38" si="3">E32+F32-I32+J32+K32</f>
        <v>9.0000000724103302E-2</v>
      </c>
      <c r="M32" s="1596" t="s">
        <v>3809</v>
      </c>
      <c r="N32" s="1605">
        <v>25</v>
      </c>
    </row>
    <row r="33" spans="1:14" ht="15.2" customHeight="1">
      <c r="A33" s="1605">
        <v>26</v>
      </c>
      <c r="B33" s="1596" t="s">
        <v>3810</v>
      </c>
      <c r="C33" s="1622" t="s">
        <v>3867</v>
      </c>
      <c r="D33" s="1597"/>
      <c r="E33" s="1209">
        <v>-0.25</v>
      </c>
      <c r="F33" s="1209"/>
      <c r="G33" s="1620"/>
      <c r="H33" s="1620"/>
      <c r="I33" s="1210"/>
      <c r="J33" s="1209"/>
      <c r="K33" s="1209"/>
      <c r="L33" s="1614">
        <f t="shared" si="3"/>
        <v>-0.25</v>
      </c>
      <c r="M33" s="1596" t="s">
        <v>3810</v>
      </c>
      <c r="N33" s="1605">
        <v>26</v>
      </c>
    </row>
    <row r="34" spans="1:14" ht="15.2" customHeight="1">
      <c r="A34" s="1605">
        <v>27</v>
      </c>
      <c r="B34" s="1596" t="s">
        <v>3811</v>
      </c>
      <c r="C34" s="1596" t="s">
        <v>3812</v>
      </c>
      <c r="D34" s="1597"/>
      <c r="E34" s="1209">
        <v>-0.18000000342726707</v>
      </c>
      <c r="F34" s="1209"/>
      <c r="G34" s="1620"/>
      <c r="H34" s="1620"/>
      <c r="I34" s="1210"/>
      <c r="J34" s="1209"/>
      <c r="K34" s="1209"/>
      <c r="L34" s="1614">
        <f t="shared" si="3"/>
        <v>-0.18000000342726707</v>
      </c>
      <c r="M34" s="1596" t="s">
        <v>3811</v>
      </c>
      <c r="N34" s="1605">
        <v>27</v>
      </c>
    </row>
    <row r="35" spans="1:14" ht="15.2" customHeight="1">
      <c r="A35" s="1605">
        <v>28</v>
      </c>
      <c r="B35" s="1596" t="s">
        <v>3813</v>
      </c>
      <c r="C35" s="1622" t="s">
        <v>3814</v>
      </c>
      <c r="D35" s="1597"/>
      <c r="E35" s="1209">
        <v>0.12999999988824129</v>
      </c>
      <c r="F35" s="1209"/>
      <c r="G35" s="1620"/>
      <c r="H35" s="1620"/>
      <c r="I35" s="1210"/>
      <c r="J35" s="1209"/>
      <c r="K35" s="1209"/>
      <c r="L35" s="1614">
        <f t="shared" si="3"/>
        <v>0.12999999988824129</v>
      </c>
      <c r="M35" s="1596" t="s">
        <v>3813</v>
      </c>
      <c r="N35" s="1605">
        <v>28</v>
      </c>
    </row>
    <row r="36" spans="1:14" ht="15.2" customHeight="1">
      <c r="A36" s="1605">
        <v>29</v>
      </c>
      <c r="B36" s="1596" t="s">
        <v>3815</v>
      </c>
      <c r="C36" s="1622" t="s">
        <v>196</v>
      </c>
      <c r="D36" s="1597"/>
      <c r="E36" s="1209">
        <v>-0.23000000001047738</v>
      </c>
      <c r="F36" s="1209"/>
      <c r="G36" s="1620"/>
      <c r="H36" s="1620"/>
      <c r="I36" s="1210"/>
      <c r="J36" s="1209"/>
      <c r="K36" s="1209"/>
      <c r="L36" s="1614">
        <f t="shared" si="3"/>
        <v>-0.23000000001047738</v>
      </c>
      <c r="M36" s="1596" t="s">
        <v>3815</v>
      </c>
      <c r="N36" s="1605">
        <v>29</v>
      </c>
    </row>
    <row r="37" spans="1:14" ht="15.2" customHeight="1">
      <c r="A37" s="1605">
        <v>30</v>
      </c>
      <c r="B37" s="1596" t="s">
        <v>3816</v>
      </c>
      <c r="C37" s="1622" t="s">
        <v>197</v>
      </c>
      <c r="D37" s="1597"/>
      <c r="E37" s="1209">
        <v>-0.15000000002328306</v>
      </c>
      <c r="F37" s="1209"/>
      <c r="G37" s="1620"/>
      <c r="H37" s="1620"/>
      <c r="I37" s="1210"/>
      <c r="J37" s="1209"/>
      <c r="K37" s="1209"/>
      <c r="L37" s="1614">
        <f t="shared" si="3"/>
        <v>-0.15000000002328306</v>
      </c>
      <c r="M37" s="1596" t="s">
        <v>3816</v>
      </c>
      <c r="N37" s="1605">
        <v>30</v>
      </c>
    </row>
    <row r="38" spans="1:14" ht="15.2" customHeight="1">
      <c r="A38" s="1605">
        <v>31</v>
      </c>
      <c r="B38" s="1596" t="s">
        <v>3817</v>
      </c>
      <c r="C38" s="1596" t="s">
        <v>3818</v>
      </c>
      <c r="D38" s="1597"/>
      <c r="E38" s="1209">
        <v>0.47999999999592546</v>
      </c>
      <c r="F38" s="1209"/>
      <c r="G38" s="1620"/>
      <c r="H38" s="1620"/>
      <c r="I38" s="1210"/>
      <c r="J38" s="1209"/>
      <c r="K38" s="1209"/>
      <c r="L38" s="1614">
        <f t="shared" si="3"/>
        <v>0.47999999999592546</v>
      </c>
      <c r="M38" s="1596" t="s">
        <v>3817</v>
      </c>
      <c r="N38" s="1605">
        <v>31</v>
      </c>
    </row>
    <row r="39" spans="1:14" ht="15.2" customHeight="1">
      <c r="A39" s="1605">
        <v>32</v>
      </c>
      <c r="B39" s="1596"/>
      <c r="C39" s="1596" t="s">
        <v>2035</v>
      </c>
      <c r="D39" s="1597"/>
      <c r="E39" s="1209">
        <v>-0.11000000285275746</v>
      </c>
      <c r="F39" s="1209"/>
      <c r="G39" s="1620"/>
      <c r="H39" s="1620"/>
      <c r="I39" s="1624"/>
      <c r="J39" s="1209"/>
      <c r="K39" s="1209"/>
      <c r="L39" s="1209">
        <f>SUM(L32:L38)</f>
        <v>-0.11000000285275746</v>
      </c>
      <c r="M39" s="1596"/>
      <c r="N39" s="1605">
        <v>32</v>
      </c>
    </row>
    <row r="40" spans="1:14" ht="15.2" customHeight="1">
      <c r="A40" s="1605">
        <v>33</v>
      </c>
      <c r="B40" s="1596"/>
      <c r="C40" s="1606" t="s">
        <v>3819</v>
      </c>
      <c r="D40" s="1597"/>
      <c r="E40" s="1625"/>
      <c r="F40" s="1625"/>
      <c r="G40" s="1620"/>
      <c r="H40" s="1620"/>
      <c r="I40" s="1625"/>
      <c r="J40" s="1625"/>
      <c r="K40" s="1625"/>
      <c r="L40" s="1625"/>
      <c r="M40" s="1596"/>
      <c r="N40" s="1605">
        <v>33</v>
      </c>
    </row>
    <row r="41" spans="1:14" ht="15.2" customHeight="1">
      <c r="A41" s="1605">
        <v>34</v>
      </c>
      <c r="B41" s="1596" t="s">
        <v>3820</v>
      </c>
      <c r="C41" s="1596" t="s">
        <v>967</v>
      </c>
      <c r="D41" s="1597"/>
      <c r="E41" s="1209">
        <v>0</v>
      </c>
      <c r="F41" s="1209"/>
      <c r="G41" s="1620"/>
      <c r="H41" s="1620"/>
      <c r="I41" s="1210"/>
      <c r="J41" s="1209"/>
      <c r="K41" s="1209"/>
      <c r="L41" s="1614">
        <f t="shared" ref="L41:L46" si="4">E41+F41-I41+J41+K41</f>
        <v>0</v>
      </c>
      <c r="M41" s="1596" t="s">
        <v>3820</v>
      </c>
      <c r="N41" s="1605">
        <v>34</v>
      </c>
    </row>
    <row r="42" spans="1:14" ht="15.2" customHeight="1">
      <c r="A42" s="1605">
        <v>35</v>
      </c>
      <c r="B42" s="1596" t="s">
        <v>3821</v>
      </c>
      <c r="C42" s="1596" t="s">
        <v>3867</v>
      </c>
      <c r="D42" s="1597"/>
      <c r="E42" s="1209">
        <v>0.47999999998137355</v>
      </c>
      <c r="F42" s="1209"/>
      <c r="G42" s="1620"/>
      <c r="H42" s="1620"/>
      <c r="I42" s="1210"/>
      <c r="J42" s="1209"/>
      <c r="K42" s="1209"/>
      <c r="L42" s="1614">
        <f t="shared" si="4"/>
        <v>0.47999999998137355</v>
      </c>
      <c r="M42" s="1596" t="s">
        <v>3821</v>
      </c>
      <c r="N42" s="1605">
        <v>35</v>
      </c>
    </row>
    <row r="43" spans="1:14" ht="15.2" customHeight="1">
      <c r="A43" s="1605">
        <v>36</v>
      </c>
      <c r="B43" s="1596" t="s">
        <v>3822</v>
      </c>
      <c r="C43" s="1596" t="s">
        <v>3823</v>
      </c>
      <c r="D43" s="1597"/>
      <c r="E43" s="1209">
        <v>-0.23000000006868504</v>
      </c>
      <c r="F43" s="1209"/>
      <c r="G43" s="1620"/>
      <c r="H43" s="1620"/>
      <c r="I43" s="1210"/>
      <c r="J43" s="1209"/>
      <c r="K43" s="1209"/>
      <c r="L43" s="1614">
        <f t="shared" si="4"/>
        <v>-0.23000000006868504</v>
      </c>
      <c r="M43" s="1596" t="s">
        <v>3822</v>
      </c>
      <c r="N43" s="1605">
        <v>36</v>
      </c>
    </row>
    <row r="44" spans="1:14" ht="15.2" customHeight="1">
      <c r="A44" s="1605">
        <v>37</v>
      </c>
      <c r="B44" s="1596" t="s">
        <v>3824</v>
      </c>
      <c r="C44" s="1596" t="s">
        <v>3825</v>
      </c>
      <c r="D44" s="1597"/>
      <c r="E44" s="1209">
        <v>0.46999999997206032</v>
      </c>
      <c r="F44" s="1209"/>
      <c r="G44" s="1620"/>
      <c r="H44" s="1620"/>
      <c r="I44" s="1210"/>
      <c r="J44" s="1209"/>
      <c r="K44" s="1209"/>
      <c r="L44" s="1614">
        <f t="shared" si="4"/>
        <v>0.46999999997206032</v>
      </c>
      <c r="M44" s="1596" t="s">
        <v>3824</v>
      </c>
      <c r="N44" s="1605">
        <v>37</v>
      </c>
    </row>
    <row r="45" spans="1:14" ht="15.2" customHeight="1">
      <c r="A45" s="1605">
        <v>38</v>
      </c>
      <c r="B45" s="1596" t="s">
        <v>3826</v>
      </c>
      <c r="C45" s="1596" t="s">
        <v>3827</v>
      </c>
      <c r="D45" s="1597"/>
      <c r="E45" s="1209">
        <v>-0.39999999990686774</v>
      </c>
      <c r="F45" s="1209"/>
      <c r="G45" s="1620"/>
      <c r="H45" s="1620"/>
      <c r="I45" s="1210"/>
      <c r="J45" s="1209"/>
      <c r="K45" s="1209"/>
      <c r="L45" s="1614">
        <f t="shared" si="4"/>
        <v>-0.39999999990686774</v>
      </c>
      <c r="M45" s="1596" t="s">
        <v>3826</v>
      </c>
      <c r="N45" s="1605">
        <v>38</v>
      </c>
    </row>
    <row r="46" spans="1:14" ht="15.2" customHeight="1">
      <c r="A46" s="1605">
        <v>39</v>
      </c>
      <c r="B46" s="1596" t="s">
        <v>3828</v>
      </c>
      <c r="C46" s="1596" t="s">
        <v>196</v>
      </c>
      <c r="D46" s="1597"/>
      <c r="E46" s="1209">
        <v>3.0000000013387762E-2</v>
      </c>
      <c r="F46" s="1209"/>
      <c r="G46" s="1620"/>
      <c r="H46" s="1620"/>
      <c r="I46" s="1210"/>
      <c r="J46" s="1209"/>
      <c r="K46" s="1209"/>
      <c r="L46" s="1614">
        <f t="shared" si="4"/>
        <v>3.0000000013387762E-2</v>
      </c>
      <c r="M46" s="1596" t="s">
        <v>3828</v>
      </c>
      <c r="N46" s="1605">
        <v>39</v>
      </c>
    </row>
    <row r="47" spans="1:14" ht="15.2" customHeight="1">
      <c r="A47" s="1626"/>
      <c r="B47" s="1591"/>
      <c r="C47" s="1591"/>
      <c r="D47" s="1591"/>
      <c r="E47" s="1627"/>
      <c r="F47" s="1627"/>
      <c r="G47" s="1620"/>
      <c r="H47" s="1620"/>
      <c r="I47" s="1627"/>
      <c r="J47" s="1627"/>
      <c r="K47" s="1627"/>
      <c r="L47" s="1617"/>
      <c r="M47" s="1591"/>
      <c r="N47" s="1626"/>
    </row>
    <row r="48" spans="1:14" ht="15.2" customHeight="1">
      <c r="A48" s="1626"/>
      <c r="B48" s="1591"/>
      <c r="C48" s="1588" t="s">
        <v>356</v>
      </c>
      <c r="D48" s="1591"/>
      <c r="E48" s="1627"/>
      <c r="F48" s="1627"/>
      <c r="G48" s="1620"/>
      <c r="H48" s="1620"/>
      <c r="I48" s="1627"/>
      <c r="J48" s="1620" t="s">
        <v>357</v>
      </c>
      <c r="K48" s="1627"/>
      <c r="L48" s="1617"/>
      <c r="M48" s="1591"/>
      <c r="N48" s="1591"/>
    </row>
    <row r="49" spans="1:14" ht="15.2" customHeight="1">
      <c r="A49" s="1626"/>
      <c r="B49" s="1591"/>
      <c r="C49" s="1591"/>
      <c r="D49" s="1591"/>
      <c r="E49" s="1627"/>
      <c r="F49" s="1627"/>
      <c r="G49" s="1620"/>
      <c r="H49" s="1620"/>
      <c r="I49" s="1627"/>
      <c r="J49" s="1627"/>
      <c r="K49" s="1627"/>
      <c r="L49" s="1617"/>
      <c r="M49" s="1591"/>
      <c r="N49" s="1591"/>
    </row>
    <row r="50" spans="1:14" ht="15.2" customHeight="1">
      <c r="A50" s="1626"/>
      <c r="B50" s="1591"/>
      <c r="C50" s="1591"/>
      <c r="D50" s="1591"/>
      <c r="E50" s="1627"/>
      <c r="F50" s="1627"/>
      <c r="G50" s="1620"/>
      <c r="H50" s="1620"/>
      <c r="I50" s="1627"/>
      <c r="J50" s="1627"/>
      <c r="K50" s="1627"/>
      <c r="L50" s="1617"/>
      <c r="M50" s="1591"/>
      <c r="N50" s="1591"/>
    </row>
    <row r="51" spans="1:14" ht="15.2" customHeight="1">
      <c r="A51" s="1626"/>
      <c r="B51" s="1591"/>
      <c r="C51" s="1591"/>
      <c r="D51" s="1591"/>
      <c r="E51" s="1627"/>
      <c r="F51" s="1627"/>
      <c r="G51" s="1620"/>
      <c r="H51" s="1620"/>
      <c r="I51" s="1627"/>
      <c r="J51" s="1627"/>
      <c r="K51" s="1627"/>
      <c r="L51" s="1617"/>
      <c r="M51" s="1591"/>
      <c r="N51" s="1591"/>
    </row>
    <row r="52" spans="1:14" ht="15.2" customHeight="1">
      <c r="A52" s="1626"/>
      <c r="B52" s="1591"/>
      <c r="C52" s="1591"/>
      <c r="D52" s="1591"/>
      <c r="E52" s="1627"/>
      <c r="F52" s="1627"/>
      <c r="G52" s="1620"/>
      <c r="H52" s="1620"/>
      <c r="I52" s="1627"/>
      <c r="J52" s="1627"/>
      <c r="K52" s="1627"/>
      <c r="L52" s="1617"/>
      <c r="M52" s="1591"/>
      <c r="N52" s="1591"/>
    </row>
    <row r="53" spans="1:14" ht="15.2" customHeight="1">
      <c r="A53" s="1626"/>
      <c r="B53" s="1591"/>
      <c r="C53" s="1591"/>
      <c r="D53" s="1591"/>
      <c r="E53" s="1627"/>
      <c r="F53" s="1627"/>
      <c r="G53" s="1620"/>
      <c r="H53" s="1620"/>
      <c r="I53" s="1627"/>
      <c r="J53" s="1627"/>
      <c r="K53" s="1627"/>
      <c r="L53" s="1617"/>
      <c r="M53" s="1591"/>
      <c r="N53" s="1591"/>
    </row>
    <row r="54" spans="1:14" ht="15.2" customHeight="1">
      <c r="A54" s="1626"/>
      <c r="B54" s="1591"/>
      <c r="C54" s="1591"/>
      <c r="D54" s="1591"/>
      <c r="E54" s="1627"/>
      <c r="F54" s="1627"/>
      <c r="G54" s="1620"/>
      <c r="H54" s="1620"/>
      <c r="I54" s="1627"/>
      <c r="J54" s="1627"/>
      <c r="K54" s="1627"/>
      <c r="L54" s="1617"/>
      <c r="M54" s="1591"/>
      <c r="N54" s="1591"/>
    </row>
    <row r="55" spans="1:14" ht="15.2" customHeight="1">
      <c r="A55" s="1626"/>
      <c r="B55" s="1591"/>
      <c r="C55" s="1591"/>
      <c r="D55" s="1591"/>
      <c r="E55" s="1627"/>
      <c r="F55" s="1627"/>
      <c r="G55" s="1620"/>
      <c r="H55" s="1620"/>
      <c r="I55" s="1627"/>
      <c r="J55" s="1627"/>
      <c r="K55" s="1627"/>
      <c r="L55" s="1617"/>
      <c r="M55" s="1591"/>
      <c r="N55" s="1591"/>
    </row>
    <row r="56" spans="1:14" ht="15.2" customHeight="1">
      <c r="A56" s="1626"/>
      <c r="B56" s="1591"/>
      <c r="C56" s="1591"/>
      <c r="D56" s="1591"/>
      <c r="E56" s="1627"/>
      <c r="F56" s="1627"/>
      <c r="G56" s="1620"/>
      <c r="H56" s="1620"/>
      <c r="I56" s="1627"/>
      <c r="J56" s="1627"/>
      <c r="K56" s="1627"/>
      <c r="L56" s="1617"/>
      <c r="M56" s="1591"/>
      <c r="N56" s="1591"/>
    </row>
    <row r="57" spans="1:14" ht="15.2" customHeight="1">
      <c r="A57" s="1626"/>
      <c r="B57" s="1591"/>
      <c r="C57" s="1591"/>
      <c r="D57" s="1591"/>
      <c r="E57" s="1627"/>
      <c r="F57" s="1627"/>
      <c r="G57" s="1620"/>
      <c r="H57" s="1620"/>
      <c r="I57" s="1627"/>
      <c r="J57" s="1627"/>
      <c r="K57" s="1627"/>
      <c r="L57" s="1617"/>
      <c r="M57" s="1591"/>
      <c r="N57" s="1591"/>
    </row>
    <row r="58" spans="1:14" ht="15.2" customHeight="1">
      <c r="A58" s="1626"/>
      <c r="B58" s="1591"/>
      <c r="C58" s="1591"/>
      <c r="D58" s="1591"/>
      <c r="E58" s="1627"/>
      <c r="F58" s="1627"/>
      <c r="G58" s="1620"/>
      <c r="H58" s="1620"/>
      <c r="I58" s="1627"/>
      <c r="J58" s="1627"/>
      <c r="K58" s="1627"/>
      <c r="L58" s="1617"/>
      <c r="M58" s="1591"/>
      <c r="N58" s="1591"/>
    </row>
    <row r="59" spans="1:14" ht="15.2" customHeight="1">
      <c r="A59" s="1626"/>
      <c r="B59" s="1591"/>
      <c r="C59" s="1591"/>
      <c r="D59" s="1591"/>
      <c r="E59" s="1627"/>
      <c r="F59" s="1627"/>
      <c r="G59" s="1620"/>
      <c r="H59" s="1620"/>
      <c r="I59" s="1627"/>
      <c r="J59" s="1627"/>
      <c r="K59" s="1627"/>
      <c r="L59" s="1617"/>
      <c r="M59" s="1591"/>
      <c r="N59" s="1591"/>
    </row>
    <row r="60" spans="1:14" ht="15.2" customHeight="1">
      <c r="A60" s="1626"/>
      <c r="B60" s="1591"/>
      <c r="C60" s="1591"/>
      <c r="D60" s="1591"/>
      <c r="E60" s="1627"/>
      <c r="F60" s="1627"/>
      <c r="G60" s="1620"/>
      <c r="H60" s="1620"/>
      <c r="I60" s="1627"/>
      <c r="J60" s="1627"/>
      <c r="K60" s="1627"/>
      <c r="L60" s="1617"/>
      <c r="M60" s="1591"/>
      <c r="N60" s="1591"/>
    </row>
    <row r="61" spans="1:14" ht="15.2" customHeight="1">
      <c r="A61" s="1626"/>
      <c r="B61" s="1591"/>
      <c r="C61" s="1591"/>
      <c r="D61" s="1591"/>
      <c r="E61" s="1627"/>
      <c r="F61" s="1627"/>
      <c r="G61" s="1620"/>
      <c r="H61" s="1620"/>
      <c r="I61" s="1627"/>
      <c r="J61" s="1627"/>
      <c r="K61" s="1627"/>
      <c r="L61" s="1617"/>
      <c r="M61" s="1591"/>
      <c r="N61" s="1591"/>
    </row>
    <row r="62" spans="1:14" ht="15.2" customHeight="1">
      <c r="A62" s="1626"/>
      <c r="B62" s="1591"/>
      <c r="C62" s="1591"/>
      <c r="D62" s="1591"/>
      <c r="E62" s="1627"/>
      <c r="F62" s="1627"/>
      <c r="G62" s="1620"/>
      <c r="H62" s="1620"/>
      <c r="I62" s="1627"/>
      <c r="J62" s="1627"/>
      <c r="K62" s="1627"/>
      <c r="L62" s="1617"/>
      <c r="M62" s="1591"/>
      <c r="N62" s="1591"/>
    </row>
    <row r="63" spans="1:14" ht="15.2" customHeight="1">
      <c r="A63" s="1626"/>
      <c r="B63" s="1591"/>
      <c r="C63" s="1591"/>
      <c r="D63" s="1591"/>
      <c r="E63" s="1627"/>
      <c r="F63" s="1627"/>
      <c r="G63" s="1620"/>
      <c r="H63" s="1620"/>
      <c r="I63" s="1627"/>
      <c r="J63" s="1627"/>
      <c r="K63" s="1627"/>
      <c r="L63" s="1617"/>
      <c r="M63" s="1591"/>
      <c r="N63" s="1591"/>
    </row>
    <row r="64" spans="1:14" ht="15.2" customHeight="1">
      <c r="A64" s="1626"/>
      <c r="B64" s="1591"/>
      <c r="C64" s="1591"/>
      <c r="D64" s="1591"/>
      <c r="E64" s="1627"/>
      <c r="F64" s="1627"/>
      <c r="G64" s="1620"/>
      <c r="H64" s="1620"/>
      <c r="I64" s="1627"/>
      <c r="J64" s="1627"/>
      <c r="K64" s="1627"/>
      <c r="L64" s="1617"/>
      <c r="M64" s="1591"/>
      <c r="N64" s="1591"/>
    </row>
    <row r="65" spans="1:14" ht="15.2" customHeight="1">
      <c r="E65" s="1620"/>
      <c r="F65" s="1620"/>
      <c r="G65" s="1620"/>
      <c r="H65" s="1620"/>
      <c r="J65" s="1620"/>
      <c r="K65" s="1620"/>
      <c r="L65" s="1620"/>
    </row>
    <row r="66" spans="1:14" ht="15.2" customHeight="1">
      <c r="E66" s="1620"/>
      <c r="F66" s="1620"/>
      <c r="G66" s="1620"/>
      <c r="H66" s="1620"/>
      <c r="I66" s="1620"/>
      <c r="L66" s="1620"/>
    </row>
    <row r="67" spans="1:14" ht="15.2" customHeight="1">
      <c r="A67" s="1584" t="s">
        <v>2838</v>
      </c>
      <c r="B67" s="1585"/>
      <c r="C67" s="1586"/>
      <c r="D67" s="1586" t="s">
        <v>3932</v>
      </c>
      <c r="E67" s="1585" t="s">
        <v>4224</v>
      </c>
      <c r="F67" s="1601" t="s">
        <v>2841</v>
      </c>
      <c r="I67" s="1584" t="s">
        <v>2838</v>
      </c>
      <c r="J67" s="1586"/>
      <c r="K67" s="1586" t="s">
        <v>2747</v>
      </c>
      <c r="L67" s="1586" t="s">
        <v>4224</v>
      </c>
      <c r="M67" s="1585" t="s">
        <v>2841</v>
      </c>
      <c r="N67" s="1586"/>
    </row>
    <row r="68" spans="1:14" ht="15.2" customHeight="1">
      <c r="A68" s="1595" t="s">
        <v>4550</v>
      </c>
      <c r="B68" s="1596"/>
      <c r="C68" s="1597"/>
      <c r="D68" s="1598" t="s">
        <v>1175</v>
      </c>
      <c r="E68" s="1628" t="str">
        <f>E3</f>
        <v>4/30/2014</v>
      </c>
      <c r="F68" s="1629" t="str">
        <f>F3</f>
        <v>12/31/2013</v>
      </c>
      <c r="I68" s="1595" t="s">
        <v>4550</v>
      </c>
      <c r="J68" s="1597"/>
      <c r="K68" s="1598" t="s">
        <v>1175</v>
      </c>
      <c r="L68" s="1599" t="str">
        <f>E68</f>
        <v>4/30/2014</v>
      </c>
      <c r="M68" s="3364" t="str">
        <f>F68</f>
        <v>12/31/2013</v>
      </c>
      <c r="N68" s="3365"/>
    </row>
    <row r="69" spans="1:14" ht="15.6" customHeight="1">
      <c r="A69" s="1595"/>
      <c r="B69" s="1596"/>
      <c r="C69" s="1596" t="s">
        <v>2297</v>
      </c>
      <c r="D69" s="1596"/>
      <c r="E69" s="1596"/>
      <c r="F69" s="1597"/>
      <c r="I69" s="1595" t="s">
        <v>358</v>
      </c>
      <c r="J69" s="1596"/>
      <c r="K69" s="1596"/>
      <c r="L69" s="1596"/>
      <c r="M69" s="1596"/>
      <c r="N69" s="1597"/>
    </row>
    <row r="70" spans="1:14" ht="15.6" customHeight="1">
      <c r="A70" s="1601"/>
      <c r="B70" s="1585"/>
      <c r="C70" s="1585"/>
      <c r="D70" s="1586"/>
      <c r="E70" s="1630" t="s">
        <v>3042</v>
      </c>
      <c r="F70" s="1631"/>
      <c r="G70" s="1620"/>
      <c r="H70" s="1620"/>
      <c r="I70" s="1632"/>
      <c r="J70" s="1631"/>
      <c r="K70" s="1631"/>
      <c r="L70" s="1630" t="s">
        <v>3042</v>
      </c>
      <c r="M70" s="1586"/>
      <c r="N70" s="1586"/>
    </row>
    <row r="71" spans="1:14" ht="15.6" customHeight="1">
      <c r="A71" s="1603" t="s">
        <v>4231</v>
      </c>
      <c r="C71" s="1604" t="s">
        <v>1744</v>
      </c>
      <c r="D71" s="1592"/>
      <c r="E71" s="835" t="str">
        <f>E6</f>
        <v>January 1, 2013</v>
      </c>
      <c r="F71" s="1633" t="s">
        <v>2606</v>
      </c>
      <c r="G71" s="1620"/>
      <c r="H71" s="1620"/>
      <c r="I71" s="1634" t="s">
        <v>511</v>
      </c>
      <c r="J71" s="1633" t="s">
        <v>512</v>
      </c>
      <c r="K71" s="1633" t="s">
        <v>513</v>
      </c>
      <c r="L71" s="836" t="str">
        <f>M68</f>
        <v>12/31/2013</v>
      </c>
      <c r="M71" s="1592"/>
      <c r="N71" s="1600" t="s">
        <v>4231</v>
      </c>
    </row>
    <row r="72" spans="1:14" ht="15.6" customHeight="1">
      <c r="A72" s="1605" t="s">
        <v>4234</v>
      </c>
      <c r="B72" s="1596"/>
      <c r="C72" s="1606" t="s">
        <v>74</v>
      </c>
      <c r="D72" s="1597"/>
      <c r="E72" s="1635" t="s">
        <v>2140</v>
      </c>
      <c r="F72" s="1635" t="s">
        <v>2141</v>
      </c>
      <c r="G72" s="1620"/>
      <c r="H72" s="1620"/>
      <c r="I72" s="1636" t="s">
        <v>2142</v>
      </c>
      <c r="J72" s="1635" t="s">
        <v>4070</v>
      </c>
      <c r="K72" s="1635" t="s">
        <v>4071</v>
      </c>
      <c r="L72" s="1635" t="s">
        <v>4072</v>
      </c>
      <c r="M72" s="1597"/>
      <c r="N72" s="1607" t="s">
        <v>4234</v>
      </c>
    </row>
    <row r="73" spans="1:14" ht="15.6" customHeight="1">
      <c r="A73" s="1605">
        <v>40</v>
      </c>
      <c r="B73" s="1621" t="s">
        <v>359</v>
      </c>
      <c r="C73" s="1622" t="s">
        <v>197</v>
      </c>
      <c r="D73" s="1597"/>
      <c r="E73" s="837">
        <v>-0.18000000000029104</v>
      </c>
      <c r="F73" s="1635"/>
      <c r="G73" s="1620"/>
      <c r="H73" s="1620"/>
      <c r="I73" s="1637"/>
      <c r="J73" s="1635"/>
      <c r="K73" s="1635"/>
      <c r="L73" s="1614">
        <f>E73+F73-I73+J73+K73</f>
        <v>-0.18000000000029104</v>
      </c>
      <c r="M73" s="1621" t="s">
        <v>359</v>
      </c>
      <c r="N73" s="1605">
        <v>40</v>
      </c>
    </row>
    <row r="74" spans="1:14" ht="15.6" customHeight="1">
      <c r="A74" s="1605">
        <v>41</v>
      </c>
      <c r="B74" s="1596"/>
      <c r="C74" s="1622" t="s">
        <v>360</v>
      </c>
      <c r="D74" s="1597"/>
      <c r="E74" s="837">
        <v>0.16999999999097781</v>
      </c>
      <c r="F74" s="837"/>
      <c r="G74" s="1620"/>
      <c r="H74" s="1620"/>
      <c r="I74" s="1638"/>
      <c r="J74" s="837"/>
      <c r="K74" s="837"/>
      <c r="L74" s="837">
        <f>SUM(L41:L46)+L73</f>
        <v>0.16999999999097781</v>
      </c>
      <c r="M74" s="1596"/>
      <c r="N74" s="1605">
        <v>41</v>
      </c>
    </row>
    <row r="75" spans="1:14" ht="15.6" customHeight="1">
      <c r="A75" s="1605">
        <v>42</v>
      </c>
      <c r="B75" s="1596"/>
      <c r="C75" s="1622" t="s">
        <v>361</v>
      </c>
      <c r="D75" s="1597"/>
      <c r="E75" s="837">
        <v>0.11000000207423</v>
      </c>
      <c r="F75" s="837"/>
      <c r="G75" s="1620"/>
      <c r="H75" s="1620"/>
      <c r="I75" s="1638"/>
      <c r="J75" s="837"/>
      <c r="K75" s="837"/>
      <c r="L75" s="837">
        <f>L22+L30+L39+L74</f>
        <v>0.11000000207423</v>
      </c>
      <c r="M75" s="1596"/>
      <c r="N75" s="1605">
        <v>42</v>
      </c>
    </row>
    <row r="76" spans="1:14" ht="15.6" customHeight="1">
      <c r="A76" s="1605">
        <v>43</v>
      </c>
      <c r="B76" s="1639" t="s">
        <v>1112</v>
      </c>
      <c r="C76" s="1639"/>
      <c r="D76" s="1609"/>
      <c r="E76" s="1640"/>
      <c r="F76" s="1640"/>
      <c r="G76" s="1620"/>
      <c r="H76" s="1620"/>
      <c r="I76" s="1641"/>
      <c r="J76" s="1640"/>
      <c r="K76" s="1640"/>
      <c r="L76" s="1640"/>
      <c r="M76" s="1639"/>
      <c r="N76" s="1605">
        <v>43</v>
      </c>
    </row>
    <row r="77" spans="1:14" ht="15.6" customHeight="1">
      <c r="A77" s="1605">
        <v>44</v>
      </c>
      <c r="B77" s="1621" t="s">
        <v>1113</v>
      </c>
      <c r="C77" s="1596" t="s">
        <v>967</v>
      </c>
      <c r="D77" s="1597"/>
      <c r="E77" s="837">
        <v>9070238.370000001</v>
      </c>
      <c r="F77" s="837"/>
      <c r="G77" s="1620"/>
      <c r="H77" s="1620"/>
      <c r="I77" s="1637"/>
      <c r="J77" s="837"/>
      <c r="K77" s="837"/>
      <c r="L77" s="1614">
        <f t="shared" ref="L77:L85" si="5">E77+F77-I77+J77+K77</f>
        <v>9070238.370000001</v>
      </c>
      <c r="M77" s="1621" t="s">
        <v>1113</v>
      </c>
      <c r="N77" s="1605">
        <v>44</v>
      </c>
    </row>
    <row r="78" spans="1:14" ht="15.6" customHeight="1">
      <c r="A78" s="1605">
        <v>45</v>
      </c>
      <c r="B78" s="1621" t="s">
        <v>2481</v>
      </c>
      <c r="C78" s="1596" t="s">
        <v>3867</v>
      </c>
      <c r="D78" s="1597"/>
      <c r="E78" s="837">
        <v>9103336</v>
      </c>
      <c r="F78" s="837">
        <v>100739</v>
      </c>
      <c r="G78" s="1620"/>
      <c r="H78" s="1620"/>
      <c r="I78" s="1637">
        <v>0</v>
      </c>
      <c r="J78" s="837" t="s">
        <v>3747</v>
      </c>
      <c r="K78" s="837"/>
      <c r="L78" s="1614">
        <f t="shared" si="5"/>
        <v>9204075</v>
      </c>
      <c r="M78" s="1621" t="s">
        <v>2481</v>
      </c>
      <c r="N78" s="1605">
        <v>45</v>
      </c>
    </row>
    <row r="79" spans="1:14" ht="15.6" customHeight="1">
      <c r="A79" s="1605">
        <v>46</v>
      </c>
      <c r="B79" s="1621" t="s">
        <v>2482</v>
      </c>
      <c r="C79" s="1596" t="s">
        <v>2483</v>
      </c>
      <c r="D79" s="1597"/>
      <c r="E79" s="837">
        <v>79575591</v>
      </c>
      <c r="F79" s="837">
        <v>2597847</v>
      </c>
      <c r="G79" s="1620"/>
      <c r="H79" s="1620"/>
      <c r="I79" s="1637">
        <v>0</v>
      </c>
      <c r="J79" s="837">
        <v>0</v>
      </c>
      <c r="K79" s="837"/>
      <c r="L79" s="1614">
        <f>E79+F79-I79+J79+K79</f>
        <v>82173438</v>
      </c>
      <c r="M79" s="1621" t="s">
        <v>2482</v>
      </c>
      <c r="N79" s="1605">
        <v>46</v>
      </c>
    </row>
    <row r="80" spans="1:14" ht="15.6" customHeight="1">
      <c r="A80" s="1605">
        <v>47</v>
      </c>
      <c r="B80" s="1621" t="s">
        <v>2484</v>
      </c>
      <c r="C80" s="1596" t="s">
        <v>2485</v>
      </c>
      <c r="D80" s="1597"/>
      <c r="E80" s="837">
        <v>6627065</v>
      </c>
      <c r="F80" s="837">
        <v>-1993620</v>
      </c>
      <c r="G80" s="1620"/>
      <c r="H80" s="1620"/>
      <c r="I80" s="1637">
        <v>0</v>
      </c>
      <c r="J80" s="837"/>
      <c r="K80" s="837"/>
      <c r="L80" s="1614">
        <f t="shared" si="5"/>
        <v>4633445</v>
      </c>
      <c r="M80" s="1621" t="s">
        <v>2484</v>
      </c>
      <c r="N80" s="1605">
        <v>47</v>
      </c>
    </row>
    <row r="81" spans="1:14" ht="15.6" customHeight="1">
      <c r="A81" s="1605">
        <v>48</v>
      </c>
      <c r="B81" s="1621" t="s">
        <v>2486</v>
      </c>
      <c r="C81" s="1596" t="s">
        <v>2487</v>
      </c>
      <c r="D81" s="1597"/>
      <c r="E81" s="837">
        <v>55674800</v>
      </c>
      <c r="F81" s="837">
        <v>3360523</v>
      </c>
      <c r="G81" s="1620"/>
      <c r="H81" s="1620"/>
      <c r="I81" s="1637">
        <v>0</v>
      </c>
      <c r="J81" s="837">
        <v>0</v>
      </c>
      <c r="K81" s="837"/>
      <c r="L81" s="1614">
        <f t="shared" si="5"/>
        <v>59035323</v>
      </c>
      <c r="M81" s="1621" t="s">
        <v>2486</v>
      </c>
      <c r="N81" s="1605">
        <v>48</v>
      </c>
    </row>
    <row r="82" spans="1:14" ht="15.6" customHeight="1">
      <c r="A82" s="1605">
        <v>49</v>
      </c>
      <c r="B82" s="1621" t="s">
        <v>2488</v>
      </c>
      <c r="C82" s="1596" t="s">
        <v>2489</v>
      </c>
      <c r="D82" s="1597"/>
      <c r="E82" s="837">
        <v>34718599</v>
      </c>
      <c r="F82" s="837">
        <v>-5471</v>
      </c>
      <c r="G82" s="1620"/>
      <c r="H82" s="1620"/>
      <c r="I82" s="1637">
        <v>0</v>
      </c>
      <c r="J82" s="837" t="s">
        <v>3747</v>
      </c>
      <c r="K82" s="837"/>
      <c r="L82" s="1614">
        <f t="shared" si="5"/>
        <v>34713128</v>
      </c>
      <c r="M82" s="1621" t="s">
        <v>2488</v>
      </c>
      <c r="N82" s="1605">
        <v>49</v>
      </c>
    </row>
    <row r="83" spans="1:14" ht="15.6" customHeight="1">
      <c r="A83" s="1605">
        <v>50</v>
      </c>
      <c r="B83" s="1621" t="s">
        <v>2490</v>
      </c>
      <c r="C83" s="1596" t="s">
        <v>2491</v>
      </c>
      <c r="D83" s="1597"/>
      <c r="E83" s="837">
        <v>5374500</v>
      </c>
      <c r="F83" s="837">
        <v>12</v>
      </c>
      <c r="G83" s="1620"/>
      <c r="H83" s="1620"/>
      <c r="I83" s="1637"/>
      <c r="J83" s="837"/>
      <c r="K83" s="837"/>
      <c r="L83" s="1614">
        <f t="shared" si="5"/>
        <v>5374512</v>
      </c>
      <c r="M83" s="1621" t="s">
        <v>2490</v>
      </c>
      <c r="N83" s="1605">
        <v>50</v>
      </c>
    </row>
    <row r="84" spans="1:14" ht="15.6" customHeight="1">
      <c r="A84" s="1605">
        <v>51</v>
      </c>
      <c r="B84" s="1621" t="s">
        <v>2492</v>
      </c>
      <c r="C84" s="1596" t="s">
        <v>2493</v>
      </c>
      <c r="D84" s="1597"/>
      <c r="E84" s="837">
        <v>15367901</v>
      </c>
      <c r="F84" s="837">
        <v>503</v>
      </c>
      <c r="G84" s="1620"/>
      <c r="H84" s="1620"/>
      <c r="I84" s="1637">
        <v>0</v>
      </c>
      <c r="J84" s="837">
        <v>0</v>
      </c>
      <c r="K84" s="837"/>
      <c r="L84" s="1614">
        <f t="shared" si="5"/>
        <v>15368404</v>
      </c>
      <c r="M84" s="1621" t="s">
        <v>2492</v>
      </c>
      <c r="N84" s="1605">
        <v>51</v>
      </c>
    </row>
    <row r="85" spans="1:14" ht="15.6" customHeight="1">
      <c r="A85" s="1605">
        <v>52</v>
      </c>
      <c r="B85" s="1621" t="s">
        <v>2494</v>
      </c>
      <c r="C85" s="1622" t="s">
        <v>258</v>
      </c>
      <c r="D85" s="1597"/>
      <c r="E85" s="837">
        <v>1194972</v>
      </c>
      <c r="F85" s="837">
        <v>0</v>
      </c>
      <c r="G85" s="1620"/>
      <c r="H85" s="1620"/>
      <c r="I85" s="1637"/>
      <c r="J85" s="837">
        <v>0</v>
      </c>
      <c r="K85" s="837"/>
      <c r="L85" s="1614">
        <f t="shared" si="5"/>
        <v>1194972</v>
      </c>
      <c r="M85" s="1621" t="s">
        <v>2494</v>
      </c>
      <c r="N85" s="1605">
        <v>52</v>
      </c>
    </row>
    <row r="86" spans="1:14" ht="15.6" customHeight="1">
      <c r="A86" s="1605">
        <v>53</v>
      </c>
      <c r="B86" s="1596"/>
      <c r="C86" s="1622" t="s">
        <v>259</v>
      </c>
      <c r="D86" s="1597"/>
      <c r="E86" s="1642">
        <f>SUM(E77:E85)</f>
        <v>216707002.37</v>
      </c>
      <c r="F86" s="1643">
        <f t="shared" ref="F86:K86" si="6">SUM(F77:F85)</f>
        <v>4060533</v>
      </c>
      <c r="G86" s="1644">
        <f t="shared" si="6"/>
        <v>0</v>
      </c>
      <c r="H86" s="1644"/>
      <c r="I86" s="1643">
        <f t="shared" si="6"/>
        <v>0</v>
      </c>
      <c r="J86" s="1642">
        <f t="shared" si="6"/>
        <v>0</v>
      </c>
      <c r="K86" s="1642">
        <f t="shared" si="6"/>
        <v>0</v>
      </c>
      <c r="L86" s="1642">
        <f>SUM(L77:L85)</f>
        <v>220767535.37</v>
      </c>
      <c r="M86" s="1596"/>
      <c r="N86" s="1605">
        <v>53</v>
      </c>
    </row>
    <row r="87" spans="1:14" ht="15.6" customHeight="1">
      <c r="A87" s="1605">
        <v>54</v>
      </c>
      <c r="B87" s="1639" t="s">
        <v>260</v>
      </c>
      <c r="C87" s="1608"/>
      <c r="D87" s="1609"/>
      <c r="E87" s="1645"/>
      <c r="F87" s="1646"/>
      <c r="G87" s="1620"/>
      <c r="H87" s="1620"/>
      <c r="I87" s="1625"/>
      <c r="J87" s="1625"/>
      <c r="K87" s="1625"/>
      <c r="L87" s="1625"/>
      <c r="M87" s="1639"/>
      <c r="N87" s="1605">
        <v>54</v>
      </c>
    </row>
    <row r="88" spans="1:14" ht="15.6" customHeight="1">
      <c r="A88" s="1605">
        <v>55</v>
      </c>
      <c r="B88" s="1621" t="s">
        <v>261</v>
      </c>
      <c r="C88" s="1596" t="s">
        <v>967</v>
      </c>
      <c r="D88" s="1597"/>
      <c r="E88" s="1210">
        <v>4585730</v>
      </c>
      <c r="F88" s="965">
        <v>-58836</v>
      </c>
      <c r="G88" s="1620"/>
      <c r="H88" s="1620"/>
      <c r="I88" s="1210"/>
      <c r="J88" s="1209">
        <v>0</v>
      </c>
      <c r="K88" s="1209">
        <v>0</v>
      </c>
      <c r="L88" s="1209">
        <f>E88+F88-I88+J88+K88</f>
        <v>4526894</v>
      </c>
      <c r="M88" s="1621" t="s">
        <v>261</v>
      </c>
      <c r="N88" s="1605">
        <v>55</v>
      </c>
    </row>
    <row r="89" spans="1:14" ht="15.6" customHeight="1">
      <c r="A89" s="1605">
        <v>56</v>
      </c>
      <c r="B89" s="1621" t="s">
        <v>262</v>
      </c>
      <c r="C89" s="1596" t="s">
        <v>3867</v>
      </c>
      <c r="D89" s="1597"/>
      <c r="E89" s="837">
        <v>15170446</v>
      </c>
      <c r="F89" s="837">
        <v>-744890</v>
      </c>
      <c r="G89" s="1620"/>
      <c r="H89" s="1620"/>
      <c r="I89" s="1210">
        <v>0</v>
      </c>
      <c r="J89" s="1209">
        <v>0</v>
      </c>
      <c r="K89" s="1209"/>
      <c r="L89" s="1209">
        <f t="shared" ref="L89:L101" si="7">E89+F89-I89+J89+K89</f>
        <v>14425556</v>
      </c>
      <c r="M89" s="1621" t="s">
        <v>262</v>
      </c>
      <c r="N89" s="1605">
        <v>56</v>
      </c>
    </row>
    <row r="90" spans="1:14" ht="15.6" customHeight="1">
      <c r="A90" s="1605">
        <v>57</v>
      </c>
      <c r="B90" s="1621" t="s">
        <v>263</v>
      </c>
      <c r="C90" s="1596" t="s">
        <v>2483</v>
      </c>
      <c r="D90" s="1597"/>
      <c r="E90" s="837">
        <v>127539102</v>
      </c>
      <c r="F90" s="837">
        <v>1487965</v>
      </c>
      <c r="G90" s="1620"/>
      <c r="H90" s="1620"/>
      <c r="I90" s="1210">
        <v>238727</v>
      </c>
      <c r="J90" s="1209">
        <v>0</v>
      </c>
      <c r="K90" s="1209"/>
      <c r="L90" s="1209">
        <f t="shared" si="7"/>
        <v>128788340</v>
      </c>
      <c r="M90" s="1621" t="s">
        <v>263</v>
      </c>
      <c r="N90" s="1605">
        <v>57</v>
      </c>
    </row>
    <row r="91" spans="1:14" ht="15.6" customHeight="1">
      <c r="A91" s="1605">
        <v>58</v>
      </c>
      <c r="B91" s="1621" t="s">
        <v>1920</v>
      </c>
      <c r="C91" s="1596" t="s">
        <v>1921</v>
      </c>
      <c r="D91" s="1597"/>
      <c r="E91" s="837">
        <v>0</v>
      </c>
      <c r="F91" s="837"/>
      <c r="G91" s="1620"/>
      <c r="H91" s="1620"/>
      <c r="I91" s="1210" t="s">
        <v>3747</v>
      </c>
      <c r="J91" s="1209" t="s">
        <v>3747</v>
      </c>
      <c r="K91" s="1209"/>
      <c r="L91" s="1209">
        <f t="shared" si="7"/>
        <v>0</v>
      </c>
      <c r="M91" s="1621" t="s">
        <v>1920</v>
      </c>
      <c r="N91" s="1605">
        <v>58</v>
      </c>
    </row>
    <row r="92" spans="1:14" ht="15.6" customHeight="1">
      <c r="A92" s="1605">
        <v>59</v>
      </c>
      <c r="B92" s="1621" t="s">
        <v>1922</v>
      </c>
      <c r="C92" s="1596" t="s">
        <v>1923</v>
      </c>
      <c r="D92" s="1597"/>
      <c r="E92" s="837">
        <v>125862651</v>
      </c>
      <c r="F92" s="837">
        <v>11988148</v>
      </c>
      <c r="G92" s="1620">
        <v>537744.89</v>
      </c>
      <c r="H92" s="1620"/>
      <c r="I92" s="1210">
        <v>1030814</v>
      </c>
      <c r="J92" s="1209">
        <v>0</v>
      </c>
      <c r="K92" s="1209"/>
      <c r="L92" s="1209">
        <f t="shared" si="7"/>
        <v>136819985</v>
      </c>
      <c r="M92" s="1621" t="s">
        <v>1922</v>
      </c>
      <c r="N92" s="1605">
        <v>59</v>
      </c>
    </row>
    <row r="93" spans="1:14" ht="15.6" customHeight="1">
      <c r="A93" s="1605">
        <v>60</v>
      </c>
      <c r="B93" s="1621" t="s">
        <v>1924</v>
      </c>
      <c r="C93" s="1596" t="s">
        <v>2489</v>
      </c>
      <c r="D93" s="1597"/>
      <c r="E93" s="837">
        <v>140627223</v>
      </c>
      <c r="F93" s="837">
        <v>13224213</v>
      </c>
      <c r="G93" s="1620"/>
      <c r="H93" s="1620" t="s">
        <v>4805</v>
      </c>
      <c r="I93" s="1210">
        <v>307846</v>
      </c>
      <c r="J93" s="1209">
        <v>0</v>
      </c>
      <c r="K93" s="1209"/>
      <c r="L93" s="1209">
        <f t="shared" si="7"/>
        <v>153543590</v>
      </c>
      <c r="M93" s="1621" t="s">
        <v>1924</v>
      </c>
      <c r="N93" s="1605">
        <v>60</v>
      </c>
    </row>
    <row r="94" spans="1:14" ht="15.6" customHeight="1">
      <c r="A94" s="1605">
        <v>61</v>
      </c>
      <c r="B94" s="1621" t="s">
        <v>1925</v>
      </c>
      <c r="C94" s="1596" t="s">
        <v>2491</v>
      </c>
      <c r="D94" s="1597"/>
      <c r="E94" s="837">
        <v>21288760</v>
      </c>
      <c r="F94" s="837">
        <v>598203</v>
      </c>
      <c r="G94" s="1620">
        <f>172874.14</f>
        <v>172874.14</v>
      </c>
      <c r="H94" s="1620"/>
      <c r="I94" s="1210">
        <v>654</v>
      </c>
      <c r="J94" s="1209"/>
      <c r="K94" s="1209"/>
      <c r="L94" s="1209">
        <f t="shared" si="7"/>
        <v>21886309</v>
      </c>
      <c r="M94" s="1621" t="s">
        <v>1925</v>
      </c>
      <c r="N94" s="1605">
        <v>61</v>
      </c>
    </row>
    <row r="95" spans="1:14" ht="15.6" customHeight="1">
      <c r="A95" s="1605">
        <v>62</v>
      </c>
      <c r="B95" s="1621" t="s">
        <v>1926</v>
      </c>
      <c r="C95" s="1596" t="s">
        <v>2493</v>
      </c>
      <c r="D95" s="1597"/>
      <c r="E95" s="837">
        <v>104847638</v>
      </c>
      <c r="F95" s="837">
        <v>6546439</v>
      </c>
      <c r="G95" s="1620"/>
      <c r="H95" s="1620"/>
      <c r="I95" s="1210">
        <v>64974</v>
      </c>
      <c r="J95" s="1209"/>
      <c r="K95" s="1209"/>
      <c r="L95" s="1209">
        <f t="shared" si="7"/>
        <v>111329103</v>
      </c>
      <c r="M95" s="1621" t="s">
        <v>1926</v>
      </c>
      <c r="N95" s="1605">
        <v>62</v>
      </c>
    </row>
    <row r="96" spans="1:14" ht="15.6" customHeight="1">
      <c r="A96" s="1605">
        <v>63</v>
      </c>
      <c r="B96" s="1621" t="s">
        <v>1927</v>
      </c>
      <c r="C96" s="1596" t="s">
        <v>1928</v>
      </c>
      <c r="D96" s="1597"/>
      <c r="E96" s="837">
        <v>103370531</v>
      </c>
      <c r="F96" s="837">
        <v>9084100</v>
      </c>
      <c r="G96" s="1620"/>
      <c r="H96" s="1620"/>
      <c r="I96" s="1210">
        <v>1395832</v>
      </c>
      <c r="J96" s="1209">
        <v>0</v>
      </c>
      <c r="K96" s="1209">
        <v>-1219255</v>
      </c>
      <c r="L96" s="1209">
        <f t="shared" si="7"/>
        <v>109839544</v>
      </c>
      <c r="M96" s="1621" t="s">
        <v>1927</v>
      </c>
      <c r="N96" s="1605">
        <v>63</v>
      </c>
    </row>
    <row r="97" spans="1:14" ht="15.6" customHeight="1">
      <c r="A97" s="1605">
        <v>64</v>
      </c>
      <c r="B97" s="1621" t="s">
        <v>1929</v>
      </c>
      <c r="C97" s="1596" t="s">
        <v>1930</v>
      </c>
      <c r="D97" s="1597"/>
      <c r="E97" s="837">
        <v>32011806</v>
      </c>
      <c r="F97" s="837">
        <v>5321549</v>
      </c>
      <c r="G97" s="1620"/>
      <c r="H97" s="1620"/>
      <c r="I97" s="1210">
        <v>24905</v>
      </c>
      <c r="J97" s="1209">
        <v>0</v>
      </c>
      <c r="K97" s="1209"/>
      <c r="L97" s="1209">
        <f t="shared" si="7"/>
        <v>37308450</v>
      </c>
      <c r="M97" s="1621" t="s">
        <v>1929</v>
      </c>
      <c r="N97" s="1605">
        <v>64</v>
      </c>
    </row>
    <row r="98" spans="1:14" ht="15.6" customHeight="1">
      <c r="A98" s="1605">
        <v>65</v>
      </c>
      <c r="B98" s="1621" t="s">
        <v>1931</v>
      </c>
      <c r="C98" s="1596" t="s">
        <v>1469</v>
      </c>
      <c r="D98" s="1597"/>
      <c r="E98" s="837">
        <v>29969830</v>
      </c>
      <c r="F98" s="837">
        <v>1512567</v>
      </c>
      <c r="G98" s="1620"/>
      <c r="H98" s="1620"/>
      <c r="I98" s="1210">
        <v>1232606</v>
      </c>
      <c r="J98" s="1209">
        <v>0</v>
      </c>
      <c r="K98" s="1209"/>
      <c r="L98" s="1209">
        <f t="shared" si="7"/>
        <v>30249791</v>
      </c>
      <c r="M98" s="1621" t="s">
        <v>1931</v>
      </c>
      <c r="N98" s="1605">
        <v>65</v>
      </c>
    </row>
    <row r="99" spans="1:14" ht="15.6" customHeight="1">
      <c r="A99" s="1605">
        <v>66</v>
      </c>
      <c r="B99" s="1621" t="s">
        <v>1932</v>
      </c>
      <c r="C99" s="1596" t="s">
        <v>1933</v>
      </c>
      <c r="D99" s="1597"/>
      <c r="E99" s="837">
        <v>518730</v>
      </c>
      <c r="F99" s="837"/>
      <c r="G99" s="1620"/>
      <c r="H99" s="1620"/>
      <c r="I99" s="1210">
        <v>0</v>
      </c>
      <c r="J99" s="1209"/>
      <c r="K99" s="1209"/>
      <c r="L99" s="1209">
        <f t="shared" si="7"/>
        <v>518730</v>
      </c>
      <c r="M99" s="1621" t="s">
        <v>1932</v>
      </c>
      <c r="N99" s="1605">
        <v>66</v>
      </c>
    </row>
    <row r="100" spans="1:14" ht="15.6" customHeight="1">
      <c r="A100" s="1605">
        <v>67</v>
      </c>
      <c r="B100" s="1621" t="s">
        <v>1934</v>
      </c>
      <c r="C100" s="1596" t="s">
        <v>1935</v>
      </c>
      <c r="D100" s="1597"/>
      <c r="E100" s="837">
        <v>0</v>
      </c>
      <c r="F100" s="837"/>
      <c r="G100" s="1620"/>
      <c r="H100" s="1620"/>
      <c r="I100" s="1210" t="s">
        <v>3747</v>
      </c>
      <c r="J100" s="1209" t="s">
        <v>3747</v>
      </c>
      <c r="K100" s="1209"/>
      <c r="L100" s="1209">
        <f t="shared" si="7"/>
        <v>0</v>
      </c>
      <c r="M100" s="1621" t="s">
        <v>1934</v>
      </c>
      <c r="N100" s="1605">
        <v>67</v>
      </c>
    </row>
    <row r="101" spans="1:14" ht="15.6" customHeight="1">
      <c r="A101" s="1605">
        <v>68</v>
      </c>
      <c r="B101" s="1621" t="s">
        <v>1936</v>
      </c>
      <c r="C101" s="1596" t="s">
        <v>1937</v>
      </c>
      <c r="D101" s="1597"/>
      <c r="E101" s="837">
        <v>13546011</v>
      </c>
      <c r="F101" s="837">
        <v>1421069</v>
      </c>
      <c r="G101" s="1620"/>
      <c r="H101" s="1620"/>
      <c r="I101" s="1210">
        <v>360999</v>
      </c>
      <c r="J101" s="1209">
        <v>0</v>
      </c>
      <c r="K101" s="1209"/>
      <c r="L101" s="1209">
        <f t="shared" si="7"/>
        <v>14606081</v>
      </c>
      <c r="M101" s="1621" t="s">
        <v>1936</v>
      </c>
      <c r="N101" s="1605">
        <v>68</v>
      </c>
    </row>
    <row r="102" spans="1:14" ht="15.6" customHeight="1">
      <c r="A102" s="1605">
        <v>69</v>
      </c>
      <c r="B102" s="1596"/>
      <c r="C102" s="1596" t="s">
        <v>1381</v>
      </c>
      <c r="D102" s="1596"/>
      <c r="E102" s="1650">
        <f>SUM(E88:E101)</f>
        <v>719338458</v>
      </c>
      <c r="F102" s="1647">
        <f>SUM(F88:F101)</f>
        <v>50380527</v>
      </c>
      <c r="G102" s="1648"/>
      <c r="H102" s="1648"/>
      <c r="I102" s="1649">
        <f>SUM(I87:I101)</f>
        <v>4657357</v>
      </c>
      <c r="J102" s="1650">
        <f>SUM(J87:J101)</f>
        <v>0</v>
      </c>
      <c r="K102" s="1650">
        <f>SUM(K87:K101)</f>
        <v>-1219255</v>
      </c>
      <c r="L102" s="1650">
        <f>SUM(L88:L101)</f>
        <v>763842373</v>
      </c>
      <c r="M102" s="1596"/>
      <c r="N102" s="1605">
        <v>69</v>
      </c>
    </row>
    <row r="103" spans="1:14" ht="15.6" customHeight="1">
      <c r="A103" s="1605">
        <v>70</v>
      </c>
      <c r="B103" s="1639" t="s">
        <v>1938</v>
      </c>
      <c r="C103" s="1639"/>
      <c r="D103" s="1609"/>
      <c r="E103" s="1625"/>
      <c r="F103" s="1625"/>
      <c r="G103" s="1620"/>
      <c r="H103" s="1620"/>
      <c r="I103" s="1651"/>
      <c r="J103" s="1625"/>
      <c r="K103" s="1625"/>
      <c r="L103" s="1625"/>
      <c r="M103" s="1639"/>
      <c r="N103" s="1605">
        <v>70</v>
      </c>
    </row>
    <row r="104" spans="1:14" ht="15.6" customHeight="1">
      <c r="A104" s="1605">
        <v>71</v>
      </c>
      <c r="B104" s="1596" t="s">
        <v>1939</v>
      </c>
      <c r="C104" s="1596" t="s">
        <v>967</v>
      </c>
      <c r="D104" s="1597"/>
      <c r="E104" s="1209">
        <v>15416</v>
      </c>
      <c r="F104" s="1209"/>
      <c r="G104" s="1620"/>
      <c r="H104" s="1620"/>
      <c r="I104" s="1210"/>
      <c r="J104" s="1209"/>
      <c r="K104" s="1209"/>
      <c r="L104" s="1209">
        <f t="shared" ref="L104:L113" si="8">E104+F104-I104+J104+K104</f>
        <v>15416</v>
      </c>
      <c r="M104" s="1596" t="s">
        <v>1939</v>
      </c>
      <c r="N104" s="1605">
        <v>71</v>
      </c>
    </row>
    <row r="105" spans="1:14" ht="15.6" customHeight="1">
      <c r="A105" s="1605">
        <v>72</v>
      </c>
      <c r="B105" s="1596" t="s">
        <v>1940</v>
      </c>
      <c r="C105" s="1596" t="s">
        <v>3867</v>
      </c>
      <c r="D105" s="1597"/>
      <c r="E105" s="1209">
        <v>5534382</v>
      </c>
      <c r="F105" s="1209">
        <v>283667</v>
      </c>
      <c r="G105" s="1620"/>
      <c r="H105" s="1620"/>
      <c r="I105" s="1210" t="s">
        <v>3747</v>
      </c>
      <c r="J105" s="1209">
        <v>0</v>
      </c>
      <c r="K105" s="1209"/>
      <c r="L105" s="1209">
        <f t="shared" si="8"/>
        <v>5818049</v>
      </c>
      <c r="M105" s="1596" t="s">
        <v>1940</v>
      </c>
      <c r="N105" s="1605">
        <v>72</v>
      </c>
    </row>
    <row r="106" spans="1:14" ht="15.6" customHeight="1">
      <c r="A106" s="1605">
        <v>73</v>
      </c>
      <c r="B106" s="1596" t="s">
        <v>1941</v>
      </c>
      <c r="C106" s="1596" t="s">
        <v>1942</v>
      </c>
      <c r="D106" s="1597"/>
      <c r="E106" s="1209">
        <v>11394572</v>
      </c>
      <c r="F106" s="1209">
        <v>1152593</v>
      </c>
      <c r="G106" s="1620"/>
      <c r="H106" s="1620"/>
      <c r="I106" s="1210">
        <v>9271</v>
      </c>
      <c r="J106" s="1209">
        <v>0</v>
      </c>
      <c r="K106" s="1209"/>
      <c r="L106" s="1209">
        <f t="shared" si="8"/>
        <v>12537894</v>
      </c>
      <c r="M106" s="1596" t="s">
        <v>1941</v>
      </c>
      <c r="N106" s="1605">
        <v>73</v>
      </c>
    </row>
    <row r="107" spans="1:14" ht="15.6" customHeight="1">
      <c r="A107" s="1605">
        <v>74</v>
      </c>
      <c r="B107" s="1596" t="s">
        <v>1943</v>
      </c>
      <c r="C107" s="1596" t="s">
        <v>2615</v>
      </c>
      <c r="D107" s="1597"/>
      <c r="E107" s="1209">
        <v>18691115</v>
      </c>
      <c r="F107" s="1209">
        <v>1551741</v>
      </c>
      <c r="G107" s="1620"/>
      <c r="H107" s="1620"/>
      <c r="I107" s="1210">
        <v>205763</v>
      </c>
      <c r="J107" s="1209">
        <v>0</v>
      </c>
      <c r="K107" s="1209"/>
      <c r="L107" s="1209">
        <f t="shared" si="8"/>
        <v>20037093</v>
      </c>
      <c r="M107" s="1596" t="s">
        <v>1943</v>
      </c>
      <c r="N107" s="1605">
        <v>74</v>
      </c>
    </row>
    <row r="108" spans="1:14" ht="15.6" customHeight="1">
      <c r="A108" s="1605">
        <v>75</v>
      </c>
      <c r="B108" s="1596" t="s">
        <v>1944</v>
      </c>
      <c r="C108" s="1596" t="s">
        <v>3382</v>
      </c>
      <c r="D108" s="1597"/>
      <c r="E108" s="1209">
        <v>35052</v>
      </c>
      <c r="F108" s="1209">
        <v>0</v>
      </c>
      <c r="G108" s="1620"/>
      <c r="H108" s="1620"/>
      <c r="I108" s="1210" t="s">
        <v>3747</v>
      </c>
      <c r="J108" s="1209"/>
      <c r="K108" s="1209"/>
      <c r="L108" s="1209">
        <f t="shared" si="8"/>
        <v>35052</v>
      </c>
      <c r="M108" s="1596" t="s">
        <v>1944</v>
      </c>
      <c r="N108" s="1605">
        <v>75</v>
      </c>
    </row>
    <row r="109" spans="1:14" ht="15.6" customHeight="1">
      <c r="A109" s="1605">
        <v>76</v>
      </c>
      <c r="B109" s="1596" t="s">
        <v>1945</v>
      </c>
      <c r="C109" s="1596" t="s">
        <v>1946</v>
      </c>
      <c r="D109" s="1597"/>
      <c r="E109" s="1209">
        <v>2591116</v>
      </c>
      <c r="F109" s="1209">
        <v>396273</v>
      </c>
      <c r="G109" s="1620"/>
      <c r="H109" s="1620"/>
      <c r="I109" s="1210">
        <v>0</v>
      </c>
      <c r="J109" s="1209"/>
      <c r="K109" s="1209"/>
      <c r="L109" s="1209">
        <f t="shared" si="8"/>
        <v>2987389</v>
      </c>
      <c r="M109" s="1596" t="s">
        <v>1945</v>
      </c>
      <c r="N109" s="1605">
        <v>76</v>
      </c>
    </row>
    <row r="110" spans="1:14" ht="15.6" customHeight="1">
      <c r="A110" s="1605">
        <v>77</v>
      </c>
      <c r="B110" s="1596" t="s">
        <v>1947</v>
      </c>
      <c r="C110" s="1596" t="s">
        <v>1948</v>
      </c>
      <c r="D110" s="1597"/>
      <c r="E110" s="1209">
        <v>4773348</v>
      </c>
      <c r="F110" s="1209">
        <v>342107</v>
      </c>
      <c r="G110" s="1620"/>
      <c r="H110" s="1620"/>
      <c r="I110" s="1210">
        <v>0</v>
      </c>
      <c r="J110" s="1209"/>
      <c r="K110" s="1209"/>
      <c r="L110" s="1209">
        <f t="shared" si="8"/>
        <v>5115455</v>
      </c>
      <c r="M110" s="1596" t="s">
        <v>1947</v>
      </c>
      <c r="N110" s="1605">
        <v>77</v>
      </c>
    </row>
    <row r="111" spans="1:14" ht="15.6" customHeight="1">
      <c r="A111" s="1605">
        <v>78</v>
      </c>
      <c r="B111" s="1596" t="s">
        <v>1949</v>
      </c>
      <c r="C111" s="1596" t="s">
        <v>500</v>
      </c>
      <c r="D111" s="1597"/>
      <c r="E111" s="1209">
        <v>952021</v>
      </c>
      <c r="F111" s="1209">
        <v>0</v>
      </c>
      <c r="G111" s="1620"/>
      <c r="H111" s="1620"/>
      <c r="I111" s="1210" t="s">
        <v>3747</v>
      </c>
      <c r="J111" s="1209"/>
      <c r="K111" s="1209"/>
      <c r="L111" s="1209">
        <f t="shared" si="8"/>
        <v>952021</v>
      </c>
      <c r="M111" s="1596" t="s">
        <v>1949</v>
      </c>
      <c r="N111" s="1605">
        <v>78</v>
      </c>
    </row>
    <row r="112" spans="1:14" ht="15.6" customHeight="1">
      <c r="A112" s="1605">
        <v>79</v>
      </c>
      <c r="B112" s="1596" t="s">
        <v>1950</v>
      </c>
      <c r="C112" s="1596" t="s">
        <v>1380</v>
      </c>
      <c r="D112" s="1597"/>
      <c r="E112" s="1209">
        <v>4685354</v>
      </c>
      <c r="F112" s="1209">
        <v>277700</v>
      </c>
      <c r="G112" s="1620">
        <v>453418.22</v>
      </c>
      <c r="H112" s="1620"/>
      <c r="I112" s="1210">
        <v>0</v>
      </c>
      <c r="J112" s="1209">
        <v>0</v>
      </c>
      <c r="K112" s="1209"/>
      <c r="L112" s="1614">
        <f t="shared" si="8"/>
        <v>4963054</v>
      </c>
      <c r="M112" s="1596" t="s">
        <v>1950</v>
      </c>
      <c r="N112" s="1605">
        <v>79</v>
      </c>
    </row>
    <row r="113" spans="1:14" ht="15.6" customHeight="1">
      <c r="A113" s="1605">
        <v>80</v>
      </c>
      <c r="B113" s="1596" t="s">
        <v>1951</v>
      </c>
      <c r="C113" s="1596" t="s">
        <v>1952</v>
      </c>
      <c r="D113" s="1597"/>
      <c r="E113" s="1209">
        <v>522429</v>
      </c>
      <c r="F113" s="1209">
        <v>215112</v>
      </c>
      <c r="G113" s="1620"/>
      <c r="H113" s="1620" t="s">
        <v>4805</v>
      </c>
      <c r="I113" s="1210" t="s">
        <v>3747</v>
      </c>
      <c r="J113" s="1209"/>
      <c r="K113" s="1209"/>
      <c r="L113" s="1209">
        <f t="shared" si="8"/>
        <v>737541</v>
      </c>
      <c r="M113" s="1596" t="s">
        <v>1951</v>
      </c>
      <c r="N113" s="1605">
        <v>80</v>
      </c>
    </row>
    <row r="114" spans="1:14" ht="15.6" customHeight="1">
      <c r="A114" s="1605">
        <v>81</v>
      </c>
      <c r="B114" s="1596"/>
      <c r="C114" s="1596" t="s">
        <v>1896</v>
      </c>
      <c r="D114" s="1597"/>
      <c r="E114" s="1650">
        <f>SUM(E104:E113)</f>
        <v>49194805</v>
      </c>
      <c r="F114" s="1650">
        <f>SUM(F104:F113)</f>
        <v>4219193</v>
      </c>
      <c r="G114" s="1648"/>
      <c r="H114" s="1648"/>
      <c r="I114" s="1652">
        <f>SUM(I104:I113)</f>
        <v>215034</v>
      </c>
      <c r="J114" s="1653">
        <f>SUM(J104:J113)</f>
        <v>0</v>
      </c>
      <c r="K114" s="1652">
        <f>SUM(K104:K113)</f>
        <v>0</v>
      </c>
      <c r="L114" s="1650">
        <f>SUM(L104:L113)</f>
        <v>53198964</v>
      </c>
      <c r="M114" s="1596"/>
      <c r="N114" s="1605">
        <v>81</v>
      </c>
    </row>
    <row r="115" spans="1:14" ht="15.6" customHeight="1">
      <c r="A115" s="1605">
        <v>82</v>
      </c>
      <c r="B115" s="1596" t="s">
        <v>1910</v>
      </c>
      <c r="C115" s="1596" t="s">
        <v>4085</v>
      </c>
      <c r="D115" s="1597"/>
      <c r="E115" s="1209">
        <v>0</v>
      </c>
      <c r="F115" s="1209"/>
      <c r="G115" s="1620"/>
      <c r="H115" s="1620"/>
      <c r="I115" s="1654"/>
      <c r="J115" s="1209">
        <v>-1</v>
      </c>
      <c r="K115" s="1209"/>
      <c r="L115" s="1209">
        <f>E115+F115-I115+J115+K115</f>
        <v>-1</v>
      </c>
      <c r="M115" s="1596" t="s">
        <v>1910</v>
      </c>
      <c r="N115" s="1605">
        <v>82</v>
      </c>
    </row>
    <row r="116" spans="1:14" ht="15.6" customHeight="1">
      <c r="A116" s="1605">
        <v>83</v>
      </c>
      <c r="B116" s="1596"/>
      <c r="C116" s="1596" t="s">
        <v>1953</v>
      </c>
      <c r="D116" s="1597"/>
      <c r="E116" s="1209">
        <v>49194805</v>
      </c>
      <c r="F116" s="1209" t="s">
        <v>3747</v>
      </c>
      <c r="G116" s="1620"/>
      <c r="H116" s="1620"/>
      <c r="I116" s="1654">
        <f>SUM(I114:I115)</f>
        <v>215034</v>
      </c>
      <c r="J116" s="1209">
        <f>SUM(J114:J115)</f>
        <v>-1</v>
      </c>
      <c r="K116" s="1209">
        <f>SUM(K114:K115)</f>
        <v>0</v>
      </c>
      <c r="L116" s="1209">
        <f>SUM(L114:L115)</f>
        <v>53198963</v>
      </c>
      <c r="M116" s="1596"/>
      <c r="N116" s="1605">
        <v>83</v>
      </c>
    </row>
    <row r="117" spans="1:14" ht="15.6" customHeight="1">
      <c r="A117" s="1605">
        <v>84</v>
      </c>
      <c r="B117" s="1596"/>
      <c r="C117" s="1596" t="s">
        <v>1954</v>
      </c>
      <c r="D117" s="1597"/>
      <c r="E117" s="1650">
        <f>+E86+E102+E114+E12</f>
        <v>995600890.37</v>
      </c>
      <c r="F117" s="1650">
        <f>+F86+F102+F114+F12</f>
        <v>59435499</v>
      </c>
      <c r="G117" s="1648"/>
      <c r="H117" s="1648"/>
      <c r="I117" s="1652">
        <f>I12+I75+I86+I102+I116</f>
        <v>4872391</v>
      </c>
      <c r="J117" s="1652">
        <f>J12+J75+J86+J102+J116</f>
        <v>-1</v>
      </c>
      <c r="K117" s="1650">
        <f>K12+K75+K86+K102+K116</f>
        <v>-1219255</v>
      </c>
      <c r="L117" s="1650">
        <f>+E117+F117-I117+J117+K117</f>
        <v>1048944742.37</v>
      </c>
      <c r="M117" s="1597"/>
      <c r="N117" s="1605">
        <v>84</v>
      </c>
    </row>
    <row r="118" spans="1:14" ht="15.6" customHeight="1">
      <c r="A118" s="1605">
        <v>85</v>
      </c>
      <c r="B118" s="1596"/>
      <c r="C118" s="1621" t="s">
        <v>1911</v>
      </c>
      <c r="D118" s="1597"/>
      <c r="E118" s="1209">
        <v>0</v>
      </c>
      <c r="F118" s="1209"/>
      <c r="G118" s="1620"/>
      <c r="H118" s="1620"/>
      <c r="I118" s="1655">
        <v>0</v>
      </c>
      <c r="J118" s="838"/>
      <c r="K118" s="1597"/>
      <c r="L118" s="1209">
        <f>E118+F118-I118+J118+K118</f>
        <v>0</v>
      </c>
      <c r="M118" s="1656" t="s">
        <v>1912</v>
      </c>
      <c r="N118" s="1605">
        <v>85</v>
      </c>
    </row>
    <row r="119" spans="1:14" ht="15.6" customHeight="1">
      <c r="A119" s="1605">
        <v>86</v>
      </c>
      <c r="B119" s="1596"/>
      <c r="C119" s="1621" t="s">
        <v>1913</v>
      </c>
      <c r="D119" s="1597"/>
      <c r="E119" s="1209">
        <f ca="1">SUM(E117:E119)</f>
        <v>0</v>
      </c>
      <c r="F119" s="1618"/>
      <c r="G119" s="1620"/>
      <c r="H119" s="1620"/>
      <c r="I119" s="1619"/>
      <c r="J119" s="1209"/>
      <c r="K119" s="1209"/>
      <c r="L119" s="1209">
        <f ca="1">E119+F119-I119+J119+K119</f>
        <v>0</v>
      </c>
      <c r="M119" s="1597"/>
      <c r="N119" s="1605">
        <v>86</v>
      </c>
    </row>
    <row r="120" spans="1:14" ht="15.6" customHeight="1">
      <c r="A120" s="1605">
        <v>87</v>
      </c>
      <c r="B120" s="1596"/>
      <c r="C120" s="1621" t="s">
        <v>1955</v>
      </c>
      <c r="D120" s="1597"/>
      <c r="E120" s="1209">
        <v>0</v>
      </c>
      <c r="F120" s="1209"/>
      <c r="G120" s="1620"/>
      <c r="H120" s="1620"/>
      <c r="I120" s="1210"/>
      <c r="J120" s="1209"/>
      <c r="K120" s="1209"/>
      <c r="L120" s="1209">
        <f>E120+F120-I120+J120+K120</f>
        <v>0</v>
      </c>
      <c r="M120" s="1656" t="s">
        <v>682</v>
      </c>
      <c r="N120" s="1605">
        <v>87</v>
      </c>
    </row>
    <row r="121" spans="1:14" ht="15.6" customHeight="1">
      <c r="A121" s="1605">
        <v>88</v>
      </c>
      <c r="B121" s="1596"/>
      <c r="C121" s="1596" t="s">
        <v>1956</v>
      </c>
      <c r="D121" s="1597"/>
      <c r="E121" s="1650">
        <f>+E117</f>
        <v>995600890.37</v>
      </c>
      <c r="F121" s="1650">
        <f>SUM(F117:F120)</f>
        <v>59435499</v>
      </c>
      <c r="G121" s="1648"/>
      <c r="H121" s="1648"/>
      <c r="I121" s="1649">
        <f>I117+I118-I119+I120</f>
        <v>4872391</v>
      </c>
      <c r="J121" s="1650">
        <f>J117+J118-J119+J120</f>
        <v>-1</v>
      </c>
      <c r="K121" s="1650">
        <f>K117+K118-K119+K120</f>
        <v>-1219255</v>
      </c>
      <c r="L121" s="1650">
        <f>+E121+F121-I121+J121+K121</f>
        <v>1048944742.37</v>
      </c>
      <c r="M121" s="1597"/>
      <c r="N121" s="1605">
        <v>88</v>
      </c>
    </row>
    <row r="122" spans="1:14" ht="15.6" customHeight="1">
      <c r="E122" s="1620"/>
      <c r="F122" s="1620"/>
      <c r="G122" s="1620"/>
      <c r="H122" s="1620"/>
      <c r="J122" s="1620"/>
      <c r="K122" s="1620"/>
      <c r="L122" s="1620"/>
    </row>
    <row r="123" spans="1:14" ht="15.6" customHeight="1">
      <c r="E123" s="1620"/>
      <c r="F123" s="1620"/>
      <c r="G123" s="1620"/>
      <c r="H123" s="1620"/>
      <c r="I123" s="1620"/>
      <c r="J123" s="1620"/>
      <c r="K123" s="1620"/>
      <c r="L123" s="1620" t="s">
        <v>3747</v>
      </c>
    </row>
    <row r="124" spans="1:14" ht="15.6" customHeight="1">
      <c r="E124" s="1620"/>
      <c r="F124" s="1620"/>
      <c r="G124" s="1620"/>
      <c r="H124" s="1620"/>
      <c r="I124" s="1620"/>
      <c r="J124" s="1620"/>
      <c r="K124" s="1620"/>
      <c r="L124" s="1620"/>
    </row>
    <row r="125" spans="1:14" ht="15.6" customHeight="1">
      <c r="C125" s="1588" t="s">
        <v>1957</v>
      </c>
      <c r="E125" s="1620"/>
      <c r="F125" s="1620"/>
      <c r="G125" s="1620"/>
      <c r="H125" s="1620"/>
      <c r="I125" s="1620"/>
      <c r="J125" s="1620" t="s">
        <v>1958</v>
      </c>
      <c r="K125" s="1620"/>
    </row>
    <row r="126" spans="1:14" ht="15.6" customHeight="1">
      <c r="E126" s="1620"/>
      <c r="F126" s="1620"/>
      <c r="G126" s="1620"/>
      <c r="H126" s="1620"/>
      <c r="I126" s="1620"/>
      <c r="J126" s="1620"/>
      <c r="K126" s="1620"/>
      <c r="L126" s="1620"/>
    </row>
    <row r="127" spans="1:14" ht="15.6" customHeight="1">
      <c r="E127" s="1620"/>
      <c r="F127" s="1620"/>
      <c r="G127" s="1620"/>
      <c r="H127" s="1620"/>
      <c r="I127" s="1620"/>
      <c r="J127" s="1620"/>
      <c r="K127" s="1620"/>
      <c r="L127" s="1620"/>
    </row>
    <row r="128" spans="1:14" ht="15.6" customHeight="1">
      <c r="E128" s="1620"/>
      <c r="F128" s="1620"/>
      <c r="G128" s="1620"/>
      <c r="H128" s="1620"/>
      <c r="I128" s="1620"/>
      <c r="J128" s="1620"/>
      <c r="K128" s="1620"/>
      <c r="L128" s="1620"/>
    </row>
    <row r="129" spans="5:12">
      <c r="E129" s="1620"/>
      <c r="F129" s="1620"/>
      <c r="G129" s="1620"/>
      <c r="H129" s="1620"/>
      <c r="I129" s="1620"/>
      <c r="J129" s="1620"/>
      <c r="K129" s="1620"/>
      <c r="L129" s="1620"/>
    </row>
    <row r="130" spans="5:12">
      <c r="E130" s="1620"/>
      <c r="F130" s="1620"/>
      <c r="G130" s="1620"/>
      <c r="H130" s="1620"/>
      <c r="I130" s="1620"/>
      <c r="J130" s="1620"/>
      <c r="K130" s="1620"/>
      <c r="L130" s="1620"/>
    </row>
    <row r="131" spans="5:12">
      <c r="E131" s="1620"/>
      <c r="F131" s="1620"/>
      <c r="G131" s="1620"/>
      <c r="H131" s="1620"/>
      <c r="I131" s="1620"/>
      <c r="J131" s="1620"/>
      <c r="K131" s="1620"/>
      <c r="L131" s="1620"/>
    </row>
    <row r="132" spans="5:12">
      <c r="E132" s="1620"/>
      <c r="F132" s="1620"/>
      <c r="G132" s="1620"/>
      <c r="H132" s="1620"/>
      <c r="I132" s="1620"/>
      <c r="J132" s="1620"/>
      <c r="K132" s="1620"/>
      <c r="L132" s="1620"/>
    </row>
    <row r="133" spans="5:12">
      <c r="E133" s="1620"/>
      <c r="F133" s="1620"/>
      <c r="G133" s="1620"/>
      <c r="H133" s="1620"/>
      <c r="I133" s="1620"/>
      <c r="J133" s="1620"/>
      <c r="K133" s="1620"/>
      <c r="L133" s="1620"/>
    </row>
    <row r="134" spans="5:12">
      <c r="E134" s="1620"/>
      <c r="F134" s="1620"/>
      <c r="G134" s="1620"/>
      <c r="H134" s="1620"/>
      <c r="I134" s="1620"/>
      <c r="J134" s="1620"/>
      <c r="K134" s="1620"/>
      <c r="L134" s="1620"/>
    </row>
    <row r="135" spans="5:12">
      <c r="E135" s="1620"/>
      <c r="F135" s="1620"/>
      <c r="G135" s="1620"/>
      <c r="H135" s="1620"/>
      <c r="I135" s="1620"/>
      <c r="J135" s="1620"/>
      <c r="K135" s="1620"/>
      <c r="L135" s="1620"/>
    </row>
    <row r="136" spans="5:12">
      <c r="E136" s="1620"/>
      <c r="F136" s="1620"/>
      <c r="G136" s="1620"/>
      <c r="H136" s="1620"/>
      <c r="I136" s="1620"/>
      <c r="J136" s="1620"/>
      <c r="K136" s="1620"/>
      <c r="L136" s="1620"/>
    </row>
    <row r="137" spans="5:12">
      <c r="E137" s="1620"/>
      <c r="F137" s="1620"/>
      <c r="G137" s="1620"/>
      <c r="H137" s="1620"/>
      <c r="I137" s="1620"/>
      <c r="J137" s="1620"/>
      <c r="K137" s="1620"/>
      <c r="L137" s="1620"/>
    </row>
    <row r="138" spans="5:12">
      <c r="E138" s="1620"/>
      <c r="F138" s="1620"/>
      <c r="G138" s="1620"/>
      <c r="H138" s="1620"/>
      <c r="I138" s="1620"/>
      <c r="J138" s="1620"/>
      <c r="K138" s="1620"/>
      <c r="L138" s="1620"/>
    </row>
    <row r="139" spans="5:12">
      <c r="E139" s="1620"/>
      <c r="F139" s="1620"/>
      <c r="G139" s="1620"/>
      <c r="H139" s="1620"/>
      <c r="I139" s="1620"/>
      <c r="J139" s="1620"/>
      <c r="K139" s="1620"/>
      <c r="L139" s="1620"/>
    </row>
    <row r="140" spans="5:12">
      <c r="E140" s="1620"/>
      <c r="F140" s="1620"/>
      <c r="G140" s="1620"/>
      <c r="H140" s="1620"/>
      <c r="I140" s="1620"/>
      <c r="J140" s="1620"/>
      <c r="K140" s="1620"/>
      <c r="L140" s="1620"/>
    </row>
    <row r="141" spans="5:12">
      <c r="E141" s="1620"/>
      <c r="F141" s="1620"/>
      <c r="G141" s="1620"/>
      <c r="H141" s="1620"/>
      <c r="I141" s="1620"/>
      <c r="J141" s="1620"/>
      <c r="K141" s="1620"/>
      <c r="L141" s="1620"/>
    </row>
    <row r="142" spans="5:12">
      <c r="E142" s="1620"/>
      <c r="F142" s="1620"/>
      <c r="G142" s="1620"/>
      <c r="H142" s="1620"/>
      <c r="I142" s="1620"/>
      <c r="J142" s="1620"/>
      <c r="K142" s="1620"/>
      <c r="L142" s="1620"/>
    </row>
    <row r="143" spans="5:12">
      <c r="E143" s="1620"/>
      <c r="F143" s="1620"/>
      <c r="G143" s="1620"/>
      <c r="H143" s="1620"/>
      <c r="I143" s="1620"/>
      <c r="J143" s="1620"/>
      <c r="K143" s="1620"/>
      <c r="L143" s="1620"/>
    </row>
    <row r="144" spans="5:12">
      <c r="E144" s="1620"/>
      <c r="F144" s="1620"/>
      <c r="G144" s="1620"/>
      <c r="H144" s="1620"/>
      <c r="I144" s="1620"/>
      <c r="J144" s="1620"/>
      <c r="K144" s="1620"/>
      <c r="L144" s="1620"/>
    </row>
    <row r="145" spans="5:12">
      <c r="E145" s="1620"/>
      <c r="F145" s="1620"/>
      <c r="G145" s="1620"/>
      <c r="H145" s="1620"/>
      <c r="I145" s="1620"/>
      <c r="J145" s="1620"/>
      <c r="K145" s="1620"/>
      <c r="L145" s="1620"/>
    </row>
    <row r="146" spans="5:12">
      <c r="E146" s="1620"/>
      <c r="F146" s="1620"/>
      <c r="G146" s="1620"/>
      <c r="H146" s="1620"/>
      <c r="I146" s="1620"/>
      <c r="J146" s="1620"/>
      <c r="K146" s="1620"/>
      <c r="L146" s="1620"/>
    </row>
    <row r="147" spans="5:12">
      <c r="E147" s="1620"/>
      <c r="F147" s="1620"/>
      <c r="G147" s="1620"/>
      <c r="H147" s="1620"/>
      <c r="I147" s="1620"/>
      <c r="J147" s="1620"/>
      <c r="K147" s="1620"/>
      <c r="L147" s="1620"/>
    </row>
    <row r="148" spans="5:12">
      <c r="E148" s="1620"/>
      <c r="F148" s="1620"/>
      <c r="G148" s="1620"/>
      <c r="H148" s="1620"/>
      <c r="I148" s="1620"/>
      <c r="J148" s="1620"/>
      <c r="K148" s="1620"/>
      <c r="L148" s="1620"/>
    </row>
    <row r="149" spans="5:12">
      <c r="E149" s="1620"/>
      <c r="F149" s="1620"/>
      <c r="G149" s="1620"/>
      <c r="H149" s="1620"/>
      <c r="I149" s="1620"/>
      <c r="J149" s="1620"/>
      <c r="K149" s="1620"/>
      <c r="L149" s="1620"/>
    </row>
    <row r="150" spans="5:12">
      <c r="E150" s="1620"/>
      <c r="F150" s="1620"/>
      <c r="G150" s="1620"/>
      <c r="H150" s="1620"/>
      <c r="I150" s="1620"/>
      <c r="J150" s="1620"/>
      <c r="K150" s="1620"/>
      <c r="L150" s="1620"/>
    </row>
    <row r="151" spans="5:12">
      <c r="E151" s="1620"/>
      <c r="F151" s="1620"/>
      <c r="G151" s="1620"/>
      <c r="H151" s="1620"/>
      <c r="I151" s="1620"/>
      <c r="J151" s="1620"/>
      <c r="K151" s="1620"/>
      <c r="L151" s="1620"/>
    </row>
    <row r="152" spans="5:12">
      <c r="E152" s="1620"/>
      <c r="F152" s="1620"/>
      <c r="G152" s="1620"/>
      <c r="H152" s="1620"/>
      <c r="I152" s="1620"/>
      <c r="J152" s="1620"/>
      <c r="K152" s="1620"/>
      <c r="L152" s="1620"/>
    </row>
    <row r="153" spans="5:12">
      <c r="E153" s="1620"/>
      <c r="F153" s="1620"/>
      <c r="G153" s="1620"/>
      <c r="H153" s="1620"/>
      <c r="I153" s="1620"/>
      <c r="J153" s="1620"/>
      <c r="K153" s="1620"/>
      <c r="L153" s="1620"/>
    </row>
    <row r="154" spans="5:12">
      <c r="E154" s="1620"/>
      <c r="F154" s="1620"/>
      <c r="G154" s="1620"/>
      <c r="H154" s="1620"/>
      <c r="I154" s="1620"/>
      <c r="J154" s="1620"/>
      <c r="K154" s="1620"/>
      <c r="L154" s="1620"/>
    </row>
    <row r="155" spans="5:12">
      <c r="E155" s="1620"/>
      <c r="F155" s="1620"/>
      <c r="G155" s="1620"/>
      <c r="H155" s="1620"/>
      <c r="I155" s="1620"/>
      <c r="J155" s="1620"/>
      <c r="K155" s="1620"/>
      <c r="L155" s="1620"/>
    </row>
    <row r="156" spans="5:12">
      <c r="E156" s="1620"/>
      <c r="F156" s="1620"/>
      <c r="G156" s="1620"/>
      <c r="H156" s="1620"/>
      <c r="I156" s="1620"/>
      <c r="J156" s="1620"/>
      <c r="K156" s="1620"/>
      <c r="L156" s="1620"/>
    </row>
    <row r="157" spans="5:12">
      <c r="E157" s="1620"/>
      <c r="F157" s="1620"/>
      <c r="G157" s="1620"/>
      <c r="H157" s="1620"/>
      <c r="I157" s="1620"/>
      <c r="J157" s="1620"/>
      <c r="K157" s="1620"/>
      <c r="L157" s="1620"/>
    </row>
    <row r="158" spans="5:12">
      <c r="E158" s="1620"/>
      <c r="F158" s="1620"/>
      <c r="G158" s="1620"/>
      <c r="H158" s="1620"/>
      <c r="I158" s="1620"/>
      <c r="J158" s="1620"/>
      <c r="K158" s="1620"/>
      <c r="L158" s="1620"/>
    </row>
    <row r="159" spans="5:12">
      <c r="E159" s="1620"/>
      <c r="F159" s="1620"/>
      <c r="G159" s="1620"/>
      <c r="H159" s="1620"/>
      <c r="I159" s="1620"/>
      <c r="J159" s="1620"/>
      <c r="K159" s="1620"/>
      <c r="L159" s="1620"/>
    </row>
    <row r="160" spans="5:12">
      <c r="E160" s="1620"/>
      <c r="F160" s="1620"/>
      <c r="G160" s="1620"/>
      <c r="H160" s="1620"/>
      <c r="I160" s="1620"/>
      <c r="J160" s="1620"/>
      <c r="K160" s="1620"/>
      <c r="L160" s="1620"/>
    </row>
    <row r="161" spans="5:12">
      <c r="E161" s="1620"/>
      <c r="F161" s="1620"/>
      <c r="G161" s="1620"/>
      <c r="H161" s="1620"/>
      <c r="I161" s="1620"/>
      <c r="J161" s="1620"/>
      <c r="K161" s="1620"/>
      <c r="L161" s="1620"/>
    </row>
    <row r="162" spans="5:12">
      <c r="E162" s="1620"/>
      <c r="F162" s="1620"/>
      <c r="G162" s="1620"/>
      <c r="H162" s="1620"/>
      <c r="I162" s="1620"/>
      <c r="J162" s="1620"/>
      <c r="K162" s="1620"/>
      <c r="L162" s="1620"/>
    </row>
    <row r="163" spans="5:12">
      <c r="E163" s="1620"/>
      <c r="F163" s="1620"/>
      <c r="G163" s="1620"/>
      <c r="H163" s="1620"/>
      <c r="I163" s="1620"/>
      <c r="J163" s="1620"/>
      <c r="K163" s="1620"/>
      <c r="L163" s="1620"/>
    </row>
    <row r="164" spans="5:12">
      <c r="E164" s="1620"/>
      <c r="F164" s="1620"/>
      <c r="G164" s="1620"/>
      <c r="H164" s="1620"/>
      <c r="I164" s="1620"/>
      <c r="J164" s="1620"/>
      <c r="K164" s="1620"/>
      <c r="L164" s="1620"/>
    </row>
    <row r="165" spans="5:12">
      <c r="E165" s="1620"/>
      <c r="F165" s="1620"/>
      <c r="G165" s="1620"/>
      <c r="H165" s="1620"/>
      <c r="I165" s="1620"/>
      <c r="J165" s="1620"/>
      <c r="K165" s="1620"/>
      <c r="L165" s="1620"/>
    </row>
    <row r="166" spans="5:12">
      <c r="E166" s="1620"/>
      <c r="F166" s="1620"/>
      <c r="G166" s="1620"/>
      <c r="H166" s="1620"/>
      <c r="I166" s="1620"/>
      <c r="J166" s="1620"/>
      <c r="K166" s="1620"/>
      <c r="L166" s="1620"/>
    </row>
    <row r="167" spans="5:12">
      <c r="E167" s="1620"/>
      <c r="F167" s="1620"/>
      <c r="G167" s="1620"/>
      <c r="H167" s="1620"/>
      <c r="I167" s="1620"/>
      <c r="J167" s="1620"/>
      <c r="K167" s="1620"/>
      <c r="L167" s="1620"/>
    </row>
    <row r="168" spans="5:12">
      <c r="E168" s="1620"/>
      <c r="F168" s="1620"/>
      <c r="G168" s="1620"/>
      <c r="H168" s="1620"/>
      <c r="I168" s="1620"/>
      <c r="J168" s="1620"/>
      <c r="K168" s="1620"/>
      <c r="L168" s="1620"/>
    </row>
    <row r="169" spans="5:12">
      <c r="E169" s="1620"/>
      <c r="F169" s="1620"/>
      <c r="G169" s="1620"/>
      <c r="H169" s="1620"/>
      <c r="I169" s="1620"/>
      <c r="J169" s="1620"/>
      <c r="K169" s="1620"/>
      <c r="L169" s="1620"/>
    </row>
    <row r="170" spans="5:12">
      <c r="E170" s="1620"/>
      <c r="F170" s="1620"/>
      <c r="G170" s="1620"/>
      <c r="H170" s="1620"/>
      <c r="I170" s="1620"/>
      <c r="J170" s="1620"/>
      <c r="K170" s="1620"/>
      <c r="L170" s="1620"/>
    </row>
    <row r="171" spans="5:12">
      <c r="E171" s="1620"/>
      <c r="F171" s="1620"/>
      <c r="G171" s="1620"/>
      <c r="H171" s="1620"/>
      <c r="I171" s="1620"/>
      <c r="J171" s="1620"/>
      <c r="K171" s="1620"/>
      <c r="L171" s="1620"/>
    </row>
    <row r="172" spans="5:12">
      <c r="E172" s="1620"/>
      <c r="F172" s="1620"/>
      <c r="G172" s="1620"/>
      <c r="H172" s="1620"/>
      <c r="I172" s="1620"/>
      <c r="J172" s="1620"/>
      <c r="K172" s="1620"/>
      <c r="L172" s="1620"/>
    </row>
    <row r="173" spans="5:12">
      <c r="E173" s="1620"/>
      <c r="F173" s="1620"/>
      <c r="G173" s="1620"/>
      <c r="H173" s="1620"/>
      <c r="I173" s="1620"/>
      <c r="J173" s="1620"/>
      <c r="K173" s="1620"/>
      <c r="L173" s="1620"/>
    </row>
  </sheetData>
  <mergeCells count="2">
    <mergeCell ref="M3:N3"/>
    <mergeCell ref="M68:N68"/>
  </mergeCells>
  <phoneticPr fontId="0" type="noConversion"/>
  <printOptions horizontalCentered="1" verticalCentered="1"/>
  <pageMargins left="0.5" right="0.5" top="0.5" bottom="0.5" header="0.5" footer="0.5"/>
  <pageSetup scale="53" fitToWidth="2" fitToHeight="2" pageOrder="overThenDown" orientation="landscape" horizontalDpi="300" verticalDpi="300" r:id="rId1"/>
  <headerFooter alignWithMargins="0"/>
  <rowBreaks count="1" manualBreakCount="1">
    <brk id="6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F77"/>
  <sheetViews>
    <sheetView defaultGridColor="0" topLeftCell="A13" colorId="22" zoomScale="85" workbookViewId="0">
      <selection activeCell="F35" sqref="F35"/>
    </sheetView>
  </sheetViews>
  <sheetFormatPr defaultColWidth="9.6640625" defaultRowHeight="15"/>
  <cols>
    <col min="1" max="1" width="4.6640625" style="4" customWidth="1"/>
    <col min="2" max="3" width="25.6640625" style="4" customWidth="1"/>
    <col min="4" max="4" width="10.6640625" style="4" customWidth="1"/>
    <col min="5" max="5" width="9.6640625" style="4"/>
    <col min="6" max="6" width="18.6640625" style="4" customWidth="1"/>
    <col min="7" max="16384" width="9.6640625" style="4"/>
  </cols>
  <sheetData>
    <row r="1" spans="1:6">
      <c r="A1" s="13" t="s">
        <v>2838</v>
      </c>
      <c r="B1" s="128"/>
      <c r="C1" s="129" t="s">
        <v>2747</v>
      </c>
      <c r="D1" s="130" t="s">
        <v>2840</v>
      </c>
      <c r="E1" s="128"/>
      <c r="F1" s="158" t="s">
        <v>2841</v>
      </c>
    </row>
    <row r="2" spans="1:6">
      <c r="A2" s="47" t="str">
        <f>'Data Sheet'!$C$25</f>
        <v>Orange and Rockland Utilities, Inc</v>
      </c>
      <c r="B2" s="56"/>
      <c r="C2" s="53" t="s">
        <v>683</v>
      </c>
      <c r="D2" s="66" t="s">
        <v>2709</v>
      </c>
      <c r="E2" s="56"/>
      <c r="F2" s="58"/>
    </row>
    <row r="3" spans="1:6" ht="14.45" customHeight="1">
      <c r="A3" s="49"/>
      <c r="B3" s="77"/>
      <c r="C3" s="61" t="s">
        <v>301</v>
      </c>
      <c r="D3" s="456" t="str">
        <f>'Data Sheet'!$C$40</f>
        <v>4/30/2014</v>
      </c>
      <c r="E3" s="207"/>
      <c r="F3" s="71" t="str">
        <f>'Data Sheet'!$C$38</f>
        <v>12/31/2013</v>
      </c>
    </row>
    <row r="4" spans="1:6" ht="15" customHeight="1">
      <c r="A4" s="131" t="s">
        <v>302</v>
      </c>
      <c r="B4" s="132"/>
      <c r="C4" s="132"/>
      <c r="D4" s="132"/>
      <c r="E4" s="132"/>
      <c r="F4" s="133"/>
    </row>
    <row r="5" spans="1:6">
      <c r="A5" s="62"/>
      <c r="B5" s="63" t="s">
        <v>303</v>
      </c>
      <c r="C5" s="63"/>
      <c r="D5" s="63"/>
      <c r="E5" s="63"/>
      <c r="F5" s="60"/>
    </row>
    <row r="6" spans="1:6">
      <c r="A6" s="47"/>
      <c r="B6" s="11"/>
      <c r="C6" s="11"/>
      <c r="D6" s="11"/>
      <c r="E6" s="11"/>
      <c r="F6" s="48"/>
    </row>
    <row r="7" spans="1:6">
      <c r="A7" s="49"/>
      <c r="B7" s="52" t="s">
        <v>4157</v>
      </c>
      <c r="C7" s="52"/>
      <c r="D7" s="52"/>
      <c r="E7" s="52"/>
      <c r="F7" s="51"/>
    </row>
    <row r="8" spans="1:6">
      <c r="A8" s="62"/>
      <c r="B8" s="434" t="s">
        <v>4158</v>
      </c>
      <c r="C8" s="59"/>
      <c r="D8" s="59"/>
      <c r="E8" s="59"/>
      <c r="F8" s="65"/>
    </row>
    <row r="9" spans="1:6">
      <c r="A9" s="47"/>
      <c r="B9" s="53" t="s">
        <v>4159</v>
      </c>
      <c r="C9" s="53"/>
      <c r="D9" s="53"/>
      <c r="E9" s="435" t="s">
        <v>4160</v>
      </c>
      <c r="F9" s="58"/>
    </row>
    <row r="10" spans="1:6">
      <c r="A10" s="47"/>
      <c r="B10" s="53" t="s">
        <v>4161</v>
      </c>
      <c r="C10" s="435" t="s">
        <v>4162</v>
      </c>
      <c r="D10" s="53" t="s">
        <v>4163</v>
      </c>
      <c r="E10" s="435" t="s">
        <v>4164</v>
      </c>
      <c r="F10" s="137" t="s">
        <v>4165</v>
      </c>
    </row>
    <row r="11" spans="1:6">
      <c r="A11" s="47" t="s">
        <v>4231</v>
      </c>
      <c r="B11" s="53" t="s">
        <v>4321</v>
      </c>
      <c r="C11" s="435" t="s">
        <v>4322</v>
      </c>
      <c r="D11" s="53" t="s">
        <v>4323</v>
      </c>
      <c r="E11" s="435" t="s">
        <v>4324</v>
      </c>
      <c r="F11" s="137" t="s">
        <v>764</v>
      </c>
    </row>
    <row r="12" spans="1:6">
      <c r="A12" s="49" t="s">
        <v>4234</v>
      </c>
      <c r="B12" s="441" t="s">
        <v>74</v>
      </c>
      <c r="C12" s="441" t="s">
        <v>2140</v>
      </c>
      <c r="D12" s="441" t="s">
        <v>2141</v>
      </c>
      <c r="E12" s="441" t="s">
        <v>2142</v>
      </c>
      <c r="F12" s="71"/>
    </row>
    <row r="13" spans="1:6">
      <c r="A13" s="230" t="s">
        <v>4189</v>
      </c>
      <c r="B13" s="59"/>
      <c r="C13" s="11"/>
      <c r="D13" s="59"/>
      <c r="E13" s="11"/>
      <c r="F13" s="198"/>
    </row>
    <row r="14" spans="1:6">
      <c r="A14" s="175" t="s">
        <v>4190</v>
      </c>
      <c r="B14" s="53"/>
      <c r="C14" s="11"/>
      <c r="D14" s="53"/>
      <c r="E14" s="11"/>
      <c r="F14" s="178"/>
    </row>
    <row r="15" spans="1:6">
      <c r="A15" s="175" t="s">
        <v>4191</v>
      </c>
      <c r="B15" s="53"/>
      <c r="C15" s="11"/>
      <c r="D15" s="53"/>
      <c r="E15" s="11"/>
      <c r="F15" s="178"/>
    </row>
    <row r="16" spans="1:6">
      <c r="A16" s="175" t="s">
        <v>4192</v>
      </c>
      <c r="B16" s="53"/>
      <c r="C16" s="11"/>
      <c r="D16" s="53"/>
      <c r="E16" s="11"/>
      <c r="F16" s="178"/>
    </row>
    <row r="17" spans="1:6">
      <c r="A17" s="175" t="s">
        <v>4193</v>
      </c>
      <c r="B17" s="53"/>
      <c r="C17" s="11"/>
      <c r="D17" s="53"/>
      <c r="E17" s="11"/>
      <c r="F17" s="178"/>
    </row>
    <row r="18" spans="1:6">
      <c r="A18" s="175" t="s">
        <v>4194</v>
      </c>
      <c r="B18" s="53"/>
      <c r="C18" s="11"/>
      <c r="D18" s="53"/>
      <c r="E18" s="11"/>
      <c r="F18" s="178"/>
    </row>
    <row r="19" spans="1:6">
      <c r="A19" s="175" t="s">
        <v>4195</v>
      </c>
      <c r="B19" s="53"/>
      <c r="C19" s="11"/>
      <c r="D19" s="53"/>
      <c r="E19" s="11"/>
      <c r="F19" s="178"/>
    </row>
    <row r="20" spans="1:6">
      <c r="A20" s="175" t="s">
        <v>4196</v>
      </c>
      <c r="B20" s="53"/>
      <c r="C20" s="11"/>
      <c r="D20" s="53"/>
      <c r="E20" s="11"/>
      <c r="F20" s="178"/>
    </row>
    <row r="21" spans="1:6">
      <c r="A21" s="175" t="s">
        <v>4197</v>
      </c>
      <c r="B21" s="53"/>
      <c r="C21" s="11"/>
      <c r="D21" s="53"/>
      <c r="E21" s="11"/>
      <c r="F21" s="178"/>
    </row>
    <row r="22" spans="1:6">
      <c r="A22" s="175" t="s">
        <v>4198</v>
      </c>
      <c r="B22" s="53"/>
      <c r="C22" s="11"/>
      <c r="D22" s="53"/>
      <c r="E22" s="11"/>
      <c r="F22" s="178"/>
    </row>
    <row r="23" spans="1:6">
      <c r="A23" s="175" t="s">
        <v>4199</v>
      </c>
      <c r="B23" s="53"/>
      <c r="C23" s="11"/>
      <c r="D23" s="53"/>
      <c r="E23" s="11"/>
      <c r="F23" s="178"/>
    </row>
    <row r="24" spans="1:6">
      <c r="A24" s="175" t="s">
        <v>4200</v>
      </c>
      <c r="B24" s="53"/>
      <c r="C24" s="11"/>
      <c r="D24" s="53"/>
      <c r="E24" s="11"/>
      <c r="F24" s="178"/>
    </row>
    <row r="25" spans="1:6">
      <c r="A25" s="175" t="s">
        <v>4201</v>
      </c>
      <c r="B25" s="53"/>
      <c r="C25" s="11"/>
      <c r="D25" s="53"/>
      <c r="E25" s="11"/>
      <c r="F25" s="178"/>
    </row>
    <row r="26" spans="1:6">
      <c r="A26" s="175" t="s">
        <v>4202</v>
      </c>
      <c r="B26" s="53"/>
      <c r="C26" s="11"/>
      <c r="D26" s="53"/>
      <c r="E26" s="11"/>
      <c r="F26" s="178"/>
    </row>
    <row r="27" spans="1:6">
      <c r="A27" s="175" t="s">
        <v>4216</v>
      </c>
      <c r="B27" s="53"/>
      <c r="C27" s="11"/>
      <c r="D27" s="53"/>
      <c r="E27" s="11"/>
      <c r="F27" s="178"/>
    </row>
    <row r="28" spans="1:6">
      <c r="A28" s="175" t="s">
        <v>4217</v>
      </c>
      <c r="B28" s="53"/>
      <c r="C28" s="11"/>
      <c r="D28" s="53"/>
      <c r="E28" s="11"/>
      <c r="F28" s="178"/>
    </row>
    <row r="29" spans="1:6">
      <c r="A29" s="175" t="s">
        <v>4218</v>
      </c>
      <c r="B29" s="53"/>
      <c r="C29" s="11"/>
      <c r="D29" s="53"/>
      <c r="E29" s="11"/>
      <c r="F29" s="178"/>
    </row>
    <row r="30" spans="1:6">
      <c r="A30" s="175" t="s">
        <v>4219</v>
      </c>
      <c r="B30" s="53"/>
      <c r="C30" s="11"/>
      <c r="D30" s="53"/>
      <c r="E30" s="11"/>
      <c r="F30" s="178"/>
    </row>
    <row r="31" spans="1:6">
      <c r="A31" s="175" t="s">
        <v>4220</v>
      </c>
      <c r="B31" s="53"/>
      <c r="C31" s="11"/>
      <c r="D31" s="53"/>
      <c r="E31" s="11"/>
      <c r="F31" s="178"/>
    </row>
    <row r="32" spans="1:6">
      <c r="A32" s="175" t="s">
        <v>4203</v>
      </c>
      <c r="B32" s="53"/>
      <c r="C32" s="11"/>
      <c r="D32" s="53"/>
      <c r="E32" s="11"/>
      <c r="F32" s="178"/>
    </row>
    <row r="33" spans="1:6">
      <c r="A33" s="175" t="s">
        <v>2863</v>
      </c>
      <c r="B33" s="53"/>
      <c r="C33" s="11"/>
      <c r="D33" s="53"/>
      <c r="E33" s="11"/>
      <c r="F33" s="178"/>
    </row>
    <row r="34" spans="1:6">
      <c r="A34" s="175" t="s">
        <v>2864</v>
      </c>
      <c r="B34" s="53"/>
      <c r="C34" s="11"/>
      <c r="D34" s="53"/>
      <c r="E34" s="11"/>
      <c r="F34" s="178"/>
    </row>
    <row r="35" spans="1:6">
      <c r="A35" s="175" t="s">
        <v>2865</v>
      </c>
      <c r="B35" s="53"/>
      <c r="C35" s="11"/>
      <c r="D35" s="53"/>
      <c r="E35" s="11"/>
      <c r="F35" s="178"/>
    </row>
    <row r="36" spans="1:6">
      <c r="A36" s="175" t="s">
        <v>2866</v>
      </c>
      <c r="B36" s="53"/>
      <c r="C36" s="11"/>
      <c r="D36" s="53"/>
      <c r="E36" s="11"/>
      <c r="F36" s="178"/>
    </row>
    <row r="37" spans="1:6">
      <c r="A37" s="175" t="s">
        <v>2867</v>
      </c>
      <c r="B37" s="53"/>
      <c r="C37" s="11"/>
      <c r="D37" s="53"/>
      <c r="E37" s="11"/>
      <c r="F37" s="178"/>
    </row>
    <row r="38" spans="1:6">
      <c r="A38" s="175" t="s">
        <v>2868</v>
      </c>
      <c r="B38" s="53"/>
      <c r="C38" s="11"/>
      <c r="D38" s="53"/>
      <c r="E38" s="11"/>
      <c r="F38" s="178"/>
    </row>
    <row r="39" spans="1:6">
      <c r="A39" s="175" t="s">
        <v>2869</v>
      </c>
      <c r="B39" s="53"/>
      <c r="C39" s="11"/>
      <c r="D39" s="53"/>
      <c r="E39" s="11"/>
      <c r="F39" s="178"/>
    </row>
    <row r="40" spans="1:6">
      <c r="A40" s="175" t="s">
        <v>2784</v>
      </c>
      <c r="B40" s="53"/>
      <c r="C40" s="11"/>
      <c r="D40" s="53"/>
      <c r="E40" s="11"/>
      <c r="F40" s="178"/>
    </row>
    <row r="41" spans="1:6">
      <c r="A41" s="175" t="s">
        <v>2785</v>
      </c>
      <c r="B41" s="53"/>
      <c r="C41" s="11"/>
      <c r="D41" s="53"/>
      <c r="E41" s="11"/>
      <c r="F41" s="178"/>
    </row>
    <row r="42" spans="1:6">
      <c r="A42" s="175" t="s">
        <v>2786</v>
      </c>
      <c r="B42" s="53"/>
      <c r="C42" s="11"/>
      <c r="D42" s="53"/>
      <c r="E42" s="11"/>
      <c r="F42" s="178"/>
    </row>
    <row r="43" spans="1:6">
      <c r="A43" s="175" t="s">
        <v>2787</v>
      </c>
      <c r="B43" s="53"/>
      <c r="C43" s="11"/>
      <c r="D43" s="53"/>
      <c r="E43" s="11"/>
      <c r="F43" s="178"/>
    </row>
    <row r="44" spans="1:6">
      <c r="A44" s="175" t="s">
        <v>2788</v>
      </c>
      <c r="B44" s="53"/>
      <c r="C44" s="11"/>
      <c r="D44" s="53"/>
      <c r="E44" s="11"/>
      <c r="F44" s="178"/>
    </row>
    <row r="45" spans="1:6">
      <c r="A45" s="175" t="s">
        <v>2789</v>
      </c>
      <c r="B45" s="53"/>
      <c r="C45" s="11"/>
      <c r="D45" s="53"/>
      <c r="E45" s="11"/>
      <c r="F45" s="178"/>
    </row>
    <row r="46" spans="1:6">
      <c r="A46" s="175" t="s">
        <v>2790</v>
      </c>
      <c r="B46" s="53"/>
      <c r="C46" s="11"/>
      <c r="D46" s="53"/>
      <c r="E46" s="11"/>
      <c r="F46" s="178"/>
    </row>
    <row r="47" spans="1:6">
      <c r="A47" s="175" t="s">
        <v>2791</v>
      </c>
      <c r="B47" s="53"/>
      <c r="C47" s="11"/>
      <c r="D47" s="53"/>
      <c r="E47" s="11"/>
      <c r="F47" s="178"/>
    </row>
    <row r="48" spans="1:6">
      <c r="A48" s="175" t="s">
        <v>2792</v>
      </c>
      <c r="B48" s="53"/>
      <c r="C48" s="11"/>
      <c r="D48" s="53"/>
      <c r="E48" s="11"/>
      <c r="F48" s="178"/>
    </row>
    <row r="49" spans="1:6">
      <c r="A49" s="175" t="s">
        <v>2793</v>
      </c>
      <c r="B49" s="53"/>
      <c r="C49" s="11"/>
      <c r="D49" s="53"/>
      <c r="E49" s="11"/>
      <c r="F49" s="178"/>
    </row>
    <row r="50" spans="1:6">
      <c r="A50" s="175" t="s">
        <v>2794</v>
      </c>
      <c r="B50" s="53"/>
      <c r="C50" s="11"/>
      <c r="D50" s="53"/>
      <c r="E50" s="11"/>
      <c r="F50" s="178"/>
    </row>
    <row r="51" spans="1:6">
      <c r="A51" s="175" t="s">
        <v>2795</v>
      </c>
      <c r="B51" s="53"/>
      <c r="C51" s="11"/>
      <c r="D51" s="53"/>
      <c r="E51" s="11"/>
      <c r="F51" s="178"/>
    </row>
    <row r="52" spans="1:6">
      <c r="A52" s="175" t="s">
        <v>2796</v>
      </c>
      <c r="B52" s="53"/>
      <c r="C52" s="11"/>
      <c r="D52" s="53"/>
      <c r="E52" s="11"/>
      <c r="F52" s="178"/>
    </row>
    <row r="53" spans="1:6">
      <c r="A53" s="175" t="s">
        <v>2797</v>
      </c>
      <c r="B53" s="53"/>
      <c r="C53" s="11"/>
      <c r="D53" s="53"/>
      <c r="E53" s="11"/>
      <c r="F53" s="178"/>
    </row>
    <row r="54" spans="1:6">
      <c r="A54" s="175" t="s">
        <v>2798</v>
      </c>
      <c r="B54" s="56"/>
      <c r="C54" s="11"/>
      <c r="D54" s="53"/>
      <c r="E54" s="11"/>
      <c r="F54" s="178"/>
    </row>
    <row r="55" spans="1:6">
      <c r="A55" s="175" t="s">
        <v>2799</v>
      </c>
      <c r="B55" s="53"/>
      <c r="C55" s="11"/>
      <c r="D55" s="53"/>
      <c r="E55" s="11"/>
      <c r="F55" s="178"/>
    </row>
    <row r="56" spans="1:6">
      <c r="A56" s="175" t="s">
        <v>1453</v>
      </c>
      <c r="B56" s="53"/>
      <c r="C56" s="11"/>
      <c r="D56" s="53"/>
      <c r="E56" s="11"/>
      <c r="F56" s="178"/>
    </row>
    <row r="57" spans="1:6">
      <c r="A57" s="175" t="s">
        <v>1454</v>
      </c>
      <c r="B57" s="53"/>
      <c r="C57" s="11"/>
      <c r="D57" s="53"/>
      <c r="E57" s="11"/>
      <c r="F57" s="178"/>
    </row>
    <row r="58" spans="1:6">
      <c r="A58" s="176" t="s">
        <v>1455</v>
      </c>
      <c r="B58" s="61"/>
      <c r="C58" s="11"/>
      <c r="D58" s="53"/>
      <c r="E58" s="11"/>
      <c r="F58" s="179"/>
    </row>
    <row r="59" spans="1:6" ht="15.75" thickBot="1">
      <c r="A59" s="180" t="s">
        <v>1456</v>
      </c>
      <c r="B59" s="308" t="s">
        <v>1741</v>
      </c>
      <c r="C59" s="227"/>
      <c r="D59" s="227"/>
      <c r="E59" s="227"/>
      <c r="F59" s="183">
        <f>SUM(F13:F58)</f>
        <v>0</v>
      </c>
    </row>
    <row r="61" spans="1:6">
      <c r="A61" s="4" t="s">
        <v>1681</v>
      </c>
    </row>
    <row r="62" spans="1:6">
      <c r="A62" s="44" t="s">
        <v>1682</v>
      </c>
      <c r="B62" s="44"/>
      <c r="C62" s="44"/>
      <c r="D62" s="44"/>
      <c r="E62" s="44"/>
      <c r="F62" s="44"/>
    </row>
    <row r="69" spans="2:2">
      <c r="B69"/>
    </row>
    <row r="70" spans="2:2">
      <c r="B70"/>
    </row>
    <row r="71" spans="2:2">
      <c r="B71"/>
    </row>
    <row r="72" spans="2:2">
      <c r="B72"/>
    </row>
    <row r="73" spans="2:2">
      <c r="B73"/>
    </row>
    <row r="74" spans="2:2">
      <c r="B74"/>
    </row>
    <row r="75" spans="2:2">
      <c r="B75"/>
    </row>
    <row r="76" spans="2:2">
      <c r="B76"/>
    </row>
    <row r="77" spans="2:2">
      <c r="B77"/>
    </row>
  </sheetData>
  <phoneticPr fontId="0" type="noConversion"/>
  <printOptions horizontalCentered="1" verticalCentered="1"/>
  <pageMargins left="0.5" right="0.5" top="0.5" bottom="0.5" header="0.5" footer="0.5"/>
  <pageSetup scale="76"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3" enableFormatConditionsCalculation="0">
    <tabColor rgb="FF92D050"/>
  </sheetPr>
  <dimension ref="A1:P166"/>
  <sheetViews>
    <sheetView defaultGridColor="0" view="pageBreakPreview" colorId="22" zoomScale="60" zoomScaleNormal="85" workbookViewId="0">
      <selection activeCell="C20" sqref="C20"/>
    </sheetView>
  </sheetViews>
  <sheetFormatPr defaultColWidth="9.6640625" defaultRowHeight="15"/>
  <cols>
    <col min="1" max="1" width="4.44140625" style="833" customWidth="1"/>
    <col min="2" max="2" width="55.33203125" style="833" customWidth="1"/>
    <col min="3" max="3" width="19.88671875" style="833" bestFit="1" customWidth="1"/>
    <col min="4" max="4" width="18.6640625" style="833" customWidth="1"/>
    <col min="5" max="5" width="19.33203125" style="833" customWidth="1"/>
    <col min="6" max="16384" width="9.6640625" style="4"/>
  </cols>
  <sheetData>
    <row r="1" spans="1:13" ht="15.6" customHeight="1">
      <c r="A1" s="799" t="s">
        <v>2838</v>
      </c>
      <c r="B1" s="800"/>
      <c r="C1" s="801" t="s">
        <v>2747</v>
      </c>
      <c r="D1" s="802" t="s">
        <v>2840</v>
      </c>
      <c r="E1" s="803" t="s">
        <v>1683</v>
      </c>
      <c r="F1" s="11"/>
      <c r="G1" s="11"/>
      <c r="H1" s="11"/>
      <c r="I1" s="11"/>
      <c r="J1" s="11"/>
      <c r="K1" s="11"/>
      <c r="L1" s="11"/>
    </row>
    <row r="2" spans="1:13" ht="15.6" customHeight="1">
      <c r="A2" s="804" t="str">
        <f>'Data Sheet'!C25</f>
        <v>Orange and Rockland Utilities, Inc</v>
      </c>
      <c r="B2" s="805"/>
      <c r="C2" s="763" t="s">
        <v>2621</v>
      </c>
      <c r="D2" s="806" t="s">
        <v>2709</v>
      </c>
      <c r="E2" s="807"/>
      <c r="F2" s="11"/>
      <c r="G2" s="11"/>
      <c r="H2" s="11"/>
      <c r="I2" s="11"/>
      <c r="J2" s="11"/>
      <c r="K2" s="11"/>
      <c r="L2" s="11"/>
    </row>
    <row r="3" spans="1:13" ht="15.6" customHeight="1">
      <c r="A3" s="808"/>
      <c r="B3" s="809"/>
      <c r="C3" s="810" t="s">
        <v>1685</v>
      </c>
      <c r="D3" s="964" t="str">
        <f>'204207'!L3</f>
        <v>4/30/2014</v>
      </c>
      <c r="E3" s="2354" t="str">
        <f>'204207'!F3</f>
        <v>12/31/2013</v>
      </c>
      <c r="F3" s="11"/>
      <c r="G3" s="11"/>
      <c r="H3" s="11"/>
      <c r="I3" s="11"/>
      <c r="J3" s="11"/>
      <c r="K3" s="11"/>
      <c r="L3" s="11"/>
    </row>
    <row r="4" spans="1:13" ht="18" customHeight="1">
      <c r="A4" s="811"/>
      <c r="B4" s="812" t="s">
        <v>1686</v>
      </c>
      <c r="C4" s="812"/>
      <c r="D4" s="812"/>
      <c r="E4" s="813"/>
      <c r="F4" s="11"/>
      <c r="G4" s="11"/>
      <c r="H4" s="11"/>
      <c r="I4" s="11"/>
      <c r="J4" s="11"/>
      <c r="K4" s="11"/>
      <c r="L4" s="11"/>
    </row>
    <row r="5" spans="1:13" ht="15.6" customHeight="1">
      <c r="A5" s="804"/>
      <c r="B5" s="763" t="s">
        <v>2995</v>
      </c>
      <c r="C5" s="763"/>
      <c r="D5" s="763"/>
      <c r="E5" s="807"/>
      <c r="F5" s="11"/>
      <c r="G5" s="11"/>
      <c r="H5" s="11"/>
      <c r="I5" s="11"/>
      <c r="J5" s="11"/>
      <c r="K5" s="11"/>
      <c r="L5" s="11"/>
    </row>
    <row r="6" spans="1:13" ht="15.6" customHeight="1">
      <c r="A6" s="804"/>
      <c r="B6" s="763" t="s">
        <v>2996</v>
      </c>
      <c r="C6" s="763"/>
      <c r="D6" s="763"/>
      <c r="E6" s="807"/>
      <c r="F6" s="11"/>
      <c r="G6" s="11"/>
      <c r="H6" s="11"/>
      <c r="I6" s="11"/>
      <c r="J6" s="11"/>
      <c r="K6" s="11"/>
      <c r="L6" s="11"/>
    </row>
    <row r="7" spans="1:13" ht="15.6" customHeight="1">
      <c r="A7" s="804"/>
      <c r="B7" s="763" t="s">
        <v>2997</v>
      </c>
      <c r="C7" s="763"/>
      <c r="D7" s="763"/>
      <c r="E7" s="807"/>
      <c r="F7" s="11"/>
      <c r="G7" s="11"/>
      <c r="H7" s="11"/>
      <c r="I7" s="11"/>
      <c r="J7" s="11"/>
      <c r="K7" s="11"/>
      <c r="L7" s="11"/>
    </row>
    <row r="8" spans="1:13" ht="15.6" customHeight="1">
      <c r="A8" s="804"/>
      <c r="B8" s="763" t="s">
        <v>2998</v>
      </c>
      <c r="C8" s="763"/>
      <c r="D8" s="763"/>
      <c r="E8" s="807"/>
      <c r="F8" s="11"/>
      <c r="G8" s="11"/>
      <c r="H8" s="11"/>
      <c r="I8" s="11"/>
      <c r="J8" s="11"/>
      <c r="K8" s="11"/>
      <c r="L8" s="11"/>
    </row>
    <row r="9" spans="1:13" ht="15.6" customHeight="1">
      <c r="A9" s="804"/>
      <c r="B9" s="763" t="s">
        <v>2999</v>
      </c>
      <c r="C9" s="763"/>
      <c r="D9" s="763"/>
      <c r="E9" s="807"/>
      <c r="F9" s="11"/>
      <c r="G9" s="11"/>
      <c r="H9" s="11"/>
      <c r="I9" s="11"/>
      <c r="J9" s="11"/>
      <c r="K9" s="11"/>
      <c r="L9" s="11"/>
    </row>
    <row r="10" spans="1:13">
      <c r="A10" s="804"/>
      <c r="B10" s="763"/>
      <c r="C10" s="763"/>
      <c r="D10" s="763"/>
      <c r="E10" s="807"/>
      <c r="F10" s="11"/>
      <c r="G10" s="11"/>
      <c r="H10" s="11"/>
      <c r="I10" s="11"/>
      <c r="J10" s="11"/>
      <c r="K10" s="11"/>
      <c r="L10" s="11"/>
    </row>
    <row r="11" spans="1:13">
      <c r="A11" s="808"/>
      <c r="B11" s="810"/>
      <c r="C11" s="810"/>
      <c r="D11" s="810"/>
      <c r="E11" s="814"/>
      <c r="F11" s="11"/>
      <c r="G11" s="11"/>
      <c r="H11" s="11"/>
      <c r="I11" s="11"/>
      <c r="J11" s="11"/>
      <c r="K11" s="11"/>
      <c r="L11" s="11"/>
    </row>
    <row r="12" spans="1:13">
      <c r="A12" s="815"/>
      <c r="B12" s="763"/>
      <c r="C12" s="767" t="s">
        <v>3000</v>
      </c>
      <c r="D12" s="767" t="s">
        <v>3001</v>
      </c>
      <c r="E12" s="816" t="s">
        <v>3042</v>
      </c>
      <c r="F12" s="11"/>
      <c r="G12" s="11"/>
      <c r="H12" s="11"/>
      <c r="I12" s="11"/>
      <c r="J12" s="11"/>
      <c r="K12" s="11"/>
      <c r="L12" s="11"/>
    </row>
    <row r="13" spans="1:13">
      <c r="A13" s="815"/>
      <c r="B13" s="817" t="s">
        <v>1327</v>
      </c>
      <c r="C13" s="767" t="s">
        <v>1328</v>
      </c>
      <c r="D13" s="767" t="s">
        <v>1329</v>
      </c>
      <c r="E13" s="816" t="s">
        <v>1330</v>
      </c>
      <c r="F13" s="11"/>
      <c r="G13" s="11"/>
      <c r="H13" s="11"/>
      <c r="I13" s="11"/>
      <c r="J13" s="11"/>
      <c r="K13" s="11"/>
      <c r="L13" s="11"/>
    </row>
    <row r="14" spans="1:13">
      <c r="A14" s="818" t="s">
        <v>4231</v>
      </c>
      <c r="B14" s="817" t="s">
        <v>1331</v>
      </c>
      <c r="C14" s="767" t="s">
        <v>1332</v>
      </c>
      <c r="D14" s="767" t="s">
        <v>1333</v>
      </c>
      <c r="E14" s="816" t="s">
        <v>4060</v>
      </c>
      <c r="F14" s="11"/>
      <c r="G14" s="11"/>
      <c r="H14" s="11"/>
      <c r="I14" s="11"/>
      <c r="J14" s="11"/>
      <c r="K14" s="11"/>
      <c r="L14" s="11"/>
    </row>
    <row r="15" spans="1:13">
      <c r="A15" s="819" t="s">
        <v>4234</v>
      </c>
      <c r="B15" s="820" t="s">
        <v>74</v>
      </c>
      <c r="C15" s="821" t="s">
        <v>2140</v>
      </c>
      <c r="D15" s="821" t="s">
        <v>2141</v>
      </c>
      <c r="E15" s="822" t="s">
        <v>2142</v>
      </c>
      <c r="F15" s="11"/>
      <c r="G15" s="11"/>
      <c r="H15" s="11"/>
      <c r="I15" s="11"/>
      <c r="J15" s="11"/>
      <c r="K15" s="11"/>
      <c r="L15" s="11"/>
    </row>
    <row r="16" spans="1:13">
      <c r="A16" s="818">
        <v>1</v>
      </c>
      <c r="B16" s="763" t="s">
        <v>1334</v>
      </c>
      <c r="C16" s="823"/>
      <c r="D16" s="824"/>
      <c r="E16" s="825"/>
      <c r="F16" s="11"/>
      <c r="G16" s="11"/>
      <c r="H16" s="11"/>
      <c r="I16" s="11"/>
      <c r="J16" s="11"/>
      <c r="K16" s="11"/>
      <c r="L16" s="11"/>
      <c r="M16" s="11"/>
    </row>
    <row r="17" spans="1:16">
      <c r="A17" s="818">
        <f>A16+1</f>
        <v>2</v>
      </c>
      <c r="B17" s="762" t="s">
        <v>2596</v>
      </c>
      <c r="C17" s="966">
        <v>1967</v>
      </c>
      <c r="D17" s="967">
        <v>2019</v>
      </c>
      <c r="E17" s="1280">
        <f>89724+2977</f>
        <v>92701</v>
      </c>
      <c r="F17" s="11"/>
      <c r="G17" s="11"/>
      <c r="H17" s="11"/>
      <c r="I17" s="11"/>
      <c r="J17" s="11"/>
      <c r="K17" s="11"/>
      <c r="L17" s="11"/>
      <c r="M17" s="11"/>
    </row>
    <row r="18" spans="1:16">
      <c r="A18" s="818">
        <f>A17+1</f>
        <v>3</v>
      </c>
      <c r="B18" s="4" t="s">
        <v>1639</v>
      </c>
      <c r="C18" s="966">
        <v>1974</v>
      </c>
      <c r="D18" s="967">
        <v>2024</v>
      </c>
      <c r="E18" s="1280">
        <f>58059+3797</f>
        <v>61856</v>
      </c>
      <c r="F18" s="11"/>
      <c r="G18" s="11"/>
      <c r="H18" s="11"/>
      <c r="I18" s="11"/>
      <c r="J18" s="11"/>
      <c r="K18" s="11"/>
      <c r="L18" s="11"/>
      <c r="M18" s="11"/>
    </row>
    <row r="19" spans="1:16">
      <c r="A19" s="818">
        <f>A18+1</f>
        <v>4</v>
      </c>
      <c r="B19" s="762"/>
      <c r="C19" s="966"/>
      <c r="D19" s="967" t="s">
        <v>3747</v>
      </c>
      <c r="E19" s="1280"/>
      <c r="F19" s="11"/>
      <c r="G19" s="11"/>
      <c r="H19" s="11"/>
      <c r="I19" s="11"/>
      <c r="J19" s="11"/>
      <c r="K19" s="11"/>
      <c r="L19" s="11"/>
      <c r="M19" s="11"/>
    </row>
    <row r="20" spans="1:16">
      <c r="A20" s="818">
        <v>5</v>
      </c>
      <c r="B20" s="762"/>
      <c r="C20" s="966"/>
      <c r="D20" s="967"/>
      <c r="E20" s="1280"/>
      <c r="F20" s="11"/>
      <c r="G20" s="11"/>
      <c r="H20" s="11"/>
      <c r="I20" s="11"/>
      <c r="J20" s="11"/>
      <c r="K20" s="11"/>
      <c r="L20" s="11"/>
      <c r="M20" s="11"/>
    </row>
    <row r="21" spans="1:16">
      <c r="A21" s="818">
        <v>6</v>
      </c>
      <c r="B21" s="762" t="s">
        <v>1983</v>
      </c>
      <c r="C21" s="966">
        <v>2006</v>
      </c>
      <c r="D21" s="967">
        <v>2016</v>
      </c>
      <c r="E21" s="1280">
        <v>1285781</v>
      </c>
      <c r="F21" s="11"/>
      <c r="G21" s="11"/>
      <c r="H21" s="11"/>
      <c r="I21" s="11"/>
      <c r="J21" s="11"/>
      <c r="K21" s="11"/>
      <c r="L21" s="11"/>
      <c r="M21" s="11"/>
    </row>
    <row r="22" spans="1:16">
      <c r="A22" s="818">
        <v>7</v>
      </c>
      <c r="B22" s="826" t="s">
        <v>1984</v>
      </c>
      <c r="C22" s="966">
        <v>2006</v>
      </c>
      <c r="D22" s="967">
        <v>2014</v>
      </c>
      <c r="E22" s="968">
        <v>700503</v>
      </c>
      <c r="F22" s="11"/>
      <c r="G22" s="11"/>
      <c r="H22" s="11"/>
      <c r="I22" s="11"/>
      <c r="J22" s="11"/>
      <c r="K22" s="11"/>
      <c r="L22" s="11"/>
      <c r="M22" s="11"/>
    </row>
    <row r="23" spans="1:16">
      <c r="A23" s="818">
        <v>8</v>
      </c>
      <c r="B23" s="826" t="s">
        <v>1985</v>
      </c>
      <c r="C23" s="966">
        <v>2008</v>
      </c>
      <c r="D23" s="967">
        <v>2019</v>
      </c>
      <c r="E23" s="968">
        <v>593530</v>
      </c>
      <c r="F23" s="11"/>
      <c r="G23" s="11"/>
      <c r="H23" s="11"/>
      <c r="I23" s="11"/>
      <c r="J23" s="11"/>
      <c r="K23" s="11"/>
      <c r="L23" s="11"/>
      <c r="M23" s="11"/>
    </row>
    <row r="24" spans="1:16">
      <c r="A24" s="818">
        <v>9</v>
      </c>
      <c r="B24" s="763" t="s">
        <v>1986</v>
      </c>
      <c r="C24" s="966">
        <v>2008</v>
      </c>
      <c r="D24" s="967">
        <v>2016</v>
      </c>
      <c r="E24" s="968">
        <v>874438</v>
      </c>
      <c r="F24" s="11"/>
      <c r="G24" s="11"/>
      <c r="H24" s="11"/>
      <c r="I24" s="11"/>
      <c r="J24" s="11"/>
      <c r="K24" s="11"/>
      <c r="L24" s="11"/>
      <c r="M24" s="11"/>
    </row>
    <row r="25" spans="1:16">
      <c r="A25" s="818">
        <v>10</v>
      </c>
      <c r="B25" s="763" t="s">
        <v>1987</v>
      </c>
      <c r="C25" s="966">
        <v>2008</v>
      </c>
      <c r="D25" s="967">
        <v>2014</v>
      </c>
      <c r="E25" s="968">
        <v>1938324</v>
      </c>
      <c r="F25" s="11"/>
      <c r="G25" s="11"/>
      <c r="H25" s="11"/>
      <c r="I25" s="11"/>
      <c r="J25" s="11"/>
      <c r="K25" s="11"/>
      <c r="L25" s="11"/>
      <c r="M25" s="11"/>
    </row>
    <row r="26" spans="1:16">
      <c r="A26" s="818">
        <v>11</v>
      </c>
      <c r="B26" s="762" t="s">
        <v>461</v>
      </c>
      <c r="C26" s="966">
        <v>2009</v>
      </c>
      <c r="D26" s="967">
        <v>2017</v>
      </c>
      <c r="E26" s="968">
        <v>719216</v>
      </c>
      <c r="F26" s="11"/>
      <c r="G26" s="11"/>
      <c r="H26" s="11"/>
      <c r="I26" s="11"/>
      <c r="J26" s="11"/>
      <c r="K26" s="11"/>
      <c r="L26" s="11"/>
      <c r="M26" s="11"/>
    </row>
    <row r="27" spans="1:16">
      <c r="A27" s="818">
        <v>12</v>
      </c>
      <c r="B27" s="762" t="s">
        <v>462</v>
      </c>
      <c r="C27" s="821">
        <v>2009</v>
      </c>
      <c r="D27" s="767">
        <v>2020</v>
      </c>
      <c r="E27" s="968">
        <v>1837130</v>
      </c>
      <c r="F27" s="11"/>
      <c r="G27" s="11"/>
      <c r="H27" s="11"/>
      <c r="I27" s="11"/>
      <c r="J27" s="11"/>
      <c r="K27" s="11"/>
      <c r="L27" s="11"/>
      <c r="M27" s="11"/>
    </row>
    <row r="28" spans="1:16">
      <c r="A28" s="818">
        <v>13</v>
      </c>
      <c r="B28" s="763" t="s">
        <v>1335</v>
      </c>
      <c r="C28" s="764"/>
      <c r="D28" s="765"/>
      <c r="E28" s="766"/>
      <c r="F28" s="11"/>
      <c r="G28" s="11"/>
      <c r="H28" s="11"/>
      <c r="I28" s="11"/>
      <c r="J28" s="11"/>
      <c r="K28" s="11"/>
      <c r="L28" s="11"/>
      <c r="M28" s="11"/>
    </row>
    <row r="29" spans="1:16">
      <c r="A29" s="818">
        <f t="shared" ref="A29:A35" si="0">A28+1</f>
        <v>14</v>
      </c>
      <c r="B29" s="2359" t="s">
        <v>3747</v>
      </c>
      <c r="C29" s="969" t="s">
        <v>3747</v>
      </c>
      <c r="D29" s="967" t="s">
        <v>3747</v>
      </c>
      <c r="E29" s="1280" t="s">
        <v>3747</v>
      </c>
      <c r="F29" s="44"/>
      <c r="G29" s="44"/>
      <c r="H29" s="44"/>
      <c r="I29" s="44"/>
      <c r="J29" s="44"/>
      <c r="K29" s="44"/>
      <c r="L29" s="44"/>
      <c r="M29" s="44"/>
      <c r="N29" s="44"/>
      <c r="O29" s="44"/>
      <c r="P29" s="44"/>
    </row>
    <row r="30" spans="1:16" ht="15.75">
      <c r="A30" s="818">
        <f t="shared" si="0"/>
        <v>15</v>
      </c>
      <c r="B30" s="4"/>
      <c r="C30" s="2360"/>
      <c r="D30" s="583"/>
      <c r="E30" s="2361"/>
      <c r="F30" s="44"/>
      <c r="G30" s="44"/>
      <c r="H30" s="44"/>
      <c r="I30" s="44"/>
      <c r="J30" s="44"/>
      <c r="K30" s="44"/>
      <c r="L30" s="44"/>
      <c r="M30" s="44"/>
      <c r="N30" s="44"/>
      <c r="O30" s="44"/>
      <c r="P30" s="44"/>
    </row>
    <row r="31" spans="1:16">
      <c r="A31" s="818">
        <f t="shared" si="0"/>
        <v>16</v>
      </c>
      <c r="B31" s="763"/>
      <c r="C31" s="2362"/>
      <c r="D31" s="2362"/>
      <c r="E31" s="2840"/>
      <c r="F31" s="44"/>
      <c r="G31" s="44"/>
      <c r="H31" s="44"/>
      <c r="I31" s="44"/>
      <c r="J31" s="44"/>
      <c r="K31" s="44"/>
      <c r="L31" s="44"/>
      <c r="M31" s="44"/>
      <c r="N31" s="44"/>
      <c r="O31" s="44"/>
      <c r="P31" s="44"/>
    </row>
    <row r="32" spans="1:16">
      <c r="A32" s="818">
        <f t="shared" si="0"/>
        <v>17</v>
      </c>
      <c r="B32" s="763"/>
      <c r="C32" s="2362"/>
      <c r="D32" s="2362"/>
      <c r="E32" s="2840"/>
      <c r="F32" s="11"/>
      <c r="G32" s="11"/>
      <c r="H32" s="11"/>
      <c r="I32" s="11"/>
      <c r="J32" s="11"/>
      <c r="K32" s="11"/>
      <c r="L32" s="11"/>
      <c r="M32" s="11"/>
    </row>
    <row r="33" spans="1:13">
      <c r="A33" s="818">
        <f t="shared" si="0"/>
        <v>18</v>
      </c>
      <c r="B33" s="763" t="s">
        <v>5309</v>
      </c>
      <c r="C33" s="2362"/>
      <c r="D33" s="2362"/>
      <c r="E33" s="2840">
        <v>1</v>
      </c>
      <c r="F33" s="11"/>
      <c r="G33" s="11"/>
      <c r="H33" s="11"/>
      <c r="I33" s="11"/>
      <c r="J33" s="11"/>
      <c r="K33" s="11"/>
      <c r="L33" s="11"/>
      <c r="M33" s="11"/>
    </row>
    <row r="34" spans="1:13">
      <c r="A34" s="818">
        <f t="shared" si="0"/>
        <v>19</v>
      </c>
      <c r="B34" s="2359" t="s">
        <v>1640</v>
      </c>
      <c r="C34" s="2363">
        <v>1991</v>
      </c>
      <c r="D34" s="2363">
        <v>2016</v>
      </c>
      <c r="E34" s="2840">
        <v>307449</v>
      </c>
      <c r="F34" s="11"/>
      <c r="G34" s="11"/>
      <c r="H34" s="11"/>
      <c r="I34" s="11"/>
      <c r="J34" s="11"/>
      <c r="K34" s="11"/>
      <c r="L34" s="11"/>
      <c r="M34" s="11"/>
    </row>
    <row r="35" spans="1:13" ht="15.75" thickBot="1">
      <c r="A35" s="1279">
        <f t="shared" si="0"/>
        <v>20</v>
      </c>
      <c r="B35" s="827" t="s">
        <v>1741</v>
      </c>
      <c r="C35" s="828"/>
      <c r="D35" s="829"/>
      <c r="E35" s="830">
        <f>SUM(E17:E34)</f>
        <v>8410929</v>
      </c>
      <c r="F35" s="11"/>
      <c r="G35" s="11"/>
      <c r="H35" s="11"/>
      <c r="I35" s="11"/>
      <c r="J35" s="11"/>
      <c r="K35" s="11"/>
      <c r="L35" s="11"/>
      <c r="M35" s="11"/>
    </row>
    <row r="36" spans="1:13">
      <c r="A36" s="970"/>
      <c r="B36" s="970"/>
      <c r="C36" s="972"/>
      <c r="D36" s="972"/>
      <c r="E36" s="971"/>
      <c r="F36" s="11"/>
      <c r="G36" s="11"/>
      <c r="H36" s="11"/>
      <c r="I36" s="11"/>
      <c r="J36" s="11"/>
      <c r="K36" s="11"/>
      <c r="L36" s="11"/>
      <c r="M36" s="11"/>
    </row>
    <row r="37" spans="1:13">
      <c r="A37" s="970"/>
      <c r="B37" s="970"/>
      <c r="C37" s="972"/>
      <c r="D37" s="972"/>
      <c r="E37" s="971"/>
      <c r="F37" s="11"/>
      <c r="G37" s="11"/>
      <c r="H37" s="11"/>
      <c r="I37" s="11"/>
      <c r="J37" s="11"/>
      <c r="K37" s="11"/>
      <c r="L37" s="11"/>
      <c r="M37" s="11"/>
    </row>
    <row r="38" spans="1:13">
      <c r="A38" s="970"/>
      <c r="B38" s="970"/>
      <c r="C38" s="972"/>
      <c r="D38" s="972"/>
      <c r="E38" s="971"/>
      <c r="F38" s="11"/>
      <c r="G38" s="11"/>
      <c r="H38" s="11"/>
      <c r="I38" s="11"/>
      <c r="J38" s="11"/>
      <c r="K38" s="11"/>
      <c r="L38" s="11"/>
      <c r="M38" s="11"/>
    </row>
    <row r="39" spans="1:13">
      <c r="A39" s="970"/>
      <c r="B39" s="970"/>
      <c r="C39" s="972"/>
      <c r="D39" s="972"/>
      <c r="E39" s="971"/>
      <c r="F39" s="11"/>
      <c r="G39" s="11"/>
      <c r="H39" s="11"/>
      <c r="I39" s="11"/>
      <c r="J39" s="11"/>
      <c r="K39" s="11"/>
      <c r="L39" s="11"/>
      <c r="M39" s="11"/>
    </row>
    <row r="40" spans="1:13">
      <c r="A40" s="970"/>
      <c r="B40" s="970"/>
      <c r="C40" s="972"/>
      <c r="D40" s="972"/>
      <c r="E40" s="971"/>
      <c r="F40" s="11"/>
      <c r="G40" s="11"/>
      <c r="H40" s="11"/>
      <c r="I40" s="11"/>
      <c r="J40" s="11"/>
      <c r="K40" s="11"/>
      <c r="L40" s="11"/>
      <c r="M40" s="11"/>
    </row>
    <row r="41" spans="1:13">
      <c r="A41" s="970"/>
      <c r="B41" s="970"/>
      <c r="C41" s="972"/>
      <c r="D41" s="972"/>
      <c r="E41" s="971"/>
      <c r="F41" s="11"/>
      <c r="G41" s="11"/>
      <c r="H41" s="11"/>
      <c r="I41" s="11"/>
      <c r="J41" s="11"/>
      <c r="K41" s="11"/>
      <c r="L41" s="11"/>
      <c r="M41" s="11"/>
    </row>
    <row r="42" spans="1:13">
      <c r="A42" s="970"/>
      <c r="B42" s="970"/>
      <c r="C42" s="972"/>
      <c r="D42" s="972"/>
      <c r="E42" s="971"/>
      <c r="F42" s="11"/>
      <c r="G42" s="11"/>
      <c r="H42" s="11"/>
      <c r="I42" s="11"/>
      <c r="J42" s="11"/>
      <c r="K42" s="11"/>
      <c r="L42" s="11"/>
      <c r="M42" s="11"/>
    </row>
    <row r="43" spans="1:13">
      <c r="A43" s="970"/>
      <c r="B43" s="970"/>
      <c r="C43" s="972"/>
      <c r="D43" s="972"/>
      <c r="E43" s="971"/>
      <c r="F43" s="11"/>
      <c r="G43" s="11"/>
      <c r="H43" s="11"/>
      <c r="I43" s="11"/>
      <c r="J43" s="11"/>
      <c r="K43" s="11"/>
      <c r="L43" s="11"/>
      <c r="M43" s="11"/>
    </row>
    <row r="44" spans="1:13">
      <c r="A44" s="970"/>
      <c r="B44" s="970"/>
      <c r="C44" s="972"/>
      <c r="D44" s="972"/>
      <c r="E44" s="971"/>
      <c r="F44" s="11"/>
      <c r="G44" s="11"/>
      <c r="H44" s="11"/>
      <c r="I44" s="11"/>
      <c r="J44" s="11"/>
      <c r="K44" s="11"/>
      <c r="L44" s="11"/>
      <c r="M44" s="11"/>
    </row>
    <row r="45" spans="1:13">
      <c r="A45" s="970"/>
      <c r="B45" s="970"/>
      <c r="C45" s="972"/>
      <c r="D45" s="972"/>
      <c r="E45" s="971"/>
      <c r="F45" s="11"/>
      <c r="G45" s="11"/>
      <c r="H45" s="11"/>
      <c r="I45" s="11"/>
      <c r="J45" s="11"/>
      <c r="K45" s="11"/>
      <c r="L45" s="11"/>
      <c r="M45" s="11"/>
    </row>
    <row r="46" spans="1:13">
      <c r="A46" s="970"/>
      <c r="B46" s="970"/>
      <c r="C46" s="972"/>
      <c r="D46" s="972"/>
      <c r="E46" s="971"/>
      <c r="F46" s="11"/>
      <c r="G46" s="11"/>
      <c r="H46" s="11"/>
      <c r="I46" s="11"/>
      <c r="J46" s="11"/>
      <c r="K46" s="11"/>
      <c r="L46" s="11"/>
      <c r="M46" s="11"/>
    </row>
    <row r="47" spans="1:13">
      <c r="A47" s="970"/>
      <c r="B47" s="970"/>
      <c r="C47" s="972"/>
      <c r="D47" s="972"/>
      <c r="E47" s="971"/>
      <c r="F47" s="11"/>
      <c r="G47" s="11"/>
      <c r="H47" s="11"/>
      <c r="I47" s="11"/>
      <c r="J47" s="11"/>
      <c r="K47" s="11"/>
      <c r="L47" s="11"/>
      <c r="M47" s="11"/>
    </row>
    <row r="48" spans="1:13">
      <c r="A48" s="970"/>
      <c r="B48" s="970"/>
      <c r="C48" s="972"/>
      <c r="D48" s="972"/>
      <c r="E48" s="971"/>
      <c r="F48" s="11"/>
      <c r="G48" s="11"/>
      <c r="H48" s="11"/>
      <c r="I48" s="11"/>
      <c r="J48" s="11"/>
      <c r="K48" s="11"/>
      <c r="L48" s="11"/>
      <c r="M48" s="11"/>
    </row>
    <row r="49" spans="1:13">
      <c r="A49" s="970"/>
      <c r="B49" s="970"/>
      <c r="C49" s="972"/>
      <c r="D49" s="972"/>
      <c r="E49" s="971"/>
      <c r="F49" s="11"/>
      <c r="G49" s="11"/>
      <c r="H49" s="11"/>
      <c r="I49" s="11"/>
      <c r="J49" s="11"/>
      <c r="K49" s="11"/>
      <c r="L49" s="11"/>
      <c r="M49" s="11"/>
    </row>
    <row r="50" spans="1:13">
      <c r="A50" s="970"/>
      <c r="B50" s="970"/>
      <c r="C50" s="972"/>
      <c r="D50" s="972"/>
      <c r="E50" s="971"/>
      <c r="F50" s="11"/>
      <c r="G50" s="11"/>
      <c r="H50" s="11"/>
      <c r="I50" s="11"/>
      <c r="J50" s="11"/>
      <c r="K50" s="11"/>
      <c r="L50" s="11"/>
      <c r="M50" s="11"/>
    </row>
    <row r="51" spans="1:13">
      <c r="A51" s="970"/>
      <c r="B51" s="970"/>
      <c r="C51" s="972"/>
      <c r="D51" s="972"/>
      <c r="E51" s="971"/>
      <c r="F51" s="11"/>
      <c r="G51" s="11"/>
      <c r="H51" s="11"/>
      <c r="I51" s="11"/>
      <c r="J51" s="11"/>
      <c r="K51" s="11"/>
      <c r="L51" s="11"/>
      <c r="M51" s="11"/>
    </row>
    <row r="52" spans="1:13">
      <c r="A52" s="970"/>
      <c r="B52" s="970"/>
      <c r="C52" s="972"/>
      <c r="D52" s="972"/>
      <c r="E52" s="971"/>
      <c r="F52" s="11"/>
      <c r="G52" s="11"/>
      <c r="H52" s="11"/>
      <c r="I52" s="11"/>
      <c r="J52" s="11"/>
      <c r="K52" s="11"/>
      <c r="L52" s="11"/>
      <c r="M52" s="11"/>
    </row>
    <row r="53" spans="1:13">
      <c r="A53" s="970"/>
      <c r="B53" s="970"/>
      <c r="C53" s="972"/>
      <c r="D53" s="972"/>
      <c r="E53" s="971"/>
      <c r="F53" s="11"/>
      <c r="G53" s="11"/>
      <c r="H53" s="11"/>
      <c r="I53" s="11"/>
      <c r="J53" s="11"/>
      <c r="K53" s="11"/>
      <c r="L53" s="11"/>
      <c r="M53" s="11"/>
    </row>
    <row r="54" spans="1:13">
      <c r="A54" s="970"/>
      <c r="B54" s="970"/>
      <c r="C54" s="972"/>
      <c r="D54" s="972"/>
      <c r="E54" s="971"/>
      <c r="F54" s="11"/>
      <c r="G54" s="11"/>
      <c r="H54" s="11"/>
      <c r="I54" s="11"/>
      <c r="J54" s="11"/>
      <c r="K54" s="11"/>
      <c r="L54" s="11"/>
      <c r="M54" s="11"/>
    </row>
    <row r="55" spans="1:13">
      <c r="A55" s="970"/>
      <c r="B55" s="970"/>
      <c r="C55" s="972"/>
      <c r="D55" s="972"/>
      <c r="E55" s="971"/>
      <c r="F55" s="11"/>
      <c r="G55" s="11"/>
      <c r="H55" s="11"/>
      <c r="I55" s="11"/>
      <c r="J55" s="11"/>
      <c r="K55" s="11"/>
      <c r="L55" s="11"/>
      <c r="M55" s="11"/>
    </row>
    <row r="56" spans="1:13">
      <c r="A56" s="970"/>
      <c r="B56" s="970"/>
      <c r="C56" s="972"/>
      <c r="D56" s="972"/>
      <c r="E56" s="971"/>
      <c r="F56" s="11"/>
      <c r="G56" s="11"/>
      <c r="H56" s="11"/>
      <c r="I56" s="11"/>
      <c r="J56" s="11"/>
      <c r="K56" s="11"/>
      <c r="L56" s="11"/>
      <c r="M56" s="11"/>
    </row>
    <row r="57" spans="1:13">
      <c r="A57" s="970"/>
      <c r="B57" s="970"/>
      <c r="C57" s="972"/>
      <c r="D57" s="972"/>
      <c r="E57" s="971"/>
      <c r="F57" s="11"/>
      <c r="G57" s="11"/>
      <c r="H57" s="11"/>
      <c r="I57" s="11"/>
      <c r="J57" s="11"/>
      <c r="K57" s="11"/>
      <c r="L57" s="11"/>
      <c r="M57" s="11"/>
    </row>
    <row r="58" spans="1:13">
      <c r="A58" s="970"/>
      <c r="B58" s="970"/>
      <c r="C58" s="972"/>
      <c r="D58" s="972"/>
      <c r="E58" s="971"/>
      <c r="F58" s="11"/>
      <c r="G58" s="11"/>
      <c r="H58" s="11"/>
      <c r="I58" s="11"/>
      <c r="J58" s="11"/>
      <c r="K58" s="11"/>
      <c r="L58" s="11"/>
      <c r="M58" s="11"/>
    </row>
    <row r="59" spans="1:13">
      <c r="A59" s="763"/>
      <c r="B59" s="763"/>
      <c r="C59" s="973"/>
      <c r="D59" s="973"/>
      <c r="E59" s="763"/>
      <c r="F59" s="11"/>
      <c r="G59" s="11"/>
      <c r="H59" s="11"/>
      <c r="I59" s="11"/>
      <c r="J59" s="11"/>
      <c r="K59" s="11"/>
      <c r="L59" s="11"/>
      <c r="M59" s="11"/>
    </row>
    <row r="60" spans="1:13">
      <c r="A60" s="763" t="s">
        <v>781</v>
      </c>
      <c r="B60" s="763"/>
      <c r="C60" s="763"/>
      <c r="D60" s="763"/>
      <c r="E60" s="831" t="s">
        <v>782</v>
      </c>
      <c r="F60" s="11"/>
      <c r="G60" s="11"/>
      <c r="H60" s="11"/>
      <c r="I60" s="11"/>
      <c r="J60" s="11"/>
      <c r="K60" s="11"/>
      <c r="L60" s="11"/>
      <c r="M60" s="11"/>
    </row>
    <row r="61" spans="1:13">
      <c r="A61" s="832" t="s">
        <v>783</v>
      </c>
      <c r="B61" s="832"/>
      <c r="C61" s="832"/>
      <c r="D61" s="832"/>
      <c r="E61" s="832"/>
      <c r="F61" s="11"/>
      <c r="G61" s="11"/>
      <c r="H61" s="11"/>
      <c r="I61" s="11"/>
      <c r="J61" s="11"/>
      <c r="K61" s="11"/>
      <c r="L61" s="11"/>
      <c r="M61" s="11"/>
    </row>
    <row r="62" spans="1:13">
      <c r="A62" s="763"/>
      <c r="B62" s="763"/>
      <c r="C62" s="763"/>
      <c r="D62" s="763"/>
      <c r="E62" s="763"/>
      <c r="F62" s="11"/>
      <c r="G62" s="11"/>
      <c r="H62" s="11"/>
      <c r="I62" s="11"/>
      <c r="J62" s="11"/>
      <c r="K62" s="11"/>
      <c r="L62" s="11"/>
      <c r="M62" s="11"/>
    </row>
    <row r="63" spans="1:13">
      <c r="A63" s="763"/>
      <c r="B63" s="763"/>
      <c r="C63" s="763"/>
      <c r="D63" s="763"/>
      <c r="E63" s="763"/>
      <c r="F63" s="11"/>
      <c r="G63" s="11"/>
      <c r="H63" s="11"/>
      <c r="I63" s="11"/>
      <c r="J63" s="11"/>
      <c r="K63" s="11"/>
      <c r="L63" s="11"/>
      <c r="M63" s="11"/>
    </row>
    <row r="64" spans="1:13">
      <c r="A64" s="763"/>
      <c r="B64" s="763"/>
      <c r="C64" s="763"/>
      <c r="D64" s="763"/>
      <c r="E64" s="763"/>
      <c r="F64" s="11"/>
      <c r="G64" s="11"/>
      <c r="H64" s="11"/>
      <c r="I64" s="11"/>
      <c r="J64" s="11"/>
      <c r="K64" s="11"/>
      <c r="L64" s="11"/>
      <c r="M64" s="11"/>
    </row>
    <row r="65" spans="1:13">
      <c r="A65" s="763"/>
      <c r="B65" s="763"/>
      <c r="C65" s="763"/>
      <c r="D65" s="763"/>
      <c r="E65" s="763"/>
      <c r="F65" s="11"/>
      <c r="G65" s="11"/>
      <c r="H65" s="11"/>
      <c r="I65" s="11"/>
      <c r="J65" s="11"/>
      <c r="K65" s="11"/>
      <c r="L65" s="11"/>
      <c r="M65" s="11"/>
    </row>
    <row r="66" spans="1:13">
      <c r="A66" s="763"/>
      <c r="B66" s="763"/>
      <c r="C66" s="763"/>
      <c r="D66" s="763"/>
      <c r="E66" s="763"/>
      <c r="F66" s="11"/>
      <c r="G66" s="11"/>
      <c r="H66" s="11"/>
      <c r="I66" s="11"/>
      <c r="J66" s="11"/>
      <c r="K66" s="11"/>
      <c r="L66" s="11"/>
      <c r="M66" s="11"/>
    </row>
    <row r="67" spans="1:13">
      <c r="A67" s="763"/>
      <c r="B67" s="763"/>
      <c r="C67" s="763"/>
      <c r="D67" s="763"/>
      <c r="E67" s="763"/>
      <c r="F67" s="11"/>
      <c r="G67" s="11"/>
      <c r="H67" s="11"/>
      <c r="I67" s="11"/>
      <c r="J67" s="11"/>
      <c r="K67" s="11"/>
      <c r="L67" s="11"/>
      <c r="M67" s="11"/>
    </row>
    <row r="68" spans="1:13">
      <c r="A68" s="763"/>
      <c r="C68" s="763"/>
      <c r="D68" s="763"/>
      <c r="E68" s="763"/>
      <c r="F68" s="11"/>
      <c r="G68" s="11"/>
      <c r="H68" s="11"/>
      <c r="I68" s="11"/>
      <c r="J68" s="11"/>
      <c r="K68" s="11"/>
      <c r="L68" s="11"/>
      <c r="M68" s="11"/>
    </row>
    <row r="69" spans="1:13">
      <c r="A69" s="763"/>
      <c r="C69" s="763"/>
      <c r="D69" s="763"/>
      <c r="E69" s="763"/>
      <c r="F69" s="11"/>
      <c r="G69" s="11"/>
      <c r="H69" s="11"/>
      <c r="I69" s="11"/>
      <c r="J69" s="11"/>
      <c r="K69" s="11"/>
      <c r="L69" s="11"/>
      <c r="M69" s="11"/>
    </row>
    <row r="70" spans="1:13">
      <c r="A70" s="763"/>
      <c r="C70" s="763"/>
      <c r="D70" s="763"/>
      <c r="E70" s="763"/>
      <c r="F70" s="11"/>
      <c r="G70" s="11"/>
      <c r="H70" s="11"/>
      <c r="I70" s="11"/>
      <c r="J70" s="11"/>
      <c r="K70" s="11"/>
      <c r="L70" s="11"/>
      <c r="M70" s="11"/>
    </row>
    <row r="71" spans="1:13">
      <c r="A71" s="763"/>
      <c r="C71" s="763"/>
      <c r="D71" s="763"/>
      <c r="E71" s="763"/>
      <c r="F71" s="11"/>
      <c r="G71" s="11"/>
      <c r="H71" s="11"/>
      <c r="I71" s="11"/>
      <c r="J71" s="11"/>
      <c r="K71" s="11"/>
      <c r="L71" s="11"/>
      <c r="M71" s="11"/>
    </row>
    <row r="72" spans="1:13">
      <c r="A72" s="763"/>
      <c r="C72" s="763"/>
      <c r="D72" s="763"/>
      <c r="E72" s="763"/>
      <c r="F72" s="11"/>
      <c r="G72" s="11"/>
      <c r="H72" s="11"/>
      <c r="I72" s="11"/>
      <c r="J72" s="11"/>
      <c r="K72" s="11"/>
      <c r="L72" s="11"/>
      <c r="M72" s="11"/>
    </row>
    <row r="73" spans="1:13">
      <c r="A73" s="763"/>
      <c r="C73" s="763"/>
      <c r="D73" s="763"/>
      <c r="E73" s="763"/>
      <c r="F73" s="11"/>
      <c r="G73" s="11"/>
      <c r="H73" s="11"/>
      <c r="I73" s="11"/>
      <c r="J73" s="11"/>
      <c r="K73" s="11"/>
      <c r="L73" s="11"/>
      <c r="M73" s="11"/>
    </row>
    <row r="74" spans="1:13">
      <c r="A74" s="763"/>
      <c r="C74" s="763"/>
      <c r="D74" s="763"/>
      <c r="E74" s="763"/>
      <c r="F74" s="11"/>
      <c r="G74" s="11"/>
      <c r="H74" s="11"/>
      <c r="I74" s="11"/>
      <c r="J74" s="11"/>
      <c r="K74" s="11"/>
      <c r="L74" s="11"/>
      <c r="M74" s="11"/>
    </row>
    <row r="75" spans="1:13">
      <c r="A75" s="763"/>
      <c r="C75" s="763"/>
      <c r="D75" s="763"/>
      <c r="E75" s="763"/>
      <c r="F75" s="11"/>
      <c r="G75" s="11"/>
      <c r="H75" s="11"/>
      <c r="I75" s="11"/>
      <c r="J75" s="11"/>
      <c r="K75" s="11"/>
      <c r="L75" s="11"/>
      <c r="M75" s="11"/>
    </row>
    <row r="76" spans="1:13">
      <c r="A76" s="763"/>
      <c r="C76" s="763"/>
      <c r="D76" s="763"/>
      <c r="E76" s="763"/>
      <c r="F76" s="11"/>
      <c r="G76" s="11"/>
      <c r="H76" s="11"/>
      <c r="I76" s="11"/>
      <c r="J76" s="11"/>
      <c r="K76" s="11"/>
      <c r="L76" s="11"/>
      <c r="M76" s="11"/>
    </row>
    <row r="77" spans="1:13">
      <c r="A77" s="763"/>
      <c r="B77" s="763"/>
      <c r="C77" s="763"/>
      <c r="D77" s="763"/>
      <c r="E77" s="763"/>
      <c r="F77" s="11"/>
      <c r="G77" s="11"/>
      <c r="H77" s="11"/>
      <c r="I77" s="11"/>
      <c r="J77" s="11"/>
      <c r="K77" s="11"/>
      <c r="L77" s="11"/>
      <c r="M77" s="11"/>
    </row>
    <row r="78" spans="1:13">
      <c r="A78" s="763"/>
      <c r="B78" s="763"/>
      <c r="C78" s="763"/>
      <c r="D78" s="763"/>
      <c r="E78" s="763"/>
      <c r="F78" s="11"/>
      <c r="G78" s="11"/>
      <c r="H78" s="11"/>
      <c r="I78" s="11"/>
      <c r="J78" s="11"/>
      <c r="K78" s="11"/>
      <c r="L78" s="11"/>
      <c r="M78" s="11"/>
    </row>
    <row r="79" spans="1:13">
      <c r="A79" s="763"/>
      <c r="B79" s="763"/>
      <c r="C79" s="763"/>
      <c r="D79" s="763"/>
      <c r="E79" s="763"/>
      <c r="F79" s="11"/>
      <c r="G79" s="11"/>
      <c r="H79" s="11"/>
      <c r="I79" s="11"/>
      <c r="J79" s="11"/>
      <c r="K79" s="11"/>
      <c r="L79" s="11"/>
      <c r="M79" s="11"/>
    </row>
    <row r="80" spans="1:13">
      <c r="A80" s="763"/>
      <c r="B80" s="763"/>
      <c r="C80" s="763"/>
      <c r="D80" s="763"/>
      <c r="E80" s="763"/>
      <c r="F80" s="11"/>
      <c r="G80" s="11"/>
      <c r="H80" s="11"/>
      <c r="I80" s="11"/>
      <c r="J80" s="11"/>
      <c r="K80" s="11"/>
      <c r="L80" s="11"/>
      <c r="M80" s="11"/>
    </row>
    <row r="81" spans="1:13">
      <c r="A81" s="763"/>
      <c r="B81" s="763"/>
      <c r="C81" s="763"/>
      <c r="D81" s="763"/>
      <c r="E81" s="763"/>
      <c r="F81" s="11"/>
      <c r="G81" s="11"/>
      <c r="H81" s="11"/>
      <c r="I81" s="11"/>
      <c r="J81" s="11"/>
      <c r="K81" s="11"/>
      <c r="L81" s="11"/>
      <c r="M81" s="11"/>
    </row>
    <row r="82" spans="1:13">
      <c r="A82" s="763"/>
      <c r="B82" s="763"/>
      <c r="C82" s="763"/>
      <c r="D82" s="763"/>
      <c r="E82" s="763"/>
      <c r="F82" s="11"/>
      <c r="G82" s="11"/>
      <c r="H82" s="11"/>
      <c r="I82" s="11"/>
      <c r="J82" s="11"/>
      <c r="K82" s="11"/>
      <c r="L82" s="11"/>
      <c r="M82" s="11"/>
    </row>
    <row r="83" spans="1:13">
      <c r="A83" s="763"/>
      <c r="B83" s="763"/>
      <c r="C83" s="763"/>
      <c r="D83" s="763"/>
      <c r="E83" s="763"/>
      <c r="F83" s="11"/>
      <c r="G83" s="11"/>
      <c r="H83" s="11"/>
      <c r="I83" s="11"/>
      <c r="J83" s="11"/>
      <c r="K83" s="11"/>
      <c r="L83" s="11"/>
      <c r="M83" s="11"/>
    </row>
    <row r="84" spans="1:13">
      <c r="A84" s="763"/>
      <c r="B84" s="763"/>
      <c r="C84" s="763"/>
      <c r="D84" s="763"/>
      <c r="E84" s="763"/>
      <c r="F84" s="11"/>
      <c r="G84" s="11"/>
      <c r="H84" s="11"/>
      <c r="I84" s="11"/>
      <c r="J84" s="11"/>
      <c r="K84" s="11"/>
      <c r="L84" s="11"/>
      <c r="M84" s="11"/>
    </row>
    <row r="85" spans="1:13">
      <c r="A85" s="763"/>
      <c r="B85" s="763"/>
      <c r="C85" s="763"/>
      <c r="D85" s="763"/>
      <c r="E85" s="763"/>
      <c r="F85" s="11"/>
      <c r="G85" s="11"/>
      <c r="H85" s="11"/>
      <c r="I85" s="11"/>
      <c r="J85" s="11"/>
      <c r="K85" s="11"/>
      <c r="L85" s="11"/>
      <c r="M85" s="11"/>
    </row>
    <row r="86" spans="1:13">
      <c r="A86" s="763"/>
      <c r="B86" s="763"/>
      <c r="C86" s="763"/>
      <c r="D86" s="763"/>
      <c r="E86" s="763"/>
      <c r="F86" s="11"/>
      <c r="G86" s="11"/>
      <c r="H86" s="11"/>
      <c r="I86" s="11"/>
      <c r="J86" s="11"/>
      <c r="K86" s="11"/>
      <c r="L86" s="11"/>
      <c r="M86" s="11"/>
    </row>
    <row r="87" spans="1:13">
      <c r="A87" s="763"/>
      <c r="B87" s="763"/>
      <c r="C87" s="763"/>
      <c r="D87" s="763"/>
      <c r="E87" s="763"/>
      <c r="F87" s="11"/>
      <c r="G87" s="11"/>
      <c r="H87" s="11"/>
      <c r="I87" s="11"/>
      <c r="J87" s="11"/>
      <c r="K87" s="11"/>
      <c r="L87" s="11"/>
      <c r="M87" s="11"/>
    </row>
    <row r="88" spans="1:13">
      <c r="A88" s="763"/>
      <c r="B88" s="763"/>
      <c r="C88" s="763"/>
      <c r="D88" s="763"/>
      <c r="E88" s="763"/>
      <c r="F88" s="11"/>
      <c r="G88" s="11"/>
      <c r="H88" s="11"/>
      <c r="I88" s="11"/>
      <c r="J88" s="11"/>
      <c r="K88" s="11"/>
      <c r="L88" s="11"/>
      <c r="M88" s="11"/>
    </row>
    <row r="89" spans="1:13">
      <c r="A89" s="763"/>
      <c r="B89" s="763"/>
      <c r="C89" s="763"/>
      <c r="D89" s="763"/>
      <c r="E89" s="763"/>
      <c r="F89" s="11"/>
      <c r="G89" s="11"/>
      <c r="H89" s="11"/>
      <c r="I89" s="11"/>
      <c r="J89" s="11"/>
      <c r="K89" s="11"/>
      <c r="L89" s="11"/>
      <c r="M89" s="11"/>
    </row>
    <row r="90" spans="1:13">
      <c r="A90" s="763"/>
      <c r="B90" s="763"/>
      <c r="C90" s="763"/>
      <c r="D90" s="763"/>
      <c r="E90" s="763"/>
      <c r="F90" s="11"/>
      <c r="G90" s="11"/>
      <c r="H90" s="11"/>
      <c r="I90" s="11"/>
      <c r="J90" s="11"/>
      <c r="K90" s="11"/>
      <c r="L90" s="11"/>
      <c r="M90" s="11"/>
    </row>
    <row r="91" spans="1:13">
      <c r="A91" s="763"/>
      <c r="B91" s="763"/>
      <c r="C91" s="763"/>
      <c r="D91" s="763"/>
      <c r="E91" s="763"/>
      <c r="F91" s="11"/>
      <c r="G91" s="11"/>
      <c r="H91" s="11"/>
      <c r="I91" s="11"/>
      <c r="J91" s="11"/>
      <c r="K91" s="11"/>
      <c r="L91" s="11"/>
      <c r="M91" s="11"/>
    </row>
    <row r="92" spans="1:13">
      <c r="A92" s="763"/>
      <c r="B92" s="763"/>
      <c r="C92" s="763"/>
      <c r="D92" s="763"/>
      <c r="E92" s="763"/>
      <c r="F92" s="11"/>
      <c r="G92" s="11"/>
      <c r="H92" s="11"/>
      <c r="I92" s="11"/>
      <c r="J92" s="11"/>
      <c r="K92" s="11"/>
      <c r="L92" s="11"/>
      <c r="M92" s="11"/>
    </row>
    <row r="93" spans="1:13">
      <c r="A93" s="763"/>
      <c r="B93" s="763"/>
      <c r="C93" s="763"/>
      <c r="D93" s="763"/>
      <c r="E93" s="763"/>
      <c r="F93" s="11"/>
      <c r="G93" s="11"/>
      <c r="H93" s="11"/>
      <c r="I93" s="11"/>
      <c r="J93" s="11"/>
      <c r="K93" s="11"/>
      <c r="L93" s="11"/>
      <c r="M93" s="11"/>
    </row>
    <row r="94" spans="1:13">
      <c r="A94" s="763"/>
      <c r="B94" s="763"/>
      <c r="C94" s="763"/>
      <c r="D94" s="763"/>
      <c r="E94" s="763"/>
      <c r="F94" s="11"/>
      <c r="G94" s="11"/>
      <c r="H94" s="11"/>
      <c r="I94" s="11"/>
      <c r="J94" s="11"/>
      <c r="K94" s="11"/>
      <c r="L94" s="11"/>
      <c r="M94" s="11"/>
    </row>
    <row r="95" spans="1:13">
      <c r="A95" s="763"/>
      <c r="B95" s="763"/>
      <c r="C95" s="763"/>
      <c r="D95" s="763"/>
      <c r="E95" s="763"/>
      <c r="F95" s="11"/>
      <c r="G95" s="11"/>
      <c r="H95" s="11"/>
      <c r="I95" s="11"/>
      <c r="J95" s="11"/>
      <c r="K95" s="11"/>
      <c r="L95" s="11"/>
      <c r="M95" s="11"/>
    </row>
    <row r="96" spans="1:13">
      <c r="A96" s="763"/>
      <c r="B96" s="763"/>
      <c r="C96" s="763"/>
      <c r="D96" s="763"/>
      <c r="E96" s="763"/>
      <c r="F96" s="11"/>
      <c r="G96" s="11"/>
      <c r="H96" s="11"/>
      <c r="I96" s="11"/>
      <c r="J96" s="11"/>
      <c r="K96" s="11"/>
      <c r="L96" s="11"/>
      <c r="M96" s="11"/>
    </row>
    <row r="97" spans="1:13">
      <c r="A97" s="763"/>
      <c r="B97" s="763"/>
      <c r="C97" s="763"/>
      <c r="D97" s="763"/>
      <c r="E97" s="763"/>
      <c r="F97" s="11"/>
      <c r="G97" s="11"/>
      <c r="H97" s="11"/>
      <c r="I97" s="11"/>
      <c r="J97" s="11"/>
      <c r="K97" s="11"/>
      <c r="L97" s="11"/>
      <c r="M97" s="11"/>
    </row>
    <row r="98" spans="1:13">
      <c r="A98" s="763"/>
      <c r="B98" s="763"/>
      <c r="C98" s="763"/>
      <c r="D98" s="763"/>
      <c r="E98" s="763"/>
      <c r="F98" s="11"/>
      <c r="G98" s="11"/>
      <c r="H98" s="11"/>
      <c r="I98" s="11"/>
      <c r="J98" s="11"/>
      <c r="K98" s="11"/>
      <c r="L98" s="11"/>
      <c r="M98" s="11"/>
    </row>
    <row r="99" spans="1:13">
      <c r="A99" s="763"/>
      <c r="B99" s="763"/>
      <c r="C99" s="763"/>
      <c r="D99" s="763"/>
      <c r="E99" s="763"/>
      <c r="F99" s="11"/>
      <c r="G99" s="11"/>
      <c r="H99" s="11"/>
      <c r="I99" s="11"/>
      <c r="J99" s="11"/>
      <c r="K99" s="11"/>
      <c r="L99" s="11"/>
      <c r="M99" s="11"/>
    </row>
    <row r="100" spans="1:13">
      <c r="A100" s="763"/>
      <c r="B100" s="763"/>
      <c r="C100" s="763"/>
      <c r="D100" s="763"/>
      <c r="E100" s="763"/>
      <c r="F100" s="11"/>
      <c r="G100" s="11"/>
      <c r="H100" s="11"/>
      <c r="I100" s="11"/>
      <c r="J100" s="11"/>
      <c r="K100" s="11"/>
      <c r="L100" s="11"/>
      <c r="M100" s="11"/>
    </row>
    <row r="101" spans="1:13">
      <c r="A101" s="763"/>
      <c r="B101" s="763"/>
      <c r="C101" s="763"/>
      <c r="D101" s="763"/>
      <c r="E101" s="763"/>
      <c r="F101" s="11"/>
      <c r="G101" s="11"/>
      <c r="H101" s="11"/>
      <c r="I101" s="11"/>
      <c r="J101" s="11"/>
      <c r="K101" s="11"/>
      <c r="L101" s="11"/>
      <c r="M101" s="11"/>
    </row>
    <row r="102" spans="1:13">
      <c r="A102" s="763"/>
      <c r="B102" s="763"/>
      <c r="C102" s="763"/>
      <c r="D102" s="763"/>
      <c r="E102" s="763"/>
      <c r="F102" s="11"/>
      <c r="G102" s="11"/>
      <c r="H102" s="11"/>
      <c r="I102" s="11"/>
      <c r="J102" s="11"/>
      <c r="K102" s="11"/>
      <c r="L102" s="11"/>
      <c r="M102" s="11"/>
    </row>
    <row r="103" spans="1:13">
      <c r="A103" s="763"/>
      <c r="B103" s="763"/>
      <c r="C103" s="763"/>
      <c r="D103" s="763"/>
      <c r="E103" s="763"/>
      <c r="F103" s="11"/>
      <c r="G103" s="11"/>
      <c r="H103" s="11"/>
      <c r="I103" s="11"/>
      <c r="J103" s="11"/>
      <c r="K103" s="11"/>
      <c r="L103" s="11"/>
      <c r="M103" s="11"/>
    </row>
    <row r="104" spans="1:13">
      <c r="A104" s="763"/>
      <c r="B104" s="763"/>
      <c r="C104" s="763"/>
      <c r="D104" s="763"/>
      <c r="E104" s="763"/>
      <c r="F104" s="11"/>
      <c r="G104" s="11"/>
      <c r="H104" s="11"/>
      <c r="I104" s="11"/>
      <c r="J104" s="11"/>
      <c r="K104" s="11"/>
      <c r="L104" s="11"/>
      <c r="M104" s="11"/>
    </row>
    <row r="105" spans="1:13">
      <c r="A105" s="763"/>
      <c r="B105" s="763"/>
      <c r="C105" s="763"/>
      <c r="D105" s="763"/>
      <c r="E105" s="763"/>
      <c r="F105" s="11"/>
      <c r="G105" s="11"/>
      <c r="H105" s="11"/>
      <c r="I105" s="11"/>
      <c r="J105" s="11"/>
      <c r="K105" s="11"/>
      <c r="L105" s="11"/>
      <c r="M105" s="11"/>
    </row>
    <row r="106" spans="1:13">
      <c r="A106" s="763"/>
      <c r="B106" s="763"/>
      <c r="C106" s="763"/>
      <c r="D106" s="763"/>
      <c r="E106" s="763"/>
      <c r="F106" s="11"/>
      <c r="G106" s="11"/>
      <c r="H106" s="11"/>
      <c r="I106" s="11"/>
      <c r="J106" s="11"/>
      <c r="K106" s="11"/>
      <c r="L106" s="11"/>
      <c r="M106" s="11"/>
    </row>
    <row r="107" spans="1:13">
      <c r="A107" s="763"/>
      <c r="B107" s="763"/>
      <c r="C107" s="763"/>
      <c r="D107" s="763"/>
      <c r="E107" s="763"/>
      <c r="F107" s="11"/>
      <c r="G107" s="11"/>
      <c r="H107" s="11"/>
      <c r="I107" s="11"/>
      <c r="J107" s="11"/>
      <c r="K107" s="11"/>
      <c r="L107" s="11"/>
      <c r="M107" s="11"/>
    </row>
    <row r="108" spans="1:13">
      <c r="A108" s="763"/>
      <c r="B108" s="763"/>
      <c r="C108" s="763"/>
      <c r="D108" s="763"/>
      <c r="E108" s="763"/>
      <c r="F108" s="11"/>
      <c r="G108" s="11"/>
      <c r="H108" s="11"/>
      <c r="I108" s="11"/>
      <c r="J108" s="11"/>
      <c r="K108" s="11"/>
      <c r="L108" s="11"/>
      <c r="M108" s="11"/>
    </row>
    <row r="109" spans="1:13">
      <c r="A109" s="763"/>
      <c r="B109" s="763"/>
      <c r="C109" s="763"/>
      <c r="D109" s="763"/>
      <c r="E109" s="763"/>
      <c r="F109" s="11"/>
      <c r="G109" s="11"/>
      <c r="H109" s="11"/>
      <c r="I109" s="11"/>
      <c r="J109" s="11"/>
      <c r="K109" s="11"/>
      <c r="L109" s="11"/>
      <c r="M109" s="11"/>
    </row>
    <row r="110" spans="1:13">
      <c r="A110" s="763"/>
      <c r="B110" s="763"/>
      <c r="C110" s="763"/>
      <c r="D110" s="763"/>
      <c r="E110" s="763"/>
      <c r="F110" s="11"/>
      <c r="G110" s="11"/>
      <c r="H110" s="11"/>
      <c r="I110" s="11"/>
      <c r="J110" s="11"/>
      <c r="K110" s="11"/>
      <c r="L110" s="11"/>
      <c r="M110" s="11"/>
    </row>
    <row r="111" spans="1:13">
      <c r="A111" s="763"/>
      <c r="B111" s="763"/>
      <c r="C111" s="763"/>
      <c r="D111" s="763"/>
      <c r="E111" s="763"/>
      <c r="F111" s="11"/>
      <c r="G111" s="11"/>
      <c r="H111" s="11"/>
      <c r="I111" s="11"/>
      <c r="J111" s="11"/>
      <c r="K111" s="11"/>
      <c r="L111" s="11"/>
      <c r="M111" s="11"/>
    </row>
    <row r="112" spans="1:13">
      <c r="A112" s="763"/>
      <c r="B112" s="763"/>
      <c r="C112" s="763"/>
      <c r="D112" s="763"/>
      <c r="E112" s="763"/>
      <c r="F112" s="11"/>
      <c r="G112" s="11"/>
      <c r="H112" s="11"/>
      <c r="I112" s="11"/>
      <c r="J112" s="11"/>
      <c r="K112" s="11"/>
      <c r="L112" s="11"/>
      <c r="M112" s="11"/>
    </row>
    <row r="113" spans="1:12">
      <c r="A113" s="763"/>
      <c r="B113" s="763"/>
      <c r="C113" s="763"/>
      <c r="D113" s="763"/>
      <c r="E113" s="763"/>
      <c r="F113" s="11"/>
      <c r="G113" s="11"/>
      <c r="H113" s="11"/>
      <c r="I113" s="11"/>
      <c r="J113" s="11"/>
      <c r="K113" s="11"/>
      <c r="L113" s="11"/>
    </row>
    <row r="114" spans="1:12">
      <c r="A114" s="763"/>
      <c r="B114" s="763"/>
      <c r="C114" s="763"/>
      <c r="D114" s="763"/>
      <c r="E114" s="763"/>
      <c r="F114" s="11"/>
      <c r="G114" s="11"/>
      <c r="H114" s="11"/>
      <c r="I114" s="11"/>
      <c r="J114" s="11"/>
      <c r="K114" s="11"/>
      <c r="L114" s="11"/>
    </row>
    <row r="115" spans="1:12">
      <c r="A115" s="763"/>
      <c r="B115" s="763"/>
      <c r="C115" s="763"/>
      <c r="D115" s="763"/>
      <c r="E115" s="763"/>
      <c r="F115" s="11"/>
      <c r="G115" s="11"/>
      <c r="H115" s="11"/>
      <c r="I115" s="11"/>
      <c r="J115" s="11"/>
      <c r="K115" s="11"/>
      <c r="L115" s="11"/>
    </row>
    <row r="116" spans="1:12">
      <c r="A116" s="763"/>
      <c r="B116" s="763"/>
      <c r="C116" s="763"/>
      <c r="D116" s="763"/>
      <c r="E116" s="763"/>
      <c r="F116" s="11"/>
      <c r="G116" s="11"/>
      <c r="H116" s="11"/>
      <c r="I116" s="11"/>
      <c r="J116" s="11"/>
      <c r="K116" s="11"/>
      <c r="L116" s="11"/>
    </row>
    <row r="117" spans="1:12">
      <c r="A117" s="763"/>
      <c r="B117" s="763"/>
      <c r="C117" s="763"/>
      <c r="D117" s="763"/>
      <c r="E117" s="763"/>
      <c r="F117" s="11"/>
      <c r="G117" s="11"/>
      <c r="H117" s="11"/>
      <c r="I117" s="11"/>
      <c r="J117" s="11"/>
      <c r="K117" s="11"/>
      <c r="L117" s="11"/>
    </row>
    <row r="118" spans="1:12">
      <c r="A118" s="763"/>
      <c r="B118" s="763"/>
      <c r="C118" s="763"/>
      <c r="D118" s="763"/>
      <c r="E118" s="763"/>
      <c r="F118" s="11"/>
      <c r="G118" s="11"/>
      <c r="H118" s="11"/>
      <c r="I118" s="11"/>
      <c r="J118" s="11"/>
      <c r="K118" s="11"/>
      <c r="L118" s="11"/>
    </row>
    <row r="119" spans="1:12">
      <c r="A119" s="763"/>
      <c r="B119" s="763"/>
      <c r="C119" s="763"/>
      <c r="D119" s="763"/>
      <c r="E119" s="763"/>
      <c r="F119" s="11"/>
      <c r="G119" s="11"/>
      <c r="H119" s="11"/>
      <c r="I119" s="11"/>
      <c r="J119" s="11"/>
      <c r="K119" s="11"/>
      <c r="L119" s="11"/>
    </row>
    <row r="120" spans="1:12">
      <c r="A120" s="763"/>
      <c r="B120" s="763"/>
      <c r="C120" s="763"/>
      <c r="D120" s="763"/>
      <c r="E120" s="763"/>
      <c r="F120" s="11"/>
      <c r="G120" s="11"/>
      <c r="H120" s="11"/>
      <c r="I120" s="11"/>
      <c r="J120" s="11"/>
      <c r="K120" s="11"/>
      <c r="L120" s="11"/>
    </row>
    <row r="121" spans="1:12">
      <c r="A121" s="763"/>
      <c r="B121" s="763"/>
      <c r="C121" s="763"/>
      <c r="D121" s="763"/>
      <c r="E121" s="763"/>
      <c r="F121" s="11"/>
      <c r="G121" s="11"/>
      <c r="H121" s="11"/>
      <c r="I121" s="11"/>
      <c r="J121" s="11"/>
      <c r="K121" s="11"/>
      <c r="L121" s="11"/>
    </row>
    <row r="122" spans="1:12">
      <c r="A122" s="763"/>
      <c r="B122" s="763"/>
      <c r="C122" s="763"/>
      <c r="D122" s="763"/>
      <c r="E122" s="763"/>
      <c r="F122" s="11"/>
      <c r="G122" s="11"/>
      <c r="H122" s="11"/>
      <c r="I122" s="11"/>
      <c r="J122" s="11"/>
      <c r="K122" s="11"/>
      <c r="L122" s="11"/>
    </row>
    <row r="123" spans="1:12">
      <c r="A123" s="763"/>
      <c r="B123" s="763"/>
      <c r="C123" s="763"/>
      <c r="D123" s="763"/>
      <c r="E123" s="763"/>
      <c r="F123" s="11"/>
      <c r="G123" s="11"/>
      <c r="H123" s="11"/>
      <c r="I123" s="11"/>
      <c r="J123" s="11"/>
      <c r="K123" s="11"/>
      <c r="L123" s="11"/>
    </row>
    <row r="124" spans="1:12">
      <c r="A124" s="763"/>
      <c r="B124" s="763"/>
      <c r="C124" s="763"/>
      <c r="D124" s="763"/>
      <c r="E124" s="763"/>
      <c r="F124" s="11"/>
      <c r="G124" s="11"/>
      <c r="H124" s="11"/>
      <c r="I124" s="11"/>
      <c r="J124" s="11"/>
      <c r="K124" s="11"/>
      <c r="L124" s="11"/>
    </row>
    <row r="125" spans="1:12">
      <c r="A125" s="763"/>
      <c r="B125" s="763"/>
      <c r="C125" s="763"/>
      <c r="D125" s="763"/>
      <c r="E125" s="763"/>
      <c r="F125" s="11"/>
      <c r="G125" s="11"/>
      <c r="H125" s="11"/>
      <c r="I125" s="11"/>
      <c r="J125" s="11"/>
      <c r="K125" s="11"/>
      <c r="L125" s="11"/>
    </row>
    <row r="126" spans="1:12">
      <c r="A126" s="763"/>
      <c r="B126" s="763"/>
      <c r="C126" s="763"/>
      <c r="D126" s="763"/>
      <c r="E126" s="763"/>
      <c r="F126" s="11"/>
      <c r="G126" s="11"/>
      <c r="H126" s="11"/>
      <c r="I126" s="11"/>
      <c r="J126" s="11"/>
      <c r="K126" s="11"/>
      <c r="L126" s="11"/>
    </row>
    <row r="127" spans="1:12">
      <c r="A127" s="763"/>
      <c r="B127" s="763"/>
      <c r="C127" s="763"/>
      <c r="D127" s="763"/>
      <c r="E127" s="763"/>
      <c r="F127" s="11"/>
      <c r="G127" s="11"/>
      <c r="H127" s="11"/>
      <c r="I127" s="11"/>
      <c r="J127" s="11"/>
      <c r="K127" s="11"/>
      <c r="L127" s="11"/>
    </row>
    <row r="128" spans="1:12">
      <c r="A128" s="763"/>
      <c r="B128" s="763"/>
      <c r="C128" s="763"/>
      <c r="D128" s="763"/>
      <c r="E128" s="763"/>
      <c r="F128" s="11"/>
      <c r="G128" s="11"/>
      <c r="H128" s="11"/>
      <c r="I128" s="11"/>
      <c r="J128" s="11"/>
      <c r="K128" s="11"/>
      <c r="L128" s="11"/>
    </row>
    <row r="129" spans="1:12">
      <c r="A129" s="763"/>
      <c r="B129" s="763"/>
      <c r="C129" s="763"/>
      <c r="D129" s="763"/>
      <c r="E129" s="763"/>
      <c r="F129" s="11"/>
      <c r="G129" s="11"/>
      <c r="H129" s="11"/>
      <c r="I129" s="11"/>
      <c r="J129" s="11"/>
      <c r="K129" s="11"/>
      <c r="L129" s="11"/>
    </row>
    <row r="130" spans="1:12">
      <c r="A130" s="763"/>
      <c r="B130" s="763"/>
      <c r="C130" s="763"/>
      <c r="D130" s="763"/>
      <c r="E130" s="763"/>
      <c r="F130" s="11"/>
      <c r="G130" s="11"/>
      <c r="H130" s="11"/>
      <c r="I130" s="11"/>
      <c r="J130" s="11"/>
      <c r="K130" s="11"/>
      <c r="L130" s="11"/>
    </row>
    <row r="131" spans="1:12">
      <c r="A131" s="763"/>
      <c r="B131" s="763"/>
      <c r="C131" s="763"/>
      <c r="D131" s="763"/>
      <c r="E131" s="763"/>
      <c r="F131" s="11"/>
      <c r="G131" s="11"/>
      <c r="H131" s="11"/>
      <c r="I131" s="11"/>
      <c r="J131" s="11"/>
      <c r="K131" s="11"/>
      <c r="L131" s="11"/>
    </row>
    <row r="132" spans="1:12">
      <c r="A132" s="763"/>
      <c r="B132" s="763"/>
      <c r="C132" s="763"/>
      <c r="D132" s="763"/>
      <c r="E132" s="763"/>
      <c r="F132" s="11"/>
      <c r="G132" s="11"/>
      <c r="H132" s="11"/>
      <c r="I132" s="11"/>
      <c r="J132" s="11"/>
      <c r="K132" s="11"/>
      <c r="L132" s="11"/>
    </row>
    <row r="133" spans="1:12">
      <c r="A133" s="763"/>
      <c r="B133" s="763"/>
      <c r="C133" s="763"/>
      <c r="D133" s="763"/>
      <c r="E133" s="763"/>
      <c r="F133" s="11"/>
      <c r="G133" s="11"/>
      <c r="H133" s="11"/>
      <c r="I133" s="11"/>
      <c r="J133" s="11"/>
      <c r="K133" s="11"/>
      <c r="L133" s="11"/>
    </row>
    <row r="134" spans="1:12">
      <c r="A134" s="763"/>
      <c r="B134" s="763"/>
      <c r="C134" s="763"/>
      <c r="D134" s="763"/>
      <c r="E134" s="763"/>
      <c r="F134" s="11"/>
      <c r="G134" s="11"/>
      <c r="H134" s="11"/>
      <c r="I134" s="11"/>
      <c r="J134" s="11"/>
      <c r="K134" s="11"/>
      <c r="L134" s="11"/>
    </row>
    <row r="135" spans="1:12">
      <c r="A135" s="763"/>
      <c r="B135" s="763"/>
      <c r="C135" s="763"/>
      <c r="D135" s="763"/>
      <c r="E135" s="763"/>
      <c r="F135" s="11"/>
      <c r="G135" s="11"/>
      <c r="H135" s="11"/>
      <c r="I135" s="11"/>
      <c r="J135" s="11"/>
      <c r="K135" s="11"/>
      <c r="L135" s="11"/>
    </row>
    <row r="136" spans="1:12">
      <c r="A136" s="763"/>
      <c r="B136" s="763"/>
      <c r="C136" s="763"/>
      <c r="D136" s="763"/>
      <c r="E136" s="763"/>
      <c r="F136" s="11"/>
      <c r="G136" s="11"/>
      <c r="H136" s="11"/>
      <c r="I136" s="11"/>
      <c r="J136" s="11"/>
      <c r="K136" s="11"/>
      <c r="L136" s="11"/>
    </row>
    <row r="137" spans="1:12">
      <c r="A137" s="763"/>
      <c r="B137" s="763"/>
      <c r="C137" s="763"/>
      <c r="D137" s="763"/>
      <c r="E137" s="763"/>
      <c r="F137" s="11"/>
      <c r="G137" s="11"/>
      <c r="H137" s="11"/>
      <c r="I137" s="11"/>
      <c r="J137" s="11"/>
      <c r="K137" s="11"/>
      <c r="L137" s="11"/>
    </row>
    <row r="138" spans="1:12">
      <c r="A138" s="763"/>
      <c r="B138" s="763"/>
      <c r="C138" s="763"/>
      <c r="D138" s="763"/>
      <c r="E138" s="763"/>
      <c r="F138" s="11"/>
      <c r="G138" s="11"/>
      <c r="H138" s="11"/>
      <c r="I138" s="11"/>
      <c r="J138" s="11"/>
      <c r="K138" s="11"/>
      <c r="L138" s="11"/>
    </row>
    <row r="139" spans="1:12">
      <c r="A139" s="763"/>
      <c r="B139" s="763"/>
      <c r="C139" s="763"/>
      <c r="D139" s="763"/>
      <c r="E139" s="763"/>
      <c r="F139" s="11"/>
      <c r="G139" s="11"/>
      <c r="H139" s="11"/>
      <c r="I139" s="11"/>
      <c r="J139" s="11"/>
      <c r="K139" s="11"/>
      <c r="L139" s="11"/>
    </row>
    <row r="140" spans="1:12">
      <c r="A140" s="763"/>
      <c r="B140" s="763"/>
      <c r="C140" s="763"/>
      <c r="D140" s="763"/>
      <c r="E140" s="763"/>
      <c r="F140" s="11"/>
      <c r="G140" s="11"/>
      <c r="H140" s="11"/>
      <c r="I140" s="11"/>
      <c r="J140" s="11"/>
      <c r="K140" s="11"/>
      <c r="L140" s="11"/>
    </row>
    <row r="141" spans="1:12">
      <c r="F141" s="11"/>
      <c r="G141" s="11"/>
      <c r="H141" s="11"/>
      <c r="I141" s="11"/>
      <c r="J141" s="11"/>
      <c r="K141" s="11"/>
      <c r="L141" s="11"/>
    </row>
    <row r="142" spans="1:12">
      <c r="F142" s="11"/>
      <c r="G142" s="11"/>
      <c r="H142" s="11"/>
      <c r="I142" s="11"/>
      <c r="J142" s="11"/>
      <c r="K142" s="11"/>
      <c r="L142" s="11"/>
    </row>
    <row r="143" spans="1:12">
      <c r="F143" s="11"/>
      <c r="G143" s="11"/>
      <c r="H143" s="11"/>
      <c r="I143" s="11"/>
      <c r="J143" s="11"/>
      <c r="K143" s="11"/>
      <c r="L143" s="11"/>
    </row>
    <row r="144" spans="1:12">
      <c r="F144" s="11"/>
      <c r="G144" s="11"/>
      <c r="H144" s="11"/>
      <c r="I144" s="11"/>
      <c r="J144" s="11"/>
      <c r="K144" s="11"/>
      <c r="L144" s="11"/>
    </row>
    <row r="145" spans="6:12">
      <c r="F145" s="11"/>
      <c r="G145" s="11"/>
      <c r="H145" s="11"/>
      <c r="I145" s="11"/>
      <c r="J145" s="11"/>
      <c r="K145" s="11"/>
      <c r="L145" s="11"/>
    </row>
    <row r="146" spans="6:12">
      <c r="F146" s="11"/>
      <c r="G146" s="11"/>
      <c r="H146" s="11"/>
      <c r="I146" s="11"/>
      <c r="J146" s="11"/>
      <c r="K146" s="11"/>
      <c r="L146" s="11"/>
    </row>
    <row r="147" spans="6:12">
      <c r="F147" s="11"/>
      <c r="G147" s="11"/>
      <c r="H147" s="11"/>
      <c r="I147" s="11"/>
      <c r="J147" s="11"/>
      <c r="K147" s="11"/>
      <c r="L147" s="11"/>
    </row>
    <row r="148" spans="6:12">
      <c r="F148" s="11"/>
      <c r="G148" s="11"/>
      <c r="H148" s="11"/>
      <c r="I148" s="11"/>
      <c r="J148" s="11"/>
      <c r="K148" s="11"/>
      <c r="L148" s="11"/>
    </row>
    <row r="149" spans="6:12">
      <c r="F149" s="11"/>
      <c r="G149" s="11"/>
      <c r="H149" s="11"/>
      <c r="I149" s="11"/>
      <c r="J149" s="11"/>
      <c r="K149" s="11"/>
      <c r="L149" s="11"/>
    </row>
    <row r="150" spans="6:12">
      <c r="F150" s="11"/>
      <c r="G150" s="11"/>
      <c r="H150" s="11"/>
      <c r="I150" s="11"/>
      <c r="J150" s="11"/>
      <c r="K150" s="11"/>
      <c r="L150" s="11"/>
    </row>
    <row r="151" spans="6:12">
      <c r="F151" s="11"/>
      <c r="G151" s="11"/>
      <c r="H151" s="11"/>
      <c r="I151" s="11"/>
      <c r="J151" s="11"/>
      <c r="K151" s="11"/>
      <c r="L151" s="11"/>
    </row>
    <row r="152" spans="6:12">
      <c r="F152" s="11"/>
      <c r="G152" s="11"/>
      <c r="H152" s="11"/>
      <c r="I152" s="11"/>
      <c r="J152" s="11"/>
      <c r="K152" s="11"/>
      <c r="L152" s="11"/>
    </row>
    <row r="153" spans="6:12">
      <c r="F153" s="11"/>
      <c r="G153" s="11"/>
      <c r="H153" s="11"/>
      <c r="I153" s="11"/>
      <c r="J153" s="11"/>
      <c r="K153" s="11"/>
      <c r="L153" s="11"/>
    </row>
    <row r="154" spans="6:12">
      <c r="F154" s="11"/>
      <c r="G154" s="11"/>
      <c r="H154" s="11"/>
      <c r="I154" s="11"/>
      <c r="J154" s="11"/>
      <c r="K154" s="11"/>
      <c r="L154" s="11"/>
    </row>
    <row r="155" spans="6:12">
      <c r="F155" s="11"/>
      <c r="G155" s="11"/>
      <c r="H155" s="11"/>
      <c r="I155" s="11"/>
      <c r="J155" s="11"/>
      <c r="K155" s="11"/>
      <c r="L155" s="11"/>
    </row>
    <row r="156" spans="6:12">
      <c r="F156" s="11"/>
      <c r="G156" s="11"/>
      <c r="H156" s="11"/>
      <c r="I156" s="11"/>
      <c r="J156" s="11"/>
      <c r="K156" s="11"/>
      <c r="L156" s="11"/>
    </row>
    <row r="157" spans="6:12">
      <c r="F157" s="11"/>
      <c r="G157" s="11"/>
      <c r="H157" s="11"/>
      <c r="I157" s="11"/>
      <c r="J157" s="11"/>
      <c r="K157" s="11"/>
      <c r="L157" s="11"/>
    </row>
    <row r="158" spans="6:12">
      <c r="F158" s="11"/>
      <c r="G158" s="11"/>
      <c r="H158" s="11"/>
      <c r="I158" s="11"/>
      <c r="J158" s="11"/>
      <c r="K158" s="11"/>
      <c r="L158" s="11"/>
    </row>
    <row r="159" spans="6:12">
      <c r="F159" s="11"/>
      <c r="G159" s="11"/>
      <c r="H159" s="11"/>
      <c r="I159" s="11"/>
      <c r="J159" s="11"/>
      <c r="K159" s="11"/>
      <c r="L159" s="11"/>
    </row>
    <row r="160" spans="6:12">
      <c r="F160" s="11"/>
      <c r="G160" s="11"/>
      <c r="H160" s="11"/>
      <c r="I160" s="11"/>
      <c r="J160" s="11"/>
      <c r="K160" s="11"/>
      <c r="L160" s="11"/>
    </row>
    <row r="161" spans="6:12">
      <c r="F161" s="11"/>
      <c r="G161" s="11"/>
      <c r="H161" s="11"/>
      <c r="I161" s="11"/>
      <c r="J161" s="11"/>
      <c r="K161" s="11"/>
      <c r="L161" s="11"/>
    </row>
    <row r="162" spans="6:12">
      <c r="F162" s="11"/>
      <c r="G162" s="11"/>
      <c r="H162" s="11"/>
      <c r="I162" s="11"/>
      <c r="J162" s="11"/>
      <c r="K162" s="11"/>
      <c r="L162" s="11"/>
    </row>
    <row r="163" spans="6:12">
      <c r="F163" s="11"/>
      <c r="G163" s="11"/>
      <c r="H163" s="11"/>
      <c r="I163" s="11"/>
      <c r="J163" s="11"/>
      <c r="K163" s="11"/>
      <c r="L163" s="11"/>
    </row>
    <row r="164" spans="6:12">
      <c r="F164" s="11"/>
      <c r="G164" s="11"/>
      <c r="H164" s="11"/>
      <c r="I164" s="11"/>
      <c r="J164" s="11"/>
      <c r="K164" s="11"/>
      <c r="L164" s="11"/>
    </row>
    <row r="165" spans="6:12">
      <c r="F165" s="11"/>
      <c r="G165" s="11"/>
      <c r="H165" s="11"/>
      <c r="I165" s="11"/>
      <c r="J165" s="11"/>
      <c r="K165" s="11"/>
      <c r="L165" s="11"/>
    </row>
    <row r="166" spans="6:12">
      <c r="F166" s="11"/>
      <c r="G166" s="11"/>
      <c r="H166" s="11"/>
      <c r="I166" s="11"/>
      <c r="J166" s="11"/>
      <c r="K166" s="11"/>
      <c r="L166" s="11"/>
    </row>
  </sheetData>
  <phoneticPr fontId="0" type="noConversion"/>
  <printOptions horizontalCentered="1" verticalCentered="1"/>
  <pageMargins left="0.5" right="0.5" top="0.5" bottom="0.5" header="0.5" footer="0.5"/>
  <pageSetup scale="6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4" enableFormatConditionsCalculation="0">
    <tabColor rgb="FF00B050"/>
  </sheetPr>
  <dimension ref="A1:AA289"/>
  <sheetViews>
    <sheetView defaultGridColor="0" view="pageBreakPreview" topLeftCell="A47" colorId="22" zoomScale="70" zoomScaleNormal="85" zoomScaleSheetLayoutView="70" workbookViewId="0">
      <selection activeCell="F69" sqref="F69"/>
    </sheetView>
  </sheetViews>
  <sheetFormatPr defaultColWidth="9.6640625" defaultRowHeight="15"/>
  <cols>
    <col min="1" max="1" width="2.6640625" style="4" customWidth="1"/>
    <col min="2" max="2" width="4.6640625" style="4" customWidth="1"/>
    <col min="3" max="3" width="34.77734375" style="4" customWidth="1"/>
    <col min="4" max="4" width="27.33203125" style="4" customWidth="1"/>
    <col min="5" max="5" width="21.88671875" style="4" bestFit="1" customWidth="1"/>
    <col min="6" max="6" width="15.6640625" style="4" customWidth="1"/>
    <col min="7" max="7" width="30.5546875" style="4" customWidth="1"/>
    <col min="8" max="16384" width="9.6640625" style="4"/>
  </cols>
  <sheetData>
    <row r="1" spans="1:27" ht="15.6" customHeight="1">
      <c r="A1" s="2241"/>
      <c r="B1" s="2822" t="s">
        <v>784</v>
      </c>
      <c r="C1" s="2244"/>
      <c r="D1" s="2821"/>
      <c r="E1" s="2244" t="s">
        <v>2747</v>
      </c>
      <c r="F1" s="2822" t="s">
        <v>2840</v>
      </c>
      <c r="G1" s="2246" t="s">
        <v>2841</v>
      </c>
      <c r="H1" s="11"/>
      <c r="I1" s="11"/>
      <c r="J1" s="11"/>
      <c r="K1" s="11"/>
      <c r="L1" s="11"/>
      <c r="M1" s="11"/>
      <c r="N1" s="11"/>
      <c r="O1" s="11"/>
      <c r="P1" s="11"/>
      <c r="Q1" s="11"/>
      <c r="R1" s="11"/>
      <c r="S1" s="11"/>
      <c r="T1" s="11"/>
      <c r="U1" s="11"/>
      <c r="V1" s="11"/>
      <c r="W1" s="11"/>
      <c r="X1" s="11"/>
      <c r="Y1" s="11"/>
      <c r="Z1" s="11"/>
      <c r="AA1" s="11"/>
    </row>
    <row r="2" spans="1:27" ht="15.6" customHeight="1">
      <c r="A2" s="2247"/>
      <c r="B2" s="66" t="str">
        <f>'Data Sheet'!$C$25</f>
        <v>Orange and Rockland Utilities, Inc</v>
      </c>
      <c r="C2" s="533"/>
      <c r="D2" s="56"/>
      <c r="E2" s="533" t="s">
        <v>3909</v>
      </c>
      <c r="F2" s="66" t="s">
        <v>2709</v>
      </c>
      <c r="G2" s="3221"/>
      <c r="H2" s="11"/>
      <c r="I2" s="11"/>
      <c r="J2" s="11"/>
      <c r="K2" s="11"/>
      <c r="L2" s="11"/>
      <c r="M2" s="11"/>
      <c r="N2" s="11"/>
      <c r="O2" s="11"/>
      <c r="P2" s="11"/>
      <c r="Q2" s="11"/>
      <c r="R2" s="11"/>
      <c r="S2" s="11"/>
      <c r="T2" s="11"/>
      <c r="U2" s="11"/>
      <c r="V2" s="11"/>
      <c r="W2" s="11"/>
      <c r="X2" s="11"/>
      <c r="Y2" s="11"/>
      <c r="Z2" s="11"/>
      <c r="AA2" s="11"/>
    </row>
    <row r="3" spans="1:27" ht="15.6" customHeight="1">
      <c r="A3" s="2247"/>
      <c r="B3" s="66"/>
      <c r="C3" s="533"/>
      <c r="D3" s="56"/>
      <c r="E3" s="533" t="s">
        <v>785</v>
      </c>
      <c r="F3" s="462" t="str">
        <f>'Data Sheet'!$C$40</f>
        <v>4/30/2014</v>
      </c>
      <c r="G3" s="3222" t="str">
        <f>'Data Sheet'!$C$38</f>
        <v>12/31/2013</v>
      </c>
      <c r="H3" s="11"/>
      <c r="I3" s="11"/>
      <c r="J3" s="11"/>
      <c r="K3" s="11"/>
      <c r="L3" s="11"/>
      <c r="M3" s="11"/>
      <c r="N3" s="11"/>
      <c r="O3" s="11"/>
      <c r="P3" s="11"/>
      <c r="Q3" s="11"/>
      <c r="R3" s="11"/>
      <c r="S3" s="11"/>
      <c r="T3" s="11"/>
      <c r="U3" s="11"/>
      <c r="V3" s="11"/>
      <c r="W3" s="11"/>
      <c r="X3" s="11"/>
      <c r="Y3" s="11"/>
      <c r="Z3" s="11"/>
      <c r="AA3" s="11"/>
    </row>
    <row r="4" spans="1:27" ht="15.6" customHeight="1">
      <c r="A4" s="3223"/>
      <c r="B4" s="222" t="s">
        <v>786</v>
      </c>
      <c r="C4" s="132"/>
      <c r="D4" s="132"/>
      <c r="E4" s="132"/>
      <c r="F4" s="132"/>
      <c r="G4" s="3224"/>
      <c r="H4" s="11"/>
      <c r="I4" s="11"/>
      <c r="J4" s="11"/>
      <c r="K4" s="11"/>
      <c r="L4" s="11"/>
      <c r="M4" s="11"/>
      <c r="N4" s="11"/>
      <c r="O4" s="11"/>
      <c r="P4" s="11"/>
      <c r="Q4" s="11"/>
      <c r="R4" s="11"/>
      <c r="S4" s="11"/>
      <c r="T4" s="11"/>
      <c r="U4" s="11"/>
      <c r="V4" s="11"/>
      <c r="W4" s="11"/>
      <c r="X4" s="11"/>
      <c r="Y4" s="11"/>
      <c r="Z4" s="11"/>
      <c r="AA4" s="11"/>
    </row>
    <row r="5" spans="1:27" ht="15.6" customHeight="1">
      <c r="A5" s="2247"/>
      <c r="B5" s="533"/>
      <c r="C5" s="533"/>
      <c r="D5" s="533"/>
      <c r="E5" s="533"/>
      <c r="F5" s="533"/>
      <c r="G5" s="2752"/>
      <c r="H5" s="11"/>
      <c r="I5" s="11"/>
      <c r="J5" s="11"/>
      <c r="K5" s="11"/>
      <c r="L5" s="11"/>
      <c r="M5" s="11"/>
      <c r="N5" s="11"/>
      <c r="O5" s="11"/>
      <c r="P5" s="11"/>
      <c r="Q5" s="11"/>
      <c r="R5" s="11"/>
      <c r="S5" s="11"/>
      <c r="T5" s="11"/>
      <c r="U5" s="11"/>
      <c r="V5" s="11"/>
      <c r="W5" s="11"/>
      <c r="X5" s="11"/>
      <c r="Y5" s="11"/>
      <c r="Z5" s="11"/>
      <c r="AA5" s="11"/>
    </row>
    <row r="6" spans="1:27" ht="15.6" customHeight="1">
      <c r="A6" s="2247"/>
      <c r="B6" s="533" t="s">
        <v>787</v>
      </c>
      <c r="C6" s="533"/>
      <c r="D6" s="533"/>
      <c r="E6" s="533"/>
      <c r="F6" s="533"/>
      <c r="G6" s="2752"/>
      <c r="H6" s="11"/>
      <c r="I6" s="11"/>
      <c r="J6" s="11"/>
      <c r="K6" s="11"/>
      <c r="L6" s="11"/>
      <c r="M6" s="11"/>
      <c r="N6" s="11"/>
      <c r="O6" s="11"/>
      <c r="P6" s="11"/>
      <c r="Q6" s="11"/>
      <c r="R6" s="11"/>
      <c r="S6" s="11"/>
      <c r="T6" s="11"/>
      <c r="U6" s="11"/>
      <c r="V6" s="11"/>
      <c r="W6" s="11"/>
      <c r="X6" s="11"/>
      <c r="Y6" s="11"/>
      <c r="Z6" s="11"/>
      <c r="AA6" s="11"/>
    </row>
    <row r="7" spans="1:27" ht="15.6" customHeight="1">
      <c r="A7" s="2247"/>
      <c r="B7" s="533" t="s">
        <v>2824</v>
      </c>
      <c r="C7" s="533"/>
      <c r="D7" s="533"/>
      <c r="E7" s="533"/>
      <c r="F7" s="533"/>
      <c r="G7" s="2752"/>
      <c r="H7" s="11"/>
      <c r="I7" s="11"/>
      <c r="J7" s="11"/>
      <c r="K7" s="11"/>
      <c r="L7" s="11"/>
      <c r="M7" s="11"/>
      <c r="N7" s="11"/>
      <c r="O7" s="11"/>
      <c r="P7" s="11"/>
      <c r="Q7" s="11"/>
      <c r="R7" s="11"/>
      <c r="S7" s="11"/>
      <c r="T7" s="11"/>
      <c r="U7" s="11"/>
      <c r="V7" s="11"/>
      <c r="W7" s="11"/>
      <c r="X7" s="11"/>
      <c r="Y7" s="11"/>
      <c r="Z7" s="11"/>
      <c r="AA7" s="11"/>
    </row>
    <row r="8" spans="1:27" ht="15.6" customHeight="1">
      <c r="A8" s="2247"/>
      <c r="B8" s="533" t="s">
        <v>4570</v>
      </c>
      <c r="C8" s="533"/>
      <c r="D8" s="533"/>
      <c r="E8" s="533"/>
      <c r="F8" s="533"/>
      <c r="G8" s="2752"/>
      <c r="H8" s="11"/>
      <c r="I8" s="11"/>
      <c r="J8" s="11"/>
      <c r="K8" s="11"/>
      <c r="L8" s="11"/>
      <c r="M8" s="11"/>
      <c r="N8" s="11"/>
      <c r="O8" s="11"/>
      <c r="P8" s="11"/>
      <c r="Q8" s="11"/>
      <c r="R8" s="11"/>
      <c r="S8" s="11"/>
      <c r="T8" s="11"/>
      <c r="U8" s="11"/>
      <c r="V8" s="11"/>
      <c r="W8" s="11"/>
      <c r="X8" s="11"/>
      <c r="Y8" s="11"/>
      <c r="Z8" s="11"/>
      <c r="AA8" s="11"/>
    </row>
    <row r="9" spans="1:27" ht="15.6" customHeight="1">
      <c r="A9" s="2247"/>
      <c r="B9" s="533" t="s">
        <v>4571</v>
      </c>
      <c r="C9" s="533"/>
      <c r="D9" s="533"/>
      <c r="E9" s="533"/>
      <c r="F9" s="533"/>
      <c r="G9" s="2752"/>
      <c r="H9" s="11"/>
      <c r="I9" s="11"/>
      <c r="J9" s="11"/>
      <c r="K9" s="11"/>
      <c r="L9" s="11"/>
      <c r="M9" s="11"/>
      <c r="N9" s="11"/>
      <c r="O9" s="11"/>
      <c r="P9" s="11"/>
      <c r="Q9" s="11"/>
      <c r="R9" s="11"/>
      <c r="S9" s="11"/>
      <c r="T9" s="11"/>
      <c r="U9" s="11"/>
      <c r="V9" s="11"/>
      <c r="W9" s="11"/>
      <c r="X9" s="11"/>
      <c r="Y9" s="11"/>
      <c r="Z9" s="11"/>
      <c r="AA9" s="11"/>
    </row>
    <row r="10" spans="1:27" ht="15.6" customHeight="1">
      <c r="A10" s="2247"/>
      <c r="B10" s="533" t="s">
        <v>1496</v>
      </c>
      <c r="C10" s="533"/>
      <c r="D10" s="533"/>
      <c r="E10" s="533"/>
      <c r="F10" s="533"/>
      <c r="G10" s="2752"/>
      <c r="H10" s="11"/>
      <c r="I10" s="11"/>
      <c r="J10" s="11"/>
      <c r="K10" s="11"/>
      <c r="L10" s="11"/>
      <c r="M10" s="11"/>
      <c r="N10" s="11"/>
      <c r="O10" s="11"/>
      <c r="P10" s="11"/>
      <c r="Q10" s="11"/>
      <c r="R10" s="11"/>
      <c r="S10" s="11"/>
      <c r="T10" s="11"/>
      <c r="U10" s="11"/>
      <c r="V10" s="11"/>
      <c r="W10" s="11"/>
      <c r="X10" s="11"/>
      <c r="Y10" s="11"/>
      <c r="Z10" s="11"/>
      <c r="AA10" s="11"/>
    </row>
    <row r="11" spans="1:27" ht="15.6" customHeight="1">
      <c r="A11" s="3225"/>
      <c r="B11" s="52"/>
      <c r="C11" s="52"/>
      <c r="D11" s="52"/>
      <c r="E11" s="52"/>
      <c r="F11" s="52"/>
      <c r="G11" s="3226"/>
      <c r="H11" s="11"/>
      <c r="I11" s="11"/>
      <c r="J11" s="11"/>
      <c r="K11" s="11"/>
      <c r="L11" s="11"/>
      <c r="M11" s="11"/>
      <c r="N11" s="11"/>
      <c r="O11" s="11"/>
      <c r="P11" s="11"/>
      <c r="Q11" s="11"/>
      <c r="R11" s="11"/>
      <c r="S11" s="11"/>
      <c r="T11" s="11"/>
      <c r="U11" s="11"/>
      <c r="V11" s="11"/>
      <c r="W11" s="11"/>
      <c r="X11" s="11"/>
      <c r="Y11" s="11"/>
      <c r="Z11" s="11"/>
      <c r="AA11" s="11"/>
    </row>
    <row r="12" spans="1:27">
      <c r="A12" s="2247"/>
      <c r="B12" s="59"/>
      <c r="C12" s="64"/>
      <c r="D12" s="63"/>
      <c r="E12" s="63"/>
      <c r="F12" s="57"/>
      <c r="G12" s="3227" t="s">
        <v>1497</v>
      </c>
      <c r="H12" s="11"/>
      <c r="I12" s="11"/>
      <c r="J12" s="11"/>
      <c r="K12" s="11"/>
      <c r="L12" s="11"/>
      <c r="M12" s="11"/>
      <c r="N12" s="11"/>
      <c r="O12" s="11"/>
      <c r="P12" s="11"/>
      <c r="Q12" s="11"/>
      <c r="R12" s="11"/>
      <c r="S12" s="11"/>
      <c r="T12" s="11"/>
      <c r="U12" s="11"/>
      <c r="V12" s="11"/>
      <c r="W12" s="11"/>
      <c r="X12" s="11"/>
      <c r="Y12" s="11"/>
      <c r="Z12" s="11"/>
      <c r="AA12" s="11"/>
    </row>
    <row r="13" spans="1:27" ht="18" customHeight="1">
      <c r="A13" s="2247"/>
      <c r="B13" s="435" t="s">
        <v>4231</v>
      </c>
      <c r="C13" s="3218"/>
      <c r="D13" s="3366" t="s">
        <v>1498</v>
      </c>
      <c r="E13" s="3366"/>
      <c r="F13" s="3367"/>
      <c r="G13" s="3227" t="s">
        <v>1499</v>
      </c>
      <c r="H13" s="11"/>
      <c r="I13" s="11"/>
      <c r="J13" s="11"/>
      <c r="K13" s="11"/>
      <c r="L13" s="11"/>
      <c r="M13" s="11"/>
      <c r="N13" s="11"/>
      <c r="O13" s="11"/>
      <c r="P13" s="11"/>
      <c r="Q13" s="11"/>
      <c r="R13" s="11"/>
      <c r="S13" s="11"/>
      <c r="T13" s="11"/>
      <c r="U13" s="11"/>
      <c r="V13" s="11"/>
      <c r="W13" s="11"/>
      <c r="X13" s="11"/>
      <c r="Y13" s="11"/>
      <c r="Z13" s="11"/>
      <c r="AA13" s="11"/>
    </row>
    <row r="14" spans="1:27">
      <c r="A14" s="2247"/>
      <c r="B14" s="435" t="s">
        <v>4234</v>
      </c>
      <c r="C14" s="66"/>
      <c r="D14" s="533" t="s">
        <v>1500</v>
      </c>
      <c r="E14" s="533"/>
      <c r="F14" s="56"/>
      <c r="G14" s="3227" t="s">
        <v>2140</v>
      </c>
      <c r="H14" s="11"/>
      <c r="I14" s="11"/>
      <c r="J14" s="11"/>
      <c r="K14" s="11"/>
      <c r="L14" s="11"/>
      <c r="M14" s="11"/>
      <c r="N14" s="11"/>
      <c r="O14" s="11"/>
      <c r="P14" s="11"/>
      <c r="Q14" s="11"/>
      <c r="R14" s="11"/>
      <c r="S14" s="11"/>
      <c r="T14" s="11"/>
      <c r="U14" s="11"/>
      <c r="V14" s="11"/>
      <c r="W14" s="11"/>
      <c r="X14" s="11"/>
      <c r="Y14" s="11"/>
      <c r="Z14" s="11"/>
      <c r="AA14" s="11"/>
    </row>
    <row r="15" spans="1:27">
      <c r="A15" s="3228"/>
      <c r="B15" s="3153">
        <v>1</v>
      </c>
      <c r="C15" s="3154"/>
      <c r="D15" s="3155" t="s">
        <v>364</v>
      </c>
      <c r="E15" s="3156"/>
      <c r="F15" s="3156"/>
      <c r="G15" s="3229" t="s">
        <v>3747</v>
      </c>
      <c r="H15" s="11"/>
      <c r="I15" s="11"/>
      <c r="J15" s="11"/>
      <c r="K15" s="11"/>
      <c r="L15" s="11"/>
      <c r="M15" s="11"/>
      <c r="N15" s="11"/>
      <c r="O15" s="11"/>
      <c r="P15" s="11"/>
      <c r="Q15" s="11"/>
      <c r="R15" s="11"/>
      <c r="S15" s="11"/>
      <c r="T15" s="11"/>
      <c r="U15" s="11"/>
      <c r="V15" s="11"/>
      <c r="W15" s="11"/>
      <c r="X15" s="11"/>
      <c r="Y15" s="11"/>
      <c r="Z15" s="11"/>
      <c r="AA15" s="11"/>
    </row>
    <row r="16" spans="1:27">
      <c r="A16" s="2247"/>
      <c r="B16" s="53">
        <v>2</v>
      </c>
      <c r="C16" s="66"/>
      <c r="D16" s="533"/>
      <c r="E16" s="533"/>
      <c r="F16" s="533"/>
      <c r="G16" s="3230"/>
      <c r="H16" s="11"/>
      <c r="I16" s="11"/>
      <c r="J16" s="11"/>
      <c r="K16" s="11"/>
      <c r="L16" s="11"/>
      <c r="M16" s="11"/>
      <c r="N16" s="11"/>
      <c r="O16" s="11"/>
      <c r="P16" s="11"/>
      <c r="Q16" s="11"/>
      <c r="R16" s="11"/>
      <c r="S16" s="11"/>
      <c r="T16" s="11"/>
      <c r="U16" s="11"/>
      <c r="V16" s="11"/>
      <c r="W16" s="11"/>
      <c r="X16" s="11"/>
      <c r="Y16" s="11"/>
      <c r="Z16" s="11"/>
      <c r="AA16" s="11"/>
    </row>
    <row r="17" spans="1:27" ht="15.75" customHeight="1">
      <c r="A17" s="2247"/>
      <c r="B17" s="53">
        <v>3</v>
      </c>
      <c r="C17" s="66"/>
      <c r="D17" s="3158" t="s">
        <v>1501</v>
      </c>
      <c r="E17" s="533"/>
      <c r="F17" s="533"/>
      <c r="G17" s="3230">
        <v>67954162.260000005</v>
      </c>
      <c r="H17" s="11"/>
      <c r="I17" s="11"/>
      <c r="J17" s="11"/>
      <c r="K17" s="11"/>
      <c r="L17" s="11"/>
      <c r="M17" s="11"/>
      <c r="N17" s="11"/>
      <c r="O17" s="11"/>
      <c r="P17" s="11"/>
      <c r="Q17" s="11"/>
      <c r="R17" s="11"/>
      <c r="S17" s="11"/>
      <c r="T17" s="11"/>
      <c r="U17" s="11"/>
      <c r="V17" s="11"/>
      <c r="W17" s="11"/>
      <c r="X17" s="11"/>
      <c r="Y17" s="11"/>
      <c r="Z17" s="11"/>
      <c r="AA17" s="11"/>
    </row>
    <row r="18" spans="1:27">
      <c r="A18" s="2247"/>
      <c r="B18" s="53">
        <v>4</v>
      </c>
      <c r="C18" s="66"/>
      <c r="D18" s="533"/>
      <c r="E18" s="533"/>
      <c r="F18" s="533"/>
      <c r="G18" s="2262"/>
      <c r="H18" s="11"/>
      <c r="I18" s="11"/>
      <c r="J18" s="11"/>
      <c r="K18" s="11"/>
      <c r="L18" s="11"/>
      <c r="M18" s="11"/>
      <c r="N18" s="11"/>
      <c r="O18" s="11"/>
      <c r="P18" s="11"/>
      <c r="Q18" s="11"/>
      <c r="R18" s="11"/>
      <c r="S18" s="11"/>
      <c r="T18" s="11"/>
      <c r="U18" s="11"/>
      <c r="V18" s="11"/>
      <c r="W18" s="11"/>
      <c r="X18" s="11"/>
      <c r="Y18" s="11"/>
      <c r="Z18" s="11"/>
      <c r="AA18" s="11"/>
    </row>
    <row r="19" spans="1:27">
      <c r="A19" s="2247"/>
      <c r="B19" s="53">
        <v>5</v>
      </c>
      <c r="C19" s="66"/>
      <c r="D19" s="533"/>
      <c r="E19" s="533"/>
      <c r="F19" s="533"/>
      <c r="G19" s="2262"/>
      <c r="H19" s="11"/>
      <c r="I19" s="11"/>
      <c r="J19" s="11"/>
      <c r="K19" s="11"/>
      <c r="L19" s="11"/>
      <c r="M19" s="11"/>
      <c r="N19" s="11"/>
      <c r="O19" s="11"/>
      <c r="P19" s="11"/>
      <c r="Q19" s="11"/>
      <c r="R19" s="11"/>
      <c r="S19" s="11"/>
      <c r="T19" s="11"/>
      <c r="U19" s="11"/>
      <c r="V19" s="11"/>
      <c r="W19" s="11"/>
      <c r="X19" s="11"/>
      <c r="Y19" s="11"/>
      <c r="Z19" s="11"/>
      <c r="AA19" s="11"/>
    </row>
    <row r="20" spans="1:27">
      <c r="A20" s="2247"/>
      <c r="B20" s="53">
        <v>6</v>
      </c>
      <c r="C20" s="66"/>
      <c r="D20" s="533"/>
      <c r="E20" s="533"/>
      <c r="F20" s="533"/>
      <c r="G20" s="2262"/>
      <c r="H20" s="11"/>
      <c r="I20" s="11"/>
      <c r="J20" s="11"/>
      <c r="K20" s="11"/>
      <c r="L20" s="11"/>
      <c r="M20" s="11"/>
      <c r="N20" s="11"/>
      <c r="O20" s="11"/>
      <c r="P20" s="11"/>
      <c r="Q20" s="11"/>
      <c r="R20" s="11"/>
      <c r="S20" s="11"/>
      <c r="T20" s="11"/>
      <c r="U20" s="11"/>
      <c r="V20" s="11"/>
      <c r="W20" s="11"/>
      <c r="X20" s="11"/>
      <c r="Y20" s="11"/>
      <c r="Z20" s="11"/>
      <c r="AA20" s="11"/>
    </row>
    <row r="21" spans="1:27">
      <c r="A21" s="2247"/>
      <c r="B21" s="53">
        <v>7</v>
      </c>
      <c r="C21" s="66"/>
      <c r="D21" s="533"/>
      <c r="E21" s="533"/>
      <c r="F21" s="533"/>
      <c r="G21" s="2262"/>
      <c r="H21" s="11"/>
      <c r="I21" s="11"/>
      <c r="J21" s="11"/>
      <c r="K21" s="11"/>
      <c r="L21" s="11"/>
      <c r="M21" s="11"/>
      <c r="N21" s="11"/>
      <c r="O21" s="11"/>
      <c r="P21" s="11"/>
      <c r="Q21" s="11"/>
      <c r="R21" s="11"/>
      <c r="S21" s="11"/>
      <c r="T21" s="11"/>
      <c r="U21" s="11"/>
      <c r="V21" s="11"/>
      <c r="W21" s="11"/>
      <c r="X21" s="11"/>
      <c r="Y21" s="11"/>
      <c r="Z21" s="11"/>
      <c r="AA21" s="11"/>
    </row>
    <row r="22" spans="1:27">
      <c r="A22" s="2247"/>
      <c r="B22" s="53">
        <v>8</v>
      </c>
      <c r="C22" s="66"/>
      <c r="D22" s="533"/>
      <c r="E22" s="533"/>
      <c r="F22" s="533"/>
      <c r="G22" s="2262"/>
      <c r="H22" s="11"/>
      <c r="I22" s="11"/>
      <c r="J22" s="11"/>
      <c r="K22" s="11"/>
      <c r="L22" s="11"/>
      <c r="M22" s="11"/>
      <c r="N22" s="11"/>
      <c r="O22" s="11"/>
      <c r="P22" s="11"/>
      <c r="Q22" s="11"/>
      <c r="R22" s="11"/>
      <c r="S22" s="11"/>
      <c r="T22" s="11"/>
      <c r="U22" s="11"/>
      <c r="V22" s="11"/>
      <c r="W22" s="11"/>
      <c r="X22" s="11"/>
      <c r="Y22" s="11"/>
      <c r="Z22" s="11"/>
      <c r="AA22" s="11"/>
    </row>
    <row r="23" spans="1:27">
      <c r="A23" s="2247"/>
      <c r="B23" s="53">
        <v>9</v>
      </c>
      <c r="C23" s="66"/>
      <c r="D23" s="533"/>
      <c r="E23" s="533"/>
      <c r="F23" s="533"/>
      <c r="G23" s="2262"/>
      <c r="H23" s="11"/>
      <c r="I23" s="11"/>
      <c r="J23" s="11"/>
      <c r="K23" s="11"/>
      <c r="L23" s="11"/>
      <c r="M23" s="11"/>
      <c r="N23" s="11"/>
      <c r="O23" s="11"/>
      <c r="P23" s="11"/>
      <c r="Q23" s="11"/>
      <c r="R23" s="11"/>
      <c r="S23" s="11"/>
      <c r="T23" s="11"/>
      <c r="U23" s="11"/>
      <c r="V23" s="11"/>
      <c r="W23" s="11"/>
      <c r="X23" s="11"/>
      <c r="Y23" s="11"/>
      <c r="Z23" s="11"/>
      <c r="AA23" s="11"/>
    </row>
    <row r="24" spans="1:27">
      <c r="A24" s="2247"/>
      <c r="B24" s="53">
        <v>10</v>
      </c>
      <c r="C24" s="66"/>
      <c r="D24" s="533"/>
      <c r="E24" s="533"/>
      <c r="F24" s="533"/>
      <c r="G24" s="2262"/>
      <c r="H24" s="11"/>
      <c r="I24" s="11"/>
      <c r="J24" s="11"/>
      <c r="K24" s="11"/>
      <c r="L24" s="11"/>
      <c r="M24" s="11"/>
      <c r="N24" s="11"/>
      <c r="O24" s="11"/>
      <c r="P24" s="11"/>
      <c r="Q24" s="11"/>
      <c r="R24" s="11"/>
      <c r="S24" s="11"/>
      <c r="T24" s="11"/>
      <c r="U24" s="11"/>
      <c r="V24" s="11"/>
      <c r="W24" s="11"/>
      <c r="X24" s="11"/>
      <c r="Y24" s="11"/>
      <c r="Z24" s="11"/>
      <c r="AA24" s="11"/>
    </row>
    <row r="25" spans="1:27">
      <c r="A25" s="2247"/>
      <c r="B25" s="53">
        <v>11</v>
      </c>
      <c r="C25" s="66"/>
      <c r="D25" s="533"/>
      <c r="E25" s="533"/>
      <c r="F25" s="533"/>
      <c r="G25" s="2262"/>
      <c r="H25" s="11"/>
      <c r="I25" s="11"/>
      <c r="J25" s="11"/>
      <c r="K25" s="11"/>
      <c r="L25" s="11"/>
      <c r="M25" s="11"/>
      <c r="N25" s="11"/>
      <c r="O25" s="11"/>
      <c r="P25" s="11"/>
      <c r="Q25" s="11"/>
      <c r="R25" s="11"/>
      <c r="S25" s="11"/>
      <c r="T25" s="11"/>
      <c r="U25" s="11"/>
      <c r="V25" s="11"/>
      <c r="W25" s="11"/>
      <c r="X25" s="11"/>
      <c r="Y25" s="11"/>
      <c r="Z25" s="11"/>
      <c r="AA25" s="11"/>
    </row>
    <row r="26" spans="1:27">
      <c r="A26" s="2247"/>
      <c r="B26" s="53">
        <v>12</v>
      </c>
      <c r="C26" s="66"/>
      <c r="D26" s="533"/>
      <c r="E26" s="533"/>
      <c r="F26" s="533"/>
      <c r="G26" s="2262"/>
      <c r="H26" s="11"/>
      <c r="I26" s="11"/>
      <c r="J26" s="11"/>
      <c r="K26" s="11"/>
      <c r="L26" s="11"/>
      <c r="M26" s="11"/>
      <c r="N26" s="11"/>
      <c r="O26" s="11"/>
      <c r="P26" s="11"/>
      <c r="Q26" s="11"/>
      <c r="R26" s="11"/>
      <c r="S26" s="11"/>
      <c r="T26" s="11"/>
      <c r="U26" s="11"/>
      <c r="V26" s="11"/>
      <c r="W26" s="11"/>
      <c r="X26" s="11"/>
      <c r="Y26" s="11"/>
      <c r="Z26" s="11"/>
      <c r="AA26" s="11"/>
    </row>
    <row r="27" spans="1:27">
      <c r="A27" s="2247"/>
      <c r="B27" s="53">
        <v>13</v>
      </c>
      <c r="C27" s="66"/>
      <c r="D27" s="533"/>
      <c r="E27" s="533"/>
      <c r="F27" s="533"/>
      <c r="G27" s="2262"/>
      <c r="H27" s="11"/>
      <c r="I27" s="11"/>
      <c r="J27" s="11"/>
      <c r="K27" s="11"/>
      <c r="L27" s="11"/>
      <c r="M27" s="11"/>
      <c r="N27" s="11"/>
      <c r="O27" s="11"/>
      <c r="P27" s="11"/>
      <c r="Q27" s="11"/>
      <c r="R27" s="11"/>
      <c r="S27" s="11"/>
      <c r="T27" s="11"/>
      <c r="U27" s="11"/>
      <c r="V27" s="11"/>
      <c r="W27" s="11"/>
      <c r="X27" s="11"/>
      <c r="Y27" s="11"/>
      <c r="Z27" s="11"/>
      <c r="AA27" s="11"/>
    </row>
    <row r="28" spans="1:27">
      <c r="A28" s="2247"/>
      <c r="B28" s="53">
        <v>14</v>
      </c>
      <c r="C28" s="66"/>
      <c r="D28" s="533"/>
      <c r="E28" s="533"/>
      <c r="F28" s="533"/>
      <c r="G28" s="2262"/>
      <c r="H28" s="11"/>
      <c r="I28" s="11"/>
      <c r="J28" s="11"/>
      <c r="K28" s="11"/>
      <c r="L28" s="11"/>
      <c r="M28" s="11"/>
      <c r="N28" s="11"/>
      <c r="O28" s="11"/>
      <c r="P28" s="11"/>
      <c r="Q28" s="11"/>
      <c r="R28" s="11"/>
      <c r="S28" s="11"/>
      <c r="T28" s="11"/>
      <c r="U28" s="11"/>
      <c r="V28" s="11"/>
      <c r="W28" s="11"/>
      <c r="X28" s="11"/>
      <c r="Y28" s="11"/>
      <c r="Z28" s="11"/>
      <c r="AA28" s="11"/>
    </row>
    <row r="29" spans="1:27">
      <c r="A29" s="2247"/>
      <c r="B29" s="53">
        <v>15</v>
      </c>
      <c r="C29" s="66"/>
      <c r="D29" s="533"/>
      <c r="E29" s="533"/>
      <c r="F29" s="533"/>
      <c r="G29" s="2262"/>
      <c r="H29" s="11"/>
      <c r="I29" s="11"/>
      <c r="J29" s="11"/>
      <c r="K29" s="11"/>
      <c r="L29" s="11"/>
      <c r="M29" s="11"/>
      <c r="N29" s="11"/>
      <c r="O29" s="11"/>
      <c r="P29" s="11"/>
      <c r="Q29" s="11"/>
      <c r="R29" s="11"/>
      <c r="S29" s="11"/>
      <c r="T29" s="11"/>
      <c r="U29" s="11"/>
      <c r="V29" s="11"/>
      <c r="W29" s="11"/>
      <c r="X29" s="11"/>
      <c r="Y29" s="11"/>
      <c r="Z29" s="11"/>
      <c r="AA29" s="11"/>
    </row>
    <row r="30" spans="1:27">
      <c r="A30" s="2247"/>
      <c r="B30" s="53">
        <v>16</v>
      </c>
      <c r="C30" s="66"/>
      <c r="D30" s="533"/>
      <c r="E30" s="533"/>
      <c r="F30" s="533"/>
      <c r="G30" s="2262"/>
      <c r="H30" s="11"/>
      <c r="I30" s="11"/>
      <c r="J30" s="11"/>
      <c r="K30" s="11"/>
      <c r="L30" s="11"/>
      <c r="M30" s="11"/>
      <c r="N30" s="11"/>
      <c r="O30" s="11"/>
      <c r="P30" s="11"/>
      <c r="Q30" s="11"/>
      <c r="R30" s="11"/>
      <c r="S30" s="11"/>
      <c r="T30" s="11"/>
      <c r="U30" s="11"/>
      <c r="V30" s="11"/>
      <c r="W30" s="11"/>
      <c r="X30" s="11"/>
      <c r="Y30" s="11"/>
      <c r="Z30" s="11"/>
      <c r="AA30" s="11"/>
    </row>
    <row r="31" spans="1:27">
      <c r="A31" s="2247"/>
      <c r="B31" s="53">
        <v>17</v>
      </c>
      <c r="C31" s="66"/>
      <c r="D31" s="533"/>
      <c r="E31" s="533"/>
      <c r="F31" s="533"/>
      <c r="G31" s="2262"/>
      <c r="H31" s="11"/>
      <c r="I31" s="11"/>
      <c r="J31" s="11"/>
      <c r="K31" s="11"/>
      <c r="L31" s="11"/>
      <c r="M31" s="11"/>
      <c r="N31" s="11"/>
      <c r="O31" s="11"/>
      <c r="P31" s="11"/>
      <c r="Q31" s="11"/>
      <c r="R31" s="11"/>
      <c r="S31" s="11"/>
      <c r="T31" s="11"/>
      <c r="U31" s="11"/>
      <c r="V31" s="11"/>
      <c r="W31" s="11"/>
      <c r="X31" s="11"/>
      <c r="Y31" s="11"/>
      <c r="Z31" s="11"/>
      <c r="AA31" s="11"/>
    </row>
    <row r="32" spans="1:27">
      <c r="A32" s="2247"/>
      <c r="B32" s="53">
        <v>18</v>
      </c>
      <c r="C32" s="66"/>
      <c r="D32" s="533"/>
      <c r="E32" s="533"/>
      <c r="F32" s="533"/>
      <c r="G32" s="2262"/>
      <c r="H32" s="11"/>
      <c r="I32" s="11"/>
      <c r="J32" s="11"/>
      <c r="K32" s="11"/>
      <c r="L32" s="11"/>
      <c r="M32" s="11"/>
      <c r="N32" s="11"/>
      <c r="O32" s="11"/>
      <c r="P32" s="11"/>
      <c r="Q32" s="11"/>
      <c r="R32" s="11"/>
      <c r="S32" s="11"/>
      <c r="T32" s="11"/>
      <c r="U32" s="11"/>
      <c r="V32" s="11"/>
      <c r="W32" s="11"/>
      <c r="X32" s="11"/>
      <c r="Y32" s="11"/>
      <c r="Z32" s="11"/>
      <c r="AA32" s="11"/>
    </row>
    <row r="33" spans="1:27">
      <c r="A33" s="2247"/>
      <c r="B33" s="53">
        <v>19</v>
      </c>
      <c r="C33" s="66"/>
      <c r="D33" s="533"/>
      <c r="E33" s="533" t="s">
        <v>1502</v>
      </c>
      <c r="F33" s="533"/>
      <c r="G33" s="3231">
        <f>SUM(G17:G32)</f>
        <v>67954162.260000005</v>
      </c>
      <c r="H33" s="11"/>
      <c r="I33" s="11"/>
      <c r="J33" s="11"/>
      <c r="K33" s="11"/>
      <c r="L33" s="11"/>
      <c r="M33" s="11"/>
      <c r="N33" s="11"/>
      <c r="O33" s="11"/>
      <c r="P33" s="11"/>
      <c r="Q33" s="11"/>
      <c r="R33" s="11"/>
      <c r="S33" s="11"/>
      <c r="T33" s="11"/>
      <c r="U33" s="11"/>
      <c r="V33" s="11"/>
      <c r="W33" s="11"/>
      <c r="X33" s="11"/>
      <c r="Y33" s="11"/>
      <c r="Z33" s="11"/>
      <c r="AA33" s="11"/>
    </row>
    <row r="34" spans="1:27">
      <c r="A34" s="2247"/>
      <c r="B34" s="53">
        <v>20</v>
      </c>
      <c r="C34" s="66"/>
      <c r="D34" s="533"/>
      <c r="E34" s="533"/>
      <c r="F34" s="533"/>
      <c r="G34" s="3230"/>
      <c r="H34" s="11"/>
      <c r="I34" s="11"/>
      <c r="J34" s="11"/>
      <c r="K34" s="11"/>
      <c r="L34" s="11"/>
      <c r="M34" s="11"/>
      <c r="N34" s="11"/>
      <c r="O34" s="11"/>
      <c r="P34" s="11"/>
      <c r="Q34" s="11"/>
      <c r="R34" s="11"/>
      <c r="S34" s="11"/>
      <c r="T34" s="11"/>
      <c r="U34" s="11"/>
      <c r="V34" s="11"/>
      <c r="W34" s="11"/>
      <c r="X34" s="11"/>
      <c r="Y34" s="11"/>
      <c r="Z34" s="11"/>
      <c r="AA34" s="11"/>
    </row>
    <row r="35" spans="1:27">
      <c r="A35" s="2247"/>
      <c r="B35" s="53">
        <v>21</v>
      </c>
      <c r="C35" s="66"/>
      <c r="D35" s="1664" t="s">
        <v>365</v>
      </c>
      <c r="E35" s="533"/>
      <c r="F35" s="533"/>
      <c r="G35" s="2262"/>
      <c r="H35" s="11"/>
      <c r="I35" s="11"/>
      <c r="J35" s="11"/>
      <c r="K35" s="11"/>
      <c r="L35" s="11"/>
      <c r="M35" s="11"/>
      <c r="N35" s="11"/>
      <c r="O35" s="11"/>
      <c r="P35" s="11"/>
      <c r="Q35" s="11"/>
      <c r="R35" s="11"/>
      <c r="S35" s="11"/>
      <c r="T35" s="11"/>
      <c r="U35" s="11"/>
      <c r="V35" s="11"/>
      <c r="W35" s="11"/>
      <c r="X35" s="11"/>
      <c r="Y35" s="11"/>
      <c r="Z35" s="11"/>
      <c r="AA35" s="11"/>
    </row>
    <row r="36" spans="1:27">
      <c r="A36" s="2247"/>
      <c r="B36" s="53">
        <v>22</v>
      </c>
      <c r="C36" s="66"/>
      <c r="D36" s="533"/>
      <c r="E36" s="533"/>
      <c r="F36" s="533"/>
      <c r="G36" s="3230"/>
      <c r="H36" s="11"/>
      <c r="I36" s="11"/>
      <c r="J36" s="11"/>
      <c r="K36" s="11"/>
      <c r="L36" s="11"/>
      <c r="M36" s="11"/>
      <c r="N36" s="11"/>
      <c r="O36" s="11"/>
      <c r="P36" s="11"/>
      <c r="Q36" s="11"/>
      <c r="R36" s="11"/>
      <c r="S36" s="11"/>
      <c r="T36" s="11"/>
      <c r="U36" s="11"/>
      <c r="V36" s="11"/>
      <c r="W36" s="11"/>
      <c r="X36" s="11"/>
      <c r="Y36" s="11"/>
      <c r="Z36" s="11"/>
      <c r="AA36" s="11"/>
    </row>
    <row r="37" spans="1:27">
      <c r="A37" s="2247"/>
      <c r="B37" s="53">
        <v>23</v>
      </c>
      <c r="C37" s="66"/>
      <c r="D37" s="3158" t="s">
        <v>1501</v>
      </c>
      <c r="E37" s="533"/>
      <c r="F37" s="533"/>
      <c r="G37" s="2262">
        <v>6396806.2599999998</v>
      </c>
      <c r="H37" s="11"/>
      <c r="I37" s="11"/>
      <c r="J37" s="11"/>
      <c r="K37" s="11"/>
      <c r="L37" s="11"/>
      <c r="M37" s="11"/>
      <c r="N37" s="11"/>
      <c r="O37" s="11"/>
      <c r="P37" s="11"/>
      <c r="Q37" s="11"/>
      <c r="R37" s="11"/>
      <c r="S37" s="11"/>
      <c r="T37" s="11"/>
      <c r="U37" s="11"/>
      <c r="V37" s="11"/>
      <c r="W37" s="11"/>
      <c r="X37" s="11"/>
      <c r="Y37" s="11"/>
      <c r="Z37" s="11"/>
      <c r="AA37" s="11"/>
    </row>
    <row r="38" spans="1:27">
      <c r="A38" s="2247"/>
      <c r="B38" s="53">
        <v>24</v>
      </c>
      <c r="C38" s="66"/>
      <c r="D38" s="533"/>
      <c r="E38" s="533"/>
      <c r="F38" s="533"/>
      <c r="G38" s="2262"/>
      <c r="H38" s="11"/>
      <c r="I38" s="11"/>
      <c r="J38" s="11"/>
      <c r="K38" s="11"/>
      <c r="L38" s="11"/>
      <c r="M38" s="11"/>
      <c r="N38" s="11"/>
      <c r="O38" s="11"/>
      <c r="P38" s="11"/>
      <c r="Q38" s="11"/>
      <c r="R38" s="11"/>
      <c r="S38" s="11"/>
      <c r="T38" s="11"/>
      <c r="U38" s="11"/>
      <c r="V38" s="11"/>
      <c r="W38" s="11"/>
      <c r="X38" s="11"/>
      <c r="Y38" s="11"/>
      <c r="Z38" s="11"/>
      <c r="AA38" s="11"/>
    </row>
    <row r="39" spans="1:27">
      <c r="A39" s="2247"/>
      <c r="B39" s="53">
        <v>25</v>
      </c>
      <c r="C39" s="66"/>
      <c r="D39" s="533"/>
      <c r="E39" s="533"/>
      <c r="F39" s="533"/>
      <c r="G39" s="2262"/>
      <c r="H39" s="11"/>
      <c r="I39" s="11"/>
      <c r="J39" s="11"/>
      <c r="K39" s="11"/>
      <c r="L39" s="11"/>
      <c r="M39" s="11"/>
      <c r="N39" s="11"/>
      <c r="O39" s="11"/>
      <c r="P39" s="11"/>
      <c r="Q39" s="11"/>
      <c r="R39" s="11"/>
      <c r="S39" s="11"/>
      <c r="T39" s="11"/>
      <c r="U39" s="11"/>
      <c r="V39" s="11"/>
      <c r="W39" s="11"/>
      <c r="X39" s="11"/>
      <c r="Y39" s="11"/>
      <c r="Z39" s="11"/>
      <c r="AA39" s="11"/>
    </row>
    <row r="40" spans="1:27">
      <c r="A40" s="2247"/>
      <c r="B40" s="53">
        <v>26</v>
      </c>
      <c r="C40" s="66"/>
      <c r="D40" s="533"/>
      <c r="E40" s="533"/>
      <c r="F40" s="533"/>
      <c r="G40" s="2262"/>
      <c r="H40" s="11"/>
      <c r="I40" s="11"/>
      <c r="J40" s="11"/>
      <c r="K40" s="11"/>
      <c r="L40" s="11"/>
      <c r="M40" s="11"/>
      <c r="N40" s="11"/>
      <c r="O40" s="11"/>
      <c r="P40" s="11"/>
      <c r="Q40" s="11"/>
      <c r="R40" s="11"/>
      <c r="S40" s="11"/>
      <c r="T40" s="11"/>
      <c r="U40" s="11"/>
      <c r="V40" s="11"/>
      <c r="W40" s="11"/>
      <c r="X40" s="11"/>
      <c r="Y40" s="11"/>
      <c r="Z40" s="11"/>
      <c r="AA40" s="11"/>
    </row>
    <row r="41" spans="1:27">
      <c r="A41" s="2247"/>
      <c r="B41" s="53">
        <v>27</v>
      </c>
      <c r="C41" s="66"/>
      <c r="D41" s="533"/>
      <c r="E41" s="533"/>
      <c r="F41" s="533"/>
      <c r="G41" s="2262"/>
      <c r="H41" s="11"/>
      <c r="I41" s="11"/>
      <c r="J41" s="11"/>
      <c r="K41" s="11"/>
      <c r="L41" s="11"/>
      <c r="M41" s="11"/>
      <c r="N41" s="11"/>
      <c r="O41" s="11"/>
      <c r="P41" s="11"/>
      <c r="Q41" s="11"/>
      <c r="R41" s="11"/>
      <c r="S41" s="11"/>
      <c r="T41" s="11"/>
      <c r="U41" s="11"/>
      <c r="V41" s="11"/>
      <c r="W41" s="11"/>
      <c r="X41" s="11"/>
      <c r="Y41" s="11"/>
      <c r="Z41" s="11"/>
      <c r="AA41" s="11"/>
    </row>
    <row r="42" spans="1:27">
      <c r="A42" s="2247"/>
      <c r="B42" s="53">
        <v>28</v>
      </c>
      <c r="C42" s="66"/>
      <c r="D42" s="533"/>
      <c r="E42" s="533"/>
      <c r="F42" s="533"/>
      <c r="G42" s="2262"/>
      <c r="H42" s="11"/>
      <c r="I42" s="11"/>
      <c r="J42" s="11"/>
      <c r="K42" s="11"/>
      <c r="L42" s="11"/>
      <c r="M42" s="11"/>
      <c r="N42" s="11"/>
      <c r="O42" s="11"/>
      <c r="P42" s="11"/>
      <c r="Q42" s="11"/>
      <c r="R42" s="11"/>
      <c r="S42" s="11"/>
      <c r="T42" s="11"/>
      <c r="U42" s="11"/>
      <c r="V42" s="11"/>
      <c r="W42" s="11"/>
      <c r="X42" s="11"/>
      <c r="Y42" s="11"/>
      <c r="Z42" s="11"/>
      <c r="AA42" s="11"/>
    </row>
    <row r="43" spans="1:27">
      <c r="A43" s="2247"/>
      <c r="B43" s="53">
        <v>29</v>
      </c>
      <c r="C43" s="66"/>
      <c r="D43" s="533"/>
      <c r="E43" s="533"/>
      <c r="F43" s="533"/>
      <c r="G43" s="2262"/>
      <c r="H43" s="11"/>
      <c r="I43" s="11"/>
      <c r="J43" s="11"/>
      <c r="K43" s="11"/>
      <c r="L43" s="11"/>
      <c r="M43" s="11"/>
      <c r="N43" s="11"/>
      <c r="O43" s="11"/>
      <c r="P43" s="11"/>
      <c r="Q43" s="11"/>
      <c r="R43" s="11"/>
      <c r="S43" s="11"/>
      <c r="T43" s="11"/>
      <c r="U43" s="11"/>
      <c r="V43" s="11"/>
      <c r="W43" s="11"/>
      <c r="X43" s="11"/>
      <c r="Y43" s="11"/>
      <c r="Z43" s="11"/>
      <c r="AA43" s="11"/>
    </row>
    <row r="44" spans="1:27">
      <c r="A44" s="2247"/>
      <c r="B44" s="53">
        <v>30</v>
      </c>
      <c r="C44" s="66"/>
      <c r="D44" s="533"/>
      <c r="E44" s="533"/>
      <c r="F44" s="533"/>
      <c r="G44" s="2262"/>
      <c r="H44" s="11"/>
      <c r="I44" s="11"/>
      <c r="J44" s="11"/>
      <c r="K44" s="11"/>
      <c r="L44" s="11"/>
      <c r="M44" s="11"/>
      <c r="N44" s="11"/>
      <c r="O44" s="11"/>
      <c r="P44" s="11"/>
      <c r="Q44" s="11"/>
      <c r="R44" s="11"/>
      <c r="S44" s="11"/>
      <c r="T44" s="11"/>
      <c r="U44" s="11"/>
      <c r="V44" s="11"/>
      <c r="W44" s="11"/>
      <c r="X44" s="11"/>
      <c r="Y44" s="11"/>
      <c r="Z44" s="11"/>
      <c r="AA44" s="11"/>
    </row>
    <row r="45" spans="1:27">
      <c r="A45" s="2247"/>
      <c r="B45" s="53">
        <v>31</v>
      </c>
      <c r="C45" s="66"/>
      <c r="D45" s="533"/>
      <c r="E45" s="533" t="s">
        <v>1502</v>
      </c>
      <c r="F45" s="533"/>
      <c r="G45" s="3231">
        <f>SUM(G37:G44)</f>
        <v>6396806.2599999998</v>
      </c>
      <c r="H45" s="11"/>
      <c r="I45" s="11"/>
      <c r="J45" s="11"/>
      <c r="K45" s="11"/>
      <c r="L45" s="11"/>
      <c r="M45" s="11"/>
      <c r="N45" s="11"/>
      <c r="O45" s="11"/>
      <c r="P45" s="11"/>
      <c r="Q45" s="11"/>
      <c r="R45" s="11"/>
      <c r="S45" s="11"/>
      <c r="T45" s="11"/>
      <c r="U45" s="11"/>
      <c r="V45" s="11"/>
      <c r="W45" s="11"/>
      <c r="X45" s="11"/>
      <c r="Y45" s="11"/>
      <c r="Z45" s="11"/>
      <c r="AA45" s="11"/>
    </row>
    <row r="46" spans="1:27">
      <c r="A46" s="2247"/>
      <c r="B46" s="53">
        <v>32</v>
      </c>
      <c r="C46" s="66"/>
      <c r="D46" s="533"/>
      <c r="E46" s="533"/>
      <c r="F46" s="533"/>
      <c r="G46" s="3230"/>
      <c r="H46" s="11"/>
      <c r="I46" s="11"/>
      <c r="J46" s="11"/>
      <c r="K46" s="11"/>
      <c r="L46" s="11"/>
      <c r="M46" s="11"/>
      <c r="N46" s="11"/>
      <c r="O46" s="11"/>
      <c r="P46" s="11"/>
      <c r="Q46" s="11"/>
      <c r="R46" s="11"/>
      <c r="S46" s="11"/>
      <c r="T46" s="11"/>
      <c r="U46" s="11"/>
      <c r="V46" s="11"/>
      <c r="W46" s="11"/>
      <c r="X46" s="11"/>
      <c r="Y46" s="11"/>
      <c r="Z46" s="11"/>
      <c r="AA46" s="11"/>
    </row>
    <row r="47" spans="1:27">
      <c r="A47" s="2247"/>
      <c r="B47" s="53">
        <v>33</v>
      </c>
      <c r="C47" s="66"/>
      <c r="D47" s="1664" t="s">
        <v>1419</v>
      </c>
      <c r="E47" s="533"/>
      <c r="F47" s="533"/>
      <c r="G47" s="2262"/>
      <c r="H47" s="11"/>
      <c r="I47" s="11"/>
      <c r="J47" s="11"/>
      <c r="K47" s="11"/>
      <c r="L47" s="11"/>
      <c r="M47" s="11"/>
      <c r="N47" s="11"/>
      <c r="O47" s="11"/>
      <c r="P47" s="11"/>
      <c r="Q47" s="11"/>
      <c r="R47" s="11"/>
      <c r="S47" s="11"/>
      <c r="T47" s="11"/>
      <c r="U47" s="11"/>
      <c r="V47" s="11"/>
      <c r="W47" s="11"/>
      <c r="X47" s="11"/>
      <c r="Y47" s="11"/>
      <c r="Z47" s="11"/>
      <c r="AA47" s="11"/>
    </row>
    <row r="48" spans="1:27">
      <c r="A48" s="2247"/>
      <c r="B48" s="53">
        <v>34</v>
      </c>
      <c r="C48" s="66"/>
      <c r="D48" s="533"/>
      <c r="E48" s="533"/>
      <c r="F48" s="533"/>
      <c r="G48" s="3230"/>
      <c r="H48" s="11"/>
      <c r="I48" s="11"/>
      <c r="J48" s="11"/>
      <c r="K48" s="11"/>
      <c r="L48" s="11"/>
      <c r="M48" s="11"/>
      <c r="N48" s="11"/>
      <c r="O48" s="11"/>
      <c r="P48" s="11"/>
      <c r="Q48" s="11"/>
      <c r="R48" s="11"/>
      <c r="S48" s="11"/>
      <c r="T48" s="11"/>
      <c r="U48" s="11"/>
      <c r="V48" s="11"/>
      <c r="W48" s="11"/>
      <c r="X48" s="11"/>
      <c r="Y48" s="11"/>
      <c r="Z48" s="11"/>
      <c r="AA48" s="11"/>
    </row>
    <row r="49" spans="1:27">
      <c r="A49" s="2247"/>
      <c r="B49" s="53">
        <v>35</v>
      </c>
      <c r="C49" s="66"/>
      <c r="D49" s="3158" t="s">
        <v>1501</v>
      </c>
      <c r="E49" s="533"/>
      <c r="F49" s="533"/>
      <c r="G49" s="3232">
        <v>11050447.27</v>
      </c>
      <c r="H49" s="11"/>
      <c r="I49" s="11"/>
      <c r="J49" s="11"/>
      <c r="K49" s="11"/>
      <c r="L49" s="11"/>
      <c r="M49" s="11"/>
      <c r="N49" s="11"/>
      <c r="O49" s="11"/>
      <c r="P49" s="11"/>
      <c r="Q49" s="11"/>
      <c r="R49" s="11"/>
      <c r="S49" s="11"/>
      <c r="T49" s="11"/>
      <c r="U49" s="11"/>
      <c r="V49" s="11"/>
      <c r="W49" s="11"/>
      <c r="X49" s="11"/>
      <c r="Y49" s="11"/>
      <c r="Z49" s="11"/>
      <c r="AA49" s="11"/>
    </row>
    <row r="50" spans="1:27">
      <c r="A50" s="2247"/>
      <c r="B50" s="53">
        <v>36</v>
      </c>
      <c r="C50" s="66"/>
      <c r="D50" s="533"/>
      <c r="E50" s="533"/>
      <c r="F50" s="533"/>
      <c r="G50" s="2262"/>
      <c r="H50" s="11"/>
      <c r="I50" s="11"/>
      <c r="J50" s="11"/>
      <c r="K50" s="11"/>
      <c r="L50" s="11"/>
      <c r="M50" s="11"/>
      <c r="N50" s="11"/>
      <c r="O50" s="11"/>
      <c r="P50" s="11"/>
      <c r="Q50" s="11"/>
      <c r="R50" s="11"/>
      <c r="S50" s="11"/>
      <c r="T50" s="11"/>
      <c r="U50" s="11"/>
      <c r="V50" s="11"/>
      <c r="W50" s="11"/>
      <c r="X50" s="11"/>
      <c r="Y50" s="11"/>
      <c r="Z50" s="11"/>
      <c r="AA50" s="11"/>
    </row>
    <row r="51" spans="1:27">
      <c r="A51" s="2247"/>
      <c r="B51" s="53">
        <v>37</v>
      </c>
      <c r="C51" s="66"/>
      <c r="D51" s="533"/>
      <c r="E51" s="533"/>
      <c r="F51" s="533"/>
      <c r="G51" s="2262"/>
      <c r="H51" s="11"/>
      <c r="I51" s="11"/>
      <c r="J51" s="11"/>
      <c r="K51" s="11"/>
      <c r="L51" s="11"/>
      <c r="M51" s="11"/>
      <c r="N51" s="11"/>
      <c r="O51" s="11"/>
      <c r="P51" s="11"/>
      <c r="Q51" s="11"/>
      <c r="R51" s="11"/>
      <c r="S51" s="11"/>
      <c r="T51" s="11"/>
      <c r="U51" s="11"/>
      <c r="V51" s="11"/>
      <c r="W51" s="11"/>
      <c r="X51" s="11"/>
      <c r="Y51" s="11"/>
      <c r="Z51" s="11"/>
      <c r="AA51" s="11"/>
    </row>
    <row r="52" spans="1:27">
      <c r="A52" s="2247"/>
      <c r="B52" s="53">
        <v>38</v>
      </c>
      <c r="C52" s="66"/>
      <c r="D52" s="533"/>
      <c r="E52" s="533"/>
      <c r="F52" s="533"/>
      <c r="G52" s="2262"/>
      <c r="H52" s="11"/>
      <c r="I52" s="11"/>
      <c r="J52" s="11"/>
      <c r="K52" s="11"/>
      <c r="L52" s="11"/>
      <c r="M52" s="11"/>
      <c r="N52" s="11"/>
      <c r="O52" s="11"/>
      <c r="P52" s="11"/>
      <c r="Q52" s="11"/>
      <c r="R52" s="11"/>
      <c r="S52" s="11"/>
      <c r="T52" s="11"/>
      <c r="U52" s="11"/>
      <c r="V52" s="11"/>
      <c r="W52" s="11"/>
      <c r="X52" s="11"/>
      <c r="Y52" s="11"/>
      <c r="Z52" s="11"/>
      <c r="AA52" s="11"/>
    </row>
    <row r="53" spans="1:27">
      <c r="A53" s="2247"/>
      <c r="B53" s="53">
        <v>39</v>
      </c>
      <c r="C53" s="66"/>
      <c r="D53" s="533"/>
      <c r="E53" s="533" t="s">
        <v>1502</v>
      </c>
      <c r="F53" s="533"/>
      <c r="G53" s="3233">
        <f>SUM(G49:G52)</f>
        <v>11050447.27</v>
      </c>
      <c r="H53" s="11"/>
      <c r="I53" s="11"/>
      <c r="J53" s="11"/>
      <c r="K53" s="11"/>
      <c r="L53" s="11"/>
      <c r="M53" s="11"/>
      <c r="N53" s="11"/>
      <c r="O53" s="11"/>
      <c r="P53" s="11"/>
      <c r="Q53" s="11"/>
      <c r="R53" s="11"/>
      <c r="S53" s="11"/>
      <c r="T53" s="11"/>
      <c r="U53" s="11"/>
      <c r="V53" s="11"/>
      <c r="W53" s="11"/>
      <c r="X53" s="11"/>
      <c r="Y53" s="11"/>
      <c r="Z53" s="11"/>
      <c r="AA53" s="11"/>
    </row>
    <row r="54" spans="1:27">
      <c r="A54" s="2247"/>
      <c r="B54" s="53">
        <v>40</v>
      </c>
      <c r="C54" s="66"/>
      <c r="D54" s="533"/>
      <c r="E54" s="533"/>
      <c r="F54" s="533"/>
      <c r="G54" s="2262"/>
      <c r="H54" s="11"/>
      <c r="I54" s="11"/>
      <c r="J54" s="11"/>
      <c r="K54" s="11"/>
      <c r="L54" s="11"/>
      <c r="M54" s="11"/>
      <c r="N54" s="11"/>
      <c r="O54" s="11"/>
      <c r="P54" s="11"/>
      <c r="Q54" s="11"/>
      <c r="R54" s="11"/>
      <c r="S54" s="11"/>
      <c r="T54" s="11"/>
      <c r="U54" s="11"/>
      <c r="V54" s="11"/>
      <c r="W54" s="11"/>
      <c r="X54" s="11"/>
      <c r="Y54" s="11"/>
      <c r="Z54" s="11"/>
      <c r="AA54" s="11"/>
    </row>
    <row r="55" spans="1:27">
      <c r="A55" s="2247"/>
      <c r="B55" s="53">
        <v>41</v>
      </c>
      <c r="C55" s="66"/>
      <c r="D55" s="533"/>
      <c r="E55" s="533"/>
      <c r="F55" s="533"/>
      <c r="G55" s="2262"/>
      <c r="H55" s="11"/>
      <c r="I55" s="11"/>
      <c r="J55" s="11"/>
      <c r="K55" s="11"/>
      <c r="L55" s="11"/>
      <c r="M55" s="11"/>
      <c r="N55" s="11"/>
      <c r="O55" s="11"/>
      <c r="P55" s="11"/>
      <c r="Q55" s="11"/>
      <c r="R55" s="11"/>
      <c r="S55" s="11"/>
      <c r="T55" s="11"/>
      <c r="U55" s="11"/>
      <c r="V55" s="11"/>
      <c r="W55" s="11"/>
      <c r="X55" s="11"/>
      <c r="Y55" s="11"/>
      <c r="Z55" s="11"/>
      <c r="AA55" s="11"/>
    </row>
    <row r="56" spans="1:27" ht="15.75" thickBot="1">
      <c r="A56" s="2247"/>
      <c r="B56" s="53">
        <v>42</v>
      </c>
      <c r="C56" s="66"/>
      <c r="D56" s="2142" t="s">
        <v>1741</v>
      </c>
      <c r="E56" s="533" t="s">
        <v>3747</v>
      </c>
      <c r="F56" s="533"/>
      <c r="G56" s="3234">
        <f>G33+G45+G53</f>
        <v>85401415.790000007</v>
      </c>
      <c r="H56" s="11"/>
      <c r="I56" s="11"/>
      <c r="J56" s="11"/>
      <c r="K56" s="11"/>
      <c r="L56" s="11"/>
      <c r="M56" s="11"/>
      <c r="N56" s="11"/>
      <c r="O56" s="11"/>
      <c r="P56" s="11"/>
      <c r="Q56" s="11"/>
      <c r="R56" s="11"/>
      <c r="S56" s="11"/>
      <c r="T56" s="11"/>
      <c r="U56" s="11"/>
      <c r="V56" s="11"/>
      <c r="W56" s="11"/>
      <c r="X56" s="11"/>
      <c r="Y56" s="11"/>
      <c r="Z56" s="11"/>
      <c r="AA56" s="11"/>
    </row>
    <row r="57" spans="1:27" ht="15.75" thickBot="1">
      <c r="A57" s="2831"/>
      <c r="B57" s="2854">
        <v>43</v>
      </c>
      <c r="C57" s="3235"/>
      <c r="D57" s="3236" t="s">
        <v>3747</v>
      </c>
      <c r="E57" s="3236"/>
      <c r="F57" s="2753"/>
      <c r="G57" s="3237" t="s">
        <v>3747</v>
      </c>
      <c r="H57" s="11"/>
      <c r="I57" s="11"/>
      <c r="J57" s="11"/>
      <c r="K57" s="11"/>
      <c r="L57" s="11"/>
      <c r="M57" s="11"/>
      <c r="N57" s="11"/>
      <c r="O57" s="11"/>
      <c r="P57" s="11"/>
      <c r="Q57" s="11"/>
      <c r="R57" s="11"/>
      <c r="S57" s="11"/>
      <c r="T57" s="11"/>
      <c r="U57" s="11"/>
      <c r="V57" s="11"/>
      <c r="W57" s="11"/>
      <c r="X57" s="11"/>
      <c r="Y57" s="11"/>
      <c r="Z57" s="11"/>
      <c r="AA57" s="11"/>
    </row>
    <row r="58" spans="1:27">
      <c r="A58" s="3157"/>
      <c r="B58" s="533"/>
      <c r="C58" s="533"/>
      <c r="D58" s="533"/>
      <c r="E58" s="533"/>
      <c r="F58" s="533"/>
      <c r="G58" s="3159"/>
      <c r="H58" s="11"/>
      <c r="I58" s="11"/>
      <c r="J58" s="11"/>
      <c r="K58" s="11"/>
      <c r="L58" s="11"/>
      <c r="M58" s="11"/>
      <c r="N58" s="11"/>
      <c r="O58" s="11"/>
      <c r="P58" s="11"/>
      <c r="Q58" s="11"/>
      <c r="R58" s="11"/>
      <c r="S58" s="11"/>
      <c r="T58" s="11"/>
      <c r="U58" s="11"/>
      <c r="V58" s="11"/>
      <c r="W58" s="11"/>
      <c r="X58" s="11"/>
      <c r="Y58" s="11"/>
      <c r="Z58" s="11"/>
      <c r="AA58" s="11"/>
    </row>
    <row r="59" spans="1:27" ht="15.75">
      <c r="A59" s="3160" t="s">
        <v>1503</v>
      </c>
      <c r="B59" s="3161"/>
      <c r="C59" s="3161"/>
      <c r="D59" s="3161"/>
      <c r="E59" s="3162"/>
      <c r="F59" s="533"/>
      <c r="G59" s="3159"/>
      <c r="H59" s="11"/>
      <c r="I59" s="11"/>
      <c r="J59" s="11"/>
      <c r="K59" s="11"/>
      <c r="L59" s="11"/>
      <c r="M59" s="11"/>
      <c r="N59" s="11"/>
      <c r="O59" s="11"/>
      <c r="P59" s="11"/>
      <c r="Q59" s="11"/>
      <c r="R59" s="11"/>
      <c r="S59" s="11"/>
      <c r="T59" s="11"/>
      <c r="U59" s="11"/>
      <c r="V59" s="11"/>
      <c r="W59" s="11"/>
      <c r="X59" s="11"/>
      <c r="Y59" s="11"/>
      <c r="Z59" s="11"/>
      <c r="AA59" s="11"/>
    </row>
    <row r="60" spans="1:27" ht="15.75">
      <c r="A60" s="3160"/>
      <c r="B60" s="3161"/>
      <c r="C60" s="3161"/>
      <c r="D60" s="3151" t="s">
        <v>1504</v>
      </c>
      <c r="E60" s="3162"/>
      <c r="F60" s="533"/>
      <c r="G60" s="3159"/>
      <c r="H60" s="11"/>
      <c r="I60" s="11"/>
      <c r="J60" s="11"/>
      <c r="K60" s="11"/>
      <c r="L60" s="11"/>
      <c r="M60" s="11"/>
      <c r="N60" s="11"/>
      <c r="O60" s="11"/>
      <c r="P60" s="11"/>
      <c r="Q60" s="11"/>
      <c r="R60" s="11"/>
      <c r="S60" s="11"/>
      <c r="T60" s="11"/>
      <c r="U60" s="11"/>
      <c r="V60" s="11"/>
      <c r="W60" s="11"/>
      <c r="X60" s="11"/>
      <c r="Y60" s="11"/>
      <c r="Z60" s="11"/>
      <c r="AA60" s="11"/>
    </row>
    <row r="61" spans="1:27" ht="16.5" thickBot="1">
      <c r="A61" s="3160"/>
      <c r="B61" s="3161"/>
      <c r="C61" s="3161"/>
      <c r="D61" s="3161" t="s">
        <v>4643</v>
      </c>
      <c r="E61" s="3162"/>
      <c r="F61" s="533"/>
      <c r="G61" s="3159"/>
      <c r="H61" s="11"/>
      <c r="I61" s="11"/>
      <c r="J61" s="11"/>
      <c r="K61" s="11"/>
      <c r="L61" s="11"/>
      <c r="M61" s="11"/>
      <c r="N61" s="11"/>
      <c r="O61" s="11"/>
      <c r="P61" s="11"/>
      <c r="Q61" s="11"/>
      <c r="R61" s="11"/>
      <c r="S61" s="11"/>
      <c r="T61" s="11"/>
      <c r="U61" s="11"/>
      <c r="V61" s="11"/>
      <c r="W61" s="11"/>
      <c r="X61" s="11"/>
      <c r="Y61" s="11"/>
      <c r="Z61" s="11"/>
      <c r="AA61" s="11"/>
    </row>
    <row r="62" spans="1:27" ht="15.75">
      <c r="A62" s="3163"/>
      <c r="B62" s="2841"/>
      <c r="C62" s="2841"/>
      <c r="D62" s="2841"/>
      <c r="E62" s="2842"/>
      <c r="F62" s="2244"/>
      <c r="G62" s="3164"/>
      <c r="H62" s="11"/>
      <c r="I62" s="11"/>
      <c r="J62" s="11"/>
      <c r="K62" s="11"/>
      <c r="L62" s="11"/>
      <c r="M62" s="11"/>
      <c r="N62" s="11"/>
      <c r="O62" s="11"/>
      <c r="P62" s="11"/>
      <c r="Q62" s="11"/>
      <c r="R62" s="11"/>
      <c r="S62" s="11"/>
      <c r="T62" s="11"/>
      <c r="U62" s="11"/>
      <c r="V62" s="11"/>
      <c r="W62" s="11"/>
      <c r="X62" s="11"/>
      <c r="Y62" s="11"/>
      <c r="Z62" s="11"/>
      <c r="AA62" s="11"/>
    </row>
    <row r="63" spans="1:27" ht="15.75">
      <c r="A63" s="3165"/>
      <c r="B63" s="3150"/>
      <c r="C63" s="2843" t="s">
        <v>4550</v>
      </c>
      <c r="D63" s="2844"/>
      <c r="E63" s="561"/>
      <c r="F63" s="561"/>
      <c r="G63" s="3166"/>
      <c r="H63" s="11"/>
      <c r="I63" s="11"/>
      <c r="J63" s="11"/>
      <c r="K63" s="11"/>
      <c r="L63" s="11"/>
      <c r="M63" s="11"/>
      <c r="N63" s="11"/>
      <c r="O63" s="11"/>
      <c r="P63" s="11"/>
      <c r="Q63" s="11"/>
      <c r="R63" s="11"/>
      <c r="S63" s="11"/>
      <c r="T63" s="11"/>
      <c r="U63" s="11"/>
      <c r="V63" s="11"/>
      <c r="W63" s="11"/>
      <c r="X63" s="11"/>
      <c r="Y63" s="11"/>
      <c r="Z63" s="11"/>
      <c r="AA63" s="11"/>
    </row>
    <row r="64" spans="1:27" ht="15.75">
      <c r="A64" s="3165"/>
      <c r="B64" s="3150"/>
      <c r="C64" s="2845" t="s">
        <v>4833</v>
      </c>
      <c r="D64" s="2844"/>
      <c r="E64" s="561"/>
      <c r="F64" s="561"/>
      <c r="G64" s="3166"/>
      <c r="H64" s="11"/>
      <c r="I64" s="11"/>
      <c r="J64" s="11"/>
      <c r="K64" s="11"/>
      <c r="L64" s="11"/>
      <c r="M64" s="11"/>
      <c r="N64" s="11"/>
      <c r="O64" s="11"/>
      <c r="P64" s="11"/>
      <c r="Q64" s="11"/>
      <c r="R64" s="11"/>
      <c r="S64" s="11"/>
      <c r="T64" s="11"/>
      <c r="U64" s="11"/>
      <c r="V64" s="11"/>
      <c r="W64" s="11"/>
      <c r="X64" s="11"/>
      <c r="Y64" s="11"/>
      <c r="Z64" s="11"/>
      <c r="AA64" s="11"/>
    </row>
    <row r="65" spans="1:27" s="2975" customFormat="1">
      <c r="A65" s="3165"/>
      <c r="B65" s="3150"/>
      <c r="C65" s="3167" t="s">
        <v>3742</v>
      </c>
      <c r="D65" s="3167" t="s">
        <v>3045</v>
      </c>
      <c r="E65" s="561"/>
      <c r="F65" s="561"/>
      <c r="G65" s="3166"/>
      <c r="H65" s="11"/>
      <c r="I65" s="11"/>
      <c r="J65" s="11"/>
      <c r="K65" s="11"/>
      <c r="L65" s="11"/>
      <c r="M65" s="11"/>
      <c r="N65" s="11"/>
      <c r="O65" s="11"/>
      <c r="P65" s="11"/>
      <c r="Q65" s="11"/>
      <c r="R65" s="11"/>
      <c r="S65" s="11"/>
      <c r="T65" s="11"/>
      <c r="U65" s="11"/>
      <c r="V65" s="11"/>
      <c r="W65" s="11"/>
      <c r="X65" s="11"/>
      <c r="Y65" s="11"/>
      <c r="Z65" s="11"/>
      <c r="AA65" s="11"/>
    </row>
    <row r="66" spans="1:27">
      <c r="A66" s="3168"/>
      <c r="B66" s="2754">
        <v>1</v>
      </c>
      <c r="C66" s="2754" t="s">
        <v>4812</v>
      </c>
      <c r="D66" s="3169">
        <v>18085931.550000001</v>
      </c>
      <c r="E66" s="533"/>
      <c r="F66" s="533" t="s">
        <v>3747</v>
      </c>
      <c r="G66" s="3159"/>
      <c r="H66" s="11"/>
      <c r="I66" s="11"/>
      <c r="J66" s="11"/>
      <c r="K66" s="11"/>
      <c r="L66" s="11"/>
      <c r="M66" s="11"/>
      <c r="N66" s="11"/>
      <c r="O66" s="11"/>
      <c r="P66" s="11"/>
      <c r="Q66" s="11"/>
      <c r="R66" s="11"/>
      <c r="S66" s="11"/>
      <c r="T66" s="11"/>
      <c r="U66" s="11"/>
      <c r="V66" s="11"/>
      <c r="W66" s="11"/>
      <c r="X66" s="11"/>
      <c r="Y66" s="11"/>
      <c r="Z66" s="11"/>
      <c r="AA66" s="11"/>
    </row>
    <row r="67" spans="1:27">
      <c r="A67" s="3157"/>
      <c r="B67" s="2754">
        <f>+B66+1</f>
        <v>2</v>
      </c>
      <c r="C67" s="2754" t="s">
        <v>4813</v>
      </c>
      <c r="D67" s="3169">
        <v>5922449.4100000001</v>
      </c>
      <c r="E67" s="533"/>
      <c r="F67" s="533"/>
      <c r="G67" s="3159"/>
      <c r="H67" s="11"/>
      <c r="I67" s="11"/>
      <c r="J67" s="11"/>
      <c r="K67" s="11"/>
      <c r="L67" s="11"/>
      <c r="M67" s="11"/>
      <c r="N67" s="11"/>
      <c r="O67" s="11"/>
      <c r="P67" s="11"/>
      <c r="Q67" s="11"/>
      <c r="R67" s="11"/>
      <c r="S67" s="11"/>
      <c r="T67" s="11"/>
      <c r="U67" s="11"/>
      <c r="V67" s="11"/>
      <c r="W67" s="11"/>
      <c r="X67" s="11"/>
      <c r="Y67" s="11"/>
      <c r="Z67" s="11"/>
      <c r="AA67" s="11"/>
    </row>
    <row r="68" spans="1:27" ht="15.75">
      <c r="A68" s="3160"/>
      <c r="B68" s="2754">
        <f t="shared" ref="B68:B131" si="0">+B67+1</f>
        <v>3</v>
      </c>
      <c r="C68" s="2754" t="s">
        <v>4815</v>
      </c>
      <c r="D68" s="3169">
        <v>5365183.07</v>
      </c>
      <c r="E68" s="561"/>
      <c r="F68" s="561"/>
      <c r="G68" s="3166"/>
      <c r="H68" s="11"/>
      <c r="I68" s="11"/>
      <c r="J68" s="11"/>
      <c r="K68" s="11"/>
      <c r="L68" s="11"/>
      <c r="M68" s="11"/>
      <c r="N68" s="11"/>
      <c r="O68" s="11"/>
      <c r="P68" s="11"/>
      <c r="Q68" s="11"/>
      <c r="R68" s="11"/>
      <c r="S68" s="11"/>
      <c r="T68" s="11"/>
      <c r="U68" s="11"/>
      <c r="V68" s="11"/>
      <c r="W68" s="11"/>
      <c r="X68" s="11"/>
      <c r="Y68" s="11"/>
      <c r="Z68" s="11"/>
      <c r="AA68" s="11"/>
    </row>
    <row r="69" spans="1:27">
      <c r="A69" s="3157"/>
      <c r="B69" s="2754">
        <f t="shared" si="0"/>
        <v>4</v>
      </c>
      <c r="C69" s="2754" t="s">
        <v>4819</v>
      </c>
      <c r="D69" s="3169">
        <v>4680722.0000000009</v>
      </c>
      <c r="E69" s="561"/>
      <c r="F69" s="533"/>
      <c r="G69" s="3159"/>
      <c r="H69" s="11"/>
      <c r="I69" s="11"/>
      <c r="J69" s="11"/>
      <c r="K69" s="11"/>
      <c r="L69" s="11"/>
      <c r="M69" s="11"/>
      <c r="N69" s="11"/>
      <c r="O69" s="11"/>
      <c r="P69" s="11"/>
      <c r="Q69" s="11"/>
      <c r="R69" s="11"/>
      <c r="S69" s="11"/>
      <c r="T69" s="11"/>
      <c r="U69" s="11"/>
      <c r="V69" s="11"/>
      <c r="W69" s="11"/>
      <c r="X69" s="11"/>
      <c r="Y69" s="11"/>
      <c r="Z69" s="11"/>
      <c r="AA69" s="11"/>
    </row>
    <row r="70" spans="1:27">
      <c r="A70" s="3165"/>
      <c r="B70" s="2754">
        <f t="shared" si="0"/>
        <v>5</v>
      </c>
      <c r="C70" s="2754" t="s">
        <v>4747</v>
      </c>
      <c r="D70" s="3169">
        <v>4209611.32</v>
      </c>
      <c r="E70" s="2184"/>
      <c r="F70" s="533"/>
      <c r="G70" s="796"/>
      <c r="H70" s="11"/>
      <c r="I70" s="11"/>
      <c r="J70" s="11"/>
      <c r="K70" s="11"/>
      <c r="L70" s="11"/>
      <c r="M70" s="11"/>
      <c r="N70" s="11"/>
      <c r="O70" s="11"/>
      <c r="P70" s="11"/>
      <c r="Q70" s="11"/>
      <c r="R70" s="11"/>
      <c r="S70" s="11"/>
      <c r="T70" s="11"/>
      <c r="U70" s="11"/>
      <c r="V70" s="11"/>
      <c r="W70" s="11"/>
      <c r="X70" s="11"/>
      <c r="Y70" s="11"/>
      <c r="Z70" s="11"/>
      <c r="AA70" s="11"/>
    </row>
    <row r="71" spans="1:27">
      <c r="A71" s="3165"/>
      <c r="B71" s="2754">
        <f t="shared" si="0"/>
        <v>6</v>
      </c>
      <c r="C71" s="2754" t="s">
        <v>5271</v>
      </c>
      <c r="D71" s="3169">
        <v>3055239.26</v>
      </c>
      <c r="E71" s="2846"/>
      <c r="F71" s="533"/>
      <c r="G71" s="796"/>
      <c r="H71" s="11"/>
      <c r="I71" s="11"/>
      <c r="J71" s="11"/>
      <c r="K71" s="11"/>
      <c r="L71" s="11"/>
      <c r="M71" s="11"/>
      <c r="N71" s="11"/>
      <c r="O71" s="11"/>
      <c r="P71" s="11"/>
      <c r="Q71" s="11"/>
      <c r="R71" s="11"/>
      <c r="S71" s="11"/>
      <c r="T71" s="11"/>
      <c r="U71" s="11"/>
      <c r="V71" s="11"/>
      <c r="W71" s="11"/>
      <c r="X71" s="11"/>
      <c r="Y71" s="11"/>
      <c r="Z71" s="11"/>
      <c r="AA71" s="11"/>
    </row>
    <row r="72" spans="1:27">
      <c r="A72" s="3165"/>
      <c r="B72" s="2754">
        <f t="shared" si="0"/>
        <v>7</v>
      </c>
      <c r="C72" s="2754" t="s">
        <v>4814</v>
      </c>
      <c r="D72" s="3169">
        <v>2907408.67</v>
      </c>
      <c r="E72" s="2847"/>
      <c r="F72" s="533"/>
      <c r="G72" s="796"/>
      <c r="H72" s="11"/>
      <c r="I72" s="11"/>
      <c r="J72" s="11"/>
      <c r="K72" s="11"/>
      <c r="L72" s="11"/>
      <c r="M72" s="11"/>
      <c r="N72" s="11"/>
      <c r="O72" s="11"/>
      <c r="P72" s="11"/>
      <c r="Q72" s="11"/>
      <c r="R72" s="11"/>
      <c r="S72" s="11"/>
      <c r="T72" s="11"/>
      <c r="U72" s="11"/>
      <c r="V72" s="11"/>
      <c r="W72" s="11"/>
      <c r="X72" s="11"/>
      <c r="Y72" s="11"/>
      <c r="Z72" s="11"/>
      <c r="AA72" s="11"/>
    </row>
    <row r="73" spans="1:27">
      <c r="A73" s="3165"/>
      <c r="B73" s="2754">
        <f t="shared" si="0"/>
        <v>8</v>
      </c>
      <c r="C73" s="2754" t="s">
        <v>4817</v>
      </c>
      <c r="D73" s="3169">
        <v>2741880.96</v>
      </c>
      <c r="E73" s="2185"/>
      <c r="F73" s="533"/>
      <c r="G73" s="796"/>
      <c r="H73" s="11"/>
      <c r="I73" s="11"/>
      <c r="J73" s="11"/>
      <c r="K73" s="11"/>
      <c r="L73" s="11"/>
      <c r="M73" s="11"/>
      <c r="N73" s="11"/>
      <c r="O73" s="11"/>
      <c r="P73" s="11"/>
      <c r="Q73" s="11"/>
      <c r="R73" s="11"/>
      <c r="S73" s="11"/>
      <c r="T73" s="11"/>
      <c r="U73" s="11"/>
      <c r="V73" s="11"/>
      <c r="W73" s="11"/>
      <c r="X73" s="11"/>
      <c r="Y73" s="11"/>
      <c r="Z73" s="11"/>
      <c r="AA73" s="11"/>
    </row>
    <row r="74" spans="1:27">
      <c r="A74" s="3165"/>
      <c r="B74" s="2754">
        <f t="shared" si="0"/>
        <v>9</v>
      </c>
      <c r="C74" s="2754" t="s">
        <v>5272</v>
      </c>
      <c r="D74" s="3169">
        <v>2247151.0100000002</v>
      </c>
      <c r="E74" s="2185"/>
      <c r="F74" s="533"/>
      <c r="G74" s="796"/>
      <c r="H74" s="11"/>
      <c r="I74" s="11"/>
      <c r="J74" s="11"/>
      <c r="K74" s="11"/>
      <c r="L74" s="11"/>
      <c r="M74" s="11"/>
      <c r="N74" s="11"/>
      <c r="O74" s="11"/>
      <c r="P74" s="11"/>
      <c r="Q74" s="11"/>
      <c r="R74" s="11"/>
      <c r="S74" s="11"/>
      <c r="T74" s="11"/>
      <c r="U74" s="11"/>
      <c r="V74" s="11"/>
      <c r="W74" s="11"/>
      <c r="X74" s="11"/>
      <c r="Y74" s="11"/>
      <c r="Z74" s="11"/>
      <c r="AA74" s="11"/>
    </row>
    <row r="75" spans="1:27">
      <c r="A75" s="3165"/>
      <c r="B75" s="2754">
        <f t="shared" si="0"/>
        <v>10</v>
      </c>
      <c r="C75" s="2754" t="s">
        <v>5273</v>
      </c>
      <c r="D75" s="3169">
        <v>1577053.14</v>
      </c>
      <c r="E75" s="2185"/>
      <c r="F75" s="533"/>
      <c r="G75" s="796"/>
      <c r="H75" s="11"/>
      <c r="I75" s="11"/>
      <c r="J75" s="11"/>
      <c r="K75" s="11"/>
      <c r="L75" s="11"/>
      <c r="M75" s="11"/>
      <c r="N75" s="11"/>
      <c r="O75" s="11"/>
      <c r="P75" s="11"/>
      <c r="Q75" s="11"/>
      <c r="R75" s="11"/>
      <c r="S75" s="11"/>
      <c r="T75" s="11"/>
      <c r="U75" s="11"/>
      <c r="V75" s="11"/>
      <c r="W75" s="11"/>
      <c r="X75" s="11"/>
      <c r="Y75" s="11"/>
      <c r="Z75" s="11"/>
      <c r="AA75" s="11"/>
    </row>
    <row r="76" spans="1:27">
      <c r="A76" s="3165"/>
      <c r="B76" s="2754">
        <f t="shared" si="0"/>
        <v>11</v>
      </c>
      <c r="C76" s="2754" t="s">
        <v>4816</v>
      </c>
      <c r="D76" s="3169">
        <v>1174428.05</v>
      </c>
      <c r="E76" s="2185"/>
      <c r="F76" s="533"/>
      <c r="G76" s="796"/>
      <c r="H76" s="11"/>
      <c r="I76" s="11"/>
      <c r="J76" s="11"/>
      <c r="K76" s="11"/>
      <c r="L76" s="11"/>
      <c r="M76" s="11"/>
      <c r="N76" s="11"/>
      <c r="O76" s="11"/>
      <c r="P76" s="11"/>
      <c r="Q76" s="11"/>
      <c r="R76" s="11"/>
      <c r="S76" s="11"/>
      <c r="T76" s="11"/>
      <c r="U76" s="11"/>
      <c r="V76" s="11"/>
      <c r="W76" s="11"/>
      <c r="X76" s="11"/>
      <c r="Y76" s="11"/>
      <c r="Z76" s="11"/>
      <c r="AA76" s="11"/>
    </row>
    <row r="77" spans="1:27">
      <c r="A77" s="3165"/>
      <c r="B77" s="2754">
        <f t="shared" si="0"/>
        <v>12</v>
      </c>
      <c r="C77" s="2754" t="s">
        <v>4818</v>
      </c>
      <c r="D77" s="3169">
        <v>1112563.8799999999</v>
      </c>
      <c r="E77" s="2185"/>
      <c r="F77" s="533"/>
      <c r="G77" s="796"/>
      <c r="H77" s="11"/>
      <c r="I77" s="11"/>
      <c r="J77" s="11"/>
      <c r="K77" s="11"/>
      <c r="L77" s="11"/>
      <c r="M77" s="11"/>
      <c r="N77" s="11"/>
      <c r="O77" s="11"/>
      <c r="P77" s="11"/>
      <c r="Q77" s="11"/>
      <c r="R77" s="11"/>
      <c r="S77" s="11"/>
      <c r="T77" s="11"/>
      <c r="U77" s="11"/>
      <c r="V77" s="11"/>
      <c r="W77" s="11"/>
      <c r="X77" s="11"/>
      <c r="Y77" s="11"/>
      <c r="Z77" s="11"/>
      <c r="AA77" s="11"/>
    </row>
    <row r="78" spans="1:27">
      <c r="A78" s="3165"/>
      <c r="B78" s="2754">
        <f t="shared" si="0"/>
        <v>13</v>
      </c>
      <c r="C78" s="2754" t="s">
        <v>5274</v>
      </c>
      <c r="D78" s="3169">
        <v>1062561.82</v>
      </c>
      <c r="E78" s="2185"/>
      <c r="F78" s="533"/>
      <c r="G78" s="796"/>
      <c r="H78" s="11"/>
      <c r="I78" s="11"/>
      <c r="J78" s="11"/>
      <c r="K78" s="11"/>
      <c r="L78" s="11"/>
      <c r="M78" s="11"/>
      <c r="N78" s="11"/>
      <c r="O78" s="11"/>
      <c r="P78" s="11"/>
      <c r="Q78" s="11"/>
      <c r="R78" s="11"/>
      <c r="S78" s="11"/>
      <c r="T78" s="11"/>
      <c r="U78" s="11"/>
      <c r="V78" s="11"/>
      <c r="W78" s="11"/>
      <c r="X78" s="11"/>
      <c r="Y78" s="11"/>
      <c r="Z78" s="11"/>
      <c r="AA78" s="11"/>
    </row>
    <row r="79" spans="1:27">
      <c r="A79" s="3165"/>
      <c r="B79" s="2754">
        <f t="shared" si="0"/>
        <v>14</v>
      </c>
      <c r="C79" s="3170" t="s">
        <v>1502</v>
      </c>
      <c r="D79" s="3169">
        <f>SUM(D66:D78)</f>
        <v>54142184.140000001</v>
      </c>
      <c r="E79" s="2185"/>
      <c r="F79" s="3152"/>
      <c r="G79" s="796"/>
      <c r="H79" s="11"/>
      <c r="I79" s="11"/>
      <c r="J79" s="11"/>
      <c r="K79" s="11"/>
      <c r="L79" s="11"/>
      <c r="M79" s="11"/>
      <c r="N79" s="11"/>
      <c r="O79" s="11"/>
      <c r="P79" s="11"/>
      <c r="Q79" s="11"/>
      <c r="R79" s="11"/>
      <c r="S79" s="11"/>
      <c r="T79" s="11"/>
      <c r="U79" s="11"/>
      <c r="V79" s="11"/>
      <c r="W79" s="11"/>
      <c r="X79" s="11"/>
      <c r="Y79" s="11"/>
      <c r="Z79" s="11"/>
      <c r="AA79" s="11"/>
    </row>
    <row r="80" spans="1:27">
      <c r="A80" s="3165"/>
      <c r="B80" s="2754">
        <f t="shared" si="0"/>
        <v>15</v>
      </c>
      <c r="C80" s="2754"/>
      <c r="D80" s="2754"/>
      <c r="E80" s="2185"/>
      <c r="F80" s="533"/>
      <c r="G80" s="796"/>
      <c r="H80" s="11"/>
      <c r="I80" s="11"/>
      <c r="J80" s="11"/>
      <c r="K80" s="11"/>
      <c r="L80" s="11"/>
      <c r="M80" s="11"/>
      <c r="N80" s="11"/>
      <c r="O80" s="11"/>
      <c r="P80" s="11"/>
      <c r="Q80" s="11"/>
      <c r="R80" s="11"/>
      <c r="S80" s="11"/>
      <c r="T80" s="11"/>
      <c r="U80" s="11"/>
      <c r="V80" s="11"/>
      <c r="W80" s="11"/>
      <c r="X80" s="11"/>
      <c r="Y80" s="11"/>
      <c r="Z80" s="11"/>
      <c r="AA80" s="11"/>
    </row>
    <row r="81" spans="1:27">
      <c r="A81" s="3165"/>
      <c r="B81" s="2754">
        <f t="shared" si="0"/>
        <v>16</v>
      </c>
      <c r="C81" s="2184" t="s">
        <v>4820</v>
      </c>
      <c r="D81" s="3169">
        <f>14028268.08-309247.95+92957.99</f>
        <v>13811978.120000001</v>
      </c>
      <c r="E81" s="2185"/>
      <c r="F81" s="533"/>
      <c r="G81" s="796"/>
      <c r="H81" s="11"/>
      <c r="I81" s="11"/>
      <c r="J81" s="11"/>
      <c r="K81" s="11"/>
      <c r="L81" s="11"/>
      <c r="M81" s="11"/>
      <c r="N81" s="11"/>
      <c r="O81" s="11"/>
      <c r="P81" s="11"/>
      <c r="Q81" s="11"/>
      <c r="R81" s="11"/>
      <c r="S81" s="11"/>
      <c r="T81" s="11"/>
      <c r="U81" s="11"/>
      <c r="V81" s="11"/>
      <c r="W81" s="11"/>
      <c r="X81" s="11"/>
      <c r="Y81" s="11"/>
      <c r="Z81" s="11"/>
      <c r="AA81" s="11"/>
    </row>
    <row r="82" spans="1:27">
      <c r="A82" s="3165"/>
      <c r="B82" s="2754">
        <f t="shared" si="0"/>
        <v>17</v>
      </c>
      <c r="C82" s="2754"/>
      <c r="D82" s="2754"/>
      <c r="E82" s="2185"/>
      <c r="F82" s="533"/>
      <c r="G82" s="796"/>
      <c r="H82" s="11"/>
      <c r="I82" s="11"/>
      <c r="J82" s="11"/>
      <c r="K82" s="11"/>
      <c r="L82" s="11"/>
      <c r="M82" s="11"/>
      <c r="N82" s="11"/>
      <c r="O82" s="11"/>
      <c r="P82" s="11"/>
      <c r="Q82" s="11"/>
      <c r="R82" s="11"/>
      <c r="S82" s="11"/>
      <c r="T82" s="11"/>
      <c r="U82" s="11"/>
      <c r="V82" s="11"/>
      <c r="W82" s="11"/>
      <c r="X82" s="11"/>
      <c r="Y82" s="11"/>
      <c r="Z82" s="11"/>
      <c r="AA82" s="11"/>
    </row>
    <row r="83" spans="1:27">
      <c r="A83" s="3165"/>
      <c r="B83" s="2754">
        <f t="shared" si="0"/>
        <v>18</v>
      </c>
      <c r="C83" s="3171" t="s">
        <v>4055</v>
      </c>
      <c r="D83" s="3172">
        <f>D79+D81</f>
        <v>67954162.260000005</v>
      </c>
      <c r="E83" s="2185"/>
      <c r="F83" s="533"/>
      <c r="G83" s="796"/>
      <c r="H83" s="11"/>
      <c r="I83" s="11"/>
      <c r="J83" s="11"/>
      <c r="K83" s="11"/>
      <c r="L83" s="11"/>
      <c r="M83" s="11"/>
      <c r="N83" s="11"/>
      <c r="O83" s="11"/>
      <c r="P83" s="11"/>
      <c r="Q83" s="11"/>
      <c r="R83" s="11"/>
      <c r="S83" s="11"/>
      <c r="T83" s="11"/>
      <c r="U83" s="11"/>
      <c r="V83" s="11"/>
      <c r="W83" s="11"/>
      <c r="X83" s="11"/>
      <c r="Y83" s="11"/>
      <c r="Z83" s="11"/>
      <c r="AA83" s="11"/>
    </row>
    <row r="84" spans="1:27">
      <c r="A84" s="3165"/>
      <c r="B84" s="2754">
        <f t="shared" si="0"/>
        <v>19</v>
      </c>
      <c r="C84" s="2754"/>
      <c r="D84" s="2754"/>
      <c r="E84" s="2185"/>
      <c r="F84" s="533"/>
      <c r="G84" s="796"/>
      <c r="H84" s="11"/>
      <c r="I84" s="11"/>
      <c r="J84" s="11"/>
      <c r="K84" s="11"/>
      <c r="L84" s="11"/>
      <c r="M84" s="11"/>
      <c r="N84" s="11"/>
      <c r="O84" s="11"/>
      <c r="P84" s="11"/>
      <c r="Q84" s="11"/>
      <c r="R84" s="11"/>
      <c r="S84" s="11"/>
      <c r="T84" s="11"/>
      <c r="U84" s="11"/>
      <c r="V84" s="11"/>
      <c r="W84" s="11"/>
      <c r="X84" s="11"/>
      <c r="Y84" s="11"/>
      <c r="Z84" s="11"/>
      <c r="AA84" s="11"/>
    </row>
    <row r="85" spans="1:27">
      <c r="A85" s="3165"/>
      <c r="B85" s="2754">
        <f t="shared" si="0"/>
        <v>20</v>
      </c>
      <c r="C85" s="2754"/>
      <c r="D85" s="2754"/>
      <c r="E85" s="2185"/>
      <c r="F85" s="533"/>
      <c r="G85" s="796"/>
      <c r="H85" s="11"/>
      <c r="I85" s="11"/>
      <c r="J85" s="11"/>
      <c r="K85" s="11"/>
      <c r="L85" s="11"/>
      <c r="M85" s="11"/>
      <c r="N85" s="11"/>
      <c r="O85" s="11"/>
      <c r="P85" s="11"/>
      <c r="Q85" s="11"/>
      <c r="R85" s="11"/>
      <c r="S85" s="11"/>
      <c r="T85" s="11"/>
      <c r="U85" s="11"/>
      <c r="V85" s="11"/>
      <c r="W85" s="11"/>
      <c r="X85" s="11"/>
      <c r="Y85" s="11"/>
      <c r="Z85" s="11"/>
      <c r="AA85" s="11"/>
    </row>
    <row r="86" spans="1:27">
      <c r="A86" s="3165"/>
      <c r="B86" s="2754">
        <f t="shared" si="0"/>
        <v>21</v>
      </c>
      <c r="C86" s="2754" t="s">
        <v>4821</v>
      </c>
      <c r="D86" s="3169">
        <v>1887998.69</v>
      </c>
      <c r="E86" s="2185"/>
      <c r="F86" s="533"/>
      <c r="G86" s="796"/>
      <c r="H86" s="11"/>
      <c r="I86" s="11"/>
      <c r="J86" s="11"/>
      <c r="K86" s="11"/>
      <c r="L86" s="11"/>
      <c r="M86" s="11"/>
      <c r="N86" s="11"/>
      <c r="O86" s="11"/>
      <c r="P86" s="11"/>
      <c r="Q86" s="11"/>
      <c r="R86" s="11"/>
      <c r="S86" s="11"/>
      <c r="T86" s="11"/>
      <c r="U86" s="11"/>
      <c r="V86" s="11"/>
      <c r="W86" s="11"/>
      <c r="X86" s="11"/>
      <c r="Y86" s="11"/>
      <c r="Z86" s="11"/>
      <c r="AA86" s="11"/>
    </row>
    <row r="87" spans="1:27">
      <c r="A87" s="3165"/>
      <c r="B87" s="2754">
        <f t="shared" si="0"/>
        <v>22</v>
      </c>
      <c r="C87" s="2754" t="s">
        <v>5275</v>
      </c>
      <c r="D87" s="3169">
        <v>777477.78</v>
      </c>
      <c r="E87" s="2185"/>
      <c r="F87" s="533"/>
      <c r="G87" s="796"/>
      <c r="H87" s="11"/>
      <c r="I87" s="11"/>
      <c r="J87" s="11"/>
      <c r="K87" s="11"/>
      <c r="L87" s="11"/>
      <c r="M87" s="11"/>
      <c r="N87" s="11"/>
      <c r="O87" s="11"/>
      <c r="P87" s="11"/>
      <c r="Q87" s="11"/>
      <c r="R87" s="11"/>
      <c r="S87" s="11"/>
      <c r="T87" s="11"/>
      <c r="U87" s="11"/>
      <c r="V87" s="11"/>
      <c r="W87" s="11"/>
      <c r="X87" s="11"/>
      <c r="Y87" s="11"/>
      <c r="Z87" s="11"/>
      <c r="AA87" s="11"/>
    </row>
    <row r="88" spans="1:27">
      <c r="A88" s="3165"/>
      <c r="B88" s="2754">
        <f t="shared" si="0"/>
        <v>23</v>
      </c>
      <c r="C88" s="2754" t="s">
        <v>5276</v>
      </c>
      <c r="D88" s="3169">
        <v>706047.97</v>
      </c>
      <c r="E88" s="2185"/>
      <c r="F88" s="533"/>
      <c r="G88" s="796"/>
      <c r="H88" s="11"/>
      <c r="I88" s="11"/>
      <c r="J88" s="11"/>
      <c r="K88" s="11"/>
      <c r="L88" s="11"/>
      <c r="M88" s="11"/>
      <c r="N88" s="11"/>
      <c r="O88" s="11"/>
      <c r="P88" s="11"/>
      <c r="Q88" s="11"/>
      <c r="R88" s="11"/>
      <c r="S88" s="11"/>
      <c r="T88" s="11"/>
      <c r="U88" s="11"/>
      <c r="V88" s="11"/>
      <c r="W88" s="11"/>
      <c r="X88" s="11"/>
      <c r="Y88" s="11"/>
      <c r="Z88" s="11"/>
      <c r="AA88" s="11"/>
    </row>
    <row r="89" spans="1:27">
      <c r="A89" s="3165"/>
      <c r="B89" s="2754">
        <f t="shared" si="0"/>
        <v>24</v>
      </c>
      <c r="C89" s="2754" t="s">
        <v>4825</v>
      </c>
      <c r="D89" s="3169">
        <v>386181.77</v>
      </c>
      <c r="E89" s="2185"/>
      <c r="F89" s="533"/>
      <c r="G89" s="796"/>
      <c r="H89" s="11"/>
      <c r="I89" s="11"/>
      <c r="J89" s="11"/>
      <c r="K89" s="11"/>
      <c r="L89" s="11"/>
      <c r="M89" s="11"/>
      <c r="N89" s="11"/>
      <c r="O89" s="11"/>
      <c r="P89" s="11"/>
      <c r="Q89" s="11"/>
      <c r="R89" s="11"/>
      <c r="S89" s="11"/>
      <c r="T89" s="11"/>
      <c r="U89" s="11"/>
      <c r="V89" s="11"/>
      <c r="W89" s="11"/>
      <c r="X89" s="11"/>
      <c r="Y89" s="11"/>
      <c r="Z89" s="11"/>
      <c r="AA89" s="11"/>
    </row>
    <row r="90" spans="1:27">
      <c r="A90" s="3165"/>
      <c r="B90" s="2754">
        <f t="shared" si="0"/>
        <v>25</v>
      </c>
      <c r="C90" s="2754" t="s">
        <v>5277</v>
      </c>
      <c r="D90" s="3169">
        <v>377553.04</v>
      </c>
      <c r="E90" s="2185"/>
      <c r="F90" s="533"/>
      <c r="G90" s="796"/>
      <c r="H90" s="11"/>
      <c r="I90" s="11"/>
      <c r="J90" s="11"/>
      <c r="K90" s="11"/>
      <c r="L90" s="11"/>
      <c r="M90" s="11"/>
      <c r="N90" s="11"/>
      <c r="O90" s="11"/>
      <c r="P90" s="11"/>
      <c r="Q90" s="11"/>
      <c r="R90" s="11"/>
      <c r="S90" s="11"/>
      <c r="T90" s="11"/>
      <c r="U90" s="11"/>
      <c r="V90" s="11"/>
      <c r="W90" s="11"/>
      <c r="X90" s="11"/>
      <c r="Y90" s="11"/>
      <c r="Z90" s="11"/>
      <c r="AA90" s="11"/>
    </row>
    <row r="91" spans="1:27">
      <c r="A91" s="3165"/>
      <c r="B91" s="2754">
        <f t="shared" si="0"/>
        <v>26</v>
      </c>
      <c r="C91" s="2754" t="s">
        <v>4822</v>
      </c>
      <c r="D91" s="3169">
        <v>373831.48</v>
      </c>
      <c r="E91" s="2185"/>
      <c r="F91" s="533"/>
      <c r="G91" s="796"/>
      <c r="H91" s="11"/>
      <c r="I91" s="11"/>
      <c r="J91" s="11"/>
      <c r="K91" s="11"/>
      <c r="L91" s="11"/>
      <c r="M91" s="11"/>
      <c r="N91" s="11"/>
      <c r="O91" s="11"/>
      <c r="P91" s="11"/>
      <c r="Q91" s="11"/>
      <c r="R91" s="11"/>
      <c r="S91" s="11"/>
      <c r="T91" s="11"/>
      <c r="U91" s="11"/>
      <c r="V91" s="11"/>
      <c r="W91" s="11"/>
      <c r="X91" s="11"/>
      <c r="Y91" s="11"/>
      <c r="Z91" s="11"/>
      <c r="AA91" s="11"/>
    </row>
    <row r="92" spans="1:27">
      <c r="A92" s="3165"/>
      <c r="B92" s="2754">
        <f t="shared" si="0"/>
        <v>27</v>
      </c>
      <c r="C92" s="2754" t="s">
        <v>5278</v>
      </c>
      <c r="D92" s="3169">
        <v>373356.55</v>
      </c>
      <c r="E92" s="2185"/>
      <c r="F92" s="533"/>
      <c r="G92" s="796"/>
      <c r="H92" s="11"/>
      <c r="I92" s="11"/>
      <c r="J92" s="11"/>
      <c r="K92" s="11"/>
      <c r="L92" s="11"/>
      <c r="M92" s="11"/>
      <c r="N92" s="11"/>
      <c r="O92" s="11"/>
      <c r="P92" s="11"/>
      <c r="Q92" s="11"/>
      <c r="R92" s="11"/>
      <c r="S92" s="11"/>
      <c r="T92" s="11"/>
      <c r="U92" s="11"/>
      <c r="V92" s="11"/>
      <c r="W92" s="11"/>
      <c r="X92" s="11"/>
      <c r="Y92" s="11"/>
      <c r="Z92" s="11"/>
      <c r="AA92" s="11"/>
    </row>
    <row r="93" spans="1:27">
      <c r="A93" s="3165"/>
      <c r="B93" s="2754">
        <f t="shared" si="0"/>
        <v>28</v>
      </c>
      <c r="C93" s="2754" t="s">
        <v>5279</v>
      </c>
      <c r="D93" s="3169">
        <v>312657.62</v>
      </c>
      <c r="E93" s="2185"/>
      <c r="F93" s="533"/>
      <c r="G93" s="796"/>
      <c r="H93" s="11"/>
      <c r="I93" s="11"/>
      <c r="J93" s="11"/>
      <c r="K93" s="11"/>
      <c r="L93" s="11"/>
      <c r="M93" s="11"/>
      <c r="N93" s="11"/>
      <c r="O93" s="11"/>
      <c r="P93" s="11"/>
      <c r="Q93" s="11"/>
      <c r="R93" s="11"/>
      <c r="S93" s="11"/>
      <c r="T93" s="11"/>
      <c r="U93" s="11"/>
      <c r="V93" s="11"/>
      <c r="W93" s="11"/>
      <c r="X93" s="11"/>
      <c r="Y93" s="11"/>
      <c r="Z93" s="11"/>
      <c r="AA93" s="11"/>
    </row>
    <row r="94" spans="1:27">
      <c r="A94" s="3165"/>
      <c r="B94" s="2754">
        <f t="shared" si="0"/>
        <v>29</v>
      </c>
      <c r="C94" s="2754" t="s">
        <v>4823</v>
      </c>
      <c r="D94" s="3169">
        <v>247344.64000000001</v>
      </c>
      <c r="E94" s="2185"/>
      <c r="F94" s="533"/>
      <c r="G94" s="796"/>
      <c r="H94" s="11"/>
      <c r="I94" s="11"/>
      <c r="J94" s="11"/>
      <c r="K94" s="11"/>
      <c r="L94" s="11"/>
      <c r="M94" s="11"/>
      <c r="N94" s="11"/>
      <c r="O94" s="11"/>
      <c r="P94" s="11"/>
      <c r="Q94" s="11"/>
      <c r="R94" s="11"/>
      <c r="S94" s="11"/>
      <c r="T94" s="11"/>
      <c r="U94" s="11"/>
      <c r="V94" s="11"/>
      <c r="W94" s="11"/>
      <c r="X94" s="11"/>
      <c r="Y94" s="11"/>
      <c r="Z94" s="11"/>
      <c r="AA94" s="11"/>
    </row>
    <row r="95" spans="1:27">
      <c r="A95" s="3165"/>
      <c r="B95" s="2754">
        <f t="shared" si="0"/>
        <v>30</v>
      </c>
      <c r="C95" s="2754" t="s">
        <v>4824</v>
      </c>
      <c r="D95" s="3169">
        <v>227307.05</v>
      </c>
      <c r="E95" s="2185"/>
      <c r="F95" s="533"/>
      <c r="G95" s="796"/>
      <c r="H95" s="11"/>
      <c r="I95" s="11"/>
      <c r="J95" s="11"/>
      <c r="K95" s="11"/>
      <c r="L95" s="11"/>
      <c r="M95" s="11"/>
      <c r="N95" s="11"/>
      <c r="O95" s="11"/>
      <c r="P95" s="11"/>
      <c r="Q95" s="11"/>
      <c r="R95" s="11"/>
      <c r="S95" s="11"/>
      <c r="T95" s="11"/>
      <c r="U95" s="11"/>
      <c r="V95" s="11"/>
      <c r="W95" s="11"/>
      <c r="X95" s="11"/>
      <c r="Y95" s="11"/>
      <c r="Z95" s="11"/>
      <c r="AA95" s="11"/>
    </row>
    <row r="96" spans="1:27">
      <c r="A96" s="3165"/>
      <c r="B96" s="2754">
        <f t="shared" si="0"/>
        <v>31</v>
      </c>
      <c r="C96" s="2754" t="s">
        <v>5280</v>
      </c>
      <c r="D96" s="3169">
        <v>214553.90000000002</v>
      </c>
      <c r="E96" s="2185"/>
      <c r="F96" s="533"/>
      <c r="G96" s="796"/>
      <c r="H96" s="11"/>
      <c r="I96" s="11"/>
      <c r="J96" s="11"/>
      <c r="K96" s="11"/>
      <c r="L96" s="11"/>
      <c r="M96" s="11"/>
      <c r="N96" s="11"/>
      <c r="O96" s="11"/>
      <c r="P96" s="11"/>
      <c r="Q96" s="11"/>
      <c r="R96" s="11"/>
      <c r="S96" s="11"/>
      <c r="T96" s="11"/>
      <c r="U96" s="11"/>
      <c r="V96" s="11"/>
      <c r="W96" s="11"/>
      <c r="X96" s="11"/>
      <c r="Y96" s="11"/>
      <c r="Z96" s="11"/>
      <c r="AA96" s="11"/>
    </row>
    <row r="97" spans="1:27">
      <c r="A97" s="3165"/>
      <c r="B97" s="2754">
        <f t="shared" si="0"/>
        <v>32</v>
      </c>
      <c r="C97" s="2754" t="s">
        <v>5281</v>
      </c>
      <c r="D97" s="3169">
        <v>195717.22999999998</v>
      </c>
      <c r="E97" s="2185"/>
      <c r="F97" s="533"/>
      <c r="G97" s="796"/>
      <c r="H97" s="11"/>
      <c r="I97" s="11"/>
      <c r="J97" s="11"/>
      <c r="K97" s="11"/>
      <c r="L97" s="11"/>
      <c r="M97" s="11"/>
      <c r="N97" s="11"/>
      <c r="O97" s="11"/>
      <c r="P97" s="11"/>
      <c r="Q97" s="11"/>
      <c r="R97" s="11"/>
      <c r="S97" s="11"/>
      <c r="T97" s="11"/>
      <c r="U97" s="11"/>
      <c r="V97" s="11"/>
      <c r="W97" s="11"/>
      <c r="X97" s="11"/>
      <c r="Y97" s="11"/>
      <c r="Z97" s="11"/>
      <c r="AA97" s="11"/>
    </row>
    <row r="98" spans="1:27">
      <c r="A98" s="3165"/>
      <c r="B98" s="2754">
        <f t="shared" si="0"/>
        <v>33</v>
      </c>
      <c r="C98" s="2754" t="s">
        <v>4827</v>
      </c>
      <c r="D98" s="3169">
        <v>183203.78</v>
      </c>
      <c r="E98" s="2185"/>
      <c r="F98" s="533"/>
      <c r="G98" s="796"/>
      <c r="H98" s="11"/>
      <c r="I98" s="11"/>
      <c r="J98" s="11"/>
      <c r="K98" s="11"/>
      <c r="L98" s="11"/>
      <c r="M98" s="11"/>
      <c r="N98" s="11"/>
      <c r="O98" s="11"/>
      <c r="P98" s="11"/>
      <c r="Q98" s="11"/>
      <c r="R98" s="11"/>
      <c r="S98" s="11"/>
      <c r="T98" s="11"/>
      <c r="U98" s="11"/>
      <c r="V98" s="11"/>
      <c r="W98" s="11"/>
      <c r="X98" s="11"/>
      <c r="Y98" s="11"/>
      <c r="Z98" s="11"/>
      <c r="AA98" s="11"/>
    </row>
    <row r="99" spans="1:27">
      <c r="A99" s="3165"/>
      <c r="B99" s="2754">
        <f t="shared" si="0"/>
        <v>34</v>
      </c>
      <c r="C99" s="2754" t="s">
        <v>5282</v>
      </c>
      <c r="D99" s="3169">
        <v>177868.96</v>
      </c>
      <c r="E99" s="2185"/>
      <c r="F99" s="533"/>
      <c r="G99" s="796"/>
      <c r="H99" s="11"/>
      <c r="I99" s="11"/>
      <c r="J99" s="11"/>
      <c r="K99" s="11"/>
      <c r="L99" s="11"/>
      <c r="M99" s="11"/>
      <c r="N99" s="11"/>
      <c r="O99" s="11"/>
      <c r="P99" s="11"/>
      <c r="Q99" s="11"/>
      <c r="R99" s="11"/>
      <c r="S99" s="11"/>
      <c r="T99" s="11"/>
      <c r="U99" s="11"/>
      <c r="V99" s="11"/>
      <c r="W99" s="11"/>
      <c r="X99" s="11"/>
      <c r="Y99" s="11"/>
      <c r="Z99" s="11"/>
      <c r="AA99" s="11"/>
    </row>
    <row r="100" spans="1:27">
      <c r="A100" s="3165"/>
      <c r="B100" s="2754">
        <f t="shared" si="0"/>
        <v>35</v>
      </c>
      <c r="C100" s="2754" t="s">
        <v>5283</v>
      </c>
      <c r="D100" s="3169">
        <v>173001.60000000001</v>
      </c>
      <c r="E100" s="2185"/>
      <c r="F100" s="533"/>
      <c r="G100" s="796"/>
      <c r="H100" s="11"/>
      <c r="I100" s="11"/>
      <c r="J100" s="11"/>
      <c r="K100" s="11"/>
      <c r="L100" s="11"/>
      <c r="M100" s="11"/>
      <c r="N100" s="11"/>
      <c r="O100" s="11"/>
      <c r="P100" s="11"/>
      <c r="Q100" s="11"/>
      <c r="R100" s="11"/>
      <c r="S100" s="11"/>
      <c r="T100" s="11"/>
      <c r="U100" s="11"/>
      <c r="V100" s="11"/>
      <c r="W100" s="11"/>
      <c r="X100" s="11"/>
      <c r="Y100" s="11"/>
      <c r="Z100" s="11"/>
      <c r="AA100" s="11"/>
    </row>
    <row r="101" spans="1:27">
      <c r="A101" s="3165"/>
      <c r="B101" s="2754">
        <f t="shared" si="0"/>
        <v>36</v>
      </c>
      <c r="C101" s="2754" t="s">
        <v>4826</v>
      </c>
      <c r="D101" s="3169">
        <v>144278.01</v>
      </c>
      <c r="E101" s="2185"/>
      <c r="F101" s="533"/>
      <c r="G101" s="796"/>
      <c r="H101" s="11"/>
      <c r="I101" s="11"/>
      <c r="J101" s="11"/>
      <c r="K101" s="11"/>
      <c r="L101" s="11"/>
      <c r="M101" s="11"/>
      <c r="N101" s="11"/>
      <c r="O101" s="11"/>
      <c r="P101" s="11"/>
      <c r="Q101" s="11"/>
      <c r="R101" s="11"/>
      <c r="S101" s="11"/>
      <c r="T101" s="11"/>
      <c r="U101" s="11"/>
      <c r="V101" s="11"/>
      <c r="W101" s="11"/>
      <c r="X101" s="11"/>
      <c r="Y101" s="11"/>
      <c r="Z101" s="11"/>
      <c r="AA101" s="11"/>
    </row>
    <row r="102" spans="1:27">
      <c r="A102" s="3165"/>
      <c r="B102" s="2754">
        <f t="shared" si="0"/>
        <v>37</v>
      </c>
      <c r="C102" s="2754" t="s">
        <v>5284</v>
      </c>
      <c r="D102" s="3169">
        <v>133964.24</v>
      </c>
      <c r="E102" s="2185"/>
      <c r="F102" s="533"/>
      <c r="G102" s="796"/>
      <c r="H102" s="11"/>
      <c r="I102" s="11"/>
      <c r="J102" s="11"/>
      <c r="K102" s="11"/>
      <c r="L102" s="11"/>
      <c r="M102" s="11"/>
      <c r="N102" s="11"/>
      <c r="O102" s="11"/>
      <c r="P102" s="11"/>
      <c r="Q102" s="11"/>
      <c r="R102" s="11"/>
      <c r="S102" s="11"/>
      <c r="T102" s="11"/>
      <c r="U102" s="11"/>
      <c r="V102" s="11"/>
      <c r="W102" s="11"/>
      <c r="X102" s="11"/>
      <c r="Y102" s="11"/>
      <c r="Z102" s="11"/>
      <c r="AA102" s="11"/>
    </row>
    <row r="103" spans="1:27">
      <c r="A103" s="3165"/>
      <c r="B103" s="2754">
        <f t="shared" si="0"/>
        <v>38</v>
      </c>
      <c r="C103" s="2754" t="s">
        <v>5285</v>
      </c>
      <c r="D103" s="3169">
        <v>123444.03</v>
      </c>
      <c r="E103" s="2185"/>
      <c r="F103" s="533"/>
      <c r="G103" s="796"/>
      <c r="H103" s="11"/>
      <c r="I103" s="11"/>
      <c r="J103" s="11"/>
      <c r="K103" s="11"/>
      <c r="L103" s="11"/>
      <c r="M103" s="11"/>
      <c r="N103" s="11"/>
      <c r="O103" s="11"/>
      <c r="P103" s="11"/>
      <c r="Q103" s="11"/>
      <c r="R103" s="11"/>
      <c r="S103" s="11"/>
      <c r="T103" s="11"/>
      <c r="U103" s="11"/>
      <c r="V103" s="11"/>
      <c r="W103" s="11"/>
      <c r="X103" s="11"/>
      <c r="Y103" s="11"/>
      <c r="Z103" s="11"/>
      <c r="AA103" s="11"/>
    </row>
    <row r="104" spans="1:27">
      <c r="A104" s="3165"/>
      <c r="B104" s="2754">
        <f t="shared" si="0"/>
        <v>39</v>
      </c>
      <c r="C104" s="2754" t="s">
        <v>5286</v>
      </c>
      <c r="D104" s="3169">
        <v>118847.82</v>
      </c>
      <c r="E104" s="2185"/>
      <c r="F104" s="533"/>
      <c r="G104" s="796"/>
      <c r="H104" s="11"/>
      <c r="I104" s="11"/>
      <c r="J104" s="11"/>
      <c r="K104" s="11"/>
      <c r="L104" s="11"/>
      <c r="M104" s="11"/>
      <c r="N104" s="11"/>
      <c r="O104" s="11"/>
      <c r="P104" s="11"/>
      <c r="Q104" s="11"/>
      <c r="R104" s="11"/>
      <c r="S104" s="11"/>
      <c r="T104" s="11"/>
      <c r="U104" s="11"/>
      <c r="V104" s="11"/>
      <c r="W104" s="11"/>
      <c r="X104" s="11"/>
      <c r="Y104" s="11"/>
      <c r="Z104" s="11"/>
      <c r="AA104" s="11"/>
    </row>
    <row r="105" spans="1:27">
      <c r="A105" s="3165"/>
      <c r="B105" s="2754">
        <f t="shared" si="0"/>
        <v>40</v>
      </c>
      <c r="C105" s="2754" t="s">
        <v>5287</v>
      </c>
      <c r="D105" s="3169">
        <v>116324.92</v>
      </c>
      <c r="E105" s="2185"/>
      <c r="F105" s="533"/>
      <c r="G105" s="796"/>
      <c r="H105" s="11"/>
      <c r="I105" s="11"/>
      <c r="J105" s="11"/>
      <c r="K105" s="11"/>
      <c r="L105" s="11"/>
      <c r="M105" s="11"/>
      <c r="N105" s="11"/>
      <c r="O105" s="11"/>
      <c r="P105" s="11"/>
      <c r="Q105" s="11"/>
      <c r="R105" s="11"/>
      <c r="S105" s="11"/>
      <c r="T105" s="11"/>
      <c r="U105" s="11"/>
      <c r="V105" s="11"/>
      <c r="W105" s="11"/>
      <c r="X105" s="11"/>
      <c r="Y105" s="11"/>
      <c r="Z105" s="11"/>
      <c r="AA105" s="11"/>
    </row>
    <row r="106" spans="1:27">
      <c r="A106" s="3165"/>
      <c r="B106" s="2754">
        <f t="shared" si="0"/>
        <v>41</v>
      </c>
      <c r="C106" s="2754" t="s">
        <v>5288</v>
      </c>
      <c r="D106" s="3169">
        <v>108481.34</v>
      </c>
      <c r="E106" s="2185"/>
      <c r="F106" s="533"/>
      <c r="G106" s="796"/>
      <c r="H106" s="11"/>
      <c r="I106" s="11"/>
      <c r="J106" s="11"/>
      <c r="K106" s="11"/>
      <c r="L106" s="11"/>
      <c r="M106" s="11"/>
      <c r="N106" s="11"/>
      <c r="O106" s="11"/>
      <c r="P106" s="11"/>
      <c r="Q106" s="11"/>
      <c r="R106" s="11"/>
      <c r="S106" s="11"/>
      <c r="T106" s="11"/>
      <c r="U106" s="11"/>
      <c r="V106" s="11"/>
      <c r="W106" s="11"/>
      <c r="X106" s="11"/>
      <c r="Y106" s="11"/>
      <c r="Z106" s="11"/>
      <c r="AA106" s="11"/>
    </row>
    <row r="107" spans="1:27">
      <c r="A107" s="3165"/>
      <c r="B107" s="2754">
        <f t="shared" si="0"/>
        <v>42</v>
      </c>
      <c r="C107" s="2754" t="s">
        <v>5289</v>
      </c>
      <c r="D107" s="3169">
        <v>104890.47</v>
      </c>
      <c r="E107" s="2185"/>
      <c r="F107" s="533"/>
      <c r="G107" s="796"/>
      <c r="H107" s="11"/>
      <c r="I107" s="11"/>
      <c r="J107" s="11"/>
      <c r="K107" s="11"/>
      <c r="L107" s="11"/>
      <c r="M107" s="11"/>
      <c r="N107" s="11"/>
      <c r="O107" s="11"/>
      <c r="P107" s="11"/>
      <c r="Q107" s="11"/>
      <c r="R107" s="11"/>
      <c r="S107" s="11"/>
      <c r="T107" s="11"/>
      <c r="U107" s="11"/>
      <c r="V107" s="11"/>
      <c r="W107" s="11"/>
      <c r="X107" s="11"/>
      <c r="Y107" s="11"/>
      <c r="Z107" s="11"/>
      <c r="AA107" s="11"/>
    </row>
    <row r="108" spans="1:27">
      <c r="A108" s="3165"/>
      <c r="B108" s="2754">
        <f t="shared" si="0"/>
        <v>43</v>
      </c>
      <c r="C108" s="3170" t="s">
        <v>1502</v>
      </c>
      <c r="D108" s="3169">
        <f>SUM(D86:D107)</f>
        <v>7464332.8899999987</v>
      </c>
      <c r="E108" s="2185"/>
      <c r="F108" s="533"/>
      <c r="G108" s="796"/>
      <c r="H108" s="11"/>
      <c r="I108" s="11"/>
      <c r="J108" s="11"/>
      <c r="K108" s="11"/>
      <c r="L108" s="11"/>
      <c r="M108" s="11"/>
      <c r="N108" s="11"/>
      <c r="O108" s="11"/>
      <c r="P108" s="11"/>
      <c r="Q108" s="11"/>
      <c r="R108" s="11"/>
      <c r="S108" s="11"/>
      <c r="T108" s="11"/>
      <c r="U108" s="11"/>
      <c r="V108" s="11"/>
      <c r="W108" s="11"/>
      <c r="X108" s="11"/>
      <c r="Y108" s="11"/>
      <c r="Z108" s="11"/>
      <c r="AA108" s="11"/>
    </row>
    <row r="109" spans="1:27">
      <c r="A109" s="3165"/>
      <c r="B109" s="2754">
        <f t="shared" si="0"/>
        <v>44</v>
      </c>
      <c r="C109" s="2754"/>
      <c r="D109" s="2754"/>
      <c r="E109" s="2185"/>
      <c r="F109" s="533"/>
      <c r="G109" s="796"/>
      <c r="H109" s="11"/>
      <c r="I109" s="11"/>
      <c r="J109" s="11"/>
      <c r="K109" s="11"/>
      <c r="L109" s="11"/>
      <c r="M109" s="11"/>
      <c r="N109" s="11"/>
      <c r="O109" s="11"/>
      <c r="P109" s="11"/>
      <c r="Q109" s="11"/>
      <c r="R109" s="11"/>
      <c r="S109" s="11"/>
      <c r="T109" s="11"/>
      <c r="U109" s="11"/>
      <c r="V109" s="11"/>
      <c r="W109" s="11"/>
      <c r="X109" s="11"/>
      <c r="Y109" s="11"/>
      <c r="Z109" s="11"/>
      <c r="AA109" s="11"/>
    </row>
    <row r="110" spans="1:27">
      <c r="A110" s="3165"/>
      <c r="B110" s="2754">
        <f t="shared" si="0"/>
        <v>45</v>
      </c>
      <c r="C110" s="2184" t="s">
        <v>5290</v>
      </c>
      <c r="D110" s="3169">
        <f>-401075.73-538105.74-128345.16</f>
        <v>-1067526.6299999999</v>
      </c>
      <c r="E110" s="2185"/>
      <c r="F110" s="533"/>
      <c r="G110" s="796"/>
      <c r="H110" s="11"/>
      <c r="I110" s="11"/>
      <c r="J110" s="11"/>
      <c r="K110" s="11"/>
      <c r="L110" s="11"/>
      <c r="M110" s="11"/>
      <c r="N110" s="11"/>
      <c r="O110" s="11"/>
      <c r="P110" s="11"/>
      <c r="Q110" s="11"/>
      <c r="R110" s="11"/>
      <c r="S110" s="11"/>
      <c r="T110" s="11"/>
      <c r="U110" s="11"/>
      <c r="V110" s="11"/>
      <c r="W110" s="11"/>
      <c r="X110" s="11"/>
      <c r="Y110" s="11"/>
      <c r="Z110" s="11"/>
      <c r="AA110" s="11"/>
    </row>
    <row r="111" spans="1:27">
      <c r="A111" s="3165"/>
      <c r="B111" s="2754">
        <f t="shared" si="0"/>
        <v>46</v>
      </c>
      <c r="C111" s="2754"/>
      <c r="D111" s="2754"/>
      <c r="E111" s="2185"/>
      <c r="F111" s="533"/>
      <c r="G111" s="796"/>
      <c r="H111" s="11"/>
      <c r="I111" s="11"/>
      <c r="J111" s="11"/>
      <c r="K111" s="11"/>
      <c r="L111" s="11"/>
      <c r="M111" s="11"/>
      <c r="N111" s="11"/>
      <c r="O111" s="11"/>
      <c r="P111" s="11"/>
      <c r="Q111" s="11"/>
      <c r="R111" s="11"/>
      <c r="S111" s="11"/>
      <c r="T111" s="11"/>
      <c r="U111" s="11"/>
      <c r="V111" s="11"/>
      <c r="W111" s="11"/>
      <c r="X111" s="11"/>
      <c r="Y111" s="11"/>
      <c r="Z111" s="11"/>
      <c r="AA111" s="11"/>
    </row>
    <row r="112" spans="1:27">
      <c r="A112" s="3165"/>
      <c r="B112" s="2754">
        <f t="shared" si="0"/>
        <v>47</v>
      </c>
      <c r="C112" s="3167" t="s">
        <v>4055</v>
      </c>
      <c r="D112" s="3172">
        <f>D108+D110</f>
        <v>6396806.2599999988</v>
      </c>
      <c r="E112" s="2185"/>
      <c r="F112" s="533"/>
      <c r="G112" s="796"/>
      <c r="H112" s="11"/>
      <c r="I112" s="11"/>
      <c r="J112" s="11"/>
      <c r="K112" s="11"/>
      <c r="L112" s="11"/>
      <c r="M112" s="11"/>
      <c r="N112" s="11"/>
      <c r="O112" s="11"/>
      <c r="P112" s="11"/>
      <c r="Q112" s="11"/>
      <c r="R112" s="11"/>
      <c r="S112" s="11"/>
      <c r="T112" s="11"/>
      <c r="U112" s="11"/>
      <c r="V112" s="11"/>
      <c r="W112" s="11"/>
      <c r="X112" s="11"/>
      <c r="Y112" s="11"/>
      <c r="Z112" s="11"/>
      <c r="AA112" s="11"/>
    </row>
    <row r="113" spans="1:27">
      <c r="A113" s="3165"/>
      <c r="B113" s="2754">
        <f t="shared" si="0"/>
        <v>48</v>
      </c>
      <c r="C113" s="2754"/>
      <c r="D113" s="2754"/>
      <c r="E113" s="2185"/>
      <c r="F113" s="533"/>
      <c r="G113" s="796"/>
      <c r="H113" s="11"/>
      <c r="I113" s="11"/>
      <c r="J113" s="11"/>
      <c r="K113" s="11"/>
      <c r="L113" s="11"/>
      <c r="M113" s="11"/>
      <c r="N113" s="11"/>
      <c r="O113" s="11"/>
      <c r="P113" s="11"/>
      <c r="Q113" s="11"/>
      <c r="R113" s="11"/>
      <c r="S113" s="11"/>
      <c r="T113" s="11"/>
      <c r="U113" s="11"/>
      <c r="V113" s="11"/>
      <c r="W113" s="11"/>
      <c r="X113" s="11"/>
      <c r="Y113" s="11"/>
      <c r="Z113" s="11"/>
      <c r="AA113" s="11"/>
    </row>
    <row r="114" spans="1:27">
      <c r="A114" s="3165"/>
      <c r="B114" s="2754">
        <f t="shared" si="0"/>
        <v>49</v>
      </c>
      <c r="C114" s="2754"/>
      <c r="D114" s="2754"/>
      <c r="E114" s="2186"/>
      <c r="F114" s="533"/>
      <c r="G114" s="796"/>
      <c r="H114" s="11"/>
      <c r="I114" s="11"/>
      <c r="J114" s="11"/>
      <c r="K114" s="11"/>
      <c r="L114" s="11"/>
      <c r="M114" s="11"/>
      <c r="N114" s="11"/>
      <c r="O114" s="11"/>
      <c r="P114" s="11"/>
      <c r="Q114" s="11"/>
      <c r="R114" s="11"/>
      <c r="S114" s="11"/>
      <c r="T114" s="11"/>
      <c r="U114" s="11"/>
      <c r="V114" s="11"/>
      <c r="W114" s="11"/>
      <c r="X114" s="11"/>
      <c r="Y114" s="11"/>
      <c r="Z114" s="11"/>
      <c r="AA114" s="11"/>
    </row>
    <row r="115" spans="1:27">
      <c r="A115" s="3165"/>
      <c r="B115" s="2754">
        <f t="shared" si="0"/>
        <v>50</v>
      </c>
      <c r="C115" s="2754" t="s">
        <v>4831</v>
      </c>
      <c r="D115" s="3169">
        <v>2142573.5699999998</v>
      </c>
      <c r="E115" s="2186"/>
      <c r="F115" s="533"/>
      <c r="G115" s="796"/>
      <c r="H115" s="11"/>
      <c r="I115" s="11"/>
      <c r="J115" s="11"/>
      <c r="K115" s="11"/>
      <c r="L115" s="11"/>
      <c r="M115" s="11"/>
      <c r="N115" s="11"/>
      <c r="O115" s="11"/>
      <c r="P115" s="11"/>
      <c r="Q115" s="11"/>
      <c r="R115" s="11"/>
      <c r="S115" s="11"/>
      <c r="T115" s="11"/>
      <c r="U115" s="11"/>
      <c r="V115" s="11"/>
      <c r="W115" s="11"/>
      <c r="X115" s="11"/>
      <c r="Y115" s="11"/>
      <c r="Z115" s="11"/>
      <c r="AA115" s="11"/>
    </row>
    <row r="116" spans="1:27">
      <c r="A116" s="3165"/>
      <c r="B116" s="2754">
        <f t="shared" si="0"/>
        <v>51</v>
      </c>
      <c r="C116" s="2754" t="s">
        <v>5291</v>
      </c>
      <c r="D116" s="3169">
        <v>1158505.08</v>
      </c>
      <c r="E116" s="2185"/>
      <c r="F116" s="533"/>
      <c r="G116" s="796"/>
      <c r="H116" s="11"/>
      <c r="I116" s="11"/>
      <c r="J116" s="11"/>
      <c r="K116" s="11"/>
      <c r="L116" s="11"/>
      <c r="M116" s="11"/>
      <c r="N116" s="11"/>
      <c r="O116" s="11"/>
      <c r="P116" s="11"/>
      <c r="Q116" s="11"/>
      <c r="R116" s="11"/>
      <c r="S116" s="11"/>
      <c r="T116" s="11"/>
      <c r="U116" s="11"/>
      <c r="V116" s="11"/>
      <c r="W116" s="11"/>
      <c r="X116" s="11"/>
      <c r="Y116" s="11"/>
      <c r="Z116" s="11"/>
      <c r="AA116" s="11"/>
    </row>
    <row r="117" spans="1:27">
      <c r="A117" s="3165"/>
      <c r="B117" s="2754">
        <f t="shared" si="0"/>
        <v>52</v>
      </c>
      <c r="C117" s="2754" t="s">
        <v>4829</v>
      </c>
      <c r="D117" s="3169">
        <v>853309.47</v>
      </c>
      <c r="E117" s="2187"/>
      <c r="F117" s="533"/>
      <c r="G117" s="796"/>
      <c r="H117" s="11"/>
      <c r="I117" s="11"/>
      <c r="J117" s="11"/>
      <c r="K117" s="11"/>
      <c r="L117" s="11"/>
      <c r="M117" s="11"/>
      <c r="N117" s="11"/>
      <c r="O117" s="11"/>
      <c r="P117" s="11"/>
      <c r="Q117" s="11"/>
      <c r="R117" s="11"/>
      <c r="S117" s="11"/>
      <c r="T117" s="11"/>
      <c r="U117" s="11"/>
      <c r="V117" s="11"/>
      <c r="W117" s="11"/>
      <c r="X117" s="11"/>
      <c r="Y117" s="11"/>
      <c r="Z117" s="11"/>
      <c r="AA117" s="11"/>
    </row>
    <row r="118" spans="1:27">
      <c r="A118" s="3165"/>
      <c r="B118" s="2754">
        <f t="shared" si="0"/>
        <v>53</v>
      </c>
      <c r="C118" s="2754" t="s">
        <v>4828</v>
      </c>
      <c r="D118" s="3169">
        <v>687288.41</v>
      </c>
      <c r="E118" s="2185"/>
      <c r="F118" s="533"/>
      <c r="G118" s="796"/>
      <c r="H118" s="11"/>
      <c r="I118" s="11"/>
      <c r="J118" s="11"/>
      <c r="K118" s="11"/>
      <c r="L118" s="11"/>
      <c r="M118" s="11"/>
      <c r="N118" s="11"/>
      <c r="O118" s="11"/>
      <c r="P118" s="11"/>
      <c r="Q118" s="11"/>
      <c r="R118" s="11"/>
      <c r="S118" s="11"/>
      <c r="T118" s="11"/>
      <c r="U118" s="11"/>
      <c r="V118" s="11"/>
      <c r="W118" s="11"/>
      <c r="X118" s="11"/>
      <c r="Y118" s="11"/>
      <c r="Z118" s="11"/>
      <c r="AA118" s="11"/>
    </row>
    <row r="119" spans="1:27">
      <c r="A119" s="3165"/>
      <c r="B119" s="2754">
        <f t="shared" si="0"/>
        <v>54</v>
      </c>
      <c r="C119" s="2754" t="s">
        <v>5292</v>
      </c>
      <c r="D119" s="3169">
        <v>489666.73</v>
      </c>
      <c r="E119" s="2185"/>
      <c r="F119" s="533"/>
      <c r="G119" s="796"/>
      <c r="H119" s="11"/>
      <c r="I119" s="11"/>
      <c r="J119" s="11"/>
      <c r="K119" s="11"/>
      <c r="L119" s="11"/>
      <c r="M119" s="11"/>
      <c r="N119" s="11"/>
      <c r="O119" s="11"/>
      <c r="P119" s="11"/>
      <c r="Q119" s="11"/>
      <c r="R119" s="11"/>
      <c r="S119" s="11"/>
      <c r="T119" s="11"/>
      <c r="U119" s="11"/>
      <c r="V119" s="11"/>
      <c r="W119" s="11"/>
      <c r="X119" s="11"/>
      <c r="Y119" s="11"/>
      <c r="Z119" s="11"/>
      <c r="AA119" s="11"/>
    </row>
    <row r="120" spans="1:27">
      <c r="A120" s="3165"/>
      <c r="B120" s="2754">
        <f t="shared" si="0"/>
        <v>55</v>
      </c>
      <c r="C120" s="2754" t="s">
        <v>5293</v>
      </c>
      <c r="D120" s="3169">
        <v>360752.57</v>
      </c>
      <c r="E120" s="2185"/>
      <c r="F120" s="533"/>
      <c r="G120" s="796"/>
      <c r="H120" s="11"/>
      <c r="I120" s="11"/>
      <c r="J120" s="11"/>
      <c r="K120" s="11"/>
      <c r="L120" s="11"/>
      <c r="M120" s="11"/>
      <c r="N120" s="11"/>
      <c r="O120" s="11"/>
      <c r="P120" s="11"/>
      <c r="Q120" s="11"/>
      <c r="R120" s="11"/>
      <c r="S120" s="11"/>
      <c r="T120" s="11"/>
      <c r="U120" s="11"/>
      <c r="V120" s="11"/>
      <c r="W120" s="11"/>
      <c r="X120" s="11"/>
      <c r="Y120" s="11"/>
      <c r="Z120" s="11"/>
      <c r="AA120" s="11"/>
    </row>
    <row r="121" spans="1:27">
      <c r="A121" s="3165"/>
      <c r="B121" s="2754">
        <f t="shared" si="0"/>
        <v>56</v>
      </c>
      <c r="C121" s="2754" t="s">
        <v>5294</v>
      </c>
      <c r="D121" s="3169">
        <v>336725.59</v>
      </c>
      <c r="E121" s="2185"/>
      <c r="F121" s="533"/>
      <c r="G121" s="796" t="s">
        <v>3747</v>
      </c>
      <c r="H121" s="11"/>
      <c r="I121" s="11"/>
      <c r="J121" s="11"/>
      <c r="K121" s="11"/>
      <c r="L121" s="11"/>
      <c r="M121" s="11"/>
      <c r="N121" s="11"/>
      <c r="O121" s="11"/>
      <c r="P121" s="11"/>
      <c r="Q121" s="11"/>
      <c r="R121" s="11"/>
      <c r="S121" s="11"/>
      <c r="T121" s="11"/>
      <c r="U121" s="11"/>
      <c r="V121" s="11"/>
      <c r="W121" s="11"/>
      <c r="X121" s="11"/>
      <c r="Y121" s="11"/>
      <c r="Z121" s="11"/>
      <c r="AA121" s="11"/>
    </row>
    <row r="122" spans="1:27">
      <c r="A122" s="3165"/>
      <c r="B122" s="2754">
        <f t="shared" si="0"/>
        <v>57</v>
      </c>
      <c r="C122" s="2754" t="s">
        <v>4830</v>
      </c>
      <c r="D122" s="3169">
        <v>324706.26</v>
      </c>
      <c r="E122" s="2185"/>
      <c r="F122" s="533"/>
      <c r="G122" s="796"/>
      <c r="H122" s="11"/>
      <c r="I122" s="11"/>
      <c r="J122" s="11"/>
      <c r="K122" s="11"/>
      <c r="L122" s="11"/>
      <c r="M122" s="11"/>
      <c r="N122" s="11"/>
      <c r="O122" s="11"/>
      <c r="P122" s="11"/>
      <c r="Q122" s="11"/>
      <c r="R122" s="11"/>
      <c r="S122" s="11"/>
      <c r="T122" s="11"/>
      <c r="U122" s="11"/>
      <c r="V122" s="11"/>
      <c r="W122" s="11"/>
      <c r="X122" s="11"/>
      <c r="Y122" s="11"/>
      <c r="Z122" s="11"/>
      <c r="AA122" s="11"/>
    </row>
    <row r="123" spans="1:27">
      <c r="A123" s="3165"/>
      <c r="B123" s="2754">
        <f t="shared" si="0"/>
        <v>58</v>
      </c>
      <c r="C123" s="2754" t="s">
        <v>5295</v>
      </c>
      <c r="D123" s="3169">
        <v>272526.93</v>
      </c>
      <c r="E123" s="2185"/>
      <c r="F123" s="533"/>
      <c r="G123" s="796"/>
      <c r="H123" s="11"/>
      <c r="I123" s="11"/>
      <c r="J123" s="11"/>
      <c r="K123" s="11"/>
      <c r="L123" s="11"/>
      <c r="M123" s="11"/>
      <c r="N123" s="11"/>
      <c r="O123" s="11"/>
      <c r="P123" s="11"/>
      <c r="Q123" s="11"/>
      <c r="R123" s="11"/>
      <c r="S123" s="11"/>
      <c r="T123" s="11"/>
      <c r="U123" s="11"/>
      <c r="V123" s="11"/>
      <c r="W123" s="11"/>
      <c r="X123" s="11"/>
      <c r="Y123" s="11"/>
      <c r="Z123" s="11"/>
      <c r="AA123" s="11"/>
    </row>
    <row r="124" spans="1:27">
      <c r="A124" s="3165"/>
      <c r="B124" s="2754">
        <f t="shared" si="0"/>
        <v>59</v>
      </c>
      <c r="C124" s="2754" t="s">
        <v>5296</v>
      </c>
      <c r="D124" s="3169">
        <v>252945.52</v>
      </c>
      <c r="E124" s="2185"/>
      <c r="F124" s="561"/>
      <c r="G124" s="796"/>
      <c r="H124" s="11"/>
      <c r="I124" s="11"/>
      <c r="J124" s="11"/>
      <c r="K124" s="11"/>
      <c r="L124" s="11"/>
      <c r="M124" s="11"/>
      <c r="N124" s="11"/>
      <c r="O124" s="11"/>
      <c r="P124" s="11"/>
      <c r="Q124" s="11"/>
      <c r="R124" s="11"/>
      <c r="S124" s="11"/>
      <c r="T124" s="11"/>
      <c r="U124" s="11"/>
      <c r="V124" s="11"/>
      <c r="W124" s="11"/>
      <c r="X124" s="11"/>
      <c r="Y124" s="11"/>
      <c r="Z124" s="11"/>
      <c r="AA124" s="11"/>
    </row>
    <row r="125" spans="1:27">
      <c r="A125" s="3165"/>
      <c r="B125" s="2754">
        <f t="shared" si="0"/>
        <v>60</v>
      </c>
      <c r="C125" s="2754" t="s">
        <v>5297</v>
      </c>
      <c r="D125" s="3169">
        <v>250901.43</v>
      </c>
      <c r="E125" s="2185"/>
      <c r="F125" s="3150"/>
      <c r="G125" s="796"/>
      <c r="H125" s="11"/>
      <c r="I125" s="11"/>
      <c r="J125" s="11"/>
      <c r="K125" s="11"/>
      <c r="L125" s="11"/>
      <c r="M125" s="11"/>
      <c r="N125" s="11"/>
      <c r="O125" s="11"/>
      <c r="P125" s="11"/>
      <c r="Q125" s="11"/>
      <c r="R125" s="11"/>
      <c r="S125" s="11"/>
      <c r="T125" s="11"/>
      <c r="U125" s="11"/>
      <c r="V125" s="11"/>
      <c r="W125" s="11"/>
      <c r="X125" s="11"/>
      <c r="Y125" s="11"/>
      <c r="Z125" s="11"/>
      <c r="AA125" s="11"/>
    </row>
    <row r="126" spans="1:27">
      <c r="A126" s="3165"/>
      <c r="B126" s="2754">
        <f t="shared" si="0"/>
        <v>61</v>
      </c>
      <c r="C126" s="2754" t="s">
        <v>5298</v>
      </c>
      <c r="D126" s="3169">
        <v>244228.08</v>
      </c>
      <c r="E126" s="2185"/>
      <c r="F126" s="3150"/>
      <c r="G126" s="796"/>
      <c r="H126" s="11"/>
      <c r="I126" s="11"/>
      <c r="J126" s="11"/>
      <c r="K126" s="11"/>
      <c r="L126" s="11"/>
      <c r="M126" s="11"/>
      <c r="N126" s="11"/>
      <c r="O126" s="11"/>
      <c r="P126" s="11"/>
      <c r="Q126" s="11"/>
      <c r="R126" s="11"/>
      <c r="S126" s="11"/>
      <c r="T126" s="11"/>
      <c r="U126" s="11"/>
      <c r="V126" s="11"/>
      <c r="W126" s="11"/>
      <c r="X126" s="11"/>
      <c r="Y126" s="11"/>
      <c r="Z126" s="11"/>
      <c r="AA126" s="11"/>
    </row>
    <row r="127" spans="1:27">
      <c r="A127" s="3165"/>
      <c r="B127" s="2754">
        <f t="shared" si="0"/>
        <v>62</v>
      </c>
      <c r="C127" s="2754" t="s">
        <v>5299</v>
      </c>
      <c r="D127" s="3169">
        <v>200405.62</v>
      </c>
      <c r="E127" s="2185"/>
      <c r="F127" s="3150"/>
      <c r="G127" s="796"/>
      <c r="H127" s="11"/>
      <c r="I127" s="11"/>
      <c r="J127" s="11"/>
      <c r="K127" s="11"/>
      <c r="L127" s="11"/>
      <c r="M127" s="11"/>
      <c r="N127" s="11"/>
      <c r="O127" s="11"/>
      <c r="P127" s="11"/>
      <c r="Q127" s="11"/>
      <c r="R127" s="11"/>
      <c r="S127" s="11"/>
      <c r="T127" s="11"/>
      <c r="U127" s="11"/>
      <c r="V127" s="11"/>
      <c r="W127" s="11"/>
      <c r="X127" s="11"/>
      <c r="Y127" s="11"/>
      <c r="Z127" s="11"/>
      <c r="AA127" s="11"/>
    </row>
    <row r="128" spans="1:27">
      <c r="A128" s="3165"/>
      <c r="B128" s="2754">
        <f t="shared" si="0"/>
        <v>63</v>
      </c>
      <c r="C128" s="2754" t="s">
        <v>5300</v>
      </c>
      <c r="D128" s="3169">
        <v>189289.57</v>
      </c>
      <c r="E128" s="2185"/>
      <c r="F128" s="533"/>
      <c r="G128" s="796"/>
      <c r="H128" s="11"/>
      <c r="I128" s="11"/>
      <c r="J128" s="11"/>
      <c r="K128" s="11"/>
      <c r="L128" s="11"/>
      <c r="M128" s="11"/>
      <c r="N128" s="11"/>
      <c r="O128" s="11"/>
      <c r="P128" s="11"/>
      <c r="Q128" s="11"/>
      <c r="R128" s="11"/>
      <c r="S128" s="11"/>
      <c r="T128" s="11"/>
      <c r="U128" s="11"/>
      <c r="V128" s="11"/>
      <c r="W128" s="11"/>
      <c r="X128" s="11"/>
      <c r="Y128" s="11"/>
      <c r="Z128" s="11"/>
      <c r="AA128" s="11"/>
    </row>
    <row r="129" spans="1:27">
      <c r="A129" s="3165"/>
      <c r="B129" s="2754">
        <f t="shared" si="0"/>
        <v>64</v>
      </c>
      <c r="C129" s="2754" t="s">
        <v>4832</v>
      </c>
      <c r="D129" s="3169">
        <v>187945.04</v>
      </c>
      <c r="E129" s="2185"/>
      <c r="F129" s="533"/>
      <c r="G129" s="796"/>
      <c r="H129" s="11"/>
      <c r="I129" s="11"/>
      <c r="J129" s="11"/>
      <c r="K129" s="11"/>
      <c r="L129" s="11"/>
      <c r="M129" s="11"/>
      <c r="N129" s="11"/>
      <c r="O129" s="11"/>
      <c r="P129" s="11"/>
      <c r="Q129" s="11"/>
      <c r="R129" s="11"/>
      <c r="S129" s="11"/>
      <c r="T129" s="11"/>
      <c r="U129" s="11"/>
      <c r="V129" s="11"/>
      <c r="W129" s="11"/>
      <c r="X129" s="11"/>
      <c r="Y129" s="11"/>
      <c r="Z129" s="11"/>
      <c r="AA129" s="11"/>
    </row>
    <row r="130" spans="1:27">
      <c r="A130" s="3157"/>
      <c r="B130" s="2754">
        <f t="shared" si="0"/>
        <v>65</v>
      </c>
      <c r="C130" s="2754" t="s">
        <v>5301</v>
      </c>
      <c r="D130" s="3169">
        <v>158733.31</v>
      </c>
      <c r="E130" s="2185"/>
      <c r="F130" s="533"/>
      <c r="G130" s="796"/>
      <c r="H130" s="11"/>
      <c r="I130" s="11"/>
      <c r="J130" s="11"/>
      <c r="K130" s="11"/>
      <c r="L130" s="11"/>
      <c r="M130" s="11"/>
      <c r="N130" s="11"/>
      <c r="O130" s="11"/>
      <c r="P130" s="11"/>
      <c r="Q130" s="11"/>
      <c r="R130" s="11"/>
      <c r="S130" s="11"/>
      <c r="T130" s="11"/>
      <c r="U130" s="11"/>
      <c r="V130" s="11"/>
      <c r="W130" s="11"/>
      <c r="X130" s="11"/>
      <c r="Y130" s="11"/>
      <c r="Z130" s="11"/>
      <c r="AA130" s="11"/>
    </row>
    <row r="131" spans="1:27">
      <c r="A131" s="3157"/>
      <c r="B131" s="2754">
        <f t="shared" si="0"/>
        <v>66</v>
      </c>
      <c r="C131" s="2754" t="s">
        <v>5302</v>
      </c>
      <c r="D131" s="3169">
        <v>152470.24</v>
      </c>
      <c r="E131" s="2185"/>
      <c r="F131" s="533"/>
      <c r="G131" s="796"/>
      <c r="H131" s="11"/>
      <c r="I131" s="11"/>
      <c r="J131" s="11"/>
      <c r="K131" s="11"/>
      <c r="L131" s="11"/>
      <c r="M131" s="11"/>
      <c r="N131" s="11"/>
      <c r="O131" s="11"/>
      <c r="P131" s="11"/>
      <c r="Q131" s="11"/>
      <c r="R131" s="11"/>
      <c r="S131" s="11"/>
      <c r="T131" s="11"/>
      <c r="U131" s="11"/>
      <c r="V131" s="11"/>
      <c r="W131" s="11"/>
      <c r="X131" s="11"/>
      <c r="Y131" s="11"/>
      <c r="Z131" s="11"/>
      <c r="AA131" s="11"/>
    </row>
    <row r="132" spans="1:27">
      <c r="A132" s="3157"/>
      <c r="B132" s="2754">
        <f t="shared" ref="B132:B139" si="1">+B131+1</f>
        <v>67</v>
      </c>
      <c r="C132" s="2754" t="s">
        <v>5303</v>
      </c>
      <c r="D132" s="3169">
        <v>136667.09</v>
      </c>
      <c r="E132" s="2185"/>
      <c r="F132" s="533"/>
      <c r="G132" s="796"/>
      <c r="H132" s="11"/>
      <c r="I132" s="11"/>
      <c r="J132" s="11"/>
      <c r="K132" s="11"/>
      <c r="L132" s="11"/>
      <c r="M132" s="11"/>
      <c r="N132" s="11"/>
      <c r="O132" s="11"/>
      <c r="P132" s="11"/>
      <c r="Q132" s="11"/>
      <c r="R132" s="11"/>
      <c r="S132" s="11"/>
      <c r="T132" s="11"/>
      <c r="U132" s="11"/>
      <c r="V132" s="11"/>
      <c r="W132" s="11"/>
      <c r="X132" s="11"/>
      <c r="Y132" s="11"/>
      <c r="Z132" s="11"/>
      <c r="AA132" s="11"/>
    </row>
    <row r="133" spans="1:27">
      <c r="A133" s="3157"/>
      <c r="B133" s="2754">
        <f t="shared" si="1"/>
        <v>68</v>
      </c>
      <c r="C133" s="2754" t="s">
        <v>5304</v>
      </c>
      <c r="D133" s="3169">
        <v>118267.42</v>
      </c>
      <c r="E133" s="2185"/>
      <c r="F133" s="533"/>
      <c r="G133" s="796"/>
      <c r="H133" s="11"/>
      <c r="I133" s="11"/>
      <c r="J133" s="11"/>
      <c r="K133" s="11"/>
      <c r="L133" s="11"/>
      <c r="M133" s="11"/>
      <c r="N133" s="11"/>
      <c r="O133" s="11"/>
      <c r="P133" s="11"/>
      <c r="Q133" s="11"/>
      <c r="R133" s="11"/>
      <c r="S133" s="11"/>
      <c r="T133" s="11"/>
      <c r="U133" s="11"/>
      <c r="V133" s="11"/>
      <c r="W133" s="11"/>
      <c r="X133" s="11"/>
      <c r="Y133" s="11"/>
      <c r="Z133" s="11"/>
      <c r="AA133" s="11"/>
    </row>
    <row r="134" spans="1:27">
      <c r="A134" s="3157"/>
      <c r="B134" s="2754">
        <f t="shared" si="1"/>
        <v>69</v>
      </c>
      <c r="C134" s="2754" t="s">
        <v>5305</v>
      </c>
      <c r="D134" s="3169">
        <v>102574.3</v>
      </c>
      <c r="E134" s="2185"/>
      <c r="F134" s="533"/>
      <c r="G134" s="796"/>
      <c r="H134" s="11"/>
      <c r="I134" s="11"/>
      <c r="J134" s="11"/>
      <c r="K134" s="11"/>
      <c r="L134" s="11"/>
      <c r="M134" s="11"/>
      <c r="N134" s="11"/>
      <c r="O134" s="11"/>
      <c r="P134" s="11"/>
      <c r="Q134" s="11"/>
      <c r="R134" s="11"/>
      <c r="S134" s="11"/>
      <c r="T134" s="11"/>
      <c r="U134" s="11"/>
      <c r="V134" s="11"/>
      <c r="W134" s="11"/>
      <c r="X134" s="11"/>
      <c r="Y134" s="11"/>
      <c r="Z134" s="11"/>
      <c r="AA134" s="11"/>
    </row>
    <row r="135" spans="1:27">
      <c r="A135" s="3157"/>
      <c r="B135" s="2754">
        <f t="shared" si="1"/>
        <v>70</v>
      </c>
      <c r="C135" s="2754" t="s">
        <v>5306</v>
      </c>
      <c r="D135" s="3169">
        <v>100257.31</v>
      </c>
      <c r="E135" s="2185"/>
      <c r="F135" s="533"/>
      <c r="G135" s="796"/>
      <c r="H135" s="11"/>
      <c r="I135" s="11"/>
      <c r="J135" s="11"/>
      <c r="K135" s="11"/>
      <c r="L135" s="11"/>
      <c r="M135" s="11"/>
      <c r="N135" s="11"/>
      <c r="O135" s="11"/>
      <c r="P135" s="11"/>
      <c r="Q135" s="11"/>
      <c r="R135" s="11"/>
      <c r="S135" s="11"/>
      <c r="T135" s="11"/>
      <c r="U135" s="11"/>
      <c r="V135" s="11"/>
      <c r="W135" s="11"/>
      <c r="X135" s="11"/>
      <c r="Y135" s="11"/>
      <c r="Z135" s="11"/>
      <c r="AA135" s="11"/>
    </row>
    <row r="136" spans="1:27">
      <c r="A136" s="3157"/>
      <c r="B136" s="2754">
        <f t="shared" si="1"/>
        <v>71</v>
      </c>
      <c r="C136" s="3170" t="s">
        <v>1502</v>
      </c>
      <c r="D136" s="3169">
        <f>SUM(D115:D135)</f>
        <v>8720739.540000001</v>
      </c>
      <c r="E136" s="2185"/>
      <c r="F136" s="533"/>
      <c r="G136" s="796"/>
      <c r="H136" s="11"/>
      <c r="I136" s="11"/>
      <c r="J136" s="11"/>
      <c r="K136" s="11"/>
      <c r="L136" s="11"/>
      <c r="M136" s="11"/>
      <c r="N136" s="11"/>
      <c r="O136" s="11"/>
      <c r="P136" s="11"/>
      <c r="Q136" s="11"/>
      <c r="R136" s="11"/>
      <c r="S136" s="11"/>
      <c r="T136" s="11"/>
      <c r="U136" s="11"/>
      <c r="V136" s="11"/>
      <c r="W136" s="11"/>
      <c r="X136" s="11"/>
      <c r="Y136" s="11"/>
      <c r="Z136" s="11"/>
      <c r="AA136" s="11"/>
    </row>
    <row r="137" spans="1:27">
      <c r="A137" s="3157"/>
      <c r="B137" s="2754">
        <f t="shared" si="1"/>
        <v>72</v>
      </c>
      <c r="C137" s="2754"/>
      <c r="D137" s="2754"/>
      <c r="E137" s="2185"/>
      <c r="F137" s="533"/>
      <c r="G137" s="796"/>
      <c r="H137" s="11"/>
      <c r="I137" s="11"/>
      <c r="J137" s="11"/>
      <c r="K137" s="11"/>
      <c r="L137" s="11"/>
      <c r="M137" s="11"/>
      <c r="N137" s="11"/>
      <c r="O137" s="11"/>
      <c r="P137" s="11"/>
      <c r="Q137" s="11"/>
      <c r="R137" s="11"/>
      <c r="S137" s="11"/>
      <c r="T137" s="11"/>
      <c r="U137" s="11"/>
      <c r="V137" s="11"/>
      <c r="W137" s="11"/>
      <c r="X137" s="11"/>
      <c r="Y137" s="11"/>
      <c r="Z137" s="11"/>
      <c r="AA137" s="11"/>
    </row>
    <row r="138" spans="1:27">
      <c r="A138" s="3157"/>
      <c r="B138" s="2754">
        <f t="shared" si="1"/>
        <v>73</v>
      </c>
      <c r="C138" s="2184" t="s">
        <v>5290</v>
      </c>
      <c r="D138" s="3169">
        <f>955705.759999999+34717.28+1339284.69</f>
        <v>2329707.7299999991</v>
      </c>
      <c r="E138" s="2187"/>
      <c r="F138" s="3152"/>
      <c r="G138" s="796"/>
      <c r="H138" s="11"/>
      <c r="I138" s="11"/>
      <c r="J138" s="11"/>
      <c r="K138" s="11"/>
      <c r="L138" s="11"/>
      <c r="M138" s="11"/>
      <c r="N138" s="11"/>
      <c r="O138" s="11"/>
      <c r="P138" s="11"/>
      <c r="Q138" s="11"/>
      <c r="R138" s="11"/>
      <c r="S138" s="11"/>
      <c r="T138" s="11"/>
      <c r="U138" s="11"/>
      <c r="V138" s="11"/>
      <c r="W138" s="11"/>
      <c r="X138" s="11"/>
      <c r="Y138" s="11"/>
      <c r="Z138" s="11"/>
      <c r="AA138" s="11"/>
    </row>
    <row r="139" spans="1:27">
      <c r="A139" s="3157"/>
      <c r="B139" s="2754">
        <f t="shared" si="1"/>
        <v>74</v>
      </c>
      <c r="C139" s="2754"/>
      <c r="D139" s="2754"/>
      <c r="E139" s="2187"/>
      <c r="F139" s="533"/>
      <c r="G139" s="796"/>
      <c r="H139" s="11"/>
      <c r="I139" s="11"/>
      <c r="J139" s="11"/>
      <c r="K139" s="11"/>
      <c r="L139" s="11"/>
      <c r="M139" s="11"/>
      <c r="N139" s="11"/>
      <c r="O139" s="11"/>
      <c r="P139" s="11"/>
      <c r="Q139" s="11"/>
      <c r="R139" s="11"/>
      <c r="S139" s="11"/>
      <c r="T139" s="11"/>
      <c r="U139" s="11"/>
      <c r="V139" s="11"/>
      <c r="W139" s="11"/>
      <c r="X139" s="11"/>
      <c r="Y139" s="11"/>
      <c r="Z139" s="11"/>
      <c r="AA139" s="11"/>
    </row>
    <row r="140" spans="1:27">
      <c r="A140" s="3157"/>
      <c r="B140" s="2754"/>
      <c r="C140" s="3171" t="s">
        <v>4055</v>
      </c>
      <c r="D140" s="3172">
        <f>D136+D138</f>
        <v>11050447.27</v>
      </c>
      <c r="E140" s="2848"/>
      <c r="F140" s="533"/>
      <c r="G140" s="796"/>
      <c r="H140" s="11"/>
      <c r="I140" s="11"/>
      <c r="J140" s="11"/>
      <c r="K140" s="11"/>
      <c r="L140" s="11"/>
      <c r="M140" s="11"/>
      <c r="N140" s="11"/>
      <c r="O140" s="11"/>
      <c r="P140" s="11"/>
      <c r="Q140" s="11"/>
      <c r="R140" s="11"/>
      <c r="S140" s="11"/>
      <c r="T140" s="11"/>
      <c r="U140" s="11"/>
      <c r="V140" s="11"/>
      <c r="W140" s="11"/>
      <c r="X140" s="11"/>
      <c r="Y140" s="11"/>
      <c r="Z140" s="11"/>
      <c r="AA140" s="11"/>
    </row>
    <row r="141" spans="1:27">
      <c r="A141" s="3157"/>
      <c r="B141" s="2754"/>
      <c r="C141" s="3150"/>
      <c r="D141" s="3150"/>
      <c r="E141" s="3150"/>
      <c r="F141" s="533"/>
      <c r="G141" s="796"/>
      <c r="H141" s="11"/>
      <c r="I141" s="11"/>
      <c r="J141" s="11"/>
      <c r="K141" s="11"/>
      <c r="L141" s="11"/>
      <c r="M141" s="11"/>
      <c r="N141" s="11"/>
      <c r="O141" s="11"/>
      <c r="P141" s="11"/>
      <c r="Q141" s="11"/>
      <c r="R141" s="11"/>
      <c r="S141" s="11"/>
      <c r="T141" s="11"/>
      <c r="U141" s="11"/>
      <c r="V141" s="11"/>
      <c r="W141" s="11"/>
      <c r="X141" s="11"/>
      <c r="Y141" s="11"/>
      <c r="Z141" s="11"/>
      <c r="AA141" s="11"/>
    </row>
    <row r="142" spans="1:27">
      <c r="A142" s="3157"/>
      <c r="B142" s="2754"/>
      <c r="C142" s="2754"/>
      <c r="D142" s="2754"/>
      <c r="E142" s="3150"/>
      <c r="F142" s="533"/>
      <c r="G142" s="796"/>
      <c r="H142" s="11"/>
      <c r="I142" s="11"/>
      <c r="J142" s="11"/>
      <c r="K142" s="11"/>
      <c r="L142" s="11"/>
      <c r="M142" s="11"/>
      <c r="N142" s="11"/>
      <c r="O142" s="11"/>
      <c r="P142" s="11"/>
      <c r="Q142" s="11"/>
      <c r="R142" s="11"/>
      <c r="S142" s="11"/>
      <c r="T142" s="11"/>
      <c r="U142" s="11"/>
      <c r="V142" s="11"/>
      <c r="W142" s="11"/>
      <c r="X142" s="11"/>
      <c r="Y142" s="11"/>
      <c r="Z142" s="11"/>
      <c r="AA142" s="11"/>
    </row>
    <row r="143" spans="1:27">
      <c r="A143" s="3157"/>
      <c r="B143" s="2754"/>
      <c r="C143" s="3171" t="s">
        <v>4748</v>
      </c>
      <c r="D143" s="3172">
        <f>D140+D112+D83</f>
        <v>85401415.790000007</v>
      </c>
      <c r="E143" s="3150"/>
      <c r="F143" s="533"/>
      <c r="G143" s="796"/>
      <c r="H143" s="11"/>
      <c r="I143" s="11"/>
      <c r="J143" s="11"/>
      <c r="K143" s="11"/>
      <c r="L143" s="11"/>
      <c r="M143" s="11"/>
      <c r="N143" s="11"/>
      <c r="O143" s="11"/>
      <c r="P143" s="11"/>
      <c r="Q143" s="11"/>
      <c r="R143" s="11"/>
      <c r="S143" s="11"/>
      <c r="T143" s="11"/>
      <c r="U143" s="11"/>
      <c r="V143" s="11"/>
      <c r="W143" s="11"/>
      <c r="X143" s="11"/>
      <c r="Y143" s="11"/>
      <c r="Z143" s="11"/>
      <c r="AA143" s="11"/>
    </row>
    <row r="144" spans="1:27" ht="15.75">
      <c r="A144" s="3173"/>
      <c r="B144" s="834"/>
      <c r="C144" s="3174"/>
      <c r="D144" s="3174"/>
      <c r="E144" s="3175"/>
      <c r="F144" s="834"/>
      <c r="G144" s="3176"/>
      <c r="H144" s="11"/>
      <c r="I144" s="11"/>
      <c r="J144" s="11"/>
      <c r="K144" s="11"/>
      <c r="L144" s="11"/>
      <c r="M144" s="11"/>
      <c r="N144" s="11"/>
      <c r="O144" s="11"/>
      <c r="P144" s="11"/>
      <c r="Q144" s="11"/>
      <c r="R144" s="11"/>
      <c r="S144" s="11"/>
      <c r="T144" s="11"/>
      <c r="U144" s="11"/>
      <c r="V144" s="11"/>
      <c r="W144" s="11"/>
      <c r="X144" s="11"/>
      <c r="Y144" s="11"/>
      <c r="Z144" s="11"/>
      <c r="AA144" s="11"/>
    </row>
    <row r="145" spans="1:27">
      <c r="A145" s="47"/>
      <c r="B145" s="11"/>
      <c r="C145" s="11"/>
      <c r="D145" s="11"/>
      <c r="E145" s="11"/>
      <c r="F145" s="11"/>
      <c r="G145" s="562"/>
      <c r="H145" s="11"/>
      <c r="I145" s="11"/>
      <c r="J145" s="11"/>
      <c r="K145" s="11"/>
      <c r="L145" s="11"/>
      <c r="M145" s="11"/>
      <c r="N145" s="11"/>
      <c r="O145" s="11"/>
      <c r="P145" s="11"/>
      <c r="Q145" s="11"/>
      <c r="R145" s="11"/>
      <c r="S145" s="11"/>
      <c r="T145" s="11"/>
      <c r="U145" s="11"/>
      <c r="V145" s="11"/>
      <c r="W145" s="11"/>
      <c r="X145" s="11"/>
      <c r="Y145" s="11"/>
      <c r="Z145" s="11"/>
      <c r="AA145" s="11"/>
    </row>
    <row r="146" spans="1:27">
      <c r="A146" s="47"/>
      <c r="B146" s="11"/>
      <c r="C146" s="11"/>
      <c r="D146" s="11"/>
      <c r="E146" s="11"/>
      <c r="F146" s="11"/>
      <c r="G146" s="562"/>
      <c r="H146" s="11"/>
      <c r="I146" s="11"/>
      <c r="J146" s="11"/>
      <c r="K146" s="11"/>
      <c r="L146" s="11"/>
      <c r="M146" s="11"/>
      <c r="N146" s="11"/>
      <c r="O146" s="11"/>
      <c r="P146" s="11"/>
      <c r="Q146" s="11"/>
      <c r="R146" s="11"/>
      <c r="S146" s="11"/>
      <c r="T146" s="11"/>
      <c r="U146" s="11"/>
      <c r="V146" s="11"/>
      <c r="W146" s="11"/>
      <c r="X146" s="11"/>
      <c r="Y146" s="11"/>
      <c r="Z146" s="11"/>
      <c r="AA146" s="11"/>
    </row>
    <row r="147" spans="1:27">
      <c r="A147" s="47"/>
      <c r="B147" s="11"/>
      <c r="C147" s="11"/>
      <c r="D147" s="11"/>
      <c r="E147" s="11"/>
      <c r="F147" s="11"/>
      <c r="G147" s="562"/>
      <c r="H147" s="11"/>
      <c r="I147" s="11"/>
      <c r="J147" s="11"/>
      <c r="K147" s="11"/>
      <c r="L147" s="11"/>
      <c r="M147" s="11"/>
      <c r="N147" s="11"/>
      <c r="O147" s="11"/>
      <c r="P147" s="11"/>
      <c r="Q147" s="11"/>
      <c r="R147" s="11"/>
      <c r="S147" s="11"/>
      <c r="T147" s="11"/>
      <c r="U147" s="11"/>
      <c r="V147" s="11"/>
      <c r="W147" s="11"/>
      <c r="X147" s="11"/>
      <c r="Y147" s="11"/>
      <c r="Z147" s="11"/>
      <c r="AA147" s="11"/>
    </row>
    <row r="148" spans="1:27">
      <c r="A148" s="47"/>
      <c r="B148" s="11"/>
      <c r="C148" s="11"/>
      <c r="D148" s="11"/>
      <c r="E148" s="11"/>
      <c r="F148" s="11"/>
      <c r="G148" s="562"/>
      <c r="H148" s="11"/>
      <c r="I148" s="11"/>
      <c r="J148" s="11"/>
      <c r="K148" s="11"/>
      <c r="L148" s="11"/>
      <c r="M148" s="11"/>
      <c r="N148" s="11"/>
      <c r="O148" s="11"/>
      <c r="P148" s="11"/>
      <c r="Q148" s="11"/>
      <c r="R148" s="11"/>
      <c r="S148" s="11"/>
      <c r="T148" s="11"/>
      <c r="U148" s="11"/>
      <c r="V148" s="11"/>
      <c r="W148" s="11"/>
      <c r="X148" s="11"/>
      <c r="Y148" s="11"/>
      <c r="Z148" s="11"/>
      <c r="AA148" s="11"/>
    </row>
    <row r="149" spans="1:27">
      <c r="A149" s="47"/>
      <c r="B149" s="11"/>
      <c r="C149" s="11"/>
      <c r="D149" s="11"/>
      <c r="E149" s="11"/>
      <c r="F149" s="11"/>
      <c r="G149" s="562"/>
      <c r="H149" s="11"/>
      <c r="I149" s="11"/>
      <c r="J149" s="11"/>
      <c r="K149" s="11"/>
      <c r="L149" s="11"/>
      <c r="M149" s="11"/>
      <c r="N149" s="11"/>
      <c r="O149" s="11"/>
      <c r="P149" s="11"/>
      <c r="Q149" s="11"/>
      <c r="R149" s="11"/>
      <c r="S149" s="11"/>
      <c r="T149" s="11"/>
      <c r="U149" s="11"/>
      <c r="V149" s="11"/>
      <c r="W149" s="11"/>
      <c r="X149" s="11"/>
      <c r="Y149" s="11"/>
      <c r="Z149" s="11"/>
      <c r="AA149" s="11"/>
    </row>
    <row r="150" spans="1:27">
      <c r="A150" s="47"/>
      <c r="B150" s="11"/>
      <c r="C150" s="11"/>
      <c r="D150" s="11"/>
      <c r="E150" s="11"/>
      <c r="F150" s="11"/>
      <c r="G150" s="562"/>
      <c r="H150" s="11"/>
      <c r="I150" s="11"/>
      <c r="J150" s="11"/>
      <c r="K150" s="11"/>
      <c r="L150" s="11"/>
      <c r="M150" s="11"/>
      <c r="N150" s="11"/>
      <c r="O150" s="11"/>
      <c r="P150" s="11"/>
      <c r="Q150" s="11"/>
      <c r="R150" s="11"/>
      <c r="S150" s="11"/>
      <c r="T150" s="11"/>
      <c r="U150" s="11"/>
      <c r="V150" s="11"/>
      <c r="W150" s="11"/>
      <c r="X150" s="11"/>
      <c r="Y150" s="11"/>
      <c r="Z150" s="11"/>
      <c r="AA150" s="11"/>
    </row>
    <row r="151" spans="1:27">
      <c r="A151" s="47"/>
      <c r="B151" s="11"/>
      <c r="C151" s="11"/>
      <c r="D151" s="11"/>
      <c r="E151" s="11"/>
      <c r="F151" s="11"/>
      <c r="G151" s="562"/>
      <c r="H151" s="11"/>
      <c r="I151" s="11"/>
      <c r="J151" s="11"/>
      <c r="K151" s="11"/>
      <c r="L151" s="11"/>
      <c r="M151" s="11"/>
      <c r="N151" s="11"/>
      <c r="O151" s="11"/>
      <c r="P151" s="11"/>
      <c r="Q151" s="11"/>
      <c r="R151" s="11"/>
      <c r="S151" s="11"/>
      <c r="T151" s="11"/>
      <c r="U151" s="11"/>
      <c r="V151" s="11"/>
      <c r="W151" s="11"/>
      <c r="X151" s="11"/>
      <c r="Y151" s="11"/>
      <c r="Z151" s="11"/>
      <c r="AA151" s="11"/>
    </row>
    <row r="152" spans="1:27">
      <c r="A152" s="47"/>
      <c r="B152" s="11"/>
      <c r="C152" s="11"/>
      <c r="D152" s="11"/>
      <c r="E152" s="11"/>
      <c r="F152" s="11"/>
      <c r="G152" s="562"/>
      <c r="H152" s="11"/>
      <c r="I152" s="11"/>
      <c r="J152" s="11"/>
      <c r="K152" s="11"/>
      <c r="L152" s="11"/>
      <c r="M152" s="11"/>
      <c r="N152" s="11"/>
      <c r="O152" s="11"/>
      <c r="P152" s="11"/>
      <c r="Q152" s="11"/>
      <c r="R152" s="11"/>
      <c r="S152" s="11"/>
      <c r="T152" s="11"/>
      <c r="U152" s="11"/>
      <c r="V152" s="11"/>
      <c r="W152" s="11"/>
      <c r="X152" s="11"/>
      <c r="Y152" s="11"/>
      <c r="Z152" s="11"/>
      <c r="AA152" s="11"/>
    </row>
    <row r="153" spans="1:27">
      <c r="A153" s="47"/>
      <c r="B153" s="11"/>
      <c r="C153" s="11"/>
      <c r="D153" s="11"/>
      <c r="E153" s="11"/>
      <c r="F153" s="11"/>
      <c r="G153" s="562"/>
      <c r="H153" s="11"/>
      <c r="I153" s="11"/>
      <c r="J153" s="11"/>
      <c r="K153" s="11"/>
      <c r="L153" s="11"/>
      <c r="M153" s="11"/>
      <c r="N153" s="11"/>
      <c r="O153" s="11"/>
      <c r="P153" s="11"/>
      <c r="Q153" s="11"/>
      <c r="R153" s="11"/>
      <c r="S153" s="11"/>
      <c r="T153" s="11"/>
      <c r="U153" s="11"/>
      <c r="V153" s="11"/>
      <c r="W153" s="11"/>
      <c r="X153" s="11"/>
      <c r="Y153" s="11"/>
      <c r="Z153" s="11"/>
      <c r="AA153" s="11"/>
    </row>
    <row r="154" spans="1:27">
      <c r="A154" s="47"/>
      <c r="B154" s="11"/>
      <c r="C154" s="11"/>
      <c r="D154" s="11"/>
      <c r="E154" s="11"/>
      <c r="F154" s="11"/>
      <c r="G154" s="562"/>
      <c r="H154" s="11"/>
      <c r="I154" s="11"/>
      <c r="J154" s="11"/>
      <c r="K154" s="11"/>
      <c r="L154" s="11"/>
      <c r="M154" s="11"/>
      <c r="N154" s="11"/>
      <c r="O154" s="11"/>
      <c r="P154" s="11"/>
      <c r="Q154" s="11"/>
      <c r="R154" s="11"/>
      <c r="S154" s="11"/>
      <c r="T154" s="11"/>
      <c r="U154" s="11"/>
      <c r="V154" s="11"/>
      <c r="W154" s="11"/>
      <c r="X154" s="11"/>
      <c r="Y154" s="11"/>
      <c r="Z154" s="11"/>
      <c r="AA154" s="11"/>
    </row>
    <row r="155" spans="1:27">
      <c r="A155" s="47"/>
      <c r="B155" s="11"/>
      <c r="C155" s="11"/>
      <c r="D155" s="11"/>
      <c r="E155" s="11"/>
      <c r="F155" s="11"/>
      <c r="G155" s="562"/>
      <c r="H155" s="11"/>
      <c r="I155" s="11"/>
      <c r="J155" s="11"/>
      <c r="K155" s="11"/>
      <c r="L155" s="11"/>
      <c r="M155" s="11"/>
      <c r="N155" s="11"/>
      <c r="O155" s="11"/>
      <c r="P155" s="11"/>
      <c r="Q155" s="11"/>
      <c r="R155" s="11"/>
      <c r="S155" s="11"/>
      <c r="T155" s="11"/>
      <c r="U155" s="11"/>
      <c r="V155" s="11"/>
      <c r="W155" s="11"/>
      <c r="X155" s="11"/>
      <c r="Y155" s="11"/>
      <c r="Z155" s="11"/>
      <c r="AA155" s="11"/>
    </row>
    <row r="156" spans="1:27">
      <c r="A156" s="47"/>
      <c r="B156" s="11"/>
      <c r="C156" s="11"/>
      <c r="D156" s="11"/>
      <c r="E156" s="11"/>
      <c r="F156" s="11"/>
      <c r="G156" s="562"/>
      <c r="H156" s="11"/>
      <c r="I156" s="11"/>
      <c r="J156" s="11"/>
      <c r="K156" s="11"/>
      <c r="L156" s="11"/>
      <c r="M156" s="11"/>
      <c r="N156" s="11"/>
      <c r="O156" s="11"/>
      <c r="P156" s="11"/>
      <c r="Q156" s="11"/>
      <c r="R156" s="11"/>
      <c r="S156" s="11"/>
      <c r="T156" s="11"/>
      <c r="U156" s="11"/>
      <c r="V156" s="11"/>
      <c r="W156" s="11"/>
      <c r="X156" s="11"/>
      <c r="Y156" s="11"/>
      <c r="Z156" s="11"/>
      <c r="AA156" s="11"/>
    </row>
    <row r="157" spans="1:27">
      <c r="A157" s="47"/>
      <c r="B157" s="11"/>
      <c r="C157" s="11"/>
      <c r="D157" s="11"/>
      <c r="E157" s="11"/>
      <c r="F157" s="11"/>
      <c r="G157" s="562"/>
      <c r="H157" s="11"/>
      <c r="I157" s="11"/>
      <c r="J157" s="11"/>
      <c r="K157" s="11"/>
      <c r="L157" s="11"/>
      <c r="M157" s="11"/>
      <c r="N157" s="11"/>
      <c r="O157" s="11"/>
      <c r="P157" s="11"/>
      <c r="Q157" s="11"/>
      <c r="R157" s="11"/>
      <c r="S157" s="11"/>
      <c r="T157" s="11"/>
      <c r="U157" s="11"/>
      <c r="V157" s="11"/>
      <c r="W157" s="11"/>
      <c r="X157" s="11"/>
      <c r="Y157" s="11"/>
      <c r="Z157" s="11"/>
      <c r="AA157" s="11"/>
    </row>
    <row r="158" spans="1:27">
      <c r="A158" s="47"/>
      <c r="B158" s="11"/>
      <c r="C158" s="11"/>
      <c r="D158" s="11"/>
      <c r="E158" s="11"/>
      <c r="F158" s="11"/>
      <c r="G158" s="562"/>
      <c r="H158" s="11"/>
      <c r="I158" s="11"/>
      <c r="J158" s="11"/>
      <c r="K158" s="11"/>
      <c r="L158" s="11"/>
      <c r="M158" s="11"/>
      <c r="N158" s="11"/>
      <c r="O158" s="11"/>
      <c r="P158" s="11"/>
      <c r="Q158" s="11"/>
      <c r="R158" s="11"/>
      <c r="S158" s="11"/>
      <c r="T158" s="11"/>
      <c r="U158" s="11"/>
      <c r="V158" s="11"/>
      <c r="W158" s="11"/>
      <c r="X158" s="11"/>
      <c r="Y158" s="11"/>
      <c r="Z158" s="11"/>
      <c r="AA158" s="11"/>
    </row>
    <row r="159" spans="1:27">
      <c r="A159" s="47"/>
      <c r="B159" s="11"/>
      <c r="C159" s="11"/>
      <c r="D159" s="11"/>
      <c r="E159" s="11"/>
      <c r="F159" s="11"/>
      <c r="G159" s="562"/>
      <c r="H159" s="11"/>
      <c r="I159" s="11"/>
      <c r="J159" s="11"/>
      <c r="K159" s="11"/>
      <c r="L159" s="11"/>
      <c r="M159" s="11"/>
      <c r="N159" s="11"/>
      <c r="O159" s="11"/>
      <c r="P159" s="11"/>
      <c r="Q159" s="11"/>
      <c r="R159" s="11"/>
      <c r="S159" s="11"/>
      <c r="T159" s="11"/>
      <c r="U159" s="11"/>
      <c r="V159" s="11"/>
      <c r="W159" s="11"/>
      <c r="X159" s="11"/>
      <c r="Y159" s="11"/>
      <c r="Z159" s="11"/>
      <c r="AA159" s="11"/>
    </row>
    <row r="160" spans="1:27">
      <c r="A160" s="47"/>
      <c r="B160" s="11"/>
      <c r="C160" s="11"/>
      <c r="D160" s="11"/>
      <c r="E160" s="11"/>
      <c r="F160" s="11"/>
      <c r="G160" s="562"/>
      <c r="H160" s="11"/>
      <c r="I160" s="11"/>
      <c r="J160" s="11"/>
      <c r="K160" s="11"/>
      <c r="L160" s="11"/>
      <c r="M160" s="11"/>
      <c r="N160" s="11"/>
      <c r="O160" s="11"/>
      <c r="P160" s="11"/>
      <c r="Q160" s="11"/>
      <c r="R160" s="11"/>
      <c r="S160" s="11"/>
      <c r="T160" s="11"/>
      <c r="U160" s="11"/>
      <c r="V160" s="11"/>
      <c r="W160" s="11"/>
      <c r="X160" s="11"/>
      <c r="Y160" s="11"/>
      <c r="Z160" s="11"/>
      <c r="AA160" s="11"/>
    </row>
    <row r="161" spans="1:27">
      <c r="A161" s="47"/>
      <c r="B161" s="11"/>
      <c r="C161" s="11"/>
      <c r="D161" s="11"/>
      <c r="E161" s="11"/>
      <c r="F161" s="11"/>
      <c r="G161" s="562"/>
      <c r="H161" s="11"/>
      <c r="I161" s="11"/>
      <c r="J161" s="11"/>
      <c r="K161" s="11"/>
      <c r="L161" s="11"/>
      <c r="M161" s="11"/>
      <c r="N161" s="11"/>
      <c r="O161" s="11"/>
      <c r="P161" s="11"/>
      <c r="Q161" s="11"/>
      <c r="R161" s="11"/>
      <c r="S161" s="11"/>
      <c r="T161" s="11"/>
      <c r="U161" s="11"/>
      <c r="V161" s="11"/>
      <c r="W161" s="11"/>
      <c r="X161" s="11"/>
      <c r="Y161" s="11"/>
      <c r="Z161" s="11"/>
      <c r="AA161" s="11"/>
    </row>
    <row r="162" spans="1:27">
      <c r="A162" s="47"/>
      <c r="B162" s="11"/>
      <c r="C162" s="11"/>
      <c r="D162" s="11"/>
      <c r="E162" s="11"/>
      <c r="F162" s="11"/>
      <c r="G162" s="562"/>
      <c r="H162" s="11"/>
      <c r="I162" s="11"/>
      <c r="J162" s="11"/>
      <c r="K162" s="11"/>
      <c r="L162" s="11"/>
      <c r="M162" s="11"/>
      <c r="N162" s="11"/>
      <c r="O162" s="11"/>
      <c r="P162" s="11"/>
      <c r="Q162" s="11"/>
      <c r="R162" s="11"/>
      <c r="S162" s="11"/>
      <c r="T162" s="11"/>
      <c r="U162" s="11"/>
      <c r="V162" s="11"/>
      <c r="W162" s="11"/>
      <c r="X162" s="11"/>
      <c r="Y162" s="11"/>
      <c r="Z162" s="11"/>
      <c r="AA162" s="11"/>
    </row>
    <row r="163" spans="1:27">
      <c r="A163" s="47"/>
      <c r="B163" s="11"/>
      <c r="C163" s="11"/>
      <c r="D163" s="11"/>
      <c r="E163" s="11"/>
      <c r="F163" s="11"/>
      <c r="G163" s="562"/>
      <c r="H163" s="11"/>
      <c r="I163" s="11"/>
      <c r="J163" s="11"/>
      <c r="K163" s="11"/>
      <c r="L163" s="11"/>
      <c r="M163" s="11"/>
      <c r="N163" s="11"/>
      <c r="O163" s="11"/>
      <c r="P163" s="11"/>
      <c r="Q163" s="11"/>
      <c r="R163" s="11"/>
      <c r="S163" s="11"/>
      <c r="T163" s="11"/>
      <c r="U163" s="11"/>
      <c r="V163" s="11"/>
      <c r="W163" s="11"/>
      <c r="X163" s="11"/>
      <c r="Y163" s="11"/>
      <c r="Z163" s="11"/>
      <c r="AA163" s="11"/>
    </row>
    <row r="164" spans="1:27" ht="15.75" thickBot="1">
      <c r="A164" s="72"/>
      <c r="B164" s="73"/>
      <c r="C164" s="2142"/>
      <c r="D164" s="2142"/>
      <c r="E164" s="2142"/>
      <c r="F164" s="73"/>
      <c r="G164" s="562"/>
      <c r="H164" s="11"/>
      <c r="I164" s="11"/>
      <c r="J164" s="11"/>
      <c r="K164" s="11"/>
      <c r="L164" s="11"/>
      <c r="M164" s="11"/>
      <c r="N164" s="11"/>
      <c r="O164" s="11"/>
      <c r="P164" s="11"/>
      <c r="Q164" s="11"/>
      <c r="R164" s="11"/>
      <c r="S164" s="11"/>
      <c r="T164" s="11"/>
      <c r="U164" s="11"/>
      <c r="V164" s="11"/>
      <c r="W164" s="11"/>
      <c r="X164" s="11"/>
      <c r="Y164" s="11"/>
      <c r="Z164" s="11"/>
      <c r="AA164" s="11"/>
    </row>
    <row r="165" spans="1:27">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row>
    <row r="166" spans="1:27" ht="15.75">
      <c r="A166" s="75" t="s">
        <v>1503</v>
      </c>
      <c r="B166" s="11"/>
      <c r="C166" s="11"/>
      <c r="D166" s="11"/>
      <c r="E166" s="185"/>
      <c r="F166" s="11"/>
      <c r="G166" s="11"/>
      <c r="H166" s="11"/>
      <c r="I166" s="11"/>
      <c r="J166" s="11"/>
      <c r="K166" s="11"/>
      <c r="L166" s="11"/>
      <c r="M166" s="11"/>
      <c r="N166" s="11"/>
      <c r="O166" s="11"/>
      <c r="P166" s="11"/>
      <c r="Q166" s="11"/>
      <c r="R166" s="11"/>
      <c r="S166" s="11"/>
      <c r="T166" s="11"/>
      <c r="U166" s="11"/>
      <c r="V166" s="11"/>
      <c r="W166" s="11"/>
      <c r="X166" s="11"/>
      <c r="Y166" s="11"/>
      <c r="Z166" s="11"/>
      <c r="AA166" s="11"/>
    </row>
    <row r="167" spans="1:27">
      <c r="A167" s="44" t="s">
        <v>1506</v>
      </c>
      <c r="B167" s="44"/>
      <c r="C167" s="44"/>
      <c r="D167" s="44"/>
      <c r="E167" s="44"/>
      <c r="F167" s="44"/>
      <c r="G167" s="44"/>
      <c r="H167" s="11"/>
      <c r="I167" s="11"/>
      <c r="J167" s="11"/>
      <c r="K167" s="11"/>
      <c r="L167" s="11"/>
      <c r="M167" s="11"/>
      <c r="N167" s="11"/>
      <c r="O167" s="11"/>
      <c r="P167" s="11"/>
      <c r="Q167" s="11"/>
      <c r="R167" s="11"/>
      <c r="S167" s="11"/>
      <c r="T167" s="11"/>
      <c r="U167" s="11"/>
      <c r="V167" s="11"/>
      <c r="W167" s="11"/>
      <c r="X167" s="11"/>
      <c r="Y167" s="11"/>
      <c r="Z167" s="11"/>
      <c r="AA167" s="11"/>
    </row>
    <row r="168" spans="1:27" ht="15.75" thickBot="1">
      <c r="A168" s="11"/>
      <c r="B168" s="11" t="str">
        <f>'Data Sheet'!$C$25</f>
        <v>Orange and Rockland Utilities, Inc</v>
      </c>
      <c r="C168" s="11"/>
      <c r="D168" s="11"/>
      <c r="E168" s="11"/>
      <c r="F168" s="456" t="str">
        <f>'Data Sheet'!$C$40</f>
        <v>4/30/2014</v>
      </c>
      <c r="G168" s="11" t="str">
        <f>'Data Sheet'!$C$38</f>
        <v>12/31/2013</v>
      </c>
      <c r="H168" s="11"/>
      <c r="I168" s="11"/>
      <c r="J168" s="11"/>
      <c r="K168" s="11"/>
      <c r="L168" s="11"/>
      <c r="M168" s="11"/>
      <c r="N168" s="11"/>
      <c r="O168" s="11"/>
      <c r="P168" s="11"/>
      <c r="Q168" s="11"/>
      <c r="R168" s="11"/>
      <c r="S168" s="11"/>
      <c r="T168" s="11"/>
      <c r="U168" s="11"/>
      <c r="V168" s="11"/>
      <c r="W168" s="11"/>
      <c r="X168" s="11"/>
      <c r="Y168" s="11"/>
      <c r="Z168" s="11"/>
      <c r="AA168" s="11"/>
    </row>
    <row r="169" spans="1:27">
      <c r="A169" s="13"/>
      <c r="B169" s="41"/>
      <c r="C169" s="41"/>
      <c r="D169" s="41"/>
      <c r="E169" s="41"/>
      <c r="F169" s="41"/>
      <c r="G169" s="42"/>
      <c r="H169" s="11"/>
      <c r="I169" s="11"/>
      <c r="J169" s="11"/>
      <c r="K169" s="11"/>
      <c r="L169" s="11"/>
      <c r="M169" s="11"/>
      <c r="N169" s="11"/>
      <c r="O169" s="11"/>
      <c r="P169" s="11"/>
      <c r="Q169" s="11"/>
      <c r="R169" s="11"/>
      <c r="S169" s="11"/>
      <c r="T169" s="11"/>
      <c r="U169" s="11"/>
      <c r="V169" s="11"/>
      <c r="W169" s="11"/>
      <c r="X169" s="11"/>
      <c r="Y169" s="11"/>
      <c r="Z169" s="11"/>
      <c r="AA169" s="11"/>
    </row>
    <row r="170" spans="1:27" ht="15.75">
      <c r="A170" s="186"/>
      <c r="B170" s="44" t="s">
        <v>786</v>
      </c>
      <c r="C170" s="44"/>
      <c r="D170" s="44"/>
      <c r="E170" s="44"/>
      <c r="F170" s="44"/>
      <c r="G170" s="45"/>
      <c r="H170" s="11"/>
      <c r="I170" s="11"/>
      <c r="J170" s="11"/>
      <c r="K170" s="11"/>
      <c r="L170" s="11"/>
      <c r="M170" s="11"/>
      <c r="N170" s="11"/>
      <c r="O170" s="11"/>
      <c r="P170" s="11"/>
      <c r="Q170" s="11"/>
      <c r="R170" s="11"/>
      <c r="S170" s="11"/>
      <c r="T170" s="11"/>
      <c r="U170" s="11"/>
      <c r="V170" s="11"/>
      <c r="W170" s="11"/>
      <c r="X170" s="11"/>
      <c r="Y170" s="11"/>
      <c r="Z170" s="11"/>
      <c r="AA170" s="11"/>
    </row>
    <row r="171" spans="1:27">
      <c r="A171" s="47"/>
      <c r="B171" s="11"/>
      <c r="C171" s="11"/>
      <c r="D171" s="11"/>
      <c r="E171" s="11"/>
      <c r="F171" s="11"/>
      <c r="G171" s="48"/>
      <c r="H171" s="11"/>
      <c r="I171" s="11"/>
      <c r="J171" s="11"/>
      <c r="K171" s="11"/>
      <c r="L171" s="11"/>
      <c r="M171" s="11"/>
      <c r="N171" s="11"/>
      <c r="O171" s="11"/>
      <c r="P171" s="11"/>
      <c r="Q171" s="11"/>
      <c r="R171" s="11"/>
      <c r="S171" s="11"/>
      <c r="T171" s="11"/>
      <c r="U171" s="11"/>
      <c r="V171" s="11"/>
      <c r="W171" s="11"/>
      <c r="X171" s="11"/>
      <c r="Y171" s="11"/>
      <c r="Z171" s="11"/>
      <c r="AA171" s="11"/>
    </row>
    <row r="172" spans="1:27">
      <c r="A172" s="62"/>
      <c r="B172" s="63"/>
      <c r="C172" s="63"/>
      <c r="D172" s="63"/>
      <c r="E172" s="63"/>
      <c r="F172" s="63"/>
      <c r="G172" s="187"/>
      <c r="H172" s="11"/>
      <c r="I172" s="11"/>
      <c r="J172" s="11"/>
      <c r="K172" s="11"/>
      <c r="L172" s="11"/>
      <c r="M172" s="11"/>
      <c r="N172" s="11"/>
      <c r="O172" s="11"/>
      <c r="P172" s="11"/>
      <c r="Q172" s="11"/>
      <c r="R172" s="11"/>
      <c r="S172" s="11"/>
      <c r="T172" s="11"/>
      <c r="U172" s="11"/>
      <c r="V172" s="11"/>
      <c r="W172" s="11"/>
      <c r="X172" s="11"/>
      <c r="Y172" s="11"/>
      <c r="Z172" s="11"/>
      <c r="AA172" s="11"/>
    </row>
    <row r="173" spans="1:27">
      <c r="A173" s="47"/>
      <c r="B173" s="11"/>
      <c r="C173" s="11"/>
      <c r="D173" s="11"/>
      <c r="E173" s="11"/>
      <c r="F173" s="11"/>
      <c r="G173" s="178"/>
      <c r="H173" s="11"/>
      <c r="I173" s="11"/>
      <c r="J173" s="11"/>
      <c r="K173" s="11"/>
      <c r="L173" s="11"/>
      <c r="M173" s="11"/>
      <c r="N173" s="11"/>
      <c r="O173" s="11"/>
      <c r="P173" s="11"/>
      <c r="Q173" s="11"/>
      <c r="R173" s="11"/>
      <c r="S173" s="11"/>
      <c r="T173" s="11"/>
      <c r="U173" s="11"/>
      <c r="V173" s="11"/>
      <c r="W173" s="11"/>
      <c r="X173" s="11"/>
      <c r="Y173" s="11"/>
      <c r="Z173" s="11"/>
      <c r="AA173" s="11"/>
    </row>
    <row r="174" spans="1:27">
      <c r="A174" s="47"/>
      <c r="B174" s="11"/>
      <c r="C174" s="11"/>
      <c r="D174" s="11"/>
      <c r="E174" s="11"/>
      <c r="F174" s="11"/>
      <c r="G174" s="178"/>
      <c r="H174" s="11"/>
      <c r="I174" s="11"/>
      <c r="J174" s="11"/>
      <c r="K174" s="11"/>
      <c r="L174" s="11"/>
      <c r="M174" s="11"/>
      <c r="N174" s="11"/>
      <c r="O174" s="11"/>
      <c r="P174" s="11"/>
      <c r="Q174" s="11"/>
      <c r="R174" s="11"/>
      <c r="S174" s="11"/>
      <c r="T174" s="11"/>
      <c r="U174" s="11"/>
      <c r="V174" s="11"/>
      <c r="W174" s="11"/>
      <c r="X174" s="11"/>
      <c r="Y174" s="11"/>
      <c r="Z174" s="11"/>
      <c r="AA174" s="11"/>
    </row>
    <row r="175" spans="1:27">
      <c r="A175" s="47"/>
      <c r="B175" s="11"/>
      <c r="C175" s="11"/>
      <c r="D175" s="11"/>
      <c r="E175" s="11"/>
      <c r="F175" s="11"/>
      <c r="G175" s="178"/>
      <c r="H175" s="11"/>
      <c r="I175" s="11"/>
      <c r="J175" s="11"/>
      <c r="K175" s="11"/>
      <c r="L175" s="11"/>
      <c r="M175" s="11"/>
      <c r="N175" s="11"/>
      <c r="O175" s="11"/>
      <c r="P175" s="11"/>
      <c r="Q175" s="11"/>
      <c r="R175" s="11"/>
      <c r="S175" s="11"/>
      <c r="T175" s="11"/>
      <c r="U175" s="11"/>
      <c r="V175" s="11"/>
      <c r="W175" s="11"/>
      <c r="X175" s="11"/>
      <c r="Y175" s="11"/>
      <c r="Z175" s="11"/>
      <c r="AA175" s="11"/>
    </row>
    <row r="176" spans="1:27">
      <c r="A176" s="47"/>
      <c r="B176" s="11"/>
      <c r="C176" s="11"/>
      <c r="D176" s="11"/>
      <c r="E176" s="11"/>
      <c r="F176" s="11"/>
      <c r="G176" s="178"/>
      <c r="H176" s="11"/>
      <c r="I176" s="11"/>
      <c r="J176" s="11"/>
      <c r="K176" s="11"/>
      <c r="L176" s="11"/>
      <c r="M176" s="11"/>
      <c r="N176" s="11"/>
      <c r="O176" s="11"/>
      <c r="P176" s="11"/>
      <c r="Q176" s="11"/>
      <c r="R176" s="11"/>
      <c r="S176" s="11"/>
      <c r="T176" s="11"/>
      <c r="U176" s="11"/>
      <c r="V176" s="11"/>
      <c r="W176" s="11"/>
      <c r="X176" s="11"/>
      <c r="Y176" s="11"/>
      <c r="Z176" s="11"/>
      <c r="AA176" s="11"/>
    </row>
    <row r="177" spans="1:25">
      <c r="A177" s="47"/>
      <c r="B177" s="11"/>
      <c r="C177" s="11"/>
      <c r="D177" s="11"/>
      <c r="E177" s="11"/>
      <c r="F177" s="11"/>
      <c r="G177" s="178"/>
      <c r="H177" s="11"/>
      <c r="I177" s="11"/>
      <c r="J177" s="11"/>
      <c r="K177" s="11"/>
      <c r="L177" s="11"/>
      <c r="M177" s="11"/>
      <c r="N177" s="11"/>
      <c r="O177" s="11"/>
      <c r="P177" s="11"/>
      <c r="Q177" s="11"/>
      <c r="R177" s="11"/>
      <c r="S177" s="11"/>
      <c r="T177" s="11"/>
      <c r="U177" s="11"/>
      <c r="V177" s="11"/>
      <c r="W177" s="11"/>
      <c r="X177" s="11"/>
      <c r="Y177" s="11"/>
    </row>
    <row r="178" spans="1:25">
      <c r="A178" s="47"/>
      <c r="B178" s="11"/>
      <c r="C178" s="11"/>
      <c r="D178" s="11"/>
      <c r="E178" s="11"/>
      <c r="F178" s="11"/>
      <c r="G178" s="178"/>
      <c r="H178" s="11"/>
      <c r="I178" s="11"/>
      <c r="J178" s="11"/>
      <c r="K178" s="11"/>
      <c r="L178" s="11"/>
      <c r="M178" s="11"/>
      <c r="N178" s="11"/>
      <c r="O178" s="11"/>
      <c r="P178" s="11"/>
      <c r="Q178" s="11"/>
      <c r="R178" s="11"/>
      <c r="S178" s="11"/>
      <c r="T178" s="11"/>
      <c r="U178" s="11"/>
      <c r="V178" s="11"/>
      <c r="W178" s="11"/>
      <c r="X178" s="11"/>
      <c r="Y178" s="11"/>
    </row>
    <row r="179" spans="1:25">
      <c r="A179" s="47"/>
      <c r="B179" s="11"/>
      <c r="C179" s="11"/>
      <c r="D179" s="11"/>
      <c r="E179" s="11"/>
      <c r="F179" s="11"/>
      <c r="G179" s="178"/>
      <c r="H179" s="11"/>
      <c r="I179" s="11"/>
      <c r="J179" s="11"/>
      <c r="K179" s="11"/>
      <c r="L179" s="11"/>
      <c r="M179" s="11"/>
      <c r="N179" s="11"/>
      <c r="O179" s="11"/>
      <c r="P179" s="11"/>
      <c r="Q179" s="11"/>
      <c r="R179" s="11"/>
      <c r="S179" s="11"/>
      <c r="T179" s="11"/>
      <c r="U179" s="11"/>
      <c r="V179" s="11"/>
      <c r="W179" s="11"/>
      <c r="X179" s="11"/>
      <c r="Y179" s="11"/>
    </row>
    <row r="180" spans="1:25">
      <c r="A180" s="47"/>
      <c r="B180" s="11"/>
      <c r="C180" s="11"/>
      <c r="D180" s="11"/>
      <c r="E180" s="11"/>
      <c r="F180" s="11"/>
      <c r="G180" s="178"/>
      <c r="H180" s="11"/>
      <c r="I180" s="11"/>
      <c r="J180" s="11"/>
      <c r="K180" s="11"/>
      <c r="L180" s="11"/>
      <c r="M180" s="11"/>
      <c r="N180" s="11"/>
      <c r="O180" s="11"/>
      <c r="P180" s="11"/>
      <c r="Q180" s="11"/>
      <c r="R180" s="11"/>
      <c r="S180" s="11"/>
      <c r="T180" s="11"/>
      <c r="U180" s="11"/>
      <c r="V180" s="11"/>
      <c r="W180" s="11"/>
      <c r="X180" s="11"/>
      <c r="Y180" s="11"/>
    </row>
    <row r="181" spans="1:25">
      <c r="A181" s="47"/>
      <c r="B181" s="11"/>
      <c r="C181" s="1843"/>
      <c r="D181" s="11"/>
      <c r="E181" s="1843"/>
      <c r="F181" s="1843"/>
      <c r="G181" s="178"/>
      <c r="H181" s="11"/>
      <c r="I181" s="11"/>
      <c r="J181" s="11"/>
      <c r="K181" s="11"/>
      <c r="L181" s="11"/>
      <c r="M181" s="11"/>
      <c r="N181" s="11"/>
      <c r="O181" s="11"/>
      <c r="P181" s="11"/>
      <c r="Q181" s="11"/>
      <c r="R181" s="11"/>
      <c r="S181" s="11"/>
      <c r="T181" s="11"/>
      <c r="U181" s="11"/>
      <c r="V181" s="11"/>
      <c r="W181" s="11"/>
      <c r="X181" s="11"/>
      <c r="Y181" s="11"/>
    </row>
    <row r="182" spans="1:25">
      <c r="A182" s="47"/>
      <c r="B182" s="11"/>
      <c r="C182" s="11"/>
      <c r="D182" s="11"/>
      <c r="E182" s="11"/>
      <c r="F182" s="11"/>
      <c r="G182" s="178"/>
      <c r="H182" s="11"/>
      <c r="I182" s="11"/>
      <c r="J182" s="11"/>
      <c r="K182" s="11"/>
      <c r="L182" s="11"/>
      <c r="M182" s="11"/>
      <c r="N182" s="11"/>
      <c r="O182" s="11"/>
      <c r="P182" s="11"/>
      <c r="Q182" s="11"/>
      <c r="R182" s="11"/>
      <c r="S182" s="11"/>
      <c r="T182" s="11"/>
      <c r="U182" s="11"/>
      <c r="V182" s="11"/>
      <c r="W182" s="11"/>
      <c r="X182" s="11"/>
      <c r="Y182" s="11"/>
    </row>
    <row r="183" spans="1:25">
      <c r="A183" s="47"/>
      <c r="B183" s="11"/>
      <c r="C183" s="11"/>
      <c r="D183" s="11"/>
      <c r="E183" s="11"/>
      <c r="F183" s="11"/>
      <c r="G183" s="178"/>
      <c r="H183" s="11"/>
      <c r="I183" s="11"/>
      <c r="J183" s="11"/>
      <c r="K183" s="11"/>
      <c r="L183" s="11"/>
      <c r="M183" s="11"/>
      <c r="N183" s="11"/>
      <c r="O183" s="11"/>
      <c r="P183" s="11"/>
      <c r="Q183" s="11"/>
      <c r="R183" s="11"/>
      <c r="S183" s="11"/>
      <c r="T183" s="11"/>
      <c r="U183" s="11"/>
      <c r="V183" s="11"/>
      <c r="W183" s="11"/>
      <c r="X183" s="11"/>
      <c r="Y183" s="11"/>
    </row>
    <row r="184" spans="1:25">
      <c r="A184" s="47"/>
      <c r="B184" s="11"/>
      <c r="C184" s="11"/>
      <c r="D184" s="11"/>
      <c r="E184" s="11"/>
      <c r="F184" s="11"/>
      <c r="G184" s="178"/>
      <c r="H184" s="11"/>
      <c r="I184" s="11"/>
      <c r="J184" s="11"/>
      <c r="K184" s="11"/>
      <c r="L184" s="11"/>
      <c r="M184" s="11"/>
      <c r="N184" s="11"/>
      <c r="O184" s="11"/>
      <c r="P184" s="11"/>
      <c r="Q184" s="11"/>
      <c r="R184" s="11"/>
      <c r="S184" s="11"/>
      <c r="T184" s="11"/>
      <c r="U184" s="11"/>
      <c r="V184" s="11"/>
      <c r="W184" s="11"/>
      <c r="X184" s="11"/>
      <c r="Y184" s="11"/>
    </row>
    <row r="185" spans="1:25">
      <c r="A185" s="47"/>
      <c r="B185" s="11"/>
      <c r="C185" s="11"/>
      <c r="D185" s="11"/>
      <c r="E185" s="11"/>
      <c r="F185" s="11"/>
      <c r="G185" s="178"/>
      <c r="H185" s="11"/>
      <c r="I185" s="11"/>
      <c r="J185" s="11"/>
      <c r="K185" s="11"/>
      <c r="L185" s="11"/>
      <c r="M185" s="11"/>
      <c r="N185" s="11"/>
      <c r="O185" s="11"/>
      <c r="P185" s="11"/>
      <c r="Q185" s="11"/>
      <c r="R185" s="11"/>
      <c r="S185" s="11"/>
      <c r="T185" s="11"/>
      <c r="U185" s="11"/>
      <c r="V185" s="11"/>
      <c r="W185" s="11"/>
      <c r="X185" s="11"/>
      <c r="Y185" s="11"/>
    </row>
    <row r="186" spans="1:25">
      <c r="A186" s="47"/>
      <c r="B186" s="11"/>
      <c r="C186" s="11"/>
      <c r="D186" s="11"/>
      <c r="E186" s="11"/>
      <c r="F186" s="11"/>
      <c r="G186" s="178"/>
      <c r="H186" s="11"/>
      <c r="I186" s="11"/>
      <c r="J186" s="11"/>
      <c r="K186" s="11"/>
      <c r="L186" s="11"/>
      <c r="M186" s="11"/>
      <c r="N186" s="11"/>
      <c r="O186" s="11"/>
      <c r="P186" s="11"/>
      <c r="Q186" s="11"/>
      <c r="R186" s="11"/>
      <c r="S186" s="11"/>
      <c r="T186" s="11"/>
      <c r="U186" s="11"/>
      <c r="V186" s="11"/>
      <c r="W186" s="11"/>
      <c r="X186" s="11"/>
      <c r="Y186" s="11"/>
    </row>
    <row r="187" spans="1:25">
      <c r="A187" s="47"/>
      <c r="B187" s="11"/>
      <c r="C187" s="11"/>
      <c r="D187" s="11"/>
      <c r="E187" s="11"/>
      <c r="F187" s="11"/>
      <c r="G187" s="178"/>
      <c r="H187" s="11"/>
      <c r="I187" s="11"/>
      <c r="J187" s="11"/>
      <c r="K187" s="11"/>
      <c r="L187" s="11"/>
      <c r="M187" s="11"/>
      <c r="N187" s="11"/>
      <c r="O187" s="11"/>
      <c r="P187" s="11"/>
      <c r="Q187" s="11"/>
      <c r="R187" s="11"/>
      <c r="S187" s="11"/>
      <c r="T187" s="11"/>
      <c r="U187" s="11"/>
      <c r="V187" s="11"/>
      <c r="W187" s="11"/>
      <c r="X187" s="11"/>
      <c r="Y187" s="11"/>
    </row>
    <row r="188" spans="1:25">
      <c r="A188" s="47"/>
      <c r="B188" s="11"/>
      <c r="C188" s="11"/>
      <c r="D188" s="11"/>
      <c r="E188" s="11"/>
      <c r="F188" s="11"/>
      <c r="G188" s="178"/>
      <c r="H188" s="11"/>
      <c r="I188" s="11"/>
      <c r="J188" s="11"/>
      <c r="K188" s="11"/>
      <c r="L188" s="11"/>
      <c r="M188" s="11"/>
      <c r="N188" s="11"/>
      <c r="O188" s="11"/>
      <c r="P188" s="11"/>
      <c r="Q188" s="11"/>
      <c r="R188" s="11"/>
      <c r="S188" s="11"/>
      <c r="T188" s="11"/>
      <c r="U188" s="11"/>
      <c r="V188" s="11"/>
      <c r="W188" s="11"/>
      <c r="X188" s="11"/>
      <c r="Y188" s="11"/>
    </row>
    <row r="189" spans="1:25">
      <c r="A189" s="47"/>
      <c r="B189" s="11"/>
      <c r="C189" s="11"/>
      <c r="D189" s="11"/>
      <c r="E189" s="11"/>
      <c r="F189" s="11"/>
      <c r="G189" s="178"/>
      <c r="H189" s="11"/>
      <c r="I189" s="11"/>
      <c r="J189" s="11"/>
      <c r="K189" s="11"/>
      <c r="L189" s="11"/>
      <c r="M189" s="11"/>
      <c r="N189" s="11"/>
      <c r="O189" s="11"/>
      <c r="P189" s="11"/>
      <c r="Q189" s="11"/>
      <c r="R189" s="11"/>
      <c r="S189" s="11"/>
      <c r="T189" s="11"/>
      <c r="U189" s="11"/>
      <c r="V189" s="11"/>
      <c r="W189" s="11"/>
      <c r="X189" s="11"/>
      <c r="Y189" s="11"/>
    </row>
    <row r="190" spans="1:25">
      <c r="A190" s="47"/>
      <c r="B190" s="11"/>
      <c r="C190" s="11"/>
      <c r="D190" s="11"/>
      <c r="E190" s="11"/>
      <c r="F190" s="11"/>
      <c r="G190" s="178"/>
      <c r="H190" s="11"/>
      <c r="I190" s="11"/>
      <c r="J190" s="11"/>
      <c r="K190" s="11"/>
      <c r="L190" s="11"/>
      <c r="M190" s="11"/>
      <c r="N190" s="11"/>
      <c r="O190" s="11"/>
      <c r="P190" s="11"/>
      <c r="Q190" s="11"/>
      <c r="R190" s="11"/>
      <c r="S190" s="11"/>
      <c r="T190" s="11"/>
      <c r="U190" s="11"/>
      <c r="V190" s="11"/>
      <c r="W190" s="11"/>
      <c r="X190" s="11"/>
      <c r="Y190" s="11"/>
    </row>
    <row r="191" spans="1:25">
      <c r="A191" s="47"/>
      <c r="B191" s="11"/>
      <c r="C191" s="11"/>
      <c r="D191" s="11"/>
      <c r="E191" s="11"/>
      <c r="F191" s="11"/>
      <c r="G191" s="178"/>
      <c r="H191" s="11"/>
      <c r="I191" s="11"/>
      <c r="J191" s="11"/>
      <c r="K191" s="11"/>
      <c r="L191" s="11"/>
      <c r="M191" s="11"/>
      <c r="N191" s="11"/>
      <c r="O191" s="11"/>
      <c r="P191" s="11"/>
      <c r="Q191" s="11"/>
      <c r="R191" s="11"/>
      <c r="S191" s="11"/>
      <c r="T191" s="11"/>
      <c r="U191" s="11"/>
      <c r="V191" s="11"/>
      <c r="W191" s="11"/>
      <c r="X191" s="11"/>
      <c r="Y191" s="11"/>
    </row>
    <row r="192" spans="1:25">
      <c r="A192" s="47"/>
      <c r="B192" s="11"/>
      <c r="C192" s="11"/>
      <c r="D192" s="11"/>
      <c r="E192" s="11"/>
      <c r="F192" s="11"/>
      <c r="G192" s="178"/>
      <c r="H192" s="11"/>
      <c r="I192" s="11"/>
      <c r="J192" s="11"/>
      <c r="K192" s="11"/>
      <c r="L192" s="11"/>
      <c r="M192" s="11"/>
      <c r="N192" s="11"/>
      <c r="O192" s="11"/>
      <c r="P192" s="11"/>
      <c r="Q192" s="11"/>
      <c r="R192" s="11"/>
      <c r="S192" s="11"/>
      <c r="T192" s="11"/>
      <c r="U192" s="11"/>
      <c r="V192" s="11"/>
      <c r="W192" s="11"/>
      <c r="X192" s="11"/>
      <c r="Y192" s="11"/>
    </row>
    <row r="193" spans="1:25">
      <c r="A193" s="47"/>
      <c r="B193" s="11"/>
      <c r="C193" s="11"/>
      <c r="D193" s="11"/>
      <c r="E193" s="11"/>
      <c r="F193" s="11"/>
      <c r="G193" s="178"/>
      <c r="H193" s="11"/>
      <c r="I193" s="11"/>
      <c r="J193" s="11"/>
      <c r="K193" s="11"/>
      <c r="L193" s="11"/>
      <c r="M193" s="11"/>
      <c r="N193" s="11"/>
      <c r="O193" s="11"/>
      <c r="P193" s="11"/>
      <c r="Q193" s="11"/>
      <c r="R193" s="11"/>
      <c r="S193" s="11"/>
      <c r="T193" s="11"/>
      <c r="U193" s="11"/>
      <c r="V193" s="11"/>
      <c r="W193" s="11"/>
      <c r="X193" s="11"/>
      <c r="Y193" s="11"/>
    </row>
    <row r="194" spans="1:25">
      <c r="A194" s="47"/>
      <c r="B194" s="11"/>
      <c r="C194" s="11"/>
      <c r="D194" s="11"/>
      <c r="E194" s="11"/>
      <c r="F194" s="11"/>
      <c r="G194" s="178"/>
      <c r="H194" s="11"/>
      <c r="I194" s="11"/>
      <c r="J194" s="11"/>
      <c r="K194" s="11"/>
      <c r="L194" s="11"/>
      <c r="M194" s="11"/>
      <c r="N194" s="11"/>
      <c r="O194" s="11"/>
      <c r="P194" s="11"/>
      <c r="Q194" s="11"/>
      <c r="R194" s="11"/>
      <c r="S194" s="11"/>
      <c r="T194" s="11"/>
      <c r="U194" s="11"/>
      <c r="V194" s="11"/>
      <c r="W194" s="11"/>
      <c r="X194" s="11"/>
      <c r="Y194" s="11"/>
    </row>
    <row r="195" spans="1:25">
      <c r="A195" s="47"/>
      <c r="B195" s="11"/>
      <c r="C195" s="11"/>
      <c r="D195" s="11"/>
      <c r="E195" s="11"/>
      <c r="F195" s="11"/>
      <c r="G195" s="178"/>
      <c r="H195" s="11"/>
      <c r="I195" s="11"/>
      <c r="J195" s="11"/>
      <c r="K195" s="11"/>
      <c r="L195" s="11"/>
      <c r="M195" s="11"/>
      <c r="N195" s="11"/>
      <c r="O195" s="11"/>
      <c r="P195" s="11"/>
      <c r="Q195" s="11"/>
      <c r="R195" s="11"/>
      <c r="S195" s="11"/>
      <c r="T195" s="11"/>
      <c r="U195" s="11"/>
      <c r="V195" s="11"/>
      <c r="W195" s="11"/>
      <c r="X195" s="11"/>
      <c r="Y195" s="11"/>
    </row>
    <row r="196" spans="1:25">
      <c r="A196" s="47"/>
      <c r="B196" s="11"/>
      <c r="C196" s="11"/>
      <c r="D196" s="11"/>
      <c r="E196" s="11"/>
      <c r="F196" s="11"/>
      <c r="G196" s="178"/>
      <c r="H196" s="11"/>
      <c r="I196" s="11"/>
      <c r="J196" s="11"/>
      <c r="K196" s="11"/>
      <c r="L196" s="11"/>
      <c r="M196" s="11"/>
      <c r="N196" s="11"/>
      <c r="O196" s="11"/>
      <c r="P196" s="11"/>
      <c r="Q196" s="11"/>
      <c r="R196" s="11"/>
      <c r="S196" s="11"/>
      <c r="T196" s="11"/>
      <c r="U196" s="11"/>
      <c r="V196" s="11"/>
      <c r="W196" s="11"/>
      <c r="X196" s="11"/>
      <c r="Y196" s="11"/>
    </row>
    <row r="197" spans="1:25">
      <c r="A197" s="47"/>
      <c r="B197" s="11"/>
      <c r="C197" s="11"/>
      <c r="D197" s="11"/>
      <c r="E197" s="11"/>
      <c r="F197" s="11"/>
      <c r="G197" s="178"/>
      <c r="H197" s="11"/>
      <c r="I197" s="11"/>
      <c r="J197" s="11"/>
      <c r="K197" s="11"/>
      <c r="L197" s="11"/>
      <c r="M197" s="11"/>
      <c r="N197" s="11"/>
      <c r="O197" s="11"/>
      <c r="P197" s="11"/>
      <c r="Q197" s="11"/>
      <c r="R197" s="11"/>
      <c r="S197" s="11"/>
      <c r="T197" s="11"/>
      <c r="U197" s="11"/>
      <c r="V197" s="11"/>
      <c r="W197" s="11"/>
      <c r="X197" s="11"/>
      <c r="Y197" s="11"/>
    </row>
    <row r="198" spans="1:25">
      <c r="A198" s="47"/>
      <c r="B198" s="11"/>
      <c r="C198" s="11"/>
      <c r="D198" s="11"/>
      <c r="E198" s="11"/>
      <c r="F198" s="11"/>
      <c r="G198" s="178"/>
      <c r="H198" s="11"/>
      <c r="I198" s="11"/>
      <c r="J198" s="11"/>
      <c r="K198" s="11"/>
      <c r="L198" s="11"/>
      <c r="M198" s="11"/>
      <c r="N198" s="11"/>
      <c r="O198" s="11"/>
      <c r="P198" s="11"/>
      <c r="Q198" s="11"/>
      <c r="R198" s="11"/>
      <c r="S198" s="11"/>
      <c r="T198" s="11"/>
      <c r="U198" s="11"/>
      <c r="V198" s="11"/>
      <c r="W198" s="11"/>
      <c r="X198" s="11"/>
      <c r="Y198" s="11"/>
    </row>
    <row r="199" spans="1:25">
      <c r="A199" s="47"/>
      <c r="B199" s="11"/>
      <c r="C199" s="11"/>
      <c r="D199" s="11"/>
      <c r="E199" s="11"/>
      <c r="F199" s="11"/>
      <c r="G199" s="178"/>
      <c r="H199" s="11"/>
      <c r="I199" s="11"/>
      <c r="J199" s="11"/>
      <c r="K199" s="11"/>
      <c r="L199" s="11"/>
      <c r="M199" s="11"/>
      <c r="N199" s="11"/>
      <c r="O199" s="11"/>
      <c r="P199" s="11"/>
      <c r="Q199" s="11"/>
      <c r="R199" s="11"/>
      <c r="S199" s="11"/>
      <c r="T199" s="11"/>
      <c r="U199" s="11"/>
      <c r="V199" s="11"/>
      <c r="W199" s="11"/>
      <c r="X199" s="11"/>
      <c r="Y199" s="11"/>
    </row>
    <row r="200" spans="1:25">
      <c r="A200" s="47"/>
      <c r="B200" s="11"/>
      <c r="C200" s="11"/>
      <c r="D200" s="11"/>
      <c r="E200" s="11"/>
      <c r="F200" s="11"/>
      <c r="G200" s="178"/>
      <c r="H200" s="11"/>
      <c r="I200" s="11"/>
      <c r="J200" s="11"/>
      <c r="K200" s="11"/>
      <c r="L200" s="11"/>
      <c r="M200" s="11"/>
      <c r="N200" s="11"/>
      <c r="O200" s="11"/>
      <c r="P200" s="11"/>
      <c r="Q200" s="11"/>
      <c r="R200" s="11"/>
      <c r="S200" s="11"/>
      <c r="T200" s="11"/>
      <c r="U200" s="11"/>
      <c r="V200" s="11"/>
      <c r="W200" s="11"/>
      <c r="X200" s="11"/>
      <c r="Y200" s="11"/>
    </row>
    <row r="201" spans="1:25">
      <c r="A201" s="47"/>
      <c r="B201" s="11"/>
      <c r="C201" s="11"/>
      <c r="D201" s="11"/>
      <c r="E201" s="11"/>
      <c r="F201" s="11"/>
      <c r="G201" s="178"/>
      <c r="H201" s="11"/>
      <c r="I201" s="11"/>
      <c r="J201" s="11"/>
      <c r="K201" s="11"/>
      <c r="L201" s="11"/>
      <c r="M201" s="11"/>
      <c r="N201" s="11"/>
      <c r="O201" s="11"/>
      <c r="P201" s="11"/>
      <c r="Q201" s="11"/>
      <c r="R201" s="11"/>
      <c r="S201" s="11"/>
      <c r="T201" s="11"/>
      <c r="U201" s="11"/>
      <c r="V201" s="11"/>
      <c r="W201" s="11"/>
      <c r="X201" s="11"/>
      <c r="Y201" s="11"/>
    </row>
    <row r="202" spans="1:25">
      <c r="A202" s="47"/>
      <c r="B202" s="11"/>
      <c r="C202" s="11"/>
      <c r="D202" s="11"/>
      <c r="E202" s="11"/>
      <c r="F202" s="11"/>
      <c r="G202" s="178"/>
      <c r="H202" s="11"/>
      <c r="I202" s="11"/>
      <c r="J202" s="11"/>
      <c r="K202" s="11"/>
      <c r="L202" s="11"/>
      <c r="M202" s="11"/>
      <c r="N202" s="11"/>
      <c r="O202" s="11"/>
      <c r="P202" s="11"/>
      <c r="Q202" s="11"/>
      <c r="R202" s="11"/>
      <c r="S202" s="11"/>
      <c r="T202" s="11"/>
      <c r="U202" s="11"/>
      <c r="V202" s="11"/>
      <c r="W202" s="11"/>
      <c r="X202" s="11"/>
      <c r="Y202" s="11"/>
    </row>
    <row r="203" spans="1:25">
      <c r="A203" s="47"/>
      <c r="B203" s="11"/>
      <c r="C203" s="11"/>
      <c r="D203" s="11"/>
      <c r="E203" s="11"/>
      <c r="F203" s="11"/>
      <c r="G203" s="178"/>
      <c r="H203" s="11"/>
      <c r="I203" s="11"/>
      <c r="J203" s="11"/>
      <c r="K203" s="11"/>
      <c r="L203" s="11"/>
      <c r="M203" s="11"/>
      <c r="N203" s="11"/>
      <c r="O203" s="11"/>
      <c r="P203" s="11"/>
      <c r="Q203" s="11"/>
      <c r="R203" s="11"/>
      <c r="S203" s="11"/>
      <c r="T203" s="11"/>
      <c r="U203" s="11"/>
      <c r="V203" s="11"/>
      <c r="W203" s="11"/>
      <c r="X203" s="11"/>
      <c r="Y203" s="11"/>
    </row>
    <row r="204" spans="1:25">
      <c r="A204" s="47"/>
      <c r="B204" s="11"/>
      <c r="C204" s="11"/>
      <c r="D204" s="11"/>
      <c r="E204" s="11"/>
      <c r="F204" s="11"/>
      <c r="G204" s="178"/>
      <c r="H204" s="11"/>
      <c r="I204" s="11"/>
      <c r="J204" s="11"/>
      <c r="K204" s="11"/>
      <c r="L204" s="11"/>
      <c r="M204" s="11"/>
      <c r="N204" s="11"/>
      <c r="O204" s="11"/>
      <c r="P204" s="11"/>
      <c r="Q204" s="11"/>
      <c r="R204" s="11"/>
      <c r="S204" s="11"/>
      <c r="T204" s="11"/>
      <c r="U204" s="11"/>
      <c r="V204" s="11"/>
      <c r="W204" s="11"/>
      <c r="X204" s="11"/>
      <c r="Y204" s="11"/>
    </row>
    <row r="205" spans="1:25">
      <c r="A205" s="47"/>
      <c r="B205" s="11"/>
      <c r="C205" s="11"/>
      <c r="D205" s="11"/>
      <c r="E205" s="11"/>
      <c r="F205" s="11"/>
      <c r="G205" s="178"/>
      <c r="H205" s="11"/>
      <c r="I205" s="11"/>
      <c r="J205" s="11"/>
      <c r="K205" s="11"/>
      <c r="L205" s="11"/>
      <c r="M205" s="11"/>
      <c r="N205" s="11"/>
      <c r="O205" s="11"/>
      <c r="P205" s="11"/>
      <c r="Q205" s="11"/>
      <c r="R205" s="11"/>
      <c r="S205" s="11"/>
      <c r="T205" s="11"/>
      <c r="U205" s="11"/>
      <c r="V205" s="11"/>
      <c r="W205" s="11"/>
      <c r="X205" s="11"/>
      <c r="Y205" s="11"/>
    </row>
    <row r="206" spans="1:25">
      <c r="A206" s="47"/>
      <c r="B206" s="11"/>
      <c r="C206" s="11"/>
      <c r="D206" s="11"/>
      <c r="E206" s="11"/>
      <c r="F206" s="11"/>
      <c r="G206" s="178"/>
      <c r="H206" s="11"/>
      <c r="I206" s="11"/>
      <c r="J206" s="11"/>
      <c r="K206" s="11"/>
      <c r="L206" s="11"/>
      <c r="M206" s="11"/>
      <c r="N206" s="11"/>
      <c r="O206" s="11"/>
      <c r="P206" s="11"/>
      <c r="Q206" s="11"/>
      <c r="R206" s="11"/>
      <c r="S206" s="11"/>
      <c r="T206" s="11"/>
      <c r="U206" s="11"/>
      <c r="V206" s="11"/>
      <c r="W206" s="11"/>
      <c r="X206" s="11"/>
      <c r="Y206" s="11"/>
    </row>
    <row r="207" spans="1:25">
      <c r="A207" s="47"/>
      <c r="B207" s="11"/>
      <c r="C207" s="11"/>
      <c r="D207" s="11"/>
      <c r="E207" s="11"/>
      <c r="F207" s="11"/>
      <c r="G207" s="178"/>
      <c r="H207" s="11"/>
      <c r="I207" s="11"/>
      <c r="J207" s="11"/>
      <c r="K207" s="11"/>
      <c r="L207" s="11"/>
      <c r="M207" s="11"/>
      <c r="N207" s="11"/>
      <c r="O207" s="11"/>
      <c r="P207" s="11"/>
      <c r="Q207" s="11"/>
      <c r="R207" s="11"/>
      <c r="S207" s="11"/>
      <c r="T207" s="11"/>
      <c r="U207" s="11"/>
      <c r="V207" s="11"/>
      <c r="W207" s="11"/>
      <c r="X207" s="11"/>
      <c r="Y207" s="11"/>
    </row>
    <row r="208" spans="1:25">
      <c r="A208" s="47"/>
      <c r="B208" s="11"/>
      <c r="C208" s="11"/>
      <c r="D208" s="11"/>
      <c r="E208" s="11"/>
      <c r="F208" s="11"/>
      <c r="G208" s="178"/>
      <c r="H208" s="11"/>
      <c r="I208" s="11"/>
      <c r="J208" s="11"/>
      <c r="K208" s="11"/>
      <c r="L208" s="11"/>
      <c r="M208" s="11"/>
      <c r="N208" s="11"/>
      <c r="O208" s="11"/>
      <c r="P208" s="11"/>
      <c r="Q208" s="11"/>
      <c r="R208" s="11"/>
      <c r="S208" s="11"/>
      <c r="T208" s="11"/>
      <c r="U208" s="11"/>
      <c r="V208" s="11"/>
      <c r="W208" s="11"/>
      <c r="X208" s="11"/>
      <c r="Y208" s="11"/>
    </row>
    <row r="209" spans="1:7">
      <c r="A209" s="47"/>
      <c r="B209" s="11"/>
      <c r="C209" s="11"/>
      <c r="D209" s="11"/>
      <c r="E209" s="11"/>
      <c r="F209" s="11"/>
      <c r="G209" s="178"/>
    </row>
    <row r="210" spans="1:7">
      <c r="A210" s="47"/>
      <c r="B210" s="11"/>
      <c r="C210" s="11"/>
      <c r="D210" s="11"/>
      <c r="E210" s="11"/>
      <c r="F210" s="11"/>
      <c r="G210" s="178"/>
    </row>
    <row r="211" spans="1:7">
      <c r="A211" s="47"/>
      <c r="B211" s="11"/>
      <c r="C211" s="11"/>
      <c r="D211" s="11"/>
      <c r="E211" s="11"/>
      <c r="F211" s="11"/>
      <c r="G211" s="178"/>
    </row>
    <row r="212" spans="1:7">
      <c r="A212" s="47"/>
      <c r="B212" s="11"/>
      <c r="C212" s="11"/>
      <c r="D212" s="11"/>
      <c r="E212" s="11"/>
      <c r="F212" s="11"/>
      <c r="G212" s="178"/>
    </row>
    <row r="213" spans="1:7">
      <c r="A213" s="47"/>
      <c r="B213" s="11"/>
      <c r="C213" s="11"/>
      <c r="D213" s="11"/>
      <c r="E213" s="11"/>
      <c r="F213" s="11"/>
      <c r="G213" s="178"/>
    </row>
    <row r="214" spans="1:7">
      <c r="A214" s="47"/>
      <c r="B214" s="11"/>
      <c r="C214" s="11"/>
      <c r="D214" s="11"/>
      <c r="E214" s="11"/>
      <c r="F214" s="11"/>
      <c r="G214" s="178"/>
    </row>
    <row r="215" spans="1:7">
      <c r="A215" s="47"/>
      <c r="B215" s="11"/>
      <c r="C215" s="11"/>
      <c r="D215" s="11"/>
      <c r="E215" s="11"/>
      <c r="F215" s="11"/>
      <c r="G215" s="178"/>
    </row>
    <row r="216" spans="1:7">
      <c r="A216" s="47"/>
      <c r="B216" s="11"/>
      <c r="C216" s="11"/>
      <c r="D216" s="11"/>
      <c r="E216" s="11"/>
      <c r="F216" s="11"/>
      <c r="G216" s="178"/>
    </row>
    <row r="217" spans="1:7">
      <c r="A217" s="47"/>
      <c r="B217" s="11"/>
      <c r="C217" s="11"/>
      <c r="D217" s="11"/>
      <c r="E217" s="11"/>
      <c r="F217" s="11"/>
      <c r="G217" s="178"/>
    </row>
    <row r="218" spans="1:7">
      <c r="A218" s="47"/>
      <c r="B218" s="11"/>
      <c r="C218" s="11"/>
      <c r="D218" s="11"/>
      <c r="E218" s="11"/>
      <c r="F218" s="11"/>
      <c r="G218" s="178"/>
    </row>
    <row r="219" spans="1:7">
      <c r="A219" s="47"/>
      <c r="B219" s="11"/>
      <c r="C219" s="11"/>
      <c r="D219" s="11"/>
      <c r="E219" s="11"/>
      <c r="F219" s="11"/>
      <c r="G219" s="178"/>
    </row>
    <row r="220" spans="1:7">
      <c r="A220" s="47"/>
      <c r="B220" s="11"/>
      <c r="C220" s="11"/>
      <c r="D220" s="11"/>
      <c r="E220" s="11"/>
      <c r="F220" s="11"/>
      <c r="G220" s="178"/>
    </row>
    <row r="221" spans="1:7">
      <c r="A221" s="47"/>
      <c r="B221" s="11"/>
      <c r="C221" s="11"/>
      <c r="D221" s="11"/>
      <c r="E221" s="11"/>
      <c r="F221" s="11"/>
      <c r="G221" s="178"/>
    </row>
    <row r="222" spans="1:7">
      <c r="A222" s="47"/>
      <c r="B222" s="11"/>
      <c r="C222" s="11"/>
      <c r="D222" s="11"/>
      <c r="E222" s="11"/>
      <c r="F222" s="11"/>
      <c r="G222" s="178"/>
    </row>
    <row r="223" spans="1:7">
      <c r="A223" s="47"/>
      <c r="B223" s="11"/>
      <c r="C223" s="11"/>
      <c r="D223" s="11"/>
      <c r="E223" s="11"/>
      <c r="F223" s="11"/>
      <c r="G223" s="178"/>
    </row>
    <row r="224" spans="1:7">
      <c r="A224" s="47"/>
      <c r="B224" s="11"/>
      <c r="C224" s="11"/>
      <c r="D224" s="11"/>
      <c r="E224" s="11"/>
      <c r="F224" s="11"/>
      <c r="G224" s="178"/>
    </row>
    <row r="225" spans="1:7" ht="15.75" thickBot="1">
      <c r="A225" s="72"/>
      <c r="B225" s="73"/>
      <c r="C225" s="2142"/>
      <c r="D225" s="2142"/>
      <c r="E225" s="2142"/>
      <c r="F225" s="73"/>
      <c r="G225" s="188"/>
    </row>
    <row r="227" spans="1:7" ht="15.75">
      <c r="A227" s="75" t="s">
        <v>1503</v>
      </c>
      <c r="B227" s="11"/>
      <c r="C227" s="11"/>
      <c r="D227" s="11"/>
      <c r="E227" s="185"/>
      <c r="F227" s="11"/>
      <c r="G227" s="11"/>
    </row>
    <row r="228" spans="1:7">
      <c r="A228" s="44" t="s">
        <v>1507</v>
      </c>
      <c r="B228" s="44"/>
      <c r="C228" s="44"/>
      <c r="D228" s="44"/>
      <c r="E228" s="44"/>
      <c r="F228" s="44"/>
      <c r="G228" s="44"/>
    </row>
    <row r="229" spans="1:7" ht="15.75" thickBot="1">
      <c r="A229" s="11"/>
      <c r="B229" s="11" t="str">
        <f>'Data Sheet'!$C$25</f>
        <v>Orange and Rockland Utilities, Inc</v>
      </c>
      <c r="C229" s="11"/>
      <c r="D229" s="11"/>
      <c r="E229" s="11"/>
      <c r="F229" s="456" t="str">
        <f>'Data Sheet'!$C$40</f>
        <v>4/30/2014</v>
      </c>
      <c r="G229" s="4" t="str">
        <f>'Data Sheet'!$C$38</f>
        <v>12/31/2013</v>
      </c>
    </row>
    <row r="230" spans="1:7">
      <c r="A230" s="13"/>
      <c r="B230" s="41"/>
      <c r="C230" s="41"/>
      <c r="D230" s="41"/>
      <c r="E230" s="41"/>
      <c r="F230" s="41"/>
      <c r="G230" s="42"/>
    </row>
    <row r="231" spans="1:7" ht="15.75">
      <c r="A231" s="186"/>
      <c r="B231" s="44" t="s">
        <v>786</v>
      </c>
      <c r="C231" s="44"/>
      <c r="D231" s="44"/>
      <c r="E231" s="44"/>
      <c r="F231" s="44"/>
      <c r="G231" s="45"/>
    </row>
    <row r="232" spans="1:7">
      <c r="A232" s="47"/>
      <c r="B232" s="11"/>
      <c r="C232" s="11"/>
      <c r="D232" s="11"/>
      <c r="E232" s="11"/>
      <c r="F232" s="11"/>
      <c r="G232" s="48"/>
    </row>
    <row r="233" spans="1:7">
      <c r="A233" s="62"/>
      <c r="B233" s="63"/>
      <c r="C233" s="63"/>
      <c r="D233" s="63"/>
      <c r="E233" s="63"/>
      <c r="F233" s="63"/>
      <c r="G233" s="187"/>
    </row>
    <row r="234" spans="1:7">
      <c r="A234" s="47"/>
      <c r="B234" s="11"/>
      <c r="C234" s="11"/>
      <c r="D234" s="11"/>
      <c r="E234" s="11"/>
      <c r="F234" s="11"/>
      <c r="G234" s="178"/>
    </row>
    <row r="235" spans="1:7">
      <c r="A235" s="47"/>
      <c r="B235" s="11"/>
      <c r="C235" s="11"/>
      <c r="D235" s="11"/>
      <c r="E235" s="11"/>
      <c r="F235" s="11"/>
      <c r="G235" s="178"/>
    </row>
    <row r="236" spans="1:7">
      <c r="A236" s="47"/>
      <c r="B236" s="11"/>
      <c r="C236" s="11"/>
      <c r="D236" s="11"/>
      <c r="E236" s="11"/>
      <c r="F236" s="11"/>
      <c r="G236" s="178"/>
    </row>
    <row r="237" spans="1:7">
      <c r="A237" s="47"/>
      <c r="B237" s="11"/>
      <c r="C237" s="11"/>
      <c r="D237" s="11"/>
      <c r="E237" s="11"/>
      <c r="F237" s="11"/>
      <c r="G237" s="178"/>
    </row>
    <row r="238" spans="1:7">
      <c r="A238" s="47"/>
      <c r="B238" s="11"/>
      <c r="C238" s="11"/>
      <c r="D238" s="11"/>
      <c r="E238" s="11"/>
      <c r="F238" s="11"/>
      <c r="G238" s="178"/>
    </row>
    <row r="239" spans="1:7">
      <c r="A239" s="47"/>
      <c r="B239" s="11"/>
      <c r="C239" s="11"/>
      <c r="D239" s="11"/>
      <c r="E239" s="11"/>
      <c r="F239" s="11"/>
      <c r="G239" s="178"/>
    </row>
    <row r="240" spans="1:7">
      <c r="A240" s="47"/>
      <c r="B240" s="11"/>
      <c r="C240" s="11"/>
      <c r="D240" s="11"/>
      <c r="E240" s="11"/>
      <c r="F240" s="11"/>
      <c r="G240" s="178"/>
    </row>
    <row r="241" spans="1:7">
      <c r="A241" s="47"/>
      <c r="B241" s="11"/>
      <c r="C241" s="11"/>
      <c r="D241" s="11"/>
      <c r="E241" s="11"/>
      <c r="F241" s="11"/>
      <c r="G241" s="178"/>
    </row>
    <row r="242" spans="1:7">
      <c r="A242" s="47"/>
      <c r="B242" s="11"/>
      <c r="C242" s="1843"/>
      <c r="D242" s="11"/>
      <c r="E242" s="1843"/>
      <c r="F242" s="1843"/>
      <c r="G242" s="178"/>
    </row>
    <row r="243" spans="1:7">
      <c r="A243" s="47"/>
      <c r="B243" s="11"/>
      <c r="C243" s="11"/>
      <c r="D243" s="11"/>
      <c r="E243" s="11"/>
      <c r="F243" s="11"/>
      <c r="G243" s="178"/>
    </row>
    <row r="244" spans="1:7">
      <c r="A244" s="47"/>
      <c r="B244" s="11"/>
      <c r="C244" s="11"/>
      <c r="D244" s="11"/>
      <c r="E244" s="11"/>
      <c r="F244" s="11"/>
      <c r="G244" s="178"/>
    </row>
    <row r="245" spans="1:7">
      <c r="A245" s="47"/>
      <c r="B245" s="11"/>
      <c r="C245" s="11"/>
      <c r="D245" s="11"/>
      <c r="E245" s="11"/>
      <c r="F245" s="11"/>
      <c r="G245" s="178"/>
    </row>
    <row r="246" spans="1:7">
      <c r="A246" s="47"/>
      <c r="B246" s="11"/>
      <c r="C246" s="11"/>
      <c r="D246" s="11"/>
      <c r="E246" s="11"/>
      <c r="F246" s="11"/>
      <c r="G246" s="178"/>
    </row>
    <row r="247" spans="1:7">
      <c r="A247" s="47"/>
      <c r="B247" s="11"/>
      <c r="C247" s="11"/>
      <c r="D247" s="11"/>
      <c r="E247" s="11"/>
      <c r="F247" s="11"/>
      <c r="G247" s="178"/>
    </row>
    <row r="248" spans="1:7">
      <c r="A248" s="47"/>
      <c r="B248" s="11"/>
      <c r="C248" s="11"/>
      <c r="D248" s="11"/>
      <c r="E248" s="11"/>
      <c r="F248" s="11"/>
      <c r="G248" s="178"/>
    </row>
    <row r="249" spans="1:7">
      <c r="A249" s="47"/>
      <c r="B249" s="11"/>
      <c r="C249" s="11"/>
      <c r="D249" s="11"/>
      <c r="E249" s="11"/>
      <c r="F249" s="11"/>
      <c r="G249" s="178"/>
    </row>
    <row r="250" spans="1:7">
      <c r="A250" s="47"/>
      <c r="B250" s="11"/>
      <c r="C250" s="11"/>
      <c r="D250" s="11"/>
      <c r="E250" s="11"/>
      <c r="F250" s="11"/>
      <c r="G250" s="178"/>
    </row>
    <row r="251" spans="1:7">
      <c r="A251" s="47"/>
      <c r="B251" s="11"/>
      <c r="C251" s="11"/>
      <c r="D251" s="11"/>
      <c r="E251" s="11"/>
      <c r="F251" s="11"/>
      <c r="G251" s="178"/>
    </row>
    <row r="252" spans="1:7">
      <c r="A252" s="47"/>
      <c r="B252" s="11"/>
      <c r="C252" s="11"/>
      <c r="D252" s="11"/>
      <c r="E252" s="11"/>
      <c r="F252" s="11"/>
      <c r="G252" s="178"/>
    </row>
    <row r="253" spans="1:7">
      <c r="A253" s="47"/>
      <c r="B253" s="11"/>
      <c r="C253" s="11"/>
      <c r="D253" s="11"/>
      <c r="E253" s="11"/>
      <c r="F253" s="11"/>
      <c r="G253" s="178"/>
    </row>
    <row r="254" spans="1:7">
      <c r="A254" s="47"/>
      <c r="B254" s="11"/>
      <c r="C254" s="11"/>
      <c r="D254" s="11"/>
      <c r="E254" s="11"/>
      <c r="F254" s="11"/>
      <c r="G254" s="178"/>
    </row>
    <row r="255" spans="1:7">
      <c r="A255" s="47"/>
      <c r="B255" s="11"/>
      <c r="C255" s="11"/>
      <c r="D255" s="11"/>
      <c r="E255" s="11"/>
      <c r="F255" s="11"/>
      <c r="G255" s="178"/>
    </row>
    <row r="256" spans="1:7">
      <c r="A256" s="47"/>
      <c r="B256" s="11"/>
      <c r="C256" s="11"/>
      <c r="D256" s="11"/>
      <c r="E256" s="11"/>
      <c r="F256" s="11"/>
      <c r="G256" s="178"/>
    </row>
    <row r="257" spans="1:7">
      <c r="A257" s="47"/>
      <c r="B257" s="11"/>
      <c r="C257" s="11"/>
      <c r="D257" s="11"/>
      <c r="E257" s="11"/>
      <c r="F257" s="11"/>
      <c r="G257" s="178"/>
    </row>
    <row r="258" spans="1:7">
      <c r="A258" s="47"/>
      <c r="B258" s="11"/>
      <c r="C258" s="11"/>
      <c r="D258" s="11"/>
      <c r="E258" s="11"/>
      <c r="F258" s="11"/>
      <c r="G258" s="178"/>
    </row>
    <row r="259" spans="1:7">
      <c r="A259" s="47"/>
      <c r="B259" s="11"/>
      <c r="C259" s="11"/>
      <c r="D259" s="11"/>
      <c r="E259" s="11"/>
      <c r="F259" s="11"/>
      <c r="G259" s="178"/>
    </row>
    <row r="260" spans="1:7">
      <c r="A260" s="47"/>
      <c r="B260" s="11"/>
      <c r="C260" s="11"/>
      <c r="D260" s="11"/>
      <c r="E260" s="11"/>
      <c r="F260" s="11"/>
      <c r="G260" s="178"/>
    </row>
    <row r="261" spans="1:7">
      <c r="A261" s="47"/>
      <c r="B261" s="11"/>
      <c r="C261" s="11"/>
      <c r="D261" s="11"/>
      <c r="E261" s="11"/>
      <c r="F261" s="11"/>
      <c r="G261" s="178"/>
    </row>
    <row r="262" spans="1:7">
      <c r="A262" s="47"/>
      <c r="B262" s="11"/>
      <c r="C262" s="11"/>
      <c r="D262" s="11"/>
      <c r="E262" s="11"/>
      <c r="F262" s="11"/>
      <c r="G262" s="178"/>
    </row>
    <row r="263" spans="1:7">
      <c r="A263" s="47"/>
      <c r="B263" s="11"/>
      <c r="C263" s="11"/>
      <c r="D263" s="11"/>
      <c r="E263" s="11"/>
      <c r="F263" s="11"/>
      <c r="G263" s="178"/>
    </row>
    <row r="264" spans="1:7">
      <c r="A264" s="47"/>
      <c r="B264" s="11"/>
      <c r="C264" s="11"/>
      <c r="D264" s="11"/>
      <c r="E264" s="11"/>
      <c r="F264" s="11"/>
      <c r="G264" s="178"/>
    </row>
    <row r="265" spans="1:7">
      <c r="A265" s="47"/>
      <c r="B265" s="11"/>
      <c r="C265" s="11"/>
      <c r="D265" s="11"/>
      <c r="E265" s="11"/>
      <c r="F265" s="11"/>
      <c r="G265" s="178"/>
    </row>
    <row r="266" spans="1:7">
      <c r="A266" s="47"/>
      <c r="B266" s="11"/>
      <c r="C266" s="11"/>
      <c r="D266" s="11"/>
      <c r="E266" s="11"/>
      <c r="F266" s="11"/>
      <c r="G266" s="178"/>
    </row>
    <row r="267" spans="1:7">
      <c r="A267" s="47"/>
      <c r="B267" s="11"/>
      <c r="C267" s="11"/>
      <c r="D267" s="11"/>
      <c r="E267" s="11"/>
      <c r="F267" s="11"/>
      <c r="G267" s="178"/>
    </row>
    <row r="268" spans="1:7">
      <c r="A268" s="47"/>
      <c r="B268" s="11"/>
      <c r="C268" s="11"/>
      <c r="D268" s="11"/>
      <c r="E268" s="11"/>
      <c r="F268" s="11"/>
      <c r="G268" s="178"/>
    </row>
    <row r="269" spans="1:7">
      <c r="A269" s="47"/>
      <c r="B269" s="11"/>
      <c r="C269" s="11"/>
      <c r="D269" s="11"/>
      <c r="E269" s="11"/>
      <c r="F269" s="11"/>
      <c r="G269" s="178"/>
    </row>
    <row r="270" spans="1:7">
      <c r="A270" s="47"/>
      <c r="B270" s="11"/>
      <c r="C270" s="11"/>
      <c r="D270" s="11"/>
      <c r="E270" s="11"/>
      <c r="F270" s="11"/>
      <c r="G270" s="178"/>
    </row>
    <row r="271" spans="1:7">
      <c r="A271" s="47"/>
      <c r="B271" s="11"/>
      <c r="C271" s="11"/>
      <c r="D271" s="11"/>
      <c r="E271" s="11"/>
      <c r="F271" s="11"/>
      <c r="G271" s="178"/>
    </row>
    <row r="272" spans="1:7">
      <c r="A272" s="47"/>
      <c r="B272" s="11"/>
      <c r="C272" s="11"/>
      <c r="D272" s="11"/>
      <c r="E272" s="11"/>
      <c r="F272" s="11"/>
      <c r="G272" s="178"/>
    </row>
    <row r="273" spans="1:7">
      <c r="A273" s="47"/>
      <c r="B273" s="11"/>
      <c r="C273" s="11"/>
      <c r="D273" s="11"/>
      <c r="E273" s="11"/>
      <c r="F273" s="11"/>
      <c r="G273" s="178"/>
    </row>
    <row r="274" spans="1:7">
      <c r="A274" s="47"/>
      <c r="B274" s="11"/>
      <c r="C274" s="11"/>
      <c r="D274" s="11"/>
      <c r="E274" s="11"/>
      <c r="F274" s="11"/>
      <c r="G274" s="178"/>
    </row>
    <row r="275" spans="1:7">
      <c r="A275" s="47"/>
      <c r="B275" s="11"/>
      <c r="C275" s="11"/>
      <c r="D275" s="11"/>
      <c r="E275" s="11"/>
      <c r="F275" s="11"/>
      <c r="G275" s="178"/>
    </row>
    <row r="276" spans="1:7">
      <c r="A276" s="47"/>
      <c r="B276" s="11"/>
      <c r="C276" s="11"/>
      <c r="D276" s="11"/>
      <c r="E276" s="11"/>
      <c r="F276" s="11"/>
      <c r="G276" s="178"/>
    </row>
    <row r="277" spans="1:7">
      <c r="A277" s="47"/>
      <c r="B277" s="11"/>
      <c r="C277" s="11"/>
      <c r="D277" s="11"/>
      <c r="E277" s="11"/>
      <c r="F277" s="11"/>
      <c r="G277" s="178"/>
    </row>
    <row r="278" spans="1:7">
      <c r="A278" s="47"/>
      <c r="B278" s="11"/>
      <c r="C278" s="11"/>
      <c r="D278" s="11"/>
      <c r="E278" s="11"/>
      <c r="F278" s="11"/>
      <c r="G278" s="178"/>
    </row>
    <row r="279" spans="1:7">
      <c r="A279" s="47"/>
      <c r="B279" s="11"/>
      <c r="C279" s="11"/>
      <c r="D279" s="11"/>
      <c r="E279" s="11"/>
      <c r="F279" s="11"/>
      <c r="G279" s="178"/>
    </row>
    <row r="280" spans="1:7">
      <c r="A280" s="47"/>
      <c r="B280" s="11"/>
      <c r="C280" s="11"/>
      <c r="D280" s="11"/>
      <c r="E280" s="11"/>
      <c r="F280" s="11"/>
      <c r="G280" s="178"/>
    </row>
    <row r="281" spans="1:7">
      <c r="A281" s="47"/>
      <c r="B281" s="11"/>
      <c r="C281" s="11"/>
      <c r="D281" s="11"/>
      <c r="E281" s="11"/>
      <c r="F281" s="11"/>
      <c r="G281" s="178"/>
    </row>
    <row r="282" spans="1:7">
      <c r="A282" s="47"/>
      <c r="B282" s="11"/>
      <c r="C282" s="11"/>
      <c r="D282" s="11"/>
      <c r="E282" s="11"/>
      <c r="F282" s="11"/>
      <c r="G282" s="178"/>
    </row>
    <row r="283" spans="1:7">
      <c r="A283" s="47"/>
      <c r="B283" s="11"/>
      <c r="C283" s="11"/>
      <c r="D283" s="11"/>
      <c r="E283" s="11"/>
      <c r="F283" s="11"/>
      <c r="G283" s="178"/>
    </row>
    <row r="284" spans="1:7">
      <c r="A284" s="47"/>
      <c r="B284" s="11"/>
      <c r="C284" s="11"/>
      <c r="D284" s="11"/>
      <c r="E284" s="11"/>
      <c r="F284" s="11"/>
      <c r="G284" s="178"/>
    </row>
    <row r="285" spans="1:7">
      <c r="A285" s="47"/>
      <c r="B285" s="11"/>
      <c r="C285" s="11"/>
      <c r="D285" s="11"/>
      <c r="E285" s="11"/>
      <c r="F285" s="11"/>
      <c r="G285" s="178"/>
    </row>
    <row r="286" spans="1:7" ht="15.75" thickBot="1">
      <c r="A286" s="72"/>
      <c r="B286" s="73"/>
      <c r="C286" s="2142"/>
      <c r="D286" s="2142"/>
      <c r="E286" s="2142"/>
      <c r="F286" s="73"/>
      <c r="G286" s="188"/>
    </row>
    <row r="288" spans="1:7" ht="15.75">
      <c r="A288" s="75" t="s">
        <v>1503</v>
      </c>
      <c r="B288" s="11"/>
      <c r="C288" s="11"/>
      <c r="D288" s="11"/>
      <c r="E288" s="185"/>
      <c r="F288" s="11"/>
      <c r="G288" s="11"/>
    </row>
    <row r="289" spans="1:7">
      <c r="A289" s="44" t="s">
        <v>1508</v>
      </c>
      <c r="B289" s="44"/>
      <c r="C289" s="44"/>
      <c r="D289" s="44"/>
      <c r="E289" s="44"/>
      <c r="F289" s="44"/>
      <c r="G289" s="44"/>
    </row>
  </sheetData>
  <mergeCells count="1">
    <mergeCell ref="D13:F13"/>
  </mergeCells>
  <phoneticPr fontId="0" type="noConversion"/>
  <printOptions horizontalCentered="1"/>
  <pageMargins left="0.75" right="0.75" top="0" bottom="0" header="0.5" footer="0.5"/>
  <pageSetup scale="50" fitToHeight="3" orientation="portrait" horizontalDpi="300" verticalDpi="300" r:id="rId1"/>
  <headerFooter alignWithMargins="0"/>
  <rowBreaks count="1" manualBreakCount="1">
    <brk id="61"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5">
    <tabColor rgb="FF00B050"/>
  </sheetPr>
  <dimension ref="A1:BD86"/>
  <sheetViews>
    <sheetView defaultGridColor="0" view="pageBreakPreview" topLeftCell="A25" colorId="22" zoomScale="60" zoomScaleNormal="85" workbookViewId="0">
      <selection activeCell="K54" sqref="K54"/>
    </sheetView>
  </sheetViews>
  <sheetFormatPr defaultColWidth="9.6640625" defaultRowHeight="15"/>
  <cols>
    <col min="1" max="1" width="4.6640625" style="4" customWidth="1"/>
    <col min="2" max="2" width="1.6640625" style="4" customWidth="1"/>
    <col min="3" max="3" width="30.6640625" style="4" customWidth="1"/>
    <col min="4" max="4" width="28.6640625" style="4" customWidth="1"/>
    <col min="5" max="5" width="14.5546875" style="4" customWidth="1"/>
    <col min="6" max="6" width="27.88671875" style="4" customWidth="1"/>
    <col min="7" max="7" width="9.88671875" style="4" customWidth="1"/>
    <col min="8" max="16384" width="9.6640625" style="4"/>
  </cols>
  <sheetData>
    <row r="1" spans="1:56" ht="15" customHeight="1">
      <c r="A1" s="13" t="s">
        <v>308</v>
      </c>
      <c r="B1" s="41"/>
      <c r="C1" s="41"/>
      <c r="D1" s="129" t="s">
        <v>2747</v>
      </c>
      <c r="E1" s="130" t="s">
        <v>2840</v>
      </c>
      <c r="F1" s="158" t="s">
        <v>2841</v>
      </c>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row>
    <row r="2" spans="1:56" ht="15" customHeight="1">
      <c r="A2" s="47" t="str">
        <f>'Data Sheet'!$C$25</f>
        <v>Orange and Rockland Utilities, Inc</v>
      </c>
      <c r="B2" s="11"/>
      <c r="C2" s="11"/>
      <c r="D2" s="53" t="s">
        <v>2853</v>
      </c>
      <c r="E2" s="66" t="s">
        <v>2709</v>
      </c>
      <c r="F2" s="58"/>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row>
    <row r="3" spans="1:56" ht="15" customHeight="1">
      <c r="A3" s="47"/>
      <c r="B3" s="11"/>
      <c r="C3" s="11"/>
      <c r="D3" s="53" t="s">
        <v>309</v>
      </c>
      <c r="E3" s="1881" t="str">
        <f>'Data Sheet'!$C$40</f>
        <v>4/30/2014</v>
      </c>
      <c r="F3" s="2732" t="str">
        <f>'Data Sheet'!$C$38</f>
        <v>12/31/2013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row>
    <row r="4" spans="1:56" ht="15" customHeight="1">
      <c r="A4" s="131" t="s">
        <v>2843</v>
      </c>
      <c r="B4" s="132"/>
      <c r="C4" s="132"/>
      <c r="D4" s="132"/>
      <c r="E4" s="132"/>
      <c r="F4" s="133"/>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row>
    <row r="5" spans="1:56" ht="15" customHeight="1">
      <c r="A5" s="47"/>
      <c r="B5" s="11"/>
      <c r="C5" s="11"/>
      <c r="D5" s="11"/>
      <c r="E5" s="11"/>
      <c r="F5" s="48"/>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row>
    <row r="6" spans="1:56" ht="15" customHeight="1">
      <c r="A6" s="134" t="s">
        <v>2844</v>
      </c>
      <c r="B6" s="135"/>
      <c r="C6" s="135"/>
      <c r="D6" s="135"/>
      <c r="E6" s="135"/>
      <c r="F6" s="136"/>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row>
    <row r="7" spans="1:56" ht="15" customHeight="1">
      <c r="A7" s="134" t="s">
        <v>1539</v>
      </c>
      <c r="B7" s="135"/>
      <c r="C7" s="135"/>
      <c r="D7" s="135"/>
      <c r="E7" s="135"/>
      <c r="F7" s="136"/>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row>
    <row r="8" spans="1:56" ht="15" customHeight="1">
      <c r="A8" s="134"/>
      <c r="B8" s="135"/>
      <c r="C8" s="135"/>
      <c r="D8" s="135"/>
      <c r="E8" s="135"/>
      <c r="F8" s="136"/>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row>
    <row r="9" spans="1:56" ht="15" customHeight="1">
      <c r="A9" s="134" t="s">
        <v>2235</v>
      </c>
      <c r="B9" s="135"/>
      <c r="C9" s="135"/>
      <c r="D9" s="135"/>
      <c r="E9" s="135"/>
      <c r="F9" s="136"/>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row>
    <row r="10" spans="1:56" ht="15" customHeight="1">
      <c r="A10" s="134"/>
      <c r="B10" s="135"/>
      <c r="C10" s="135"/>
      <c r="D10" s="135"/>
      <c r="E10" s="135"/>
      <c r="F10" s="136"/>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row>
    <row r="11" spans="1:56" ht="15" customHeight="1">
      <c r="A11" s="134" t="s">
        <v>2236</v>
      </c>
      <c r="B11" s="135"/>
      <c r="C11" s="135"/>
      <c r="D11" s="135"/>
      <c r="E11" s="135"/>
      <c r="F11" s="136"/>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row>
    <row r="12" spans="1:56" ht="15" customHeight="1">
      <c r="A12" s="134" t="s">
        <v>950</v>
      </c>
      <c r="B12" s="135"/>
      <c r="C12" s="135"/>
      <c r="D12" s="135"/>
      <c r="E12" s="135"/>
      <c r="F12" s="136"/>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row>
    <row r="13" spans="1:56" ht="15" customHeight="1">
      <c r="A13" s="134" t="s">
        <v>951</v>
      </c>
      <c r="B13" s="135"/>
      <c r="C13" s="135"/>
      <c r="D13" s="135"/>
      <c r="E13" s="135"/>
      <c r="F13" s="136"/>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row>
    <row r="14" spans="1:56" ht="15" customHeight="1">
      <c r="A14" s="134"/>
      <c r="B14" s="135"/>
      <c r="C14" s="135"/>
      <c r="D14" s="135"/>
      <c r="E14" s="135"/>
      <c r="F14" s="136"/>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row>
    <row r="15" spans="1:56" ht="15" customHeight="1">
      <c r="A15" s="134" t="s">
        <v>952</v>
      </c>
      <c r="B15" s="135"/>
      <c r="C15" s="135"/>
      <c r="D15" s="135"/>
      <c r="E15" s="135"/>
      <c r="F15" s="136"/>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row>
    <row r="16" spans="1:56" ht="15" customHeight="1">
      <c r="A16" s="134" t="s">
        <v>953</v>
      </c>
      <c r="B16" s="135"/>
      <c r="C16" s="135"/>
      <c r="D16" s="135"/>
      <c r="E16" s="135"/>
      <c r="F16" s="136"/>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row>
    <row r="17" spans="1:56" ht="15" customHeight="1">
      <c r="A17" s="49"/>
      <c r="B17" s="52"/>
      <c r="C17" s="52"/>
      <c r="D17" s="52"/>
      <c r="E17" s="52"/>
      <c r="F17" s="5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row>
    <row r="18" spans="1:56">
      <c r="A18" s="47"/>
      <c r="B18" s="66"/>
      <c r="C18" s="11"/>
      <c r="D18" s="11"/>
      <c r="E18" s="11"/>
      <c r="F18" s="137" t="s">
        <v>954</v>
      </c>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row>
    <row r="19" spans="1:56">
      <c r="A19" s="1864" t="s">
        <v>4231</v>
      </c>
      <c r="B19" s="66"/>
      <c r="C19" s="11" t="s">
        <v>955</v>
      </c>
      <c r="D19" s="11"/>
      <c r="E19" s="11"/>
      <c r="F19" s="2064" t="s">
        <v>956</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row>
    <row r="20" spans="1:56">
      <c r="A20" s="1868" t="s">
        <v>4234</v>
      </c>
      <c r="B20" s="69"/>
      <c r="C20" s="52" t="s">
        <v>1848</v>
      </c>
      <c r="D20" s="52"/>
      <c r="E20" s="52"/>
      <c r="F20" s="2065" t="s">
        <v>2140</v>
      </c>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row>
    <row r="21" spans="1:56" ht="15.75">
      <c r="A21" s="47"/>
      <c r="B21" s="66"/>
      <c r="C21" s="11"/>
      <c r="D21" s="433" t="s">
        <v>1559</v>
      </c>
      <c r="E21" s="11"/>
      <c r="F21" s="177"/>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row>
    <row r="22" spans="1:56">
      <c r="A22" s="47">
        <v>1</v>
      </c>
      <c r="B22" s="189" t="s">
        <v>364</v>
      </c>
      <c r="C22" s="11"/>
      <c r="D22" s="11"/>
      <c r="E22" s="11"/>
      <c r="F22" s="58"/>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row>
    <row r="23" spans="1:56">
      <c r="A23" s="47">
        <v>2</v>
      </c>
      <c r="B23" s="66"/>
      <c r="C23" s="11"/>
      <c r="D23" s="11"/>
      <c r="E23" s="11"/>
      <c r="F23" s="177"/>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row>
    <row r="24" spans="1:56">
      <c r="A24" s="47">
        <v>3</v>
      </c>
      <c r="B24" s="66"/>
      <c r="C24" s="11"/>
      <c r="D24" s="11"/>
      <c r="E24" s="11"/>
      <c r="F24" s="178"/>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row>
    <row r="25" spans="1:56">
      <c r="A25" s="47">
        <v>4</v>
      </c>
      <c r="B25" s="66"/>
      <c r="C25" s="11"/>
      <c r="D25" s="11"/>
      <c r="E25" s="11"/>
      <c r="F25" s="178"/>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row>
    <row r="26" spans="1:56">
      <c r="A26" s="47">
        <v>5</v>
      </c>
      <c r="B26" s="66"/>
      <c r="C26" s="11"/>
      <c r="D26" s="11"/>
      <c r="E26" s="11"/>
      <c r="F26" s="178"/>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row>
    <row r="27" spans="1:56">
      <c r="A27" s="47">
        <v>6</v>
      </c>
      <c r="B27" s="66"/>
      <c r="C27" s="11"/>
      <c r="D27" s="11"/>
      <c r="E27" s="11"/>
      <c r="F27" s="178"/>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row>
    <row r="28" spans="1:56">
      <c r="A28" s="47">
        <v>7</v>
      </c>
      <c r="B28" s="66"/>
      <c r="C28" s="11"/>
      <c r="D28" s="11"/>
      <c r="E28" s="11"/>
      <c r="F28" s="178"/>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row>
    <row r="29" spans="1:56">
      <c r="A29" s="47">
        <v>8</v>
      </c>
      <c r="B29" s="66"/>
      <c r="C29" s="11"/>
      <c r="D29" s="11"/>
      <c r="E29" s="11"/>
      <c r="F29" s="178"/>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row>
    <row r="30" spans="1:56">
      <c r="A30" s="47">
        <v>9</v>
      </c>
      <c r="B30" s="66"/>
      <c r="C30" s="11"/>
      <c r="D30" s="11"/>
      <c r="E30" s="11"/>
      <c r="F30" s="178"/>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row>
    <row r="31" spans="1:56">
      <c r="A31" s="47">
        <v>10</v>
      </c>
      <c r="B31" s="66"/>
      <c r="C31" s="11"/>
      <c r="D31" s="11"/>
      <c r="E31" s="11"/>
      <c r="F31" s="178"/>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row>
    <row r="32" spans="1:56">
      <c r="A32" s="47">
        <v>11</v>
      </c>
      <c r="B32" s="66"/>
      <c r="C32" s="11"/>
      <c r="D32" s="11"/>
      <c r="E32" s="11"/>
      <c r="F32" s="178"/>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row>
    <row r="33" spans="1:56">
      <c r="A33" s="47">
        <v>12</v>
      </c>
      <c r="B33" s="66"/>
      <c r="C33" s="11"/>
      <c r="D33" s="11"/>
      <c r="E33" s="11"/>
      <c r="F33" s="178"/>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row>
    <row r="34" spans="1:56">
      <c r="A34" s="47">
        <v>13</v>
      </c>
      <c r="B34" s="66"/>
      <c r="C34" s="11"/>
      <c r="D34" s="11"/>
      <c r="E34" s="11"/>
      <c r="F34" s="178"/>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row>
    <row r="35" spans="1:56">
      <c r="A35" s="47">
        <v>14</v>
      </c>
      <c r="B35" s="66"/>
      <c r="C35" s="11"/>
      <c r="D35" s="11"/>
      <c r="E35" s="11"/>
      <c r="F35" s="178"/>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row>
    <row r="36" spans="1:56">
      <c r="A36" s="47">
        <v>15</v>
      </c>
      <c r="B36" s="66"/>
      <c r="C36" s="11"/>
      <c r="D36" s="11"/>
      <c r="E36" s="11"/>
      <c r="F36" s="178"/>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row>
    <row r="37" spans="1:56">
      <c r="A37" s="47">
        <v>16</v>
      </c>
      <c r="B37" s="66"/>
      <c r="C37" s="11"/>
      <c r="D37" s="11"/>
      <c r="E37" s="11"/>
      <c r="F37" s="178"/>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row>
    <row r="38" spans="1:56">
      <c r="A38" s="47">
        <v>17</v>
      </c>
      <c r="B38" s="66"/>
      <c r="C38" s="11"/>
      <c r="D38" s="11"/>
      <c r="E38" s="11"/>
      <c r="F38" s="178"/>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row>
    <row r="39" spans="1:56">
      <c r="A39" s="47">
        <v>18</v>
      </c>
      <c r="B39" s="66"/>
      <c r="C39" s="11" t="s">
        <v>1849</v>
      </c>
      <c r="D39" s="11"/>
      <c r="E39" s="11"/>
      <c r="F39" s="178"/>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row>
    <row r="40" spans="1:56">
      <c r="A40" s="47">
        <v>19</v>
      </c>
      <c r="B40" s="66"/>
      <c r="C40" s="11"/>
      <c r="D40" s="11" t="s">
        <v>1502</v>
      </c>
      <c r="E40" s="11"/>
      <c r="F40" s="162">
        <f>SUM(F21:F39)</f>
        <v>0</v>
      </c>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row>
    <row r="41" spans="1:56">
      <c r="A41" s="47">
        <v>20</v>
      </c>
      <c r="B41" s="189" t="s">
        <v>365</v>
      </c>
      <c r="C41" s="11"/>
      <c r="D41" s="11"/>
      <c r="E41" s="11"/>
      <c r="F41" s="177"/>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row>
    <row r="42" spans="1:56">
      <c r="A42" s="47">
        <v>21</v>
      </c>
      <c r="B42" s="66"/>
      <c r="C42" s="11"/>
      <c r="D42" s="11"/>
      <c r="E42" s="11"/>
      <c r="F42" s="177"/>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row>
    <row r="43" spans="1:56">
      <c r="A43" s="47">
        <v>22</v>
      </c>
      <c r="B43" s="66"/>
      <c r="C43" s="11"/>
      <c r="D43" s="11"/>
      <c r="E43" s="11"/>
      <c r="F43" s="178"/>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row>
    <row r="44" spans="1:56">
      <c r="A44" s="47">
        <v>23</v>
      </c>
      <c r="B44" s="66"/>
      <c r="C44" s="11"/>
      <c r="D44" s="11"/>
      <c r="E44" s="11"/>
      <c r="F44" s="178"/>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row>
    <row r="45" spans="1:56">
      <c r="A45" s="47">
        <v>24</v>
      </c>
      <c r="B45" s="66"/>
      <c r="C45" s="11"/>
      <c r="D45" s="11"/>
      <c r="E45" s="11"/>
      <c r="F45" s="178"/>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row>
    <row r="46" spans="1:56">
      <c r="A46" s="47">
        <v>25</v>
      </c>
      <c r="B46" s="66"/>
      <c r="C46" s="11"/>
      <c r="D46" s="11"/>
      <c r="E46" s="11"/>
      <c r="F46" s="178"/>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row>
    <row r="47" spans="1:56">
      <c r="A47" s="47">
        <v>26</v>
      </c>
      <c r="B47" s="66"/>
      <c r="C47" s="11"/>
      <c r="D47" s="11"/>
      <c r="E47" s="11"/>
      <c r="F47" s="178"/>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row>
    <row r="48" spans="1:56">
      <c r="A48" s="47">
        <v>27</v>
      </c>
      <c r="B48" s="66"/>
      <c r="C48" s="11"/>
      <c r="D48" s="11"/>
      <c r="E48" s="11"/>
      <c r="F48" s="178"/>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row>
    <row r="49" spans="1:56">
      <c r="A49" s="47">
        <v>28</v>
      </c>
      <c r="B49" s="66"/>
      <c r="C49" s="11"/>
      <c r="D49" s="11"/>
      <c r="E49" s="11"/>
      <c r="F49" s="178"/>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row>
    <row r="50" spans="1:56">
      <c r="A50" s="47">
        <v>29</v>
      </c>
      <c r="B50" s="66"/>
      <c r="C50" s="11"/>
      <c r="D50" s="11"/>
      <c r="E50" s="11"/>
      <c r="F50" s="178"/>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row>
    <row r="51" spans="1:56">
      <c r="A51" s="47">
        <v>30</v>
      </c>
      <c r="B51" s="66"/>
      <c r="C51" s="11"/>
      <c r="D51" s="11"/>
      <c r="E51" s="11"/>
      <c r="F51" s="178"/>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row>
    <row r="52" spans="1:56">
      <c r="A52" s="47">
        <v>31</v>
      </c>
      <c r="B52" s="66"/>
      <c r="C52" s="11" t="s">
        <v>1849</v>
      </c>
      <c r="D52" s="11"/>
      <c r="E52" s="11"/>
      <c r="F52" s="177"/>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row>
    <row r="53" spans="1:56">
      <c r="A53" s="47">
        <v>32</v>
      </c>
      <c r="B53" s="66"/>
      <c r="C53" s="11"/>
      <c r="D53" s="11" t="s">
        <v>1502</v>
      </c>
      <c r="E53" s="11"/>
      <c r="F53" s="162">
        <f>SUM(F41:F52)</f>
        <v>0</v>
      </c>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row>
    <row r="54" spans="1:56">
      <c r="A54" s="47">
        <v>33</v>
      </c>
      <c r="B54" s="189" t="s">
        <v>1419</v>
      </c>
      <c r="C54" s="11"/>
      <c r="D54" s="11"/>
      <c r="E54" s="11"/>
      <c r="F54" s="177"/>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row>
    <row r="55" spans="1:56">
      <c r="A55" s="47">
        <v>34</v>
      </c>
      <c r="B55" s="66"/>
      <c r="C55" s="11"/>
      <c r="D55" s="11"/>
      <c r="E55" s="11"/>
      <c r="F55" s="177"/>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row>
    <row r="56" spans="1:56">
      <c r="A56" s="47">
        <v>35</v>
      </c>
      <c r="B56" s="66"/>
      <c r="C56" s="11"/>
      <c r="D56" s="11"/>
      <c r="E56" s="11"/>
      <c r="F56" s="178"/>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row>
    <row r="57" spans="1:56">
      <c r="A57" s="47">
        <v>36</v>
      </c>
      <c r="B57" s="66"/>
      <c r="C57" s="11"/>
      <c r="D57" s="11"/>
      <c r="E57" s="11"/>
      <c r="F57" s="178"/>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row>
    <row r="58" spans="1:56">
      <c r="A58" s="47">
        <v>37</v>
      </c>
      <c r="B58" s="66"/>
      <c r="C58" s="11"/>
      <c r="D58" s="11"/>
      <c r="E58" s="11"/>
      <c r="F58" s="178"/>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row>
    <row r="59" spans="1:56">
      <c r="A59" s="47">
        <v>38</v>
      </c>
      <c r="B59" s="66"/>
      <c r="C59" s="11"/>
      <c r="D59" s="11"/>
      <c r="E59" s="11"/>
      <c r="F59" s="178"/>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row>
    <row r="60" spans="1:56">
      <c r="A60" s="47">
        <v>39</v>
      </c>
      <c r="B60" s="66"/>
      <c r="C60" s="11"/>
      <c r="D60" s="11"/>
      <c r="E60" s="11"/>
      <c r="F60" s="178"/>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row>
    <row r="61" spans="1:56">
      <c r="A61" s="47">
        <v>40</v>
      </c>
      <c r="B61" s="66"/>
      <c r="C61" s="11"/>
      <c r="D61" s="11"/>
      <c r="E61" s="11"/>
      <c r="F61" s="178"/>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row>
    <row r="62" spans="1:56">
      <c r="A62" s="47">
        <v>41</v>
      </c>
      <c r="B62" s="66"/>
      <c r="C62" s="11"/>
      <c r="D62" s="11"/>
      <c r="E62" s="11"/>
      <c r="F62" s="178"/>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row>
    <row r="63" spans="1:56">
      <c r="A63" s="47">
        <v>42</v>
      </c>
      <c r="B63" s="66"/>
      <c r="C63" s="11"/>
      <c r="D63" s="11"/>
      <c r="E63" s="11"/>
      <c r="F63" s="178"/>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row>
    <row r="64" spans="1:56">
      <c r="A64" s="47">
        <v>43</v>
      </c>
      <c r="B64" s="66"/>
      <c r="C64" s="11"/>
      <c r="D64" s="11"/>
      <c r="E64" s="11"/>
      <c r="F64" s="178"/>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row>
    <row r="65" spans="1:56">
      <c r="A65" s="47">
        <v>44</v>
      </c>
      <c r="B65" s="66"/>
      <c r="C65" s="11" t="s">
        <v>1849</v>
      </c>
      <c r="D65" s="11"/>
      <c r="E65" s="11"/>
      <c r="F65" s="178"/>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row>
    <row r="66" spans="1:56">
      <c r="A66" s="47">
        <v>45</v>
      </c>
      <c r="B66" s="66"/>
      <c r="C66" s="11"/>
      <c r="D66" s="11" t="s">
        <v>1502</v>
      </c>
      <c r="E66" s="11"/>
      <c r="F66" s="162">
        <f>SUM(F54:F65)</f>
        <v>0</v>
      </c>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row>
    <row r="67" spans="1:56" ht="15.75" thickBot="1">
      <c r="A67" s="190">
        <v>46</v>
      </c>
      <c r="B67" s="152"/>
      <c r="C67" s="172" t="s">
        <v>1741</v>
      </c>
      <c r="D67" s="172" t="s">
        <v>2973</v>
      </c>
      <c r="E67" s="172"/>
      <c r="F67" s="169">
        <f>SUM(F40+F53+F66)</f>
        <v>0</v>
      </c>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row>
    <row r="68" spans="1:56" ht="15.75">
      <c r="A68" s="75" t="s">
        <v>1850</v>
      </c>
      <c r="B68" s="11"/>
      <c r="C68" s="11"/>
      <c r="D68" s="75"/>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row>
    <row r="69" spans="1:56">
      <c r="A69" s="44" t="s">
        <v>1851</v>
      </c>
      <c r="B69" s="44"/>
      <c r="C69" s="44"/>
      <c r="D69" s="44"/>
      <c r="E69" s="44"/>
      <c r="F69" s="44"/>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row>
    <row r="70" spans="1:56">
      <c r="A70" s="11"/>
      <c r="B70" s="11"/>
      <c r="C70" s="11"/>
      <c r="D70" s="11"/>
      <c r="E70" s="11"/>
      <c r="F70" s="44"/>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row>
    <row r="71" spans="1:56">
      <c r="A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row>
    <row r="72" spans="1:56">
      <c r="A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row>
    <row r="73" spans="1:56">
      <c r="A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row>
    <row r="74" spans="1:56">
      <c r="A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row>
    <row r="75" spans="1:56">
      <c r="A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row>
    <row r="76" spans="1:56">
      <c r="A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row>
    <row r="77" spans="1:56">
      <c r="A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row>
    <row r="78" spans="1:56">
      <c r="A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row>
    <row r="79" spans="1:56">
      <c r="A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row>
    <row r="80" spans="1:56">
      <c r="A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row>
    <row r="81" spans="1:56">
      <c r="A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row>
    <row r="82" spans="1:56">
      <c r="A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row>
    <row r="83" spans="1:56">
      <c r="A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row>
    <row r="84" spans="1:56">
      <c r="A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row>
    <row r="85" spans="1:56">
      <c r="A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row>
    <row r="86" spans="1:56">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row>
  </sheetData>
  <phoneticPr fontId="0" type="noConversion"/>
  <printOptions horizontalCentered="1" verticalCentered="1"/>
  <pageMargins left="0.5" right="0.5" top="0.5" bottom="0.5" header="0.5" footer="0.5"/>
  <pageSetup scale="6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6">
    <tabColor rgb="FF00B050"/>
  </sheetPr>
  <dimension ref="A1:G133"/>
  <sheetViews>
    <sheetView defaultGridColor="0" view="pageBreakPreview" topLeftCell="A37" colorId="22" zoomScaleNormal="85" zoomScaleSheetLayoutView="100" workbookViewId="0">
      <selection activeCell="G53" sqref="G53"/>
    </sheetView>
  </sheetViews>
  <sheetFormatPr defaultColWidth="9.6640625" defaultRowHeight="15"/>
  <cols>
    <col min="1" max="1" width="8.6640625" style="4" customWidth="1"/>
    <col min="2" max="2" width="4.6640625" style="4" customWidth="1"/>
    <col min="3" max="3" width="20.6640625" style="4" customWidth="1"/>
    <col min="4" max="4" width="3.6640625" style="4" customWidth="1"/>
    <col min="5" max="5" width="19" style="4" customWidth="1"/>
    <col min="6" max="6" width="22.6640625" style="4" customWidth="1"/>
    <col min="7" max="7" width="25.33203125" style="4" customWidth="1"/>
    <col min="8" max="16384" width="9.6640625" style="4"/>
  </cols>
  <sheetData>
    <row r="1" spans="1:7">
      <c r="A1" s="13" t="s">
        <v>2838</v>
      </c>
      <c r="B1" s="41"/>
      <c r="C1" s="128"/>
      <c r="D1" s="130" t="s">
        <v>2747</v>
      </c>
      <c r="E1" s="41"/>
      <c r="F1" s="130" t="s">
        <v>2840</v>
      </c>
      <c r="G1" s="287" t="s">
        <v>2841</v>
      </c>
    </row>
    <row r="2" spans="1:7">
      <c r="A2" s="47" t="str">
        <f>'Data Sheet'!$C$25</f>
        <v>Orange and Rockland Utilities, Inc</v>
      </c>
      <c r="B2" s="11"/>
      <c r="C2" s="56"/>
      <c r="D2" s="66" t="s">
        <v>2853</v>
      </c>
      <c r="E2" s="11"/>
      <c r="F2" s="66" t="s">
        <v>2709</v>
      </c>
      <c r="G2" s="58"/>
    </row>
    <row r="3" spans="1:7" ht="15" customHeight="1">
      <c r="A3" s="49"/>
      <c r="B3" s="52"/>
      <c r="C3" s="77"/>
      <c r="D3" s="69" t="s">
        <v>309</v>
      </c>
      <c r="E3" s="52"/>
      <c r="F3" s="462" t="str">
        <f>'Data Sheet'!$C$40</f>
        <v>4/30/2014</v>
      </c>
      <c r="G3" s="138" t="str">
        <f>'Data Sheet'!$C$38</f>
        <v>12/31/2013</v>
      </c>
    </row>
    <row r="4" spans="1:7" ht="15" customHeight="1">
      <c r="A4" s="90" t="s">
        <v>1852</v>
      </c>
      <c r="B4" s="50"/>
      <c r="C4" s="50"/>
      <c r="D4" s="50"/>
      <c r="E4" s="50"/>
      <c r="F4" s="50"/>
      <c r="G4" s="330"/>
    </row>
    <row r="5" spans="1:7">
      <c r="A5" s="3380" t="s">
        <v>876</v>
      </c>
      <c r="B5" s="3378"/>
      <c r="C5" s="3378"/>
      <c r="D5" s="3378"/>
      <c r="E5" s="3378"/>
      <c r="F5" s="3378" t="s">
        <v>3395</v>
      </c>
      <c r="G5" s="3379"/>
    </row>
    <row r="6" spans="1:7">
      <c r="A6" s="3375" t="s">
        <v>562</v>
      </c>
      <c r="B6" s="3376"/>
      <c r="C6" s="3376"/>
      <c r="D6" s="3376"/>
      <c r="E6" s="3376"/>
      <c r="F6" s="3371" t="s">
        <v>563</v>
      </c>
      <c r="G6" s="3372"/>
    </row>
    <row r="7" spans="1:7">
      <c r="A7" s="3375" t="s">
        <v>2112</v>
      </c>
      <c r="B7" s="3376"/>
      <c r="C7" s="3376"/>
      <c r="D7" s="3376"/>
      <c r="E7" s="3376"/>
      <c r="F7" s="3371" t="s">
        <v>819</v>
      </c>
      <c r="G7" s="3372"/>
    </row>
    <row r="8" spans="1:7">
      <c r="A8" s="3375" t="s">
        <v>2810</v>
      </c>
      <c r="B8" s="3376"/>
      <c r="C8" s="3376"/>
      <c r="D8" s="3376"/>
      <c r="E8" s="3376"/>
      <c r="F8" s="3371" t="s">
        <v>2811</v>
      </c>
      <c r="G8" s="3372"/>
    </row>
    <row r="9" spans="1:7">
      <c r="A9" s="3375" t="s">
        <v>2242</v>
      </c>
      <c r="B9" s="3376"/>
      <c r="C9" s="3376"/>
      <c r="D9" s="3376"/>
      <c r="E9" s="3376"/>
      <c r="F9" s="3371" t="s">
        <v>3396</v>
      </c>
      <c r="G9" s="3372"/>
    </row>
    <row r="10" spans="1:7">
      <c r="A10" s="3375" t="s">
        <v>2243</v>
      </c>
      <c r="B10" s="3376"/>
      <c r="C10" s="3376"/>
      <c r="D10" s="3376"/>
      <c r="E10" s="3376"/>
      <c r="F10" s="3371" t="s">
        <v>3978</v>
      </c>
      <c r="G10" s="3372"/>
    </row>
    <row r="11" spans="1:7">
      <c r="A11" s="3375" t="s">
        <v>1791</v>
      </c>
      <c r="B11" s="3376"/>
      <c r="C11" s="3376"/>
      <c r="D11" s="3376"/>
      <c r="E11" s="3376"/>
      <c r="F11" s="3371" t="s">
        <v>3098</v>
      </c>
      <c r="G11" s="3372"/>
    </row>
    <row r="12" spans="1:7" ht="15.6" customHeight="1">
      <c r="A12" s="3377" t="s">
        <v>3099</v>
      </c>
      <c r="B12" s="3373"/>
      <c r="C12" s="3373"/>
      <c r="D12" s="3373"/>
      <c r="E12" s="1846"/>
      <c r="F12" s="3373" t="s">
        <v>3100</v>
      </c>
      <c r="G12" s="3374"/>
    </row>
    <row r="13" spans="1:7" ht="17.45" customHeight="1">
      <c r="A13" s="3368" t="s">
        <v>3101</v>
      </c>
      <c r="B13" s="3369"/>
      <c r="C13" s="3369"/>
      <c r="D13" s="3369"/>
      <c r="E13" s="3369"/>
      <c r="F13" s="3369"/>
      <c r="G13" s="3370"/>
    </row>
    <row r="14" spans="1:7" ht="15.75">
      <c r="A14" s="47"/>
      <c r="B14" s="11"/>
      <c r="C14" s="11"/>
      <c r="D14" s="11"/>
      <c r="E14" s="433"/>
      <c r="F14" s="11"/>
      <c r="G14" s="48"/>
    </row>
    <row r="15" spans="1:7">
      <c r="A15" s="1893"/>
      <c r="B15" s="11"/>
      <c r="C15" s="11"/>
      <c r="D15" s="11"/>
      <c r="E15" s="11"/>
      <c r="F15" s="11"/>
      <c r="G15" s="48"/>
    </row>
    <row r="16" spans="1:7">
      <c r="A16" s="1893"/>
      <c r="B16" s="11"/>
      <c r="C16" s="11"/>
      <c r="D16" s="11"/>
      <c r="E16" s="11"/>
      <c r="F16" s="11"/>
      <c r="G16" s="48"/>
    </row>
    <row r="17" spans="1:7">
      <c r="A17" s="1893"/>
      <c r="B17" s="11"/>
      <c r="C17" s="11"/>
      <c r="D17" s="11"/>
      <c r="E17" s="11"/>
      <c r="F17" s="11"/>
      <c r="G17" s="48"/>
    </row>
    <row r="18" spans="1:7">
      <c r="A18" s="1893"/>
      <c r="B18" s="11"/>
      <c r="C18" s="11"/>
      <c r="D18" s="11"/>
      <c r="E18" s="11"/>
      <c r="F18" s="11"/>
      <c r="G18" s="48"/>
    </row>
    <row r="19" spans="1:7">
      <c r="A19" s="1893"/>
      <c r="B19" s="11"/>
      <c r="C19" s="11"/>
      <c r="D19" s="11"/>
      <c r="E19" s="11"/>
      <c r="F19" s="11"/>
      <c r="G19" s="48"/>
    </row>
    <row r="20" spans="1:7">
      <c r="A20" s="1893"/>
      <c r="B20" s="11"/>
      <c r="C20" s="11"/>
      <c r="D20" s="11"/>
      <c r="E20" s="11"/>
      <c r="F20" s="11"/>
      <c r="G20" s="48"/>
    </row>
    <row r="21" spans="1:7">
      <c r="A21" s="1893"/>
      <c r="B21" s="11"/>
      <c r="C21" s="11"/>
      <c r="D21" s="11"/>
      <c r="E21" s="11"/>
      <c r="F21" s="11"/>
      <c r="G21" s="48"/>
    </row>
    <row r="22" spans="1:7">
      <c r="A22" s="1893"/>
      <c r="B22" s="11"/>
      <c r="C22" s="11"/>
      <c r="D22" s="11"/>
      <c r="E22" s="11"/>
      <c r="F22" s="11"/>
      <c r="G22" s="48"/>
    </row>
    <row r="23" spans="1:7">
      <c r="A23" s="1893"/>
      <c r="B23" s="11"/>
      <c r="C23" s="11"/>
      <c r="D23" s="11"/>
      <c r="E23" s="11"/>
      <c r="F23" s="11"/>
      <c r="G23" s="48"/>
    </row>
    <row r="24" spans="1:7">
      <c r="A24" s="1893"/>
      <c r="B24" s="11"/>
      <c r="C24" s="11"/>
      <c r="D24" s="11"/>
      <c r="E24" s="11"/>
      <c r="F24" s="11"/>
      <c r="G24" s="48"/>
    </row>
    <row r="25" spans="1:7">
      <c r="A25" s="1893"/>
      <c r="B25" s="11"/>
      <c r="C25" s="11"/>
      <c r="D25" s="11"/>
      <c r="E25" s="11"/>
      <c r="F25" s="11"/>
      <c r="G25" s="48"/>
    </row>
    <row r="26" spans="1:7">
      <c r="A26" s="1893"/>
      <c r="B26" s="11"/>
      <c r="C26" s="11"/>
      <c r="D26" s="11"/>
      <c r="E26" s="11"/>
      <c r="F26" s="11"/>
      <c r="G26" s="48"/>
    </row>
    <row r="27" spans="1:7">
      <c r="A27" s="1893"/>
      <c r="B27" s="11"/>
      <c r="C27" s="11"/>
      <c r="D27" s="11"/>
      <c r="E27" s="11"/>
      <c r="F27" s="11"/>
      <c r="G27" s="48"/>
    </row>
    <row r="28" spans="1:7">
      <c r="A28" s="1893"/>
      <c r="B28" s="11"/>
      <c r="C28" s="11"/>
      <c r="D28" s="11"/>
      <c r="E28" s="11"/>
      <c r="F28" s="11"/>
      <c r="G28" s="48"/>
    </row>
    <row r="29" spans="1:7">
      <c r="A29" s="1893"/>
      <c r="B29" s="11"/>
      <c r="C29" s="11"/>
      <c r="D29" s="11"/>
      <c r="E29" s="11"/>
      <c r="F29" s="11"/>
      <c r="G29" s="48"/>
    </row>
    <row r="30" spans="1:7">
      <c r="A30" s="1893"/>
      <c r="B30" s="11"/>
      <c r="C30" s="11"/>
      <c r="D30" s="11"/>
      <c r="E30" s="11"/>
      <c r="F30" s="11"/>
      <c r="G30" s="48"/>
    </row>
    <row r="31" spans="1:7">
      <c r="A31" s="1893"/>
      <c r="B31" s="11"/>
      <c r="C31" s="11"/>
      <c r="D31" s="11"/>
      <c r="E31" s="11"/>
      <c r="F31" s="11"/>
      <c r="G31" s="48"/>
    </row>
    <row r="32" spans="1:7">
      <c r="A32" s="1893"/>
      <c r="B32" s="11"/>
      <c r="C32" s="11"/>
      <c r="D32" s="11"/>
      <c r="E32" s="11"/>
      <c r="F32" s="11"/>
      <c r="G32" s="48"/>
    </row>
    <row r="33" spans="1:7">
      <c r="A33" s="1893"/>
      <c r="B33" s="11"/>
      <c r="C33" s="11"/>
      <c r="D33" s="11"/>
      <c r="E33" s="11"/>
      <c r="F33" s="11"/>
      <c r="G33" s="48"/>
    </row>
    <row r="34" spans="1:7">
      <c r="A34" s="1893"/>
      <c r="B34" s="11"/>
      <c r="C34" s="11"/>
      <c r="D34" s="11"/>
      <c r="E34" s="11"/>
      <c r="F34" s="11"/>
      <c r="G34" s="48"/>
    </row>
    <row r="35" spans="1:7">
      <c r="A35" s="1893"/>
      <c r="B35" s="11"/>
      <c r="C35" s="11"/>
      <c r="D35" s="11"/>
      <c r="E35" s="11"/>
      <c r="F35" s="11"/>
      <c r="G35" s="48"/>
    </row>
    <row r="36" spans="1:7">
      <c r="A36" s="1893"/>
      <c r="B36" s="11"/>
      <c r="C36" s="11"/>
      <c r="D36" s="11"/>
      <c r="E36" s="11"/>
      <c r="F36" s="11"/>
      <c r="G36" s="48"/>
    </row>
    <row r="37" spans="1:7">
      <c r="A37" s="1893"/>
      <c r="B37" s="11"/>
      <c r="C37" s="11"/>
      <c r="D37" s="11"/>
      <c r="E37" s="11"/>
      <c r="F37" s="11"/>
      <c r="G37" s="48"/>
    </row>
    <row r="38" spans="1:7">
      <c r="A38" s="1893"/>
      <c r="B38" s="11"/>
      <c r="C38" s="11"/>
      <c r="D38" s="11"/>
      <c r="E38" s="11"/>
      <c r="F38" s="11"/>
      <c r="G38" s="48"/>
    </row>
    <row r="39" spans="1:7">
      <c r="A39" s="1893"/>
      <c r="B39" s="11"/>
      <c r="C39" s="11"/>
      <c r="D39" s="11"/>
      <c r="E39" s="11"/>
      <c r="F39" s="11"/>
      <c r="G39" s="48"/>
    </row>
    <row r="40" spans="1:7">
      <c r="A40" s="1893"/>
      <c r="B40" s="11"/>
      <c r="C40" s="11"/>
      <c r="D40" s="11"/>
      <c r="E40" s="11"/>
      <c r="F40" s="11"/>
      <c r="G40" s="48"/>
    </row>
    <row r="41" spans="1:7">
      <c r="A41" s="1893"/>
      <c r="B41" s="11"/>
      <c r="C41" s="11"/>
      <c r="D41" s="11"/>
      <c r="E41" s="11"/>
      <c r="F41" s="11"/>
      <c r="G41" s="48"/>
    </row>
    <row r="42" spans="1:7">
      <c r="A42" s="1893"/>
      <c r="B42" s="11"/>
      <c r="C42" s="11"/>
      <c r="D42" s="11"/>
      <c r="E42" s="11"/>
      <c r="F42" s="11"/>
      <c r="G42" s="48"/>
    </row>
    <row r="43" spans="1:7">
      <c r="A43" s="47"/>
      <c r="B43" s="52"/>
      <c r="C43" s="52"/>
      <c r="D43" s="52"/>
      <c r="E43" s="52"/>
      <c r="F43" s="52"/>
      <c r="G43" s="51"/>
    </row>
    <row r="44" spans="1:7">
      <c r="A44" s="131" t="s">
        <v>3102</v>
      </c>
      <c r="B44" s="50"/>
      <c r="C44" s="50"/>
      <c r="D44" s="50"/>
      <c r="E44" s="50"/>
      <c r="F44" s="50"/>
      <c r="G44" s="330"/>
    </row>
    <row r="45" spans="1:7">
      <c r="A45" s="47" t="s">
        <v>3034</v>
      </c>
      <c r="B45" s="11"/>
      <c r="C45" s="11"/>
      <c r="D45" s="11"/>
      <c r="E45" s="11"/>
      <c r="F45" s="11"/>
      <c r="G45" s="48"/>
    </row>
    <row r="46" spans="1:7">
      <c r="A46" s="47" t="s">
        <v>2168</v>
      </c>
      <c r="B46" s="11"/>
      <c r="C46" s="11"/>
      <c r="D46" s="11"/>
      <c r="E46" s="11"/>
      <c r="F46" s="11"/>
      <c r="G46" s="48"/>
    </row>
    <row r="47" spans="1:7">
      <c r="A47" s="62" t="s">
        <v>4205</v>
      </c>
      <c r="B47" s="63"/>
      <c r="C47" s="63"/>
      <c r="D47" s="63"/>
      <c r="E47" s="63"/>
      <c r="F47" s="63"/>
      <c r="G47" s="60"/>
    </row>
    <row r="48" spans="1:7">
      <c r="A48" s="47"/>
      <c r="B48" s="168"/>
      <c r="C48" s="168"/>
      <c r="D48" s="168"/>
      <c r="E48" s="168"/>
      <c r="F48" s="468" t="s">
        <v>4206</v>
      </c>
      <c r="G48" s="164" t="s">
        <v>4207</v>
      </c>
    </row>
    <row r="49" spans="1:7">
      <c r="A49" s="47"/>
      <c r="B49" s="468" t="s">
        <v>4231</v>
      </c>
      <c r="C49" s="468" t="s">
        <v>4208</v>
      </c>
      <c r="D49" s="168"/>
      <c r="E49" s="468" t="s">
        <v>3045</v>
      </c>
      <c r="F49" s="468" t="s">
        <v>4209</v>
      </c>
      <c r="G49" s="164" t="s">
        <v>4210</v>
      </c>
    </row>
    <row r="50" spans="1:7">
      <c r="A50" s="47"/>
      <c r="B50" s="468" t="s">
        <v>4234</v>
      </c>
      <c r="C50" s="468" t="s">
        <v>4211</v>
      </c>
      <c r="D50" s="168"/>
      <c r="E50" s="468" t="s">
        <v>2140</v>
      </c>
      <c r="F50" s="468" t="s">
        <v>2141</v>
      </c>
      <c r="G50" s="164" t="s">
        <v>2142</v>
      </c>
    </row>
    <row r="51" spans="1:7">
      <c r="A51" s="47"/>
      <c r="B51" s="168">
        <v>1</v>
      </c>
      <c r="C51" s="168" t="s">
        <v>4212</v>
      </c>
      <c r="D51" s="168"/>
      <c r="E51" s="2181">
        <v>16088623</v>
      </c>
      <c r="F51" s="224"/>
      <c r="G51" s="195"/>
    </row>
    <row r="52" spans="1:7">
      <c r="A52" s="47"/>
      <c r="B52" s="168">
        <v>2</v>
      </c>
      <c r="C52" s="168" t="s">
        <v>4213</v>
      </c>
      <c r="D52" s="168"/>
      <c r="E52" s="469"/>
      <c r="F52" s="224"/>
      <c r="G52" s="2182">
        <v>2.8E-3</v>
      </c>
    </row>
    <row r="53" spans="1:7">
      <c r="A53" s="47"/>
      <c r="B53" s="168">
        <v>3</v>
      </c>
      <c r="C53" s="168" t="s">
        <v>586</v>
      </c>
      <c r="D53" s="168"/>
      <c r="E53" s="2183">
        <v>582200000</v>
      </c>
      <c r="F53" s="2182">
        <f>IF(ISERR(+E53/+E$56)," ",(E53/E$56))</f>
        <v>0.49686404708994442</v>
      </c>
      <c r="G53" s="2182">
        <v>0.05</v>
      </c>
    </row>
    <row r="54" spans="1:7">
      <c r="A54" s="47"/>
      <c r="B54" s="168">
        <v>4</v>
      </c>
      <c r="C54" s="168" t="s">
        <v>4214</v>
      </c>
      <c r="D54" s="168"/>
      <c r="E54" s="2183"/>
      <c r="F54" s="2182">
        <f>IF(ISERR(+E54/+E$56)," ",(E54/E$56))</f>
        <v>0</v>
      </c>
      <c r="G54" s="2182">
        <v>0</v>
      </c>
    </row>
    <row r="55" spans="1:7">
      <c r="A55" s="47"/>
      <c r="B55" s="168">
        <v>5</v>
      </c>
      <c r="C55" s="168" t="s">
        <v>4215</v>
      </c>
      <c r="D55" s="168"/>
      <c r="E55" s="2183">
        <v>589549100</v>
      </c>
      <c r="F55" s="2182">
        <f>IF(ISERR(+E55/+E$56)," ",(E55/E$56))</f>
        <v>0.50313595291005553</v>
      </c>
      <c r="G55" s="2182">
        <v>9.5000000000000001E-2</v>
      </c>
    </row>
    <row r="56" spans="1:7">
      <c r="A56" s="47"/>
      <c r="B56" s="168">
        <v>6</v>
      </c>
      <c r="C56" s="168" t="s">
        <v>4628</v>
      </c>
      <c r="D56" s="168"/>
      <c r="E56" s="2183">
        <f>E53+E54+E55</f>
        <v>1171749100</v>
      </c>
      <c r="F56" s="2182">
        <f>F53+F54+F55</f>
        <v>1</v>
      </c>
      <c r="G56" s="195"/>
    </row>
    <row r="57" spans="1:7">
      <c r="A57" s="47"/>
      <c r="B57" s="59">
        <v>7</v>
      </c>
      <c r="C57" s="59" t="s">
        <v>4629</v>
      </c>
      <c r="D57" s="59"/>
      <c r="E57" s="2183">
        <v>71994140</v>
      </c>
      <c r="F57" s="470"/>
      <c r="G57" s="193"/>
    </row>
    <row r="58" spans="1:7">
      <c r="A58" s="47"/>
      <c r="B58" s="61"/>
      <c r="C58" s="61" t="s">
        <v>4630</v>
      </c>
      <c r="D58" s="61"/>
      <c r="E58" s="345"/>
      <c r="F58" s="214"/>
      <c r="G58" s="194"/>
    </row>
    <row r="59" spans="1:7">
      <c r="A59" s="47"/>
      <c r="B59" s="11"/>
      <c r="C59" s="11"/>
      <c r="D59" s="11"/>
      <c r="E59" s="11"/>
      <c r="F59" s="11"/>
      <c r="G59" s="48"/>
    </row>
    <row r="60" spans="1:7">
      <c r="A60" s="62" t="s">
        <v>4631</v>
      </c>
      <c r="B60" s="63"/>
      <c r="C60" s="63"/>
      <c r="D60" s="63"/>
      <c r="E60" s="63"/>
      <c r="F60" s="63"/>
      <c r="G60" s="60"/>
    </row>
    <row r="61" spans="1:7">
      <c r="A61" s="47"/>
      <c r="B61" s="11"/>
      <c r="C61" s="11"/>
      <c r="D61" s="11" t="s">
        <v>4632</v>
      </c>
      <c r="E61" s="2512">
        <v>0.02</v>
      </c>
      <c r="F61" s="455"/>
      <c r="G61" s="48"/>
    </row>
    <row r="62" spans="1:7">
      <c r="A62" s="47"/>
      <c r="B62" s="11"/>
      <c r="C62" s="11"/>
      <c r="D62" s="11"/>
      <c r="E62" s="2512"/>
      <c r="F62" s="11"/>
      <c r="G62" s="48"/>
    </row>
    <row r="63" spans="1:7">
      <c r="A63" s="62" t="s">
        <v>4602</v>
      </c>
      <c r="B63" s="63"/>
      <c r="C63" s="63"/>
      <c r="D63" s="63"/>
      <c r="E63" s="2513"/>
      <c r="F63" s="63"/>
      <c r="G63" s="60"/>
    </row>
    <row r="64" spans="1:7">
      <c r="A64" s="47"/>
      <c r="B64" s="11"/>
      <c r="C64" s="11"/>
      <c r="D64" s="11"/>
      <c r="E64" s="2512">
        <v>3.6999999999999998E-2</v>
      </c>
      <c r="F64" s="455"/>
      <c r="G64" s="48"/>
    </row>
    <row r="65" spans="1:7">
      <c r="A65" s="47"/>
      <c r="B65" s="11"/>
      <c r="C65" s="11"/>
      <c r="D65" s="11"/>
      <c r="E65" s="2512"/>
      <c r="F65" s="11"/>
      <c r="G65" s="48"/>
    </row>
    <row r="66" spans="1:7">
      <c r="A66" s="62" t="s">
        <v>4603</v>
      </c>
      <c r="B66" s="63"/>
      <c r="C66" s="63"/>
      <c r="D66" s="63"/>
      <c r="E66" s="2513"/>
      <c r="F66" s="63"/>
      <c r="G66" s="60"/>
    </row>
    <row r="67" spans="1:7">
      <c r="A67" s="47" t="s">
        <v>4604</v>
      </c>
      <c r="B67" s="11"/>
      <c r="C67" s="11"/>
      <c r="D67" s="455" t="s">
        <v>4632</v>
      </c>
      <c r="E67" s="2512">
        <f>+E61</f>
        <v>0.02</v>
      </c>
      <c r="F67" s="11"/>
      <c r="G67" s="48"/>
    </row>
    <row r="68" spans="1:7" ht="15.75" thickBot="1">
      <c r="A68" s="72" t="s">
        <v>4605</v>
      </c>
      <c r="B68" s="73"/>
      <c r="C68" s="73"/>
      <c r="D68" s="471" t="s">
        <v>4632</v>
      </c>
      <c r="E68" s="2514">
        <f>+E64</f>
        <v>3.6999999999999998E-2</v>
      </c>
      <c r="F68" s="73"/>
      <c r="G68" s="74"/>
    </row>
    <row r="69" spans="1:7" ht="15.75">
      <c r="A69" s="75" t="s">
        <v>4606</v>
      </c>
      <c r="B69" s="11"/>
      <c r="C69" s="75"/>
      <c r="D69" s="75" t="s">
        <v>4607</v>
      </c>
    </row>
    <row r="70" spans="1:7" ht="15.75">
      <c r="A70" s="75"/>
      <c r="B70" s="11"/>
      <c r="C70" s="75"/>
      <c r="D70" s="75"/>
    </row>
    <row r="71" spans="1:7">
      <c r="A71" s="44" t="s">
        <v>4608</v>
      </c>
      <c r="B71" s="44"/>
      <c r="C71" s="44"/>
      <c r="D71" s="44"/>
      <c r="E71" s="44"/>
      <c r="F71" s="44"/>
      <c r="G71" s="44"/>
    </row>
    <row r="72" spans="1:7" ht="15.75">
      <c r="A72" s="46" t="s">
        <v>1505</v>
      </c>
      <c r="B72" s="44"/>
      <c r="C72" s="44"/>
      <c r="D72" s="44"/>
      <c r="E72" s="44"/>
      <c r="F72" s="44"/>
      <c r="G72" s="44"/>
    </row>
    <row r="73" spans="1:7" ht="15.75" thickBot="1">
      <c r="A73" s="11" t="str">
        <f>'Data Sheet'!$C$25</f>
        <v>Orange and Rockland Utilities, Inc</v>
      </c>
      <c r="B73" s="11"/>
      <c r="C73" s="11"/>
      <c r="D73" s="11"/>
      <c r="E73" s="11"/>
      <c r="F73" s="456" t="str">
        <f>'Data Sheet'!$C$40</f>
        <v>4/30/2014</v>
      </c>
      <c r="G73" s="4" t="str">
        <f>'Data Sheet'!$C$38</f>
        <v>12/31/2013</v>
      </c>
    </row>
    <row r="74" spans="1:7">
      <c r="A74" s="13"/>
      <c r="B74" s="41"/>
      <c r="C74" s="41"/>
      <c r="D74" s="41"/>
      <c r="E74" s="41"/>
      <c r="F74" s="41"/>
      <c r="G74" s="42"/>
    </row>
    <row r="75" spans="1:7">
      <c r="A75" s="202" t="s">
        <v>1852</v>
      </c>
      <c r="B75" s="44"/>
      <c r="C75" s="44"/>
      <c r="D75" s="44"/>
      <c r="E75" s="44"/>
      <c r="F75" s="44"/>
      <c r="G75" s="45"/>
    </row>
    <row r="76" spans="1:7">
      <c r="A76" s="49"/>
      <c r="B76" s="52"/>
      <c r="C76" s="52"/>
      <c r="D76" s="52"/>
      <c r="E76" s="52"/>
      <c r="F76" s="52"/>
      <c r="G76" s="51"/>
    </row>
    <row r="77" spans="1:7">
      <c r="A77" s="62"/>
      <c r="B77" s="63"/>
      <c r="C77" s="63"/>
      <c r="D77" s="63"/>
      <c r="E77" s="63"/>
      <c r="F77" s="63"/>
      <c r="G77" s="48"/>
    </row>
    <row r="78" spans="1:7">
      <c r="A78" s="47"/>
      <c r="B78" s="11"/>
      <c r="C78" s="11"/>
      <c r="D78" s="11"/>
      <c r="E78" s="11"/>
      <c r="F78" s="11"/>
      <c r="G78" s="48"/>
    </row>
    <row r="79" spans="1:7">
      <c r="A79" s="47"/>
      <c r="B79" s="11"/>
      <c r="C79" s="11"/>
      <c r="D79" s="11"/>
      <c r="E79" s="11"/>
      <c r="F79" s="11"/>
      <c r="G79" s="48"/>
    </row>
    <row r="80" spans="1:7">
      <c r="A80" s="47"/>
      <c r="B80" s="11"/>
      <c r="C80" s="11"/>
      <c r="D80" s="11"/>
      <c r="E80" s="11"/>
      <c r="F80" s="11"/>
      <c r="G80" s="48"/>
    </row>
    <row r="81" spans="1:7">
      <c r="A81" s="47"/>
      <c r="B81" s="11"/>
      <c r="C81" s="11"/>
      <c r="D81" s="11"/>
      <c r="E81" s="11"/>
      <c r="F81" s="11"/>
      <c r="G81" s="48"/>
    </row>
    <row r="82" spans="1:7">
      <c r="A82" s="47"/>
      <c r="B82" s="11"/>
      <c r="C82" s="11"/>
      <c r="D82" s="11"/>
      <c r="E82" s="11"/>
      <c r="F82" s="11"/>
      <c r="G82" s="48"/>
    </row>
    <row r="83" spans="1:7">
      <c r="A83" s="47"/>
      <c r="B83" s="11"/>
      <c r="C83" s="11"/>
      <c r="D83" s="11"/>
      <c r="E83" s="11"/>
      <c r="F83" s="11"/>
      <c r="G83" s="48"/>
    </row>
    <row r="84" spans="1:7">
      <c r="A84" s="47"/>
      <c r="B84" s="11"/>
      <c r="C84" s="11"/>
      <c r="D84" s="11"/>
      <c r="E84" s="11"/>
      <c r="F84" s="11"/>
      <c r="G84" s="48"/>
    </row>
    <row r="85" spans="1:7">
      <c r="A85" s="47"/>
      <c r="B85" s="11"/>
      <c r="C85" s="11"/>
      <c r="D85" s="11"/>
      <c r="E85" s="11"/>
      <c r="F85" s="11"/>
      <c r="G85" s="48"/>
    </row>
    <row r="86" spans="1:7">
      <c r="A86" s="47"/>
      <c r="B86" s="11"/>
      <c r="C86" s="1843"/>
      <c r="D86" s="11"/>
      <c r="E86" s="1843"/>
      <c r="F86" s="1843"/>
      <c r="G86" s="48"/>
    </row>
    <row r="87" spans="1:7">
      <c r="A87" s="47"/>
      <c r="B87" s="11"/>
      <c r="C87" s="11"/>
      <c r="D87" s="11"/>
      <c r="E87" s="11"/>
      <c r="F87" s="11"/>
      <c r="G87" s="48"/>
    </row>
    <row r="88" spans="1:7">
      <c r="A88" s="47"/>
      <c r="B88" s="11"/>
      <c r="C88" s="11"/>
      <c r="D88" s="11"/>
      <c r="E88" s="11"/>
      <c r="F88" s="11"/>
      <c r="G88" s="48"/>
    </row>
    <row r="89" spans="1:7">
      <c r="A89" s="47"/>
      <c r="B89" s="11"/>
      <c r="C89" s="11"/>
      <c r="D89" s="11"/>
      <c r="E89" s="11"/>
      <c r="F89" s="11"/>
      <c r="G89" s="48"/>
    </row>
    <row r="90" spans="1:7">
      <c r="A90" s="47"/>
      <c r="B90" s="11"/>
      <c r="C90" s="11"/>
      <c r="D90" s="11"/>
      <c r="E90" s="11"/>
      <c r="F90" s="11"/>
      <c r="G90" s="48"/>
    </row>
    <row r="91" spans="1:7">
      <c r="A91" s="47"/>
      <c r="B91" s="11"/>
      <c r="C91" s="11"/>
      <c r="D91" s="11"/>
      <c r="E91" s="11"/>
      <c r="F91" s="11"/>
      <c r="G91" s="48"/>
    </row>
    <row r="92" spans="1:7">
      <c r="A92" s="47"/>
      <c r="B92" s="11"/>
      <c r="C92" s="11"/>
      <c r="D92" s="11"/>
      <c r="E92" s="11"/>
      <c r="F92" s="11"/>
      <c r="G92" s="48"/>
    </row>
    <row r="93" spans="1:7">
      <c r="A93" s="47"/>
      <c r="B93" s="11"/>
      <c r="C93" s="11"/>
      <c r="D93" s="11"/>
      <c r="E93" s="11"/>
      <c r="F93" s="11"/>
      <c r="G93" s="48"/>
    </row>
    <row r="94" spans="1:7">
      <c r="A94" s="47"/>
      <c r="B94" s="11"/>
      <c r="C94" s="11"/>
      <c r="D94" s="11"/>
      <c r="E94" s="11"/>
      <c r="F94" s="11"/>
      <c r="G94" s="48"/>
    </row>
    <row r="95" spans="1:7">
      <c r="A95" s="47"/>
      <c r="B95" s="11"/>
      <c r="C95" s="11"/>
      <c r="D95" s="11"/>
      <c r="E95" s="11"/>
      <c r="F95" s="11"/>
      <c r="G95" s="48"/>
    </row>
    <row r="96" spans="1:7">
      <c r="A96" s="47"/>
      <c r="B96" s="11"/>
      <c r="C96" s="11"/>
      <c r="D96" s="11"/>
      <c r="E96" s="11"/>
      <c r="F96" s="11"/>
      <c r="G96" s="48"/>
    </row>
    <row r="97" spans="1:7">
      <c r="A97" s="47"/>
      <c r="B97" s="11"/>
      <c r="C97" s="11"/>
      <c r="D97" s="11"/>
      <c r="E97" s="11"/>
      <c r="F97" s="11"/>
      <c r="G97" s="48"/>
    </row>
    <row r="98" spans="1:7">
      <c r="A98" s="47"/>
      <c r="B98" s="11"/>
      <c r="C98" s="11"/>
      <c r="D98" s="11"/>
      <c r="E98" s="11"/>
      <c r="F98" s="11"/>
      <c r="G98" s="48"/>
    </row>
    <row r="99" spans="1:7">
      <c r="A99" s="47"/>
      <c r="B99" s="11"/>
      <c r="C99" s="11"/>
      <c r="D99" s="11"/>
      <c r="E99" s="11"/>
      <c r="F99" s="11"/>
      <c r="G99" s="48"/>
    </row>
    <row r="100" spans="1:7">
      <c r="A100" s="47"/>
      <c r="B100" s="11"/>
      <c r="C100" s="11"/>
      <c r="D100" s="11"/>
      <c r="E100" s="11"/>
      <c r="F100" s="11"/>
      <c r="G100" s="48"/>
    </row>
    <row r="101" spans="1:7">
      <c r="A101" s="47"/>
      <c r="B101" s="11"/>
      <c r="C101" s="11"/>
      <c r="D101" s="11"/>
      <c r="E101" s="11"/>
      <c r="F101" s="11"/>
      <c r="G101" s="48"/>
    </row>
    <row r="102" spans="1:7">
      <c r="A102" s="47"/>
      <c r="B102" s="11"/>
      <c r="C102" s="11"/>
      <c r="D102" s="11"/>
      <c r="E102" s="11"/>
      <c r="F102" s="11"/>
      <c r="G102" s="48"/>
    </row>
    <row r="103" spans="1:7">
      <c r="A103" s="47"/>
      <c r="B103" s="11"/>
      <c r="C103" s="11"/>
      <c r="D103" s="11"/>
      <c r="E103" s="11"/>
      <c r="F103" s="11"/>
      <c r="G103" s="48"/>
    </row>
    <row r="104" spans="1:7">
      <c r="A104" s="47"/>
      <c r="B104" s="11"/>
      <c r="C104" s="11"/>
      <c r="D104" s="11"/>
      <c r="E104" s="11"/>
      <c r="F104" s="11"/>
      <c r="G104" s="48"/>
    </row>
    <row r="105" spans="1:7">
      <c r="A105" s="47"/>
      <c r="B105" s="11"/>
      <c r="C105" s="11"/>
      <c r="D105" s="11"/>
      <c r="E105" s="11"/>
      <c r="F105" s="11"/>
      <c r="G105" s="48"/>
    </row>
    <row r="106" spans="1:7">
      <c r="A106" s="47"/>
      <c r="B106" s="11"/>
      <c r="C106" s="11"/>
      <c r="D106" s="11"/>
      <c r="E106" s="11"/>
      <c r="F106" s="11"/>
      <c r="G106" s="48"/>
    </row>
    <row r="107" spans="1:7">
      <c r="A107" s="47"/>
      <c r="B107" s="11"/>
      <c r="C107" s="11"/>
      <c r="D107" s="11"/>
      <c r="E107" s="11"/>
      <c r="F107" s="11"/>
      <c r="G107" s="48"/>
    </row>
    <row r="108" spans="1:7">
      <c r="A108" s="47"/>
      <c r="B108" s="11"/>
      <c r="C108" s="11"/>
      <c r="D108" s="11"/>
      <c r="E108" s="11"/>
      <c r="F108" s="11"/>
      <c r="G108" s="48"/>
    </row>
    <row r="109" spans="1:7">
      <c r="A109" s="47"/>
      <c r="B109" s="11"/>
      <c r="C109" s="11"/>
      <c r="D109" s="11"/>
      <c r="E109" s="11"/>
      <c r="F109" s="11"/>
      <c r="G109" s="48"/>
    </row>
    <row r="110" spans="1:7">
      <c r="A110" s="47"/>
      <c r="B110" s="11"/>
      <c r="C110" s="11"/>
      <c r="D110" s="11"/>
      <c r="E110" s="11"/>
      <c r="F110" s="11"/>
      <c r="G110" s="48"/>
    </row>
    <row r="111" spans="1:7">
      <c r="A111" s="47"/>
      <c r="B111" s="11"/>
      <c r="C111" s="11"/>
      <c r="D111" s="11"/>
      <c r="E111" s="11"/>
      <c r="F111" s="11"/>
      <c r="G111" s="48"/>
    </row>
    <row r="112" spans="1:7">
      <c r="A112" s="47"/>
      <c r="B112" s="11"/>
      <c r="C112" s="11"/>
      <c r="D112" s="11"/>
      <c r="E112" s="11"/>
      <c r="F112" s="11"/>
      <c r="G112" s="48"/>
    </row>
    <row r="113" spans="1:7">
      <c r="A113" s="47"/>
      <c r="B113" s="11"/>
      <c r="C113" s="11"/>
      <c r="D113" s="11"/>
      <c r="E113" s="11"/>
      <c r="F113" s="11"/>
      <c r="G113" s="48"/>
    </row>
    <row r="114" spans="1:7">
      <c r="A114" s="47"/>
      <c r="B114" s="11"/>
      <c r="C114" s="11"/>
      <c r="D114" s="11"/>
      <c r="E114" s="11"/>
      <c r="F114" s="11"/>
      <c r="G114" s="48"/>
    </row>
    <row r="115" spans="1:7">
      <c r="A115" s="47"/>
      <c r="B115" s="11"/>
      <c r="C115" s="11"/>
      <c r="D115" s="11"/>
      <c r="E115" s="11"/>
      <c r="F115" s="11"/>
      <c r="G115" s="48"/>
    </row>
    <row r="116" spans="1:7">
      <c r="A116" s="47"/>
      <c r="B116" s="11"/>
      <c r="C116" s="11"/>
      <c r="D116" s="11"/>
      <c r="E116" s="11"/>
      <c r="F116" s="11"/>
      <c r="G116" s="48"/>
    </row>
    <row r="117" spans="1:7">
      <c r="A117" s="47"/>
      <c r="B117" s="11"/>
      <c r="C117" s="11"/>
      <c r="D117" s="11"/>
      <c r="E117" s="11"/>
      <c r="F117" s="11"/>
      <c r="G117" s="48"/>
    </row>
    <row r="118" spans="1:7">
      <c r="A118" s="47"/>
      <c r="B118" s="11"/>
      <c r="C118" s="11"/>
      <c r="D118" s="11"/>
      <c r="E118" s="11"/>
      <c r="F118" s="11"/>
      <c r="G118" s="48"/>
    </row>
    <row r="119" spans="1:7">
      <c r="A119" s="47"/>
      <c r="B119" s="11"/>
      <c r="C119" s="11"/>
      <c r="D119" s="11"/>
      <c r="E119" s="11"/>
      <c r="F119" s="11"/>
      <c r="G119" s="48"/>
    </row>
    <row r="120" spans="1:7">
      <c r="A120" s="47"/>
      <c r="B120" s="11"/>
      <c r="C120" s="11"/>
      <c r="D120" s="11"/>
      <c r="E120" s="11"/>
      <c r="F120" s="11"/>
      <c r="G120" s="48"/>
    </row>
    <row r="121" spans="1:7">
      <c r="A121" s="47"/>
      <c r="B121" s="11"/>
      <c r="C121" s="11"/>
      <c r="D121" s="11"/>
      <c r="E121" s="11"/>
      <c r="F121" s="11"/>
      <c r="G121" s="48"/>
    </row>
    <row r="122" spans="1:7">
      <c r="A122" s="47"/>
      <c r="B122" s="11"/>
      <c r="C122" s="11"/>
      <c r="D122" s="11"/>
      <c r="E122" s="11"/>
      <c r="F122" s="11"/>
      <c r="G122" s="48"/>
    </row>
    <row r="123" spans="1:7">
      <c r="A123" s="47"/>
      <c r="B123" s="11"/>
      <c r="C123" s="11"/>
      <c r="D123" s="11"/>
      <c r="E123" s="11"/>
      <c r="F123" s="11"/>
      <c r="G123" s="48"/>
    </row>
    <row r="124" spans="1:7">
      <c r="A124" s="47"/>
      <c r="B124" s="11"/>
      <c r="C124" s="11"/>
      <c r="D124" s="11"/>
      <c r="E124" s="11"/>
      <c r="F124" s="11"/>
      <c r="G124" s="48"/>
    </row>
    <row r="125" spans="1:7">
      <c r="A125" s="47"/>
      <c r="B125" s="11"/>
      <c r="C125" s="11"/>
      <c r="D125" s="11"/>
      <c r="E125" s="11"/>
      <c r="F125" s="11"/>
      <c r="G125" s="48"/>
    </row>
    <row r="126" spans="1:7">
      <c r="A126" s="47"/>
      <c r="B126" s="11"/>
      <c r="C126" s="11"/>
      <c r="D126" s="11"/>
      <c r="E126" s="11"/>
      <c r="F126" s="11"/>
      <c r="G126" s="48"/>
    </row>
    <row r="127" spans="1:7">
      <c r="A127" s="47"/>
      <c r="B127" s="11"/>
      <c r="C127" s="11"/>
      <c r="D127" s="11"/>
      <c r="E127" s="11"/>
      <c r="F127" s="11"/>
      <c r="G127" s="48"/>
    </row>
    <row r="128" spans="1:7">
      <c r="A128" s="47"/>
      <c r="B128" s="11"/>
      <c r="C128" s="11"/>
      <c r="D128" s="11"/>
      <c r="E128" s="11"/>
      <c r="F128" s="11"/>
      <c r="G128" s="48"/>
    </row>
    <row r="129" spans="1:7">
      <c r="A129" s="47"/>
      <c r="B129" s="11"/>
      <c r="C129" s="11"/>
      <c r="D129" s="11"/>
      <c r="E129" s="11"/>
      <c r="F129" s="11"/>
      <c r="G129" s="48"/>
    </row>
    <row r="130" spans="1:7" ht="15.75" thickBot="1">
      <c r="A130" s="72"/>
      <c r="B130" s="73"/>
      <c r="C130" s="2142"/>
      <c r="D130" s="2142"/>
      <c r="E130" s="2142"/>
      <c r="F130" s="73"/>
      <c r="G130" s="74"/>
    </row>
    <row r="131" spans="1:7" ht="15.75">
      <c r="A131" s="75" t="s">
        <v>4609</v>
      </c>
      <c r="B131" s="11"/>
      <c r="C131" s="11"/>
      <c r="D131" s="75" t="s">
        <v>4607</v>
      </c>
    </row>
    <row r="132" spans="1:7">
      <c r="A132" s="11"/>
      <c r="B132" s="11"/>
      <c r="C132" s="11"/>
      <c r="D132" s="11"/>
      <c r="E132" s="11"/>
      <c r="F132" s="11"/>
    </row>
    <row r="133" spans="1:7" ht="15.75">
      <c r="A133" s="44" t="s">
        <v>4610</v>
      </c>
      <c r="B133" s="44"/>
      <c r="C133" s="44"/>
      <c r="D133" s="46"/>
      <c r="E133" s="44"/>
      <c r="F133" s="44"/>
      <c r="G133" s="44"/>
    </row>
  </sheetData>
  <mergeCells count="17">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honeticPr fontId="0" type="noConversion"/>
  <printOptions horizontalCentered="1" verticalCentered="1"/>
  <pageMargins left="0.5" right="0.5" top="0.5" bottom="0.5" header="0" footer="0"/>
  <pageSetup scale="65" fitToHeight="2" orientation="portrait" horizontalDpi="300" verticalDpi="300" r:id="rId1"/>
  <headerFooter alignWithMargins="0">
    <oddHeader>&amp;L&amp;A&amp;R&amp;D</oddHeader>
    <oddFooter>&amp;C&amp;Z&amp;F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7" enableFormatConditionsCalculation="0">
    <tabColor rgb="FF00B050"/>
  </sheetPr>
  <dimension ref="A1:BG193"/>
  <sheetViews>
    <sheetView defaultGridColor="0" view="pageBreakPreview" topLeftCell="A94" colorId="22" zoomScale="86" zoomScaleNormal="85" zoomScaleSheetLayoutView="86" workbookViewId="0">
      <selection activeCell="G34" sqref="G34"/>
    </sheetView>
  </sheetViews>
  <sheetFormatPr defaultColWidth="9.6640625" defaultRowHeight="15"/>
  <cols>
    <col min="1" max="1" width="2.6640625" style="1027" customWidth="1"/>
    <col min="2" max="2" width="3.6640625" style="1027" customWidth="1"/>
    <col min="3" max="3" width="1.6640625" style="1027" customWidth="1"/>
    <col min="4" max="4" width="38.109375" style="1027" customWidth="1"/>
    <col min="5" max="5" width="21.44140625" style="1027" customWidth="1"/>
    <col min="6" max="8" width="15.6640625" style="1027" customWidth="1"/>
    <col min="9" max="9" width="1.33203125" style="1027" customWidth="1"/>
    <col min="10" max="10" width="13.21875" style="1027" bestFit="1" customWidth="1"/>
    <col min="11" max="16384" width="9.6640625" style="4"/>
  </cols>
  <sheetData>
    <row r="1" spans="1:59" ht="17.45" customHeight="1">
      <c r="A1" s="1021"/>
      <c r="B1" s="1022" t="s">
        <v>2838</v>
      </c>
      <c r="C1" s="1022"/>
      <c r="D1" s="1023"/>
      <c r="E1" s="1022" t="s">
        <v>2747</v>
      </c>
      <c r="F1" s="1024" t="s">
        <v>2840</v>
      </c>
      <c r="G1" s="1194" t="s">
        <v>2841</v>
      </c>
      <c r="H1" s="1025"/>
      <c r="I1" s="1028"/>
      <c r="J1" s="1028"/>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row>
    <row r="2" spans="1:59" ht="13.5" customHeight="1">
      <c r="A2" s="1026"/>
      <c r="B2" s="1101" t="s">
        <v>4550</v>
      </c>
      <c r="C2" s="1028"/>
      <c r="D2" s="1029"/>
      <c r="E2" s="1030" t="s">
        <v>3147</v>
      </c>
      <c r="F2" s="1031" t="s">
        <v>2709</v>
      </c>
      <c r="G2" s="1032"/>
      <c r="H2" s="1033"/>
      <c r="I2" s="1028"/>
      <c r="J2" s="1028"/>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row>
    <row r="3" spans="1:59" ht="15" customHeight="1">
      <c r="A3" s="1026"/>
      <c r="B3" s="1034"/>
      <c r="C3" s="1034"/>
      <c r="D3" s="1035"/>
      <c r="E3" s="1036" t="s">
        <v>309</v>
      </c>
      <c r="F3" s="1252" t="str">
        <f>'218'!F3</f>
        <v>4/30/2014</v>
      </c>
      <c r="G3" s="1281" t="str">
        <f>'218'!G3</f>
        <v>12/31/2013</v>
      </c>
      <c r="H3" s="1037"/>
      <c r="I3" s="1028"/>
      <c r="J3" s="1028"/>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row>
    <row r="4" spans="1:59" ht="15" customHeight="1">
      <c r="A4" s="1038" t="s">
        <v>4611</v>
      </c>
      <c r="B4" s="1039"/>
      <c r="C4" s="1039"/>
      <c r="D4" s="1040"/>
      <c r="E4" s="1039"/>
      <c r="F4" s="1039"/>
      <c r="G4" s="1039"/>
      <c r="H4" s="1041"/>
      <c r="I4" s="1028"/>
      <c r="J4" s="1028"/>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row>
    <row r="5" spans="1:59" ht="13.5" customHeight="1">
      <c r="A5" s="1026"/>
      <c r="B5" s="1028"/>
      <c r="C5" s="1028"/>
      <c r="D5" s="1028"/>
      <c r="E5" s="1028"/>
      <c r="F5" s="1028"/>
      <c r="G5" s="1028"/>
      <c r="H5" s="1042"/>
      <c r="I5" s="1028"/>
      <c r="J5" s="1028"/>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row>
    <row r="6" spans="1:59" ht="13.5" customHeight="1">
      <c r="A6" s="1026"/>
      <c r="B6" s="1043" t="s">
        <v>4612</v>
      </c>
      <c r="C6" s="1043"/>
      <c r="D6" s="1043"/>
      <c r="E6" s="1043"/>
      <c r="F6" s="1043"/>
      <c r="G6" s="1043"/>
      <c r="H6" s="1044"/>
      <c r="I6" s="1028"/>
      <c r="J6" s="1028"/>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row>
    <row r="7" spans="1:59" ht="13.5" customHeight="1">
      <c r="A7" s="1026"/>
      <c r="B7" s="1043"/>
      <c r="C7" s="1043"/>
      <c r="D7" s="1043"/>
      <c r="E7" s="1043"/>
      <c r="F7" s="1043"/>
      <c r="G7" s="1043"/>
      <c r="H7" s="1044"/>
      <c r="I7" s="1028"/>
      <c r="J7" s="1028"/>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row>
    <row r="8" spans="1:59" ht="13.5" customHeight="1">
      <c r="A8" s="1026"/>
      <c r="B8" s="1043" t="s">
        <v>4613</v>
      </c>
      <c r="C8" s="1043"/>
      <c r="D8" s="1043"/>
      <c r="E8" s="1043"/>
      <c r="F8" s="1043"/>
      <c r="G8" s="1043"/>
      <c r="H8" s="1044"/>
      <c r="I8" s="1028"/>
      <c r="J8" s="1028"/>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row>
    <row r="9" spans="1:59" ht="13.5" customHeight="1">
      <c r="A9" s="1026"/>
      <c r="B9" s="1043" t="s">
        <v>4614</v>
      </c>
      <c r="C9" s="1043"/>
      <c r="D9" s="1043"/>
      <c r="E9" s="1043"/>
      <c r="F9" s="1043"/>
      <c r="G9" s="1043"/>
      <c r="H9" s="1044"/>
      <c r="I9" s="1028"/>
      <c r="J9" s="1028"/>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row>
    <row r="10" spans="1:59" ht="13.5" customHeight="1">
      <c r="A10" s="1026"/>
      <c r="B10" s="1043"/>
      <c r="C10" s="1043"/>
      <c r="D10" s="1043"/>
      <c r="E10" s="1043"/>
      <c r="F10" s="1043"/>
      <c r="G10" s="1043"/>
      <c r="H10" s="1044"/>
      <c r="I10" s="1028"/>
      <c r="J10" s="1028"/>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row>
    <row r="11" spans="1:59" ht="13.5" customHeight="1">
      <c r="A11" s="1026"/>
      <c r="B11" s="1043" t="s">
        <v>4615</v>
      </c>
      <c r="C11" s="1043"/>
      <c r="D11" s="1043"/>
      <c r="E11" s="1043"/>
      <c r="F11" s="1043"/>
      <c r="G11" s="1043"/>
      <c r="H11" s="1044"/>
      <c r="I11" s="1028"/>
      <c r="J11" s="2176"/>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row>
    <row r="12" spans="1:59" ht="13.5" customHeight="1">
      <c r="A12" s="1026"/>
      <c r="B12" s="1043" t="s">
        <v>1413</v>
      </c>
      <c r="C12" s="1043"/>
      <c r="D12" s="1043"/>
      <c r="E12" s="1043"/>
      <c r="F12" s="1043"/>
      <c r="G12" s="1043"/>
      <c r="H12" s="1044"/>
      <c r="I12" s="1028"/>
      <c r="J12" s="1028"/>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row>
    <row r="13" spans="1:59" ht="13.5" customHeight="1">
      <c r="A13" s="1026"/>
      <c r="B13" s="1043" t="s">
        <v>3607</v>
      </c>
      <c r="C13" s="1043"/>
      <c r="D13" s="1043"/>
      <c r="E13" s="1043"/>
      <c r="F13" s="1043"/>
      <c r="G13" s="1043"/>
      <c r="H13" s="1044"/>
      <c r="I13" s="1028"/>
      <c r="J13" s="1028"/>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row>
    <row r="14" spans="1:59" ht="13.5" customHeight="1">
      <c r="A14" s="1026"/>
      <c r="B14" s="1043" t="s">
        <v>3608</v>
      </c>
      <c r="C14" s="1043"/>
      <c r="D14" s="1043"/>
      <c r="E14" s="1043"/>
      <c r="F14" s="1043"/>
      <c r="G14" s="1043"/>
      <c r="H14" s="1044"/>
      <c r="I14" s="1028"/>
      <c r="J14" s="1028"/>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row>
    <row r="15" spans="1:59" ht="13.5" customHeight="1">
      <c r="A15" s="1026"/>
      <c r="B15" s="1043"/>
      <c r="C15" s="1043"/>
      <c r="D15" s="1043"/>
      <c r="E15" s="1043"/>
      <c r="F15" s="1043"/>
      <c r="G15" s="1043"/>
      <c r="H15" s="1044"/>
      <c r="I15" s="1028"/>
      <c r="J15" s="1028"/>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row>
    <row r="16" spans="1:59" ht="13.5" customHeight="1">
      <c r="A16" s="1026"/>
      <c r="B16" s="1043" t="s">
        <v>3609</v>
      </c>
      <c r="C16" s="1043"/>
      <c r="D16" s="1043"/>
      <c r="E16" s="1043"/>
      <c r="F16" s="1043"/>
      <c r="G16" s="1043"/>
      <c r="H16" s="1044"/>
      <c r="I16" s="1028"/>
      <c r="J16" s="1028"/>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row>
    <row r="17" spans="1:59" ht="13.5" customHeight="1">
      <c r="A17" s="1045"/>
      <c r="B17" s="1034"/>
      <c r="C17" s="1034"/>
      <c r="D17" s="1034"/>
      <c r="E17" s="1034"/>
      <c r="F17" s="1034"/>
      <c r="G17" s="1034"/>
      <c r="H17" s="1046"/>
      <c r="I17" s="1028"/>
      <c r="J17" s="1028"/>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row>
    <row r="18" spans="1:59" ht="13.5" customHeight="1">
      <c r="A18" s="1047"/>
      <c r="B18" s="1048"/>
      <c r="C18" s="1048"/>
      <c r="D18" s="1039" t="s">
        <v>4352</v>
      </c>
      <c r="E18" s="1039"/>
      <c r="F18" s="1039"/>
      <c r="G18" s="1039"/>
      <c r="H18" s="1041"/>
      <c r="I18" s="1028"/>
      <c r="J18" s="1028"/>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row>
    <row r="19" spans="1:59" ht="13.5" customHeight="1">
      <c r="A19" s="1026"/>
      <c r="B19" s="1028"/>
      <c r="C19" s="1031"/>
      <c r="D19" s="1028"/>
      <c r="E19" s="1049" t="s">
        <v>4055</v>
      </c>
      <c r="F19" s="1049" t="s">
        <v>4353</v>
      </c>
      <c r="G19" s="1049" t="s">
        <v>4354</v>
      </c>
      <c r="H19" s="1050" t="s">
        <v>4353</v>
      </c>
      <c r="I19" s="1028"/>
      <c r="J19" s="1028"/>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row>
    <row r="20" spans="1:59" ht="13.5" customHeight="1">
      <c r="A20" s="1026"/>
      <c r="B20" s="1051" t="s">
        <v>4231</v>
      </c>
      <c r="C20" s="1031"/>
      <c r="D20" s="1051" t="s">
        <v>3741</v>
      </c>
      <c r="E20" s="1049" t="s">
        <v>4355</v>
      </c>
      <c r="F20" s="1049" t="s">
        <v>4356</v>
      </c>
      <c r="G20" s="1049" t="s">
        <v>4357</v>
      </c>
      <c r="H20" s="1050" t="s">
        <v>367</v>
      </c>
      <c r="I20" s="1028"/>
      <c r="J20" s="1028"/>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row>
    <row r="21" spans="1:59" ht="13.5" customHeight="1">
      <c r="A21" s="1045"/>
      <c r="B21" s="1051" t="s">
        <v>4234</v>
      </c>
      <c r="C21" s="1052"/>
      <c r="D21" s="1053" t="s">
        <v>74</v>
      </c>
      <c r="E21" s="1054" t="s">
        <v>2140</v>
      </c>
      <c r="F21" s="1054" t="s">
        <v>2141</v>
      </c>
      <c r="G21" s="1054" t="s">
        <v>2142</v>
      </c>
      <c r="H21" s="1055" t="s">
        <v>4070</v>
      </c>
      <c r="I21" s="1028"/>
      <c r="J21" s="1028"/>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row>
    <row r="22" spans="1:59" ht="19.899999999999999" customHeight="1">
      <c r="A22" s="1045"/>
      <c r="B22" s="1048">
        <v>1</v>
      </c>
      <c r="C22" s="1056"/>
      <c r="D22" s="1048" t="s">
        <v>4358</v>
      </c>
      <c r="E22" s="1057">
        <f>F22+G22</f>
        <v>317543312</v>
      </c>
      <c r="F22" s="1058">
        <v>317455224</v>
      </c>
      <c r="G22" s="1058">
        <v>88088</v>
      </c>
      <c r="H22" s="1059"/>
      <c r="I22" s="1028"/>
      <c r="J22" s="2177"/>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row>
    <row r="23" spans="1:59" ht="19.899999999999999" customHeight="1">
      <c r="A23" s="1026"/>
      <c r="B23" s="1060">
        <v>2</v>
      </c>
      <c r="C23" s="1061"/>
      <c r="D23" s="1060" t="s">
        <v>4359</v>
      </c>
      <c r="E23" s="1062"/>
      <c r="F23" s="1063"/>
      <c r="G23" s="1062"/>
      <c r="H23" s="1064"/>
      <c r="I23" s="1028"/>
      <c r="J23" s="1028"/>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row>
    <row r="24" spans="1:59" ht="19.899999999999999" customHeight="1">
      <c r="A24" s="1045"/>
      <c r="B24" s="1034"/>
      <c r="C24" s="1052"/>
      <c r="D24" s="1034" t="s">
        <v>4360</v>
      </c>
      <c r="E24" s="1065"/>
      <c r="F24" s="1066"/>
      <c r="G24" s="1067"/>
      <c r="H24" s="1068"/>
      <c r="I24" s="1028"/>
      <c r="J24" s="1028"/>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row>
    <row r="25" spans="1:59" ht="19.899999999999999" customHeight="1">
      <c r="A25" s="1045"/>
      <c r="B25" s="1048">
        <v>3</v>
      </c>
      <c r="C25" s="1056"/>
      <c r="D25" s="1069" t="s">
        <v>3148</v>
      </c>
      <c r="E25" s="1070">
        <f>F25</f>
        <v>29624935</v>
      </c>
      <c r="F25" s="1071">
        <v>29624935</v>
      </c>
      <c r="G25" s="1072"/>
      <c r="H25" s="1073"/>
      <c r="I25" s="1028"/>
      <c r="J25" s="1028"/>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row>
    <row r="26" spans="1:59" ht="19.899999999999999" customHeight="1">
      <c r="A26" s="1074"/>
      <c r="B26" s="1075">
        <v>4</v>
      </c>
      <c r="C26" s="1076"/>
      <c r="D26" s="1077" t="s">
        <v>3149</v>
      </c>
      <c r="E26" s="1078"/>
      <c r="F26" s="1078"/>
      <c r="G26" s="1079"/>
      <c r="H26" s="1073"/>
      <c r="I26" s="1028"/>
      <c r="J26" s="1028"/>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row>
    <row r="27" spans="1:59" ht="19.899999999999999" customHeight="1">
      <c r="A27" s="1045"/>
      <c r="B27" s="1080"/>
      <c r="C27" s="1081"/>
      <c r="D27" s="1080" t="s">
        <v>3150</v>
      </c>
      <c r="E27" s="1082">
        <f>F27+G27</f>
        <v>0</v>
      </c>
      <c r="F27" s="1083"/>
      <c r="G27" s="1083"/>
      <c r="H27" s="1073"/>
      <c r="I27" s="1028"/>
      <c r="J27" s="1028"/>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row>
    <row r="28" spans="1:59" ht="19.899999999999999" customHeight="1">
      <c r="A28" s="1045"/>
      <c r="B28" s="1048">
        <v>5</v>
      </c>
      <c r="C28" s="1056"/>
      <c r="D28" s="1034" t="s">
        <v>4361</v>
      </c>
      <c r="E28" s="1084">
        <f>H28</f>
        <v>0</v>
      </c>
      <c r="F28" s="1067"/>
      <c r="G28" s="1085"/>
      <c r="H28" s="1086"/>
      <c r="I28" s="1028"/>
      <c r="J28" s="1028"/>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row>
    <row r="29" spans="1:59" ht="19.899999999999999" customHeight="1">
      <c r="A29" s="1045"/>
      <c r="B29" s="1048">
        <v>6</v>
      </c>
      <c r="C29" s="1056"/>
      <c r="D29" s="1048" t="s">
        <v>4362</v>
      </c>
      <c r="E29" s="1070">
        <f>F29</f>
        <v>1666344</v>
      </c>
      <c r="F29" s="1087">
        <v>1666344</v>
      </c>
      <c r="G29" s="1067"/>
      <c r="H29" s="1088"/>
      <c r="I29" s="1028"/>
      <c r="J29" s="1028"/>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row>
    <row r="30" spans="1:59" ht="19.899999999999999" customHeight="1">
      <c r="A30" s="1045"/>
      <c r="B30" s="1048">
        <v>7</v>
      </c>
      <c r="C30" s="1056"/>
      <c r="D30" s="1048" t="s">
        <v>3472</v>
      </c>
      <c r="E30" s="1070">
        <f>F30+G30+H30</f>
        <v>0</v>
      </c>
      <c r="F30" s="1071">
        <v>0</v>
      </c>
      <c r="G30" s="1072"/>
      <c r="H30" s="1086"/>
      <c r="I30" s="1028"/>
      <c r="J30" s="1028"/>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row>
    <row r="31" spans="1:59" ht="19.899999999999999" customHeight="1">
      <c r="A31" s="1045"/>
      <c r="B31" s="1048">
        <v>8</v>
      </c>
      <c r="C31" s="1056"/>
      <c r="D31" s="1089" t="s">
        <v>3151</v>
      </c>
      <c r="E31" s="1070">
        <f>F31+G31+H31</f>
        <v>0</v>
      </c>
      <c r="F31" s="1071"/>
      <c r="G31" s="1072"/>
      <c r="H31" s="1086"/>
      <c r="I31" s="1028"/>
      <c r="J31" s="1028"/>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row>
    <row r="32" spans="1:59" ht="19.899999999999999" customHeight="1">
      <c r="A32" s="1045"/>
      <c r="B32" s="1048">
        <v>9</v>
      </c>
      <c r="C32" s="1056"/>
      <c r="D32" s="1089" t="s">
        <v>3152</v>
      </c>
      <c r="E32" s="1070">
        <f>F32+G32+H32</f>
        <v>328549</v>
      </c>
      <c r="F32" s="1071">
        <v>325763</v>
      </c>
      <c r="G32" s="1090">
        <v>2786</v>
      </c>
      <c r="H32" s="1086"/>
      <c r="I32" s="1028"/>
      <c r="J32" s="1028"/>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row>
    <row r="33" spans="1:59" ht="19.899999999999999" customHeight="1">
      <c r="A33" s="1047"/>
      <c r="B33" s="1069">
        <v>10</v>
      </c>
      <c r="C33" s="1056"/>
      <c r="D33" s="1069" t="s">
        <v>3473</v>
      </c>
      <c r="E33" s="1087">
        <f>F33+G33+H33</f>
        <v>31619828</v>
      </c>
      <c r="F33" s="1087">
        <v>31617042</v>
      </c>
      <c r="G33" s="1087">
        <v>2786</v>
      </c>
      <c r="H33" s="1283">
        <f>H28+H30+H31+H32</f>
        <v>0</v>
      </c>
      <c r="I33" s="1103"/>
      <c r="J33" s="2178"/>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row>
    <row r="34" spans="1:59" ht="19.899999999999999" customHeight="1">
      <c r="A34" s="1045"/>
      <c r="B34" s="1034"/>
      <c r="C34" s="1052"/>
      <c r="D34" s="1034" t="s">
        <v>3153</v>
      </c>
      <c r="E34" s="1084"/>
      <c r="F34" s="1084"/>
      <c r="G34" s="1084"/>
      <c r="H34" s="1093"/>
      <c r="I34" s="1028"/>
      <c r="J34" s="1028"/>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row>
    <row r="35" spans="1:59" ht="19.899999999999999" customHeight="1">
      <c r="A35" s="1045"/>
      <c r="B35" s="1048">
        <v>11</v>
      </c>
      <c r="C35" s="1056"/>
      <c r="D35" s="1048" t="s">
        <v>3474</v>
      </c>
      <c r="E35" s="1094" t="s">
        <v>3747</v>
      </c>
      <c r="F35" s="1095"/>
      <c r="G35" s="1094"/>
      <c r="H35" s="1088"/>
      <c r="I35" s="1028"/>
      <c r="J35" s="1028"/>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row>
    <row r="36" spans="1:59" ht="19.899999999999999" customHeight="1">
      <c r="A36" s="1045"/>
      <c r="B36" s="1048">
        <v>12</v>
      </c>
      <c r="C36" s="1056"/>
      <c r="D36" s="1048" t="s">
        <v>3475</v>
      </c>
      <c r="E36" s="1087">
        <f>F36+G36+H36</f>
        <v>4872392</v>
      </c>
      <c r="F36" s="1090">
        <v>4872392</v>
      </c>
      <c r="G36" s="1071">
        <v>0</v>
      </c>
      <c r="H36" s="1086"/>
      <c r="I36" s="1028"/>
      <c r="J36" s="1028"/>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row>
    <row r="37" spans="1:59" ht="19.899999999999999" customHeight="1">
      <c r="A37" s="1045"/>
      <c r="B37" s="1048">
        <v>13</v>
      </c>
      <c r="C37" s="1056"/>
      <c r="D37" s="1048" t="s">
        <v>3476</v>
      </c>
      <c r="E37" s="1087">
        <f>F37+G37+H37</f>
        <v>5429893</v>
      </c>
      <c r="F37" s="1090">
        <v>5429893</v>
      </c>
      <c r="G37" s="1071"/>
      <c r="H37" s="1086"/>
      <c r="I37" s="1028"/>
      <c r="J37" s="1028"/>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row>
    <row r="38" spans="1:59" ht="19.899999999999999" customHeight="1">
      <c r="A38" s="1045"/>
      <c r="B38" s="1048">
        <v>14</v>
      </c>
      <c r="C38" s="1056"/>
      <c r="D38" s="1048" t="s">
        <v>3477</v>
      </c>
      <c r="E38" s="1087">
        <f>F38+G38+H38</f>
        <v>-226085</v>
      </c>
      <c r="F38" s="1090">
        <v>-226085</v>
      </c>
      <c r="G38" s="1071"/>
      <c r="H38" s="1086"/>
      <c r="I38" s="1122"/>
      <c r="J38" s="1122"/>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row>
    <row r="39" spans="1:59" ht="19.899999999999999" customHeight="1">
      <c r="A39" s="1047"/>
      <c r="B39" s="1048">
        <v>15</v>
      </c>
      <c r="C39" s="1061"/>
      <c r="D39" s="1060" t="s">
        <v>3478</v>
      </c>
      <c r="E39" s="1091">
        <f>F39+G39+H39</f>
        <v>10076200</v>
      </c>
      <c r="F39" s="1091">
        <f>F36+F37+F38</f>
        <v>10076200</v>
      </c>
      <c r="G39" s="1091">
        <f>G36+G37+G38</f>
        <v>0</v>
      </c>
      <c r="H39" s="1092">
        <f>H36+H37+H38</f>
        <v>0</v>
      </c>
      <c r="I39" s="1122"/>
      <c r="J39" s="1122"/>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row>
    <row r="40" spans="1:59" ht="19.899999999999999" customHeight="1">
      <c r="A40" s="1045"/>
      <c r="B40" s="1048">
        <v>16</v>
      </c>
      <c r="C40" s="1052"/>
      <c r="D40" s="1034" t="s">
        <v>3916</v>
      </c>
      <c r="E40" s="1082"/>
      <c r="F40" s="1082"/>
      <c r="G40" s="1082"/>
      <c r="H40" s="1093"/>
      <c r="I40" s="1122"/>
      <c r="J40" s="1122"/>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row>
    <row r="41" spans="1:59" ht="19.899999999999999" customHeight="1">
      <c r="A41" s="1045"/>
      <c r="B41" s="1048">
        <v>17</v>
      </c>
      <c r="C41" s="1056"/>
      <c r="D41" s="1096" t="s">
        <v>3154</v>
      </c>
      <c r="E41" s="1057">
        <f>F41+G41+H41</f>
        <v>-138980</v>
      </c>
      <c r="F41" s="1090">
        <v>-138980</v>
      </c>
      <c r="G41" s="1071">
        <f>F102</f>
        <v>0</v>
      </c>
      <c r="H41" s="1086"/>
      <c r="I41" s="1122"/>
      <c r="J41" s="1122"/>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row>
    <row r="42" spans="1:59" ht="19.899999999999999" customHeight="1">
      <c r="A42" s="1045"/>
      <c r="B42" s="1097">
        <v>18</v>
      </c>
      <c r="C42" s="1098" t="s">
        <v>3155</v>
      </c>
      <c r="D42" s="1099"/>
      <c r="E42" s="1087">
        <f>F42+G42+H42</f>
        <v>0</v>
      </c>
      <c r="F42" s="1090"/>
      <c r="G42" s="1071"/>
      <c r="H42" s="1100"/>
      <c r="I42" s="1122"/>
      <c r="J42" s="1122"/>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row>
    <row r="43" spans="1:59" ht="19.899999999999999" customHeight="1">
      <c r="A43" s="1047"/>
      <c r="B43" s="1069">
        <v>19</v>
      </c>
      <c r="C43" s="1056"/>
      <c r="D43" s="1048" t="s">
        <v>3917</v>
      </c>
      <c r="E43" s="1057">
        <f>F43+G43+H43</f>
        <v>338947960</v>
      </c>
      <c r="F43" s="1057">
        <f>F22+F33-F39+F41+F42</f>
        <v>338857086</v>
      </c>
      <c r="G43" s="1057">
        <f>G22+G33-G39+G41+G42</f>
        <v>90874</v>
      </c>
      <c r="H43" s="1282">
        <f>H22+H33+H39+H41+H42</f>
        <v>0</v>
      </c>
      <c r="I43" s="1123"/>
      <c r="J43" s="1123"/>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row>
    <row r="44" spans="1:59" ht="19.899999999999999" customHeight="1">
      <c r="A44" s="1045"/>
      <c r="B44" s="1102"/>
      <c r="C44" s="1052"/>
      <c r="D44" s="1034" t="s">
        <v>490</v>
      </c>
      <c r="E44" s="1084"/>
      <c r="F44" s="1084"/>
      <c r="G44" s="1082"/>
      <c r="H44" s="1093"/>
      <c r="I44" s="1123"/>
      <c r="J44" s="1123"/>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row>
    <row r="45" spans="1:59" ht="19.899999999999999" customHeight="1">
      <c r="A45" s="1045"/>
      <c r="B45" s="1048"/>
      <c r="C45" s="1056"/>
      <c r="D45" s="1028" t="s">
        <v>491</v>
      </c>
      <c r="E45" s="1103"/>
      <c r="F45" s="1103"/>
      <c r="G45" s="1104"/>
      <c r="H45" s="1105"/>
      <c r="I45" s="2179"/>
      <c r="J45" s="1123"/>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row>
    <row r="46" spans="1:59" ht="19.899999999999999" customHeight="1">
      <c r="A46" s="1045"/>
      <c r="B46" s="1048">
        <v>20</v>
      </c>
      <c r="C46" s="1056"/>
      <c r="D46" s="1048" t="s">
        <v>492</v>
      </c>
      <c r="E46" s="1106">
        <f t="shared" ref="E46:E55" si="0">F46+G46+H46</f>
        <v>0</v>
      </c>
      <c r="F46" s="1107"/>
      <c r="G46" s="1058" t="s">
        <v>3747</v>
      </c>
      <c r="H46" s="1059"/>
      <c r="I46" s="1122"/>
      <c r="J46" s="1122"/>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row>
    <row r="47" spans="1:59" ht="19.899999999999999" customHeight="1">
      <c r="A47" s="1045"/>
      <c r="B47" s="1048">
        <v>21</v>
      </c>
      <c r="C47" s="1056"/>
      <c r="D47" s="1048" t="s">
        <v>493</v>
      </c>
      <c r="E47" s="1070">
        <f t="shared" si="0"/>
        <v>0</v>
      </c>
      <c r="F47" s="1072"/>
      <c r="G47" s="1071"/>
      <c r="H47" s="1086"/>
      <c r="I47" s="1122"/>
      <c r="J47" s="1122"/>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row>
    <row r="48" spans="1:59" ht="19.899999999999999" customHeight="1">
      <c r="A48" s="1045"/>
      <c r="B48" s="1048">
        <v>22</v>
      </c>
      <c r="C48" s="1056"/>
      <c r="D48" s="1048" t="s">
        <v>494</v>
      </c>
      <c r="E48" s="1070">
        <f t="shared" si="0"/>
        <v>0</v>
      </c>
      <c r="F48" s="1072"/>
      <c r="G48" s="1071"/>
      <c r="H48" s="1086"/>
      <c r="I48" s="1122"/>
      <c r="J48" s="1122"/>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row>
    <row r="49" spans="1:59" ht="19.899999999999999" customHeight="1">
      <c r="A49" s="1045"/>
      <c r="B49" s="1048">
        <v>23</v>
      </c>
      <c r="C49" s="1056"/>
      <c r="D49" s="1048" t="s">
        <v>495</v>
      </c>
      <c r="E49" s="1070">
        <f t="shared" si="0"/>
        <v>0</v>
      </c>
      <c r="F49" s="1072"/>
      <c r="G49" s="1071"/>
      <c r="H49" s="1086"/>
      <c r="I49" s="1122"/>
      <c r="J49" s="1122"/>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row>
    <row r="50" spans="1:59" ht="19.899999999999999" customHeight="1">
      <c r="A50" s="1045"/>
      <c r="B50" s="1048">
        <v>24</v>
      </c>
      <c r="C50" s="1056"/>
      <c r="D50" s="1097" t="s">
        <v>2616</v>
      </c>
      <c r="E50" s="1070">
        <f t="shared" si="0"/>
        <v>0</v>
      </c>
      <c r="F50" s="1071">
        <v>0</v>
      </c>
      <c r="G50" s="1071"/>
      <c r="H50" s="1086"/>
      <c r="I50" s="1122"/>
      <c r="J50" s="1123"/>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row>
    <row r="51" spans="1:59" ht="19.899999999999999" customHeight="1">
      <c r="A51" s="1045"/>
      <c r="B51" s="1048">
        <v>25</v>
      </c>
      <c r="C51" s="1056"/>
      <c r="D51" s="1048" t="s">
        <v>496</v>
      </c>
      <c r="E51" s="1070">
        <f t="shared" si="0"/>
        <v>69144676</v>
      </c>
      <c r="F51" s="1071">
        <v>69102604</v>
      </c>
      <c r="G51" s="1071">
        <v>42072</v>
      </c>
      <c r="H51" s="1086"/>
      <c r="I51" s="1122"/>
      <c r="J51" s="1122"/>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row>
    <row r="52" spans="1:59" ht="19.899999999999999" customHeight="1">
      <c r="A52" s="1045"/>
      <c r="B52" s="1048">
        <v>26</v>
      </c>
      <c r="C52" s="1056"/>
      <c r="D52" s="1048" t="s">
        <v>497</v>
      </c>
      <c r="E52" s="1070">
        <f t="shared" si="0"/>
        <v>231896800</v>
      </c>
      <c r="F52" s="1071">
        <v>231847999</v>
      </c>
      <c r="G52" s="1071">
        <v>48801</v>
      </c>
      <c r="H52" s="1086"/>
      <c r="I52" s="1122"/>
      <c r="J52" s="1122"/>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row>
    <row r="53" spans="1:59">
      <c r="A53" s="1045"/>
      <c r="B53" s="1048">
        <v>27</v>
      </c>
      <c r="C53" s="1056"/>
      <c r="D53" s="1048" t="s">
        <v>2617</v>
      </c>
      <c r="E53" s="1070">
        <f t="shared" si="0"/>
        <v>0</v>
      </c>
      <c r="F53" s="1078">
        <v>0</v>
      </c>
      <c r="G53" s="1078"/>
      <c r="H53" s="1108"/>
      <c r="I53" s="1122"/>
      <c r="J53" s="1123"/>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row>
    <row r="54" spans="1:59">
      <c r="A54" s="1047"/>
      <c r="B54" s="1048">
        <v>28</v>
      </c>
      <c r="C54" s="1061"/>
      <c r="D54" s="1060" t="s">
        <v>498</v>
      </c>
      <c r="E54" s="1070">
        <f t="shared" si="0"/>
        <v>37906483</v>
      </c>
      <c r="F54" s="1109">
        <v>37906483</v>
      </c>
      <c r="G54" s="1071"/>
      <c r="H54" s="1086"/>
      <c r="I54" s="1122"/>
      <c r="J54" s="1123"/>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row>
    <row r="55" spans="1:59" ht="15.75" thickBot="1">
      <c r="A55" s="1047"/>
      <c r="B55" s="1048">
        <v>29</v>
      </c>
      <c r="C55" s="1110"/>
      <c r="D55" s="1111" t="s">
        <v>3053</v>
      </c>
      <c r="E55" s="1112">
        <f t="shared" si="0"/>
        <v>338947959</v>
      </c>
      <c r="F55" s="1113">
        <f>SUM(F46:F54)</f>
        <v>338857086</v>
      </c>
      <c r="G55" s="1113">
        <f>SUM(G46:G54)</f>
        <v>90873</v>
      </c>
      <c r="H55" s="1114">
        <f>SUM(H46:H54)</f>
        <v>0</v>
      </c>
      <c r="I55" s="1123"/>
      <c r="J55" s="1123"/>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row>
    <row r="56" spans="1:59">
      <c r="A56" s="1101"/>
      <c r="B56" s="1101"/>
      <c r="C56" s="1101"/>
      <c r="D56" s="1101"/>
      <c r="E56" s="1284"/>
      <c r="F56" s="1285"/>
      <c r="G56" s="1285"/>
      <c r="H56" s="1284"/>
      <c r="I56" s="1123"/>
      <c r="J56" s="1123"/>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row>
    <row r="57" spans="1:59">
      <c r="A57" s="1101"/>
      <c r="B57" s="1101"/>
      <c r="C57" s="1101"/>
      <c r="D57" s="1101"/>
      <c r="E57" s="1284"/>
      <c r="F57" s="1285"/>
      <c r="G57" s="1285"/>
      <c r="H57" s="1284"/>
      <c r="I57" s="1123"/>
      <c r="J57" s="1123"/>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row>
    <row r="58" spans="1:59" ht="15.75" thickBot="1">
      <c r="A58" s="1028"/>
      <c r="B58" s="1028" t="s">
        <v>3156</v>
      </c>
      <c r="C58" s="1028"/>
      <c r="D58" s="1028"/>
      <c r="E58" s="1028"/>
      <c r="F58" s="1028"/>
      <c r="G58" s="1028"/>
      <c r="H58" s="1115" t="s">
        <v>3157</v>
      </c>
      <c r="I58" s="1028"/>
      <c r="J58" s="2177"/>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row>
    <row r="59" spans="1:59">
      <c r="A59" s="1021"/>
      <c r="B59" s="1022" t="s">
        <v>2838</v>
      </c>
      <c r="C59" s="1022"/>
      <c r="D59" s="1023"/>
      <c r="E59" s="1022" t="s">
        <v>2747</v>
      </c>
      <c r="F59" s="1024" t="s">
        <v>2840</v>
      </c>
      <c r="G59" s="1287" t="s">
        <v>2841</v>
      </c>
      <c r="H59" s="1116"/>
      <c r="I59" s="1028"/>
      <c r="J59" s="1028"/>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row>
    <row r="60" spans="1:59" ht="17.25" customHeight="1">
      <c r="A60" s="1026"/>
      <c r="B60" s="1028" t="s">
        <v>4550</v>
      </c>
      <c r="C60" s="1028"/>
      <c r="D60" s="1029"/>
      <c r="E60" s="1030" t="s">
        <v>3147</v>
      </c>
      <c r="F60" s="1031" t="s">
        <v>2709</v>
      </c>
      <c r="G60" s="1117"/>
      <c r="H60" s="1042"/>
      <c r="I60" s="1028"/>
      <c r="J60" s="1028"/>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row>
    <row r="61" spans="1:59">
      <c r="A61" s="1026"/>
      <c r="B61" s="1028"/>
      <c r="C61" s="1034"/>
      <c r="D61" s="1035"/>
      <c r="E61" s="1036" t="s">
        <v>309</v>
      </c>
      <c r="F61" s="1252" t="str">
        <f>F3</f>
        <v>4/30/2014</v>
      </c>
      <c r="G61" s="1286" t="str">
        <f>G3</f>
        <v>12/31/2013</v>
      </c>
      <c r="H61" s="1046"/>
      <c r="I61" s="1028"/>
      <c r="J61" s="1028"/>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row>
    <row r="62" spans="1:59">
      <c r="A62" s="1038" t="s">
        <v>4611</v>
      </c>
      <c r="B62" s="1039"/>
      <c r="C62" s="1039"/>
      <c r="D62" s="1040"/>
      <c r="E62" s="1039"/>
      <c r="F62" s="1039"/>
      <c r="G62" s="1039"/>
      <c r="H62" s="1041"/>
      <c r="I62" s="1028"/>
      <c r="J62" s="1028"/>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row>
    <row r="63" spans="1:59">
      <c r="A63" s="1026"/>
      <c r="B63" s="1028"/>
      <c r="C63" s="1028"/>
      <c r="D63" s="1028"/>
      <c r="E63" s="1028"/>
      <c r="F63" s="1028"/>
      <c r="G63" s="1028"/>
      <c r="H63" s="1042"/>
      <c r="I63" s="1028"/>
      <c r="J63" s="1028"/>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row>
    <row r="64" spans="1:59" ht="15.75">
      <c r="A64" s="1118" t="s">
        <v>3055</v>
      </c>
      <c r="B64" s="1119"/>
      <c r="C64" s="1119"/>
      <c r="D64" s="1119"/>
      <c r="E64" s="1119"/>
      <c r="F64" s="1119"/>
      <c r="G64" s="1119"/>
      <c r="H64" s="1120"/>
      <c r="I64" s="1122"/>
      <c r="J64" s="1122"/>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row>
    <row r="65" spans="1:59">
      <c r="A65" s="1121"/>
      <c r="B65" s="1122"/>
      <c r="C65" s="1122"/>
      <c r="D65" s="1122"/>
      <c r="E65" s="1122"/>
      <c r="F65" s="1123"/>
      <c r="G65" s="1122"/>
      <c r="H65" s="1033"/>
      <c r="I65" s="1122"/>
      <c r="J65" s="1122"/>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row>
    <row r="66" spans="1:59">
      <c r="A66" s="1121"/>
      <c r="B66" s="1122"/>
      <c r="C66" s="1122"/>
      <c r="D66" s="1124"/>
      <c r="E66" s="1125"/>
      <c r="F66" s="1126"/>
      <c r="G66" s="1122"/>
      <c r="H66" s="1033"/>
      <c r="I66" s="1122"/>
      <c r="J66" s="1122"/>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row>
    <row r="67" spans="1:59">
      <c r="A67" s="1121"/>
      <c r="B67" s="1122"/>
      <c r="C67" s="1122"/>
      <c r="D67" s="1125"/>
      <c r="E67" s="1126"/>
      <c r="F67" s="1126"/>
      <c r="G67" s="1122"/>
      <c r="H67" s="1033"/>
      <c r="I67" s="1122"/>
      <c r="J67" s="1122"/>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row>
    <row r="68" spans="1:59">
      <c r="A68" s="1121"/>
      <c r="B68" s="1125" t="s">
        <v>2618</v>
      </c>
      <c r="C68" s="1125"/>
      <c r="D68" s="1125"/>
      <c r="E68" s="1125"/>
      <c r="F68" s="1125"/>
      <c r="G68" s="1122"/>
      <c r="H68" s="1033"/>
      <c r="I68" s="1122"/>
      <c r="J68" s="1122"/>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row>
    <row r="69" spans="1:59">
      <c r="A69" s="1121"/>
      <c r="B69" s="2180"/>
      <c r="C69" s="2180"/>
      <c r="D69" s="2180"/>
      <c r="E69" s="1125"/>
      <c r="F69" s="1126"/>
      <c r="G69" s="1122"/>
      <c r="H69" s="1033"/>
      <c r="I69" s="1122"/>
      <c r="J69" s="1122"/>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row>
    <row r="70" spans="1:59">
      <c r="A70" s="1121"/>
      <c r="B70" s="2180"/>
      <c r="C70" s="1127" t="s">
        <v>3158</v>
      </c>
      <c r="D70" s="2180"/>
      <c r="E70" s="1125"/>
      <c r="F70" s="2180"/>
      <c r="G70" s="1122"/>
      <c r="H70" s="1033"/>
      <c r="I70" s="1122"/>
      <c r="J70" s="1122"/>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row>
    <row r="71" spans="1:59">
      <c r="A71" s="1121"/>
      <c r="B71" s="2180"/>
      <c r="C71" s="2180"/>
      <c r="D71" s="2180"/>
      <c r="E71" s="1128"/>
      <c r="F71" s="2180"/>
      <c r="G71" s="1122"/>
      <c r="H71" s="1033"/>
      <c r="I71" s="1122"/>
      <c r="J71" s="1122"/>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row>
    <row r="72" spans="1:59">
      <c r="A72" s="1121"/>
      <c r="B72" s="1125"/>
      <c r="C72" s="1125"/>
      <c r="D72" s="1129" t="s">
        <v>3159</v>
      </c>
      <c r="E72" s="2180"/>
      <c r="F72" s="2968">
        <v>-806815</v>
      </c>
      <c r="G72" s="1122"/>
      <c r="H72" s="1033"/>
      <c r="I72" s="1122"/>
      <c r="J72" s="1122"/>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row>
    <row r="73" spans="1:59">
      <c r="A73" s="1121"/>
      <c r="B73" s="1125"/>
      <c r="C73" s="1125"/>
      <c r="D73" s="1129"/>
      <c r="E73" s="2180"/>
      <c r="F73" s="1130"/>
      <c r="G73" s="1122"/>
      <c r="H73" s="1033"/>
      <c r="I73" s="1122"/>
      <c r="J73" s="1122"/>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row>
    <row r="74" spans="1:59">
      <c r="A74" s="1121"/>
      <c r="B74" s="2180"/>
      <c r="C74" s="1127" t="s">
        <v>3160</v>
      </c>
      <c r="D74" s="2180"/>
      <c r="E74" s="1125"/>
      <c r="F74" s="2180"/>
      <c r="G74" s="1122"/>
      <c r="H74" s="1033"/>
      <c r="I74" s="1122"/>
      <c r="J74" s="1122"/>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row>
    <row r="75" spans="1:59">
      <c r="A75" s="1121"/>
      <c r="B75" s="2180"/>
      <c r="C75" s="2180"/>
      <c r="D75" s="2180"/>
      <c r="E75" s="1128"/>
      <c r="F75" s="2180"/>
      <c r="G75" s="1122"/>
      <c r="H75" s="1033"/>
      <c r="I75" s="1122"/>
      <c r="J75" s="1122"/>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row>
    <row r="76" spans="1:59">
      <c r="A76" s="1121"/>
      <c r="B76" s="1125"/>
      <c r="C76" s="2180"/>
      <c r="D76" s="2180"/>
      <c r="E76" s="2180"/>
      <c r="F76" s="2180"/>
      <c r="G76" s="1122"/>
      <c r="H76" s="1033"/>
      <c r="I76" s="1122"/>
      <c r="J76" s="1122"/>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c r="A77" s="1121"/>
      <c r="B77" s="1125"/>
      <c r="C77" s="1125"/>
      <c r="D77" s="1129" t="s">
        <v>3161</v>
      </c>
      <c r="E77" s="2180"/>
      <c r="F77" s="1130" t="s">
        <v>5239</v>
      </c>
      <c r="G77" s="1122"/>
      <c r="H77" s="1033"/>
      <c r="I77" s="1122"/>
      <c r="J77" s="1122"/>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c r="A78" s="1121"/>
      <c r="B78" s="1125"/>
      <c r="C78" s="1125"/>
      <c r="D78" s="1129"/>
      <c r="E78" s="2180"/>
      <c r="F78" s="1130"/>
      <c r="G78" s="1122"/>
      <c r="H78" s="1033"/>
      <c r="I78" s="1122"/>
      <c r="J78" s="1122"/>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c r="A79" s="1121"/>
      <c r="B79" s="1125"/>
      <c r="C79" s="1125"/>
      <c r="D79" s="1129"/>
      <c r="E79" s="2180"/>
      <c r="F79" s="1130"/>
      <c r="G79" s="1122"/>
      <c r="H79" s="1033"/>
      <c r="I79" s="1122"/>
      <c r="J79" s="1122"/>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c r="A80" s="1121"/>
      <c r="B80" s="1125"/>
      <c r="C80" s="1127" t="s">
        <v>3162</v>
      </c>
      <c r="D80" s="1129"/>
      <c r="E80" s="2180"/>
      <c r="F80" s="1130"/>
      <c r="G80" s="1122"/>
      <c r="H80" s="1033"/>
      <c r="I80" s="1122"/>
      <c r="J80" s="1122"/>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c r="A81" s="1121"/>
      <c r="B81" s="1125"/>
      <c r="C81" s="1125"/>
      <c r="D81" s="1129"/>
      <c r="E81" s="2180"/>
      <c r="F81" s="1130"/>
      <c r="G81" s="1122"/>
      <c r="H81" s="1033"/>
      <c r="I81" s="1122"/>
      <c r="J81" s="1122"/>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c r="A82" s="1121"/>
      <c r="B82" s="1125"/>
      <c r="C82" s="1125"/>
      <c r="D82" s="1129"/>
      <c r="E82" s="2180"/>
      <c r="F82" s="1130"/>
      <c r="G82" s="1122"/>
      <c r="H82" s="1033"/>
      <c r="I82" s="1122"/>
      <c r="J82" s="1122"/>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c r="A83" s="1121"/>
      <c r="B83" s="1125"/>
      <c r="C83" s="1125"/>
      <c r="D83" s="1129" t="s">
        <v>3163</v>
      </c>
      <c r="E83" s="2180"/>
      <c r="F83" s="1131">
        <v>1132578</v>
      </c>
      <c r="G83" s="1132"/>
      <c r="H83" s="1033"/>
      <c r="I83" s="1122"/>
      <c r="J83" s="1122"/>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c r="A84" s="1121"/>
      <c r="B84" s="1125"/>
      <c r="C84" s="1125"/>
      <c r="D84" s="1129"/>
      <c r="E84" s="2180"/>
      <c r="F84" s="1130"/>
      <c r="G84" s="1122"/>
      <c r="H84" s="1033"/>
      <c r="I84" s="1122"/>
      <c r="J84" s="1122"/>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c r="A85" s="1121"/>
      <c r="B85" s="1125"/>
      <c r="C85" s="2180"/>
      <c r="D85" s="2180"/>
      <c r="E85" s="2180"/>
      <c r="F85" s="1126"/>
      <c r="G85" s="1122"/>
      <c r="H85" s="1033"/>
      <c r="I85" s="1122"/>
      <c r="J85" s="1122"/>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c r="A86" s="1121"/>
      <c r="B86" s="1125"/>
      <c r="C86" s="1127" t="s">
        <v>3164</v>
      </c>
      <c r="D86" s="2180"/>
      <c r="E86" s="2180"/>
      <c r="F86" s="1126"/>
      <c r="G86" s="1122"/>
      <c r="H86" s="1033"/>
      <c r="I86" s="1122"/>
      <c r="J86" s="1122"/>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c r="A87" s="1121"/>
      <c r="B87" s="2180"/>
      <c r="C87" s="1125"/>
      <c r="D87" s="2180"/>
      <c r="E87" s="2180"/>
      <c r="F87" s="2180"/>
      <c r="G87" s="1122"/>
      <c r="H87" s="1033"/>
      <c r="I87" s="1122"/>
      <c r="J87" s="1122"/>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row>
    <row r="88" spans="1:59">
      <c r="A88" s="1121"/>
      <c r="B88" s="1125"/>
      <c r="C88" s="1125"/>
      <c r="D88" s="2180"/>
      <c r="E88" s="2180"/>
      <c r="F88" s="2180"/>
      <c r="G88" s="1122"/>
      <c r="H88" s="1033"/>
      <c r="I88" s="1122"/>
      <c r="J88" s="1122"/>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row>
    <row r="89" spans="1:59">
      <c r="A89" s="1121"/>
      <c r="B89" s="1125"/>
      <c r="C89" s="1125"/>
      <c r="D89" s="1129" t="s">
        <v>3165</v>
      </c>
      <c r="E89" s="2180"/>
      <c r="F89" s="1133">
        <v>2785</v>
      </c>
      <c r="G89" s="1122"/>
      <c r="H89" s="1033"/>
      <c r="I89" s="1122"/>
      <c r="J89" s="1122"/>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row>
    <row r="90" spans="1:59">
      <c r="A90" s="1121"/>
      <c r="B90" s="1125"/>
      <c r="C90" s="1125"/>
      <c r="D90" s="2180"/>
      <c r="E90" s="2180"/>
      <c r="F90" s="2180"/>
      <c r="G90" s="1122"/>
      <c r="H90" s="1033"/>
      <c r="I90" s="1122"/>
      <c r="J90" s="1122"/>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row>
    <row r="91" spans="1:59">
      <c r="A91" s="1121"/>
      <c r="B91" s="1125"/>
      <c r="C91" s="1125"/>
      <c r="D91" s="2180"/>
      <c r="E91" s="2180"/>
      <c r="F91" s="1126"/>
      <c r="G91" s="1122"/>
      <c r="H91" s="1033"/>
      <c r="I91" s="1122"/>
      <c r="J91" s="1122"/>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row>
    <row r="92" spans="1:59" ht="15.75" thickBot="1">
      <c r="A92" s="1121"/>
      <c r="B92" s="1125"/>
      <c r="C92" s="1134"/>
      <c r="D92" s="2180"/>
      <c r="E92" s="2180"/>
      <c r="F92" s="1135">
        <f>+F72+F77+F83+F89</f>
        <v>328548</v>
      </c>
      <c r="G92" s="1122"/>
      <c r="H92" s="1033"/>
      <c r="I92" s="1122"/>
      <c r="J92" s="1122"/>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row>
    <row r="93" spans="1:59" ht="15.75" thickTop="1">
      <c r="A93" s="1121"/>
      <c r="B93" s="1125"/>
      <c r="C93" s="1134"/>
      <c r="D93" s="1134"/>
      <c r="E93" s="1134"/>
      <c r="F93" s="1136"/>
      <c r="G93" s="1122"/>
      <c r="H93" s="1033"/>
      <c r="I93" s="1122"/>
      <c r="J93" s="1122"/>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row>
    <row r="94" spans="1:59">
      <c r="A94" s="1121"/>
      <c r="B94" s="1125"/>
      <c r="C94" s="1134"/>
      <c r="D94" s="1134" t="s">
        <v>3747</v>
      </c>
      <c r="E94" s="1134"/>
      <c r="F94" s="1134"/>
      <c r="G94" s="1122"/>
      <c r="H94" s="1033"/>
      <c r="I94" s="1122"/>
      <c r="J94" s="1122"/>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row>
    <row r="95" spans="1:59">
      <c r="A95" s="1121"/>
      <c r="B95" s="2180"/>
      <c r="C95" s="1134"/>
      <c r="D95" s="2180"/>
      <c r="E95" s="1134"/>
      <c r="F95" s="1134"/>
      <c r="G95" s="1122"/>
      <c r="H95" s="1033"/>
      <c r="I95" s="1122"/>
      <c r="J95" s="1122"/>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row>
    <row r="96" spans="1:59">
      <c r="A96" s="1121"/>
      <c r="B96" s="1125" t="s">
        <v>2619</v>
      </c>
      <c r="C96" s="1134"/>
      <c r="D96" s="2180"/>
      <c r="E96" s="1134"/>
      <c r="F96" s="1134"/>
      <c r="G96" s="1122"/>
      <c r="H96" s="1033"/>
      <c r="I96" s="1122"/>
      <c r="J96" s="1122"/>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row>
    <row r="97" spans="1:59">
      <c r="A97" s="1121"/>
      <c r="B97" s="1125"/>
      <c r="C97" s="1134"/>
      <c r="D97" s="2180"/>
      <c r="E97" s="1134"/>
      <c r="F97" s="1134"/>
      <c r="G97" s="1122"/>
      <c r="H97" s="1033"/>
      <c r="I97" s="1122"/>
      <c r="J97" s="1122"/>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row>
    <row r="98" spans="1:59">
      <c r="A98" s="1121"/>
      <c r="B98" s="1125"/>
      <c r="C98" s="1125"/>
      <c r="D98" s="1125" t="s">
        <v>3166</v>
      </c>
      <c r="E98" s="1125"/>
      <c r="F98" s="1134"/>
      <c r="G98" s="1122"/>
      <c r="H98" s="1033"/>
      <c r="I98" s="1122"/>
      <c r="J98" s="1122"/>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row>
    <row r="99" spans="1:59">
      <c r="A99" s="1121"/>
      <c r="B99" s="1125"/>
      <c r="C99" s="1125"/>
      <c r="D99" s="1125" t="s">
        <v>3167</v>
      </c>
      <c r="E99" s="1125"/>
      <c r="F99" s="1126">
        <v>-138980</v>
      </c>
      <c r="G99" s="1122"/>
      <c r="H99" s="1033"/>
      <c r="I99" s="1122"/>
      <c r="J99" s="1122"/>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row>
    <row r="100" spans="1:59">
      <c r="A100" s="1121"/>
      <c r="B100" s="1125"/>
      <c r="C100" s="1125"/>
      <c r="D100" s="1125"/>
      <c r="E100" s="1125"/>
      <c r="F100" s="1126"/>
      <c r="G100" s="1122"/>
      <c r="H100" s="1033"/>
      <c r="I100" s="1122"/>
      <c r="J100" s="1122"/>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row>
    <row r="101" spans="1:59">
      <c r="A101" s="1121"/>
      <c r="B101" s="1125"/>
      <c r="C101" s="1125"/>
      <c r="D101" s="1125" t="s">
        <v>3166</v>
      </c>
      <c r="E101" s="1125"/>
      <c r="F101" s="1134"/>
      <c r="G101" s="1122"/>
      <c r="H101" s="1033"/>
      <c r="I101" s="1122"/>
      <c r="J101" s="1122"/>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row>
    <row r="102" spans="1:59">
      <c r="A102" s="1121"/>
      <c r="B102" s="1125"/>
      <c r="C102" s="1125"/>
      <c r="D102" s="1125" t="s">
        <v>1558</v>
      </c>
      <c r="E102" s="1125"/>
      <c r="F102" s="1126">
        <v>0</v>
      </c>
      <c r="G102" s="1122"/>
      <c r="H102" s="1033"/>
      <c r="I102" s="1122"/>
      <c r="J102" s="1122"/>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row>
    <row r="103" spans="1:59">
      <c r="A103" s="1121"/>
      <c r="B103" s="1125"/>
      <c r="C103" s="1125"/>
      <c r="D103" s="1125"/>
      <c r="E103" s="1125"/>
      <c r="F103" s="1126"/>
      <c r="G103" s="1122"/>
      <c r="H103" s="1033"/>
      <c r="I103" s="1122"/>
      <c r="J103" s="1122"/>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row>
    <row r="104" spans="1:59">
      <c r="A104" s="1121"/>
      <c r="B104" s="1125"/>
      <c r="C104" s="1125"/>
      <c r="D104" s="1125"/>
      <c r="E104" s="1125"/>
      <c r="F104" s="1137"/>
      <c r="G104" s="1122"/>
      <c r="H104" s="1033"/>
      <c r="I104" s="1122"/>
      <c r="J104" s="1122"/>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row>
    <row r="105" spans="1:59">
      <c r="A105" s="1121"/>
      <c r="B105" s="1125"/>
      <c r="C105" s="1125"/>
      <c r="D105" s="1125"/>
      <c r="E105" s="1125"/>
      <c r="F105" s="1126"/>
      <c r="G105" s="1122"/>
      <c r="H105" s="1033"/>
      <c r="I105" s="1122"/>
      <c r="J105" s="1122"/>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row>
    <row r="106" spans="1:59">
      <c r="A106" s="1121"/>
      <c r="B106" s="1125"/>
      <c r="C106" s="1125"/>
      <c r="D106" s="1125"/>
      <c r="E106" s="1125"/>
      <c r="F106" s="1126"/>
      <c r="G106" s="1122"/>
      <c r="H106" s="1033"/>
      <c r="I106" s="1122"/>
      <c r="J106" s="1122"/>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row>
    <row r="107" spans="1:59" ht="15.75" thickBot="1">
      <c r="A107" s="1121"/>
      <c r="B107" s="1125"/>
      <c r="C107" s="1125"/>
      <c r="D107" s="1125"/>
      <c r="E107" s="1125"/>
      <c r="F107" s="1135">
        <f>SUM(F99:F105)</f>
        <v>-138980</v>
      </c>
      <c r="G107" s="1122"/>
      <c r="H107" s="1033"/>
      <c r="I107" s="1122"/>
      <c r="J107" s="1122"/>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row>
    <row r="108" spans="1:59" ht="15.75" thickTop="1">
      <c r="A108" s="1121"/>
      <c r="B108" s="1122"/>
      <c r="C108" s="1122"/>
      <c r="D108" s="1122"/>
      <c r="E108" s="1122"/>
      <c r="F108" s="1122"/>
      <c r="G108" s="1122"/>
      <c r="H108" s="1033"/>
      <c r="I108" s="1122"/>
      <c r="J108" s="1122"/>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row>
    <row r="109" spans="1:59">
      <c r="A109" s="1121"/>
      <c r="B109" s="1122"/>
      <c r="C109" s="1122"/>
      <c r="D109" s="1122"/>
      <c r="E109" s="1122"/>
      <c r="F109" s="1122"/>
      <c r="G109" s="1122"/>
      <c r="H109" s="1033"/>
      <c r="I109" s="1122"/>
      <c r="J109" s="1122"/>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row>
    <row r="110" spans="1:59">
      <c r="A110" s="1121"/>
      <c r="B110" s="1122"/>
      <c r="C110" s="1122"/>
      <c r="D110" s="1134"/>
      <c r="E110" s="1134"/>
      <c r="F110" s="1122"/>
      <c r="G110" s="1122"/>
      <c r="H110" s="1033"/>
      <c r="I110" s="1122"/>
      <c r="J110" s="1122"/>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row>
    <row r="111" spans="1:59">
      <c r="A111" s="1121"/>
      <c r="B111" s="1122"/>
      <c r="C111" s="1122"/>
      <c r="D111" s="1134"/>
      <c r="E111" s="1134"/>
      <c r="F111" s="1122"/>
      <c r="G111" s="1122"/>
      <c r="H111" s="1033"/>
      <c r="I111" s="1122"/>
      <c r="J111" s="1122"/>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row>
    <row r="112" spans="1:59">
      <c r="A112" s="1121"/>
      <c r="B112" s="1122"/>
      <c r="C112" s="1122"/>
      <c r="D112" s="1138"/>
      <c r="E112" s="1134"/>
      <c r="F112" s="1122"/>
      <c r="G112" s="1122"/>
      <c r="H112" s="1033"/>
      <c r="I112" s="1122"/>
      <c r="J112" s="1122"/>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row>
    <row r="113" spans="1:59">
      <c r="A113" s="1121"/>
      <c r="B113" s="1122"/>
      <c r="C113" s="1122"/>
      <c r="D113" s="1138"/>
      <c r="E113" s="1134"/>
      <c r="F113" s="1122"/>
      <c r="G113" s="1122"/>
      <c r="H113" s="1033"/>
      <c r="I113" s="1122"/>
      <c r="J113" s="1122"/>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row>
    <row r="114" spans="1:59">
      <c r="A114" s="1121"/>
      <c r="B114" s="1122"/>
      <c r="C114" s="1122"/>
      <c r="D114" s="1138"/>
      <c r="E114" s="1134"/>
      <c r="F114" s="1122"/>
      <c r="G114" s="1122"/>
      <c r="H114" s="1139"/>
      <c r="I114" s="1122"/>
      <c r="J114" s="1122"/>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row>
    <row r="115" spans="1:59">
      <c r="A115" s="1121"/>
      <c r="B115" s="1122"/>
      <c r="C115" s="1122"/>
      <c r="D115" s="1122"/>
      <c r="E115" s="1122"/>
      <c r="F115" s="1122"/>
      <c r="G115" s="1122"/>
      <c r="H115" s="1033"/>
      <c r="I115" s="1122"/>
      <c r="J115" s="1122"/>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row>
    <row r="116" spans="1:59">
      <c r="A116" s="1121"/>
      <c r="B116" s="1122"/>
      <c r="C116" s="1122"/>
      <c r="D116" s="1122"/>
      <c r="E116" s="1122"/>
      <c r="F116" s="1122"/>
      <c r="G116" s="1122"/>
      <c r="H116" s="1033"/>
      <c r="I116" s="1122"/>
      <c r="J116" s="1122"/>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row>
    <row r="117" spans="1:59">
      <c r="A117" s="1121"/>
      <c r="B117" s="1122"/>
      <c r="C117" s="1122"/>
      <c r="D117" s="1122"/>
      <c r="E117" s="1122"/>
      <c r="F117" s="1122"/>
      <c r="G117" s="1122"/>
      <c r="H117" s="1033"/>
      <c r="I117" s="1122"/>
      <c r="J117" s="1122"/>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row>
    <row r="118" spans="1:59">
      <c r="A118" s="1121"/>
      <c r="B118" s="1122"/>
      <c r="C118" s="1122"/>
      <c r="D118" s="1122"/>
      <c r="E118" s="1122"/>
      <c r="F118" s="1122"/>
      <c r="G118" s="1122"/>
      <c r="H118" s="1033"/>
      <c r="I118" s="1122"/>
      <c r="J118" s="1122"/>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row>
    <row r="119" spans="1:59">
      <c r="A119" s="1121"/>
      <c r="B119" s="1122"/>
      <c r="C119" s="1122"/>
      <c r="D119" s="1122"/>
      <c r="E119" s="1122"/>
      <c r="F119" s="1122"/>
      <c r="G119" s="1122"/>
      <c r="H119" s="1033"/>
      <c r="I119" s="1122"/>
      <c r="J119" s="1122"/>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row>
    <row r="120" spans="1:59" ht="15.75" thickBot="1">
      <c r="A120" s="1140"/>
      <c r="B120" s="1141"/>
      <c r="C120" s="1141"/>
      <c r="D120" s="1141"/>
      <c r="E120" s="1141"/>
      <c r="F120" s="1141"/>
      <c r="G120" s="1141"/>
      <c r="H120" s="1142"/>
      <c r="I120" s="1122"/>
      <c r="J120" s="1122"/>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row>
    <row r="121" spans="1:59" ht="15.75">
      <c r="A121" s="1122"/>
      <c r="B121" s="1122"/>
      <c r="C121" s="1122"/>
      <c r="D121" s="1138"/>
      <c r="E121" s="1143"/>
      <c r="F121" s="1122"/>
      <c r="G121" s="1122"/>
      <c r="H121" s="1144"/>
      <c r="I121" s="1122"/>
      <c r="J121" s="1122"/>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row>
    <row r="122" spans="1:59" ht="15.75">
      <c r="A122" s="1145" t="s">
        <v>2620</v>
      </c>
      <c r="B122" s="1028"/>
      <c r="C122" s="1028"/>
      <c r="D122" s="1028"/>
      <c r="E122" s="1028"/>
      <c r="F122" s="1028"/>
      <c r="G122" s="1028"/>
      <c r="H122" s="1115" t="s">
        <v>3054</v>
      </c>
      <c r="I122" s="1122"/>
      <c r="J122" s="1122"/>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row>
    <row r="123" spans="1:59">
      <c r="I123" s="1122"/>
      <c r="J123" s="1122"/>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row>
    <row r="124" spans="1:59">
      <c r="I124" s="1028"/>
      <c r="J124" s="1028"/>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row>
    <row r="125" spans="1:59">
      <c r="I125" s="1028"/>
      <c r="J125" s="1028"/>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row>
    <row r="126" spans="1:59">
      <c r="I126" s="1028"/>
      <c r="J126" s="1028"/>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row>
    <row r="127" spans="1:59">
      <c r="A127" s="1145"/>
      <c r="B127" s="1145"/>
      <c r="C127" s="1145"/>
      <c r="D127" s="1145"/>
      <c r="E127" s="1145"/>
      <c r="F127" s="1145"/>
      <c r="G127" s="1145"/>
      <c r="H127" s="1145"/>
      <c r="I127" s="1028"/>
      <c r="J127" s="1028"/>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row>
    <row r="128" spans="1:59">
      <c r="A128" s="1028"/>
      <c r="B128" s="1028"/>
      <c r="C128" s="1028"/>
      <c r="D128" s="1028"/>
      <c r="E128" s="1028"/>
      <c r="F128" s="1028"/>
      <c r="G128" s="1028"/>
      <c r="H128" s="1028"/>
      <c r="I128" s="1028"/>
      <c r="J128" s="1028"/>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row>
    <row r="129" spans="1:59">
      <c r="A129" s="1028"/>
      <c r="B129" s="1028"/>
      <c r="C129" s="1028"/>
      <c r="D129" s="1028"/>
      <c r="E129" s="1028"/>
      <c r="F129" s="1028"/>
      <c r="G129" s="1028"/>
      <c r="H129" s="1028"/>
      <c r="I129" s="1028"/>
      <c r="J129" s="1028"/>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row>
    <row r="130" spans="1:59">
      <c r="A130" s="1028"/>
      <c r="B130" s="1028"/>
      <c r="C130" s="1028"/>
      <c r="D130" s="1028"/>
      <c r="E130" s="1028"/>
      <c r="F130" s="1028"/>
      <c r="G130" s="1028"/>
      <c r="H130" s="1028"/>
      <c r="I130" s="1028"/>
      <c r="J130" s="1028"/>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row>
    <row r="131" spans="1:59">
      <c r="A131" s="1028"/>
      <c r="B131" s="1028"/>
      <c r="C131" s="1028"/>
      <c r="D131" s="1028"/>
      <c r="E131" s="1028"/>
      <c r="F131" s="1028"/>
      <c r="G131" s="1028"/>
      <c r="H131" s="1028"/>
      <c r="I131" s="1028"/>
      <c r="J131" s="1028"/>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row>
    <row r="132" spans="1:59">
      <c r="A132" s="1028"/>
      <c r="B132" s="1028"/>
      <c r="C132" s="1028"/>
      <c r="D132" s="1028"/>
      <c r="E132" s="1028"/>
      <c r="F132" s="1028"/>
      <c r="G132" s="1028"/>
      <c r="H132" s="1028"/>
      <c r="I132" s="1028"/>
      <c r="J132" s="1028"/>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row>
    <row r="133" spans="1:59">
      <c r="A133" s="1028"/>
      <c r="B133" s="1028"/>
      <c r="C133" s="1028"/>
      <c r="D133" s="1028"/>
      <c r="E133" s="1028"/>
      <c r="F133" s="1028"/>
      <c r="G133" s="1028"/>
      <c r="H133" s="1028"/>
      <c r="I133" s="1028"/>
      <c r="J133" s="1028"/>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row>
    <row r="134" spans="1:59">
      <c r="A134" s="1028"/>
      <c r="B134" s="1028"/>
      <c r="C134" s="1028"/>
      <c r="D134" s="1028"/>
      <c r="E134" s="1028"/>
      <c r="F134" s="1028"/>
      <c r="G134" s="1028"/>
      <c r="H134" s="1028"/>
      <c r="I134" s="1028"/>
      <c r="J134" s="1028"/>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row>
    <row r="135" spans="1:59">
      <c r="A135" s="1028"/>
      <c r="B135" s="1028"/>
      <c r="C135" s="1028"/>
      <c r="D135" s="1028"/>
      <c r="E135" s="1028"/>
      <c r="F135" s="1028"/>
      <c r="G135" s="1028"/>
      <c r="H135" s="1028"/>
      <c r="I135" s="1028"/>
      <c r="J135" s="1028"/>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row>
    <row r="136" spans="1:59">
      <c r="A136" s="1028"/>
      <c r="B136" s="1028"/>
      <c r="C136" s="1028"/>
      <c r="D136" s="1028"/>
      <c r="E136" s="1028"/>
      <c r="F136" s="1028"/>
      <c r="G136" s="1028"/>
      <c r="H136" s="1028"/>
      <c r="I136" s="1028"/>
      <c r="J136" s="1028"/>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row>
    <row r="137" spans="1:59">
      <c r="A137" s="1028"/>
      <c r="B137" s="1028"/>
      <c r="C137" s="1028"/>
      <c r="D137" s="1028"/>
      <c r="E137" s="1028"/>
      <c r="F137" s="1028"/>
      <c r="G137" s="1028"/>
      <c r="H137" s="1028"/>
      <c r="I137" s="1028"/>
      <c r="J137" s="1028"/>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row>
    <row r="138" spans="1:59">
      <c r="A138" s="1028"/>
      <c r="B138" s="1028"/>
      <c r="C138" s="1028"/>
      <c r="D138" s="1028"/>
      <c r="E138" s="1028"/>
      <c r="F138" s="1028"/>
      <c r="G138" s="1028"/>
      <c r="H138" s="1028"/>
      <c r="I138" s="1028"/>
      <c r="J138" s="1028"/>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row>
    <row r="139" spans="1:59">
      <c r="A139" s="1028"/>
      <c r="B139" s="1028"/>
      <c r="C139" s="1028"/>
      <c r="D139" s="1028"/>
      <c r="E139" s="1028"/>
      <c r="F139" s="1028"/>
      <c r="G139" s="1028"/>
      <c r="H139" s="1028"/>
      <c r="I139" s="1028"/>
      <c r="J139" s="1028"/>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row>
    <row r="140" spans="1:59">
      <c r="A140" s="1028"/>
      <c r="B140" s="1028"/>
      <c r="C140" s="1028"/>
      <c r="D140" s="1028"/>
      <c r="E140" s="1028"/>
      <c r="F140" s="1028"/>
      <c r="G140" s="1028"/>
      <c r="H140" s="1028"/>
      <c r="I140" s="1028"/>
      <c r="J140" s="1028"/>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row>
    <row r="141" spans="1:59">
      <c r="A141" s="1028"/>
      <c r="B141" s="1028"/>
      <c r="C141" s="1028"/>
      <c r="D141" s="1028"/>
      <c r="E141" s="1028"/>
      <c r="F141" s="1028"/>
      <c r="G141" s="1028"/>
      <c r="H141" s="1028"/>
      <c r="I141" s="1028"/>
      <c r="J141" s="1028"/>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row>
    <row r="142" spans="1:59">
      <c r="A142" s="1028"/>
      <c r="B142" s="1028"/>
      <c r="C142" s="1028"/>
      <c r="D142" s="1028"/>
      <c r="E142" s="1028"/>
      <c r="F142" s="1028"/>
      <c r="G142" s="1028"/>
      <c r="H142" s="1028"/>
      <c r="I142" s="1028"/>
      <c r="J142" s="1028"/>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row>
    <row r="143" spans="1:59">
      <c r="A143" s="1028"/>
      <c r="B143" s="1028"/>
      <c r="C143" s="1028"/>
      <c r="D143" s="1028"/>
      <c r="E143" s="1028"/>
      <c r="F143" s="1028"/>
      <c r="G143" s="1028"/>
      <c r="H143" s="1028"/>
      <c r="I143" s="1028"/>
      <c r="J143" s="1028"/>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row>
    <row r="144" spans="1:59">
      <c r="A144" s="1028"/>
      <c r="B144" s="1028"/>
      <c r="C144" s="1028"/>
      <c r="D144" s="1028"/>
      <c r="E144" s="1028"/>
      <c r="F144" s="1028"/>
      <c r="G144" s="1028"/>
      <c r="H144" s="1028"/>
      <c r="I144" s="1028"/>
      <c r="J144" s="1028"/>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row>
    <row r="145" spans="1:59">
      <c r="A145" s="1028"/>
      <c r="B145" s="1028"/>
      <c r="C145" s="1028"/>
      <c r="D145" s="1028"/>
      <c r="E145" s="1028"/>
      <c r="F145" s="1028"/>
      <c r="G145" s="1028"/>
      <c r="H145" s="1028"/>
      <c r="I145" s="1028"/>
      <c r="J145" s="1028"/>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row>
    <row r="146" spans="1:59">
      <c r="A146" s="1028"/>
      <c r="B146" s="1028"/>
      <c r="C146" s="1028"/>
      <c r="D146" s="1028"/>
      <c r="E146" s="1028"/>
      <c r="F146" s="1028"/>
      <c r="G146" s="1028"/>
      <c r="H146" s="1028"/>
      <c r="I146" s="1028"/>
      <c r="J146" s="1028"/>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row>
    <row r="147" spans="1:59">
      <c r="A147" s="1028"/>
      <c r="B147" s="1028"/>
      <c r="C147" s="1028"/>
      <c r="D147" s="1028"/>
      <c r="E147" s="1028"/>
      <c r="F147" s="1028"/>
      <c r="G147" s="1028"/>
      <c r="H147" s="1028"/>
      <c r="I147" s="1028"/>
      <c r="J147" s="1028"/>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row>
    <row r="148" spans="1:59">
      <c r="A148" s="1028"/>
      <c r="B148" s="1028"/>
      <c r="C148" s="1028"/>
      <c r="D148" s="1028"/>
      <c r="E148" s="1028"/>
      <c r="F148" s="1028"/>
      <c r="G148" s="1028"/>
      <c r="H148" s="1028"/>
      <c r="I148" s="1028"/>
      <c r="J148" s="1028"/>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row>
    <row r="149" spans="1:59">
      <c r="A149" s="1028"/>
      <c r="B149" s="1028"/>
      <c r="C149" s="1028"/>
      <c r="D149" s="1028"/>
      <c r="E149" s="1028"/>
      <c r="F149" s="1028"/>
      <c r="G149" s="1028"/>
      <c r="H149" s="1028"/>
      <c r="I149" s="1028"/>
      <c r="J149" s="1028"/>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row>
    <row r="150" spans="1:59">
      <c r="A150" s="1028"/>
      <c r="B150" s="1028"/>
      <c r="C150" s="1028"/>
      <c r="D150" s="1028"/>
      <c r="E150" s="1028"/>
      <c r="F150" s="1028"/>
      <c r="G150" s="1028"/>
      <c r="H150" s="1028"/>
      <c r="I150" s="1028"/>
      <c r="J150" s="1028"/>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row>
    <row r="151" spans="1:59">
      <c r="A151" s="1028"/>
      <c r="B151" s="1028"/>
      <c r="C151" s="1028"/>
      <c r="D151" s="1028"/>
      <c r="E151" s="1028"/>
      <c r="F151" s="1028"/>
      <c r="G151" s="1028"/>
      <c r="H151" s="1028"/>
      <c r="I151" s="1028"/>
      <c r="J151" s="1028"/>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row>
    <row r="152" spans="1:59">
      <c r="A152" s="1028"/>
      <c r="B152" s="1028"/>
      <c r="C152" s="1028"/>
      <c r="D152" s="1028"/>
      <c r="E152" s="1028"/>
      <c r="F152" s="1028"/>
      <c r="G152" s="1028"/>
      <c r="H152" s="1028"/>
      <c r="I152" s="1028"/>
      <c r="J152" s="1028"/>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row>
    <row r="153" spans="1:59">
      <c r="A153" s="1028"/>
      <c r="B153" s="1028"/>
      <c r="C153" s="1028"/>
      <c r="D153" s="1028"/>
      <c r="E153" s="1028"/>
      <c r="F153" s="1028"/>
      <c r="G153" s="1028"/>
      <c r="H153" s="1028"/>
      <c r="I153" s="1028"/>
      <c r="J153" s="1028"/>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row>
    <row r="154" spans="1:59">
      <c r="A154" s="1028"/>
      <c r="B154" s="1028"/>
      <c r="C154" s="1028"/>
      <c r="D154" s="1028"/>
      <c r="E154" s="1028"/>
      <c r="F154" s="1028"/>
      <c r="G154" s="1028"/>
      <c r="H154" s="1028"/>
      <c r="I154" s="1028"/>
      <c r="J154" s="1028"/>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row>
    <row r="155" spans="1:59">
      <c r="A155" s="1028"/>
      <c r="B155" s="1028"/>
      <c r="C155" s="1028"/>
      <c r="D155" s="1028"/>
      <c r="E155" s="1028"/>
      <c r="F155" s="1028"/>
      <c r="G155" s="1028"/>
      <c r="H155" s="1028"/>
      <c r="I155" s="1028"/>
      <c r="J155" s="1028"/>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row>
    <row r="156" spans="1:59">
      <c r="A156" s="1028"/>
      <c r="B156" s="1028"/>
      <c r="C156" s="1028"/>
      <c r="D156" s="1028"/>
      <c r="E156" s="1028"/>
      <c r="F156" s="1028"/>
      <c r="G156" s="1028"/>
      <c r="H156" s="1028"/>
      <c r="I156" s="1028"/>
      <c r="J156" s="1028"/>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row>
    <row r="157" spans="1:59">
      <c r="A157" s="1028"/>
      <c r="B157" s="1028"/>
      <c r="C157" s="1028"/>
      <c r="D157" s="1028"/>
      <c r="E157" s="1028"/>
      <c r="F157" s="1028"/>
      <c r="G157" s="1028"/>
      <c r="H157" s="1028"/>
      <c r="I157" s="1028"/>
      <c r="J157" s="1028"/>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row>
    <row r="158" spans="1:59">
      <c r="A158" s="1028"/>
      <c r="B158" s="1028"/>
      <c r="C158" s="1028"/>
      <c r="D158" s="1028"/>
      <c r="E158" s="1028"/>
      <c r="F158" s="1028"/>
      <c r="G158" s="1028"/>
      <c r="H158" s="1028"/>
      <c r="I158" s="1028"/>
      <c r="J158" s="1028"/>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row>
    <row r="159" spans="1:59">
      <c r="A159" s="1028"/>
      <c r="B159" s="1028"/>
      <c r="C159" s="1028"/>
      <c r="D159" s="1028"/>
      <c r="E159" s="1028"/>
      <c r="F159" s="1028"/>
      <c r="G159" s="1028"/>
      <c r="H159" s="1028"/>
      <c r="I159" s="1028"/>
      <c r="J159" s="1028"/>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row>
    <row r="160" spans="1:59">
      <c r="A160" s="1028"/>
      <c r="B160" s="1028"/>
      <c r="C160" s="1028"/>
      <c r="D160" s="1028"/>
      <c r="E160" s="1028"/>
      <c r="F160" s="1028"/>
      <c r="G160" s="1028"/>
      <c r="H160" s="1028"/>
      <c r="I160" s="1028"/>
      <c r="J160" s="1028"/>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row>
    <row r="161" spans="1:59">
      <c r="A161" s="1028"/>
      <c r="B161" s="1028"/>
      <c r="C161" s="1028"/>
      <c r="D161" s="1028"/>
      <c r="E161" s="1028"/>
      <c r="F161" s="1028"/>
      <c r="G161" s="1028"/>
      <c r="H161" s="1028"/>
      <c r="I161" s="1028"/>
      <c r="J161" s="1028"/>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row>
    <row r="162" spans="1:59">
      <c r="A162" s="1028"/>
      <c r="B162" s="1028"/>
      <c r="C162" s="1028"/>
      <c r="D162" s="1028"/>
      <c r="E162" s="1028"/>
      <c r="F162" s="1028"/>
      <c r="G162" s="1028"/>
      <c r="H162" s="1028"/>
      <c r="I162" s="1028"/>
      <c r="J162" s="1028"/>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row>
    <row r="163" spans="1:59">
      <c r="A163" s="1028"/>
      <c r="B163" s="1028"/>
      <c r="C163" s="1028"/>
      <c r="D163" s="1028"/>
      <c r="E163" s="1028"/>
      <c r="F163" s="1028"/>
      <c r="G163" s="1028"/>
      <c r="H163" s="1028"/>
      <c r="I163" s="1028"/>
      <c r="J163" s="1028"/>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row>
    <row r="164" spans="1:59">
      <c r="A164" s="1028"/>
      <c r="B164" s="1028"/>
      <c r="C164" s="1028"/>
      <c r="D164" s="1028"/>
      <c r="E164" s="1028"/>
      <c r="F164" s="1028"/>
      <c r="G164" s="1028"/>
      <c r="H164" s="1028"/>
      <c r="I164" s="1028"/>
      <c r="J164" s="1028"/>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row>
    <row r="165" spans="1:59">
      <c r="A165" s="1028"/>
      <c r="B165" s="1028"/>
      <c r="C165" s="1028"/>
      <c r="D165" s="1028"/>
      <c r="E165" s="1028"/>
      <c r="F165" s="1028"/>
      <c r="G165" s="1028"/>
      <c r="H165" s="1028"/>
      <c r="I165" s="1028"/>
      <c r="J165" s="1028"/>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row>
    <row r="166" spans="1:59">
      <c r="A166" s="1028"/>
      <c r="B166" s="1028"/>
      <c r="C166" s="1028"/>
      <c r="D166" s="1028"/>
      <c r="E166" s="1028"/>
      <c r="F166" s="1028"/>
      <c r="G166" s="1028"/>
      <c r="H166" s="1028"/>
      <c r="I166" s="1028"/>
      <c r="J166" s="1028"/>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row>
    <row r="167" spans="1:59">
      <c r="A167" s="1028"/>
      <c r="B167" s="1028"/>
      <c r="C167" s="1028"/>
      <c r="D167" s="1028"/>
      <c r="E167" s="1028"/>
      <c r="F167" s="1028"/>
      <c r="G167" s="1028"/>
      <c r="H167" s="1028"/>
      <c r="I167" s="1028"/>
      <c r="J167" s="1028"/>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row>
    <row r="168" spans="1:59">
      <c r="A168" s="1028"/>
      <c r="B168" s="1028"/>
      <c r="C168" s="1028"/>
      <c r="D168" s="1028"/>
      <c r="E168" s="1028"/>
      <c r="F168" s="1028"/>
      <c r="G168" s="1028"/>
      <c r="H168" s="1028"/>
      <c r="I168" s="1028"/>
      <c r="J168" s="1028"/>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row>
    <row r="169" spans="1:59">
      <c r="A169" s="1028"/>
      <c r="B169" s="1028"/>
      <c r="C169" s="1028"/>
      <c r="D169" s="1028"/>
      <c r="E169" s="1028"/>
      <c r="F169" s="1028"/>
      <c r="G169" s="1028"/>
      <c r="H169" s="1028"/>
      <c r="I169" s="1028"/>
      <c r="J169" s="1028"/>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row>
    <row r="170" spans="1:59">
      <c r="A170" s="1028"/>
      <c r="B170" s="1028"/>
      <c r="C170" s="1028"/>
      <c r="D170" s="1028"/>
      <c r="E170" s="1028"/>
      <c r="F170" s="1028"/>
      <c r="G170" s="1028"/>
      <c r="H170" s="1028"/>
      <c r="I170" s="1028"/>
      <c r="J170" s="1028"/>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row>
    <row r="171" spans="1:59">
      <c r="A171" s="1028"/>
      <c r="B171" s="1028"/>
      <c r="C171" s="1028"/>
      <c r="D171" s="1028"/>
      <c r="E171" s="1028"/>
      <c r="F171" s="1028"/>
      <c r="G171" s="1028"/>
      <c r="H171" s="1028"/>
      <c r="I171" s="1028"/>
      <c r="J171" s="1028"/>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row>
    <row r="172" spans="1:59">
      <c r="A172" s="1028"/>
      <c r="B172" s="1028"/>
      <c r="C172" s="1028"/>
      <c r="D172" s="1028"/>
      <c r="E172" s="1028"/>
      <c r="F172" s="1028"/>
      <c r="G172" s="1028"/>
      <c r="H172" s="1028"/>
      <c r="I172" s="1028"/>
      <c r="J172" s="1028"/>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row>
    <row r="173" spans="1:59">
      <c r="A173" s="1028"/>
      <c r="B173" s="1028"/>
      <c r="C173" s="1028"/>
      <c r="D173" s="1028"/>
      <c r="E173" s="1028"/>
      <c r="F173" s="1028"/>
      <c r="G173" s="1028"/>
      <c r="H173" s="1028"/>
      <c r="I173" s="1028"/>
      <c r="J173" s="1028"/>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row>
    <row r="174" spans="1:59">
      <c r="A174" s="1028"/>
      <c r="B174" s="1028"/>
      <c r="C174" s="1028"/>
      <c r="D174" s="1028"/>
      <c r="E174" s="1028"/>
      <c r="F174" s="1028"/>
      <c r="G174" s="1028"/>
      <c r="H174" s="1028"/>
      <c r="I174" s="1028"/>
      <c r="J174" s="1028"/>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row>
    <row r="175" spans="1:59">
      <c r="A175" s="1028"/>
      <c r="B175" s="1028"/>
      <c r="C175" s="1028"/>
      <c r="D175" s="1028"/>
      <c r="E175" s="1028"/>
      <c r="F175" s="1028"/>
      <c r="G175" s="1028"/>
      <c r="H175" s="1028"/>
      <c r="I175" s="1028"/>
      <c r="J175" s="1028"/>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row>
    <row r="176" spans="1:59">
      <c r="A176" s="1028"/>
      <c r="B176" s="1028"/>
      <c r="C176" s="1028"/>
      <c r="D176" s="1028"/>
      <c r="E176" s="1028"/>
      <c r="F176" s="1028"/>
      <c r="G176" s="1028"/>
      <c r="H176" s="1028"/>
      <c r="I176" s="1028"/>
      <c r="J176" s="1028"/>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row>
    <row r="177" spans="1:59">
      <c r="A177" s="1028"/>
      <c r="B177" s="1028"/>
      <c r="C177" s="1028"/>
      <c r="D177" s="1028"/>
      <c r="E177" s="1028"/>
      <c r="F177" s="1028"/>
      <c r="G177" s="1028"/>
      <c r="H177" s="1028"/>
      <c r="I177" s="1028"/>
      <c r="J177" s="1028"/>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row>
    <row r="178" spans="1:59">
      <c r="A178" s="1028"/>
      <c r="B178" s="1028"/>
      <c r="C178" s="1028"/>
      <c r="D178" s="1028"/>
      <c r="E178" s="1028"/>
      <c r="F178" s="1028"/>
      <c r="G178" s="1028"/>
      <c r="H178" s="1028"/>
      <c r="I178" s="1028"/>
      <c r="J178" s="1028"/>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row>
    <row r="179" spans="1:59">
      <c r="A179" s="1028"/>
      <c r="B179" s="1028"/>
      <c r="C179" s="1028"/>
      <c r="D179" s="1028"/>
      <c r="E179" s="1028"/>
      <c r="F179" s="1028"/>
      <c r="G179" s="1028"/>
      <c r="H179" s="1028"/>
      <c r="I179" s="1028"/>
      <c r="J179" s="1028"/>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row>
    <row r="180" spans="1:59">
      <c r="A180" s="1028"/>
      <c r="B180" s="1028"/>
      <c r="C180" s="1028"/>
      <c r="D180" s="1028"/>
      <c r="E180" s="1028"/>
      <c r="F180" s="1028"/>
      <c r="G180" s="1028"/>
      <c r="H180" s="1028"/>
      <c r="I180" s="1028"/>
      <c r="J180" s="1028"/>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row>
    <row r="181" spans="1:59">
      <c r="A181" s="1028"/>
      <c r="B181" s="1028"/>
      <c r="C181" s="1028"/>
      <c r="D181" s="1028"/>
      <c r="E181" s="1028"/>
      <c r="F181" s="1028"/>
      <c r="G181" s="1028"/>
      <c r="H181" s="1028"/>
      <c r="I181" s="1028"/>
      <c r="J181" s="1028"/>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row>
    <row r="182" spans="1:59">
      <c r="A182" s="1028"/>
      <c r="B182" s="1028"/>
      <c r="C182" s="1028"/>
      <c r="D182" s="1028"/>
      <c r="E182" s="1028"/>
      <c r="F182" s="1028"/>
      <c r="G182" s="1028"/>
      <c r="H182" s="1028"/>
      <c r="I182" s="1028"/>
      <c r="J182" s="1028"/>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row>
    <row r="183" spans="1:59">
      <c r="A183" s="1028"/>
      <c r="B183" s="1028"/>
      <c r="C183" s="1028"/>
      <c r="D183" s="1028"/>
      <c r="E183" s="1028"/>
      <c r="F183" s="1028"/>
      <c r="G183" s="1028"/>
      <c r="H183" s="1028"/>
      <c r="I183" s="1028"/>
      <c r="J183" s="1028"/>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row>
    <row r="184" spans="1:59">
      <c r="A184" s="1028"/>
      <c r="B184" s="1028"/>
      <c r="C184" s="1028"/>
      <c r="D184" s="1028"/>
      <c r="E184" s="1028"/>
      <c r="F184" s="1028"/>
      <c r="G184" s="1028"/>
      <c r="H184" s="1028"/>
      <c r="I184" s="1028"/>
      <c r="J184" s="1028"/>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row>
    <row r="185" spans="1:59">
      <c r="A185" s="1028"/>
      <c r="B185" s="1028"/>
      <c r="C185" s="1028"/>
      <c r="D185" s="1028"/>
      <c r="E185" s="1028"/>
      <c r="F185" s="1028"/>
      <c r="G185" s="1028"/>
      <c r="H185" s="1028"/>
      <c r="I185" s="1028"/>
      <c r="J185" s="1028"/>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row>
    <row r="186" spans="1:59">
      <c r="A186" s="1028"/>
      <c r="B186" s="1028"/>
      <c r="C186" s="1028"/>
      <c r="D186" s="1028"/>
      <c r="E186" s="1028"/>
      <c r="F186" s="1028"/>
      <c r="G186" s="1028"/>
      <c r="H186" s="1028"/>
      <c r="I186" s="1028"/>
      <c r="J186" s="1028"/>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row>
    <row r="187" spans="1:59">
      <c r="A187" s="1028"/>
      <c r="B187" s="1028"/>
      <c r="C187" s="1028"/>
      <c r="D187" s="1028"/>
      <c r="E187" s="1028"/>
      <c r="F187" s="1028"/>
      <c r="G187" s="1028"/>
      <c r="H187" s="1028"/>
      <c r="I187" s="1028"/>
      <c r="J187" s="1028"/>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row>
    <row r="188" spans="1:59">
      <c r="A188" s="1028"/>
      <c r="B188" s="1028"/>
      <c r="C188" s="1028"/>
      <c r="D188" s="1028"/>
      <c r="E188" s="1028"/>
      <c r="F188" s="1028"/>
      <c r="G188" s="1028"/>
      <c r="H188" s="1028"/>
      <c r="I188" s="1028"/>
      <c r="J188" s="1028"/>
    </row>
    <row r="189" spans="1:59">
      <c r="A189" s="1028"/>
      <c r="B189" s="1028"/>
      <c r="C189" s="1028"/>
      <c r="D189" s="1028"/>
      <c r="E189" s="1028"/>
      <c r="F189" s="1028"/>
      <c r="G189" s="1028"/>
      <c r="H189" s="1028"/>
      <c r="I189" s="1028"/>
      <c r="J189" s="1028"/>
    </row>
    <row r="190" spans="1:59">
      <c r="A190" s="1028"/>
      <c r="B190" s="1028"/>
      <c r="C190" s="1028"/>
      <c r="D190" s="1028"/>
      <c r="E190" s="1028"/>
      <c r="F190" s="1028"/>
      <c r="G190" s="1028"/>
      <c r="H190" s="1028"/>
      <c r="I190" s="1028"/>
      <c r="J190" s="1028"/>
    </row>
    <row r="191" spans="1:59">
      <c r="A191" s="1028"/>
      <c r="B191" s="1028"/>
      <c r="C191" s="1028"/>
      <c r="D191" s="1028"/>
      <c r="E191" s="1028"/>
      <c r="F191" s="1028"/>
      <c r="G191" s="1028"/>
      <c r="H191" s="1028"/>
      <c r="I191" s="1028"/>
      <c r="J191" s="1028"/>
    </row>
    <row r="192" spans="1:59">
      <c r="I192" s="1028"/>
      <c r="J192" s="1028"/>
    </row>
    <row r="193" spans="9:10">
      <c r="I193" s="1028"/>
      <c r="J193" s="1028"/>
    </row>
  </sheetData>
  <phoneticPr fontId="0" type="noConversion"/>
  <printOptions horizontalCentered="1" verticalCentered="1"/>
  <pageMargins left="0.5" right="0.5" top="0.5" bottom="0.5" header="0.5" footer="0.5"/>
  <pageSetup scale="62" fitToHeight="2" orientation="portrait" horizontalDpi="300" verticalDpi="300" r:id="rId1"/>
  <headerFooter alignWithMargins="0"/>
  <rowBreaks count="1" manualBreakCount="1">
    <brk id="58"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8">
    <tabColor rgb="FF00B050"/>
  </sheetPr>
  <dimension ref="A1:Z135"/>
  <sheetViews>
    <sheetView defaultGridColor="0" view="pageBreakPreview" colorId="22" zoomScaleNormal="85" zoomScaleSheetLayoutView="100" workbookViewId="0">
      <selection activeCell="A14" sqref="A14:G14"/>
    </sheetView>
  </sheetViews>
  <sheetFormatPr defaultColWidth="9.6640625" defaultRowHeight="15"/>
  <cols>
    <col min="1" max="1" width="4.6640625" style="4" customWidth="1"/>
    <col min="2" max="2" width="2.6640625" style="4" customWidth="1"/>
    <col min="3" max="3" width="32.6640625" style="4" customWidth="1"/>
    <col min="4" max="4" width="22" style="4" customWidth="1"/>
    <col min="5" max="5" width="17.6640625" style="4" customWidth="1"/>
    <col min="6" max="6" width="15.6640625" style="4" customWidth="1"/>
    <col min="7" max="7" width="14.44140625" style="4" bestFit="1" customWidth="1"/>
    <col min="8" max="16384" width="9.6640625" style="4"/>
  </cols>
  <sheetData>
    <row r="1" spans="1:10">
      <c r="A1" s="13" t="s">
        <v>2838</v>
      </c>
      <c r="B1" s="41"/>
      <c r="C1" s="41"/>
      <c r="D1" s="129" t="s">
        <v>4363</v>
      </c>
      <c r="E1" s="129" t="s">
        <v>4364</v>
      </c>
      <c r="F1" s="41" t="s">
        <v>2841</v>
      </c>
      <c r="G1" s="42"/>
      <c r="H1" s="11"/>
      <c r="I1" s="11"/>
      <c r="J1" s="11"/>
    </row>
    <row r="2" spans="1:10">
      <c r="A2" s="47" t="str">
        <f>'Data Sheet'!$C$25</f>
        <v>Orange and Rockland Utilities, Inc</v>
      </c>
      <c r="B2" s="11"/>
      <c r="C2" s="11"/>
      <c r="D2" s="53" t="s">
        <v>5427</v>
      </c>
      <c r="E2" s="53" t="s">
        <v>3397</v>
      </c>
      <c r="F2" s="11"/>
      <c r="G2" s="48"/>
      <c r="H2" s="11"/>
      <c r="I2" s="11"/>
      <c r="J2" s="11"/>
    </row>
    <row r="3" spans="1:10" ht="15" customHeight="1">
      <c r="A3" s="49"/>
      <c r="B3" s="52"/>
      <c r="C3" s="52"/>
      <c r="D3" s="61" t="s">
        <v>4038</v>
      </c>
      <c r="E3" s="1881" t="str">
        <f>'Data Sheet'!$C$40</f>
        <v>4/30/2014</v>
      </c>
      <c r="F3" s="69" t="str">
        <f>'Data Sheet'!$C$38</f>
        <v>12/31/2013</v>
      </c>
      <c r="G3" s="51"/>
      <c r="H3" s="11"/>
      <c r="I3" s="11"/>
      <c r="J3" s="11"/>
    </row>
    <row r="4" spans="1:10" ht="15" customHeight="1">
      <c r="A4" s="131" t="s">
        <v>4039</v>
      </c>
      <c r="B4" s="132"/>
      <c r="C4" s="132"/>
      <c r="D4" s="132"/>
      <c r="E4" s="132"/>
      <c r="F4" s="132"/>
      <c r="G4" s="133"/>
      <c r="H4" s="11"/>
      <c r="I4" s="11"/>
      <c r="J4" s="11"/>
    </row>
    <row r="5" spans="1:10">
      <c r="A5" s="47"/>
      <c r="B5" s="11"/>
      <c r="C5" s="11"/>
      <c r="D5" s="11"/>
      <c r="E5" s="11"/>
      <c r="F5" s="11"/>
      <c r="G5" s="48"/>
      <c r="H5" s="11"/>
      <c r="I5" s="11"/>
      <c r="J5" s="11"/>
    </row>
    <row r="6" spans="1:10">
      <c r="A6" s="3382" t="s">
        <v>3479</v>
      </c>
      <c r="B6" s="3383"/>
      <c r="C6" s="3383"/>
      <c r="D6" s="3383"/>
      <c r="E6" s="3383"/>
      <c r="F6" s="3383"/>
      <c r="G6" s="48"/>
      <c r="H6" s="11"/>
      <c r="I6" s="11"/>
      <c r="J6" s="11"/>
    </row>
    <row r="7" spans="1:10">
      <c r="A7" s="3382" t="s">
        <v>3480</v>
      </c>
      <c r="B7" s="3383"/>
      <c r="C7" s="3383"/>
      <c r="D7" s="3383"/>
      <c r="E7" s="3383"/>
      <c r="F7" s="3383"/>
      <c r="G7" s="3384"/>
      <c r="H7" s="11"/>
      <c r="I7" s="11"/>
      <c r="J7" s="11"/>
    </row>
    <row r="8" spans="1:10">
      <c r="A8" s="3382" t="s">
        <v>3481</v>
      </c>
      <c r="B8" s="3383"/>
      <c r="C8" s="3383"/>
      <c r="D8" s="3383"/>
      <c r="E8" s="3383"/>
      <c r="F8" s="3383"/>
      <c r="G8" s="3384"/>
      <c r="H8" s="11"/>
      <c r="I8" s="11"/>
      <c r="J8" s="11"/>
    </row>
    <row r="9" spans="1:10">
      <c r="A9" s="3382" t="s">
        <v>3482</v>
      </c>
      <c r="B9" s="3383"/>
      <c r="C9" s="3383"/>
      <c r="D9" s="3383"/>
      <c r="E9" s="3383"/>
      <c r="F9" s="3383"/>
      <c r="G9" s="3384"/>
      <c r="H9" s="11"/>
      <c r="I9" s="11"/>
      <c r="J9" s="11"/>
    </row>
    <row r="10" spans="1:10">
      <c r="A10" s="47"/>
      <c r="B10" s="11"/>
      <c r="C10" s="11"/>
      <c r="D10" s="11"/>
      <c r="E10" s="11"/>
      <c r="F10" s="11"/>
      <c r="G10" s="48"/>
      <c r="H10" s="11"/>
      <c r="I10" s="11"/>
      <c r="J10" s="11"/>
    </row>
    <row r="11" spans="1:10">
      <c r="A11" s="3382" t="s">
        <v>3483</v>
      </c>
      <c r="B11" s="3383"/>
      <c r="C11" s="3383"/>
      <c r="D11" s="3383"/>
      <c r="E11" s="3383"/>
      <c r="F11" s="3383"/>
      <c r="G11" s="3384"/>
      <c r="H11" s="11"/>
      <c r="I11" s="11"/>
      <c r="J11" s="11"/>
    </row>
    <row r="12" spans="1:10">
      <c r="A12" s="47"/>
      <c r="B12" s="11"/>
      <c r="C12" s="11"/>
      <c r="D12" s="11"/>
      <c r="E12" s="11"/>
      <c r="F12" s="11"/>
      <c r="G12" s="48"/>
      <c r="H12" s="11"/>
      <c r="I12" s="11"/>
      <c r="J12" s="11"/>
    </row>
    <row r="13" spans="1:10">
      <c r="A13" s="3382" t="s">
        <v>3484</v>
      </c>
      <c r="B13" s="3383"/>
      <c r="C13" s="3383"/>
      <c r="D13" s="3383"/>
      <c r="E13" s="3383"/>
      <c r="F13" s="3383"/>
      <c r="G13" s="3384"/>
      <c r="H13" s="11"/>
      <c r="I13" s="11"/>
      <c r="J13" s="11"/>
    </row>
    <row r="14" spans="1:10">
      <c r="A14" s="3382" t="s">
        <v>2074</v>
      </c>
      <c r="B14" s="3383"/>
      <c r="C14" s="3383"/>
      <c r="D14" s="3383"/>
      <c r="E14" s="3383"/>
      <c r="F14" s="3383"/>
      <c r="G14" s="3384"/>
      <c r="H14" s="11"/>
      <c r="I14" s="11"/>
      <c r="J14" s="11"/>
    </row>
    <row r="15" spans="1:10">
      <c r="A15" s="49"/>
      <c r="B15" s="52"/>
      <c r="C15" s="52"/>
      <c r="D15" s="52"/>
      <c r="E15" s="52"/>
      <c r="F15" s="52"/>
      <c r="G15" s="51"/>
      <c r="H15" s="11"/>
      <c r="I15" s="11"/>
      <c r="J15" s="11"/>
    </row>
    <row r="16" spans="1:10">
      <c r="A16" s="47"/>
      <c r="B16" s="66"/>
      <c r="C16" s="11"/>
      <c r="D16" s="11"/>
      <c r="E16" s="1832" t="s">
        <v>3042</v>
      </c>
      <c r="F16" s="1832" t="s">
        <v>2075</v>
      </c>
      <c r="G16" s="137" t="s">
        <v>3042</v>
      </c>
      <c r="H16" s="11"/>
      <c r="I16" s="11"/>
      <c r="J16" s="11"/>
    </row>
    <row r="17" spans="1:26">
      <c r="A17" s="47" t="s">
        <v>4231</v>
      </c>
      <c r="B17" s="66"/>
      <c r="C17" s="44" t="s">
        <v>1327</v>
      </c>
      <c r="D17" s="44"/>
      <c r="E17" s="1832" t="s">
        <v>2605</v>
      </c>
      <c r="F17" s="1832" t="s">
        <v>2076</v>
      </c>
      <c r="G17" s="137" t="s">
        <v>764</v>
      </c>
      <c r="H17" s="11"/>
      <c r="I17" s="11"/>
      <c r="J17" s="11"/>
    </row>
    <row r="18" spans="1:26">
      <c r="A18" s="49" t="s">
        <v>4234</v>
      </c>
      <c r="B18" s="66"/>
      <c r="C18" s="561" t="s">
        <v>74</v>
      </c>
      <c r="D18" s="561"/>
      <c r="E18" s="220" t="s">
        <v>2140</v>
      </c>
      <c r="F18" s="220" t="s">
        <v>2141</v>
      </c>
      <c r="G18" s="138" t="s">
        <v>2142</v>
      </c>
      <c r="H18" s="11"/>
      <c r="I18" s="11"/>
      <c r="J18" s="11"/>
    </row>
    <row r="19" spans="1:26" ht="16.350000000000001" customHeight="1">
      <c r="A19" s="47">
        <v>1</v>
      </c>
      <c r="B19" s="3112" t="s">
        <v>5324</v>
      </c>
      <c r="C19" s="3113"/>
      <c r="D19" s="3118"/>
      <c r="E19" s="563">
        <v>1457</v>
      </c>
      <c r="F19" s="205"/>
      <c r="G19" s="177">
        <f t="shared" ref="G19:G60" si="0">E19+F19</f>
        <v>1457</v>
      </c>
      <c r="H19" s="11"/>
      <c r="I19" s="11"/>
      <c r="J19" s="11"/>
      <c r="K19" s="11"/>
      <c r="L19" s="11"/>
      <c r="M19" s="11"/>
      <c r="N19" s="11"/>
      <c r="O19" s="11"/>
      <c r="P19" s="11"/>
      <c r="Q19" s="11"/>
      <c r="R19" s="11"/>
      <c r="S19" s="11"/>
      <c r="T19" s="11"/>
      <c r="U19" s="11"/>
      <c r="V19" s="11"/>
      <c r="W19" s="11"/>
      <c r="X19" s="11"/>
      <c r="Y19" s="11"/>
      <c r="Z19" s="11"/>
    </row>
    <row r="20" spans="1:26" ht="16.350000000000001" customHeight="1">
      <c r="A20" s="47">
        <v>2</v>
      </c>
      <c r="B20" s="3114" t="s">
        <v>5318</v>
      </c>
      <c r="C20" s="533"/>
      <c r="D20" s="3119"/>
      <c r="E20" s="562">
        <v>15549</v>
      </c>
      <c r="F20" s="200"/>
      <c r="G20" s="178">
        <f t="shared" si="0"/>
        <v>15549</v>
      </c>
      <c r="H20" s="11"/>
      <c r="I20" s="11"/>
      <c r="J20" s="11"/>
      <c r="K20" s="11"/>
      <c r="L20" s="11"/>
      <c r="M20" s="11"/>
      <c r="N20" s="11"/>
      <c r="O20" s="11"/>
      <c r="P20" s="11"/>
      <c r="Q20" s="11"/>
      <c r="R20" s="11"/>
      <c r="S20" s="11"/>
      <c r="T20" s="11"/>
      <c r="U20" s="11"/>
      <c r="V20" s="11"/>
      <c r="W20" s="11"/>
      <c r="X20" s="11"/>
      <c r="Y20" s="11"/>
      <c r="Z20" s="11"/>
    </row>
    <row r="21" spans="1:26" ht="16.350000000000001" customHeight="1">
      <c r="A21" s="47">
        <v>3</v>
      </c>
      <c r="B21" s="3114" t="s">
        <v>5325</v>
      </c>
      <c r="C21" s="533"/>
      <c r="D21" s="3119"/>
      <c r="E21" s="562">
        <v>1229.8800000000001</v>
      </c>
      <c r="F21" s="200"/>
      <c r="G21" s="178">
        <f t="shared" si="0"/>
        <v>1229.8800000000001</v>
      </c>
      <c r="H21" s="11"/>
      <c r="I21" s="11"/>
      <c r="J21" s="11"/>
      <c r="K21" s="11"/>
      <c r="L21" s="11"/>
      <c r="M21" s="11"/>
      <c r="N21" s="11"/>
      <c r="O21" s="11"/>
      <c r="P21" s="11"/>
      <c r="Q21" s="11"/>
      <c r="R21" s="11"/>
      <c r="S21" s="11"/>
      <c r="T21" s="11"/>
      <c r="U21" s="11"/>
      <c r="V21" s="11"/>
      <c r="W21" s="11"/>
      <c r="X21" s="11"/>
      <c r="Y21" s="11"/>
      <c r="Z21" s="11"/>
    </row>
    <row r="22" spans="1:26" ht="16.350000000000001" customHeight="1">
      <c r="A22" s="47">
        <v>4</v>
      </c>
      <c r="B22" s="3114"/>
      <c r="C22" s="533"/>
      <c r="D22" s="3119"/>
      <c r="E22" s="562"/>
      <c r="F22" s="200"/>
      <c r="G22" s="178">
        <f t="shared" si="0"/>
        <v>0</v>
      </c>
      <c r="H22" s="11"/>
      <c r="I22" s="11"/>
      <c r="J22" s="11"/>
      <c r="K22" s="11"/>
      <c r="L22" s="11"/>
      <c r="M22" s="11"/>
      <c r="N22" s="11"/>
      <c r="O22" s="11"/>
      <c r="P22" s="11"/>
      <c r="Q22" s="11"/>
      <c r="R22" s="11"/>
      <c r="S22" s="11"/>
      <c r="T22" s="11"/>
      <c r="U22" s="11"/>
      <c r="V22" s="11"/>
      <c r="W22" s="11"/>
      <c r="X22" s="11"/>
      <c r="Y22" s="11"/>
      <c r="Z22" s="11"/>
    </row>
    <row r="23" spans="1:26" ht="16.350000000000001" customHeight="1">
      <c r="A23" s="47">
        <v>5</v>
      </c>
      <c r="B23" s="3115" t="s">
        <v>5326</v>
      </c>
      <c r="C23" s="533"/>
      <c r="D23" s="3119"/>
      <c r="E23" s="562">
        <v>1081.6199999999999</v>
      </c>
      <c r="F23" s="200"/>
      <c r="G23" s="178">
        <f t="shared" si="0"/>
        <v>1081.6199999999999</v>
      </c>
      <c r="H23" s="11"/>
      <c r="I23" s="11"/>
      <c r="J23" s="11"/>
      <c r="K23" s="11"/>
      <c r="L23" s="11"/>
      <c r="M23" s="11"/>
      <c r="N23" s="11"/>
      <c r="O23" s="11"/>
      <c r="P23" s="11"/>
      <c r="Q23" s="11"/>
      <c r="R23" s="11"/>
      <c r="S23" s="11"/>
      <c r="T23" s="11"/>
      <c r="U23" s="11"/>
      <c r="V23" s="11"/>
      <c r="W23" s="11"/>
      <c r="X23" s="11"/>
      <c r="Y23" s="11"/>
      <c r="Z23" s="11"/>
    </row>
    <row r="24" spans="1:26" ht="16.350000000000001" customHeight="1">
      <c r="A24" s="47">
        <v>6</v>
      </c>
      <c r="B24" s="3115" t="s">
        <v>5327</v>
      </c>
      <c r="C24" s="533"/>
      <c r="D24" s="3119"/>
      <c r="E24" s="562">
        <v>1104.8599999999999</v>
      </c>
      <c r="F24" s="200"/>
      <c r="G24" s="178">
        <f t="shared" si="0"/>
        <v>1104.8599999999999</v>
      </c>
      <c r="H24" s="11"/>
      <c r="I24" s="11"/>
      <c r="J24" s="11"/>
      <c r="K24" s="11"/>
      <c r="L24" s="11"/>
      <c r="M24" s="11"/>
      <c r="N24" s="11"/>
      <c r="O24" s="11"/>
      <c r="P24" s="11"/>
      <c r="Q24" s="11"/>
      <c r="R24" s="11"/>
      <c r="S24" s="11"/>
      <c r="T24" s="11"/>
      <c r="U24" s="11"/>
      <c r="V24" s="11"/>
      <c r="W24" s="11"/>
      <c r="X24" s="11"/>
      <c r="Y24" s="11"/>
      <c r="Z24" s="11"/>
    </row>
    <row r="25" spans="1:26" ht="16.350000000000001" customHeight="1">
      <c r="A25" s="47">
        <v>7</v>
      </c>
      <c r="B25" s="3115" t="s">
        <v>5328</v>
      </c>
      <c r="C25" s="533"/>
      <c r="D25" s="3119"/>
      <c r="E25" s="562">
        <v>8808.49</v>
      </c>
      <c r="F25" s="200"/>
      <c r="G25" s="178">
        <f t="shared" si="0"/>
        <v>8808.49</v>
      </c>
      <c r="H25" s="11"/>
      <c r="I25" s="11"/>
      <c r="J25" s="11"/>
      <c r="K25" s="11"/>
      <c r="L25" s="11"/>
      <c r="M25" s="11"/>
      <c r="N25" s="11"/>
      <c r="O25" s="11"/>
      <c r="P25" s="11"/>
      <c r="Q25" s="11"/>
      <c r="R25" s="11"/>
      <c r="S25" s="11"/>
      <c r="T25" s="11"/>
      <c r="U25" s="11"/>
      <c r="V25" s="11"/>
      <c r="W25" s="11"/>
      <c r="X25" s="11"/>
      <c r="Y25" s="11"/>
      <c r="Z25" s="11"/>
    </row>
    <row r="26" spans="1:26" ht="16.350000000000001" customHeight="1">
      <c r="A26" s="47">
        <v>8</v>
      </c>
      <c r="B26" s="3115" t="s">
        <v>5329</v>
      </c>
      <c r="C26" s="533"/>
      <c r="D26" s="3119"/>
      <c r="E26" s="562"/>
      <c r="F26" s="200"/>
      <c r="G26" s="178">
        <f t="shared" si="0"/>
        <v>0</v>
      </c>
      <c r="H26" s="11"/>
      <c r="I26" s="11"/>
      <c r="J26" s="11"/>
      <c r="K26" s="11"/>
      <c r="L26" s="11"/>
      <c r="M26" s="11"/>
      <c r="N26" s="11"/>
      <c r="O26" s="11"/>
      <c r="P26" s="11"/>
      <c r="Q26" s="11"/>
      <c r="R26" s="11"/>
      <c r="S26" s="11"/>
      <c r="T26" s="11"/>
      <c r="U26" s="11"/>
      <c r="V26" s="11"/>
      <c r="W26" s="11"/>
      <c r="X26" s="11"/>
      <c r="Y26" s="11"/>
      <c r="Z26" s="11"/>
    </row>
    <row r="27" spans="1:26" ht="16.350000000000001" customHeight="1">
      <c r="A27" s="47">
        <v>9</v>
      </c>
      <c r="B27" s="3115" t="s">
        <v>5330</v>
      </c>
      <c r="C27" s="533"/>
      <c r="D27" s="3119"/>
      <c r="E27" s="562">
        <v>4739.8100000000004</v>
      </c>
      <c r="F27" s="200"/>
      <c r="G27" s="178">
        <f t="shared" si="0"/>
        <v>4739.8100000000004</v>
      </c>
      <c r="H27" s="11"/>
      <c r="I27" s="11"/>
      <c r="J27" s="11"/>
      <c r="K27" s="11"/>
      <c r="L27" s="11"/>
      <c r="M27" s="11"/>
      <c r="N27" s="11"/>
      <c r="O27" s="11"/>
      <c r="P27" s="11"/>
      <c r="Q27" s="11"/>
      <c r="R27" s="11"/>
      <c r="S27" s="11"/>
      <c r="T27" s="11"/>
      <c r="U27" s="11"/>
      <c r="V27" s="11"/>
      <c r="W27" s="11"/>
      <c r="X27" s="11"/>
      <c r="Y27" s="11"/>
      <c r="Z27" s="11"/>
    </row>
    <row r="28" spans="1:26" ht="16.350000000000001" customHeight="1">
      <c r="A28" s="47">
        <v>10</v>
      </c>
      <c r="B28" s="3115" t="s">
        <v>5319</v>
      </c>
      <c r="C28" s="533"/>
      <c r="D28" s="3119"/>
      <c r="E28" s="562"/>
      <c r="F28" s="200"/>
      <c r="G28" s="178">
        <f t="shared" si="0"/>
        <v>0</v>
      </c>
      <c r="H28" s="11"/>
      <c r="I28" s="11"/>
      <c r="J28" s="11"/>
      <c r="K28" s="11"/>
      <c r="L28" s="11"/>
      <c r="M28" s="11"/>
      <c r="N28" s="11"/>
      <c r="O28" s="11"/>
      <c r="P28" s="11"/>
      <c r="Q28" s="11"/>
      <c r="R28" s="11"/>
      <c r="S28" s="11"/>
      <c r="T28" s="11"/>
      <c r="U28" s="11"/>
      <c r="V28" s="11"/>
      <c r="W28" s="11"/>
      <c r="X28" s="11"/>
      <c r="Y28" s="11"/>
      <c r="Z28" s="11"/>
    </row>
    <row r="29" spans="1:26" ht="16.350000000000001" customHeight="1">
      <c r="A29" s="47">
        <v>11</v>
      </c>
      <c r="B29" s="3115" t="s">
        <v>5320</v>
      </c>
      <c r="C29" s="533"/>
      <c r="D29" s="3119"/>
      <c r="E29" s="562">
        <v>2370.94</v>
      </c>
      <c r="F29" s="200"/>
      <c r="G29" s="178">
        <f t="shared" si="0"/>
        <v>2370.94</v>
      </c>
      <c r="H29" s="11"/>
      <c r="I29" s="11"/>
      <c r="J29" s="11"/>
      <c r="K29" s="11"/>
      <c r="L29" s="11"/>
      <c r="M29" s="11"/>
      <c r="N29" s="11"/>
      <c r="O29" s="11"/>
      <c r="P29" s="11"/>
      <c r="Q29" s="11"/>
      <c r="R29" s="11"/>
      <c r="S29" s="11"/>
      <c r="T29" s="11"/>
      <c r="U29" s="11"/>
      <c r="V29" s="11"/>
      <c r="W29" s="11"/>
      <c r="X29" s="11"/>
      <c r="Y29" s="11"/>
      <c r="Z29" s="11"/>
    </row>
    <row r="30" spans="1:26" ht="16.350000000000001" customHeight="1">
      <c r="A30" s="47">
        <v>12</v>
      </c>
      <c r="B30" s="3115" t="s">
        <v>5321</v>
      </c>
      <c r="C30" s="533"/>
      <c r="D30" s="3119"/>
      <c r="E30" s="562">
        <v>7321.25</v>
      </c>
      <c r="F30" s="200"/>
      <c r="G30" s="178">
        <f t="shared" si="0"/>
        <v>7321.25</v>
      </c>
      <c r="H30" s="11"/>
      <c r="I30" s="11"/>
      <c r="J30" s="11"/>
      <c r="K30" s="11"/>
      <c r="L30" s="11"/>
      <c r="M30" s="11"/>
      <c r="N30" s="11"/>
      <c r="O30" s="11"/>
      <c r="P30" s="11"/>
      <c r="Q30" s="11"/>
      <c r="R30" s="11"/>
      <c r="S30" s="11"/>
      <c r="T30" s="11"/>
      <c r="U30" s="11"/>
      <c r="V30" s="11"/>
      <c r="W30" s="11"/>
      <c r="X30" s="11"/>
      <c r="Y30" s="11"/>
      <c r="Z30" s="11"/>
    </row>
    <row r="31" spans="1:26" ht="16.350000000000001" customHeight="1">
      <c r="A31" s="47">
        <v>13</v>
      </c>
      <c r="B31" s="3115" t="s">
        <v>5322</v>
      </c>
      <c r="C31" s="533"/>
      <c r="D31" s="3119"/>
      <c r="E31" s="562"/>
      <c r="F31" s="200"/>
      <c r="G31" s="178">
        <f t="shared" si="0"/>
        <v>0</v>
      </c>
      <c r="H31" s="11"/>
      <c r="I31" s="11"/>
      <c r="J31" s="11"/>
      <c r="K31" s="11"/>
      <c r="L31" s="11"/>
      <c r="M31" s="11"/>
      <c r="N31" s="11"/>
      <c r="O31" s="11"/>
      <c r="P31" s="11"/>
      <c r="Q31" s="11"/>
      <c r="R31" s="11"/>
      <c r="S31" s="11"/>
      <c r="T31" s="11"/>
      <c r="U31" s="11"/>
      <c r="V31" s="11"/>
      <c r="W31" s="11"/>
      <c r="X31" s="11"/>
      <c r="Y31" s="11"/>
      <c r="Z31" s="11"/>
    </row>
    <row r="32" spans="1:26" ht="16.350000000000001" customHeight="1">
      <c r="A32" s="47">
        <v>14</v>
      </c>
      <c r="B32" s="3115"/>
      <c r="C32" s="533"/>
      <c r="D32" s="3119"/>
      <c r="E32" s="562"/>
      <c r="F32" s="200"/>
      <c r="G32" s="178">
        <f t="shared" si="0"/>
        <v>0</v>
      </c>
      <c r="H32" s="11"/>
      <c r="I32" s="11"/>
      <c r="J32" s="11"/>
      <c r="K32" s="11"/>
      <c r="L32" s="11"/>
      <c r="M32" s="11"/>
      <c r="N32" s="11"/>
      <c r="O32" s="11"/>
      <c r="P32" s="11"/>
      <c r="Q32" s="11"/>
      <c r="R32" s="11"/>
      <c r="S32" s="11"/>
      <c r="T32" s="11"/>
      <c r="U32" s="11"/>
      <c r="V32" s="11"/>
      <c r="W32" s="11"/>
      <c r="X32" s="11"/>
      <c r="Y32" s="11"/>
      <c r="Z32" s="11"/>
    </row>
    <row r="33" spans="1:26" ht="16.350000000000001" customHeight="1">
      <c r="A33" s="47">
        <v>15</v>
      </c>
      <c r="B33" s="3115"/>
      <c r="C33" s="533"/>
      <c r="D33" s="3119"/>
      <c r="E33" s="562"/>
      <c r="F33" s="200"/>
      <c r="G33" s="178">
        <f t="shared" si="0"/>
        <v>0</v>
      </c>
      <c r="H33" s="11"/>
      <c r="I33" s="11"/>
      <c r="J33" s="11"/>
      <c r="K33" s="11"/>
      <c r="L33" s="11"/>
      <c r="M33" s="11"/>
      <c r="N33" s="11"/>
      <c r="O33" s="11"/>
      <c r="P33" s="11"/>
      <c r="Q33" s="11"/>
      <c r="R33" s="11"/>
      <c r="S33" s="11"/>
      <c r="T33" s="11"/>
      <c r="U33" s="11"/>
      <c r="V33" s="11"/>
      <c r="W33" s="11"/>
      <c r="X33" s="11"/>
      <c r="Y33" s="11"/>
      <c r="Z33" s="11"/>
    </row>
    <row r="34" spans="1:26" ht="16.350000000000001" customHeight="1">
      <c r="A34" s="47">
        <v>16</v>
      </c>
      <c r="B34" s="3115"/>
      <c r="C34" s="533"/>
      <c r="D34" s="3119"/>
      <c r="E34" s="562"/>
      <c r="F34" s="200"/>
      <c r="G34" s="178">
        <f t="shared" si="0"/>
        <v>0</v>
      </c>
      <c r="H34" s="11"/>
      <c r="I34" s="11"/>
      <c r="J34" s="11"/>
      <c r="K34" s="11"/>
      <c r="L34" s="11"/>
      <c r="M34" s="11"/>
      <c r="N34" s="11"/>
      <c r="O34" s="11"/>
      <c r="P34" s="11"/>
      <c r="Q34" s="11"/>
      <c r="R34" s="11"/>
      <c r="S34" s="11"/>
      <c r="T34" s="11"/>
      <c r="U34" s="11"/>
      <c r="V34" s="11"/>
      <c r="W34" s="11"/>
      <c r="X34" s="11"/>
      <c r="Y34" s="11"/>
      <c r="Z34" s="11"/>
    </row>
    <row r="35" spans="1:26" ht="16.350000000000001" customHeight="1">
      <c r="A35" s="47">
        <v>17</v>
      </c>
      <c r="B35" s="3115"/>
      <c r="C35" s="533"/>
      <c r="D35" s="3119"/>
      <c r="E35" s="562"/>
      <c r="F35" s="200"/>
      <c r="G35" s="178">
        <f t="shared" si="0"/>
        <v>0</v>
      </c>
      <c r="H35" s="11"/>
      <c r="I35" s="11"/>
      <c r="J35" s="11"/>
      <c r="K35" s="11"/>
      <c r="L35" s="11"/>
      <c r="M35" s="11"/>
      <c r="N35" s="11"/>
      <c r="O35" s="11"/>
      <c r="P35" s="11"/>
      <c r="Q35" s="11"/>
      <c r="R35" s="11"/>
      <c r="S35" s="11"/>
      <c r="T35" s="11"/>
      <c r="U35" s="11"/>
      <c r="V35" s="11"/>
      <c r="W35" s="11"/>
      <c r="X35" s="11"/>
      <c r="Y35" s="11"/>
      <c r="Z35" s="11"/>
    </row>
    <row r="36" spans="1:26" ht="16.350000000000001" customHeight="1">
      <c r="A36" s="47">
        <v>18</v>
      </c>
      <c r="B36" s="3115" t="s">
        <v>5331</v>
      </c>
      <c r="C36" s="3116"/>
      <c r="D36" s="3119"/>
      <c r="E36" s="562">
        <v>12072</v>
      </c>
      <c r="F36" s="200"/>
      <c r="G36" s="178">
        <f t="shared" si="0"/>
        <v>12072</v>
      </c>
      <c r="H36" s="11"/>
      <c r="I36" s="11"/>
      <c r="J36" s="11"/>
      <c r="K36" s="11"/>
      <c r="L36" s="11"/>
      <c r="M36" s="11"/>
      <c r="N36" s="11"/>
      <c r="O36" s="11"/>
      <c r="P36" s="11"/>
      <c r="Q36" s="11"/>
      <c r="R36" s="11"/>
      <c r="S36" s="11"/>
      <c r="T36" s="11"/>
      <c r="U36" s="11"/>
      <c r="V36" s="11"/>
      <c r="W36" s="11"/>
      <c r="X36" s="11"/>
      <c r="Y36" s="11"/>
      <c r="Z36" s="11"/>
    </row>
    <row r="37" spans="1:26" ht="16.350000000000001" customHeight="1">
      <c r="A37" s="47">
        <v>19</v>
      </c>
      <c r="B37" s="3120"/>
      <c r="C37" s="3104"/>
      <c r="D37" s="3121"/>
      <c r="F37" s="200"/>
      <c r="G37" s="178">
        <f t="shared" si="0"/>
        <v>0</v>
      </c>
      <c r="H37" s="11"/>
      <c r="I37" s="11"/>
      <c r="J37" s="11"/>
      <c r="K37" s="11"/>
      <c r="L37" s="11"/>
      <c r="M37" s="11"/>
      <c r="N37" s="11"/>
      <c r="O37" s="11"/>
      <c r="P37" s="11"/>
      <c r="Q37" s="11"/>
      <c r="R37" s="11"/>
      <c r="S37" s="11"/>
      <c r="T37" s="11"/>
      <c r="U37" s="11"/>
      <c r="V37" s="11"/>
      <c r="W37" s="11"/>
      <c r="X37" s="11"/>
      <c r="Y37" s="11"/>
      <c r="Z37" s="11"/>
    </row>
    <row r="38" spans="1:26" ht="16.350000000000001" customHeight="1">
      <c r="A38" s="47">
        <v>20</v>
      </c>
      <c r="B38" s="3120"/>
      <c r="C38" s="3104"/>
      <c r="D38" s="3121"/>
      <c r="F38" s="200"/>
      <c r="G38" s="178">
        <f t="shared" si="0"/>
        <v>0</v>
      </c>
      <c r="H38" s="11"/>
      <c r="I38" s="11"/>
      <c r="J38" s="11"/>
      <c r="K38" s="11"/>
      <c r="L38" s="11"/>
      <c r="M38" s="11"/>
      <c r="N38" s="11"/>
      <c r="O38" s="11"/>
      <c r="P38" s="11"/>
      <c r="Q38" s="11"/>
      <c r="R38" s="11"/>
      <c r="S38" s="11"/>
      <c r="T38" s="11"/>
      <c r="U38" s="11"/>
      <c r="V38" s="11"/>
      <c r="W38" s="11"/>
      <c r="X38" s="11"/>
      <c r="Y38" s="11"/>
      <c r="Z38" s="11"/>
    </row>
    <row r="39" spans="1:26" ht="16.350000000000001" customHeight="1">
      <c r="A39" s="47">
        <v>21</v>
      </c>
      <c r="B39" s="3120"/>
      <c r="C39" s="3104"/>
      <c r="D39" s="3121"/>
      <c r="F39" s="200"/>
      <c r="G39" s="178">
        <f t="shared" si="0"/>
        <v>0</v>
      </c>
      <c r="H39" s="11"/>
      <c r="I39" s="11"/>
      <c r="J39" s="11"/>
      <c r="K39" s="11"/>
      <c r="L39" s="11"/>
      <c r="M39" s="11"/>
      <c r="N39" s="11"/>
      <c r="O39" s="11"/>
      <c r="P39" s="11"/>
      <c r="Q39" s="11"/>
      <c r="R39" s="11"/>
      <c r="S39" s="11"/>
      <c r="T39" s="11"/>
      <c r="U39" s="11"/>
      <c r="V39" s="11"/>
      <c r="W39" s="11"/>
      <c r="X39" s="11"/>
      <c r="Y39" s="11"/>
      <c r="Z39" s="11"/>
    </row>
    <row r="40" spans="1:26" ht="16.350000000000001" customHeight="1">
      <c r="A40" s="47">
        <v>22</v>
      </c>
      <c r="B40" s="3120"/>
      <c r="C40" s="3104"/>
      <c r="D40" s="3121"/>
      <c r="F40" s="200"/>
      <c r="G40" s="178">
        <f t="shared" si="0"/>
        <v>0</v>
      </c>
      <c r="H40" s="11"/>
      <c r="I40" s="11"/>
      <c r="J40" s="11"/>
      <c r="K40" s="11"/>
      <c r="L40" s="11"/>
      <c r="M40" s="11"/>
      <c r="N40" s="11"/>
      <c r="O40" s="11"/>
      <c r="P40" s="11"/>
      <c r="Q40" s="11"/>
      <c r="R40" s="11"/>
      <c r="S40" s="11"/>
      <c r="T40" s="11"/>
      <c r="U40" s="11"/>
      <c r="V40" s="11"/>
      <c r="W40" s="11"/>
      <c r="X40" s="11"/>
      <c r="Y40" s="11"/>
      <c r="Z40" s="11"/>
    </row>
    <row r="41" spans="1:26" ht="16.350000000000001" customHeight="1">
      <c r="A41" s="47">
        <v>23</v>
      </c>
      <c r="B41" s="3115"/>
      <c r="C41" s="533"/>
      <c r="D41" s="3119"/>
      <c r="E41" s="562"/>
      <c r="F41" s="200"/>
      <c r="G41" s="178">
        <f t="shared" si="0"/>
        <v>0</v>
      </c>
      <c r="H41" s="11"/>
      <c r="I41" s="11"/>
      <c r="J41" s="11"/>
      <c r="K41" s="11"/>
      <c r="L41" s="11"/>
      <c r="M41" s="11"/>
      <c r="N41" s="11"/>
      <c r="O41" s="11"/>
      <c r="P41" s="11"/>
      <c r="Q41" s="11"/>
      <c r="R41" s="11"/>
      <c r="S41" s="11"/>
      <c r="T41" s="11"/>
      <c r="U41" s="11"/>
      <c r="V41" s="11"/>
      <c r="W41" s="11"/>
      <c r="X41" s="11"/>
      <c r="Y41" s="11"/>
      <c r="Z41" s="11"/>
    </row>
    <row r="42" spans="1:26" ht="16.350000000000001" customHeight="1">
      <c r="A42" s="47">
        <v>24</v>
      </c>
      <c r="B42" s="3115"/>
      <c r="C42" s="533"/>
      <c r="D42" s="3119"/>
      <c r="E42" s="562"/>
      <c r="F42" s="200"/>
      <c r="G42" s="178">
        <f t="shared" si="0"/>
        <v>0</v>
      </c>
      <c r="H42" s="11"/>
      <c r="I42" s="11"/>
      <c r="J42" s="11"/>
      <c r="K42" s="11"/>
      <c r="L42" s="11"/>
      <c r="M42" s="11"/>
      <c r="N42" s="11"/>
      <c r="O42" s="11"/>
      <c r="P42" s="11"/>
      <c r="Q42" s="11"/>
      <c r="R42" s="11"/>
      <c r="S42" s="11"/>
      <c r="T42" s="11"/>
      <c r="U42" s="11"/>
      <c r="V42" s="11"/>
      <c r="W42" s="11"/>
      <c r="X42" s="11"/>
      <c r="Y42" s="11"/>
      <c r="Z42" s="11"/>
    </row>
    <row r="43" spans="1:26" ht="16.350000000000001" customHeight="1">
      <c r="A43" s="47">
        <v>25</v>
      </c>
      <c r="B43" s="3115"/>
      <c r="C43" s="533"/>
      <c r="D43" s="3119"/>
      <c r="E43" s="562"/>
      <c r="F43" s="200"/>
      <c r="G43" s="178">
        <f t="shared" si="0"/>
        <v>0</v>
      </c>
      <c r="H43" s="11"/>
      <c r="I43" s="11"/>
      <c r="J43" s="11"/>
      <c r="K43" s="11"/>
      <c r="L43" s="11"/>
      <c r="M43" s="11"/>
      <c r="N43" s="11"/>
      <c r="O43" s="11"/>
      <c r="P43" s="11"/>
      <c r="Q43" s="11"/>
      <c r="R43" s="11"/>
      <c r="S43" s="11"/>
      <c r="T43" s="11"/>
      <c r="U43" s="11"/>
      <c r="V43" s="11"/>
      <c r="W43" s="11"/>
      <c r="X43" s="11"/>
      <c r="Y43" s="11"/>
      <c r="Z43" s="11"/>
    </row>
    <row r="44" spans="1:26" ht="16.350000000000001" customHeight="1">
      <c r="A44" s="47">
        <v>26</v>
      </c>
      <c r="B44" s="3115"/>
      <c r="C44" s="533"/>
      <c r="D44" s="3119"/>
      <c r="E44" s="562"/>
      <c r="F44" s="200"/>
      <c r="G44" s="178">
        <f t="shared" si="0"/>
        <v>0</v>
      </c>
      <c r="H44" s="11"/>
      <c r="I44" s="11"/>
      <c r="J44" s="11"/>
      <c r="K44" s="11"/>
      <c r="L44" s="11"/>
      <c r="M44" s="11"/>
      <c r="N44" s="11"/>
      <c r="O44" s="11"/>
      <c r="P44" s="11"/>
      <c r="Q44" s="11"/>
      <c r="R44" s="11"/>
      <c r="S44" s="11"/>
      <c r="T44" s="11"/>
      <c r="U44" s="11"/>
      <c r="V44" s="11"/>
      <c r="W44" s="11"/>
      <c r="X44" s="11"/>
      <c r="Y44" s="11"/>
      <c r="Z44" s="11"/>
    </row>
    <row r="45" spans="1:26" ht="16.350000000000001" customHeight="1">
      <c r="A45" s="47">
        <v>27</v>
      </c>
      <c r="B45" s="3115"/>
      <c r="C45" s="533"/>
      <c r="D45" s="3119"/>
      <c r="E45" s="562"/>
      <c r="F45" s="200"/>
      <c r="G45" s="178">
        <f t="shared" si="0"/>
        <v>0</v>
      </c>
      <c r="H45" s="11"/>
      <c r="I45" s="11"/>
      <c r="J45" s="11"/>
      <c r="K45" s="11"/>
      <c r="L45" s="11"/>
      <c r="M45" s="11"/>
      <c r="N45" s="11"/>
      <c r="O45" s="11"/>
      <c r="P45" s="11"/>
      <c r="Q45" s="11"/>
      <c r="R45" s="11"/>
      <c r="S45" s="11"/>
      <c r="T45" s="11"/>
      <c r="U45" s="11"/>
      <c r="V45" s="11"/>
      <c r="W45" s="11"/>
      <c r="X45" s="11"/>
      <c r="Y45" s="11"/>
      <c r="Z45" s="11"/>
    </row>
    <row r="46" spans="1:26" ht="16.350000000000001" customHeight="1">
      <c r="A46" s="47">
        <v>28</v>
      </c>
      <c r="B46" s="3115"/>
      <c r="C46" s="533"/>
      <c r="D46" s="3119"/>
      <c r="E46" s="562"/>
      <c r="F46" s="200"/>
      <c r="G46" s="178">
        <f t="shared" si="0"/>
        <v>0</v>
      </c>
      <c r="H46" s="11"/>
      <c r="I46" s="11"/>
      <c r="J46" s="11"/>
      <c r="K46" s="11"/>
      <c r="L46" s="11"/>
      <c r="M46" s="11"/>
      <c r="N46" s="11"/>
      <c r="O46" s="11"/>
      <c r="P46" s="11"/>
      <c r="Q46" s="11"/>
      <c r="R46" s="11"/>
      <c r="S46" s="11"/>
      <c r="T46" s="11"/>
      <c r="U46" s="11"/>
      <c r="V46" s="11"/>
      <c r="W46" s="11"/>
      <c r="X46" s="11"/>
      <c r="Y46" s="11"/>
      <c r="Z46" s="11"/>
    </row>
    <row r="47" spans="1:26" ht="16.350000000000001" customHeight="1">
      <c r="A47" s="47">
        <v>29</v>
      </c>
      <c r="B47" s="3115"/>
      <c r="C47" s="533"/>
      <c r="D47" s="3119"/>
      <c r="E47" s="562"/>
      <c r="F47" s="200"/>
      <c r="G47" s="178">
        <f t="shared" si="0"/>
        <v>0</v>
      </c>
      <c r="H47" s="11"/>
      <c r="I47" s="11"/>
      <c r="J47" s="11"/>
      <c r="K47" s="11"/>
      <c r="L47" s="11"/>
      <c r="M47" s="11"/>
      <c r="N47" s="11"/>
      <c r="O47" s="11"/>
      <c r="P47" s="11"/>
      <c r="Q47" s="11"/>
      <c r="R47" s="11"/>
      <c r="S47" s="11"/>
      <c r="T47" s="11"/>
      <c r="U47" s="11"/>
      <c r="V47" s="11"/>
      <c r="W47" s="11"/>
      <c r="X47" s="11"/>
      <c r="Y47" s="11"/>
      <c r="Z47" s="11"/>
    </row>
    <row r="48" spans="1:26" ht="16.350000000000001" customHeight="1">
      <c r="A48" s="47">
        <v>30</v>
      </c>
      <c r="B48" s="3115"/>
      <c r="C48" s="533"/>
      <c r="D48" s="3119"/>
      <c r="E48" s="562"/>
      <c r="F48" s="200"/>
      <c r="G48" s="178">
        <f t="shared" si="0"/>
        <v>0</v>
      </c>
      <c r="H48" s="11"/>
      <c r="I48" s="11"/>
      <c r="J48" s="11"/>
      <c r="K48" s="11"/>
    </row>
    <row r="49" spans="1:11" ht="16.350000000000001" customHeight="1">
      <c r="A49" s="47">
        <v>31</v>
      </c>
      <c r="B49" s="3115"/>
      <c r="C49" s="533"/>
      <c r="D49" s="3119"/>
      <c r="E49" s="562"/>
      <c r="F49" s="200"/>
      <c r="G49" s="178">
        <f t="shared" si="0"/>
        <v>0</v>
      </c>
      <c r="H49" s="11"/>
      <c r="I49" s="11"/>
      <c r="J49" s="11"/>
      <c r="K49" s="11"/>
    </row>
    <row r="50" spans="1:11" ht="16.350000000000001" customHeight="1">
      <c r="A50" s="47">
        <v>32</v>
      </c>
      <c r="B50" s="3115"/>
      <c r="C50" s="533"/>
      <c r="D50" s="3119"/>
      <c r="E50" s="562"/>
      <c r="F50" s="200"/>
      <c r="G50" s="178">
        <f t="shared" si="0"/>
        <v>0</v>
      </c>
      <c r="H50" s="11"/>
      <c r="I50" s="11"/>
      <c r="J50" s="11"/>
      <c r="K50" s="11"/>
    </row>
    <row r="51" spans="1:11" ht="16.350000000000001" customHeight="1">
      <c r="A51" s="47">
        <v>33</v>
      </c>
      <c r="B51" s="3115"/>
      <c r="C51" s="533"/>
      <c r="D51" s="3119"/>
      <c r="E51" s="562"/>
      <c r="F51" s="200"/>
      <c r="G51" s="178">
        <f t="shared" si="0"/>
        <v>0</v>
      </c>
      <c r="H51" s="11"/>
      <c r="I51" s="11"/>
      <c r="J51" s="11"/>
    </row>
    <row r="52" spans="1:11" ht="16.350000000000001" customHeight="1">
      <c r="A52" s="47">
        <v>34</v>
      </c>
      <c r="B52" s="3115"/>
      <c r="C52" s="533"/>
      <c r="D52" s="3119"/>
      <c r="E52" s="562"/>
      <c r="F52" s="200"/>
      <c r="G52" s="178">
        <f t="shared" si="0"/>
        <v>0</v>
      </c>
      <c r="H52" s="11"/>
      <c r="I52" s="11"/>
      <c r="J52" s="11"/>
    </row>
    <row r="53" spans="1:11" ht="16.350000000000001" customHeight="1">
      <c r="A53" s="47">
        <v>35</v>
      </c>
      <c r="B53" s="3115"/>
      <c r="C53" s="533"/>
      <c r="D53" s="3119"/>
      <c r="E53" s="562"/>
      <c r="F53" s="200"/>
      <c r="G53" s="178">
        <f t="shared" si="0"/>
        <v>0</v>
      </c>
      <c r="H53" s="11"/>
      <c r="I53" s="11"/>
      <c r="J53" s="11"/>
    </row>
    <row r="54" spans="1:11" ht="16.350000000000001" customHeight="1">
      <c r="A54" s="47">
        <v>36</v>
      </c>
      <c r="B54" s="3115"/>
      <c r="C54" s="533"/>
      <c r="D54" s="3119"/>
      <c r="E54" s="562"/>
      <c r="F54" s="200"/>
      <c r="G54" s="178">
        <f t="shared" si="0"/>
        <v>0</v>
      </c>
      <c r="H54" s="11"/>
      <c r="I54" s="11"/>
      <c r="J54" s="11"/>
    </row>
    <row r="55" spans="1:11" ht="16.350000000000001" customHeight="1">
      <c r="A55" s="47">
        <v>37</v>
      </c>
      <c r="B55" s="3115"/>
      <c r="C55" s="533"/>
      <c r="D55" s="3119"/>
      <c r="E55" s="562"/>
      <c r="F55" s="200"/>
      <c r="G55" s="178">
        <f t="shared" si="0"/>
        <v>0</v>
      </c>
      <c r="H55" s="11"/>
      <c r="I55" s="11"/>
      <c r="J55" s="11"/>
    </row>
    <row r="56" spans="1:11" ht="16.350000000000001" customHeight="1">
      <c r="A56" s="47">
        <v>38</v>
      </c>
      <c r="B56" s="3115"/>
      <c r="C56" s="533"/>
      <c r="D56" s="3119"/>
      <c r="E56" s="562"/>
      <c r="F56" s="200"/>
      <c r="G56" s="178">
        <f t="shared" si="0"/>
        <v>0</v>
      </c>
      <c r="H56" s="11"/>
      <c r="I56" s="11"/>
      <c r="J56" s="11"/>
    </row>
    <row r="57" spans="1:11" ht="16.350000000000001" customHeight="1">
      <c r="A57" s="47">
        <v>39</v>
      </c>
      <c r="B57" s="3115"/>
      <c r="C57" s="533"/>
      <c r="D57" s="3119"/>
      <c r="E57" s="562"/>
      <c r="F57" s="200"/>
      <c r="G57" s="178">
        <f t="shared" si="0"/>
        <v>0</v>
      </c>
      <c r="H57" s="11"/>
      <c r="I57" s="11"/>
      <c r="J57" s="11"/>
    </row>
    <row r="58" spans="1:11" ht="16.350000000000001" customHeight="1">
      <c r="A58" s="47">
        <v>40</v>
      </c>
      <c r="B58" s="3115"/>
      <c r="C58" s="533"/>
      <c r="D58" s="3119"/>
      <c r="E58" s="562"/>
      <c r="F58" s="200"/>
      <c r="G58" s="178">
        <f t="shared" si="0"/>
        <v>0</v>
      </c>
      <c r="H58" s="11"/>
      <c r="I58" s="11"/>
      <c r="J58" s="11"/>
    </row>
    <row r="59" spans="1:11" ht="16.350000000000001" customHeight="1">
      <c r="A59" s="47">
        <v>41</v>
      </c>
      <c r="B59" s="3115"/>
      <c r="C59" s="533" t="s">
        <v>2077</v>
      </c>
      <c r="D59" s="3119"/>
      <c r="E59" s="562"/>
      <c r="F59" s="200"/>
      <c r="G59" s="178">
        <f t="shared" si="0"/>
        <v>0</v>
      </c>
      <c r="H59" s="11"/>
      <c r="I59" s="11"/>
      <c r="J59" s="11"/>
    </row>
    <row r="60" spans="1:11" ht="16.350000000000001" customHeight="1">
      <c r="A60" s="47">
        <v>42</v>
      </c>
      <c r="B60" s="3117"/>
      <c r="C60" s="2849" t="s">
        <v>2078</v>
      </c>
      <c r="D60" s="3122"/>
      <c r="E60" s="562">
        <f>9+500+1715</f>
        <v>2224</v>
      </c>
      <c r="F60" s="200"/>
      <c r="G60" s="178">
        <f t="shared" si="0"/>
        <v>2224</v>
      </c>
      <c r="H60" s="11"/>
      <c r="I60" s="11"/>
      <c r="J60" s="11"/>
    </row>
    <row r="61" spans="1:11" ht="16.350000000000001" customHeight="1" thickBot="1">
      <c r="A61" s="190">
        <v>43</v>
      </c>
      <c r="B61" s="217"/>
      <c r="C61" s="73" t="s">
        <v>1235</v>
      </c>
      <c r="D61" s="73"/>
      <c r="E61" s="171">
        <f>SUM(E19:E60)</f>
        <v>57958.85</v>
      </c>
      <c r="F61" s="171">
        <f>SUM(F19:F60)</f>
        <v>0</v>
      </c>
      <c r="G61" s="169">
        <f>SUM(G19:G60)</f>
        <v>57958.85</v>
      </c>
      <c r="H61" s="11"/>
      <c r="I61" s="11"/>
      <c r="J61" s="11"/>
    </row>
    <row r="62" spans="1:11">
      <c r="A62" s="11"/>
      <c r="B62" s="11"/>
      <c r="C62" s="11"/>
      <c r="D62" s="11"/>
      <c r="E62" s="11"/>
      <c r="F62" s="11"/>
      <c r="G62" s="11"/>
      <c r="H62" s="11"/>
      <c r="I62" s="11"/>
      <c r="J62" s="11"/>
    </row>
    <row r="63" spans="1:11">
      <c r="A63" s="11" t="s">
        <v>1236</v>
      </c>
      <c r="B63" s="11"/>
      <c r="C63" s="11"/>
      <c r="D63" s="11"/>
      <c r="E63" s="11"/>
      <c r="F63" s="11"/>
      <c r="G63" s="174" t="s">
        <v>5323</v>
      </c>
      <c r="H63" s="11"/>
      <c r="I63" s="11"/>
      <c r="J63" s="11"/>
    </row>
    <row r="64" spans="1:11">
      <c r="A64" s="44" t="s">
        <v>1237</v>
      </c>
      <c r="B64" s="44"/>
      <c r="C64" s="44"/>
      <c r="D64" s="44"/>
      <c r="E64" s="44"/>
      <c r="F64" s="44"/>
      <c r="G64" s="44"/>
      <c r="H64" s="11"/>
      <c r="I64" s="11"/>
      <c r="J64" s="11"/>
    </row>
    <row r="65" spans="1:10">
      <c r="A65" s="11"/>
      <c r="B65" s="11"/>
      <c r="E65" s="11"/>
      <c r="F65" s="11"/>
      <c r="G65" s="11"/>
      <c r="I65" s="11"/>
      <c r="J65" s="11"/>
    </row>
    <row r="66" spans="1:10" ht="15.75" thickBot="1">
      <c r="A66" s="11" t="str">
        <f>'Data Sheet'!$C$25</f>
        <v>Orange and Rockland Utilities, Inc</v>
      </c>
      <c r="B66" s="11"/>
      <c r="C66" s="11"/>
      <c r="D66" s="11"/>
      <c r="E66" s="11"/>
      <c r="F66" s="456" t="str">
        <f>'Data Sheet'!$C$40</f>
        <v>4/30/2014</v>
      </c>
      <c r="G66" s="11" t="str">
        <f>'Data Sheet'!$C$38</f>
        <v>12/31/2013</v>
      </c>
      <c r="I66" s="11"/>
      <c r="J66" s="11"/>
    </row>
    <row r="67" spans="1:10">
      <c r="A67" s="13"/>
      <c r="B67" s="41"/>
      <c r="C67" s="41"/>
      <c r="D67" s="41"/>
      <c r="E67" s="41"/>
      <c r="F67" s="41"/>
      <c r="G67" s="42"/>
      <c r="I67" s="11"/>
      <c r="J67" s="11"/>
    </row>
    <row r="68" spans="1:10">
      <c r="A68" s="1824"/>
      <c r="G68" s="45"/>
      <c r="I68" s="11"/>
      <c r="J68" s="11"/>
    </row>
    <row r="69" spans="1:10">
      <c r="A69" s="47"/>
      <c r="B69" s="533"/>
      <c r="C69" s="533"/>
      <c r="D69" s="533"/>
      <c r="E69" s="533"/>
      <c r="F69" s="533"/>
      <c r="G69" s="48"/>
      <c r="I69" s="11"/>
      <c r="J69" s="11"/>
    </row>
    <row r="70" spans="1:10">
      <c r="A70" s="47"/>
      <c r="B70" s="533"/>
      <c r="C70" s="533"/>
      <c r="D70" s="533"/>
      <c r="E70" s="533"/>
      <c r="F70" s="533"/>
      <c r="G70" s="48"/>
      <c r="I70" s="11"/>
      <c r="J70" s="11"/>
    </row>
    <row r="71" spans="1:10" ht="15.75">
      <c r="A71" s="1824"/>
      <c r="F71" s="46"/>
      <c r="G71" s="203"/>
      <c r="I71" s="11"/>
      <c r="J71" s="11"/>
    </row>
    <row r="72" spans="1:10" ht="15.75">
      <c r="A72" s="1824"/>
      <c r="F72" s="46"/>
      <c r="G72" s="203"/>
      <c r="I72" s="11"/>
      <c r="J72" s="11"/>
    </row>
    <row r="73" spans="1:10" s="1823" customFormat="1" ht="15.75">
      <c r="A73" s="1824"/>
      <c r="F73" s="534"/>
      <c r="G73" s="48"/>
      <c r="I73" s="533"/>
      <c r="J73" s="533"/>
    </row>
    <row r="74" spans="1:10">
      <c r="A74" s="47"/>
      <c r="B74" s="11"/>
      <c r="C74" s="11"/>
      <c r="D74" s="11"/>
      <c r="E74" s="11"/>
      <c r="F74" s="11"/>
      <c r="G74" s="45"/>
      <c r="I74" s="11"/>
      <c r="J74" s="11"/>
    </row>
    <row r="75" spans="1:10">
      <c r="A75" s="47"/>
      <c r="B75" s="11"/>
      <c r="C75" s="11"/>
      <c r="D75" s="11"/>
      <c r="E75" s="11"/>
      <c r="F75" s="11"/>
      <c r="G75" s="48"/>
      <c r="I75" s="11"/>
      <c r="J75" s="11"/>
    </row>
    <row r="76" spans="1:10">
      <c r="A76" s="47"/>
      <c r="B76" s="11"/>
      <c r="C76" s="11"/>
      <c r="D76" s="11"/>
      <c r="E76" s="11"/>
      <c r="F76" s="11"/>
      <c r="G76" s="48"/>
      <c r="I76" s="11"/>
      <c r="J76" s="11"/>
    </row>
    <row r="77" spans="1:10" ht="15.75">
      <c r="A77" s="47"/>
      <c r="B77" s="11"/>
      <c r="C77" s="11"/>
      <c r="D77" s="11"/>
      <c r="E77" s="11"/>
      <c r="F77" s="11"/>
      <c r="G77" s="203"/>
      <c r="I77" s="11"/>
      <c r="J77" s="11"/>
    </row>
    <row r="78" spans="1:10" ht="15.75">
      <c r="A78" s="47"/>
      <c r="B78" s="11"/>
      <c r="C78" s="11"/>
      <c r="D78" s="11"/>
      <c r="E78" s="11"/>
      <c r="F78" s="11"/>
      <c r="G78" s="203"/>
      <c r="I78" s="11"/>
      <c r="J78" s="11"/>
    </row>
    <row r="79" spans="1:10" ht="15.75">
      <c r="A79" s="47"/>
      <c r="B79" s="11"/>
      <c r="C79" s="11"/>
      <c r="D79" s="11"/>
      <c r="E79" s="11"/>
      <c r="F79" s="11"/>
      <c r="G79" s="203"/>
      <c r="I79" s="11"/>
      <c r="J79" s="11"/>
    </row>
    <row r="80" spans="1:10" s="1823" customFormat="1">
      <c r="A80" s="47"/>
      <c r="B80" s="533"/>
      <c r="C80" s="533"/>
      <c r="D80" s="533"/>
      <c r="E80" s="533"/>
      <c r="F80" s="533"/>
      <c r="G80" s="48"/>
      <c r="I80" s="533"/>
      <c r="J80" s="533"/>
    </row>
    <row r="81" spans="1:10">
      <c r="A81" s="47"/>
      <c r="B81" s="11"/>
      <c r="C81" s="11"/>
      <c r="D81" s="11"/>
      <c r="E81" s="11"/>
      <c r="F81" s="11"/>
      <c r="G81" s="48"/>
      <c r="I81" s="11"/>
      <c r="J81" s="11"/>
    </row>
    <row r="82" spans="1:10">
      <c r="A82" s="47"/>
      <c r="B82" s="11"/>
      <c r="C82" s="1843"/>
      <c r="D82" s="11"/>
      <c r="E82" s="1843"/>
      <c r="F82" s="1843"/>
      <c r="G82" s="48"/>
      <c r="I82" s="11"/>
      <c r="J82" s="11"/>
    </row>
    <row r="83" spans="1:10">
      <c r="A83" s="47"/>
      <c r="B83" s="11"/>
      <c r="C83" s="11"/>
      <c r="D83" s="11"/>
      <c r="E83" s="11"/>
      <c r="F83" s="11"/>
      <c r="G83" s="48"/>
      <c r="I83" s="11"/>
      <c r="J83" s="11"/>
    </row>
    <row r="84" spans="1:10">
      <c r="A84" s="47"/>
      <c r="B84" s="11"/>
      <c r="C84" s="533"/>
      <c r="D84" s="11"/>
      <c r="E84" s="11"/>
      <c r="F84" s="11"/>
      <c r="G84" s="48"/>
      <c r="I84" s="11"/>
      <c r="J84" s="11"/>
    </row>
    <row r="85" spans="1:10">
      <c r="A85" s="47"/>
      <c r="B85" s="11"/>
      <c r="C85" s="11"/>
      <c r="D85" s="11"/>
      <c r="F85" s="11"/>
      <c r="G85" s="48"/>
      <c r="I85" s="11"/>
      <c r="J85" s="11"/>
    </row>
    <row r="86" spans="1:10">
      <c r="A86" s="47"/>
      <c r="B86" s="11"/>
      <c r="C86" s="11"/>
      <c r="D86" s="11"/>
      <c r="E86" s="11"/>
      <c r="F86" s="11"/>
      <c r="G86" s="48"/>
      <c r="I86" s="11"/>
      <c r="J86" s="11"/>
    </row>
    <row r="87" spans="1:10">
      <c r="A87" s="47"/>
      <c r="B87" s="11"/>
      <c r="C87" s="11"/>
      <c r="D87" s="11"/>
      <c r="E87" s="11"/>
      <c r="F87" s="11"/>
      <c r="G87" s="48"/>
      <c r="I87" s="11"/>
      <c r="J87" s="11"/>
    </row>
    <row r="88" spans="1:10">
      <c r="A88" s="47"/>
      <c r="B88" s="11"/>
      <c r="C88" s="11"/>
      <c r="D88" s="11"/>
      <c r="E88" s="11"/>
      <c r="F88" s="11"/>
      <c r="G88" s="48"/>
      <c r="I88" s="11"/>
      <c r="J88" s="11"/>
    </row>
    <row r="89" spans="1:10">
      <c r="A89" s="47"/>
      <c r="B89" s="11"/>
      <c r="C89" s="11"/>
      <c r="D89" s="11"/>
      <c r="E89" s="11"/>
      <c r="F89" s="11"/>
      <c r="G89" s="48"/>
      <c r="I89" s="11"/>
      <c r="J89" s="11"/>
    </row>
    <row r="90" spans="1:10">
      <c r="A90" s="47"/>
      <c r="B90" s="11"/>
      <c r="C90" s="11"/>
      <c r="D90" s="11"/>
      <c r="E90" s="11"/>
      <c r="F90" s="11"/>
      <c r="G90" s="48"/>
      <c r="I90" s="11"/>
      <c r="J90" s="11"/>
    </row>
    <row r="91" spans="1:10">
      <c r="A91" s="47"/>
      <c r="B91" s="11"/>
      <c r="C91" s="11"/>
      <c r="D91" s="11"/>
      <c r="E91" s="11"/>
      <c r="F91" s="11"/>
      <c r="G91" s="48"/>
      <c r="I91" s="11"/>
      <c r="J91" s="11"/>
    </row>
    <row r="92" spans="1:10">
      <c r="A92" s="47"/>
      <c r="B92" s="11"/>
      <c r="C92" s="11"/>
      <c r="D92" s="11"/>
      <c r="E92" s="11"/>
      <c r="F92" s="11"/>
      <c r="G92" s="48"/>
      <c r="I92" s="11"/>
      <c r="J92" s="11"/>
    </row>
    <row r="93" spans="1:10">
      <c r="A93" s="47"/>
      <c r="B93" s="11"/>
      <c r="C93" s="11"/>
      <c r="D93" s="11"/>
      <c r="E93" s="11"/>
      <c r="F93" s="11"/>
      <c r="G93" s="48"/>
      <c r="I93" s="11"/>
      <c r="J93" s="11"/>
    </row>
    <row r="94" spans="1:10">
      <c r="A94" s="47"/>
      <c r="B94" s="11"/>
      <c r="C94" s="11"/>
      <c r="D94" s="11"/>
      <c r="E94" s="11"/>
      <c r="F94" s="11"/>
      <c r="G94" s="48"/>
      <c r="I94" s="11"/>
      <c r="J94" s="11"/>
    </row>
    <row r="95" spans="1:10">
      <c r="A95" s="47"/>
      <c r="B95" s="11"/>
      <c r="C95" s="11"/>
      <c r="D95" s="11"/>
      <c r="E95" s="11"/>
      <c r="F95" s="11"/>
      <c r="G95" s="48"/>
      <c r="I95" s="11"/>
      <c r="J95" s="11"/>
    </row>
    <row r="96" spans="1:10">
      <c r="A96" s="1824"/>
      <c r="G96" s="573"/>
      <c r="I96" s="11"/>
      <c r="J96" s="11"/>
    </row>
    <row r="97" spans="1:10" ht="15.75">
      <c r="A97" s="3385" t="s">
        <v>3485</v>
      </c>
      <c r="B97" s="3386"/>
      <c r="C97" s="3386"/>
      <c r="D97" s="3386"/>
      <c r="E97" s="3386"/>
      <c r="F97" s="3386"/>
      <c r="G97" s="3387"/>
      <c r="I97" s="11"/>
      <c r="J97" s="11"/>
    </row>
    <row r="98" spans="1:10">
      <c r="A98" s="47"/>
      <c r="B98" s="11"/>
      <c r="C98" s="11"/>
      <c r="D98" s="11"/>
      <c r="E98" s="11"/>
      <c r="F98" s="11"/>
      <c r="G98" s="48"/>
      <c r="I98" s="11"/>
      <c r="J98" s="11"/>
    </row>
    <row r="99" spans="1:10">
      <c r="A99" s="47"/>
      <c r="B99" s="11"/>
      <c r="C99" s="11"/>
      <c r="D99" s="11"/>
      <c r="E99" s="11"/>
      <c r="F99" s="11"/>
      <c r="G99" s="573"/>
      <c r="H99" s="1823"/>
      <c r="I99" s="11"/>
      <c r="J99" s="11"/>
    </row>
    <row r="100" spans="1:10">
      <c r="A100" s="47"/>
      <c r="B100" s="11"/>
      <c r="C100" s="11"/>
      <c r="D100" s="11"/>
      <c r="E100" s="11"/>
      <c r="F100" s="11"/>
      <c r="G100" s="48"/>
      <c r="I100" s="11"/>
      <c r="J100" s="11"/>
    </row>
    <row r="101" spans="1:10">
      <c r="A101" s="47"/>
      <c r="B101" s="11"/>
      <c r="C101" s="11"/>
      <c r="D101" s="11"/>
      <c r="E101" s="11"/>
      <c r="F101" s="11"/>
      <c r="G101" s="48"/>
      <c r="I101" s="11"/>
      <c r="J101" s="11"/>
    </row>
    <row r="102" spans="1:10">
      <c r="A102" s="47"/>
      <c r="B102" s="11"/>
      <c r="C102" s="11"/>
      <c r="D102" s="11"/>
      <c r="E102" s="11"/>
      <c r="F102" s="11"/>
      <c r="G102" s="48"/>
      <c r="I102" s="11"/>
      <c r="J102" s="11"/>
    </row>
    <row r="103" spans="1:10">
      <c r="A103" s="47"/>
      <c r="B103" s="11"/>
      <c r="C103" s="11"/>
      <c r="D103" s="11"/>
      <c r="E103" s="11"/>
      <c r="F103" s="11"/>
      <c r="G103" s="48"/>
      <c r="I103" s="11"/>
      <c r="J103" s="11"/>
    </row>
    <row r="104" spans="1:10">
      <c r="A104" s="47"/>
      <c r="B104" s="11"/>
      <c r="C104" s="11"/>
      <c r="D104" s="11"/>
      <c r="E104" s="11"/>
      <c r="F104" s="11"/>
      <c r="G104" s="48"/>
      <c r="I104" s="11"/>
      <c r="J104" s="11"/>
    </row>
    <row r="105" spans="1:10">
      <c r="A105" s="47"/>
      <c r="B105" s="11"/>
      <c r="C105" s="11"/>
      <c r="D105" s="11"/>
      <c r="E105" s="11"/>
      <c r="F105" s="11"/>
      <c r="G105" s="48"/>
      <c r="I105" s="11"/>
      <c r="J105" s="11"/>
    </row>
    <row r="106" spans="1:10">
      <c r="A106" s="47"/>
      <c r="B106" s="11"/>
      <c r="C106" s="11"/>
      <c r="D106" s="11"/>
      <c r="E106" s="11"/>
      <c r="F106" s="11"/>
      <c r="G106" s="48"/>
      <c r="I106" s="11"/>
      <c r="J106" s="11"/>
    </row>
    <row r="107" spans="1:10">
      <c r="A107" s="47"/>
      <c r="B107" s="11"/>
      <c r="C107" s="11"/>
      <c r="D107" s="11"/>
      <c r="E107" s="11"/>
      <c r="F107" s="11"/>
      <c r="G107" s="48"/>
      <c r="I107" s="11"/>
      <c r="J107" s="11"/>
    </row>
    <row r="108" spans="1:10">
      <c r="A108" s="47"/>
      <c r="B108" s="11"/>
      <c r="C108" s="11"/>
      <c r="D108" s="11"/>
      <c r="E108" s="11"/>
      <c r="F108" s="11"/>
      <c r="G108" s="48"/>
      <c r="I108" s="11"/>
      <c r="J108" s="11"/>
    </row>
    <row r="109" spans="1:10">
      <c r="A109" s="47"/>
      <c r="B109" s="11"/>
      <c r="C109" s="11"/>
      <c r="D109" s="11"/>
      <c r="E109" s="11"/>
      <c r="F109" s="11"/>
      <c r="G109" s="48"/>
      <c r="I109" s="11"/>
      <c r="J109" s="11"/>
    </row>
    <row r="110" spans="1:10">
      <c r="A110" s="47"/>
      <c r="B110" s="11"/>
      <c r="C110" s="11"/>
      <c r="D110" s="11"/>
      <c r="E110" s="11"/>
      <c r="F110" s="11"/>
      <c r="G110" s="48"/>
      <c r="I110" s="11"/>
      <c r="J110" s="11"/>
    </row>
    <row r="111" spans="1:10">
      <c r="A111" s="47"/>
      <c r="B111" s="11"/>
      <c r="C111" s="11"/>
      <c r="D111" s="11"/>
      <c r="E111" s="11"/>
      <c r="F111" s="11"/>
      <c r="G111" s="48"/>
      <c r="I111" s="11"/>
      <c r="J111" s="11"/>
    </row>
    <row r="112" spans="1:10">
      <c r="A112" s="47"/>
      <c r="B112" s="11"/>
      <c r="C112" s="11"/>
      <c r="D112" s="11"/>
      <c r="E112" s="11"/>
      <c r="F112" s="11"/>
      <c r="G112" s="48"/>
      <c r="I112" s="11"/>
      <c r="J112" s="11"/>
    </row>
    <row r="113" spans="1:10">
      <c r="A113" s="47"/>
      <c r="B113" s="11"/>
      <c r="C113" s="11"/>
      <c r="D113" s="11"/>
      <c r="E113" s="11"/>
      <c r="F113" s="11"/>
      <c r="G113" s="48"/>
      <c r="I113" s="11"/>
      <c r="J113" s="11"/>
    </row>
    <row r="114" spans="1:10">
      <c r="A114" s="47"/>
      <c r="B114" s="11"/>
      <c r="C114" s="11"/>
      <c r="D114" s="11"/>
      <c r="E114" s="11"/>
      <c r="F114" s="11"/>
      <c r="G114" s="48"/>
      <c r="I114" s="11"/>
      <c r="J114" s="11"/>
    </row>
    <row r="115" spans="1:10">
      <c r="A115" s="47"/>
      <c r="B115" s="11"/>
      <c r="C115" s="11"/>
      <c r="D115" s="11"/>
      <c r="E115" s="11"/>
      <c r="F115" s="11"/>
      <c r="G115" s="204"/>
      <c r="I115" s="11"/>
      <c r="J115" s="11"/>
    </row>
    <row r="116" spans="1:10">
      <c r="A116" s="47"/>
      <c r="B116" s="11"/>
      <c r="C116" s="11"/>
      <c r="D116" s="11"/>
      <c r="E116" s="11"/>
      <c r="F116" s="11"/>
      <c r="G116" s="48"/>
      <c r="I116" s="11"/>
      <c r="J116" s="11"/>
    </row>
    <row r="117" spans="1:10">
      <c r="A117" s="47"/>
      <c r="B117" s="11"/>
      <c r="C117" s="11"/>
      <c r="D117" s="11"/>
      <c r="E117" s="11"/>
      <c r="F117" s="11"/>
      <c r="G117" s="48"/>
      <c r="I117" s="11"/>
      <c r="J117" s="11"/>
    </row>
    <row r="118" spans="1:10">
      <c r="A118" s="47"/>
      <c r="B118" s="11"/>
      <c r="C118" s="11"/>
      <c r="D118" s="11"/>
      <c r="E118" s="11"/>
      <c r="F118" s="11"/>
      <c r="G118" s="48"/>
      <c r="I118" s="11"/>
      <c r="J118" s="11"/>
    </row>
    <row r="119" spans="1:10">
      <c r="A119" s="47"/>
      <c r="B119" s="11"/>
      <c r="C119" s="11"/>
      <c r="D119" s="11"/>
      <c r="E119" s="11"/>
      <c r="F119" s="11"/>
      <c r="G119" s="48"/>
      <c r="I119" s="11"/>
      <c r="J119" s="11"/>
    </row>
    <row r="120" spans="1:10">
      <c r="A120" s="47"/>
      <c r="B120" s="11"/>
      <c r="C120" s="11"/>
      <c r="D120" s="11"/>
      <c r="E120" s="11"/>
      <c r="F120" s="11"/>
      <c r="G120" s="48"/>
      <c r="I120" s="11"/>
      <c r="J120" s="11"/>
    </row>
    <row r="121" spans="1:10">
      <c r="A121" s="47"/>
      <c r="B121" s="11"/>
      <c r="C121" s="11"/>
      <c r="D121" s="11"/>
      <c r="E121" s="11"/>
      <c r="F121" s="11"/>
      <c r="G121" s="48"/>
      <c r="I121" s="11"/>
      <c r="J121" s="11"/>
    </row>
    <row r="122" spans="1:10">
      <c r="A122" s="47"/>
      <c r="B122" s="11"/>
      <c r="C122" s="11"/>
      <c r="D122" s="11"/>
      <c r="E122" s="11"/>
      <c r="F122" s="11"/>
      <c r="G122" s="48"/>
      <c r="I122" s="11"/>
      <c r="J122" s="11"/>
    </row>
    <row r="123" spans="1:10">
      <c r="A123" s="47"/>
      <c r="B123" s="11"/>
      <c r="C123" s="11"/>
      <c r="D123" s="11"/>
      <c r="E123" s="11"/>
      <c r="F123" s="11"/>
      <c r="G123" s="48"/>
      <c r="I123" s="11"/>
      <c r="J123" s="11"/>
    </row>
    <row r="124" spans="1:10">
      <c r="A124" s="47"/>
      <c r="B124" s="11"/>
      <c r="C124" s="11"/>
      <c r="D124" s="11"/>
      <c r="E124" s="11"/>
      <c r="F124" s="11"/>
      <c r="G124" s="48"/>
      <c r="I124" s="11"/>
      <c r="J124" s="11"/>
    </row>
    <row r="125" spans="1:10">
      <c r="A125" s="47"/>
      <c r="B125" s="11"/>
      <c r="C125" s="11"/>
      <c r="D125" s="11"/>
      <c r="E125" s="11"/>
      <c r="F125" s="11"/>
      <c r="G125" s="48"/>
      <c r="I125" s="11"/>
      <c r="J125" s="11"/>
    </row>
    <row r="126" spans="1:10" ht="15.75" thickBot="1">
      <c r="A126" s="72"/>
      <c r="B126" s="73"/>
      <c r="C126" s="2142"/>
      <c r="D126" s="2142"/>
      <c r="E126" s="2142"/>
      <c r="F126" s="73"/>
      <c r="G126" s="74"/>
      <c r="I126" s="11"/>
      <c r="J126" s="11"/>
    </row>
    <row r="127" spans="1:10">
      <c r="G127" s="174"/>
      <c r="I127" s="11"/>
      <c r="J127" s="11"/>
    </row>
    <row r="128" spans="1:10">
      <c r="A128" s="3381"/>
      <c r="B128" s="3381"/>
      <c r="C128" s="3381"/>
      <c r="D128" s="3381"/>
      <c r="E128" s="3381"/>
      <c r="F128" s="3381"/>
      <c r="G128" s="3381"/>
      <c r="I128" s="11"/>
      <c r="J128" s="11"/>
    </row>
    <row r="129" spans="1:10">
      <c r="A129" s="1833"/>
      <c r="B129" s="1833"/>
      <c r="C129" s="1833"/>
      <c r="D129" s="44"/>
      <c r="E129" s="1833"/>
      <c r="F129" s="1833"/>
      <c r="G129" s="1833"/>
      <c r="H129" s="1833"/>
      <c r="I129" s="1833"/>
      <c r="J129" s="1833"/>
    </row>
    <row r="130" spans="1:10">
      <c r="A130" s="11"/>
      <c r="B130" s="11"/>
      <c r="C130" s="11"/>
      <c r="D130" s="11"/>
      <c r="E130" s="11"/>
      <c r="F130" s="11"/>
      <c r="G130" s="11"/>
      <c r="H130" s="11"/>
      <c r="I130" s="11"/>
      <c r="J130" s="11"/>
    </row>
    <row r="131" spans="1:10">
      <c r="A131" s="11"/>
      <c r="B131" s="11"/>
      <c r="C131" s="11"/>
      <c r="D131" s="11"/>
      <c r="E131" s="11"/>
      <c r="F131" s="11"/>
      <c r="G131" s="11"/>
      <c r="H131" s="11"/>
      <c r="I131" s="11"/>
      <c r="J131" s="11"/>
    </row>
    <row r="132" spans="1:10">
      <c r="A132" s="11"/>
      <c r="B132" s="11"/>
      <c r="C132" s="11"/>
      <c r="D132" s="11"/>
      <c r="E132" s="11"/>
      <c r="F132" s="11"/>
      <c r="G132" s="11"/>
      <c r="H132" s="11"/>
      <c r="I132" s="11"/>
      <c r="J132" s="11"/>
    </row>
    <row r="133" spans="1:10">
      <c r="A133" s="11"/>
      <c r="B133" s="11"/>
      <c r="C133" s="11"/>
      <c r="D133" s="11"/>
      <c r="E133" s="11"/>
      <c r="F133" s="11"/>
      <c r="G133" s="11"/>
      <c r="H133" s="11"/>
      <c r="I133" s="11"/>
      <c r="J133" s="11"/>
    </row>
    <row r="134" spans="1:10">
      <c r="A134" s="11"/>
      <c r="B134" s="11"/>
      <c r="C134" s="11"/>
      <c r="D134" s="11"/>
      <c r="E134" s="11"/>
      <c r="F134" s="11"/>
      <c r="G134" s="11"/>
      <c r="H134" s="11"/>
      <c r="I134" s="11"/>
      <c r="J134" s="11"/>
    </row>
    <row r="135" spans="1:10">
      <c r="A135" s="11"/>
      <c r="B135" s="11"/>
      <c r="C135" s="11"/>
      <c r="D135" s="11"/>
      <c r="E135" s="11"/>
      <c r="F135" s="11"/>
      <c r="G135" s="11"/>
      <c r="H135" s="11"/>
      <c r="I135" s="11"/>
      <c r="J135" s="11"/>
    </row>
  </sheetData>
  <mergeCells count="9">
    <mergeCell ref="A128:G128"/>
    <mergeCell ref="A6:F6"/>
    <mergeCell ref="A7:G7"/>
    <mergeCell ref="A8:G8"/>
    <mergeCell ref="A9:G9"/>
    <mergeCell ref="A11:G11"/>
    <mergeCell ref="A13:G13"/>
    <mergeCell ref="A14:G14"/>
    <mergeCell ref="A97:G97"/>
  </mergeCells>
  <phoneticPr fontId="0" type="noConversion"/>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9" enableFormatConditionsCalculation="0">
    <tabColor rgb="FF00B050"/>
  </sheetPr>
  <dimension ref="A1:M132"/>
  <sheetViews>
    <sheetView defaultGridColor="0" view="pageBreakPreview" colorId="22" zoomScale="78" zoomScaleNormal="85" zoomScaleSheetLayoutView="78" workbookViewId="0">
      <selection activeCell="H80" activeCellId="3" sqref="H35 H45 H53 H80"/>
    </sheetView>
  </sheetViews>
  <sheetFormatPr defaultColWidth="12.21875" defaultRowHeight="15"/>
  <cols>
    <col min="1" max="1" width="4.6640625" style="4" customWidth="1"/>
    <col min="2" max="2" width="32.6640625" style="4" customWidth="1"/>
    <col min="3" max="3" width="12.21875" style="4"/>
    <col min="4" max="5" width="14.6640625" style="4" customWidth="1"/>
    <col min="6" max="6" width="20.6640625" style="4" customWidth="1"/>
    <col min="7" max="7" width="2.88671875" style="4" customWidth="1"/>
    <col min="8" max="8" width="25.6640625" style="4" customWidth="1"/>
    <col min="9" max="9" width="6.6640625" style="4" customWidth="1"/>
    <col min="10" max="10" width="14.6640625" style="4" customWidth="1"/>
    <col min="11" max="11" width="21.6640625" style="4" customWidth="1"/>
    <col min="12" max="12" width="22.6640625" style="4" customWidth="1"/>
    <col min="13" max="13" width="4.6640625" style="4" customWidth="1"/>
    <col min="14" max="16384" width="12.21875" style="4"/>
  </cols>
  <sheetData>
    <row r="1" spans="1:13">
      <c r="A1" s="535" t="s">
        <v>2838</v>
      </c>
      <c r="B1" s="536"/>
      <c r="C1" s="537" t="s">
        <v>2747</v>
      </c>
      <c r="D1" s="536"/>
      <c r="E1" s="537" t="s">
        <v>2840</v>
      </c>
      <c r="F1" s="539" t="s">
        <v>2841</v>
      </c>
      <c r="G1" s="535" t="s">
        <v>2838</v>
      </c>
      <c r="H1" s="536"/>
      <c r="I1" s="537" t="s">
        <v>2747</v>
      </c>
      <c r="J1" s="536"/>
      <c r="K1" s="594" t="s">
        <v>2840</v>
      </c>
      <c r="L1" s="538" t="s">
        <v>2841</v>
      </c>
      <c r="M1" s="571"/>
    </row>
    <row r="2" spans="1:13">
      <c r="A2" s="47" t="str">
        <f>'Data Sheet'!$C$25</f>
        <v>Orange and Rockland Utilities, Inc</v>
      </c>
      <c r="B2" s="540"/>
      <c r="C2" s="306" t="s">
        <v>520</v>
      </c>
      <c r="D2" s="540"/>
      <c r="E2" s="306" t="s">
        <v>2842</v>
      </c>
      <c r="F2" s="541"/>
      <c r="G2" s="47" t="str">
        <f>'Data Sheet'!$C$25</f>
        <v>Orange and Rockland Utilities, Inc</v>
      </c>
      <c r="H2" s="540"/>
      <c r="I2" s="306" t="s">
        <v>613</v>
      </c>
      <c r="J2" s="540"/>
      <c r="K2" s="575" t="s">
        <v>2842</v>
      </c>
      <c r="M2" s="573"/>
    </row>
    <row r="3" spans="1:13" ht="15" customHeight="1">
      <c r="A3" s="1825"/>
      <c r="B3" s="542"/>
      <c r="C3" s="360" t="s">
        <v>301</v>
      </c>
      <c r="D3" s="542"/>
      <c r="E3" s="1881" t="str">
        <f>'Data Sheet'!$C$40</f>
        <v>4/30/2014</v>
      </c>
      <c r="F3" s="138" t="str">
        <f>'Data Sheet'!$C$38</f>
        <v>12/31/2013</v>
      </c>
      <c r="G3" s="1825"/>
      <c r="H3" s="542"/>
      <c r="I3" s="360" t="s">
        <v>301</v>
      </c>
      <c r="J3" s="542"/>
      <c r="K3" s="1881" t="str">
        <f>'Data Sheet'!$C$40</f>
        <v>4/30/2014</v>
      </c>
      <c r="L3" s="220" t="str">
        <f>'Data Sheet'!$C$38</f>
        <v>12/31/2013</v>
      </c>
      <c r="M3" s="574"/>
    </row>
    <row r="4" spans="1:13" ht="15" customHeight="1">
      <c r="A4" s="595" t="s">
        <v>1238</v>
      </c>
      <c r="B4" s="596"/>
      <c r="C4" s="596"/>
      <c r="D4" s="596"/>
      <c r="E4" s="596"/>
      <c r="F4" s="597"/>
      <c r="G4" s="622"/>
      <c r="H4" s="596" t="s">
        <v>1239</v>
      </c>
      <c r="I4" s="596"/>
      <c r="J4" s="596"/>
      <c r="K4" s="596"/>
      <c r="L4" s="596"/>
      <c r="M4" s="597"/>
    </row>
    <row r="5" spans="1:13">
      <c r="A5" s="598"/>
      <c r="B5" s="585"/>
      <c r="C5" s="585"/>
      <c r="D5" s="585"/>
      <c r="E5" s="585"/>
      <c r="F5" s="623"/>
      <c r="G5" s="598"/>
      <c r="H5" s="585"/>
      <c r="I5" s="1823"/>
      <c r="J5" s="1823"/>
      <c r="M5" s="573"/>
    </row>
    <row r="6" spans="1:13" ht="15" customHeight="1">
      <c r="A6" s="3388" t="s">
        <v>1306</v>
      </c>
      <c r="B6" s="3280"/>
      <c r="C6" s="3280"/>
      <c r="D6" s="3318" t="s">
        <v>4241</v>
      </c>
      <c r="E6" s="3318"/>
      <c r="F6" s="3281"/>
      <c r="G6" s="3388" t="s">
        <v>1307</v>
      </c>
      <c r="H6" s="3318"/>
      <c r="I6" s="3318"/>
      <c r="J6" s="3318"/>
      <c r="K6" s="4" t="s">
        <v>1246</v>
      </c>
      <c r="M6" s="573"/>
    </row>
    <row r="7" spans="1:13" ht="15" customHeight="1">
      <c r="A7" s="3388"/>
      <c r="B7" s="3280"/>
      <c r="C7" s="3280"/>
      <c r="D7" s="3318"/>
      <c r="E7" s="3318"/>
      <c r="F7" s="3281"/>
      <c r="G7" s="3388"/>
      <c r="H7" s="3318"/>
      <c r="I7" s="3318"/>
      <c r="J7" s="3318"/>
      <c r="K7" s="3280" t="s">
        <v>4242</v>
      </c>
      <c r="L7" s="3280"/>
      <c r="M7" s="3281"/>
    </row>
    <row r="8" spans="1:13" ht="15" customHeight="1">
      <c r="A8" s="3388" t="s">
        <v>3959</v>
      </c>
      <c r="B8" s="3280"/>
      <c r="C8" s="3280"/>
      <c r="D8" s="3318"/>
      <c r="E8" s="3318"/>
      <c r="F8" s="3281"/>
      <c r="G8" s="3388"/>
      <c r="H8" s="3318"/>
      <c r="I8" s="3318"/>
      <c r="J8" s="3318"/>
      <c r="K8" s="3280"/>
      <c r="L8" s="3280"/>
      <c r="M8" s="3281"/>
    </row>
    <row r="9" spans="1:13">
      <c r="A9" s="3388"/>
      <c r="B9" s="3280"/>
      <c r="C9" s="3280"/>
      <c r="D9" s="3318"/>
      <c r="E9" s="3318"/>
      <c r="F9" s="3281"/>
      <c r="G9" s="3388"/>
      <c r="H9" s="3318"/>
      <c r="I9" s="3318"/>
      <c r="J9" s="3318"/>
      <c r="K9" s="3280"/>
      <c r="L9" s="3280"/>
      <c r="M9" s="3281"/>
    </row>
    <row r="10" spans="1:13" ht="15" customHeight="1">
      <c r="A10" s="3388"/>
      <c r="B10" s="3280"/>
      <c r="C10" s="3280"/>
      <c r="D10" s="3318"/>
      <c r="E10" s="3318"/>
      <c r="F10" s="3281"/>
      <c r="G10" s="3388" t="s">
        <v>2237</v>
      </c>
      <c r="H10" s="3318"/>
      <c r="I10" s="3318"/>
      <c r="J10" s="3318"/>
      <c r="K10" s="3280"/>
      <c r="L10" s="3280"/>
      <c r="M10" s="3281"/>
    </row>
    <row r="11" spans="1:13">
      <c r="A11" s="1850"/>
      <c r="B11" s="1829"/>
      <c r="C11" s="1829"/>
      <c r="D11" s="3318"/>
      <c r="E11" s="3318"/>
      <c r="F11" s="3281"/>
      <c r="G11" s="3388"/>
      <c r="H11" s="3318"/>
      <c r="I11" s="3318"/>
      <c r="J11" s="3318"/>
      <c r="K11" s="3280"/>
      <c r="L11" s="3280"/>
      <c r="M11" s="3281"/>
    </row>
    <row r="12" spans="1:13" ht="15" customHeight="1">
      <c r="A12" s="3388" t="s">
        <v>2238</v>
      </c>
      <c r="B12" s="3280"/>
      <c r="C12" s="3280"/>
      <c r="D12" s="3318"/>
      <c r="E12" s="3318"/>
      <c r="F12" s="3281"/>
      <c r="G12" s="3388"/>
      <c r="H12" s="3318"/>
      <c r="I12" s="3318"/>
      <c r="J12" s="3318"/>
      <c r="K12" s="3280"/>
      <c r="L12" s="3280"/>
      <c r="M12" s="3281"/>
    </row>
    <row r="13" spans="1:13" ht="15" customHeight="1">
      <c r="A13" s="3388"/>
      <c r="B13" s="3280"/>
      <c r="C13" s="3280"/>
      <c r="D13" s="3318" t="s">
        <v>193</v>
      </c>
      <c r="E13" s="3318"/>
      <c r="F13" s="3281"/>
      <c r="G13" s="3388"/>
      <c r="H13" s="3318"/>
      <c r="I13" s="3318"/>
      <c r="J13" s="3318"/>
      <c r="K13" s="3280" t="s">
        <v>194</v>
      </c>
      <c r="L13" s="3280"/>
      <c r="M13" s="3281"/>
    </row>
    <row r="14" spans="1:13" ht="15" customHeight="1">
      <c r="A14" s="3388"/>
      <c r="B14" s="3280"/>
      <c r="C14" s="3280"/>
      <c r="D14" s="3318"/>
      <c r="E14" s="3318"/>
      <c r="F14" s="3281"/>
      <c r="G14" s="3388" t="s">
        <v>195</v>
      </c>
      <c r="H14" s="3318"/>
      <c r="I14" s="3318"/>
      <c r="J14" s="3318"/>
      <c r="K14" s="3280"/>
      <c r="L14" s="3280"/>
      <c r="M14" s="3281"/>
    </row>
    <row r="15" spans="1:13">
      <c r="A15" s="1851"/>
      <c r="B15" s="1828"/>
      <c r="C15" s="1828"/>
      <c r="D15" s="3290"/>
      <c r="E15" s="3290"/>
      <c r="F15" s="3359"/>
      <c r="G15" s="3389"/>
      <c r="H15" s="3290"/>
      <c r="I15" s="3290"/>
      <c r="J15" s="3290"/>
      <c r="M15" s="573"/>
    </row>
    <row r="16" spans="1:13">
      <c r="A16" s="599"/>
      <c r="B16" s="586"/>
      <c r="C16" s="578"/>
      <c r="D16" s="585"/>
      <c r="E16" s="600"/>
      <c r="F16" s="580" t="s">
        <v>529</v>
      </c>
      <c r="G16" s="3393" t="s">
        <v>530</v>
      </c>
      <c r="H16" s="3394"/>
      <c r="I16" s="586"/>
      <c r="J16" s="585"/>
      <c r="K16" s="603" t="s">
        <v>529</v>
      </c>
      <c r="L16" s="603" t="s">
        <v>531</v>
      </c>
      <c r="M16" s="604"/>
    </row>
    <row r="17" spans="1:13">
      <c r="A17" s="581" t="s">
        <v>4231</v>
      </c>
      <c r="C17" s="540"/>
      <c r="D17" s="1860" t="s">
        <v>70</v>
      </c>
      <c r="E17" s="583" t="s">
        <v>4164</v>
      </c>
      <c r="F17" s="584" t="s">
        <v>532</v>
      </c>
      <c r="G17" s="3395" t="s">
        <v>533</v>
      </c>
      <c r="H17" s="3342"/>
      <c r="I17" s="3396" t="s">
        <v>534</v>
      </c>
      <c r="J17" s="3342"/>
      <c r="K17" s="1858" t="s">
        <v>532</v>
      </c>
      <c r="L17" s="1858" t="s">
        <v>535</v>
      </c>
      <c r="M17" s="541"/>
    </row>
    <row r="18" spans="1:13">
      <c r="A18" s="581" t="s">
        <v>4234</v>
      </c>
      <c r="B18" s="576" t="s">
        <v>536</v>
      </c>
      <c r="C18" s="605"/>
      <c r="D18" s="1860" t="s">
        <v>537</v>
      </c>
      <c r="E18" s="583" t="s">
        <v>538</v>
      </c>
      <c r="F18" s="584" t="s">
        <v>2605</v>
      </c>
      <c r="G18" s="3395" t="s">
        <v>539</v>
      </c>
      <c r="H18" s="3342"/>
      <c r="I18" s="3396" t="s">
        <v>540</v>
      </c>
      <c r="J18" s="3342"/>
      <c r="K18" s="1858" t="s">
        <v>764</v>
      </c>
      <c r="L18" s="1858" t="s">
        <v>541</v>
      </c>
      <c r="M18" s="582" t="s">
        <v>4231</v>
      </c>
    </row>
    <row r="19" spans="1:13">
      <c r="A19" s="606"/>
      <c r="B19" s="607" t="s">
        <v>74</v>
      </c>
      <c r="C19" s="608"/>
      <c r="D19" s="609" t="s">
        <v>2140</v>
      </c>
      <c r="E19" s="610" t="s">
        <v>2141</v>
      </c>
      <c r="F19" s="634" t="s">
        <v>2142</v>
      </c>
      <c r="G19" s="3390" t="s">
        <v>4070</v>
      </c>
      <c r="H19" s="3391"/>
      <c r="I19" s="3392" t="s">
        <v>4071</v>
      </c>
      <c r="J19" s="3391"/>
      <c r="K19" s="1854" t="s">
        <v>4072</v>
      </c>
      <c r="L19" s="1854" t="s">
        <v>4073</v>
      </c>
      <c r="M19" s="588" t="s">
        <v>4234</v>
      </c>
    </row>
    <row r="20" spans="1:13">
      <c r="A20" s="577">
        <v>1</v>
      </c>
      <c r="B20" s="4" t="s">
        <v>60</v>
      </c>
      <c r="D20" s="794"/>
      <c r="E20" s="1823"/>
      <c r="F20" s="198"/>
      <c r="G20" s="280"/>
      <c r="H20" s="257"/>
      <c r="I20" s="205"/>
      <c r="J20" s="563"/>
      <c r="K20" s="205"/>
      <c r="L20" s="205"/>
      <c r="M20" s="541">
        <v>1</v>
      </c>
    </row>
    <row r="21" spans="1:13">
      <c r="A21" s="577">
        <v>2</v>
      </c>
      <c r="B21" s="4" t="s">
        <v>61</v>
      </c>
      <c r="D21" s="2953">
        <v>715</v>
      </c>
      <c r="E21" s="1823"/>
      <c r="F21" s="2950">
        <v>15000</v>
      </c>
      <c r="G21" s="238"/>
      <c r="H21" s="241"/>
      <c r="I21" s="200"/>
      <c r="J21" s="562"/>
      <c r="K21" s="200">
        <v>15000</v>
      </c>
      <c r="L21" s="200"/>
      <c r="M21" s="541">
        <v>2</v>
      </c>
    </row>
    <row r="22" spans="1:13">
      <c r="A22" s="577">
        <v>3</v>
      </c>
      <c r="D22" s="2953">
        <v>1371</v>
      </c>
      <c r="E22" s="1823"/>
      <c r="F22" s="2950">
        <v>3000</v>
      </c>
      <c r="G22" s="238"/>
      <c r="H22" s="241"/>
      <c r="I22" s="200"/>
      <c r="J22" s="562"/>
      <c r="K22" s="200">
        <v>3000</v>
      </c>
      <c r="L22" s="200"/>
      <c r="M22" s="541">
        <v>3</v>
      </c>
    </row>
    <row r="23" spans="1:13">
      <c r="A23" s="577">
        <v>4</v>
      </c>
      <c r="D23" s="2953">
        <v>5232</v>
      </c>
      <c r="E23" s="1823"/>
      <c r="F23" s="2950">
        <v>12000</v>
      </c>
      <c r="G23" s="238"/>
      <c r="H23" s="241"/>
      <c r="I23" s="200"/>
      <c r="J23" s="562"/>
      <c r="K23" s="200">
        <v>12000</v>
      </c>
      <c r="L23" s="200"/>
      <c r="M23" s="541">
        <v>4</v>
      </c>
    </row>
    <row r="24" spans="1:13">
      <c r="A24" s="577">
        <v>5</v>
      </c>
      <c r="D24" s="2953">
        <v>5323</v>
      </c>
      <c r="E24" s="1823"/>
      <c r="F24" s="2950">
        <v>70000</v>
      </c>
      <c r="G24" s="238"/>
      <c r="H24" s="241"/>
      <c r="I24" s="200"/>
      <c r="J24" s="562"/>
      <c r="K24" s="200">
        <v>70000</v>
      </c>
      <c r="L24" s="200"/>
      <c r="M24" s="541">
        <v>5</v>
      </c>
    </row>
    <row r="25" spans="1:13">
      <c r="A25" s="577">
        <v>6</v>
      </c>
      <c r="D25" s="2953">
        <v>8481</v>
      </c>
      <c r="E25" s="1823"/>
      <c r="F25" s="2950">
        <v>200000</v>
      </c>
      <c r="G25" s="238"/>
      <c r="H25" s="241"/>
      <c r="I25" s="200"/>
      <c r="J25" s="562"/>
      <c r="K25" s="200">
        <v>200000</v>
      </c>
      <c r="L25" s="200"/>
      <c r="M25" s="541">
        <v>6</v>
      </c>
    </row>
    <row r="26" spans="1:13">
      <c r="A26" s="577">
        <v>7</v>
      </c>
      <c r="D26" s="2953">
        <v>10886</v>
      </c>
      <c r="E26" s="1823"/>
      <c r="F26" s="2950">
        <v>400000</v>
      </c>
      <c r="G26" s="238"/>
      <c r="H26" s="241"/>
      <c r="I26" s="200"/>
      <c r="J26" s="562"/>
      <c r="K26" s="200">
        <v>400000</v>
      </c>
      <c r="L26" s="200"/>
      <c r="M26" s="541">
        <v>7</v>
      </c>
    </row>
    <row r="27" spans="1:13">
      <c r="A27" s="577">
        <v>8</v>
      </c>
      <c r="D27" s="2953">
        <v>18566</v>
      </c>
      <c r="E27" s="1823"/>
      <c r="F27" s="2950">
        <v>450000</v>
      </c>
      <c r="G27" s="238"/>
      <c r="H27" s="241"/>
      <c r="I27" s="200"/>
      <c r="J27" s="562"/>
      <c r="K27" s="200">
        <v>450000</v>
      </c>
      <c r="L27" s="200"/>
      <c r="M27" s="541">
        <v>8</v>
      </c>
    </row>
    <row r="28" spans="1:13">
      <c r="A28" s="577">
        <v>9</v>
      </c>
      <c r="D28" s="2953">
        <v>19951</v>
      </c>
      <c r="E28" s="1823"/>
      <c r="F28" s="2950">
        <v>1050000</v>
      </c>
      <c r="G28" s="238"/>
      <c r="H28" s="241"/>
      <c r="I28" s="200"/>
      <c r="J28" s="562"/>
      <c r="K28" s="200">
        <v>1050000</v>
      </c>
      <c r="L28" s="200"/>
      <c r="M28" s="541">
        <v>9</v>
      </c>
    </row>
    <row r="29" spans="1:13">
      <c r="A29" s="577">
        <v>10</v>
      </c>
      <c r="D29" s="2953">
        <v>21781</v>
      </c>
      <c r="E29" s="1823"/>
      <c r="F29" s="2950">
        <v>2000000</v>
      </c>
      <c r="G29" s="238"/>
      <c r="H29" s="241"/>
      <c r="I29" s="200"/>
      <c r="J29" s="562"/>
      <c r="K29" s="200">
        <v>2000000</v>
      </c>
      <c r="L29" s="200"/>
      <c r="M29" s="541">
        <v>10</v>
      </c>
    </row>
    <row r="30" spans="1:13">
      <c r="A30" s="577">
        <v>11</v>
      </c>
      <c r="D30" s="2953">
        <v>24334</v>
      </c>
      <c r="E30" s="1823"/>
      <c r="F30" s="2950">
        <v>2000000</v>
      </c>
      <c r="G30" s="238"/>
      <c r="H30" s="241"/>
      <c r="I30" s="200"/>
      <c r="J30" s="562"/>
      <c r="K30" s="200">
        <v>2000000</v>
      </c>
      <c r="L30" s="200"/>
      <c r="M30" s="541">
        <v>11</v>
      </c>
    </row>
    <row r="31" spans="1:13">
      <c r="A31" s="577">
        <v>12</v>
      </c>
      <c r="D31" s="2953">
        <v>27719</v>
      </c>
      <c r="E31" s="1823"/>
      <c r="F31" s="2950">
        <v>5000000</v>
      </c>
      <c r="G31" s="238"/>
      <c r="H31" s="241"/>
      <c r="I31" s="200"/>
      <c r="J31" s="562"/>
      <c r="K31" s="200">
        <v>5000000</v>
      </c>
      <c r="L31" s="200"/>
      <c r="M31" s="541">
        <v>12</v>
      </c>
    </row>
    <row r="32" spans="1:13">
      <c r="A32" s="577">
        <v>13</v>
      </c>
      <c r="B32" s="4" t="s">
        <v>62</v>
      </c>
      <c r="D32" s="2953"/>
      <c r="E32" s="1823"/>
      <c r="F32" s="2949">
        <v>-37994000</v>
      </c>
      <c r="G32" s="238"/>
      <c r="H32" s="241"/>
      <c r="I32" s="200"/>
      <c r="J32" s="562"/>
      <c r="K32" s="200">
        <v>-37994000</v>
      </c>
      <c r="L32" s="200"/>
      <c r="M32" s="541">
        <v>13</v>
      </c>
    </row>
    <row r="33" spans="1:13">
      <c r="A33" s="577">
        <v>14</v>
      </c>
      <c r="B33" s="4" t="s">
        <v>63</v>
      </c>
      <c r="D33" s="2953"/>
      <c r="E33" s="1823"/>
      <c r="F33" s="2949">
        <v>220696713</v>
      </c>
      <c r="G33" s="238"/>
      <c r="H33" s="241"/>
      <c r="I33" s="200"/>
      <c r="J33" s="562"/>
      <c r="K33" s="861">
        <f>+F33+F34</f>
        <v>236984601.75</v>
      </c>
      <c r="L33" s="200"/>
      <c r="M33" s="541">
        <v>14</v>
      </c>
    </row>
    <row r="34" spans="1:13">
      <c r="A34" s="577">
        <v>15</v>
      </c>
      <c r="B34" s="4" t="s">
        <v>64</v>
      </c>
      <c r="D34" s="2953"/>
      <c r="E34" s="1823"/>
      <c r="F34" s="2949">
        <v>16287888.75</v>
      </c>
      <c r="G34" s="238"/>
      <c r="H34" s="2951">
        <v>10936134</v>
      </c>
      <c r="I34" s="200"/>
      <c r="J34" s="562"/>
      <c r="K34" s="200">
        <f>+H34</f>
        <v>10936134</v>
      </c>
      <c r="L34" s="200"/>
      <c r="M34" s="541">
        <v>15</v>
      </c>
    </row>
    <row r="35" spans="1:13" s="845" customFormat="1">
      <c r="A35" s="855">
        <v>16</v>
      </c>
      <c r="B35" s="856" t="s">
        <v>1502</v>
      </c>
      <c r="C35" s="856"/>
      <c r="D35" s="2954"/>
      <c r="E35" s="857"/>
      <c r="F35" s="2949">
        <v>210190601.75</v>
      </c>
      <c r="G35" s="859"/>
      <c r="H35" s="2951">
        <v>10936134</v>
      </c>
      <c r="I35" s="861"/>
      <c r="J35" s="862"/>
      <c r="K35" s="861">
        <f>SUM(K21:K34)</f>
        <v>221126735.75</v>
      </c>
      <c r="L35" s="861"/>
      <c r="M35" s="863">
        <v>16</v>
      </c>
    </row>
    <row r="36" spans="1:13">
      <c r="A36" s="577">
        <v>17</v>
      </c>
      <c r="D36" s="2953"/>
      <c r="E36" s="1823"/>
      <c r="F36" s="2949"/>
      <c r="G36" s="238"/>
      <c r="H36" s="2951"/>
      <c r="I36" s="200"/>
      <c r="J36" s="562"/>
      <c r="K36" s="200"/>
      <c r="L36" s="200"/>
      <c r="M36" s="541">
        <v>17</v>
      </c>
    </row>
    <row r="37" spans="1:13">
      <c r="A37" s="577">
        <v>18</v>
      </c>
      <c r="B37" s="4" t="s">
        <v>65</v>
      </c>
      <c r="D37" s="2953"/>
      <c r="E37" s="1823"/>
      <c r="F37" s="2949"/>
      <c r="G37" s="238"/>
      <c r="H37" s="2951"/>
      <c r="I37" s="200"/>
      <c r="J37" s="562"/>
      <c r="K37" s="200"/>
      <c r="L37" s="200"/>
      <c r="M37" s="541">
        <v>18</v>
      </c>
    </row>
    <row r="38" spans="1:13">
      <c r="A38" s="577">
        <v>19</v>
      </c>
      <c r="B38" s="4" t="s">
        <v>61</v>
      </c>
      <c r="D38" s="2953">
        <v>9523</v>
      </c>
      <c r="E38" s="1823"/>
      <c r="F38" s="2949">
        <v>38230</v>
      </c>
      <c r="G38" s="238"/>
      <c r="H38" s="2951"/>
      <c r="I38" s="200"/>
      <c r="J38" s="562"/>
      <c r="K38" s="200">
        <v>38230</v>
      </c>
      <c r="L38" s="200"/>
      <c r="M38" s="541">
        <v>19</v>
      </c>
    </row>
    <row r="39" spans="1:13">
      <c r="A39" s="577">
        <v>20</v>
      </c>
      <c r="D39" s="2953">
        <v>9941</v>
      </c>
      <c r="E39" s="1823"/>
      <c r="F39" s="2949">
        <v>90500</v>
      </c>
      <c r="G39" s="238"/>
      <c r="H39" s="2951"/>
      <c r="I39" s="200"/>
      <c r="J39" s="562"/>
      <c r="K39" s="200">
        <v>90500</v>
      </c>
      <c r="L39" s="200"/>
      <c r="M39" s="541">
        <v>20</v>
      </c>
    </row>
    <row r="40" spans="1:13">
      <c r="A40" s="577">
        <v>21</v>
      </c>
      <c r="B40" s="4" t="s">
        <v>3192</v>
      </c>
      <c r="D40" s="2953"/>
      <c r="E40" s="1823"/>
      <c r="F40" s="2949"/>
      <c r="G40" s="238"/>
      <c r="H40" s="2951"/>
      <c r="I40" s="200"/>
      <c r="J40" s="562"/>
      <c r="K40" s="200">
        <v>0</v>
      </c>
      <c r="L40" s="200"/>
      <c r="M40" s="541">
        <v>21</v>
      </c>
    </row>
    <row r="41" spans="1:13">
      <c r="A41" s="577">
        <v>22</v>
      </c>
      <c r="B41" s="4" t="s">
        <v>3193</v>
      </c>
      <c r="D41" s="2953"/>
      <c r="E41" s="1823"/>
      <c r="F41" s="2949"/>
      <c r="G41" s="238"/>
      <c r="H41" s="2951"/>
      <c r="I41" s="200"/>
      <c r="J41" s="562"/>
      <c r="K41" s="200">
        <v>0</v>
      </c>
      <c r="L41" s="200"/>
      <c r="M41" s="541">
        <v>22</v>
      </c>
    </row>
    <row r="42" spans="1:13">
      <c r="A42" s="577">
        <v>23</v>
      </c>
      <c r="B42" s="4" t="s">
        <v>62</v>
      </c>
      <c r="D42" s="2953">
        <v>28122</v>
      </c>
      <c r="E42" s="1823"/>
      <c r="F42" s="2949">
        <v>500000</v>
      </c>
      <c r="G42" s="238"/>
      <c r="H42" s="2951"/>
      <c r="I42" s="200"/>
      <c r="J42" s="562"/>
      <c r="K42" s="200">
        <v>500000</v>
      </c>
      <c r="L42" s="200"/>
      <c r="M42" s="541">
        <v>23</v>
      </c>
    </row>
    <row r="43" spans="1:13">
      <c r="A43" s="577">
        <v>24</v>
      </c>
      <c r="B43" s="4" t="s">
        <v>63</v>
      </c>
      <c r="D43" s="2953"/>
      <c r="E43" s="1823"/>
      <c r="F43" s="2949">
        <v>4625374</v>
      </c>
      <c r="G43" s="238"/>
      <c r="H43" s="2951"/>
      <c r="I43" s="200"/>
      <c r="J43" s="562"/>
      <c r="K43" s="200">
        <f>+F43+F44</f>
        <v>4689007.75</v>
      </c>
      <c r="L43" s="200"/>
      <c r="M43" s="541">
        <v>24</v>
      </c>
    </row>
    <row r="44" spans="1:13">
      <c r="A44" s="577">
        <v>25</v>
      </c>
      <c r="B44" s="4" t="s">
        <v>64</v>
      </c>
      <c r="D44" s="2953"/>
      <c r="E44" s="1823"/>
      <c r="F44" s="2949">
        <v>63633.75</v>
      </c>
      <c r="G44" s="238"/>
      <c r="H44" s="2951">
        <v>-181289.55</v>
      </c>
      <c r="I44" s="200"/>
      <c r="J44" s="562"/>
      <c r="K44" s="200">
        <f>+H44</f>
        <v>-181289.55</v>
      </c>
      <c r="L44" s="200"/>
      <c r="M44" s="541">
        <v>25</v>
      </c>
    </row>
    <row r="45" spans="1:13" s="845" customFormat="1">
      <c r="A45" s="855">
        <v>26</v>
      </c>
      <c r="B45" s="856" t="s">
        <v>1502</v>
      </c>
      <c r="C45" s="856"/>
      <c r="D45" s="2954"/>
      <c r="E45" s="857"/>
      <c r="F45" s="2949">
        <v>5317737.75</v>
      </c>
      <c r="G45" s="859"/>
      <c r="H45" s="2951">
        <v>-181289.55</v>
      </c>
      <c r="I45" s="861"/>
      <c r="J45" s="862"/>
      <c r="K45" s="861">
        <f>SUM(K38:K44)</f>
        <v>5136448.2</v>
      </c>
      <c r="L45" s="861"/>
      <c r="M45" s="863">
        <v>26</v>
      </c>
    </row>
    <row r="46" spans="1:13">
      <c r="A46" s="577">
        <v>27</v>
      </c>
      <c r="D46" s="2953"/>
      <c r="E46" s="1823"/>
      <c r="F46" s="2949"/>
      <c r="G46" s="238"/>
      <c r="H46" s="2951"/>
      <c r="I46" s="200"/>
      <c r="J46" s="562"/>
      <c r="K46" s="200"/>
      <c r="L46" s="200"/>
      <c r="M46" s="541">
        <v>27</v>
      </c>
    </row>
    <row r="47" spans="1:13">
      <c r="A47" s="577">
        <v>28</v>
      </c>
      <c r="B47" s="4" t="s">
        <v>3194</v>
      </c>
      <c r="D47" s="2953"/>
      <c r="E47" s="1823"/>
      <c r="F47" s="2949"/>
      <c r="G47" s="238"/>
      <c r="H47" s="2951"/>
      <c r="I47" s="200"/>
      <c r="J47" s="562"/>
      <c r="K47" s="200"/>
      <c r="L47" s="200"/>
      <c r="M47" s="541">
        <v>28</v>
      </c>
    </row>
    <row r="48" spans="1:13">
      <c r="A48" s="577">
        <v>29</v>
      </c>
      <c r="B48" s="4" t="s">
        <v>61</v>
      </c>
      <c r="D48" s="2955" t="s">
        <v>4751</v>
      </c>
      <c r="E48" s="1823"/>
      <c r="F48" s="2949">
        <v>25000</v>
      </c>
      <c r="G48" s="238"/>
      <c r="H48" s="2951"/>
      <c r="I48" s="200"/>
      <c r="J48" s="562"/>
      <c r="K48" s="200">
        <v>25000</v>
      </c>
      <c r="L48" s="200"/>
      <c r="M48" s="541">
        <v>29</v>
      </c>
    </row>
    <row r="49" spans="1:13">
      <c r="A49" s="577">
        <v>30</v>
      </c>
      <c r="B49" s="4" t="s">
        <v>3193</v>
      </c>
      <c r="D49" s="2953"/>
      <c r="E49" s="1823"/>
      <c r="F49" s="2949" t="s">
        <v>3747</v>
      </c>
      <c r="G49" s="238"/>
      <c r="H49" s="2951"/>
      <c r="I49" s="200"/>
      <c r="J49" s="562"/>
      <c r="K49" s="200" t="s">
        <v>3747</v>
      </c>
      <c r="L49" s="200"/>
      <c r="M49" s="541">
        <v>30</v>
      </c>
    </row>
    <row r="50" spans="1:13">
      <c r="A50" s="577">
        <v>31</v>
      </c>
      <c r="B50" s="4" t="s">
        <v>62</v>
      </c>
      <c r="D50" s="2953"/>
      <c r="E50" s="1823"/>
      <c r="F50" s="2949">
        <v>463251</v>
      </c>
      <c r="G50" s="238"/>
      <c r="H50" s="2951"/>
      <c r="I50" s="200"/>
      <c r="J50" s="562"/>
      <c r="K50" s="200">
        <v>463251</v>
      </c>
      <c r="L50" s="200"/>
      <c r="M50" s="541">
        <v>31</v>
      </c>
    </row>
    <row r="51" spans="1:13">
      <c r="A51" s="577">
        <v>32</v>
      </c>
      <c r="B51" s="4" t="s">
        <v>63</v>
      </c>
      <c r="D51" s="2953"/>
      <c r="E51" s="1823"/>
      <c r="F51" s="2949">
        <v>19579954</v>
      </c>
      <c r="G51" s="238"/>
      <c r="H51" s="2951"/>
      <c r="I51" s="200"/>
      <c r="J51" s="562"/>
      <c r="K51" s="200">
        <f>+F51+F52</f>
        <v>19633521</v>
      </c>
      <c r="L51" s="200"/>
      <c r="M51" s="541">
        <v>32</v>
      </c>
    </row>
    <row r="52" spans="1:13">
      <c r="A52" s="577">
        <v>33</v>
      </c>
      <c r="B52" s="4" t="s">
        <v>64</v>
      </c>
      <c r="D52" s="2953"/>
      <c r="E52" s="1823"/>
      <c r="F52" s="2949">
        <v>53567</v>
      </c>
      <c r="G52" s="238"/>
      <c r="H52" s="2951">
        <v>37869.35</v>
      </c>
      <c r="I52" s="200"/>
      <c r="J52" s="562"/>
      <c r="K52" s="200">
        <f>+H52</f>
        <v>37869.35</v>
      </c>
      <c r="L52" s="200"/>
      <c r="M52" s="541">
        <v>33</v>
      </c>
    </row>
    <row r="53" spans="1:13" s="845" customFormat="1">
      <c r="A53" s="855">
        <v>34</v>
      </c>
      <c r="B53" s="856" t="s">
        <v>1502</v>
      </c>
      <c r="C53" s="856"/>
      <c r="D53" s="2954"/>
      <c r="E53" s="857"/>
      <c r="F53" s="2950">
        <v>20121772</v>
      </c>
      <c r="G53" s="859"/>
      <c r="H53" s="860">
        <f>+H52</f>
        <v>37869.35</v>
      </c>
      <c r="I53" s="861"/>
      <c r="J53" s="862"/>
      <c r="K53" s="861">
        <f>SUM(K48:K52)</f>
        <v>20159641.350000001</v>
      </c>
      <c r="L53" s="861"/>
      <c r="M53" s="863">
        <v>34</v>
      </c>
    </row>
    <row r="54" spans="1:13">
      <c r="A54" s="577">
        <v>35</v>
      </c>
      <c r="B54" s="4" t="s">
        <v>3747</v>
      </c>
      <c r="D54" s="2953"/>
      <c r="E54" s="1823"/>
      <c r="F54" s="178"/>
      <c r="G54" s="238"/>
      <c r="H54" s="241"/>
      <c r="I54" s="200"/>
      <c r="J54" s="562"/>
      <c r="K54" s="200"/>
      <c r="L54" s="200"/>
      <c r="M54" s="541">
        <v>35</v>
      </c>
    </row>
    <row r="55" spans="1:13">
      <c r="A55" s="577">
        <v>36</v>
      </c>
      <c r="B55" s="4" t="s">
        <v>3195</v>
      </c>
      <c r="D55" s="2953"/>
      <c r="E55" s="1823"/>
      <c r="F55" s="178"/>
      <c r="G55" s="238"/>
      <c r="H55" s="241"/>
      <c r="I55" s="200"/>
      <c r="J55" s="562"/>
      <c r="K55" s="200"/>
      <c r="L55" s="200"/>
      <c r="M55" s="541">
        <v>36</v>
      </c>
    </row>
    <row r="56" spans="1:13">
      <c r="A56" s="577">
        <v>37</v>
      </c>
      <c r="B56" s="4" t="s">
        <v>61</v>
      </c>
      <c r="D56" s="2953">
        <v>28307</v>
      </c>
      <c r="E56" s="1823"/>
      <c r="F56" s="178"/>
      <c r="G56" s="238"/>
      <c r="H56" s="241"/>
      <c r="I56" s="200"/>
      <c r="J56" s="562"/>
      <c r="K56" s="200"/>
      <c r="L56" s="200"/>
      <c r="M56" s="541">
        <v>37</v>
      </c>
    </row>
    <row r="57" spans="1:13">
      <c r="A57" s="577">
        <v>38</v>
      </c>
      <c r="B57" s="4" t="s">
        <v>62</v>
      </c>
      <c r="D57" s="2953"/>
      <c r="E57" s="1823"/>
      <c r="F57" s="178"/>
      <c r="G57" s="238"/>
      <c r="H57" s="241"/>
      <c r="I57" s="200"/>
      <c r="J57" s="562"/>
      <c r="K57" s="200"/>
      <c r="L57" s="200"/>
      <c r="M57" s="541">
        <v>38</v>
      </c>
    </row>
    <row r="58" spans="1:13">
      <c r="A58" s="577">
        <v>39</v>
      </c>
      <c r="B58" s="4" t="s">
        <v>63</v>
      </c>
      <c r="D58" s="794"/>
      <c r="E58" s="1823"/>
      <c r="F58" s="178"/>
      <c r="G58" s="238"/>
      <c r="H58" s="241"/>
      <c r="I58" s="200"/>
      <c r="J58" s="562"/>
      <c r="K58" s="200"/>
      <c r="L58" s="200"/>
      <c r="M58" s="541">
        <v>39</v>
      </c>
    </row>
    <row r="59" spans="1:13">
      <c r="A59" s="577">
        <v>40</v>
      </c>
      <c r="B59" s="4" t="s">
        <v>64</v>
      </c>
      <c r="D59" s="794"/>
      <c r="E59" s="1823"/>
      <c r="F59" s="178"/>
      <c r="G59" s="238"/>
      <c r="H59" s="241"/>
      <c r="I59" s="200"/>
      <c r="J59" s="562"/>
      <c r="K59" s="200"/>
      <c r="L59" s="200"/>
      <c r="M59" s="541">
        <v>40</v>
      </c>
    </row>
    <row r="60" spans="1:13">
      <c r="A60" s="606">
        <v>41</v>
      </c>
      <c r="B60" s="1826" t="s">
        <v>1502</v>
      </c>
      <c r="C60" s="1826"/>
      <c r="D60" s="795"/>
      <c r="E60" s="1826"/>
      <c r="F60" s="179"/>
      <c r="G60" s="238"/>
      <c r="H60" s="241"/>
      <c r="I60" s="200"/>
      <c r="J60" s="562"/>
      <c r="K60" s="200"/>
      <c r="L60" s="200"/>
      <c r="M60" s="611">
        <v>41</v>
      </c>
    </row>
    <row r="61" spans="1:13">
      <c r="A61" s="598">
        <v>42</v>
      </c>
      <c r="B61" s="586" t="s">
        <v>542</v>
      </c>
      <c r="C61" s="585"/>
      <c r="D61" s="585"/>
      <c r="E61" s="585"/>
      <c r="F61" s="604"/>
      <c r="G61" s="598"/>
      <c r="H61" s="466"/>
      <c r="I61" s="196"/>
      <c r="J61" s="157"/>
      <c r="K61" s="196"/>
      <c r="L61" s="196"/>
      <c r="M61" s="541">
        <v>42</v>
      </c>
    </row>
    <row r="62" spans="1:13" ht="15.75" thickBot="1">
      <c r="A62" s="547"/>
      <c r="B62" s="612"/>
      <c r="C62" s="548"/>
      <c r="D62" s="548"/>
      <c r="E62" s="613" t="s">
        <v>1741</v>
      </c>
      <c r="F62" s="864">
        <f>SUM(F35+F45+F53)</f>
        <v>235630111.5</v>
      </c>
      <c r="G62" s="547"/>
      <c r="H62" s="307">
        <f>SUM(H35+H45+H53)+1</f>
        <v>10792714.799999999</v>
      </c>
      <c r="I62" s="467"/>
      <c r="J62" s="307">
        <f>SUM(J20:J60)</f>
        <v>0</v>
      </c>
      <c r="K62" s="307">
        <f>SUM(K35+K45+K53)</f>
        <v>246422825.29999998</v>
      </c>
      <c r="L62" s="285">
        <f>SUM(L20:L60)</f>
        <v>0</v>
      </c>
      <c r="M62" s="614"/>
    </row>
    <row r="63" spans="1:13">
      <c r="A63" s="4" t="s">
        <v>543</v>
      </c>
      <c r="F63" s="4" t="s">
        <v>3747</v>
      </c>
      <c r="G63" s="4" t="s">
        <v>544</v>
      </c>
      <c r="M63" s="570"/>
    </row>
    <row r="64" spans="1:13">
      <c r="A64" s="7" t="s">
        <v>176</v>
      </c>
      <c r="B64" s="7"/>
      <c r="C64" s="7"/>
      <c r="D64" s="7"/>
      <c r="E64" s="7"/>
      <c r="F64" s="7"/>
      <c r="G64" s="7" t="s">
        <v>177</v>
      </c>
      <c r="H64" s="7"/>
      <c r="I64" s="7"/>
      <c r="J64" s="7"/>
      <c r="K64" s="7"/>
      <c r="L64" s="7"/>
      <c r="M64" s="7"/>
    </row>
    <row r="65" spans="1:13" ht="15.75">
      <c r="A65" s="572" t="s">
        <v>1505</v>
      </c>
      <c r="B65" s="7"/>
      <c r="C65" s="7"/>
      <c r="D65" s="7"/>
      <c r="E65" s="7"/>
      <c r="F65" s="7"/>
    </row>
    <row r="66" spans="1:13" ht="15.75" thickBot="1">
      <c r="A66" s="4" t="str">
        <f>'[33]Data Sheet'!$C$25</f>
        <v xml:space="preserve"> </v>
      </c>
      <c r="E66" s="569" t="s">
        <v>3747</v>
      </c>
      <c r="F66" s="712" t="str">
        <f>'[33]Data Sheet'!$C$38</f>
        <v xml:space="preserve"> </v>
      </c>
      <c r="G66" s="4" t="str">
        <f>'[33]Data Sheet'!$C$25</f>
        <v xml:space="preserve"> </v>
      </c>
      <c r="K66" s="569" t="s">
        <v>3747</v>
      </c>
      <c r="L66" s="712" t="str">
        <f>'[33]Data Sheet'!$C$38</f>
        <v xml:space="preserve"> </v>
      </c>
    </row>
    <row r="67" spans="1:13">
      <c r="A67" s="535"/>
      <c r="B67" s="538"/>
      <c r="C67" s="538"/>
      <c r="D67" s="538"/>
      <c r="E67" s="538"/>
      <c r="F67" s="538"/>
      <c r="G67" s="535"/>
      <c r="H67" s="538"/>
      <c r="I67" s="538"/>
      <c r="J67" s="538"/>
      <c r="K67" s="538"/>
      <c r="L67" s="538"/>
      <c r="M67" s="571"/>
    </row>
    <row r="68" spans="1:13">
      <c r="A68" s="616" t="s">
        <v>1238</v>
      </c>
      <c r="B68" s="7"/>
      <c r="C68" s="7"/>
      <c r="D68" s="7"/>
      <c r="E68" s="7"/>
      <c r="F68" s="615"/>
      <c r="G68" s="1290" t="s">
        <v>1238</v>
      </c>
      <c r="H68" s="576"/>
      <c r="I68" s="7"/>
      <c r="J68" s="7"/>
      <c r="K68" s="7"/>
      <c r="L68" s="7"/>
      <c r="M68" s="546"/>
    </row>
    <row r="69" spans="1:13">
      <c r="A69" s="543"/>
      <c r="B69" s="544"/>
      <c r="C69" s="544"/>
      <c r="D69" s="544"/>
      <c r="E69" s="544"/>
      <c r="F69" s="544"/>
      <c r="G69" s="1825"/>
      <c r="H69" s="544"/>
      <c r="I69" s="544"/>
      <c r="J69" s="544"/>
      <c r="K69" s="544"/>
      <c r="L69" s="544"/>
      <c r="M69" s="545"/>
    </row>
    <row r="70" spans="1:13">
      <c r="A70" s="599"/>
      <c r="B70" s="586"/>
      <c r="C70" s="578"/>
      <c r="D70" s="585"/>
      <c r="E70" s="600"/>
      <c r="F70" s="601" t="s">
        <v>529</v>
      </c>
      <c r="G70" s="598"/>
      <c r="H70" s="579" t="s">
        <v>530</v>
      </c>
      <c r="I70" s="586"/>
      <c r="J70" s="585"/>
      <c r="K70" s="603" t="s">
        <v>529</v>
      </c>
      <c r="L70" s="603" t="s">
        <v>531</v>
      </c>
      <c r="M70" s="604"/>
    </row>
    <row r="71" spans="1:13">
      <c r="A71" s="581" t="s">
        <v>4231</v>
      </c>
      <c r="C71" s="540"/>
      <c r="D71" s="1833" t="s">
        <v>70</v>
      </c>
      <c r="E71" s="583" t="s">
        <v>4164</v>
      </c>
      <c r="F71" s="1860" t="s">
        <v>532</v>
      </c>
      <c r="G71" s="1824"/>
      <c r="H71" s="583" t="s">
        <v>533</v>
      </c>
      <c r="I71" s="576"/>
      <c r="J71" s="7" t="s">
        <v>534</v>
      </c>
      <c r="K71" s="1858" t="s">
        <v>532</v>
      </c>
      <c r="L71" s="1858" t="s">
        <v>535</v>
      </c>
      <c r="M71" s="541"/>
    </row>
    <row r="72" spans="1:13">
      <c r="A72" s="581" t="s">
        <v>4234</v>
      </c>
      <c r="B72" s="576" t="s">
        <v>536</v>
      </c>
      <c r="C72" s="605"/>
      <c r="D72" s="1833" t="s">
        <v>537</v>
      </c>
      <c r="E72" s="583" t="s">
        <v>538</v>
      </c>
      <c r="F72" s="1860" t="s">
        <v>2605</v>
      </c>
      <c r="G72" s="1824"/>
      <c r="H72" s="583" t="s">
        <v>539</v>
      </c>
      <c r="I72" s="576"/>
      <c r="J72" s="7" t="s">
        <v>540</v>
      </c>
      <c r="K72" s="1858" t="s">
        <v>764</v>
      </c>
      <c r="L72" s="1858" t="s">
        <v>541</v>
      </c>
      <c r="M72" s="582" t="s">
        <v>4231</v>
      </c>
    </row>
    <row r="73" spans="1:13">
      <c r="A73" s="606"/>
      <c r="B73" s="607" t="s">
        <v>74</v>
      </c>
      <c r="C73" s="608"/>
      <c r="D73" s="609" t="s">
        <v>2140</v>
      </c>
      <c r="E73" s="610" t="s">
        <v>2141</v>
      </c>
      <c r="F73" s="609" t="s">
        <v>2142</v>
      </c>
      <c r="G73" s="1825"/>
      <c r="H73" s="610" t="s">
        <v>4070</v>
      </c>
      <c r="I73" s="607"/>
      <c r="J73" s="544" t="s">
        <v>4071</v>
      </c>
      <c r="K73" s="1854" t="s">
        <v>4072</v>
      </c>
      <c r="L73" s="1854" t="s">
        <v>4073</v>
      </c>
      <c r="M73" s="588" t="s">
        <v>4234</v>
      </c>
    </row>
    <row r="74" spans="1:13">
      <c r="A74" s="577">
        <v>1</v>
      </c>
      <c r="D74" s="575"/>
      <c r="F74" s="205"/>
      <c r="G74" s="280"/>
      <c r="H74" s="208"/>
      <c r="I74" s="205"/>
      <c r="J74" s="283"/>
      <c r="K74" s="205"/>
      <c r="L74" s="205"/>
      <c r="M74" s="541">
        <v>1</v>
      </c>
    </row>
    <row r="75" spans="1:13">
      <c r="A75" s="577">
        <v>2</v>
      </c>
      <c r="B75" s="4" t="s">
        <v>3196</v>
      </c>
      <c r="D75" s="575"/>
      <c r="F75" s="200"/>
      <c r="G75" s="238"/>
      <c r="H75" s="210"/>
      <c r="I75" s="200"/>
      <c r="J75" s="199"/>
      <c r="K75" s="200"/>
      <c r="L75" s="200"/>
      <c r="M75" s="541">
        <v>2</v>
      </c>
    </row>
    <row r="76" spans="1:13">
      <c r="A76" s="577">
        <v>3</v>
      </c>
      <c r="B76" s="4" t="s">
        <v>61</v>
      </c>
      <c r="D76" s="575"/>
      <c r="F76" s="2952">
        <v>100</v>
      </c>
      <c r="G76" s="238"/>
      <c r="H76" s="210"/>
      <c r="I76" s="200"/>
      <c r="J76" s="199"/>
      <c r="K76" s="200">
        <v>100</v>
      </c>
      <c r="L76" s="200"/>
      <c r="M76" s="541">
        <v>3</v>
      </c>
    </row>
    <row r="77" spans="1:13">
      <c r="A77" s="577">
        <v>4</v>
      </c>
      <c r="B77" s="4" t="s">
        <v>3197</v>
      </c>
      <c r="D77" s="575"/>
      <c r="F77" s="2952">
        <v>4999900</v>
      </c>
      <c r="G77" s="238"/>
      <c r="H77" s="210"/>
      <c r="I77" s="200"/>
      <c r="J77" s="199"/>
      <c r="K77" s="200">
        <v>4999900</v>
      </c>
      <c r="L77" s="200"/>
      <c r="M77" s="541">
        <v>4</v>
      </c>
    </row>
    <row r="78" spans="1:13">
      <c r="A78" s="577">
        <v>5</v>
      </c>
      <c r="B78" s="4" t="s">
        <v>3198</v>
      </c>
      <c r="D78" s="575"/>
      <c r="F78" s="2952">
        <v>-4558720</v>
      </c>
      <c r="G78" s="238"/>
      <c r="H78" s="210"/>
      <c r="I78" s="200"/>
      <c r="J78" s="199"/>
      <c r="K78" s="200">
        <f>+F78+F79</f>
        <v>-4559231</v>
      </c>
      <c r="L78" s="200"/>
      <c r="M78" s="541">
        <v>5</v>
      </c>
    </row>
    <row r="79" spans="1:13">
      <c r="A79" s="577">
        <v>6</v>
      </c>
      <c r="B79" s="4" t="s">
        <v>3199</v>
      </c>
      <c r="D79" s="575"/>
      <c r="F79" s="2952">
        <v>-511</v>
      </c>
      <c r="G79" s="238"/>
      <c r="H79" s="210">
        <v>-528</v>
      </c>
      <c r="I79" s="200"/>
      <c r="J79" s="199"/>
      <c r="K79" s="200">
        <f>+H79</f>
        <v>-528</v>
      </c>
      <c r="L79" s="200"/>
      <c r="M79" s="541">
        <v>6</v>
      </c>
    </row>
    <row r="80" spans="1:13" s="845" customFormat="1">
      <c r="A80" s="855">
        <v>7</v>
      </c>
      <c r="B80" s="856" t="s">
        <v>1502</v>
      </c>
      <c r="C80" s="856"/>
      <c r="D80" s="865"/>
      <c r="E80" s="856"/>
      <c r="F80" s="2952">
        <v>440769</v>
      </c>
      <c r="G80" s="859"/>
      <c r="H80" s="1289">
        <f>+H79</f>
        <v>-528</v>
      </c>
      <c r="I80" s="861"/>
      <c r="J80" s="866"/>
      <c r="K80" s="861">
        <f>SUM(K76:K79)</f>
        <v>440241</v>
      </c>
      <c r="L80" s="861"/>
      <c r="M80" s="863">
        <v>7</v>
      </c>
    </row>
    <row r="81" spans="1:13">
      <c r="A81" s="577">
        <v>8</v>
      </c>
      <c r="D81" s="575"/>
      <c r="F81" s="200"/>
      <c r="G81" s="238"/>
      <c r="H81" s="210"/>
      <c r="I81" s="200"/>
      <c r="J81" s="199"/>
      <c r="K81" s="200"/>
      <c r="L81" s="200"/>
      <c r="M81" s="541">
        <v>8</v>
      </c>
    </row>
    <row r="82" spans="1:13">
      <c r="A82" s="577">
        <v>9</v>
      </c>
      <c r="D82" s="575"/>
      <c r="F82" s="200"/>
      <c r="G82" s="238"/>
      <c r="H82" s="210"/>
      <c r="I82" s="200"/>
      <c r="J82" s="199"/>
      <c r="K82" s="200"/>
      <c r="L82" s="200"/>
      <c r="M82" s="541">
        <v>9</v>
      </c>
    </row>
    <row r="83" spans="1:13">
      <c r="A83" s="577">
        <v>10</v>
      </c>
      <c r="D83" s="575"/>
      <c r="F83" s="200"/>
      <c r="G83" s="238"/>
      <c r="H83" s="210"/>
      <c r="I83" s="200"/>
      <c r="J83" s="199"/>
      <c r="K83" s="200"/>
      <c r="L83" s="200"/>
      <c r="M83" s="541">
        <v>10</v>
      </c>
    </row>
    <row r="84" spans="1:13">
      <c r="A84" s="577">
        <v>11</v>
      </c>
      <c r="D84" s="575"/>
      <c r="F84" s="200"/>
      <c r="G84" s="238"/>
      <c r="H84" s="210"/>
      <c r="I84" s="200"/>
      <c r="J84" s="199"/>
      <c r="K84" s="200"/>
      <c r="L84" s="200"/>
      <c r="M84" s="541">
        <v>11</v>
      </c>
    </row>
    <row r="85" spans="1:13">
      <c r="A85" s="577">
        <v>12</v>
      </c>
      <c r="D85" s="575"/>
      <c r="F85" s="200"/>
      <c r="G85" s="238"/>
      <c r="H85" s="210"/>
      <c r="I85" s="200"/>
      <c r="J85" s="199"/>
      <c r="K85" s="200"/>
      <c r="L85" s="200"/>
      <c r="M85" s="541">
        <v>12</v>
      </c>
    </row>
    <row r="86" spans="1:13">
      <c r="A86" s="577">
        <v>13</v>
      </c>
      <c r="D86" s="575"/>
      <c r="F86" s="200"/>
      <c r="G86" s="238"/>
      <c r="H86" s="210"/>
      <c r="I86" s="200"/>
      <c r="J86" s="199"/>
      <c r="K86" s="200"/>
      <c r="L86" s="200"/>
      <c r="M86" s="541">
        <v>13</v>
      </c>
    </row>
    <row r="87" spans="1:13">
      <c r="A87" s="577">
        <v>14</v>
      </c>
      <c r="D87" s="575"/>
      <c r="F87" s="200"/>
      <c r="G87" s="238"/>
      <c r="H87" s="210"/>
      <c r="I87" s="200"/>
      <c r="J87" s="199"/>
      <c r="K87" s="200"/>
      <c r="L87" s="200"/>
      <c r="M87" s="541">
        <v>14</v>
      </c>
    </row>
    <row r="88" spans="1:13">
      <c r="A88" s="577">
        <v>15</v>
      </c>
      <c r="D88" s="575"/>
      <c r="F88" s="200"/>
      <c r="G88" s="238"/>
      <c r="H88" s="210"/>
      <c r="I88" s="200"/>
      <c r="J88" s="199"/>
      <c r="K88" s="200"/>
      <c r="L88" s="200"/>
      <c r="M88" s="541">
        <v>15</v>
      </c>
    </row>
    <row r="89" spans="1:13">
      <c r="A89" s="577">
        <v>16</v>
      </c>
      <c r="D89" s="575"/>
      <c r="F89" s="200"/>
      <c r="G89" s="238"/>
      <c r="H89" s="210"/>
      <c r="I89" s="200"/>
      <c r="J89" s="199"/>
      <c r="K89" s="200"/>
      <c r="L89" s="200"/>
      <c r="M89" s="541">
        <v>16</v>
      </c>
    </row>
    <row r="90" spans="1:13">
      <c r="A90" s="577">
        <v>17</v>
      </c>
      <c r="D90" s="575"/>
      <c r="F90" s="200"/>
      <c r="G90" s="238"/>
      <c r="H90" s="210"/>
      <c r="I90" s="200"/>
      <c r="J90" s="199"/>
      <c r="K90" s="200"/>
      <c r="L90" s="200"/>
      <c r="M90" s="541">
        <v>17</v>
      </c>
    </row>
    <row r="91" spans="1:13">
      <c r="A91" s="577">
        <v>18</v>
      </c>
      <c r="D91" s="575"/>
      <c r="F91" s="200"/>
      <c r="G91" s="238"/>
      <c r="H91" s="210"/>
      <c r="I91" s="200"/>
      <c r="J91" s="199"/>
      <c r="K91" s="200"/>
      <c r="L91" s="200"/>
      <c r="M91" s="541">
        <v>18</v>
      </c>
    </row>
    <row r="92" spans="1:13">
      <c r="A92" s="577">
        <v>19</v>
      </c>
      <c r="D92" s="575"/>
      <c r="F92" s="200"/>
      <c r="G92" s="238"/>
      <c r="H92" s="210"/>
      <c r="I92" s="200"/>
      <c r="J92" s="199"/>
      <c r="K92" s="200"/>
      <c r="L92" s="200"/>
      <c r="M92" s="541">
        <v>19</v>
      </c>
    </row>
    <row r="93" spans="1:13">
      <c r="A93" s="577">
        <v>20</v>
      </c>
      <c r="D93" s="575"/>
      <c r="F93" s="200"/>
      <c r="G93" s="238"/>
      <c r="H93" s="210"/>
      <c r="I93" s="200"/>
      <c r="J93" s="199"/>
      <c r="K93" s="200"/>
      <c r="L93" s="200"/>
      <c r="M93" s="541">
        <v>20</v>
      </c>
    </row>
    <row r="94" spans="1:13">
      <c r="A94" s="577">
        <v>21</v>
      </c>
      <c r="D94" s="575"/>
      <c r="F94" s="200"/>
      <c r="G94" s="238"/>
      <c r="H94" s="210"/>
      <c r="I94" s="200"/>
      <c r="J94" s="199"/>
      <c r="K94" s="200"/>
      <c r="L94" s="200"/>
      <c r="M94" s="541">
        <v>21</v>
      </c>
    </row>
    <row r="95" spans="1:13">
      <c r="A95" s="577">
        <v>22</v>
      </c>
      <c r="D95" s="575"/>
      <c r="F95" s="200"/>
      <c r="G95" s="238"/>
      <c r="H95" s="210"/>
      <c r="I95" s="200"/>
      <c r="J95" s="199"/>
      <c r="K95" s="200"/>
      <c r="L95" s="200"/>
      <c r="M95" s="541">
        <v>22</v>
      </c>
    </row>
    <row r="96" spans="1:13">
      <c r="A96" s="577">
        <v>23</v>
      </c>
      <c r="D96" s="575"/>
      <c r="F96" s="200"/>
      <c r="G96" s="238"/>
      <c r="H96" s="210"/>
      <c r="I96" s="200"/>
      <c r="J96" s="199"/>
      <c r="K96" s="200"/>
      <c r="L96" s="200"/>
      <c r="M96" s="541">
        <v>23</v>
      </c>
    </row>
    <row r="97" spans="1:13">
      <c r="A97" s="577">
        <v>24</v>
      </c>
      <c r="D97" s="575"/>
      <c r="F97" s="200"/>
      <c r="G97" s="238"/>
      <c r="H97" s="210"/>
      <c r="I97" s="200"/>
      <c r="J97" s="199"/>
      <c r="K97" s="200"/>
      <c r="L97" s="200"/>
      <c r="M97" s="541">
        <v>24</v>
      </c>
    </row>
    <row r="98" spans="1:13">
      <c r="A98" s="577">
        <v>25</v>
      </c>
      <c r="D98" s="575"/>
      <c r="F98" s="200"/>
      <c r="G98" s="238"/>
      <c r="H98" s="210"/>
      <c r="I98" s="200"/>
      <c r="J98" s="199"/>
      <c r="K98" s="200"/>
      <c r="L98" s="200"/>
      <c r="M98" s="541">
        <v>25</v>
      </c>
    </row>
    <row r="99" spans="1:13">
      <c r="A99" s="577">
        <v>26</v>
      </c>
      <c r="D99" s="575"/>
      <c r="F99" s="200"/>
      <c r="G99" s="238"/>
      <c r="H99" s="210"/>
      <c r="I99" s="200"/>
      <c r="J99" s="199"/>
      <c r="K99" s="200"/>
      <c r="L99" s="200"/>
      <c r="M99" s="541">
        <v>26</v>
      </c>
    </row>
    <row r="100" spans="1:13">
      <c r="A100" s="577">
        <v>27</v>
      </c>
      <c r="D100" s="575"/>
      <c r="F100" s="200"/>
      <c r="G100" s="238"/>
      <c r="H100" s="210"/>
      <c r="I100" s="200"/>
      <c r="J100" s="199"/>
      <c r="K100" s="200"/>
      <c r="L100" s="200"/>
      <c r="M100" s="541">
        <v>27</v>
      </c>
    </row>
    <row r="101" spans="1:13">
      <c r="A101" s="577">
        <v>28</v>
      </c>
      <c r="D101" s="575"/>
      <c r="F101" s="200"/>
      <c r="G101" s="238"/>
      <c r="H101" s="210"/>
      <c r="I101" s="200"/>
      <c r="J101" s="199"/>
      <c r="K101" s="200"/>
      <c r="L101" s="200"/>
      <c r="M101" s="541">
        <v>28</v>
      </c>
    </row>
    <row r="102" spans="1:13">
      <c r="A102" s="577">
        <v>29</v>
      </c>
      <c r="D102" s="575"/>
      <c r="F102" s="200"/>
      <c r="G102" s="238"/>
      <c r="H102" s="210"/>
      <c r="I102" s="200"/>
      <c r="J102" s="199"/>
      <c r="K102" s="200"/>
      <c r="L102" s="200"/>
      <c r="M102" s="541">
        <v>29</v>
      </c>
    </row>
    <row r="103" spans="1:13">
      <c r="A103" s="577">
        <v>30</v>
      </c>
      <c r="D103" s="575"/>
      <c r="F103" s="200"/>
      <c r="G103" s="238"/>
      <c r="H103" s="210"/>
      <c r="I103" s="200"/>
      <c r="J103" s="199"/>
      <c r="K103" s="200"/>
      <c r="L103" s="200"/>
      <c r="M103" s="541">
        <v>30</v>
      </c>
    </row>
    <row r="104" spans="1:13">
      <c r="A104" s="577">
        <v>31</v>
      </c>
      <c r="D104" s="575"/>
      <c r="F104" s="200"/>
      <c r="G104" s="238"/>
      <c r="H104" s="210"/>
      <c r="I104" s="200"/>
      <c r="J104" s="199"/>
      <c r="K104" s="200"/>
      <c r="L104" s="200"/>
      <c r="M104" s="541">
        <v>31</v>
      </c>
    </row>
    <row r="105" spans="1:13">
      <c r="A105" s="577">
        <v>32</v>
      </c>
      <c r="D105" s="575"/>
      <c r="F105" s="200"/>
      <c r="G105" s="238"/>
      <c r="H105" s="210"/>
      <c r="I105" s="200"/>
      <c r="J105" s="199"/>
      <c r="K105" s="200"/>
      <c r="L105" s="200"/>
      <c r="M105" s="541">
        <v>32</v>
      </c>
    </row>
    <row r="106" spans="1:13">
      <c r="A106" s="577">
        <v>33</v>
      </c>
      <c r="D106" s="575"/>
      <c r="F106" s="200"/>
      <c r="G106" s="238"/>
      <c r="H106" s="210"/>
      <c r="I106" s="200"/>
      <c r="J106" s="199"/>
      <c r="K106" s="200"/>
      <c r="L106" s="200"/>
      <c r="M106" s="541">
        <v>33</v>
      </c>
    </row>
    <row r="107" spans="1:13">
      <c r="A107" s="577">
        <v>34</v>
      </c>
      <c r="D107" s="575"/>
      <c r="F107" s="200"/>
      <c r="G107" s="238"/>
      <c r="H107" s="210"/>
      <c r="I107" s="200"/>
      <c r="J107" s="199"/>
      <c r="K107" s="200"/>
      <c r="L107" s="200"/>
      <c r="M107" s="541">
        <v>34</v>
      </c>
    </row>
    <row r="108" spans="1:13">
      <c r="A108" s="577">
        <v>35</v>
      </c>
      <c r="D108" s="575"/>
      <c r="F108" s="200"/>
      <c r="G108" s="238"/>
      <c r="H108" s="210"/>
      <c r="I108" s="200"/>
      <c r="J108" s="199"/>
      <c r="K108" s="200"/>
      <c r="L108" s="200"/>
      <c r="M108" s="541">
        <v>35</v>
      </c>
    </row>
    <row r="109" spans="1:13">
      <c r="A109" s="577">
        <v>36</v>
      </c>
      <c r="D109" s="575"/>
      <c r="F109" s="200"/>
      <c r="G109" s="238"/>
      <c r="H109" s="210"/>
      <c r="I109" s="200"/>
      <c r="J109" s="199"/>
      <c r="K109" s="200"/>
      <c r="L109" s="200"/>
      <c r="M109" s="541">
        <v>36</v>
      </c>
    </row>
    <row r="110" spans="1:13">
      <c r="A110" s="577">
        <v>37</v>
      </c>
      <c r="D110" s="575"/>
      <c r="F110" s="200"/>
      <c r="G110" s="238"/>
      <c r="H110" s="210"/>
      <c r="I110" s="200"/>
      <c r="J110" s="199"/>
      <c r="K110" s="200"/>
      <c r="L110" s="200"/>
      <c r="M110" s="541">
        <v>37</v>
      </c>
    </row>
    <row r="111" spans="1:13">
      <c r="A111" s="577">
        <v>38</v>
      </c>
      <c r="D111" s="575"/>
      <c r="F111" s="200"/>
      <c r="G111" s="238"/>
      <c r="H111" s="210"/>
      <c r="I111" s="200"/>
      <c r="J111" s="199"/>
      <c r="K111" s="200"/>
      <c r="L111" s="200"/>
      <c r="M111" s="541">
        <v>38</v>
      </c>
    </row>
    <row r="112" spans="1:13">
      <c r="A112" s="577">
        <v>39</v>
      </c>
      <c r="D112" s="575"/>
      <c r="F112" s="200"/>
      <c r="G112" s="238"/>
      <c r="H112" s="210"/>
      <c r="I112" s="200"/>
      <c r="J112" s="199"/>
      <c r="K112" s="200"/>
      <c r="L112" s="200"/>
      <c r="M112" s="541">
        <v>39</v>
      </c>
    </row>
    <row r="113" spans="1:13">
      <c r="A113" s="577">
        <v>40</v>
      </c>
      <c r="D113" s="575"/>
      <c r="F113" s="200"/>
      <c r="G113" s="238"/>
      <c r="H113" s="210"/>
      <c r="I113" s="200"/>
      <c r="J113" s="199"/>
      <c r="K113" s="200"/>
      <c r="L113" s="200"/>
      <c r="M113" s="541">
        <v>40</v>
      </c>
    </row>
    <row r="114" spans="1:13" ht="15.75" thickBot="1">
      <c r="A114" s="617">
        <v>41</v>
      </c>
      <c r="B114" s="548"/>
      <c r="C114" s="548"/>
      <c r="D114" s="618"/>
      <c r="E114" s="548"/>
      <c r="F114" s="2873">
        <f>+F62+F80</f>
        <v>236070880.5</v>
      </c>
      <c r="G114" s="2687"/>
      <c r="H114" s="2874">
        <f>+H62+H80</f>
        <v>10792186.799999999</v>
      </c>
      <c r="I114" s="2873"/>
      <c r="J114" s="2875"/>
      <c r="K114" s="2873">
        <f>+K62+K80</f>
        <v>246863066.29999998</v>
      </c>
      <c r="L114" s="1288">
        <f>+L62+L80</f>
        <v>0</v>
      </c>
      <c r="M114" s="614">
        <v>41</v>
      </c>
    </row>
    <row r="115" spans="1:13" hidden="1">
      <c r="A115" s="535"/>
      <c r="B115" s="538"/>
      <c r="C115" s="538"/>
      <c r="D115" s="538"/>
      <c r="E115" s="538"/>
      <c r="F115" s="538"/>
      <c r="G115" s="535"/>
      <c r="H115" s="538"/>
      <c r="I115" s="538"/>
      <c r="J115" s="538"/>
      <c r="K115" s="538"/>
      <c r="L115" s="538"/>
      <c r="M115" s="571"/>
    </row>
    <row r="116" spans="1:13" hidden="1">
      <c r="A116" s="1824"/>
      <c r="E116" s="4" t="s">
        <v>4243</v>
      </c>
      <c r="F116" s="846">
        <v>171701899.53999999</v>
      </c>
      <c r="G116" s="1824"/>
      <c r="K116" s="846">
        <v>182432061</v>
      </c>
      <c r="M116" s="573"/>
    </row>
    <row r="117" spans="1:13" hidden="1">
      <c r="A117" s="1824"/>
      <c r="F117" s="1823"/>
      <c r="G117" s="1824"/>
      <c r="K117" s="1823"/>
      <c r="M117" s="573"/>
    </row>
    <row r="118" spans="1:13" hidden="1">
      <c r="A118" s="1824"/>
      <c r="E118" s="4" t="s">
        <v>4244</v>
      </c>
      <c r="F118" s="1657">
        <f>+F114-F116</f>
        <v>64368980.960000008</v>
      </c>
      <c r="G118" s="1824"/>
      <c r="K118" s="1657">
        <f>+K114-K116</f>
        <v>64431005.299999982</v>
      </c>
      <c r="M118" s="573"/>
    </row>
    <row r="119" spans="1:13" hidden="1">
      <c r="A119" s="1824"/>
      <c r="F119" s="1823"/>
      <c r="G119" s="1824"/>
      <c r="M119" s="573"/>
    </row>
    <row r="120" spans="1:13" hidden="1">
      <c r="A120" s="1824"/>
      <c r="F120" s="1823"/>
      <c r="G120" s="1824"/>
      <c r="M120" s="573"/>
    </row>
    <row r="121" spans="1:13" hidden="1">
      <c r="A121" s="1824"/>
      <c r="F121" s="1823"/>
      <c r="G121" s="1824"/>
      <c r="M121" s="573"/>
    </row>
    <row r="122" spans="1:13" hidden="1">
      <c r="A122" s="1824"/>
      <c r="F122" s="1823"/>
      <c r="G122" s="1824"/>
      <c r="M122" s="573"/>
    </row>
    <row r="123" spans="1:13" hidden="1">
      <c r="A123" s="1824"/>
      <c r="F123" s="1823"/>
      <c r="G123" s="1824"/>
      <c r="M123" s="573"/>
    </row>
    <row r="124" spans="1:13" hidden="1">
      <c r="A124" s="1824"/>
      <c r="F124" s="1823"/>
      <c r="G124" s="1824"/>
      <c r="M124" s="573"/>
    </row>
    <row r="125" spans="1:13" hidden="1">
      <c r="A125" s="1824"/>
      <c r="F125" s="1823"/>
      <c r="G125" s="1824"/>
      <c r="M125" s="573"/>
    </row>
    <row r="126" spans="1:13" hidden="1">
      <c r="A126" s="1824"/>
      <c r="F126" s="1823"/>
      <c r="G126" s="1824"/>
      <c r="M126" s="573"/>
    </row>
    <row r="127" spans="1:13" ht="15.75" thickBot="1">
      <c r="A127" s="547"/>
      <c r="B127" s="548"/>
      <c r="C127" s="548"/>
      <c r="D127" s="548"/>
      <c r="E127" s="548"/>
      <c r="F127" s="548"/>
      <c r="G127" s="547"/>
      <c r="H127" s="548"/>
      <c r="I127" s="548"/>
      <c r="J127" s="548"/>
      <c r="K127" s="548"/>
      <c r="L127" s="548"/>
      <c r="M127" s="589"/>
    </row>
    <row r="128" spans="1:13">
      <c r="A128" s="4" t="s">
        <v>544</v>
      </c>
      <c r="G128" s="4" t="s">
        <v>544</v>
      </c>
      <c r="M128" s="570" t="s">
        <v>175</v>
      </c>
    </row>
    <row r="129" spans="1:13">
      <c r="A129" s="7" t="s">
        <v>178</v>
      </c>
      <c r="B129" s="7"/>
      <c r="C129" s="7"/>
      <c r="D129" s="7"/>
      <c r="E129" s="7"/>
      <c r="F129" s="7"/>
      <c r="G129" s="7" t="s">
        <v>179</v>
      </c>
      <c r="H129" s="7"/>
      <c r="I129" s="7"/>
      <c r="J129" s="7"/>
      <c r="K129" s="7"/>
      <c r="L129" s="7"/>
      <c r="M129" s="7"/>
    </row>
    <row r="130" spans="1:13">
      <c r="A130" s="1823"/>
      <c r="B130" s="1823"/>
      <c r="C130" s="1823"/>
      <c r="D130" s="1823"/>
      <c r="E130" s="1823"/>
      <c r="F130" s="1823"/>
    </row>
    <row r="131" spans="1:13">
      <c r="A131" s="1823"/>
      <c r="B131" s="1823"/>
      <c r="C131" s="1823"/>
      <c r="D131" s="1823"/>
      <c r="E131" s="1823"/>
      <c r="F131" s="1823"/>
    </row>
    <row r="132" spans="1:13">
      <c r="A132" s="1823"/>
      <c r="B132" s="1823"/>
      <c r="C132" s="1823"/>
      <c r="D132" s="1823"/>
      <c r="E132" s="1823"/>
      <c r="F132" s="1823"/>
      <c r="J132" s="2871"/>
    </row>
  </sheetData>
  <mergeCells count="17">
    <mergeCell ref="G19:H19"/>
    <mergeCell ref="I19:J19"/>
    <mergeCell ref="G16:H16"/>
    <mergeCell ref="G17:H17"/>
    <mergeCell ref="I17:J17"/>
    <mergeCell ref="G18:H18"/>
    <mergeCell ref="I18:J18"/>
    <mergeCell ref="A6:C7"/>
    <mergeCell ref="D6:F12"/>
    <mergeCell ref="G6:J9"/>
    <mergeCell ref="K7:M12"/>
    <mergeCell ref="A8:C10"/>
    <mergeCell ref="G10:J13"/>
    <mergeCell ref="A12:C14"/>
    <mergeCell ref="D13:F15"/>
    <mergeCell ref="K13:M14"/>
    <mergeCell ref="G14:J15"/>
  </mergeCells>
  <phoneticPr fontId="0" type="noConversion"/>
  <printOptions horizontalCentered="1" verticalCentered="1"/>
  <pageMargins left="0.5" right="0.5" top="0.5" bottom="0.5" header="0.5" footer="0.5"/>
  <pageSetup scale="50" fitToWidth="2" fitToHeight="2" pageOrder="overThenDown" orientation="landscape" horizontalDpi="300" verticalDpi="300" r:id="rId1"/>
  <headerFooter alignWithMargins="0"/>
  <rowBreaks count="1" manualBreakCount="1">
    <brk id="6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J43"/>
  <sheetViews>
    <sheetView defaultGridColor="0" view="pageBreakPreview" colorId="22" zoomScale="77" zoomScaleNormal="85" zoomScaleSheetLayoutView="77" workbookViewId="0">
      <selection activeCell="K54" sqref="K54"/>
    </sheetView>
  </sheetViews>
  <sheetFormatPr defaultColWidth="9.6640625" defaultRowHeight="15"/>
  <cols>
    <col min="1" max="1" width="2.6640625" style="4" customWidth="1"/>
    <col min="2" max="2" width="12.6640625" style="4" customWidth="1"/>
    <col min="3" max="3" width="8.6640625" style="4" customWidth="1"/>
    <col min="4" max="4" width="7.6640625" style="4" customWidth="1"/>
    <col min="5" max="6" width="12.6640625" style="4" customWidth="1"/>
    <col min="7" max="7" width="7.6640625" style="4" customWidth="1"/>
    <col min="8" max="8" width="8.6640625" style="4" customWidth="1"/>
    <col min="9" max="9" width="12.6640625" style="4" customWidth="1"/>
    <col min="10" max="10" width="2.6640625" style="4" customWidth="1"/>
    <col min="11" max="16384" width="9.6640625" style="4"/>
  </cols>
  <sheetData>
    <row r="1" spans="1:10" ht="15.75" thickBot="1"/>
    <row r="2" spans="1:10" ht="15.95" customHeight="1">
      <c r="A2" s="483"/>
      <c r="B2" s="484"/>
      <c r="C2" s="484"/>
      <c r="D2" s="484"/>
      <c r="E2" s="484"/>
      <c r="F2" s="484"/>
      <c r="G2" s="485"/>
      <c r="H2" s="486"/>
      <c r="I2" s="484"/>
      <c r="J2" s="487"/>
    </row>
    <row r="3" spans="1:10" ht="15" customHeight="1">
      <c r="A3" s="488"/>
      <c r="B3" s="489"/>
      <c r="C3" s="489"/>
      <c r="D3" s="489"/>
      <c r="E3" s="489"/>
      <c r="F3" s="489"/>
      <c r="G3" s="489"/>
      <c r="H3" s="489"/>
      <c r="I3" s="489"/>
      <c r="J3" s="490"/>
    </row>
    <row r="4" spans="1:10" ht="15" customHeight="1">
      <c r="A4" s="488"/>
      <c r="B4" s="489"/>
      <c r="C4" s="489"/>
      <c r="D4" s="489"/>
      <c r="E4" s="489"/>
      <c r="F4" s="489"/>
      <c r="G4" s="489"/>
      <c r="H4" s="489"/>
      <c r="I4" s="489"/>
      <c r="J4" s="490"/>
    </row>
    <row r="5" spans="1:10" ht="27" customHeight="1">
      <c r="A5" s="491" t="s">
        <v>1545</v>
      </c>
      <c r="B5" s="492"/>
      <c r="C5" s="492"/>
      <c r="D5" s="492"/>
      <c r="E5" s="492"/>
      <c r="F5" s="492"/>
      <c r="G5" s="492"/>
      <c r="H5" s="492"/>
      <c r="I5" s="492"/>
      <c r="J5" s="493"/>
    </row>
    <row r="6" spans="1:10" ht="24" customHeight="1">
      <c r="A6" s="491" t="s">
        <v>1546</v>
      </c>
      <c r="B6" s="492"/>
      <c r="C6" s="492"/>
      <c r="D6" s="492"/>
      <c r="E6" s="492"/>
      <c r="F6" s="492"/>
      <c r="G6" s="492"/>
      <c r="H6" s="492"/>
      <c r="I6" s="492"/>
      <c r="J6" s="493"/>
    </row>
    <row r="7" spans="1:10" ht="13.5" customHeight="1">
      <c r="A7" s="488"/>
      <c r="B7" s="489"/>
      <c r="C7" s="489"/>
      <c r="D7" s="489"/>
      <c r="E7" s="489"/>
      <c r="F7" s="489"/>
      <c r="G7" s="489"/>
      <c r="H7" s="489"/>
      <c r="I7" s="489"/>
      <c r="J7" s="490"/>
    </row>
    <row r="8" spans="1:10" ht="24" customHeight="1">
      <c r="A8" s="494" t="s">
        <v>1887</v>
      </c>
      <c r="B8" s="495"/>
      <c r="C8" s="495"/>
      <c r="D8" s="495"/>
      <c r="E8" s="495"/>
      <c r="F8" s="495"/>
      <c r="G8" s="495"/>
      <c r="H8" s="495"/>
      <c r="I8" s="495"/>
      <c r="J8" s="496"/>
    </row>
    <row r="9" spans="1:10" ht="13.5" customHeight="1">
      <c r="A9" s="488"/>
      <c r="B9" s="489"/>
      <c r="C9" s="489"/>
      <c r="D9" s="489"/>
      <c r="E9" s="489"/>
      <c r="F9" s="489"/>
      <c r="G9" s="489"/>
      <c r="H9" s="489"/>
      <c r="I9" s="489"/>
      <c r="J9" s="490"/>
    </row>
    <row r="10" spans="1:10" ht="13.5" customHeight="1">
      <c r="A10" s="488"/>
      <c r="B10" s="489"/>
      <c r="C10" s="489"/>
      <c r="D10" s="489"/>
      <c r="E10" s="489"/>
      <c r="F10" s="489"/>
      <c r="G10" s="489"/>
      <c r="H10" s="489"/>
      <c r="I10" s="489"/>
      <c r="J10" s="490"/>
    </row>
    <row r="11" spans="1:10" ht="17.45" customHeight="1">
      <c r="A11" s="497" t="s">
        <v>1547</v>
      </c>
      <c r="B11" s="492"/>
      <c r="C11" s="492"/>
      <c r="D11" s="492"/>
      <c r="E11" s="492"/>
      <c r="F11" s="492"/>
      <c r="G11" s="492"/>
      <c r="H11" s="492"/>
      <c r="I11" s="492"/>
      <c r="J11" s="493"/>
    </row>
    <row r="12" spans="1:10" ht="13.5" customHeight="1">
      <c r="A12" s="488"/>
      <c r="B12" s="489"/>
      <c r="C12" s="489"/>
      <c r="D12" s="489"/>
      <c r="E12" s="489"/>
      <c r="F12" s="489"/>
      <c r="G12" s="489"/>
      <c r="H12" s="489"/>
      <c r="I12" s="489"/>
      <c r="J12" s="490"/>
    </row>
    <row r="13" spans="1:10" ht="22.5" customHeight="1" thickBot="1">
      <c r="A13" s="488"/>
      <c r="B13" s="8" t="str">
        <f>'Data Sheet'!C25</f>
        <v>Orange and Rockland Utilities, Inc</v>
      </c>
      <c r="C13" s="492"/>
      <c r="D13" s="492"/>
      <c r="E13" s="492"/>
      <c r="F13" s="492"/>
      <c r="G13" s="492"/>
      <c r="H13" s="492"/>
      <c r="I13" s="492"/>
      <c r="J13" s="490"/>
    </row>
    <row r="14" spans="1:10" ht="15.75">
      <c r="A14" s="2219"/>
      <c r="B14" s="498" t="s">
        <v>4633</v>
      </c>
      <c r="C14" s="2220"/>
      <c r="D14" s="2220"/>
      <c r="E14" s="2220"/>
      <c r="F14" s="2220"/>
      <c r="G14" s="2220"/>
      <c r="H14" s="2220"/>
      <c r="I14" s="2220"/>
      <c r="J14" s="490"/>
    </row>
    <row r="15" spans="1:10">
      <c r="A15" s="499" t="s">
        <v>4634</v>
      </c>
      <c r="B15" s="500"/>
      <c r="C15" s="500"/>
      <c r="D15" s="500"/>
      <c r="E15" s="500"/>
      <c r="F15" s="500"/>
      <c r="G15" s="500"/>
      <c r="H15" s="500"/>
      <c r="I15" s="500"/>
      <c r="J15" s="501"/>
    </row>
    <row r="16" spans="1:10" ht="15.95" customHeight="1">
      <c r="A16" s="488"/>
      <c r="B16" s="489"/>
      <c r="C16" s="489"/>
      <c r="D16" s="489"/>
      <c r="E16" s="489"/>
      <c r="F16" s="489"/>
      <c r="G16" s="489"/>
      <c r="H16" s="489"/>
      <c r="I16" s="489"/>
      <c r="J16" s="490"/>
    </row>
    <row r="17" spans="1:10" ht="15.95" customHeight="1" thickBot="1">
      <c r="A17" s="488"/>
      <c r="B17" s="9" t="str">
        <f>'Data Sheet'!C27</f>
        <v xml:space="preserve"> </v>
      </c>
      <c r="C17" s="502"/>
      <c r="D17" s="502"/>
      <c r="E17" s="502"/>
      <c r="F17" s="502"/>
      <c r="G17" s="502"/>
      <c r="H17" s="502"/>
      <c r="I17" s="502"/>
      <c r="J17" s="490"/>
    </row>
    <row r="18" spans="1:10" ht="15.95" customHeight="1">
      <c r="A18" s="488"/>
      <c r="B18" s="489"/>
      <c r="C18" s="489"/>
      <c r="D18" s="489"/>
      <c r="E18" s="489"/>
      <c r="F18" s="489"/>
      <c r="G18" s="489"/>
      <c r="H18" s="489"/>
      <c r="I18" s="489"/>
      <c r="J18" s="490"/>
    </row>
    <row r="19" spans="1:10" ht="17.649999999999999" customHeight="1" thickBot="1">
      <c r="A19" s="488"/>
      <c r="B19" s="9" t="str">
        <f>'Data Sheet'!C29</f>
        <v xml:space="preserve"> </v>
      </c>
      <c r="C19" s="502"/>
      <c r="D19" s="502"/>
      <c r="E19" s="502"/>
      <c r="F19" s="502"/>
      <c r="G19" s="502"/>
      <c r="H19" s="502"/>
      <c r="I19" s="502"/>
      <c r="J19" s="490"/>
    </row>
    <row r="20" spans="1:10">
      <c r="A20" s="2219"/>
      <c r="B20" s="2221" t="s">
        <v>3846</v>
      </c>
      <c r="C20" s="492"/>
      <c r="D20" s="492"/>
      <c r="E20" s="492"/>
      <c r="F20" s="492"/>
      <c r="G20" s="492"/>
      <c r="H20" s="492"/>
      <c r="I20" s="492"/>
      <c r="J20" s="490"/>
    </row>
    <row r="21" spans="1:10">
      <c r="A21" s="488"/>
      <c r="B21" s="503"/>
      <c r="C21" s="489"/>
      <c r="D21" s="489"/>
      <c r="E21" s="489"/>
      <c r="F21" s="489"/>
      <c r="G21" s="489"/>
      <c r="H21" s="489"/>
      <c r="I21" s="489"/>
      <c r="J21" s="490"/>
    </row>
    <row r="22" spans="1:10">
      <c r="A22" s="488"/>
      <c r="B22" s="489"/>
      <c r="C22" s="489"/>
      <c r="D22" s="489"/>
      <c r="E22" s="489"/>
      <c r="F22" s="489"/>
      <c r="G22" s="489"/>
      <c r="H22" s="489"/>
      <c r="I22" s="489"/>
      <c r="J22" s="490"/>
    </row>
    <row r="23" spans="1:10" ht="14.45" customHeight="1">
      <c r="A23" s="488"/>
      <c r="B23" s="504" t="s">
        <v>3847</v>
      </c>
      <c r="C23" s="492"/>
      <c r="D23" s="492"/>
      <c r="E23" s="492"/>
      <c r="F23" s="492"/>
      <c r="G23" s="492"/>
      <c r="H23" s="492"/>
      <c r="I23" s="492"/>
      <c r="J23" s="490"/>
    </row>
    <row r="24" spans="1:10">
      <c r="A24" s="488"/>
      <c r="B24" s="489"/>
      <c r="C24" s="489"/>
      <c r="D24" s="489"/>
      <c r="E24" s="489"/>
      <c r="F24" s="489"/>
      <c r="G24" s="489"/>
      <c r="H24" s="489"/>
      <c r="I24" s="489"/>
      <c r="J24" s="490"/>
    </row>
    <row r="25" spans="1:10" ht="22.35" customHeight="1">
      <c r="A25" s="2222"/>
      <c r="B25" s="505" t="str">
        <f>'Data Sheet'!A46</f>
        <v>Year ended 12/31/2013</v>
      </c>
      <c r="C25" s="492"/>
      <c r="D25" s="492"/>
      <c r="E25" s="492"/>
      <c r="F25" s="492"/>
      <c r="G25" s="492"/>
      <c r="H25" s="492"/>
      <c r="I25" s="492"/>
      <c r="J25" s="490"/>
    </row>
    <row r="26" spans="1:10" ht="14.45" customHeight="1">
      <c r="A26" s="488"/>
      <c r="B26" s="489"/>
      <c r="C26" s="489"/>
      <c r="D26" s="489"/>
      <c r="E26" s="489"/>
      <c r="F26" s="489"/>
      <c r="G26" s="489"/>
      <c r="H26" s="489"/>
      <c r="I26" s="489"/>
      <c r="J26" s="490"/>
    </row>
    <row r="27" spans="1:10" ht="23.45" customHeight="1">
      <c r="A27" s="488"/>
      <c r="B27" s="505" t="s">
        <v>3848</v>
      </c>
      <c r="C27" s="492"/>
      <c r="D27" s="492"/>
      <c r="E27" s="492"/>
      <c r="F27" s="492"/>
      <c r="G27" s="492"/>
      <c r="H27" s="492"/>
      <c r="I27" s="492"/>
      <c r="J27" s="490"/>
    </row>
    <row r="28" spans="1:10">
      <c r="A28" s="488"/>
      <c r="B28" s="489"/>
      <c r="C28" s="489"/>
      <c r="D28" s="489"/>
      <c r="E28" s="489"/>
      <c r="F28" s="489"/>
      <c r="G28" s="489"/>
      <c r="H28" s="489"/>
      <c r="I28" s="489"/>
      <c r="J28" s="490"/>
    </row>
    <row r="29" spans="1:10">
      <c r="A29" s="488"/>
      <c r="B29" s="489"/>
      <c r="C29" s="489"/>
      <c r="D29" s="489"/>
      <c r="E29" s="489"/>
      <c r="F29" s="489"/>
      <c r="G29" s="489"/>
      <c r="H29" s="489"/>
      <c r="I29" s="489"/>
      <c r="J29" s="490"/>
    </row>
    <row r="30" spans="1:10" ht="24" customHeight="1">
      <c r="A30" s="488"/>
      <c r="B30" s="505" t="s">
        <v>1885</v>
      </c>
      <c r="C30" s="492"/>
      <c r="D30" s="492"/>
      <c r="E30" s="492"/>
      <c r="F30" s="492"/>
      <c r="G30" s="492"/>
      <c r="H30" s="492"/>
      <c r="I30" s="492"/>
      <c r="J30" s="490"/>
    </row>
    <row r="31" spans="1:10">
      <c r="A31" s="488"/>
      <c r="B31" s="489"/>
      <c r="C31" s="489"/>
      <c r="D31" s="489"/>
      <c r="E31" s="489"/>
      <c r="F31" s="489"/>
      <c r="G31" s="489"/>
      <c r="H31" s="489"/>
      <c r="I31" s="489"/>
      <c r="J31" s="490"/>
    </row>
    <row r="32" spans="1:10" ht="9.6" customHeight="1">
      <c r="A32" s="488"/>
      <c r="B32" s="489"/>
      <c r="C32" s="489"/>
      <c r="D32" s="489"/>
      <c r="E32" s="489"/>
      <c r="F32" s="489"/>
      <c r="G32" s="489"/>
      <c r="H32" s="489"/>
      <c r="I32" s="489"/>
      <c r="J32" s="490"/>
    </row>
    <row r="33" spans="1:10" ht="21" customHeight="1">
      <c r="A33" s="488"/>
      <c r="B33" s="505" t="s">
        <v>1886</v>
      </c>
      <c r="C33" s="492"/>
      <c r="D33" s="492"/>
      <c r="E33" s="492"/>
      <c r="F33" s="492"/>
      <c r="G33" s="492"/>
      <c r="H33" s="492"/>
      <c r="I33" s="492"/>
      <c r="J33" s="490"/>
    </row>
    <row r="34" spans="1:10" ht="15.95" customHeight="1">
      <c r="A34" s="488"/>
      <c r="B34" s="489"/>
      <c r="C34" s="489"/>
      <c r="D34" s="489"/>
      <c r="E34" s="489"/>
      <c r="F34" s="489"/>
      <c r="G34" s="489"/>
      <c r="H34" s="489"/>
      <c r="I34" s="489"/>
      <c r="J34" s="490"/>
    </row>
    <row r="35" spans="1:10" ht="15.95" customHeight="1" thickBot="1">
      <c r="A35" s="488"/>
      <c r="B35" s="506"/>
      <c r="C35" s="492"/>
      <c r="D35" s="502"/>
      <c r="E35" s="502"/>
      <c r="F35" s="502"/>
      <c r="G35" s="502"/>
      <c r="H35" s="492"/>
      <c r="I35" s="492"/>
      <c r="J35" s="490"/>
    </row>
    <row r="36" spans="1:10" ht="15.95" customHeight="1">
      <c r="A36" s="488"/>
      <c r="B36" s="489"/>
      <c r="C36" s="489"/>
      <c r="D36" s="489"/>
      <c r="E36" s="489"/>
      <c r="F36" s="489"/>
      <c r="G36" s="489"/>
      <c r="H36" s="489"/>
      <c r="I36" s="489"/>
      <c r="J36" s="490"/>
    </row>
    <row r="37" spans="1:10" ht="15.95" customHeight="1">
      <c r="A37" s="488"/>
      <c r="B37" s="489"/>
      <c r="C37" s="489" t="s">
        <v>3849</v>
      </c>
      <c r="D37" s="489"/>
      <c r="E37" s="489"/>
      <c r="F37" s="489"/>
      <c r="G37" s="489"/>
      <c r="H37" s="489"/>
      <c r="I37" s="489"/>
      <c r="J37" s="490"/>
    </row>
    <row r="38" spans="1:10" ht="15.95" customHeight="1">
      <c r="A38" s="488"/>
      <c r="B38" s="489"/>
      <c r="C38" s="489" t="s">
        <v>3850</v>
      </c>
      <c r="D38" s="489"/>
      <c r="E38" s="489"/>
      <c r="F38" s="489"/>
      <c r="G38" s="489"/>
      <c r="H38" s="489"/>
      <c r="I38" s="489"/>
      <c r="J38" s="490"/>
    </row>
    <row r="39" spans="1:10" ht="15.95" customHeight="1">
      <c r="A39" s="488"/>
      <c r="B39" s="507" t="s">
        <v>5210</v>
      </c>
      <c r="C39" s="508"/>
      <c r="D39" s="508"/>
      <c r="E39" s="508"/>
      <c r="F39" s="508"/>
      <c r="G39" s="508"/>
      <c r="H39" s="508"/>
      <c r="I39" s="508"/>
      <c r="J39" s="490"/>
    </row>
    <row r="40" spans="1:10" ht="15.95" customHeight="1">
      <c r="A40" s="488"/>
      <c r="B40" s="867" t="s">
        <v>5212</v>
      </c>
      <c r="C40" s="507"/>
      <c r="D40" s="507"/>
      <c r="E40" s="507"/>
      <c r="F40" s="507"/>
      <c r="G40" s="507"/>
      <c r="H40" s="508"/>
      <c r="I40" s="508"/>
      <c r="J40" s="490"/>
    </row>
    <row r="41" spans="1:10" ht="15.95" customHeight="1">
      <c r="A41" s="488"/>
      <c r="B41" s="489"/>
      <c r="C41" s="489"/>
      <c r="D41" s="489"/>
      <c r="E41" s="489"/>
      <c r="F41" s="489"/>
      <c r="G41" s="489"/>
      <c r="H41" s="489"/>
      <c r="I41" s="489"/>
      <c r="J41" s="490"/>
    </row>
    <row r="42" spans="1:10" ht="7.9" customHeight="1" thickBot="1">
      <c r="A42" s="509"/>
      <c r="B42" s="510"/>
      <c r="C42" s="510"/>
      <c r="D42" s="510"/>
      <c r="E42" s="510"/>
      <c r="F42" s="510"/>
      <c r="G42" s="510"/>
      <c r="H42" s="510"/>
      <c r="I42" s="510"/>
      <c r="J42" s="511"/>
    </row>
    <row r="43" spans="1:10">
      <c r="A43" s="297"/>
      <c r="B43" s="297"/>
      <c r="C43" s="297"/>
      <c r="D43" s="297"/>
      <c r="E43" s="297"/>
      <c r="F43" s="297"/>
      <c r="G43" s="297"/>
      <c r="H43" s="297"/>
      <c r="I43" s="2223" t="s">
        <v>3851</v>
      </c>
      <c r="J43" s="297"/>
    </row>
  </sheetData>
  <phoneticPr fontId="0" type="noConversion"/>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0" enableFormatConditionsCalculation="0">
    <tabColor rgb="FF00B050"/>
  </sheetPr>
  <dimension ref="A1:F70"/>
  <sheetViews>
    <sheetView defaultGridColor="0" view="pageBreakPreview" colorId="22" zoomScale="85" zoomScaleNormal="100" zoomScaleSheetLayoutView="85" workbookViewId="0">
      <selection activeCell="C55" sqref="C55"/>
    </sheetView>
  </sheetViews>
  <sheetFormatPr defaultColWidth="9.6640625" defaultRowHeight="15"/>
  <cols>
    <col min="1" max="1" width="4.6640625" style="4" customWidth="1"/>
    <col min="2" max="2" width="46.109375" style="4" customWidth="1"/>
    <col min="3" max="3" width="20.88671875" style="4" bestFit="1" customWidth="1"/>
    <col min="4" max="4" width="0" style="4" hidden="1" customWidth="1"/>
    <col min="5" max="5" width="18.6640625" style="4" customWidth="1"/>
    <col min="6" max="6" width="17.6640625" style="4" customWidth="1"/>
    <col min="7" max="16384" width="9.6640625" style="4"/>
  </cols>
  <sheetData>
    <row r="1" spans="1:6">
      <c r="A1" s="535" t="s">
        <v>2838</v>
      </c>
      <c r="B1" s="538"/>
      <c r="C1" s="594" t="s">
        <v>2747</v>
      </c>
      <c r="D1" s="536"/>
      <c r="E1" s="536" t="s">
        <v>2840</v>
      </c>
      <c r="F1" s="571" t="s">
        <v>2841</v>
      </c>
    </row>
    <row r="2" spans="1:6">
      <c r="A2" s="47" t="str">
        <f>'Data Sheet'!$C$25</f>
        <v>Orange and Rockland Utilities, Inc</v>
      </c>
      <c r="C2" s="575" t="s">
        <v>3147</v>
      </c>
      <c r="D2" s="540"/>
      <c r="E2" s="540" t="s">
        <v>2842</v>
      </c>
      <c r="F2" s="573"/>
    </row>
    <row r="3" spans="1:6" ht="15" customHeight="1">
      <c r="A3" s="1825"/>
      <c r="B3" s="1826"/>
      <c r="C3" s="343" t="s">
        <v>69</v>
      </c>
      <c r="D3" s="542"/>
      <c r="E3" s="1881" t="str">
        <f>'Data Sheet'!$C$40</f>
        <v>4/30/2014</v>
      </c>
      <c r="F3" s="707" t="str">
        <f>'Data Sheet'!$C$38</f>
        <v>12/31/2013</v>
      </c>
    </row>
    <row r="4" spans="1:6" ht="15" customHeight="1">
      <c r="A4" s="595" t="s">
        <v>180</v>
      </c>
      <c r="B4" s="544"/>
      <c r="C4" s="596"/>
      <c r="D4" s="596"/>
      <c r="E4" s="596"/>
      <c r="F4" s="597"/>
    </row>
    <row r="5" spans="1:6">
      <c r="A5" s="3397" t="s">
        <v>2775</v>
      </c>
      <c r="B5" s="3278"/>
      <c r="C5" s="3278"/>
      <c r="D5" s="3278"/>
      <c r="E5" s="3278"/>
      <c r="F5" s="3279"/>
    </row>
    <row r="6" spans="1:6">
      <c r="A6" s="3388"/>
      <c r="B6" s="3280"/>
      <c r="C6" s="3280"/>
      <c r="D6" s="3280"/>
      <c r="E6" s="3280"/>
      <c r="F6" s="3281"/>
    </row>
    <row r="7" spans="1:6">
      <c r="A7" s="3388"/>
      <c r="B7" s="3280"/>
      <c r="C7" s="3280"/>
      <c r="D7" s="3280"/>
      <c r="E7" s="3280"/>
      <c r="F7" s="3281"/>
    </row>
    <row r="8" spans="1:6">
      <c r="A8" s="620"/>
      <c r="B8" s="1830"/>
      <c r="C8" s="1830"/>
      <c r="D8" s="1830"/>
      <c r="E8" s="1830"/>
      <c r="F8" s="1658"/>
    </row>
    <row r="9" spans="1:6">
      <c r="A9" s="3388" t="s">
        <v>759</v>
      </c>
      <c r="B9" s="3280"/>
      <c r="C9" s="3280"/>
      <c r="D9" s="3280"/>
      <c r="E9" s="3280"/>
      <c r="F9" s="3281"/>
    </row>
    <row r="10" spans="1:6">
      <c r="A10" s="3388"/>
      <c r="B10" s="3280"/>
      <c r="C10" s="3280"/>
      <c r="D10" s="3280"/>
      <c r="E10" s="3280"/>
      <c r="F10" s="3281"/>
    </row>
    <row r="11" spans="1:6">
      <c r="A11" s="3388"/>
      <c r="B11" s="3280"/>
      <c r="C11" s="3280"/>
      <c r="D11" s="3280"/>
      <c r="E11" s="3280"/>
      <c r="F11" s="3281"/>
    </row>
    <row r="12" spans="1:6">
      <c r="A12" s="1824"/>
      <c r="F12" s="573"/>
    </row>
    <row r="13" spans="1:6">
      <c r="A13" s="599"/>
      <c r="B13" s="586"/>
      <c r="C13" s="579" t="s">
        <v>2602</v>
      </c>
      <c r="D13" s="585"/>
      <c r="E13" s="585"/>
      <c r="F13" s="587" t="s">
        <v>1646</v>
      </c>
    </row>
    <row r="14" spans="1:6">
      <c r="A14" s="581" t="s">
        <v>4231</v>
      </c>
      <c r="B14" s="1858" t="s">
        <v>1744</v>
      </c>
      <c r="C14" s="583" t="s">
        <v>1647</v>
      </c>
      <c r="E14" s="1833" t="s">
        <v>2602</v>
      </c>
      <c r="F14" s="582" t="s">
        <v>3006</v>
      </c>
    </row>
    <row r="15" spans="1:6">
      <c r="A15" s="581" t="s">
        <v>4234</v>
      </c>
      <c r="B15" s="306"/>
      <c r="C15" s="583" t="s">
        <v>4060</v>
      </c>
      <c r="E15" s="1833" t="s">
        <v>764</v>
      </c>
      <c r="F15" s="582" t="s">
        <v>3007</v>
      </c>
    </row>
    <row r="16" spans="1:6">
      <c r="A16" s="606"/>
      <c r="B16" s="1858" t="s">
        <v>74</v>
      </c>
      <c r="C16" s="610" t="s">
        <v>2140</v>
      </c>
      <c r="E16" s="1833" t="s">
        <v>2141</v>
      </c>
      <c r="F16" s="588" t="s">
        <v>2142</v>
      </c>
    </row>
    <row r="17" spans="1:6">
      <c r="A17" s="621">
        <v>1</v>
      </c>
      <c r="B17" s="317" t="s">
        <v>760</v>
      </c>
      <c r="C17" s="1659"/>
      <c r="D17" s="1294"/>
      <c r="E17" s="1659"/>
      <c r="F17" s="1660"/>
    </row>
    <row r="18" spans="1:6">
      <c r="A18" s="621">
        <v>2</v>
      </c>
      <c r="B18" s="317" t="s">
        <v>761</v>
      </c>
      <c r="C18" s="1293"/>
      <c r="D18" s="1294"/>
      <c r="E18" s="1293"/>
      <c r="F18" s="1660"/>
    </row>
    <row r="19" spans="1:6">
      <c r="A19" s="621">
        <v>3</v>
      </c>
      <c r="B19" s="317" t="s">
        <v>762</v>
      </c>
      <c r="C19" s="1293"/>
      <c r="D19" s="1294"/>
      <c r="E19" s="1293"/>
      <c r="F19" s="1660"/>
    </row>
    <row r="20" spans="1:6">
      <c r="A20" s="621">
        <v>4</v>
      </c>
      <c r="B20" s="317" t="s">
        <v>694</v>
      </c>
      <c r="C20" s="149"/>
      <c r="D20" s="317"/>
      <c r="E20" s="149"/>
      <c r="F20" s="1660"/>
    </row>
    <row r="21" spans="1:6">
      <c r="A21" s="621">
        <v>5</v>
      </c>
      <c r="B21" s="317" t="s">
        <v>978</v>
      </c>
      <c r="C21" s="1293">
        <v>6894265</v>
      </c>
      <c r="D21" s="1294"/>
      <c r="E21" s="2966">
        <v>9824016</v>
      </c>
      <c r="F21" s="1660" t="s">
        <v>4808</v>
      </c>
    </row>
    <row r="22" spans="1:6">
      <c r="A22" s="606">
        <v>6</v>
      </c>
      <c r="B22" s="343" t="s">
        <v>979</v>
      </c>
      <c r="C22" s="1291">
        <v>2740</v>
      </c>
      <c r="D22" s="1292"/>
      <c r="E22" s="2967"/>
      <c r="F22" s="1661"/>
    </row>
    <row r="23" spans="1:6">
      <c r="A23" s="606">
        <v>7</v>
      </c>
      <c r="B23" s="343" t="s">
        <v>980</v>
      </c>
      <c r="C23" s="1291"/>
      <c r="D23" s="1292"/>
      <c r="E23" s="2967"/>
      <c r="F23" s="1661"/>
    </row>
    <row r="24" spans="1:6">
      <c r="A24" s="606">
        <v>8</v>
      </c>
      <c r="B24" s="343" t="s">
        <v>981</v>
      </c>
      <c r="C24" s="1291">
        <v>37156</v>
      </c>
      <c r="D24" s="1292"/>
      <c r="E24" s="2967">
        <v>140127</v>
      </c>
      <c r="F24" s="1660" t="s">
        <v>4808</v>
      </c>
    </row>
    <row r="25" spans="1:6">
      <c r="A25" s="606">
        <v>9</v>
      </c>
      <c r="B25" s="343" t="s">
        <v>982</v>
      </c>
      <c r="C25" s="1291">
        <v>1174613</v>
      </c>
      <c r="D25" s="1292"/>
      <c r="E25" s="2967">
        <v>1083353</v>
      </c>
      <c r="F25" s="1660" t="s">
        <v>4808</v>
      </c>
    </row>
    <row r="26" spans="1:6">
      <c r="A26" s="606">
        <v>10</v>
      </c>
      <c r="B26" s="343" t="s">
        <v>983</v>
      </c>
      <c r="C26" s="1291">
        <v>3879820</v>
      </c>
      <c r="D26" s="1292"/>
      <c r="E26" s="2967">
        <v>4020010</v>
      </c>
      <c r="F26" s="1660" t="s">
        <v>4808</v>
      </c>
    </row>
    <row r="27" spans="1:6">
      <c r="A27" s="621">
        <v>11</v>
      </c>
      <c r="B27" s="317" t="s">
        <v>1212</v>
      </c>
      <c r="C27" s="143">
        <v>11988594</v>
      </c>
      <c r="D27" s="143">
        <f t="shared" ref="D27" si="0">SUM(D21:D26)</f>
        <v>0</v>
      </c>
      <c r="E27" s="2956">
        <f>SUM(E21:E26)</f>
        <v>15067506</v>
      </c>
      <c r="F27" s="1660"/>
    </row>
    <row r="28" spans="1:6">
      <c r="A28" s="621">
        <v>12</v>
      </c>
      <c r="B28" s="317" t="s">
        <v>1213</v>
      </c>
      <c r="C28" s="1293"/>
      <c r="D28" s="1294"/>
      <c r="E28" s="1293"/>
      <c r="F28" s="1660"/>
    </row>
    <row r="29" spans="1:6">
      <c r="A29" s="606">
        <v>13</v>
      </c>
      <c r="B29" s="343" t="s">
        <v>1214</v>
      </c>
      <c r="C29" s="1291"/>
      <c r="D29" s="1292"/>
      <c r="E29" s="1291"/>
      <c r="F29" s="1661"/>
    </row>
    <row r="30" spans="1:6">
      <c r="A30" s="599">
        <v>14</v>
      </c>
      <c r="B30" s="600" t="s">
        <v>1215</v>
      </c>
      <c r="C30" s="1293"/>
      <c r="D30" s="1294"/>
      <c r="E30" s="1293"/>
      <c r="F30" s="1660"/>
    </row>
    <row r="31" spans="1:6">
      <c r="A31" s="606"/>
      <c r="B31" s="343" t="s">
        <v>984</v>
      </c>
      <c r="C31" s="211"/>
      <c r="D31" s="343"/>
      <c r="E31" s="211"/>
      <c r="F31" s="1661"/>
    </row>
    <row r="32" spans="1:6">
      <c r="A32" s="621">
        <v>15</v>
      </c>
      <c r="B32" s="317" t="s">
        <v>1216</v>
      </c>
      <c r="C32" s="1293"/>
      <c r="D32" s="1294"/>
      <c r="E32" s="1293"/>
      <c r="F32" s="1660"/>
    </row>
    <row r="33" spans="1:6">
      <c r="A33" s="606">
        <v>16</v>
      </c>
      <c r="B33" s="343"/>
      <c r="C33" s="1291"/>
      <c r="D33" s="1292"/>
      <c r="E33" s="1291"/>
      <c r="F33" s="1661"/>
    </row>
    <row r="34" spans="1:6">
      <c r="A34" s="606">
        <v>17</v>
      </c>
      <c r="B34" s="343"/>
      <c r="C34" s="1291"/>
      <c r="D34" s="1292"/>
      <c r="E34" s="1291"/>
      <c r="F34" s="1661"/>
    </row>
    <row r="35" spans="1:6">
      <c r="A35" s="606">
        <v>18</v>
      </c>
      <c r="B35" s="343"/>
      <c r="C35" s="1291"/>
      <c r="D35" s="1292"/>
      <c r="E35" s="1291"/>
      <c r="F35" s="1661"/>
    </row>
    <row r="36" spans="1:6">
      <c r="A36" s="606">
        <v>19</v>
      </c>
      <c r="B36" s="343"/>
      <c r="C36" s="1291"/>
      <c r="D36" s="1292"/>
      <c r="E36" s="1291"/>
      <c r="F36" s="1661"/>
    </row>
    <row r="37" spans="1:6">
      <c r="A37" s="621">
        <v>20</v>
      </c>
      <c r="B37" s="317" t="s">
        <v>1217</v>
      </c>
      <c r="C37" s="143">
        <f>SUM(C17:C19)+SUM(C27:C30)+SUM(C32:C36)</f>
        <v>11988594</v>
      </c>
      <c r="D37" s="317"/>
      <c r="E37" s="143">
        <f>SUM(E17:E19)+SUM(E27:E30)+SUM(E32:E36)</f>
        <v>15067506</v>
      </c>
      <c r="F37" s="1660"/>
    </row>
    <row r="38" spans="1:6">
      <c r="A38" s="1824"/>
      <c r="F38" s="573"/>
    </row>
    <row r="39" spans="1:6">
      <c r="A39" s="1824"/>
      <c r="F39" s="573"/>
    </row>
    <row r="40" spans="1:6">
      <c r="A40" s="1824"/>
      <c r="F40" s="573"/>
    </row>
    <row r="41" spans="1:6">
      <c r="A41" s="1824"/>
      <c r="F41" s="573"/>
    </row>
    <row r="42" spans="1:6">
      <c r="A42" s="1824"/>
      <c r="F42" s="573"/>
    </row>
    <row r="43" spans="1:6">
      <c r="A43" s="1824"/>
      <c r="F43" s="573"/>
    </row>
    <row r="44" spans="1:6">
      <c r="A44" s="1824"/>
      <c r="F44" s="573"/>
    </row>
    <row r="45" spans="1:6">
      <c r="A45" s="1824"/>
      <c r="F45" s="573"/>
    </row>
    <row r="46" spans="1:6">
      <c r="A46" s="1824"/>
      <c r="F46" s="573"/>
    </row>
    <row r="47" spans="1:6">
      <c r="A47" s="1824"/>
      <c r="F47" s="573"/>
    </row>
    <row r="48" spans="1:6">
      <c r="A48" s="1824"/>
      <c r="F48" s="573"/>
    </row>
    <row r="49" spans="1:6">
      <c r="A49" s="1824"/>
      <c r="F49" s="573"/>
    </row>
    <row r="50" spans="1:6">
      <c r="A50" s="1824"/>
      <c r="F50" s="573"/>
    </row>
    <row r="51" spans="1:6">
      <c r="A51" s="1824"/>
      <c r="F51" s="573"/>
    </row>
    <row r="52" spans="1:6">
      <c r="A52" s="1824"/>
      <c r="F52" s="573"/>
    </row>
    <row r="53" spans="1:6">
      <c r="A53" s="1824"/>
      <c r="F53" s="573"/>
    </row>
    <row r="54" spans="1:6">
      <c r="A54" s="1824"/>
      <c r="F54" s="573"/>
    </row>
    <row r="55" spans="1:6">
      <c r="A55" s="1824"/>
      <c r="F55" s="573"/>
    </row>
    <row r="56" spans="1:6">
      <c r="A56" s="1824"/>
      <c r="F56" s="573"/>
    </row>
    <row r="57" spans="1:6">
      <c r="A57" s="1824"/>
      <c r="F57" s="573"/>
    </row>
    <row r="58" spans="1:6">
      <c r="A58" s="1824"/>
      <c r="F58" s="573"/>
    </row>
    <row r="59" spans="1:6" ht="15.75" thickBot="1">
      <c r="A59" s="547"/>
      <c r="B59" s="548"/>
      <c r="C59" s="548"/>
      <c r="D59" s="548"/>
      <c r="E59" s="548"/>
      <c r="F59" s="589"/>
    </row>
    <row r="60" spans="1:6">
      <c r="A60" s="4" t="s">
        <v>1433</v>
      </c>
    </row>
    <row r="61" spans="1:6">
      <c r="A61" s="7" t="s">
        <v>985</v>
      </c>
      <c r="B61" s="7"/>
      <c r="C61" s="7"/>
      <c r="D61" s="7"/>
      <c r="E61" s="7"/>
      <c r="F61" s="7"/>
    </row>
    <row r="66" spans="1:6">
      <c r="A66" s="44"/>
      <c r="B66" s="44"/>
      <c r="C66" s="44"/>
      <c r="D66" s="44"/>
      <c r="E66" s="44"/>
      <c r="F66" s="44"/>
    </row>
    <row r="67" spans="1:6">
      <c r="A67" s="44"/>
      <c r="B67" s="44"/>
      <c r="C67" s="44"/>
      <c r="D67" s="44"/>
      <c r="E67" s="44"/>
      <c r="F67" s="44"/>
    </row>
    <row r="68" spans="1:6">
      <c r="A68" s="44"/>
      <c r="B68" s="44"/>
      <c r="C68" s="44"/>
      <c r="D68" s="44"/>
      <c r="E68" s="44"/>
      <c r="F68" s="44"/>
    </row>
    <row r="69" spans="1:6">
      <c r="A69" s="44"/>
      <c r="B69" s="44"/>
      <c r="C69" s="44"/>
      <c r="D69" s="44"/>
      <c r="E69" s="44"/>
      <c r="F69" s="44"/>
    </row>
    <row r="70" spans="1:6">
      <c r="A70" s="44"/>
      <c r="B70" s="44"/>
      <c r="C70" s="44"/>
      <c r="D70" s="44"/>
      <c r="E70" s="44"/>
      <c r="F70" s="44"/>
    </row>
  </sheetData>
  <mergeCells count="2">
    <mergeCell ref="A5:F7"/>
    <mergeCell ref="A9:F11"/>
  </mergeCells>
  <phoneticPr fontId="0" type="noConversion"/>
  <printOptions horizontalCentered="1" verticalCentered="1"/>
  <pageMargins left="0.5" right="0.5" top="0.5" bottom="0.5" header="0" footer="0"/>
  <pageSetup scale="74"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1">
    <tabColor rgb="FF00B050"/>
  </sheetPr>
  <dimension ref="A1:O72"/>
  <sheetViews>
    <sheetView defaultGridColor="0" view="pageBreakPreview" colorId="22" zoomScale="60" zoomScaleNormal="85" workbookViewId="0">
      <selection activeCell="J27" sqref="J27:K36"/>
    </sheetView>
  </sheetViews>
  <sheetFormatPr defaultColWidth="9.6640625" defaultRowHeight="15"/>
  <cols>
    <col min="1" max="1" width="4.6640625" style="4" customWidth="1"/>
    <col min="2" max="2" width="31.21875" style="4" customWidth="1"/>
    <col min="3" max="6" width="16.6640625" style="4" customWidth="1"/>
    <col min="7" max="14" width="12.6640625" style="4" customWidth="1"/>
    <col min="15" max="15" width="4.6640625" style="4" customWidth="1"/>
    <col min="16" max="16384" width="9.6640625" style="4"/>
  </cols>
  <sheetData>
    <row r="1" spans="1:15">
      <c r="A1" s="535" t="s">
        <v>2838</v>
      </c>
      <c r="B1" s="536"/>
      <c r="C1" s="538" t="s">
        <v>2747</v>
      </c>
      <c r="D1" s="536"/>
      <c r="E1" s="536" t="s">
        <v>2840</v>
      </c>
      <c r="F1" s="571" t="s">
        <v>2841</v>
      </c>
      <c r="G1" s="535" t="s">
        <v>2838</v>
      </c>
      <c r="H1" s="538"/>
      <c r="I1" s="537" t="s">
        <v>2747</v>
      </c>
      <c r="J1" s="538"/>
      <c r="K1" s="536"/>
      <c r="L1" s="594" t="s">
        <v>2840</v>
      </c>
      <c r="M1" s="537" t="s">
        <v>2841</v>
      </c>
      <c r="N1" s="538"/>
      <c r="O1" s="571"/>
    </row>
    <row r="2" spans="1:15">
      <c r="A2" s="56" t="str">
        <f>'Data Sheet'!$C$25</f>
        <v>Orange and Rockland Utilities, Inc</v>
      </c>
      <c r="B2" s="540"/>
      <c r="C2" s="4" t="s">
        <v>2853</v>
      </c>
      <c r="D2" s="540"/>
      <c r="E2" s="540" t="s">
        <v>2842</v>
      </c>
      <c r="F2" s="573"/>
      <c r="G2" s="1824" t="str">
        <f>'Data Sheet'!$C$25</f>
        <v>Orange and Rockland Utilities, Inc</v>
      </c>
      <c r="I2" s="306" t="s">
        <v>2853</v>
      </c>
      <c r="K2" s="540"/>
      <c r="L2" s="575" t="s">
        <v>2842</v>
      </c>
      <c r="M2" s="306"/>
      <c r="O2" s="573"/>
    </row>
    <row r="3" spans="1:15" ht="15" customHeight="1">
      <c r="A3" s="1825"/>
      <c r="B3" s="542"/>
      <c r="C3" s="1826" t="s">
        <v>69</v>
      </c>
      <c r="D3" s="542"/>
      <c r="E3" s="1881" t="str">
        <f>'Data Sheet'!$C$40</f>
        <v>4/30/2014</v>
      </c>
      <c r="F3" s="707" t="str">
        <f>'Data Sheet'!$C$38</f>
        <v>12/31/2013</v>
      </c>
      <c r="G3" s="1825"/>
      <c r="H3" s="1826"/>
      <c r="I3" s="360" t="s">
        <v>69</v>
      </c>
      <c r="J3" s="1826"/>
      <c r="K3" s="542"/>
      <c r="L3" s="1881" t="str">
        <f>'Data Sheet'!$C$40</f>
        <v>4/30/2014</v>
      </c>
      <c r="M3" s="713" t="str">
        <f>'Data Sheet'!$C$38</f>
        <v>12/31/2013</v>
      </c>
      <c r="N3" s="1826"/>
      <c r="O3" s="574"/>
    </row>
    <row r="4" spans="1:15" ht="15" customHeight="1">
      <c r="A4" s="622"/>
      <c r="B4" s="596" t="s">
        <v>2337</v>
      </c>
      <c r="C4" s="596"/>
      <c r="D4" s="596"/>
      <c r="E4" s="596"/>
      <c r="F4" s="597"/>
      <c r="G4" s="595" t="s">
        <v>2337</v>
      </c>
      <c r="H4" s="596"/>
      <c r="I4" s="596"/>
      <c r="J4" s="596"/>
      <c r="K4" s="596"/>
      <c r="L4" s="596"/>
      <c r="M4" s="596"/>
      <c r="N4" s="596"/>
      <c r="O4" s="597"/>
    </row>
    <row r="5" spans="1:15">
      <c r="A5" s="598"/>
      <c r="B5" s="585"/>
      <c r="C5" s="585"/>
      <c r="D5" s="585"/>
      <c r="E5" s="585"/>
      <c r="F5" s="623"/>
      <c r="G5" s="3397" t="s">
        <v>1218</v>
      </c>
      <c r="H5" s="3278"/>
      <c r="I5" s="3278"/>
      <c r="J5" s="3278"/>
      <c r="O5" s="573"/>
    </row>
    <row r="6" spans="1:15">
      <c r="A6" s="3388" t="s">
        <v>1219</v>
      </c>
      <c r="B6" s="3280"/>
      <c r="C6" s="3280"/>
      <c r="D6" s="3280" t="s">
        <v>387</v>
      </c>
      <c r="E6" s="3280"/>
      <c r="F6" s="3281"/>
      <c r="G6" s="3388"/>
      <c r="H6" s="3280"/>
      <c r="I6" s="3280"/>
      <c r="J6" s="3280"/>
      <c r="K6" s="3280" t="s">
        <v>388</v>
      </c>
      <c r="L6" s="3280"/>
      <c r="M6" s="3280"/>
      <c r="N6" s="3280"/>
      <c r="O6" s="3281"/>
    </row>
    <row r="7" spans="1:15">
      <c r="A7" s="3388"/>
      <c r="B7" s="3280"/>
      <c r="C7" s="3280"/>
      <c r="D7" s="3280"/>
      <c r="E7" s="3280"/>
      <c r="F7" s="3281"/>
      <c r="G7" s="3388"/>
      <c r="H7" s="3280"/>
      <c r="I7" s="3280"/>
      <c r="J7" s="3280"/>
      <c r="K7" s="3280"/>
      <c r="L7" s="3280"/>
      <c r="M7" s="3280"/>
      <c r="N7" s="3280"/>
      <c r="O7" s="3281"/>
    </row>
    <row r="8" spans="1:15">
      <c r="A8" s="1824" t="s">
        <v>3205</v>
      </c>
      <c r="D8" s="3280"/>
      <c r="E8" s="3280"/>
      <c r="F8" s="3281"/>
      <c r="G8" s="3388"/>
      <c r="H8" s="3280"/>
      <c r="I8" s="3280"/>
      <c r="J8" s="3280"/>
      <c r="K8" s="3280" t="s">
        <v>3206</v>
      </c>
      <c r="L8" s="3280"/>
      <c r="M8" s="3280"/>
      <c r="N8" s="3280"/>
      <c r="O8" s="3281"/>
    </row>
    <row r="9" spans="1:15">
      <c r="A9" s="3388" t="s">
        <v>3207</v>
      </c>
      <c r="B9" s="3318"/>
      <c r="C9" s="3318"/>
      <c r="D9" s="3280"/>
      <c r="E9" s="3280"/>
      <c r="F9" s="3281"/>
      <c r="G9" s="3388"/>
      <c r="H9" s="3280"/>
      <c r="I9" s="3280"/>
      <c r="J9" s="3280"/>
      <c r="K9" s="3280"/>
      <c r="L9" s="3280"/>
      <c r="M9" s="3280"/>
      <c r="N9" s="3280"/>
      <c r="O9" s="3281"/>
    </row>
    <row r="10" spans="1:15">
      <c r="A10" s="3388"/>
      <c r="B10" s="3318"/>
      <c r="C10" s="3318"/>
      <c r="D10" s="3280"/>
      <c r="E10" s="3280"/>
      <c r="F10" s="3281"/>
      <c r="G10" s="3388" t="s">
        <v>3208</v>
      </c>
      <c r="H10" s="3280"/>
      <c r="I10" s="3280"/>
      <c r="J10" s="3280"/>
      <c r="K10" s="3280" t="s">
        <v>1247</v>
      </c>
      <c r="L10" s="3280"/>
      <c r="M10" s="3280"/>
      <c r="N10" s="3280"/>
      <c r="O10" s="3281"/>
    </row>
    <row r="11" spans="1:15">
      <c r="A11" s="3388"/>
      <c r="B11" s="3318"/>
      <c r="C11" s="3318"/>
      <c r="D11" s="3280" t="s">
        <v>1248</v>
      </c>
      <c r="E11" s="3280"/>
      <c r="F11" s="3281"/>
      <c r="G11" s="3388"/>
      <c r="H11" s="3280"/>
      <c r="I11" s="3280"/>
      <c r="J11" s="3280"/>
      <c r="K11" s="3280"/>
      <c r="L11" s="3280"/>
      <c r="M11" s="3280"/>
      <c r="N11" s="3280"/>
      <c r="O11" s="3281"/>
    </row>
    <row r="12" spans="1:15">
      <c r="A12" s="3388"/>
      <c r="B12" s="3318"/>
      <c r="C12" s="3318"/>
      <c r="D12" s="3280"/>
      <c r="E12" s="3280"/>
      <c r="F12" s="3281"/>
      <c r="G12" s="3388"/>
      <c r="H12" s="3280"/>
      <c r="I12" s="3280"/>
      <c r="J12" s="3280"/>
      <c r="O12" s="573"/>
    </row>
    <row r="13" spans="1:15">
      <c r="A13" s="1825" t="s">
        <v>1249</v>
      </c>
      <c r="B13" s="1826"/>
      <c r="C13" s="1826"/>
      <c r="D13" s="3290"/>
      <c r="E13" s="3290"/>
      <c r="F13" s="3359"/>
      <c r="G13" s="3389"/>
      <c r="H13" s="3290"/>
      <c r="I13" s="3290"/>
      <c r="J13" s="3290"/>
      <c r="O13" s="573"/>
    </row>
    <row r="14" spans="1:15">
      <c r="A14" s="599" t="s">
        <v>4231</v>
      </c>
      <c r="B14" s="579" t="s">
        <v>2358</v>
      </c>
      <c r="C14" s="624" t="s">
        <v>1745</v>
      </c>
      <c r="D14" s="625"/>
      <c r="E14" s="624" t="s">
        <v>2359</v>
      </c>
      <c r="F14" s="597"/>
      <c r="G14" s="595" t="s">
        <v>2359</v>
      </c>
      <c r="H14" s="625"/>
      <c r="I14" s="624" t="s">
        <v>2359</v>
      </c>
      <c r="J14" s="625"/>
      <c r="K14" s="624" t="s">
        <v>2360</v>
      </c>
      <c r="L14" s="625"/>
      <c r="M14" s="624" t="s">
        <v>3384</v>
      </c>
      <c r="N14" s="625"/>
      <c r="O14" s="604" t="s">
        <v>4231</v>
      </c>
    </row>
    <row r="15" spans="1:15">
      <c r="A15" s="577" t="s">
        <v>4234</v>
      </c>
      <c r="B15" s="583" t="s">
        <v>3284</v>
      </c>
      <c r="C15" s="579" t="s">
        <v>4234</v>
      </c>
      <c r="D15" s="1856" t="s">
        <v>3285</v>
      </c>
      <c r="E15" s="1856" t="s">
        <v>4234</v>
      </c>
      <c r="F15" s="587" t="s">
        <v>3285</v>
      </c>
      <c r="G15" s="626" t="s">
        <v>4234</v>
      </c>
      <c r="H15" s="579" t="s">
        <v>3285</v>
      </c>
      <c r="I15" s="1856" t="s">
        <v>4234</v>
      </c>
      <c r="J15" s="1856" t="s">
        <v>3285</v>
      </c>
      <c r="K15" s="1856" t="s">
        <v>4234</v>
      </c>
      <c r="L15" s="1856" t="s">
        <v>3285</v>
      </c>
      <c r="M15" s="1856" t="s">
        <v>4234</v>
      </c>
      <c r="N15" s="1856" t="s">
        <v>3285</v>
      </c>
      <c r="O15" s="541" t="s">
        <v>4234</v>
      </c>
    </row>
    <row r="16" spans="1:15">
      <c r="A16" s="606"/>
      <c r="B16" s="610" t="s">
        <v>74</v>
      </c>
      <c r="C16" s="1853" t="s">
        <v>2140</v>
      </c>
      <c r="D16" s="1853" t="s">
        <v>2141</v>
      </c>
      <c r="E16" s="1853" t="s">
        <v>2142</v>
      </c>
      <c r="F16" s="588" t="s">
        <v>4070</v>
      </c>
      <c r="G16" s="627" t="s">
        <v>4071</v>
      </c>
      <c r="H16" s="610" t="s">
        <v>4072</v>
      </c>
      <c r="I16" s="1853" t="s">
        <v>4073</v>
      </c>
      <c r="J16" s="1853" t="s">
        <v>4074</v>
      </c>
      <c r="K16" s="1853" t="s">
        <v>4075</v>
      </c>
      <c r="L16" s="1853" t="s">
        <v>4018</v>
      </c>
      <c r="M16" s="1853" t="s">
        <v>4019</v>
      </c>
      <c r="N16" s="1853" t="s">
        <v>1747</v>
      </c>
      <c r="O16" s="611"/>
    </row>
    <row r="17" spans="1:15">
      <c r="A17" s="628" t="s">
        <v>3286</v>
      </c>
      <c r="B17" s="317" t="s">
        <v>3287</v>
      </c>
      <c r="C17" s="143"/>
      <c r="D17" s="146"/>
      <c r="E17" s="146"/>
      <c r="F17" s="162"/>
      <c r="G17" s="145"/>
      <c r="H17" s="143"/>
      <c r="I17" s="146"/>
      <c r="J17" s="146"/>
      <c r="K17" s="146"/>
      <c r="L17" s="146"/>
      <c r="M17" s="146"/>
      <c r="N17" s="146"/>
      <c r="O17" s="629" t="s">
        <v>3286</v>
      </c>
    </row>
    <row r="18" spans="1:15" ht="15.75">
      <c r="A18" s="626" t="s">
        <v>3288</v>
      </c>
      <c r="B18" s="600"/>
      <c r="C18" s="433"/>
      <c r="D18" s="736"/>
      <c r="E18" s="736"/>
      <c r="F18" s="737"/>
      <c r="G18" s="738"/>
      <c r="H18" s="735"/>
      <c r="I18" s="736"/>
      <c r="J18" s="736"/>
      <c r="K18" s="736"/>
      <c r="L18" s="736"/>
      <c r="M18" s="736"/>
      <c r="N18" s="736"/>
      <c r="O18" s="582" t="s">
        <v>3288</v>
      </c>
    </row>
    <row r="19" spans="1:15">
      <c r="A19" s="581" t="s">
        <v>3289</v>
      </c>
      <c r="B19" s="575" t="s">
        <v>3290</v>
      </c>
      <c r="C19" s="736"/>
      <c r="D19" s="736"/>
      <c r="E19" s="736"/>
      <c r="F19" s="737"/>
      <c r="G19" s="738"/>
      <c r="H19" s="735"/>
      <c r="I19" s="736"/>
      <c r="J19" s="736"/>
      <c r="K19" s="736"/>
      <c r="L19" s="736"/>
      <c r="M19" s="736"/>
      <c r="N19" s="736"/>
      <c r="O19" s="582" t="s">
        <v>3289</v>
      </c>
    </row>
    <row r="20" spans="1:15">
      <c r="A20" s="627" t="s">
        <v>3291</v>
      </c>
      <c r="B20" s="343" t="s">
        <v>3292</v>
      </c>
      <c r="C20" s="735"/>
      <c r="D20" s="736"/>
      <c r="E20" s="736"/>
      <c r="F20" s="737"/>
      <c r="G20" s="738"/>
      <c r="H20" s="735"/>
      <c r="I20" s="736"/>
      <c r="J20" s="736"/>
      <c r="K20" s="736"/>
      <c r="L20" s="736"/>
      <c r="M20" s="736"/>
      <c r="N20" s="736"/>
      <c r="O20" s="582" t="s">
        <v>3291</v>
      </c>
    </row>
    <row r="21" spans="1:15">
      <c r="A21" s="628" t="s">
        <v>3293</v>
      </c>
      <c r="B21" s="317" t="s">
        <v>3294</v>
      </c>
      <c r="C21" s="739"/>
      <c r="D21" s="739"/>
      <c r="E21" s="739"/>
      <c r="F21" s="740"/>
      <c r="G21" s="741"/>
      <c r="H21" s="742"/>
      <c r="I21" s="739"/>
      <c r="J21" s="739"/>
      <c r="K21" s="739"/>
      <c r="L21" s="739"/>
      <c r="M21" s="739"/>
      <c r="N21" s="739"/>
      <c r="O21" s="629" t="s">
        <v>3293</v>
      </c>
    </row>
    <row r="22" spans="1:15">
      <c r="A22" s="626" t="s">
        <v>3295</v>
      </c>
      <c r="B22" s="575"/>
      <c r="C22" s="743"/>
      <c r="D22" s="744"/>
      <c r="E22" s="744"/>
      <c r="F22" s="745"/>
      <c r="G22" s="746"/>
      <c r="H22" s="743"/>
      <c r="I22" s="744"/>
      <c r="J22" s="744"/>
      <c r="K22" s="744"/>
      <c r="L22" s="744"/>
      <c r="M22" s="744"/>
      <c r="N22" s="744"/>
      <c r="O22" s="582" t="s">
        <v>3295</v>
      </c>
    </row>
    <row r="23" spans="1:15">
      <c r="A23" s="581" t="s">
        <v>3296</v>
      </c>
      <c r="B23" s="575" t="s">
        <v>3297</v>
      </c>
      <c r="C23" s="736"/>
      <c r="D23" s="736"/>
      <c r="E23" s="736"/>
      <c r="F23" s="737"/>
      <c r="G23" s="738"/>
      <c r="H23" s="735"/>
      <c r="I23" s="736"/>
      <c r="J23" s="736"/>
      <c r="K23" s="736"/>
      <c r="L23" s="736"/>
      <c r="M23" s="736"/>
      <c r="N23" s="736"/>
      <c r="O23" s="582" t="s">
        <v>3296</v>
      </c>
    </row>
    <row r="24" spans="1:15">
      <c r="A24" s="627" t="s">
        <v>3298</v>
      </c>
      <c r="B24" s="575"/>
      <c r="C24" s="747"/>
      <c r="D24" s="748"/>
      <c r="E24" s="748"/>
      <c r="F24" s="749"/>
      <c r="G24" s="750"/>
      <c r="H24" s="747"/>
      <c r="I24" s="748"/>
      <c r="J24" s="748"/>
      <c r="K24" s="748"/>
      <c r="L24" s="748"/>
      <c r="M24" s="748"/>
      <c r="N24" s="748"/>
      <c r="O24" s="582" t="s">
        <v>3298</v>
      </c>
    </row>
    <row r="25" spans="1:15">
      <c r="A25" s="628" t="s">
        <v>3299</v>
      </c>
      <c r="B25" s="317"/>
      <c r="C25" s="739"/>
      <c r="D25" s="3398" t="s">
        <v>1559</v>
      </c>
      <c r="E25" s="3399"/>
      <c r="F25" s="740"/>
      <c r="G25" s="741"/>
      <c r="H25" s="742"/>
      <c r="I25" s="739"/>
      <c r="J25" s="739"/>
      <c r="K25" s="739"/>
      <c r="L25" s="739"/>
      <c r="M25" s="739"/>
      <c r="N25" s="739"/>
      <c r="O25" s="629" t="s">
        <v>3299</v>
      </c>
    </row>
    <row r="26" spans="1:15">
      <c r="A26" s="627" t="s">
        <v>4198</v>
      </c>
      <c r="B26" s="343"/>
      <c r="C26" s="748"/>
      <c r="D26" s="3400"/>
      <c r="E26" s="3401"/>
      <c r="F26" s="749"/>
      <c r="G26" s="750"/>
      <c r="H26" s="747"/>
      <c r="I26" s="748"/>
      <c r="J26" s="748"/>
      <c r="K26" s="748"/>
      <c r="L26" s="748"/>
      <c r="M26" s="748"/>
      <c r="N26" s="748"/>
      <c r="O26" s="588" t="s">
        <v>4198</v>
      </c>
    </row>
    <row r="27" spans="1:15">
      <c r="A27" s="627" t="s">
        <v>4199</v>
      </c>
      <c r="B27" s="343"/>
      <c r="C27" s="748"/>
      <c r="D27" s="3400"/>
      <c r="E27" s="3401"/>
      <c r="F27" s="749"/>
      <c r="G27" s="750"/>
      <c r="H27" s="747"/>
      <c r="I27" s="748"/>
      <c r="J27" s="3398" t="s">
        <v>1559</v>
      </c>
      <c r="K27" s="3399"/>
      <c r="L27" s="748"/>
      <c r="M27" s="748"/>
      <c r="N27" s="748"/>
      <c r="O27" s="588" t="s">
        <v>4199</v>
      </c>
    </row>
    <row r="28" spans="1:15">
      <c r="A28" s="627" t="s">
        <v>4200</v>
      </c>
      <c r="B28" s="343"/>
      <c r="C28" s="748"/>
      <c r="D28" s="3400"/>
      <c r="E28" s="3401"/>
      <c r="F28" s="749"/>
      <c r="G28" s="750"/>
      <c r="H28" s="747"/>
      <c r="I28" s="748"/>
      <c r="J28" s="3400"/>
      <c r="K28" s="3401"/>
      <c r="L28" s="748"/>
      <c r="M28" s="748"/>
      <c r="N28" s="748"/>
      <c r="O28" s="588" t="s">
        <v>4200</v>
      </c>
    </row>
    <row r="29" spans="1:15">
      <c r="A29" s="627" t="s">
        <v>4201</v>
      </c>
      <c r="B29" s="343"/>
      <c r="C29" s="748"/>
      <c r="D29" s="3400"/>
      <c r="E29" s="3401"/>
      <c r="F29" s="749"/>
      <c r="G29" s="750"/>
      <c r="H29" s="747"/>
      <c r="I29" s="748"/>
      <c r="J29" s="3400"/>
      <c r="K29" s="3401"/>
      <c r="L29" s="748"/>
      <c r="M29" s="748"/>
      <c r="N29" s="748"/>
      <c r="O29" s="588" t="s">
        <v>4201</v>
      </c>
    </row>
    <row r="30" spans="1:15">
      <c r="A30" s="627" t="s">
        <v>4202</v>
      </c>
      <c r="B30" s="343"/>
      <c r="C30" s="748"/>
      <c r="D30" s="3400"/>
      <c r="E30" s="3401"/>
      <c r="F30" s="749"/>
      <c r="G30" s="750"/>
      <c r="H30" s="747"/>
      <c r="I30" s="748"/>
      <c r="J30" s="3400"/>
      <c r="K30" s="3401"/>
      <c r="L30" s="748"/>
      <c r="M30" s="748"/>
      <c r="N30" s="748"/>
      <c r="O30" s="588" t="s">
        <v>4202</v>
      </c>
    </row>
    <row r="31" spans="1:15">
      <c r="A31" s="627" t="s">
        <v>4216</v>
      </c>
      <c r="B31" s="343" t="s">
        <v>4055</v>
      </c>
      <c r="C31" s="748"/>
      <c r="D31" s="3400"/>
      <c r="E31" s="3401"/>
      <c r="F31" s="749"/>
      <c r="G31" s="750"/>
      <c r="H31" s="747"/>
      <c r="I31" s="748"/>
      <c r="J31" s="3400"/>
      <c r="K31" s="3401"/>
      <c r="L31" s="748"/>
      <c r="M31" s="748"/>
      <c r="N31" s="748"/>
      <c r="O31" s="588" t="s">
        <v>4216</v>
      </c>
    </row>
    <row r="32" spans="1:15">
      <c r="A32" s="626" t="s">
        <v>4217</v>
      </c>
      <c r="B32" s="575"/>
      <c r="C32" s="736"/>
      <c r="D32" s="3400"/>
      <c r="E32" s="3401"/>
      <c r="F32" s="737"/>
      <c r="G32" s="738"/>
      <c r="H32" s="735"/>
      <c r="I32" s="736"/>
      <c r="J32" s="3400"/>
      <c r="K32" s="3401"/>
      <c r="L32" s="736"/>
      <c r="M32" s="736"/>
      <c r="N32" s="736"/>
      <c r="O32" s="582" t="s">
        <v>4217</v>
      </c>
    </row>
    <row r="33" spans="1:15">
      <c r="A33" s="581" t="s">
        <v>4218</v>
      </c>
      <c r="B33" s="575" t="s">
        <v>3300</v>
      </c>
      <c r="C33" s="736"/>
      <c r="D33" s="3400"/>
      <c r="E33" s="3401"/>
      <c r="F33" s="737"/>
      <c r="G33" s="738"/>
      <c r="H33" s="735"/>
      <c r="I33" s="736"/>
      <c r="J33" s="3400"/>
      <c r="K33" s="3401"/>
      <c r="L33" s="736"/>
      <c r="M33" s="736"/>
      <c r="N33" s="736"/>
      <c r="O33" s="582" t="s">
        <v>4218</v>
      </c>
    </row>
    <row r="34" spans="1:15">
      <c r="A34" s="627" t="s">
        <v>4219</v>
      </c>
      <c r="B34" s="575" t="s">
        <v>3301</v>
      </c>
      <c r="C34" s="736"/>
      <c r="D34" s="3402"/>
      <c r="E34" s="3403"/>
      <c r="F34" s="737"/>
      <c r="G34" s="738"/>
      <c r="H34" s="735"/>
      <c r="I34" s="736"/>
      <c r="J34" s="3400"/>
      <c r="K34" s="3401"/>
      <c r="L34" s="736"/>
      <c r="M34" s="736"/>
      <c r="N34" s="736"/>
      <c r="O34" s="582" t="s">
        <v>4219</v>
      </c>
    </row>
    <row r="35" spans="1:15">
      <c r="A35" s="628" t="s">
        <v>4220</v>
      </c>
      <c r="B35" s="317" t="s">
        <v>3302</v>
      </c>
      <c r="C35" s="739"/>
      <c r="D35" s="739"/>
      <c r="E35" s="739"/>
      <c r="F35" s="740"/>
      <c r="G35" s="741"/>
      <c r="H35" s="742"/>
      <c r="I35" s="739"/>
      <c r="J35" s="3400"/>
      <c r="K35" s="3401"/>
      <c r="L35" s="739"/>
      <c r="M35" s="739"/>
      <c r="N35" s="739"/>
      <c r="O35" s="629" t="s">
        <v>4220</v>
      </c>
    </row>
    <row r="36" spans="1:15">
      <c r="A36" s="627" t="s">
        <v>4203</v>
      </c>
      <c r="B36" s="343"/>
      <c r="C36" s="748"/>
      <c r="D36" s="748"/>
      <c r="E36" s="748"/>
      <c r="F36" s="749"/>
      <c r="G36" s="750"/>
      <c r="H36" s="747"/>
      <c r="I36" s="748"/>
      <c r="J36" s="3402"/>
      <c r="K36" s="3403"/>
      <c r="L36" s="748"/>
      <c r="M36" s="748"/>
      <c r="N36" s="748"/>
      <c r="O36" s="588" t="s">
        <v>4203</v>
      </c>
    </row>
    <row r="37" spans="1:15">
      <c r="A37" s="626" t="s">
        <v>2863</v>
      </c>
      <c r="B37" s="575" t="s">
        <v>3303</v>
      </c>
      <c r="C37" s="736"/>
      <c r="D37" s="736"/>
      <c r="E37" s="736"/>
      <c r="F37" s="737"/>
      <c r="G37" s="738"/>
      <c r="H37" s="735"/>
      <c r="I37" s="736"/>
      <c r="J37" s="736"/>
      <c r="K37" s="736"/>
      <c r="L37" s="736"/>
      <c r="M37" s="736"/>
      <c r="N37" s="736"/>
      <c r="O37" s="582" t="s">
        <v>2863</v>
      </c>
    </row>
    <row r="38" spans="1:15">
      <c r="A38" s="627" t="s">
        <v>2864</v>
      </c>
      <c r="B38" s="575"/>
      <c r="C38" s="736"/>
      <c r="D38" s="736"/>
      <c r="E38" s="736"/>
      <c r="F38" s="737"/>
      <c r="G38" s="738"/>
      <c r="H38" s="735"/>
      <c r="I38" s="736"/>
      <c r="J38" s="736"/>
      <c r="K38" s="736"/>
      <c r="L38" s="736"/>
      <c r="M38" s="736"/>
      <c r="N38" s="736"/>
      <c r="O38" s="582" t="s">
        <v>2864</v>
      </c>
    </row>
    <row r="39" spans="1:15">
      <c r="A39" s="628" t="s">
        <v>2865</v>
      </c>
      <c r="B39" s="317"/>
      <c r="C39" s="739"/>
      <c r="D39" s="739"/>
      <c r="E39" s="739"/>
      <c r="F39" s="740"/>
      <c r="G39" s="741"/>
      <c r="H39" s="742"/>
      <c r="I39" s="739"/>
      <c r="J39" s="739"/>
      <c r="K39" s="739"/>
      <c r="L39" s="739"/>
      <c r="M39" s="739"/>
      <c r="N39" s="739"/>
      <c r="O39" s="629" t="s">
        <v>2865</v>
      </c>
    </row>
    <row r="40" spans="1:15">
      <c r="A40" s="627" t="s">
        <v>2866</v>
      </c>
      <c r="B40" s="343"/>
      <c r="C40" s="748"/>
      <c r="D40" s="748"/>
      <c r="E40" s="748"/>
      <c r="F40" s="749"/>
      <c r="G40" s="750"/>
      <c r="H40" s="747"/>
      <c r="I40" s="748"/>
      <c r="J40" s="748"/>
      <c r="K40" s="748"/>
      <c r="L40" s="748"/>
      <c r="M40" s="748"/>
      <c r="N40" s="748"/>
      <c r="O40" s="588" t="s">
        <v>2866</v>
      </c>
    </row>
    <row r="41" spans="1:15">
      <c r="A41" s="627" t="s">
        <v>2867</v>
      </c>
      <c r="B41" s="343"/>
      <c r="C41" s="748"/>
      <c r="D41" s="748"/>
      <c r="E41" s="748"/>
      <c r="F41" s="749"/>
      <c r="G41" s="750"/>
      <c r="H41" s="747"/>
      <c r="I41" s="748"/>
      <c r="J41" s="748"/>
      <c r="K41" s="748"/>
      <c r="L41" s="748"/>
      <c r="M41" s="748"/>
      <c r="N41" s="748"/>
      <c r="O41" s="588" t="s">
        <v>2867</v>
      </c>
    </row>
    <row r="42" spans="1:15">
      <c r="A42" s="627" t="s">
        <v>2868</v>
      </c>
      <c r="B42" s="343"/>
      <c r="C42" s="748"/>
      <c r="D42" s="748"/>
      <c r="E42" s="748"/>
      <c r="F42" s="749"/>
      <c r="G42" s="750"/>
      <c r="H42" s="747"/>
      <c r="I42" s="748"/>
      <c r="J42" s="748"/>
      <c r="K42" s="748"/>
      <c r="L42" s="748"/>
      <c r="M42" s="748"/>
      <c r="N42" s="748"/>
      <c r="O42" s="588" t="s">
        <v>2868</v>
      </c>
    </row>
    <row r="43" spans="1:15">
      <c r="A43" s="627" t="s">
        <v>2869</v>
      </c>
      <c r="B43" s="343"/>
      <c r="C43" s="748"/>
      <c r="D43" s="748"/>
      <c r="E43" s="748"/>
      <c r="F43" s="749"/>
      <c r="G43" s="750"/>
      <c r="H43" s="747"/>
      <c r="I43" s="748"/>
      <c r="J43" s="748"/>
      <c r="K43" s="748"/>
      <c r="L43" s="748"/>
      <c r="M43" s="748"/>
      <c r="N43" s="748"/>
      <c r="O43" s="588" t="s">
        <v>2869</v>
      </c>
    </row>
    <row r="44" spans="1:15">
      <c r="A44" s="627" t="s">
        <v>2784</v>
      </c>
      <c r="B44" s="343" t="s">
        <v>4055</v>
      </c>
      <c r="C44" s="748"/>
      <c r="D44" s="748"/>
      <c r="E44" s="748"/>
      <c r="F44" s="749"/>
      <c r="G44" s="750"/>
      <c r="H44" s="747"/>
      <c r="I44" s="748"/>
      <c r="J44" s="748"/>
      <c r="K44" s="748"/>
      <c r="L44" s="748"/>
      <c r="M44" s="748"/>
      <c r="N44" s="748"/>
      <c r="O44" s="588" t="s">
        <v>2784</v>
      </c>
    </row>
    <row r="45" spans="1:15">
      <c r="A45" s="628" t="s">
        <v>2785</v>
      </c>
      <c r="B45" s="317" t="s">
        <v>3304</v>
      </c>
      <c r="C45" s="143"/>
      <c r="D45" s="146"/>
      <c r="E45" s="146"/>
      <c r="F45" s="162"/>
      <c r="G45" s="145"/>
      <c r="H45" s="143"/>
      <c r="I45" s="146"/>
      <c r="J45" s="146"/>
      <c r="K45" s="146"/>
      <c r="L45" s="146"/>
      <c r="M45" s="146"/>
      <c r="N45" s="146"/>
      <c r="O45" s="629" t="s">
        <v>2785</v>
      </c>
    </row>
    <row r="46" spans="1:15">
      <c r="A46" s="626" t="s">
        <v>2786</v>
      </c>
      <c r="B46" s="575"/>
      <c r="C46" s="736"/>
      <c r="D46" s="736"/>
      <c r="E46" s="736"/>
      <c r="F46" s="737"/>
      <c r="G46" s="738"/>
      <c r="H46" s="735"/>
      <c r="I46" s="736"/>
      <c r="J46" s="736"/>
      <c r="K46" s="736"/>
      <c r="L46" s="736"/>
      <c r="M46" s="736"/>
      <c r="N46" s="736"/>
      <c r="O46" s="582" t="s">
        <v>2786</v>
      </c>
    </row>
    <row r="47" spans="1:15">
      <c r="A47" s="581" t="s">
        <v>2787</v>
      </c>
      <c r="B47" s="575" t="s">
        <v>3305</v>
      </c>
      <c r="C47" s="736"/>
      <c r="D47" s="736"/>
      <c r="E47" s="736"/>
      <c r="F47" s="737"/>
      <c r="G47" s="738"/>
      <c r="H47" s="735"/>
      <c r="I47" s="736"/>
      <c r="J47" s="736"/>
      <c r="K47" s="736"/>
      <c r="L47" s="736"/>
      <c r="M47" s="736"/>
      <c r="N47" s="736"/>
      <c r="O47" s="582" t="s">
        <v>2787</v>
      </c>
    </row>
    <row r="48" spans="1:15">
      <c r="A48" s="627" t="s">
        <v>2788</v>
      </c>
      <c r="B48" s="575" t="s">
        <v>3306</v>
      </c>
      <c r="C48" s="210"/>
      <c r="D48" s="241"/>
      <c r="E48" s="241"/>
      <c r="F48" s="178"/>
      <c r="G48" s="67"/>
      <c r="H48" s="210"/>
      <c r="I48" s="241"/>
      <c r="J48" s="241"/>
      <c r="K48" s="241"/>
      <c r="L48" s="241"/>
      <c r="M48" s="241"/>
      <c r="N48" s="241"/>
      <c r="O48" s="582" t="s">
        <v>2788</v>
      </c>
    </row>
    <row r="49" spans="1:15">
      <c r="A49" s="628" t="s">
        <v>2789</v>
      </c>
      <c r="B49" s="317" t="s">
        <v>770</v>
      </c>
      <c r="C49" s="739"/>
      <c r="D49" s="739"/>
      <c r="E49" s="739"/>
      <c r="F49" s="740"/>
      <c r="G49" s="741"/>
      <c r="H49" s="742"/>
      <c r="I49" s="739"/>
      <c r="J49" s="739"/>
      <c r="K49" s="739"/>
      <c r="L49" s="739"/>
      <c r="M49" s="739"/>
      <c r="N49" s="739"/>
      <c r="O49" s="629" t="s">
        <v>2789</v>
      </c>
    </row>
    <row r="50" spans="1:15">
      <c r="A50" s="627" t="s">
        <v>2790</v>
      </c>
      <c r="B50" s="343" t="s">
        <v>771</v>
      </c>
      <c r="C50" s="748"/>
      <c r="D50" s="748"/>
      <c r="E50" s="748"/>
      <c r="F50" s="749"/>
      <c r="G50" s="750"/>
      <c r="H50" s="747"/>
      <c r="I50" s="748"/>
      <c r="J50" s="748"/>
      <c r="K50" s="748"/>
      <c r="L50" s="748"/>
      <c r="M50" s="748"/>
      <c r="N50" s="748"/>
      <c r="O50" s="588" t="s">
        <v>2790</v>
      </c>
    </row>
    <row r="51" spans="1:15">
      <c r="A51" s="627" t="s">
        <v>2791</v>
      </c>
      <c r="B51" s="343" t="s">
        <v>772</v>
      </c>
      <c r="C51" s="748"/>
      <c r="D51" s="748"/>
      <c r="E51" s="748"/>
      <c r="F51" s="749"/>
      <c r="G51" s="750"/>
      <c r="H51" s="747"/>
      <c r="I51" s="748"/>
      <c r="J51" s="748"/>
      <c r="K51" s="748"/>
      <c r="L51" s="748"/>
      <c r="M51" s="748"/>
      <c r="N51" s="748"/>
      <c r="O51" s="588" t="s">
        <v>2791</v>
      </c>
    </row>
    <row r="52" spans="1:15">
      <c r="A52" s="1824"/>
      <c r="B52" s="583" t="s">
        <v>773</v>
      </c>
      <c r="C52" s="751"/>
      <c r="D52" s="752"/>
      <c r="E52" s="752"/>
      <c r="F52" s="753"/>
      <c r="G52" s="754"/>
      <c r="H52" s="752"/>
      <c r="I52" s="752"/>
      <c r="J52" s="752"/>
      <c r="K52" s="752"/>
      <c r="L52" s="752"/>
      <c r="M52" s="752"/>
      <c r="N52" s="755"/>
      <c r="O52" s="573"/>
    </row>
    <row r="53" spans="1:15">
      <c r="A53" s="628" t="s">
        <v>2792</v>
      </c>
      <c r="B53" s="317" t="s">
        <v>774</v>
      </c>
      <c r="C53" s="739"/>
      <c r="D53" s="739"/>
      <c r="E53" s="739"/>
      <c r="F53" s="740"/>
      <c r="G53" s="741"/>
      <c r="H53" s="742"/>
      <c r="I53" s="739"/>
      <c r="J53" s="739"/>
      <c r="K53" s="739"/>
      <c r="L53" s="739"/>
      <c r="M53" s="739"/>
      <c r="N53" s="739"/>
      <c r="O53" s="629" t="s">
        <v>2792</v>
      </c>
    </row>
    <row r="54" spans="1:15">
      <c r="A54" s="627" t="s">
        <v>2793</v>
      </c>
      <c r="B54" s="343" t="s">
        <v>775</v>
      </c>
      <c r="C54" s="748"/>
      <c r="D54" s="748"/>
      <c r="E54" s="748"/>
      <c r="F54" s="749"/>
      <c r="G54" s="750"/>
      <c r="H54" s="747"/>
      <c r="I54" s="748"/>
      <c r="J54" s="748"/>
      <c r="K54" s="748"/>
      <c r="L54" s="748"/>
      <c r="M54" s="748"/>
      <c r="N54" s="748"/>
      <c r="O54" s="588" t="s">
        <v>2793</v>
      </c>
    </row>
    <row r="55" spans="1:15">
      <c r="A55" s="627" t="s">
        <v>2794</v>
      </c>
      <c r="B55" s="343" t="s">
        <v>776</v>
      </c>
      <c r="C55" s="748"/>
      <c r="D55" s="748"/>
      <c r="E55" s="748"/>
      <c r="F55" s="749"/>
      <c r="G55" s="750"/>
      <c r="H55" s="747"/>
      <c r="I55" s="748"/>
      <c r="J55" s="748"/>
      <c r="K55" s="748"/>
      <c r="L55" s="748"/>
      <c r="M55" s="748"/>
      <c r="N55" s="748"/>
      <c r="O55" s="588" t="s">
        <v>2794</v>
      </c>
    </row>
    <row r="56" spans="1:15">
      <c r="A56" s="627" t="s">
        <v>2795</v>
      </c>
      <c r="B56" s="343" t="s">
        <v>777</v>
      </c>
      <c r="C56" s="748"/>
      <c r="D56" s="748"/>
      <c r="E56" s="748"/>
      <c r="F56" s="749"/>
      <c r="G56" s="750"/>
      <c r="H56" s="747"/>
      <c r="I56" s="748"/>
      <c r="J56" s="748"/>
      <c r="K56" s="748"/>
      <c r="L56" s="748"/>
      <c r="M56" s="748"/>
      <c r="N56" s="748"/>
      <c r="O56" s="588" t="s">
        <v>2795</v>
      </c>
    </row>
    <row r="57" spans="1:15">
      <c r="A57" s="628" t="s">
        <v>2796</v>
      </c>
      <c r="B57" s="317" t="s">
        <v>3304</v>
      </c>
      <c r="C57" s="149"/>
      <c r="D57" s="148"/>
      <c r="E57" s="148"/>
      <c r="F57" s="165"/>
      <c r="G57" s="147"/>
      <c r="H57" s="149"/>
      <c r="I57" s="148"/>
      <c r="J57" s="148"/>
      <c r="K57" s="148"/>
      <c r="L57" s="148"/>
      <c r="M57" s="148"/>
      <c r="N57" s="148"/>
      <c r="O57" s="629" t="s">
        <v>2796</v>
      </c>
    </row>
    <row r="58" spans="1:15">
      <c r="A58" s="626" t="s">
        <v>2797</v>
      </c>
      <c r="C58" s="735"/>
      <c r="D58" s="736"/>
      <c r="E58" s="736"/>
      <c r="F58" s="737"/>
      <c r="G58" s="738"/>
      <c r="H58" s="735"/>
      <c r="I58" s="736"/>
      <c r="J58" s="736"/>
      <c r="K58" s="736"/>
      <c r="L58" s="736"/>
      <c r="M58" s="736"/>
      <c r="N58" s="736"/>
      <c r="O58" s="582" t="s">
        <v>2797</v>
      </c>
    </row>
    <row r="59" spans="1:15">
      <c r="A59" s="581" t="s">
        <v>2798</v>
      </c>
      <c r="B59" s="575" t="s">
        <v>3305</v>
      </c>
      <c r="C59" s="736"/>
      <c r="D59" s="736"/>
      <c r="E59" s="736"/>
      <c r="F59" s="737"/>
      <c r="G59" s="738"/>
      <c r="H59" s="735"/>
      <c r="I59" s="736"/>
      <c r="J59" s="736"/>
      <c r="K59" s="736"/>
      <c r="L59" s="736"/>
      <c r="M59" s="736"/>
      <c r="N59" s="736"/>
      <c r="O59" s="582" t="s">
        <v>2798</v>
      </c>
    </row>
    <row r="60" spans="1:15">
      <c r="A60" s="627" t="s">
        <v>2799</v>
      </c>
      <c r="B60" s="575" t="s">
        <v>3306</v>
      </c>
      <c r="C60" s="210"/>
      <c r="D60" s="241"/>
      <c r="E60" s="241"/>
      <c r="F60" s="178"/>
      <c r="G60" s="67"/>
      <c r="H60" s="210"/>
      <c r="I60" s="241"/>
      <c r="J60" s="241"/>
      <c r="K60" s="241"/>
      <c r="L60" s="241"/>
      <c r="M60" s="241"/>
      <c r="N60" s="241"/>
      <c r="O60" s="582" t="s">
        <v>2799</v>
      </c>
    </row>
    <row r="61" spans="1:15">
      <c r="A61" s="628" t="s">
        <v>1453</v>
      </c>
      <c r="B61" s="317" t="s">
        <v>770</v>
      </c>
      <c r="C61" s="739"/>
      <c r="D61" s="739"/>
      <c r="E61" s="739"/>
      <c r="F61" s="740"/>
      <c r="G61" s="741"/>
      <c r="H61" s="742"/>
      <c r="I61" s="739"/>
      <c r="J61" s="739"/>
      <c r="K61" s="739"/>
      <c r="L61" s="739"/>
      <c r="M61" s="739"/>
      <c r="N61" s="739"/>
      <c r="O61" s="629" t="s">
        <v>1453</v>
      </c>
    </row>
    <row r="62" spans="1:15">
      <c r="A62" s="627" t="s">
        <v>1454</v>
      </c>
      <c r="B62" s="343" t="s">
        <v>771</v>
      </c>
      <c r="C62" s="748"/>
      <c r="D62" s="748"/>
      <c r="E62" s="748"/>
      <c r="F62" s="749"/>
      <c r="G62" s="750"/>
      <c r="H62" s="747"/>
      <c r="I62" s="748"/>
      <c r="J62" s="748"/>
      <c r="K62" s="748"/>
      <c r="L62" s="748"/>
      <c r="M62" s="748"/>
      <c r="N62" s="748"/>
      <c r="O62" s="588" t="s">
        <v>1454</v>
      </c>
    </row>
    <row r="63" spans="1:15" ht="15.75" thickBot="1">
      <c r="A63" s="630" t="s">
        <v>1455</v>
      </c>
      <c r="B63" s="631" t="s">
        <v>772</v>
      </c>
      <c r="C63" s="366"/>
      <c r="D63" s="734"/>
      <c r="E63" s="734"/>
      <c r="F63" s="364"/>
      <c r="G63" s="733"/>
      <c r="H63" s="366"/>
      <c r="I63" s="734"/>
      <c r="J63" s="734"/>
      <c r="K63" s="734"/>
      <c r="L63" s="734"/>
      <c r="M63" s="734"/>
      <c r="N63" s="734"/>
      <c r="O63" s="632" t="s">
        <v>1455</v>
      </c>
    </row>
    <row r="64" spans="1:15">
      <c r="A64" s="4" t="s">
        <v>2982</v>
      </c>
      <c r="G64" s="4" t="s">
        <v>2982</v>
      </c>
    </row>
    <row r="65" spans="1:15">
      <c r="A65" s="7" t="s">
        <v>2983</v>
      </c>
      <c r="B65" s="7"/>
      <c r="C65" s="7"/>
      <c r="D65" s="7"/>
      <c r="E65" s="7"/>
      <c r="F65" s="7"/>
      <c r="G65" s="7" t="s">
        <v>2984</v>
      </c>
      <c r="H65" s="7"/>
      <c r="I65" s="7"/>
      <c r="J65" s="7"/>
      <c r="K65" s="7"/>
      <c r="L65" s="7"/>
      <c r="M65" s="7"/>
      <c r="N65" s="7"/>
      <c r="O65" s="7"/>
    </row>
    <row r="71" spans="1:15">
      <c r="A71" s="44"/>
      <c r="B71" s="44"/>
      <c r="C71" s="44"/>
      <c r="D71" s="44"/>
      <c r="E71" s="44"/>
      <c r="F71" s="44"/>
      <c r="G71" s="44"/>
      <c r="H71" s="44"/>
      <c r="I71" s="44"/>
      <c r="J71" s="44"/>
      <c r="K71" s="44"/>
      <c r="L71" s="44"/>
      <c r="M71" s="44"/>
      <c r="N71" s="44"/>
      <c r="O71" s="44"/>
    </row>
    <row r="72" spans="1:15">
      <c r="A72" s="44"/>
      <c r="B72" s="44"/>
      <c r="C72" s="44"/>
      <c r="D72" s="44"/>
      <c r="E72" s="44"/>
      <c r="F72" s="44"/>
      <c r="G72" s="44"/>
      <c r="H72" s="44"/>
      <c r="I72" s="44"/>
      <c r="J72" s="44"/>
      <c r="K72" s="44"/>
      <c r="L72" s="44"/>
      <c r="M72" s="44"/>
      <c r="N72" s="44"/>
      <c r="O72" s="44"/>
    </row>
  </sheetData>
  <mergeCells count="11">
    <mergeCell ref="D25:E34"/>
    <mergeCell ref="J27:K36"/>
    <mergeCell ref="G5:J9"/>
    <mergeCell ref="A6:C7"/>
    <mergeCell ref="D6:F10"/>
    <mergeCell ref="K6:O7"/>
    <mergeCell ref="K8:O9"/>
    <mergeCell ref="A9:C12"/>
    <mergeCell ref="G10:J13"/>
    <mergeCell ref="K10:O11"/>
    <mergeCell ref="D11:F13"/>
  </mergeCells>
  <phoneticPr fontId="0" type="noConversion"/>
  <printOptions horizontalCentered="1" verticalCentered="1"/>
  <pageMargins left="0.5" right="0.5" top="0.5" bottom="0.5" header="0.5" footer="0.5"/>
  <pageSetup scale="70" orientation="portrait" horizontalDpi="300" verticalDpi="300" r:id="rId1"/>
  <headerFooter alignWithMargins="0"/>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tabColor rgb="FF00B050"/>
  </sheetPr>
  <dimension ref="A1:H151"/>
  <sheetViews>
    <sheetView defaultGridColor="0" view="pageBreakPreview" colorId="22" zoomScale="60" zoomScaleNormal="85" workbookViewId="0">
      <selection activeCell="F17" sqref="F17"/>
    </sheetView>
  </sheetViews>
  <sheetFormatPr defaultColWidth="9.6640625" defaultRowHeight="15"/>
  <cols>
    <col min="1" max="1" width="4.6640625" style="4" customWidth="1"/>
    <col min="2" max="2" width="45.6640625" style="4" customWidth="1"/>
    <col min="3" max="4" width="12.6640625" style="4" customWidth="1"/>
    <col min="5" max="5" width="10.33203125" style="4" customWidth="1"/>
    <col min="6" max="6" width="12.6640625" style="4" customWidth="1"/>
    <col min="7" max="7" width="16.33203125" style="4" customWidth="1"/>
    <col min="8" max="16384" width="9.6640625" style="4"/>
  </cols>
  <sheetData>
    <row r="1" spans="1:8">
      <c r="A1" s="535" t="s">
        <v>2838</v>
      </c>
      <c r="B1" s="536"/>
      <c r="C1" s="538" t="s">
        <v>2747</v>
      </c>
      <c r="D1" s="538"/>
      <c r="E1" s="537" t="s">
        <v>2840</v>
      </c>
      <c r="F1" s="536"/>
      <c r="G1" s="539" t="s">
        <v>2841</v>
      </c>
      <c r="H1" s="11"/>
    </row>
    <row r="2" spans="1:8">
      <c r="A2" s="47" t="str">
        <f>'Data Sheet'!$C$25</f>
        <v>Orange and Rockland Utilities, Inc</v>
      </c>
      <c r="B2" s="540"/>
      <c r="C2" s="4" t="s">
        <v>2853</v>
      </c>
      <c r="E2" s="306" t="s">
        <v>2842</v>
      </c>
      <c r="F2" s="540"/>
      <c r="G2" s="573"/>
      <c r="H2" s="11"/>
    </row>
    <row r="3" spans="1:8" ht="15" customHeight="1">
      <c r="A3" s="1825"/>
      <c r="B3" s="542"/>
      <c r="C3" s="1826" t="s">
        <v>69</v>
      </c>
      <c r="D3" s="1826"/>
      <c r="E3" s="456" t="str">
        <f>'Data Sheet'!$C$40</f>
        <v>4/30/2014</v>
      </c>
      <c r="F3" s="542"/>
      <c r="G3" s="708" t="str">
        <f>'Data Sheet'!$C$38</f>
        <v>12/31/2013</v>
      </c>
      <c r="H3" s="11"/>
    </row>
    <row r="4" spans="1:8" ht="15" customHeight="1">
      <c r="A4" s="595" t="s">
        <v>1252</v>
      </c>
      <c r="B4" s="596"/>
      <c r="C4" s="596"/>
      <c r="D4" s="596"/>
      <c r="E4" s="596"/>
      <c r="F4" s="596"/>
      <c r="G4" s="597"/>
      <c r="H4" s="11"/>
    </row>
    <row r="5" spans="1:8">
      <c r="A5" s="1824"/>
      <c r="B5" s="1858" t="s">
        <v>1253</v>
      </c>
      <c r="C5" s="1858" t="s">
        <v>4055</v>
      </c>
      <c r="D5" s="1858" t="s">
        <v>772</v>
      </c>
      <c r="E5" s="306" t="s">
        <v>1254</v>
      </c>
      <c r="F5" s="540"/>
      <c r="G5" s="573"/>
      <c r="H5" s="11"/>
    </row>
    <row r="6" spans="1:8">
      <c r="A6" s="1824"/>
      <c r="B6" s="3404" t="s">
        <v>1314</v>
      </c>
      <c r="C6" s="1858" t="s">
        <v>3045</v>
      </c>
      <c r="D6" s="1858" t="s">
        <v>1255</v>
      </c>
      <c r="E6" s="607" t="s">
        <v>1256</v>
      </c>
      <c r="F6" s="608"/>
      <c r="G6" s="573"/>
      <c r="H6" s="11"/>
    </row>
    <row r="7" spans="1:8">
      <c r="A7" s="1824"/>
      <c r="B7" s="3404"/>
      <c r="C7" s="1858" t="s">
        <v>1257</v>
      </c>
      <c r="D7" s="1858" t="s">
        <v>1258</v>
      </c>
      <c r="E7" s="1858" t="s">
        <v>1744</v>
      </c>
      <c r="F7" s="575"/>
      <c r="G7" s="584" t="s">
        <v>3042</v>
      </c>
      <c r="H7" s="11"/>
    </row>
    <row r="8" spans="1:8">
      <c r="A8" s="1857" t="s">
        <v>4231</v>
      </c>
      <c r="B8" s="3404"/>
      <c r="C8" s="306"/>
      <c r="D8" s="306"/>
      <c r="E8" s="1858" t="s">
        <v>1259</v>
      </c>
      <c r="F8" s="583" t="s">
        <v>3045</v>
      </c>
      <c r="G8" s="584" t="s">
        <v>764</v>
      </c>
      <c r="H8" s="11"/>
    </row>
    <row r="9" spans="1:8">
      <c r="A9" s="1852" t="s">
        <v>4234</v>
      </c>
      <c r="B9" s="633" t="s">
        <v>74</v>
      </c>
      <c r="C9" s="1854" t="s">
        <v>2140</v>
      </c>
      <c r="D9" s="1854" t="s">
        <v>2141</v>
      </c>
      <c r="E9" s="1854" t="s">
        <v>2142</v>
      </c>
      <c r="F9" s="610" t="s">
        <v>4070</v>
      </c>
      <c r="G9" s="634" t="s">
        <v>4071</v>
      </c>
      <c r="H9" s="11"/>
    </row>
    <row r="10" spans="1:8" ht="15.75" customHeight="1">
      <c r="A10" s="1824">
        <v>1</v>
      </c>
      <c r="B10" s="3405" t="s">
        <v>1559</v>
      </c>
      <c r="C10" s="205"/>
      <c r="D10" s="205"/>
      <c r="E10" s="306"/>
      <c r="F10" s="208"/>
      <c r="G10" s="209"/>
      <c r="H10" s="11"/>
    </row>
    <row r="11" spans="1:8">
      <c r="A11" s="1824">
        <v>2</v>
      </c>
      <c r="B11" s="3406"/>
      <c r="C11" s="200"/>
      <c r="D11" s="200"/>
      <c r="E11" s="306"/>
      <c r="F11" s="210"/>
      <c r="G11" s="204"/>
      <c r="H11" s="11"/>
    </row>
    <row r="12" spans="1:8">
      <c r="A12" s="1824">
        <v>3</v>
      </c>
      <c r="B12" s="3406"/>
      <c r="C12" s="200"/>
      <c r="D12" s="200"/>
      <c r="E12" s="306"/>
      <c r="F12" s="210"/>
      <c r="G12" s="204"/>
      <c r="H12" s="11"/>
    </row>
    <row r="13" spans="1:8">
      <c r="A13" s="1824">
        <v>4</v>
      </c>
      <c r="B13" s="3406"/>
      <c r="C13" s="200"/>
      <c r="D13" s="200"/>
      <c r="E13" s="306"/>
      <c r="F13" s="210"/>
      <c r="G13" s="204"/>
      <c r="H13" s="11"/>
    </row>
    <row r="14" spans="1:8">
      <c r="A14" s="1824">
        <v>5</v>
      </c>
      <c r="B14" s="3406"/>
      <c r="C14" s="200"/>
      <c r="D14" s="200"/>
      <c r="E14" s="306"/>
      <c r="F14" s="210"/>
      <c r="G14" s="204"/>
      <c r="H14" s="11"/>
    </row>
    <row r="15" spans="1:8">
      <c r="A15" s="1824">
        <v>6</v>
      </c>
      <c r="B15" s="3406"/>
      <c r="C15" s="200"/>
      <c r="D15" s="200"/>
      <c r="E15" s="306"/>
      <c r="F15" s="210"/>
      <c r="G15" s="204"/>
      <c r="H15" s="11"/>
    </row>
    <row r="16" spans="1:8">
      <c r="A16" s="1824">
        <v>7</v>
      </c>
      <c r="B16" s="3406"/>
      <c r="C16" s="200"/>
      <c r="D16" s="200"/>
      <c r="E16" s="306"/>
      <c r="F16" s="210"/>
      <c r="G16" s="204"/>
      <c r="H16" s="11"/>
    </row>
    <row r="17" spans="1:8">
      <c r="A17" s="1824">
        <v>8</v>
      </c>
      <c r="B17" s="3406"/>
      <c r="C17" s="200"/>
      <c r="D17" s="200"/>
      <c r="E17" s="306"/>
      <c r="F17" s="210"/>
      <c r="G17" s="204"/>
      <c r="H17" s="11"/>
    </row>
    <row r="18" spans="1:8">
      <c r="A18" s="1824">
        <v>9</v>
      </c>
      <c r="B18" s="3406"/>
      <c r="C18" s="200"/>
      <c r="D18" s="200"/>
      <c r="E18" s="306"/>
      <c r="F18" s="210"/>
      <c r="G18" s="204"/>
      <c r="H18" s="11"/>
    </row>
    <row r="19" spans="1:8">
      <c r="A19" s="1824">
        <v>10</v>
      </c>
      <c r="B19" s="3406"/>
      <c r="C19" s="200"/>
      <c r="D19" s="200"/>
      <c r="E19" s="306"/>
      <c r="F19" s="210"/>
      <c r="G19" s="204"/>
      <c r="H19" s="11"/>
    </row>
    <row r="20" spans="1:8">
      <c r="A20" s="1824">
        <v>11</v>
      </c>
      <c r="B20" s="3406"/>
      <c r="C20" s="200"/>
      <c r="D20" s="200"/>
      <c r="E20" s="306"/>
      <c r="F20" s="210"/>
      <c r="G20" s="204"/>
      <c r="H20" s="11"/>
    </row>
    <row r="21" spans="1:8">
      <c r="A21" s="1824">
        <v>12</v>
      </c>
      <c r="B21" s="306"/>
      <c r="C21" s="200"/>
      <c r="D21" s="200"/>
      <c r="E21" s="306"/>
      <c r="F21" s="210"/>
      <c r="G21" s="204"/>
      <c r="H21" s="11"/>
    </row>
    <row r="22" spans="1:8">
      <c r="A22" s="1824">
        <v>13</v>
      </c>
      <c r="B22" s="306"/>
      <c r="C22" s="200"/>
      <c r="D22" s="200"/>
      <c r="E22" s="306"/>
      <c r="F22" s="210"/>
      <c r="G22" s="204"/>
      <c r="H22" s="11"/>
    </row>
    <row r="23" spans="1:8">
      <c r="A23" s="1824">
        <v>14</v>
      </c>
      <c r="B23" s="306"/>
      <c r="C23" s="200"/>
      <c r="D23" s="200"/>
      <c r="E23" s="306"/>
      <c r="F23" s="210"/>
      <c r="G23" s="204"/>
      <c r="H23" s="11"/>
    </row>
    <row r="24" spans="1:8">
      <c r="A24" s="1824">
        <v>15</v>
      </c>
      <c r="B24" s="306"/>
      <c r="C24" s="200"/>
      <c r="D24" s="200"/>
      <c r="E24" s="306"/>
      <c r="F24" s="210"/>
      <c r="G24" s="204"/>
      <c r="H24" s="11"/>
    </row>
    <row r="25" spans="1:8">
      <c r="A25" s="1824">
        <v>16</v>
      </c>
      <c r="B25" s="306"/>
      <c r="C25" s="200"/>
      <c r="D25" s="200"/>
      <c r="E25" s="306"/>
      <c r="F25" s="210"/>
      <c r="G25" s="204"/>
      <c r="H25" s="11"/>
    </row>
    <row r="26" spans="1:8">
      <c r="A26" s="1824">
        <v>17</v>
      </c>
      <c r="B26" s="306"/>
      <c r="C26" s="200"/>
      <c r="D26" s="200"/>
      <c r="E26" s="306"/>
      <c r="F26" s="210"/>
      <c r="G26" s="204"/>
      <c r="H26" s="11"/>
    </row>
    <row r="27" spans="1:8">
      <c r="A27" s="1824">
        <v>18</v>
      </c>
      <c r="B27" s="306"/>
      <c r="C27" s="200"/>
      <c r="D27" s="200"/>
      <c r="E27" s="306"/>
      <c r="F27" s="210"/>
      <c r="G27" s="204"/>
      <c r="H27" s="11"/>
    </row>
    <row r="28" spans="1:8">
      <c r="A28" s="1825">
        <v>19</v>
      </c>
      <c r="B28" s="360"/>
      <c r="C28" s="197"/>
      <c r="D28" s="197"/>
      <c r="E28" s="360"/>
      <c r="F28" s="211"/>
      <c r="G28" s="212"/>
      <c r="H28" s="11"/>
    </row>
    <row r="29" spans="1:8">
      <c r="A29" s="1825">
        <v>20</v>
      </c>
      <c r="B29" s="360" t="s">
        <v>1741</v>
      </c>
      <c r="C29" s="213">
        <f>SUM(C10:C28)</f>
        <v>0</v>
      </c>
      <c r="D29" s="213">
        <f>SUM(D10:D28)</f>
        <v>0</v>
      </c>
      <c r="E29" s="635"/>
      <c r="F29" s="215">
        <f>SUM(F10:F28)</f>
        <v>0</v>
      </c>
      <c r="G29" s="216">
        <f>SUM(G10:G28)</f>
        <v>0</v>
      </c>
      <c r="H29" s="11"/>
    </row>
    <row r="30" spans="1:8">
      <c r="A30" s="595" t="s">
        <v>1260</v>
      </c>
      <c r="B30" s="596"/>
      <c r="C30" s="596"/>
      <c r="D30" s="596"/>
      <c r="E30" s="596"/>
      <c r="F30" s="596"/>
      <c r="G30" s="597"/>
      <c r="H30" s="11"/>
    </row>
    <row r="31" spans="1:8">
      <c r="A31" s="1824"/>
      <c r="B31" s="636" t="s">
        <v>1261</v>
      </c>
      <c r="C31" s="1858" t="s">
        <v>1262</v>
      </c>
      <c r="D31" s="1858" t="s">
        <v>1263</v>
      </c>
      <c r="E31" s="306" t="s">
        <v>1254</v>
      </c>
      <c r="F31" s="540"/>
      <c r="G31" s="573"/>
      <c r="H31" s="11"/>
    </row>
    <row r="32" spans="1:8">
      <c r="A32" s="1824"/>
      <c r="B32" s="3404" t="s">
        <v>2750</v>
      </c>
      <c r="C32" s="1858" t="s">
        <v>1264</v>
      </c>
      <c r="D32" s="1858" t="s">
        <v>1255</v>
      </c>
      <c r="E32" s="607" t="s">
        <v>1256</v>
      </c>
      <c r="F32" s="608"/>
      <c r="G32" s="573"/>
      <c r="H32" s="11"/>
    </row>
    <row r="33" spans="1:8">
      <c r="A33" s="1857" t="s">
        <v>4231</v>
      </c>
      <c r="B33" s="3404"/>
      <c r="C33" s="1858" t="s">
        <v>1265</v>
      </c>
      <c r="D33" s="1858" t="s">
        <v>1258</v>
      </c>
      <c r="E33" s="1858" t="s">
        <v>1744</v>
      </c>
      <c r="F33" s="575"/>
      <c r="G33" s="584" t="s">
        <v>3042</v>
      </c>
      <c r="H33" s="11"/>
    </row>
    <row r="34" spans="1:8">
      <c r="A34" s="1857" t="s">
        <v>4234</v>
      </c>
      <c r="B34" s="3404"/>
      <c r="C34" s="306"/>
      <c r="D34" s="306"/>
      <c r="E34" s="1858" t="s">
        <v>1259</v>
      </c>
      <c r="F34" s="583" t="s">
        <v>3045</v>
      </c>
      <c r="G34" s="584" t="s">
        <v>764</v>
      </c>
      <c r="H34" s="11"/>
    </row>
    <row r="35" spans="1:8">
      <c r="A35" s="1825"/>
      <c r="B35" s="633" t="s">
        <v>74</v>
      </c>
      <c r="C35" s="1854" t="s">
        <v>2140</v>
      </c>
      <c r="D35" s="1854" t="s">
        <v>2141</v>
      </c>
      <c r="E35" s="1854" t="s">
        <v>2142</v>
      </c>
      <c r="F35" s="610" t="s">
        <v>4070</v>
      </c>
      <c r="G35" s="634" t="s">
        <v>4071</v>
      </c>
      <c r="H35" s="11"/>
    </row>
    <row r="36" spans="1:8">
      <c r="A36" s="1824">
        <v>21</v>
      </c>
      <c r="B36" s="306"/>
      <c r="C36" s="205"/>
      <c r="D36" s="205"/>
      <c r="E36" s="306"/>
      <c r="F36" s="208"/>
      <c r="G36" s="209"/>
      <c r="H36" s="11"/>
    </row>
    <row r="37" spans="1:8">
      <c r="A37" s="1824">
        <v>22</v>
      </c>
      <c r="B37" s="306"/>
      <c r="C37" s="200"/>
      <c r="D37" s="200"/>
      <c r="E37" s="306"/>
      <c r="F37" s="210"/>
      <c r="G37" s="204"/>
      <c r="H37" s="11"/>
    </row>
    <row r="38" spans="1:8">
      <c r="A38" s="1824">
        <v>23</v>
      </c>
      <c r="B38" s="306"/>
      <c r="C38" s="200"/>
      <c r="D38" s="200"/>
      <c r="E38" s="306"/>
      <c r="F38" s="210"/>
      <c r="G38" s="204"/>
      <c r="H38" s="11"/>
    </row>
    <row r="39" spans="1:8">
      <c r="A39" s="1824">
        <v>24</v>
      </c>
      <c r="B39" s="306"/>
      <c r="C39" s="200"/>
      <c r="D39" s="200"/>
      <c r="E39" s="306"/>
      <c r="F39" s="210"/>
      <c r="G39" s="204"/>
      <c r="H39" s="11"/>
    </row>
    <row r="40" spans="1:8">
      <c r="A40" s="1824">
        <v>25</v>
      </c>
      <c r="B40" s="306"/>
      <c r="C40" s="200"/>
      <c r="D40" s="200"/>
      <c r="E40" s="306"/>
      <c r="F40" s="210"/>
      <c r="G40" s="204"/>
      <c r="H40" s="11"/>
    </row>
    <row r="41" spans="1:8">
      <c r="A41" s="1824">
        <v>26</v>
      </c>
      <c r="B41" s="306"/>
      <c r="C41" s="200"/>
      <c r="D41" s="200"/>
      <c r="E41" s="306"/>
      <c r="F41" s="210"/>
      <c r="G41" s="204"/>
      <c r="H41" s="11"/>
    </row>
    <row r="42" spans="1:8">
      <c r="A42" s="1824">
        <v>27</v>
      </c>
      <c r="B42" s="306"/>
      <c r="C42" s="200"/>
      <c r="D42" s="200"/>
      <c r="E42" s="306"/>
      <c r="F42" s="210"/>
      <c r="G42" s="204"/>
      <c r="H42" s="11"/>
    </row>
    <row r="43" spans="1:8">
      <c r="A43" s="1824">
        <v>28</v>
      </c>
      <c r="B43" s="306"/>
      <c r="C43" s="200"/>
      <c r="D43" s="200"/>
      <c r="E43" s="306"/>
      <c r="F43" s="210"/>
      <c r="G43" s="204"/>
      <c r="H43" s="11"/>
    </row>
    <row r="44" spans="1:8">
      <c r="A44" s="1824">
        <v>29</v>
      </c>
      <c r="B44" s="306"/>
      <c r="C44" s="200"/>
      <c r="D44" s="200"/>
      <c r="E44" s="306"/>
      <c r="F44" s="210"/>
      <c r="G44" s="204"/>
      <c r="H44" s="11"/>
    </row>
    <row r="45" spans="1:8">
      <c r="A45" s="1824">
        <v>30</v>
      </c>
      <c r="B45" s="306"/>
      <c r="C45" s="200"/>
      <c r="D45" s="200"/>
      <c r="E45" s="306"/>
      <c r="F45" s="210"/>
      <c r="G45" s="204"/>
      <c r="H45" s="11"/>
    </row>
    <row r="46" spans="1:8">
      <c r="A46" s="1824">
        <v>31</v>
      </c>
      <c r="B46" s="306"/>
      <c r="C46" s="200"/>
      <c r="D46" s="200"/>
      <c r="E46" s="306"/>
      <c r="F46" s="210"/>
      <c r="G46" s="204"/>
      <c r="H46" s="11"/>
    </row>
    <row r="47" spans="1:8">
      <c r="A47" s="1824">
        <v>32</v>
      </c>
      <c r="B47" s="306"/>
      <c r="C47" s="200"/>
      <c r="D47" s="200"/>
      <c r="E47" s="306"/>
      <c r="F47" s="210"/>
      <c r="G47" s="204"/>
      <c r="H47" s="11"/>
    </row>
    <row r="48" spans="1:8">
      <c r="A48" s="1824">
        <v>33</v>
      </c>
      <c r="B48" s="306"/>
      <c r="C48" s="200"/>
      <c r="D48" s="200"/>
      <c r="E48" s="306"/>
      <c r="F48" s="210"/>
      <c r="G48" s="204"/>
      <c r="H48" s="11"/>
    </row>
    <row r="49" spans="1:8">
      <c r="A49" s="1824">
        <v>34</v>
      </c>
      <c r="B49" s="306"/>
      <c r="C49" s="200"/>
      <c r="D49" s="200"/>
      <c r="E49" s="306"/>
      <c r="F49" s="210"/>
      <c r="G49" s="204"/>
      <c r="H49" s="11"/>
    </row>
    <row r="50" spans="1:8">
      <c r="A50" s="1824">
        <v>35</v>
      </c>
      <c r="B50" s="306"/>
      <c r="C50" s="200"/>
      <c r="D50" s="200"/>
      <c r="E50" s="200"/>
      <c r="F50" s="210"/>
      <c r="G50" s="204"/>
      <c r="H50" s="11"/>
    </row>
    <row r="51" spans="1:8">
      <c r="A51" s="1824">
        <v>36</v>
      </c>
      <c r="B51" s="306"/>
      <c r="C51" s="200"/>
      <c r="D51" s="200"/>
      <c r="E51" s="306"/>
      <c r="F51" s="210"/>
      <c r="G51" s="204"/>
      <c r="H51" s="11"/>
    </row>
    <row r="52" spans="1:8">
      <c r="A52" s="1824">
        <v>37</v>
      </c>
      <c r="B52" s="306"/>
      <c r="C52" s="200"/>
      <c r="D52" s="200"/>
      <c r="E52" s="306"/>
      <c r="F52" s="210"/>
      <c r="G52" s="204"/>
      <c r="H52" s="11"/>
    </row>
    <row r="53" spans="1:8">
      <c r="A53" s="1824">
        <v>38</v>
      </c>
      <c r="B53" s="306"/>
      <c r="C53" s="200"/>
      <c r="D53" s="200"/>
      <c r="E53" s="306"/>
      <c r="F53" s="210"/>
      <c r="G53" s="204"/>
      <c r="H53" s="11"/>
    </row>
    <row r="54" spans="1:8">
      <c r="A54" s="1824">
        <v>39</v>
      </c>
      <c r="B54" s="306"/>
      <c r="C54" s="200"/>
      <c r="D54" s="200"/>
      <c r="E54" s="306"/>
      <c r="F54" s="210"/>
      <c r="G54" s="204"/>
      <c r="H54" s="11"/>
    </row>
    <row r="55" spans="1:8">
      <c r="A55" s="1824">
        <v>40</v>
      </c>
      <c r="B55" s="306"/>
      <c r="C55" s="200"/>
      <c r="D55" s="200"/>
      <c r="E55" s="306"/>
      <c r="F55" s="210"/>
      <c r="G55" s="204"/>
      <c r="H55" s="11"/>
    </row>
    <row r="56" spans="1:8">
      <c r="A56" s="1824">
        <v>41</v>
      </c>
      <c r="B56" s="306"/>
      <c r="C56" s="200"/>
      <c r="D56" s="200"/>
      <c r="E56" s="306"/>
      <c r="F56" s="210"/>
      <c r="G56" s="204"/>
      <c r="H56" s="11"/>
    </row>
    <row r="57" spans="1:8">
      <c r="A57" s="1824">
        <v>42</v>
      </c>
      <c r="B57" s="306"/>
      <c r="C57" s="200"/>
      <c r="D57" s="200"/>
      <c r="E57" s="306"/>
      <c r="F57" s="210"/>
      <c r="G57" s="204"/>
      <c r="H57" s="11"/>
    </row>
    <row r="58" spans="1:8">
      <c r="A58" s="1824">
        <v>43</v>
      </c>
      <c r="B58" s="306"/>
      <c r="C58" s="200"/>
      <c r="D58" s="200"/>
      <c r="E58" s="306"/>
      <c r="F58" s="210"/>
      <c r="G58" s="204"/>
      <c r="H58" s="11"/>
    </row>
    <row r="59" spans="1:8">
      <c r="A59" s="1824">
        <v>44</v>
      </c>
      <c r="B59" s="306"/>
      <c r="C59" s="200"/>
      <c r="D59" s="200"/>
      <c r="E59" s="306"/>
      <c r="F59" s="210"/>
      <c r="G59" s="204"/>
      <c r="H59" s="11"/>
    </row>
    <row r="60" spans="1:8">
      <c r="A60" s="1824">
        <v>45</v>
      </c>
      <c r="B60" s="306"/>
      <c r="C60" s="200"/>
      <c r="D60" s="200"/>
      <c r="E60" s="306"/>
      <c r="F60" s="210"/>
      <c r="G60" s="204"/>
      <c r="H60" s="11"/>
    </row>
    <row r="61" spans="1:8">
      <c r="A61" s="1824">
        <v>46</v>
      </c>
      <c r="B61" s="306"/>
      <c r="C61" s="200"/>
      <c r="D61" s="200"/>
      <c r="E61" s="306"/>
      <c r="F61" s="210"/>
      <c r="G61" s="204"/>
      <c r="H61" s="11"/>
    </row>
    <row r="62" spans="1:8">
      <c r="A62" s="1824">
        <v>47</v>
      </c>
      <c r="B62" s="306"/>
      <c r="C62" s="200"/>
      <c r="D62" s="200"/>
      <c r="E62" s="306"/>
      <c r="F62" s="210"/>
      <c r="G62" s="204"/>
      <c r="H62" s="11"/>
    </row>
    <row r="63" spans="1:8">
      <c r="A63" s="1825">
        <v>48</v>
      </c>
      <c r="B63" s="360"/>
      <c r="C63" s="197"/>
      <c r="D63" s="197"/>
      <c r="E63" s="360"/>
      <c r="F63" s="211"/>
      <c r="G63" s="212"/>
      <c r="H63" s="11"/>
    </row>
    <row r="64" spans="1:8" ht="15.75" thickBot="1">
      <c r="A64" s="547">
        <v>49</v>
      </c>
      <c r="B64" s="637" t="s">
        <v>1741</v>
      </c>
      <c r="C64" s="201">
        <f>SUM(C36:C63)</f>
        <v>0</v>
      </c>
      <c r="D64" s="201">
        <f>SUM(D36:D63)</f>
        <v>0</v>
      </c>
      <c r="E64" s="638"/>
      <c r="F64" s="218">
        <f>SUM(F36:F63)</f>
        <v>0</v>
      </c>
      <c r="G64" s="219">
        <f>SUM(G36:G63)</f>
        <v>0</v>
      </c>
      <c r="H64" s="11"/>
    </row>
    <row r="65" spans="1:8">
      <c r="A65" s="4" t="s">
        <v>1266</v>
      </c>
      <c r="G65" s="570" t="s">
        <v>1271</v>
      </c>
      <c r="H65" s="11"/>
    </row>
    <row r="66" spans="1:8">
      <c r="A66" s="7" t="s">
        <v>1272</v>
      </c>
      <c r="B66" s="7"/>
      <c r="C66" s="7"/>
      <c r="D66" s="7"/>
      <c r="E66" s="7"/>
      <c r="F66" s="7"/>
      <c r="G66" s="7"/>
      <c r="H66" s="11"/>
    </row>
    <row r="67" spans="1:8">
      <c r="H67" s="11"/>
    </row>
    <row r="68" spans="1:8">
      <c r="A68" s="44"/>
      <c r="B68" s="44"/>
      <c r="C68" s="44"/>
      <c r="D68" s="44"/>
      <c r="E68" s="44"/>
      <c r="F68" s="44"/>
      <c r="G68" s="44"/>
      <c r="H68" s="11"/>
    </row>
    <row r="69" spans="1:8">
      <c r="A69" s="44"/>
      <c r="B69" s="44"/>
      <c r="C69" s="44"/>
      <c r="D69" s="44"/>
      <c r="E69" s="44"/>
      <c r="F69" s="44"/>
      <c r="G69" s="44"/>
      <c r="H69" s="11"/>
    </row>
    <row r="70" spans="1:8">
      <c r="A70" s="44"/>
      <c r="B70" s="44"/>
      <c r="C70" s="44"/>
      <c r="D70" s="44"/>
      <c r="E70" s="44"/>
      <c r="F70" s="44"/>
      <c r="G70" s="44"/>
      <c r="H70" s="11"/>
    </row>
    <row r="71" spans="1:8">
      <c r="A71" s="44"/>
      <c r="B71" s="44"/>
      <c r="C71" s="44"/>
      <c r="D71" s="44"/>
      <c r="E71" s="44"/>
      <c r="F71" s="44"/>
      <c r="G71" s="44"/>
      <c r="H71" s="11"/>
    </row>
    <row r="72" spans="1:8">
      <c r="A72" s="44"/>
      <c r="B72" s="44"/>
      <c r="C72" s="44"/>
      <c r="D72" s="44"/>
      <c r="E72" s="44"/>
      <c r="F72" s="44"/>
      <c r="G72" s="44"/>
      <c r="H72" s="11"/>
    </row>
    <row r="73" spans="1:8">
      <c r="A73" s="44"/>
      <c r="B73" s="44"/>
      <c r="C73" s="44"/>
      <c r="D73" s="44"/>
      <c r="E73" s="44"/>
      <c r="F73" s="44"/>
      <c r="G73" s="44"/>
      <c r="H73" s="11"/>
    </row>
    <row r="74" spans="1:8">
      <c r="A74" s="11"/>
      <c r="B74" s="11"/>
      <c r="C74" s="11"/>
      <c r="D74" s="11"/>
      <c r="E74" s="11"/>
      <c r="F74" s="11"/>
      <c r="G74" s="11"/>
      <c r="H74" s="11"/>
    </row>
    <row r="75" spans="1:8">
      <c r="A75" s="11"/>
      <c r="B75" s="11"/>
      <c r="C75" s="11"/>
      <c r="D75" s="11"/>
      <c r="E75" s="11"/>
      <c r="F75" s="11"/>
      <c r="G75" s="11"/>
      <c r="H75" s="11"/>
    </row>
    <row r="76" spans="1:8">
      <c r="A76" s="11"/>
      <c r="B76" s="11"/>
      <c r="C76" s="11"/>
      <c r="D76" s="11"/>
      <c r="E76" s="11"/>
      <c r="F76" s="11"/>
      <c r="G76" s="11"/>
      <c r="H76" s="11"/>
    </row>
    <row r="77" spans="1:8">
      <c r="A77" s="11"/>
      <c r="B77" s="11"/>
      <c r="C77" s="11"/>
      <c r="D77" s="11"/>
      <c r="E77" s="11"/>
      <c r="F77" s="11"/>
      <c r="G77" s="11"/>
      <c r="H77" s="11"/>
    </row>
    <row r="78" spans="1:8">
      <c r="A78" s="11"/>
      <c r="B78" s="11"/>
      <c r="C78" s="11"/>
      <c r="D78" s="11"/>
      <c r="E78" s="11"/>
      <c r="F78" s="11"/>
      <c r="G78" s="11"/>
      <c r="H78" s="11"/>
    </row>
    <row r="79" spans="1:8">
      <c r="A79" s="11"/>
      <c r="B79" s="11"/>
      <c r="C79" s="11"/>
      <c r="D79" s="11"/>
      <c r="E79" s="11"/>
      <c r="F79" s="11"/>
      <c r="G79" s="11"/>
      <c r="H79" s="11"/>
    </row>
    <row r="80" spans="1:8">
      <c r="A80" s="11"/>
      <c r="B80" s="11"/>
      <c r="C80" s="11"/>
      <c r="D80" s="11"/>
      <c r="E80" s="11"/>
      <c r="F80" s="11"/>
      <c r="G80" s="11"/>
      <c r="H80" s="11"/>
    </row>
    <row r="81" spans="1:8">
      <c r="A81" s="11"/>
      <c r="B81" s="11"/>
      <c r="C81" s="11"/>
      <c r="D81" s="11"/>
      <c r="E81" s="11"/>
      <c r="F81" s="11"/>
      <c r="G81" s="11"/>
      <c r="H81" s="11"/>
    </row>
    <row r="82" spans="1:8">
      <c r="A82" s="11"/>
      <c r="B82" s="11"/>
      <c r="C82" s="11"/>
      <c r="D82" s="11"/>
      <c r="E82" s="11"/>
      <c r="F82" s="11"/>
      <c r="G82" s="11"/>
      <c r="H82" s="11"/>
    </row>
    <row r="83" spans="1:8">
      <c r="A83" s="11"/>
      <c r="B83" s="11"/>
      <c r="C83" s="11"/>
      <c r="D83" s="11"/>
      <c r="E83" s="11"/>
      <c r="F83" s="11"/>
      <c r="G83" s="11"/>
      <c r="H83" s="11"/>
    </row>
    <row r="84" spans="1:8">
      <c r="A84" s="11"/>
      <c r="B84" s="11"/>
      <c r="C84" s="11"/>
      <c r="D84" s="11"/>
      <c r="E84" s="11"/>
      <c r="F84" s="11"/>
      <c r="G84" s="11"/>
      <c r="H84" s="11"/>
    </row>
    <row r="85" spans="1:8">
      <c r="A85" s="11"/>
      <c r="B85" s="11"/>
      <c r="C85" s="11"/>
      <c r="D85" s="11"/>
      <c r="E85" s="11"/>
      <c r="F85" s="11"/>
      <c r="G85" s="11"/>
      <c r="H85" s="11"/>
    </row>
    <row r="86" spans="1:8">
      <c r="A86" s="11"/>
      <c r="B86" s="11"/>
      <c r="C86" s="11"/>
      <c r="D86" s="11"/>
      <c r="E86" s="11"/>
      <c r="F86" s="11"/>
      <c r="G86" s="11"/>
      <c r="H86" s="11"/>
    </row>
    <row r="87" spans="1:8">
      <c r="A87" s="11"/>
      <c r="B87" s="11"/>
      <c r="C87" s="11"/>
      <c r="D87" s="11"/>
      <c r="E87" s="11"/>
      <c r="F87" s="11"/>
      <c r="G87" s="11"/>
      <c r="H87" s="11"/>
    </row>
    <row r="88" spans="1:8" ht="15.75">
      <c r="A88" s="46"/>
      <c r="B88" s="11"/>
      <c r="C88" s="11"/>
      <c r="D88" s="11"/>
      <c r="E88" s="11"/>
      <c r="F88" s="11"/>
      <c r="G88" s="11"/>
      <c r="H88" s="11"/>
    </row>
    <row r="89" spans="1:8">
      <c r="A89" s="11"/>
      <c r="B89" s="11"/>
      <c r="C89" s="11"/>
      <c r="D89" s="11"/>
      <c r="E89" s="11"/>
      <c r="F89" s="11"/>
      <c r="G89" s="11"/>
      <c r="H89" s="11"/>
    </row>
    <row r="90" spans="1:8">
      <c r="A90" s="11"/>
      <c r="B90" s="11"/>
      <c r="C90" s="11"/>
      <c r="D90" s="11"/>
      <c r="E90" s="11"/>
      <c r="F90" s="11"/>
      <c r="G90" s="11"/>
      <c r="H90" s="11"/>
    </row>
    <row r="91" spans="1:8">
      <c r="A91" s="11"/>
      <c r="B91" s="11"/>
      <c r="C91" s="11"/>
      <c r="D91" s="11"/>
      <c r="E91" s="11"/>
      <c r="F91" s="11"/>
      <c r="G91" s="11"/>
      <c r="H91" s="11"/>
    </row>
    <row r="92" spans="1:8">
      <c r="A92" s="11"/>
      <c r="B92" s="11"/>
      <c r="C92" s="11"/>
      <c r="D92" s="11"/>
      <c r="E92" s="11"/>
      <c r="F92" s="11"/>
      <c r="G92" s="11"/>
      <c r="H92" s="11"/>
    </row>
    <row r="93" spans="1:8">
      <c r="A93" s="11"/>
      <c r="B93" s="11"/>
      <c r="C93" s="11"/>
      <c r="D93" s="11"/>
      <c r="E93" s="11"/>
      <c r="F93" s="11"/>
      <c r="G93" s="11"/>
      <c r="H93" s="11"/>
    </row>
    <row r="94" spans="1:8">
      <c r="A94" s="11"/>
      <c r="B94" s="11"/>
      <c r="C94" s="11"/>
      <c r="D94" s="11"/>
      <c r="E94" s="11"/>
      <c r="F94" s="11"/>
      <c r="G94" s="11"/>
      <c r="H94" s="11"/>
    </row>
    <row r="95" spans="1:8">
      <c r="A95" s="11"/>
      <c r="B95" s="11"/>
      <c r="C95" s="11"/>
      <c r="D95" s="11"/>
      <c r="E95" s="11"/>
      <c r="F95" s="11"/>
      <c r="G95" s="11"/>
      <c r="H95" s="11"/>
    </row>
    <row r="96" spans="1:8">
      <c r="A96" s="11"/>
      <c r="B96" s="11"/>
      <c r="C96" s="11"/>
      <c r="D96" s="11"/>
      <c r="E96" s="11"/>
      <c r="F96" s="11"/>
      <c r="G96" s="11"/>
      <c r="H96" s="11"/>
    </row>
    <row r="97" spans="1:8">
      <c r="A97" s="11"/>
      <c r="B97" s="11"/>
      <c r="C97" s="11"/>
      <c r="D97" s="11"/>
      <c r="E97" s="11"/>
      <c r="F97" s="11"/>
      <c r="G97" s="11"/>
      <c r="H97" s="11"/>
    </row>
    <row r="98" spans="1:8">
      <c r="A98" s="11"/>
      <c r="B98" s="11"/>
      <c r="C98" s="11"/>
      <c r="D98" s="11"/>
      <c r="E98" s="11"/>
      <c r="F98" s="11"/>
      <c r="G98" s="11"/>
      <c r="H98" s="11"/>
    </row>
    <row r="99" spans="1:8">
      <c r="A99" s="11"/>
      <c r="B99" s="11"/>
      <c r="C99" s="11"/>
      <c r="D99" s="11"/>
      <c r="E99" s="11"/>
      <c r="F99" s="11"/>
      <c r="G99" s="11"/>
      <c r="H99" s="11"/>
    </row>
    <row r="100" spans="1:8">
      <c r="A100" s="11"/>
      <c r="B100" s="11"/>
      <c r="C100" s="11"/>
      <c r="D100" s="11"/>
      <c r="E100" s="11"/>
      <c r="F100" s="11"/>
      <c r="G100" s="11"/>
      <c r="H100" s="11"/>
    </row>
    <row r="101" spans="1:8">
      <c r="A101" s="11"/>
      <c r="B101" s="11"/>
      <c r="C101" s="11"/>
      <c r="D101" s="11"/>
      <c r="E101" s="11"/>
      <c r="F101" s="11"/>
      <c r="G101" s="11"/>
      <c r="H101" s="11"/>
    </row>
    <row r="102" spans="1:8">
      <c r="A102" s="11"/>
      <c r="B102" s="11"/>
      <c r="C102" s="11"/>
      <c r="D102" s="11"/>
      <c r="E102" s="11"/>
      <c r="F102" s="11"/>
      <c r="G102" s="11"/>
      <c r="H102" s="11"/>
    </row>
    <row r="103" spans="1:8">
      <c r="A103" s="11"/>
      <c r="B103" s="11"/>
      <c r="C103" s="11"/>
      <c r="D103" s="11"/>
      <c r="E103" s="11"/>
      <c r="F103" s="11"/>
      <c r="G103" s="11"/>
      <c r="H103" s="11"/>
    </row>
    <row r="104" spans="1:8">
      <c r="A104" s="11"/>
      <c r="B104" s="11"/>
      <c r="C104" s="11"/>
      <c r="D104" s="11"/>
      <c r="E104" s="11"/>
      <c r="F104" s="11"/>
      <c r="G104" s="11"/>
      <c r="H104" s="11"/>
    </row>
    <row r="105" spans="1:8">
      <c r="A105" s="11"/>
      <c r="B105" s="11"/>
      <c r="C105" s="11"/>
      <c r="D105" s="11"/>
      <c r="E105" s="11"/>
      <c r="F105" s="11"/>
      <c r="G105" s="11"/>
      <c r="H105" s="11"/>
    </row>
    <row r="106" spans="1:8">
      <c r="A106" s="11"/>
      <c r="B106" s="11"/>
      <c r="C106" s="11"/>
      <c r="D106" s="11"/>
      <c r="E106" s="11"/>
      <c r="F106" s="11"/>
      <c r="G106" s="11"/>
      <c r="H106" s="11"/>
    </row>
    <row r="107" spans="1:8">
      <c r="A107" s="11"/>
      <c r="B107" s="11"/>
      <c r="C107" s="11"/>
      <c r="D107" s="11"/>
      <c r="E107" s="11"/>
      <c r="F107" s="11"/>
      <c r="G107" s="11"/>
      <c r="H107" s="11"/>
    </row>
    <row r="108" spans="1:8">
      <c r="A108" s="11"/>
      <c r="B108" s="11"/>
      <c r="C108" s="11"/>
      <c r="D108" s="11"/>
      <c r="E108" s="11"/>
      <c r="F108" s="11"/>
      <c r="G108" s="11"/>
      <c r="H108" s="11"/>
    </row>
    <row r="109" spans="1:8">
      <c r="A109" s="11"/>
      <c r="B109" s="11"/>
      <c r="C109" s="11"/>
      <c r="D109" s="11"/>
      <c r="E109" s="11"/>
      <c r="F109" s="11"/>
      <c r="G109" s="11"/>
      <c r="H109" s="11"/>
    </row>
    <row r="110" spans="1:8">
      <c r="A110" s="11"/>
      <c r="B110" s="11"/>
      <c r="C110" s="11"/>
      <c r="D110" s="11"/>
      <c r="E110" s="11"/>
      <c r="F110" s="11"/>
      <c r="G110" s="11"/>
      <c r="H110" s="11"/>
    </row>
    <row r="111" spans="1:8">
      <c r="A111" s="11"/>
      <c r="B111" s="11"/>
      <c r="C111" s="11"/>
      <c r="D111" s="11"/>
      <c r="E111" s="11"/>
      <c r="F111" s="11"/>
      <c r="G111" s="11"/>
      <c r="H111" s="11"/>
    </row>
    <row r="112" spans="1:8">
      <c r="A112" s="11"/>
      <c r="B112" s="11"/>
      <c r="C112" s="11"/>
      <c r="D112" s="11"/>
      <c r="E112" s="11"/>
      <c r="F112" s="11"/>
      <c r="G112" s="11"/>
      <c r="H112" s="11"/>
    </row>
    <row r="113" spans="1:8">
      <c r="A113" s="11"/>
      <c r="B113" s="11"/>
      <c r="C113" s="11"/>
      <c r="D113" s="11"/>
      <c r="E113" s="11"/>
      <c r="F113" s="11"/>
      <c r="G113" s="11"/>
      <c r="H113" s="11"/>
    </row>
    <row r="114" spans="1:8">
      <c r="A114" s="11"/>
      <c r="B114" s="11"/>
      <c r="C114" s="11"/>
      <c r="D114" s="11"/>
      <c r="E114" s="11"/>
      <c r="F114" s="11"/>
      <c r="G114" s="11"/>
      <c r="H114" s="11"/>
    </row>
    <row r="115" spans="1:8">
      <c r="A115" s="11"/>
      <c r="B115" s="11"/>
      <c r="C115" s="11"/>
      <c r="D115" s="11"/>
      <c r="E115" s="11"/>
      <c r="F115" s="11"/>
      <c r="G115" s="11"/>
      <c r="H115" s="11"/>
    </row>
    <row r="116" spans="1:8">
      <c r="A116" s="11"/>
      <c r="B116" s="11"/>
      <c r="C116" s="11"/>
      <c r="D116" s="11"/>
      <c r="E116" s="11"/>
      <c r="F116" s="11"/>
      <c r="G116" s="11"/>
      <c r="H116" s="11"/>
    </row>
    <row r="117" spans="1:8">
      <c r="A117" s="11"/>
      <c r="B117" s="11"/>
      <c r="C117" s="11"/>
      <c r="D117" s="11"/>
      <c r="E117" s="11"/>
      <c r="F117" s="11"/>
      <c r="G117" s="11"/>
      <c r="H117" s="11"/>
    </row>
    <row r="118" spans="1:8">
      <c r="A118" s="11"/>
      <c r="B118" s="11"/>
      <c r="C118" s="11"/>
      <c r="D118" s="11"/>
      <c r="E118" s="11"/>
      <c r="F118" s="11"/>
      <c r="G118" s="11"/>
      <c r="H118" s="11"/>
    </row>
    <row r="119" spans="1:8">
      <c r="A119" s="11"/>
      <c r="B119" s="11"/>
      <c r="C119" s="11"/>
      <c r="D119" s="11"/>
      <c r="E119" s="11"/>
      <c r="F119" s="11"/>
      <c r="G119" s="11"/>
      <c r="H119" s="11"/>
    </row>
    <row r="120" spans="1:8">
      <c r="A120" s="11"/>
      <c r="B120" s="11"/>
      <c r="C120" s="11"/>
      <c r="D120" s="11"/>
      <c r="E120" s="11"/>
      <c r="F120" s="11"/>
      <c r="G120" s="11"/>
      <c r="H120" s="11"/>
    </row>
    <row r="121" spans="1:8">
      <c r="A121" s="11"/>
      <c r="B121" s="11"/>
      <c r="C121" s="11"/>
      <c r="D121" s="11"/>
      <c r="E121" s="11"/>
      <c r="F121" s="11"/>
      <c r="G121" s="11"/>
      <c r="H121" s="11"/>
    </row>
    <row r="122" spans="1:8">
      <c r="A122" s="11"/>
      <c r="B122" s="11"/>
      <c r="C122" s="11"/>
      <c r="D122" s="11"/>
      <c r="E122" s="11"/>
      <c r="F122" s="11"/>
      <c r="G122" s="11"/>
      <c r="H122" s="11"/>
    </row>
    <row r="123" spans="1:8">
      <c r="A123" s="11"/>
      <c r="B123" s="11"/>
      <c r="C123" s="11"/>
      <c r="D123" s="11"/>
      <c r="E123" s="11"/>
      <c r="F123" s="11"/>
      <c r="G123" s="11"/>
      <c r="H123" s="11"/>
    </row>
    <row r="124" spans="1:8">
      <c r="A124" s="11"/>
      <c r="B124" s="11"/>
      <c r="C124" s="11"/>
      <c r="D124" s="11"/>
      <c r="E124" s="11"/>
      <c r="F124" s="11"/>
      <c r="G124" s="11"/>
      <c r="H124" s="11"/>
    </row>
    <row r="125" spans="1:8">
      <c r="A125" s="11"/>
      <c r="B125" s="11"/>
      <c r="C125" s="11"/>
      <c r="D125" s="11"/>
      <c r="E125" s="11"/>
      <c r="F125" s="11"/>
      <c r="G125" s="11"/>
      <c r="H125" s="11"/>
    </row>
    <row r="126" spans="1:8">
      <c r="A126" s="11"/>
      <c r="B126" s="11"/>
      <c r="C126" s="11"/>
      <c r="D126" s="11"/>
      <c r="E126" s="11"/>
      <c r="F126" s="11"/>
      <c r="G126" s="11"/>
      <c r="H126" s="11"/>
    </row>
    <row r="127" spans="1:8">
      <c r="A127" s="11"/>
      <c r="B127" s="11"/>
      <c r="C127" s="11"/>
      <c r="D127" s="11"/>
      <c r="E127" s="11"/>
      <c r="F127" s="11"/>
      <c r="G127" s="11"/>
      <c r="H127" s="11"/>
    </row>
    <row r="128" spans="1:8">
      <c r="A128" s="11"/>
      <c r="B128" s="11"/>
      <c r="C128" s="11"/>
      <c r="D128" s="11"/>
      <c r="E128" s="11"/>
      <c r="F128" s="11"/>
      <c r="G128" s="11"/>
      <c r="H128" s="11"/>
    </row>
    <row r="129" spans="1:8">
      <c r="A129" s="11"/>
      <c r="B129" s="11"/>
      <c r="C129" s="11"/>
      <c r="D129" s="11"/>
      <c r="E129" s="11"/>
      <c r="F129" s="11"/>
      <c r="G129" s="11"/>
      <c r="H129" s="11"/>
    </row>
    <row r="130" spans="1:8">
      <c r="A130" s="11"/>
      <c r="B130" s="11"/>
      <c r="C130" s="11"/>
      <c r="D130" s="11"/>
      <c r="E130" s="11"/>
      <c r="F130" s="11"/>
      <c r="G130" s="11"/>
      <c r="H130" s="11"/>
    </row>
    <row r="131" spans="1:8">
      <c r="A131" s="11"/>
      <c r="B131" s="11"/>
      <c r="C131" s="11"/>
      <c r="D131" s="11"/>
      <c r="E131" s="11"/>
      <c r="F131" s="11"/>
      <c r="G131" s="11"/>
      <c r="H131" s="11"/>
    </row>
    <row r="132" spans="1:8">
      <c r="A132" s="11"/>
      <c r="B132" s="11"/>
      <c r="C132" s="11"/>
      <c r="D132" s="11"/>
      <c r="E132" s="11"/>
      <c r="F132" s="11"/>
      <c r="G132" s="11"/>
      <c r="H132" s="11"/>
    </row>
    <row r="133" spans="1:8">
      <c r="A133" s="11"/>
      <c r="B133" s="11"/>
      <c r="C133" s="11"/>
      <c r="D133" s="11"/>
      <c r="E133" s="11"/>
      <c r="F133" s="11"/>
      <c r="G133" s="11"/>
      <c r="H133" s="11"/>
    </row>
    <row r="134" spans="1:8">
      <c r="A134" s="11"/>
      <c r="B134" s="11"/>
      <c r="C134" s="11"/>
      <c r="D134" s="11"/>
      <c r="E134" s="11"/>
      <c r="F134" s="11"/>
      <c r="G134" s="11"/>
      <c r="H134" s="11"/>
    </row>
    <row r="135" spans="1:8">
      <c r="A135" s="11"/>
      <c r="B135" s="11"/>
      <c r="C135" s="11"/>
      <c r="D135" s="11"/>
      <c r="E135" s="11"/>
      <c r="F135" s="11"/>
      <c r="G135" s="11"/>
      <c r="H135" s="11"/>
    </row>
    <row r="136" spans="1:8">
      <c r="A136" s="11"/>
      <c r="B136" s="11"/>
      <c r="C136" s="11"/>
      <c r="D136" s="11"/>
      <c r="E136" s="11"/>
      <c r="F136" s="11"/>
      <c r="G136" s="11"/>
      <c r="H136" s="11"/>
    </row>
    <row r="137" spans="1:8">
      <c r="A137" s="11"/>
      <c r="B137" s="11"/>
      <c r="C137" s="11"/>
      <c r="D137" s="11"/>
      <c r="E137" s="11"/>
      <c r="F137" s="11"/>
      <c r="G137" s="11"/>
      <c r="H137" s="11"/>
    </row>
    <row r="138" spans="1:8">
      <c r="A138" s="11"/>
      <c r="B138" s="11"/>
      <c r="C138" s="11"/>
      <c r="D138" s="11"/>
      <c r="E138" s="11"/>
      <c r="F138" s="11"/>
      <c r="G138" s="11"/>
      <c r="H138" s="11"/>
    </row>
    <row r="139" spans="1:8">
      <c r="A139" s="11"/>
      <c r="B139" s="11"/>
      <c r="C139" s="11"/>
      <c r="D139" s="11"/>
      <c r="E139" s="11"/>
      <c r="F139" s="11"/>
      <c r="G139" s="11"/>
      <c r="H139" s="11"/>
    </row>
    <row r="140" spans="1:8">
      <c r="A140" s="11"/>
      <c r="B140" s="11"/>
      <c r="C140" s="11"/>
      <c r="D140" s="11"/>
      <c r="E140" s="11"/>
      <c r="F140" s="11"/>
      <c r="G140" s="11"/>
      <c r="H140" s="11"/>
    </row>
    <row r="141" spans="1:8">
      <c r="A141" s="11"/>
      <c r="B141" s="11"/>
      <c r="C141" s="11"/>
      <c r="D141" s="11"/>
      <c r="E141" s="11"/>
      <c r="F141" s="11"/>
      <c r="G141" s="11"/>
      <c r="H141" s="11"/>
    </row>
    <row r="142" spans="1:8">
      <c r="A142" s="11"/>
      <c r="B142" s="11"/>
      <c r="C142" s="11"/>
      <c r="D142" s="11"/>
      <c r="E142" s="11"/>
      <c r="F142" s="11"/>
      <c r="G142" s="11"/>
      <c r="H142" s="11"/>
    </row>
    <row r="143" spans="1:8">
      <c r="A143" s="11"/>
      <c r="B143" s="11"/>
      <c r="C143" s="11"/>
      <c r="D143" s="11"/>
      <c r="E143" s="11"/>
      <c r="F143" s="11"/>
      <c r="G143" s="11"/>
      <c r="H143" s="11"/>
    </row>
    <row r="144" spans="1:8">
      <c r="A144" s="11"/>
      <c r="B144" s="11"/>
      <c r="C144" s="11"/>
      <c r="D144" s="11"/>
      <c r="E144" s="11"/>
      <c r="F144" s="11"/>
      <c r="G144" s="11"/>
      <c r="H144" s="11"/>
    </row>
    <row r="145" spans="1:8">
      <c r="A145" s="11"/>
      <c r="B145" s="11"/>
      <c r="C145" s="11"/>
      <c r="D145" s="11"/>
      <c r="E145" s="11"/>
      <c r="F145" s="11"/>
      <c r="G145" s="11"/>
      <c r="H145" s="11"/>
    </row>
    <row r="146" spans="1:8">
      <c r="A146" s="11"/>
      <c r="B146" s="11"/>
      <c r="C146" s="11"/>
      <c r="D146" s="11"/>
      <c r="E146" s="11"/>
      <c r="F146" s="11"/>
      <c r="G146" s="11"/>
      <c r="H146" s="11"/>
    </row>
    <row r="147" spans="1:8">
      <c r="A147" s="11"/>
      <c r="B147" s="11"/>
      <c r="C147" s="11"/>
      <c r="D147" s="11"/>
      <c r="E147" s="11"/>
      <c r="F147" s="11"/>
      <c r="G147" s="11"/>
      <c r="H147" s="11"/>
    </row>
    <row r="148" spans="1:8">
      <c r="A148" s="11"/>
      <c r="B148" s="11"/>
      <c r="C148" s="11"/>
      <c r="D148" s="11"/>
      <c r="E148" s="11"/>
      <c r="F148" s="11"/>
      <c r="G148" s="11"/>
      <c r="H148" s="11"/>
    </row>
    <row r="149" spans="1:8">
      <c r="A149" s="11"/>
      <c r="B149" s="11"/>
      <c r="C149" s="11"/>
      <c r="D149" s="11"/>
      <c r="E149" s="11"/>
      <c r="F149" s="11"/>
      <c r="G149" s="11"/>
      <c r="H149" s="11"/>
    </row>
    <row r="150" spans="1:8">
      <c r="A150" s="11"/>
      <c r="B150" s="11"/>
      <c r="C150" s="11"/>
      <c r="D150" s="11"/>
      <c r="E150" s="11"/>
      <c r="F150" s="11"/>
      <c r="G150" s="11"/>
      <c r="H150" s="11"/>
    </row>
    <row r="151" spans="1:8">
      <c r="A151" s="11"/>
      <c r="B151" s="11"/>
      <c r="C151" s="11"/>
      <c r="D151" s="11"/>
      <c r="E151" s="11"/>
      <c r="F151" s="11"/>
      <c r="G151" s="11"/>
      <c r="H151" s="11"/>
    </row>
  </sheetData>
  <mergeCells count="3">
    <mergeCell ref="B6:B8"/>
    <mergeCell ref="B32:B34"/>
    <mergeCell ref="B10:B20"/>
  </mergeCells>
  <phoneticPr fontId="0" type="noConversion"/>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enableFormatConditionsCalculation="0">
    <tabColor rgb="FF00B050"/>
  </sheetPr>
  <dimension ref="A1:J174"/>
  <sheetViews>
    <sheetView defaultGridColor="0" view="pageBreakPreview" colorId="22" zoomScale="90" zoomScaleNormal="85" zoomScaleSheetLayoutView="90" workbookViewId="0">
      <selection activeCell="F7" sqref="F7"/>
    </sheetView>
  </sheetViews>
  <sheetFormatPr defaultColWidth="9.6640625" defaultRowHeight="15"/>
  <cols>
    <col min="1" max="1" width="4.6640625" style="4" customWidth="1"/>
    <col min="2" max="2" width="50.44140625" style="4" customWidth="1"/>
    <col min="3" max="3" width="20.6640625" style="4" customWidth="1"/>
    <col min="4" max="4" width="15.6640625" style="4" customWidth="1"/>
    <col min="5" max="5" width="9.6640625" style="1833" customWidth="1"/>
    <col min="6" max="6" width="15.6640625" style="4" customWidth="1"/>
    <col min="7" max="7" width="17.21875" style="4" customWidth="1"/>
    <col min="8" max="8" width="17.88671875" style="4" customWidth="1"/>
    <col min="9" max="16384" width="9.6640625" style="4"/>
  </cols>
  <sheetData>
    <row r="1" spans="1:10" ht="18" customHeight="1">
      <c r="A1" s="13" t="s">
        <v>2838</v>
      </c>
      <c r="B1" s="41"/>
      <c r="C1" s="130"/>
      <c r="D1" s="130" t="s">
        <v>3932</v>
      </c>
      <c r="E1" s="430"/>
      <c r="F1" s="130" t="s">
        <v>2840</v>
      </c>
      <c r="G1" s="287" t="s">
        <v>2841</v>
      </c>
      <c r="H1" s="11"/>
      <c r="I1" s="11"/>
      <c r="J1" s="11"/>
    </row>
    <row r="2" spans="1:10" ht="21.75" customHeight="1">
      <c r="A2" s="1266" t="str">
        <f>'Data Sheet'!C25</f>
        <v>Orange and Rockland Utilities, Inc</v>
      </c>
      <c r="B2" s="11"/>
      <c r="C2" s="66"/>
      <c r="D2" s="66" t="s">
        <v>2622</v>
      </c>
      <c r="E2" s="1843"/>
      <c r="F2" s="66"/>
      <c r="G2" s="58"/>
      <c r="H2" s="11"/>
      <c r="I2" s="11"/>
      <c r="J2" s="11"/>
    </row>
    <row r="3" spans="1:10" ht="18" customHeight="1" thickBot="1">
      <c r="A3" s="72"/>
      <c r="B3" s="73"/>
      <c r="C3" s="217"/>
      <c r="D3" s="217" t="s">
        <v>2623</v>
      </c>
      <c r="E3" s="1297"/>
      <c r="F3" s="1298" t="str">
        <f>'Data Sheet'!$C$40</f>
        <v>4/30/2014</v>
      </c>
      <c r="G3" s="716" t="str">
        <f>'Data Sheet'!$C$38</f>
        <v>12/31/2013</v>
      </c>
      <c r="H3" s="11"/>
      <c r="I3" s="11"/>
      <c r="J3" s="11"/>
    </row>
    <row r="4" spans="1:10" ht="18" customHeight="1">
      <c r="A4" s="90" t="s">
        <v>1273</v>
      </c>
      <c r="B4" s="50"/>
      <c r="C4" s="50"/>
      <c r="D4" s="50"/>
      <c r="E4" s="1869"/>
      <c r="F4" s="50"/>
      <c r="G4" s="330"/>
      <c r="H4" s="11"/>
      <c r="I4" s="11"/>
      <c r="J4" s="11"/>
    </row>
    <row r="5" spans="1:10" ht="18" customHeight="1">
      <c r="A5" s="47"/>
      <c r="B5" s="11"/>
      <c r="C5" s="11"/>
      <c r="D5" s="11"/>
      <c r="E5" s="1843"/>
      <c r="F5" s="11"/>
      <c r="G5" s="48"/>
      <c r="H5" s="11"/>
      <c r="I5" s="11"/>
      <c r="J5" s="11"/>
    </row>
    <row r="6" spans="1:10" ht="18" customHeight="1">
      <c r="A6" s="47"/>
      <c r="B6" s="11" t="s">
        <v>1274</v>
      </c>
      <c r="C6" s="11"/>
      <c r="D6" s="11"/>
      <c r="E6" s="1843"/>
      <c r="F6" s="11"/>
      <c r="G6" s="48"/>
      <c r="H6" s="11"/>
      <c r="I6" s="11"/>
      <c r="J6" s="11"/>
    </row>
    <row r="7" spans="1:10" ht="18" customHeight="1">
      <c r="A7" s="47"/>
      <c r="B7" s="11" t="s">
        <v>3486</v>
      </c>
      <c r="C7" s="11"/>
      <c r="D7" s="11"/>
      <c r="E7" s="1843"/>
      <c r="G7" s="48"/>
      <c r="H7" s="11"/>
      <c r="I7" s="11"/>
      <c r="J7" s="11"/>
    </row>
    <row r="8" spans="1:10" ht="18" customHeight="1">
      <c r="A8" s="47"/>
      <c r="B8" s="11" t="s">
        <v>1276</v>
      </c>
      <c r="C8" s="11"/>
      <c r="D8" s="11"/>
      <c r="E8" s="1843"/>
      <c r="F8" s="11"/>
      <c r="G8" s="48"/>
      <c r="H8" s="11"/>
      <c r="I8" s="11"/>
      <c r="J8" s="11"/>
    </row>
    <row r="9" spans="1:10" ht="18" customHeight="1">
      <c r="A9" s="47"/>
      <c r="B9" s="11" t="s">
        <v>1277</v>
      </c>
      <c r="C9" s="11"/>
      <c r="D9" s="11"/>
      <c r="E9" s="1843"/>
      <c r="F9" s="11"/>
      <c r="G9" s="48"/>
      <c r="H9" s="11"/>
      <c r="I9" s="11"/>
      <c r="J9" s="11"/>
    </row>
    <row r="10" spans="1:10" ht="18" customHeight="1">
      <c r="A10" s="49"/>
      <c r="B10" s="52" t="s">
        <v>1278</v>
      </c>
      <c r="C10" s="52"/>
      <c r="D10" s="52"/>
      <c r="E10" s="1869"/>
      <c r="F10" s="52"/>
      <c r="G10" s="51"/>
      <c r="H10" s="11"/>
      <c r="I10" s="11"/>
      <c r="J10" s="11"/>
    </row>
    <row r="11" spans="1:10">
      <c r="A11" s="1861"/>
      <c r="B11" s="64"/>
      <c r="C11" s="64"/>
      <c r="D11" s="64"/>
      <c r="E11" s="3407" t="s">
        <v>1279</v>
      </c>
      <c r="F11" s="3408"/>
      <c r="G11" s="223"/>
      <c r="H11" s="11"/>
      <c r="I11" s="11"/>
      <c r="J11" s="11"/>
    </row>
    <row r="12" spans="1:10">
      <c r="A12" s="1864"/>
      <c r="B12" s="1832" t="s">
        <v>1280</v>
      </c>
      <c r="C12" s="1832" t="s">
        <v>3042</v>
      </c>
      <c r="D12" s="66"/>
      <c r="E12" s="1832" t="s">
        <v>1744</v>
      </c>
      <c r="F12" s="66"/>
      <c r="G12" s="137" t="s">
        <v>3042</v>
      </c>
      <c r="H12" s="11"/>
      <c r="I12" s="11"/>
      <c r="J12" s="11"/>
    </row>
    <row r="13" spans="1:10">
      <c r="A13" s="1864" t="s">
        <v>4231</v>
      </c>
      <c r="B13" s="1832" t="s">
        <v>1281</v>
      </c>
      <c r="C13" s="1832" t="s">
        <v>2873</v>
      </c>
      <c r="D13" s="1832" t="s">
        <v>1282</v>
      </c>
      <c r="E13" s="1832" t="s">
        <v>1259</v>
      </c>
      <c r="F13" s="1832" t="s">
        <v>3045</v>
      </c>
      <c r="G13" s="137" t="s">
        <v>764</v>
      </c>
      <c r="H13" s="11"/>
      <c r="I13" s="11"/>
      <c r="J13" s="11"/>
    </row>
    <row r="14" spans="1:10">
      <c r="A14" s="1868" t="s">
        <v>4234</v>
      </c>
      <c r="B14" s="220" t="s">
        <v>74</v>
      </c>
      <c r="C14" s="220" t="s">
        <v>1284</v>
      </c>
      <c r="D14" s="220" t="s">
        <v>2140</v>
      </c>
      <c r="E14" s="220" t="s">
        <v>2141</v>
      </c>
      <c r="F14" s="220" t="s">
        <v>1283</v>
      </c>
      <c r="G14" s="138" t="s">
        <v>1284</v>
      </c>
      <c r="H14" s="11"/>
      <c r="I14" s="11"/>
      <c r="J14" s="11"/>
    </row>
    <row r="15" spans="1:10">
      <c r="A15" s="1864">
        <v>1</v>
      </c>
      <c r="B15" s="66" t="s">
        <v>5051</v>
      </c>
      <c r="C15" s="205">
        <v>0</v>
      </c>
      <c r="D15" s="205">
        <v>2217929.2599999998</v>
      </c>
      <c r="E15" s="773"/>
      <c r="F15" s="205">
        <v>670498.4</v>
      </c>
      <c r="G15" s="177">
        <f>+C15+D15-F15</f>
        <v>1547430.8599999999</v>
      </c>
      <c r="H15" s="847"/>
      <c r="I15" s="847"/>
      <c r="J15" s="11"/>
    </row>
    <row r="16" spans="1:10">
      <c r="A16" s="1864">
        <v>2</v>
      </c>
      <c r="B16" s="66" t="s">
        <v>5118</v>
      </c>
      <c r="C16" s="200">
        <v>1384536.54</v>
      </c>
      <c r="D16" s="200">
        <v>0</v>
      </c>
      <c r="E16" s="2974"/>
      <c r="F16" s="200">
        <v>1384536.54</v>
      </c>
      <c r="G16" s="178">
        <f t="shared" ref="G16:G48" si="0">+C16+D16-F16</f>
        <v>0</v>
      </c>
      <c r="H16" s="847"/>
      <c r="I16" s="847"/>
      <c r="J16" s="11"/>
    </row>
    <row r="17" spans="1:10">
      <c r="A17" s="1864">
        <v>3</v>
      </c>
      <c r="B17" s="66" t="s">
        <v>5119</v>
      </c>
      <c r="C17" s="200">
        <v>3978.55</v>
      </c>
      <c r="D17" s="200">
        <v>7480.92</v>
      </c>
      <c r="E17" s="2974"/>
      <c r="F17" s="200">
        <v>7351.1</v>
      </c>
      <c r="G17" s="178">
        <f t="shared" si="0"/>
        <v>4108.3700000000008</v>
      </c>
      <c r="H17" s="847"/>
      <c r="I17" s="847"/>
      <c r="J17" s="11"/>
    </row>
    <row r="18" spans="1:10">
      <c r="A18" s="1864">
        <v>4</v>
      </c>
      <c r="B18" s="66" t="s">
        <v>5120</v>
      </c>
      <c r="C18" s="200">
        <v>129775</v>
      </c>
      <c r="D18" s="200">
        <v>1407115</v>
      </c>
      <c r="E18" s="2974"/>
      <c r="F18" s="200">
        <v>1462660</v>
      </c>
      <c r="G18" s="178">
        <f t="shared" si="0"/>
        <v>74230</v>
      </c>
      <c r="H18" s="847"/>
      <c r="I18" s="847"/>
      <c r="J18" s="11"/>
    </row>
    <row r="19" spans="1:10">
      <c r="A19" s="1864">
        <v>5</v>
      </c>
      <c r="B19" s="66" t="s">
        <v>5121</v>
      </c>
      <c r="C19" s="200">
        <v>6885495.0199999996</v>
      </c>
      <c r="D19" s="200">
        <v>31695488.310000002</v>
      </c>
      <c r="E19" s="2974"/>
      <c r="F19" s="200">
        <v>38092902.469999999</v>
      </c>
      <c r="G19" s="178">
        <f t="shared" si="0"/>
        <v>488080.8599999994</v>
      </c>
      <c r="H19" s="847"/>
      <c r="I19" s="847"/>
      <c r="J19" s="11"/>
    </row>
    <row r="20" spans="1:10">
      <c r="A20" s="1864">
        <v>6</v>
      </c>
      <c r="B20" s="66" t="s">
        <v>5261</v>
      </c>
      <c r="C20" s="200">
        <v>0</v>
      </c>
      <c r="D20" s="200">
        <v>2987009</v>
      </c>
      <c r="E20" s="2974"/>
      <c r="F20" s="200">
        <v>553131</v>
      </c>
      <c r="G20" s="178">
        <f t="shared" si="0"/>
        <v>2433878</v>
      </c>
      <c r="H20" s="847"/>
      <c r="I20" s="847"/>
      <c r="J20" s="11"/>
    </row>
    <row r="21" spans="1:10">
      <c r="A21" s="1864">
        <v>7</v>
      </c>
      <c r="B21" s="66" t="s">
        <v>5122</v>
      </c>
      <c r="C21" s="200">
        <v>27016302.649999999</v>
      </c>
      <c r="D21" s="200">
        <v>0</v>
      </c>
      <c r="E21" s="2974"/>
      <c r="F21" s="200">
        <v>28174848.77999999</v>
      </c>
      <c r="G21" s="178">
        <f t="shared" si="0"/>
        <v>-1158546.1299999915</v>
      </c>
      <c r="H21" s="847"/>
      <c r="I21" s="847"/>
      <c r="J21" s="11"/>
    </row>
    <row r="22" spans="1:10">
      <c r="A22" s="1864">
        <v>8</v>
      </c>
      <c r="B22" s="66" t="s">
        <v>5123</v>
      </c>
      <c r="C22" s="200">
        <v>243092389.83000001</v>
      </c>
      <c r="D22" s="200">
        <v>201728.58</v>
      </c>
      <c r="E22" s="2974"/>
      <c r="F22" s="200">
        <v>121727097.11999999</v>
      </c>
      <c r="G22" s="178">
        <f t="shared" si="0"/>
        <v>121567021.29000004</v>
      </c>
      <c r="H22" s="847"/>
      <c r="I22" s="847"/>
      <c r="J22" s="11"/>
    </row>
    <row r="23" spans="1:10">
      <c r="A23" s="1864">
        <v>9</v>
      </c>
      <c r="B23" s="66" t="s">
        <v>5124</v>
      </c>
      <c r="C23" s="200">
        <v>22312330.030000001</v>
      </c>
      <c r="D23" s="200">
        <v>31181131.180000003</v>
      </c>
      <c r="E23" s="2974"/>
      <c r="F23" s="200">
        <v>27525472.420000013</v>
      </c>
      <c r="G23" s="178">
        <f t="shared" si="0"/>
        <v>25967988.789999995</v>
      </c>
      <c r="H23" s="847"/>
      <c r="I23" s="847"/>
      <c r="J23" s="11"/>
    </row>
    <row r="24" spans="1:10">
      <c r="A24" s="1864">
        <v>10</v>
      </c>
      <c r="B24" s="66" t="s">
        <v>5125</v>
      </c>
      <c r="C24" s="200">
        <v>4735353.09</v>
      </c>
      <c r="D24" s="200">
        <v>11190035.33</v>
      </c>
      <c r="E24" s="2974"/>
      <c r="F24" s="210">
        <v>15925388.419999991</v>
      </c>
      <c r="G24" s="178">
        <f t="shared" si="0"/>
        <v>0</v>
      </c>
      <c r="H24" s="847"/>
      <c r="I24" s="847"/>
      <c r="J24" s="11"/>
    </row>
    <row r="25" spans="1:10">
      <c r="A25" s="1864">
        <v>11</v>
      </c>
      <c r="B25" s="66" t="s">
        <v>5126</v>
      </c>
      <c r="C25" s="200">
        <v>171092</v>
      </c>
      <c r="D25" s="200">
        <v>0</v>
      </c>
      <c r="E25" s="2974"/>
      <c r="F25" s="200">
        <v>171092</v>
      </c>
      <c r="G25" s="178">
        <f t="shared" si="0"/>
        <v>0</v>
      </c>
      <c r="H25" s="847"/>
      <c r="I25" s="847"/>
      <c r="J25" s="11"/>
    </row>
    <row r="26" spans="1:10">
      <c r="A26" s="1864">
        <v>12</v>
      </c>
      <c r="B26" s="66" t="s">
        <v>5127</v>
      </c>
      <c r="C26" s="200">
        <v>2270523.1800000002</v>
      </c>
      <c r="D26" s="200">
        <v>943906.72</v>
      </c>
      <c r="E26" s="2974"/>
      <c r="F26" s="200">
        <v>412505.03999999986</v>
      </c>
      <c r="G26" s="178">
        <f t="shared" si="0"/>
        <v>2801924.8600000003</v>
      </c>
      <c r="H26" s="847"/>
      <c r="I26" s="847"/>
      <c r="J26" s="11"/>
    </row>
    <row r="27" spans="1:10">
      <c r="A27" s="1864">
        <v>13</v>
      </c>
      <c r="B27" s="66" t="s">
        <v>5128</v>
      </c>
      <c r="C27" s="200">
        <v>80426800.930000007</v>
      </c>
      <c r="D27" s="200">
        <v>50788849.830000013</v>
      </c>
      <c r="E27" s="2974"/>
      <c r="F27" s="200">
        <v>48950014.520000018</v>
      </c>
      <c r="G27" s="178">
        <f t="shared" si="0"/>
        <v>82265636.24000001</v>
      </c>
      <c r="H27" s="847"/>
      <c r="I27" s="847"/>
      <c r="J27" s="11"/>
    </row>
    <row r="28" spans="1:10">
      <c r="A28" s="1864">
        <v>14</v>
      </c>
      <c r="B28" s="66" t="s">
        <v>5129</v>
      </c>
      <c r="C28" s="200">
        <v>8162558.1799999997</v>
      </c>
      <c r="D28" s="200">
        <v>4466373.68</v>
      </c>
      <c r="E28" s="2974"/>
      <c r="F28" s="200">
        <v>3634328</v>
      </c>
      <c r="G28" s="178">
        <f t="shared" si="0"/>
        <v>8994603.8599999994</v>
      </c>
      <c r="H28" s="847"/>
      <c r="I28" s="847"/>
      <c r="J28" s="11"/>
    </row>
    <row r="29" spans="1:10">
      <c r="A29" s="1864">
        <v>15</v>
      </c>
      <c r="B29" s="66" t="s">
        <v>5130</v>
      </c>
      <c r="C29" s="200">
        <v>15783.9</v>
      </c>
      <c r="D29" s="200">
        <v>0</v>
      </c>
      <c r="E29" s="2974"/>
      <c r="F29" s="200">
        <v>0</v>
      </c>
      <c r="G29" s="178">
        <f t="shared" si="0"/>
        <v>15783.9</v>
      </c>
      <c r="H29" s="847"/>
      <c r="I29" s="847"/>
      <c r="J29" s="11"/>
    </row>
    <row r="30" spans="1:10">
      <c r="A30" s="1864">
        <v>16</v>
      </c>
      <c r="B30" s="66" t="s">
        <v>5131</v>
      </c>
      <c r="C30" s="200">
        <v>169647.87</v>
      </c>
      <c r="D30" s="200">
        <v>0</v>
      </c>
      <c r="E30" s="2974"/>
      <c r="F30" s="200">
        <v>0</v>
      </c>
      <c r="G30" s="178">
        <f t="shared" si="0"/>
        <v>169647.87</v>
      </c>
      <c r="H30" s="847"/>
      <c r="I30" s="847"/>
      <c r="J30" s="11"/>
    </row>
    <row r="31" spans="1:10">
      <c r="A31" s="1864">
        <v>17</v>
      </c>
      <c r="B31" s="66" t="s">
        <v>5132</v>
      </c>
      <c r="C31" s="200">
        <v>1791582.88</v>
      </c>
      <c r="D31" s="200">
        <v>1220566.7</v>
      </c>
      <c r="E31" s="2974"/>
      <c r="F31" s="200">
        <v>160800.95999999976</v>
      </c>
      <c r="G31" s="178">
        <f t="shared" si="0"/>
        <v>2851348.62</v>
      </c>
      <c r="H31" s="847"/>
      <c r="I31" s="847"/>
      <c r="J31" s="11"/>
    </row>
    <row r="32" spans="1:10">
      <c r="A32" s="1864">
        <v>18</v>
      </c>
      <c r="B32" s="66" t="s">
        <v>5133</v>
      </c>
      <c r="C32" s="200">
        <v>113249475.61</v>
      </c>
      <c r="D32" s="200">
        <v>1278834.8</v>
      </c>
      <c r="E32" s="2974"/>
      <c r="F32" s="200">
        <v>9584892.0700000003</v>
      </c>
      <c r="G32" s="178">
        <f t="shared" si="0"/>
        <v>104943418.34</v>
      </c>
      <c r="H32" s="847"/>
      <c r="I32" s="847"/>
      <c r="J32" s="11"/>
    </row>
    <row r="33" spans="1:10">
      <c r="A33" s="1864">
        <v>19</v>
      </c>
      <c r="B33" s="66" t="s">
        <v>5134</v>
      </c>
      <c r="C33" s="200">
        <v>84003</v>
      </c>
      <c r="D33" s="200">
        <v>0</v>
      </c>
      <c r="E33" s="2974"/>
      <c r="F33" s="200">
        <v>84003</v>
      </c>
      <c r="G33" s="178">
        <f t="shared" si="0"/>
        <v>0</v>
      </c>
      <c r="H33" s="847"/>
      <c r="I33" s="847"/>
      <c r="J33" s="11"/>
    </row>
    <row r="34" spans="1:10">
      <c r="A34" s="1864">
        <v>20</v>
      </c>
      <c r="B34" s="66" t="s">
        <v>5135</v>
      </c>
      <c r="C34" s="200">
        <v>925447.87</v>
      </c>
      <c r="D34" s="200">
        <v>6428524.8200000003</v>
      </c>
      <c r="E34" s="2974"/>
      <c r="F34" s="200">
        <v>6454603.0899999999</v>
      </c>
      <c r="G34" s="178">
        <f t="shared" si="0"/>
        <v>899369.60000000056</v>
      </c>
      <c r="H34" s="847"/>
      <c r="I34" s="847"/>
      <c r="J34" s="11"/>
    </row>
    <row r="35" spans="1:10">
      <c r="A35" s="1864">
        <v>21</v>
      </c>
      <c r="B35" s="66" t="s">
        <v>5136</v>
      </c>
      <c r="C35" s="200">
        <v>-2523504.87</v>
      </c>
      <c r="D35" s="200">
        <v>7922975.3600000013</v>
      </c>
      <c r="E35" s="2974"/>
      <c r="F35" s="200">
        <v>3644042.0999999987</v>
      </c>
      <c r="G35" s="178">
        <f t="shared" si="0"/>
        <v>1755428.3900000025</v>
      </c>
      <c r="H35" s="847"/>
      <c r="I35" s="847"/>
      <c r="J35" s="11"/>
    </row>
    <row r="36" spans="1:10">
      <c r="A36" s="1864">
        <v>22</v>
      </c>
      <c r="B36" s="66" t="s">
        <v>5137</v>
      </c>
      <c r="C36" s="200">
        <v>14404.02</v>
      </c>
      <c r="D36" s="200">
        <v>2209844.9000000004</v>
      </c>
      <c r="E36" s="2974"/>
      <c r="F36" s="200">
        <v>2835372.12</v>
      </c>
      <c r="G36" s="178">
        <f t="shared" si="0"/>
        <v>-611123.19999999972</v>
      </c>
      <c r="H36" s="847"/>
      <c r="I36" s="847"/>
      <c r="J36" s="11"/>
    </row>
    <row r="37" spans="1:10">
      <c r="A37" s="1864">
        <v>23</v>
      </c>
      <c r="B37" s="66" t="s">
        <v>5138</v>
      </c>
      <c r="C37" s="200">
        <v>7490637.9199999999</v>
      </c>
      <c r="D37" s="200">
        <v>9502108.5800000001</v>
      </c>
      <c r="E37" s="2974"/>
      <c r="F37" s="200">
        <v>8824399.4499999993</v>
      </c>
      <c r="G37" s="178">
        <f t="shared" si="0"/>
        <v>8168347.0500000007</v>
      </c>
      <c r="H37" s="847"/>
      <c r="I37" s="847"/>
      <c r="J37" s="11"/>
    </row>
    <row r="38" spans="1:10">
      <c r="A38" s="1864">
        <v>24</v>
      </c>
      <c r="B38" s="66" t="s">
        <v>5139</v>
      </c>
      <c r="C38" s="200">
        <v>320672.15999999997</v>
      </c>
      <c r="D38" s="200">
        <v>1053464.29</v>
      </c>
      <c r="E38" s="2974"/>
      <c r="F38" s="200">
        <v>945748.35</v>
      </c>
      <c r="G38" s="178">
        <f t="shared" si="0"/>
        <v>428388.1</v>
      </c>
      <c r="H38" s="847"/>
      <c r="I38" s="847"/>
      <c r="J38" s="11"/>
    </row>
    <row r="39" spans="1:10">
      <c r="A39" s="1864">
        <v>25</v>
      </c>
      <c r="B39" s="66" t="s">
        <v>5140</v>
      </c>
      <c r="C39" s="200">
        <v>30807.1</v>
      </c>
      <c r="D39" s="200">
        <v>5607</v>
      </c>
      <c r="E39" s="2974"/>
      <c r="F39" s="200">
        <v>19397</v>
      </c>
      <c r="G39" s="178">
        <f t="shared" si="0"/>
        <v>17017.099999999999</v>
      </c>
      <c r="H39" s="847"/>
      <c r="I39" s="847"/>
      <c r="J39" s="11"/>
    </row>
    <row r="40" spans="1:10">
      <c r="A40" s="1864">
        <v>26</v>
      </c>
      <c r="B40" s="66" t="s">
        <v>5141</v>
      </c>
      <c r="C40" s="200">
        <v>15603761.960000001</v>
      </c>
      <c r="D40" s="200">
        <v>10501069.9</v>
      </c>
      <c r="E40" s="2974"/>
      <c r="F40" s="200">
        <v>3282963.2100000004</v>
      </c>
      <c r="G40" s="178">
        <f t="shared" si="0"/>
        <v>22821868.649999999</v>
      </c>
      <c r="H40" s="847"/>
      <c r="I40" s="847"/>
      <c r="J40" s="11"/>
    </row>
    <row r="41" spans="1:10">
      <c r="A41" s="1864">
        <v>27</v>
      </c>
      <c r="B41" s="66" t="s">
        <v>5142</v>
      </c>
      <c r="C41" s="200">
        <v>2316482.9500000002</v>
      </c>
      <c r="D41" s="200">
        <v>15037678</v>
      </c>
      <c r="E41" s="2974"/>
      <c r="F41" s="200">
        <v>16374258.550000001</v>
      </c>
      <c r="G41" s="178">
        <f t="shared" si="0"/>
        <v>979902.39999999851</v>
      </c>
      <c r="H41" s="847"/>
      <c r="I41" s="847"/>
      <c r="J41" s="11"/>
    </row>
    <row r="42" spans="1:10">
      <c r="A42" s="1864">
        <v>28</v>
      </c>
      <c r="B42" s="66" t="s">
        <v>5143</v>
      </c>
      <c r="C42" s="200">
        <v>5636652</v>
      </c>
      <c r="D42" s="200">
        <v>0</v>
      </c>
      <c r="E42" s="2974"/>
      <c r="F42" s="200">
        <v>5636652</v>
      </c>
      <c r="G42" s="178">
        <f t="shared" si="0"/>
        <v>0</v>
      </c>
      <c r="H42" s="847"/>
      <c r="I42" s="847"/>
      <c r="J42" s="11"/>
    </row>
    <row r="43" spans="1:10">
      <c r="A43" s="1864">
        <v>29</v>
      </c>
      <c r="B43" s="66" t="s">
        <v>5144</v>
      </c>
      <c r="C43" s="200">
        <v>5235099.71</v>
      </c>
      <c r="D43" s="200">
        <v>20559144.530000001</v>
      </c>
      <c r="E43" s="2974"/>
      <c r="F43" s="200">
        <v>21825282.829999998</v>
      </c>
      <c r="G43" s="178">
        <f t="shared" si="0"/>
        <v>3968961.4100000039</v>
      </c>
      <c r="H43" s="847"/>
      <c r="I43" s="847"/>
      <c r="J43" s="11"/>
    </row>
    <row r="44" spans="1:10">
      <c r="A44" s="1864">
        <v>30</v>
      </c>
      <c r="B44" s="66" t="s">
        <v>5145</v>
      </c>
      <c r="C44" s="200">
        <v>326000</v>
      </c>
      <c r="D44" s="200">
        <v>0</v>
      </c>
      <c r="E44" s="2974"/>
      <c r="F44" s="200">
        <v>76000</v>
      </c>
      <c r="G44" s="178">
        <f t="shared" si="0"/>
        <v>250000</v>
      </c>
      <c r="H44" s="847"/>
      <c r="I44" s="847"/>
      <c r="J44" s="11"/>
    </row>
    <row r="45" spans="1:10">
      <c r="A45" s="1864">
        <v>31</v>
      </c>
      <c r="B45" s="66" t="s">
        <v>5146</v>
      </c>
      <c r="C45" s="200">
        <v>296825.18</v>
      </c>
      <c r="D45" s="200">
        <v>119636.61</v>
      </c>
      <c r="E45" s="2974"/>
      <c r="F45" s="210">
        <v>520324.43999999989</v>
      </c>
      <c r="G45" s="178">
        <f t="shared" si="0"/>
        <v>-103862.64999999991</v>
      </c>
      <c r="H45" s="847"/>
      <c r="I45" s="847"/>
      <c r="J45" s="11"/>
    </row>
    <row r="46" spans="1:10">
      <c r="A46" s="1864">
        <v>32</v>
      </c>
      <c r="B46" s="66" t="s">
        <v>5147</v>
      </c>
      <c r="C46" s="200">
        <v>51284</v>
      </c>
      <c r="D46" s="200">
        <v>0</v>
      </c>
      <c r="E46" s="2974"/>
      <c r="F46" s="210">
        <v>0</v>
      </c>
      <c r="G46" s="178">
        <f t="shared" si="0"/>
        <v>51284</v>
      </c>
      <c r="H46" s="847"/>
      <c r="I46" s="847"/>
      <c r="J46" s="11"/>
    </row>
    <row r="47" spans="1:10">
      <c r="A47" s="1864">
        <v>33</v>
      </c>
      <c r="B47" s="66" t="s">
        <v>5148</v>
      </c>
      <c r="C47" s="200">
        <v>60344</v>
      </c>
      <c r="D47" s="200">
        <v>0</v>
      </c>
      <c r="E47" s="2974"/>
      <c r="F47" s="210">
        <v>0</v>
      </c>
      <c r="G47" s="178">
        <f t="shared" si="0"/>
        <v>60344</v>
      </c>
      <c r="H47" s="847"/>
      <c r="I47" s="847"/>
      <c r="J47" s="11"/>
    </row>
    <row r="48" spans="1:10">
      <c r="A48" s="1864">
        <v>34</v>
      </c>
      <c r="B48" s="66" t="s">
        <v>5149</v>
      </c>
      <c r="C48" s="200">
        <v>5092576.16</v>
      </c>
      <c r="D48" s="200">
        <v>1030746.51</v>
      </c>
      <c r="E48" s="2974"/>
      <c r="F48" s="210">
        <v>1052091.9699999997</v>
      </c>
      <c r="G48" s="178">
        <f t="shared" si="0"/>
        <v>5071230.7</v>
      </c>
      <c r="H48" s="847"/>
      <c r="I48" s="847"/>
      <c r="J48" s="11"/>
    </row>
    <row r="49" spans="1:10">
      <c r="A49" s="1864">
        <v>35</v>
      </c>
      <c r="B49" s="66"/>
      <c r="C49" s="200"/>
      <c r="D49" s="200"/>
      <c r="E49" s="2974"/>
      <c r="F49" s="210"/>
      <c r="G49" s="178"/>
      <c r="H49" s="847"/>
      <c r="I49" s="847"/>
      <c r="J49" s="11"/>
    </row>
    <row r="50" spans="1:10">
      <c r="A50" s="1864">
        <v>36</v>
      </c>
      <c r="B50" s="66"/>
      <c r="C50" s="200"/>
      <c r="D50" s="200"/>
      <c r="E50" s="1832"/>
      <c r="F50" s="210"/>
      <c r="G50" s="178"/>
      <c r="H50" s="847"/>
      <c r="I50" s="847"/>
      <c r="J50" s="11"/>
    </row>
    <row r="51" spans="1:10">
      <c r="A51" s="1864">
        <v>37</v>
      </c>
      <c r="B51" s="66"/>
      <c r="C51" s="200"/>
      <c r="D51" s="200"/>
      <c r="E51" s="1832"/>
      <c r="F51" s="210"/>
      <c r="G51" s="178"/>
      <c r="H51" s="847"/>
      <c r="I51" s="847"/>
      <c r="J51" s="11"/>
    </row>
    <row r="52" spans="1:10">
      <c r="A52" s="1864">
        <v>38</v>
      </c>
      <c r="B52" s="66"/>
      <c r="C52" s="200"/>
      <c r="D52" s="200"/>
      <c r="E52" s="1832"/>
      <c r="F52" s="210"/>
      <c r="G52" s="178"/>
      <c r="H52" s="847"/>
      <c r="I52" s="847"/>
      <c r="J52" s="11"/>
    </row>
    <row r="53" spans="1:10">
      <c r="A53" s="1864">
        <v>39</v>
      </c>
      <c r="B53" s="66"/>
      <c r="C53" s="200"/>
      <c r="D53" s="200"/>
      <c r="E53" s="1832"/>
      <c r="F53" s="210"/>
      <c r="G53" s="178"/>
      <c r="H53" s="847"/>
      <c r="I53" s="847"/>
      <c r="J53" s="11"/>
    </row>
    <row r="54" spans="1:10">
      <c r="A54" s="1864">
        <v>40</v>
      </c>
      <c r="B54" s="66"/>
      <c r="C54" s="200"/>
      <c r="D54" s="200"/>
      <c r="E54" s="1832"/>
      <c r="F54" s="210"/>
      <c r="G54" s="178"/>
      <c r="H54" s="847"/>
      <c r="I54" s="847"/>
      <c r="J54" s="11"/>
    </row>
    <row r="55" spans="1:10">
      <c r="A55" s="1864">
        <v>41</v>
      </c>
      <c r="B55" s="66"/>
      <c r="C55" s="200"/>
      <c r="D55" s="200"/>
      <c r="E55" s="1832"/>
      <c r="F55" s="210"/>
      <c r="G55" s="178"/>
      <c r="H55" s="847"/>
      <c r="I55" s="847"/>
      <c r="J55" s="11"/>
    </row>
    <row r="56" spans="1:10">
      <c r="A56" s="1864">
        <v>42</v>
      </c>
      <c r="B56" s="66" t="s">
        <v>5160</v>
      </c>
      <c r="C56" s="200"/>
      <c r="D56" s="200"/>
      <c r="E56" s="1832"/>
      <c r="F56" s="210"/>
      <c r="G56" s="178"/>
      <c r="H56" s="847"/>
      <c r="I56" s="847"/>
      <c r="J56" s="11"/>
    </row>
    <row r="57" spans="1:10">
      <c r="A57" s="1864">
        <v>43</v>
      </c>
      <c r="B57" s="66"/>
      <c r="C57" s="200"/>
      <c r="D57" s="200"/>
      <c r="E57" s="1832"/>
      <c r="F57" s="210"/>
      <c r="G57" s="178"/>
      <c r="H57" s="847"/>
      <c r="I57" s="847"/>
      <c r="J57" s="11"/>
    </row>
    <row r="58" spans="1:10" ht="15.75" thickBot="1">
      <c r="A58" s="221">
        <v>44</v>
      </c>
      <c r="B58" s="152" t="s">
        <v>4708</v>
      </c>
      <c r="C58" s="154">
        <f>SUM(C15:C57)</f>
        <v>552779118.41999996</v>
      </c>
      <c r="D58" s="154">
        <f>SUM(D15:D57)</f>
        <v>213957249.81000003</v>
      </c>
      <c r="E58" s="849" t="s">
        <v>3747</v>
      </c>
      <c r="F58" s="154">
        <f>SUM(F15:F57)</f>
        <v>370012656.94999999</v>
      </c>
      <c r="G58" s="169">
        <f>SUM(G15:G57)</f>
        <v>396723711.28000015</v>
      </c>
      <c r="H58" s="847"/>
      <c r="I58" s="847"/>
      <c r="J58" s="11"/>
    </row>
    <row r="59" spans="1:10">
      <c r="A59" s="11"/>
      <c r="B59" s="11" t="s">
        <v>3747</v>
      </c>
      <c r="C59" s="4" t="s">
        <v>3747</v>
      </c>
      <c r="D59" s="4" t="s">
        <v>3747</v>
      </c>
      <c r="E59" s="4" t="s">
        <v>3747</v>
      </c>
      <c r="F59" s="4" t="s">
        <v>3747</v>
      </c>
      <c r="G59" s="4" t="s">
        <v>3747</v>
      </c>
      <c r="H59" s="11"/>
      <c r="I59" s="11"/>
      <c r="J59" s="11"/>
    </row>
    <row r="60" spans="1:10">
      <c r="A60" s="11" t="s">
        <v>3902</v>
      </c>
      <c r="B60" s="11"/>
      <c r="C60" s="11"/>
      <c r="D60" s="11"/>
      <c r="E60" s="1843"/>
      <c r="F60" s="11"/>
      <c r="G60" s="11"/>
      <c r="H60" s="11"/>
      <c r="I60" s="11"/>
      <c r="J60" s="11"/>
    </row>
    <row r="61" spans="1:10">
      <c r="A61" s="3381" t="s">
        <v>1285</v>
      </c>
      <c r="B61" s="3381"/>
      <c r="C61" s="3381"/>
      <c r="D61" s="3381"/>
      <c r="E61" s="3381"/>
      <c r="F61" s="3381"/>
      <c r="G61" s="3381"/>
      <c r="H61" s="11"/>
      <c r="I61" s="11"/>
      <c r="J61" s="11"/>
    </row>
    <row r="62" spans="1:10">
      <c r="A62" s="11"/>
      <c r="B62" s="11"/>
      <c r="C62" s="11"/>
      <c r="D62" s="11"/>
      <c r="E62" s="1843"/>
      <c r="F62" s="11"/>
      <c r="G62" s="11"/>
      <c r="H62" s="11"/>
      <c r="I62" s="11"/>
      <c r="J62" s="11"/>
    </row>
    <row r="63" spans="1:10" ht="15.75">
      <c r="A63" s="46" t="s">
        <v>1505</v>
      </c>
      <c r="B63" s="44"/>
      <c r="C63" s="44"/>
      <c r="D63" s="44"/>
      <c r="E63" s="1843"/>
      <c r="F63" s="44"/>
      <c r="G63" s="44"/>
      <c r="H63" s="11"/>
      <c r="I63" s="11"/>
      <c r="J63" s="11"/>
    </row>
    <row r="64" spans="1:10">
      <c r="A64" s="62" t="str">
        <f>+_232</f>
        <v>Name of Respondent</v>
      </c>
      <c r="B64" s="63"/>
      <c r="C64" s="63"/>
      <c r="D64" s="63"/>
      <c r="E64" s="1862"/>
      <c r="F64" s="57" t="str">
        <f>F1</f>
        <v>Date of Report</v>
      </c>
      <c r="G64" s="223" t="str">
        <f>G1</f>
        <v>Year of Report</v>
      </c>
      <c r="H64" s="11"/>
      <c r="I64" s="11"/>
      <c r="J64" s="11"/>
    </row>
    <row r="65" spans="1:10" ht="19.5" customHeight="1" thickBot="1">
      <c r="A65" s="1299" t="str">
        <f>A2</f>
        <v>Orange and Rockland Utilities, Inc</v>
      </c>
      <c r="B65" s="11"/>
      <c r="C65" s="11"/>
      <c r="D65" s="11"/>
      <c r="E65" s="1843"/>
      <c r="F65" s="1296" t="str">
        <f>'Data Sheet'!$C$40</f>
        <v>4/30/2014</v>
      </c>
      <c r="G65" s="1295" t="str">
        <f>'Data Sheet'!$C$38</f>
        <v>12/31/2013</v>
      </c>
      <c r="H65" s="11"/>
      <c r="I65" s="11"/>
      <c r="J65" s="11"/>
    </row>
    <row r="66" spans="1:10">
      <c r="A66" s="13"/>
      <c r="B66" s="41"/>
      <c r="C66" s="41"/>
      <c r="D66" s="41"/>
      <c r="E66" s="430"/>
      <c r="F66" s="465"/>
      <c r="G66" s="42"/>
      <c r="H66" s="11"/>
      <c r="I66" s="11"/>
      <c r="J66" s="11"/>
    </row>
    <row r="67" spans="1:10">
      <c r="A67" s="202" t="s">
        <v>1273</v>
      </c>
      <c r="B67" s="44"/>
      <c r="C67" s="44"/>
      <c r="D67" s="44"/>
      <c r="E67" s="1843"/>
      <c r="F67" s="44"/>
      <c r="G67" s="45"/>
      <c r="H67" s="11"/>
      <c r="I67" s="11"/>
      <c r="J67" s="11"/>
    </row>
    <row r="68" spans="1:10">
      <c r="A68" s="202"/>
      <c r="B68" s="44"/>
      <c r="C68" s="44"/>
      <c r="D68" s="44"/>
      <c r="E68" s="1843"/>
      <c r="F68" s="44"/>
      <c r="G68" s="45"/>
      <c r="H68" s="11"/>
      <c r="I68" s="11"/>
      <c r="J68" s="11"/>
    </row>
    <row r="69" spans="1:10">
      <c r="A69" s="1861"/>
      <c r="B69" s="64"/>
      <c r="C69" s="64"/>
      <c r="D69" s="64"/>
      <c r="E69" s="3407" t="s">
        <v>1279</v>
      </c>
      <c r="F69" s="3408"/>
      <c r="G69" s="223"/>
      <c r="H69" s="11"/>
      <c r="I69" s="11"/>
      <c r="J69" s="11"/>
    </row>
    <row r="70" spans="1:10">
      <c r="A70" s="1864"/>
      <c r="B70" s="1832" t="s">
        <v>1280</v>
      </c>
      <c r="C70" s="1832" t="s">
        <v>3042</v>
      </c>
      <c r="D70" s="66"/>
      <c r="E70" s="1832" t="s">
        <v>1744</v>
      </c>
      <c r="F70" s="66"/>
      <c r="G70" s="137" t="s">
        <v>3042</v>
      </c>
      <c r="H70" s="11"/>
      <c r="I70" s="11"/>
      <c r="J70" s="11"/>
    </row>
    <row r="71" spans="1:10">
      <c r="A71" s="1864" t="s">
        <v>4231</v>
      </c>
      <c r="B71" s="1832" t="s">
        <v>1281</v>
      </c>
      <c r="C71" s="1832" t="s">
        <v>2873</v>
      </c>
      <c r="D71" s="1832" t="s">
        <v>1282</v>
      </c>
      <c r="E71" s="1832" t="s">
        <v>1259</v>
      </c>
      <c r="F71" s="1832" t="s">
        <v>3045</v>
      </c>
      <c r="G71" s="137" t="s">
        <v>764</v>
      </c>
      <c r="H71" s="11"/>
      <c r="I71" s="11"/>
      <c r="J71" s="11"/>
    </row>
    <row r="72" spans="1:10">
      <c r="A72" s="1868" t="s">
        <v>4234</v>
      </c>
      <c r="B72" s="220" t="s">
        <v>74</v>
      </c>
      <c r="C72" s="220" t="s">
        <v>1284</v>
      </c>
      <c r="D72" s="220" t="s">
        <v>2140</v>
      </c>
      <c r="E72" s="220" t="s">
        <v>2141</v>
      </c>
      <c r="F72" s="220" t="s">
        <v>1283</v>
      </c>
      <c r="G72" s="138" t="s">
        <v>1284</v>
      </c>
      <c r="H72" s="11"/>
      <c r="I72" s="11"/>
      <c r="J72" s="11"/>
    </row>
    <row r="73" spans="1:10">
      <c r="A73" s="1864">
        <v>1</v>
      </c>
      <c r="B73" s="66" t="s">
        <v>5150</v>
      </c>
      <c r="C73" s="205">
        <v>1236344.8799999999</v>
      </c>
      <c r="D73" s="205">
        <v>1133321.1700000002</v>
      </c>
      <c r="E73" s="773"/>
      <c r="F73" s="205">
        <v>1116404.3500000001</v>
      </c>
      <c r="G73" s="177">
        <f>+C73+D73-F73</f>
        <v>1253261.6999999997</v>
      </c>
      <c r="H73" s="847"/>
      <c r="I73" s="847"/>
      <c r="J73" s="11"/>
    </row>
    <row r="74" spans="1:10">
      <c r="A74" s="1864">
        <v>2</v>
      </c>
      <c r="B74" s="66" t="s">
        <v>5151</v>
      </c>
      <c r="C74" s="200">
        <v>330719.65999999997</v>
      </c>
      <c r="D74" s="200">
        <v>251447.30000000005</v>
      </c>
      <c r="E74" s="2974"/>
      <c r="F74" s="200">
        <v>306578.81000000006</v>
      </c>
      <c r="G74" s="178">
        <f t="shared" ref="G74:G84" si="1">+C74+D74-F74</f>
        <v>275588.14999999991</v>
      </c>
      <c r="H74" s="847"/>
      <c r="I74" s="847"/>
      <c r="J74" s="11"/>
    </row>
    <row r="75" spans="1:10">
      <c r="A75" s="1864">
        <v>3</v>
      </c>
      <c r="B75" s="66" t="s">
        <v>5152</v>
      </c>
      <c r="C75" s="200">
        <v>311178.25</v>
      </c>
      <c r="D75" s="200">
        <v>0</v>
      </c>
      <c r="E75" s="2974"/>
      <c r="F75" s="200">
        <v>206004</v>
      </c>
      <c r="G75" s="178">
        <f t="shared" si="1"/>
        <v>105174.25</v>
      </c>
      <c r="H75" s="847"/>
      <c r="I75" s="847"/>
      <c r="J75" s="11"/>
    </row>
    <row r="76" spans="1:10">
      <c r="A76" s="1864">
        <v>4</v>
      </c>
      <c r="B76" s="66" t="s">
        <v>5153</v>
      </c>
      <c r="C76" s="200">
        <v>254836.35</v>
      </c>
      <c r="D76" s="200">
        <v>0</v>
      </c>
      <c r="E76" s="2974"/>
      <c r="F76" s="200">
        <v>116667</v>
      </c>
      <c r="G76" s="178">
        <f t="shared" si="1"/>
        <v>138169.35</v>
      </c>
      <c r="H76" s="847"/>
      <c r="I76" s="847"/>
      <c r="J76" s="11"/>
    </row>
    <row r="77" spans="1:10">
      <c r="A77" s="1864">
        <v>5</v>
      </c>
      <c r="B77" s="66" t="s">
        <v>5262</v>
      </c>
      <c r="C77" s="200">
        <v>0</v>
      </c>
      <c r="D77" s="200">
        <v>956779.32000000007</v>
      </c>
      <c r="E77" s="2974"/>
      <c r="F77" s="200">
        <v>483757.03</v>
      </c>
      <c r="G77" s="858">
        <f t="shared" si="1"/>
        <v>473022.29000000004</v>
      </c>
      <c r="H77" s="847"/>
      <c r="I77" s="847"/>
      <c r="J77" s="11"/>
    </row>
    <row r="78" spans="1:10">
      <c r="A78" s="1864">
        <v>6</v>
      </c>
      <c r="B78" s="66" t="s">
        <v>5154</v>
      </c>
      <c r="C78" s="200">
        <v>687593.83</v>
      </c>
      <c r="D78" s="200">
        <v>944375.81</v>
      </c>
      <c r="E78" s="2974"/>
      <c r="F78" s="200">
        <v>1651250.97</v>
      </c>
      <c r="G78" s="178">
        <f t="shared" si="1"/>
        <v>-19281.329999999842</v>
      </c>
      <c r="H78" s="847"/>
      <c r="I78" s="847"/>
      <c r="J78" s="11"/>
    </row>
    <row r="79" spans="1:10">
      <c r="A79" s="1864">
        <v>7</v>
      </c>
      <c r="B79" s="66" t="s">
        <v>5155</v>
      </c>
      <c r="C79" s="200">
        <v>92858776.189999998</v>
      </c>
      <c r="D79" s="200">
        <v>214103082.10999998</v>
      </c>
      <c r="E79" s="2974"/>
      <c r="F79" s="200">
        <v>227618702.99999976</v>
      </c>
      <c r="G79" s="178">
        <f t="shared" si="1"/>
        <v>79343155.300000191</v>
      </c>
      <c r="H79" s="847"/>
      <c r="I79" s="847"/>
      <c r="J79" s="11"/>
    </row>
    <row r="80" spans="1:10">
      <c r="A80" s="1864">
        <v>8</v>
      </c>
      <c r="B80" s="66" t="s">
        <v>5263</v>
      </c>
      <c r="C80" s="200">
        <v>0</v>
      </c>
      <c r="D80" s="200">
        <v>457468.02</v>
      </c>
      <c r="E80" s="2974"/>
      <c r="F80" s="200">
        <v>76715.070000000007</v>
      </c>
      <c r="G80" s="178">
        <f t="shared" si="1"/>
        <v>380752.95</v>
      </c>
      <c r="H80" s="847"/>
      <c r="I80" s="847"/>
      <c r="J80" s="11"/>
    </row>
    <row r="81" spans="1:10">
      <c r="A81" s="1864">
        <v>9</v>
      </c>
      <c r="B81" s="66" t="s">
        <v>5156</v>
      </c>
      <c r="C81" s="200">
        <v>52543.09</v>
      </c>
      <c r="D81" s="200">
        <v>0</v>
      </c>
      <c r="E81" s="2974"/>
      <c r="F81" s="200">
        <v>0</v>
      </c>
      <c r="G81" s="178">
        <f t="shared" si="1"/>
        <v>52543.09</v>
      </c>
      <c r="H81" s="847"/>
      <c r="I81" s="847"/>
      <c r="J81" s="11"/>
    </row>
    <row r="82" spans="1:10">
      <c r="A82" s="1864">
        <v>10</v>
      </c>
      <c r="B82" s="66" t="s">
        <v>5157</v>
      </c>
      <c r="C82" s="200">
        <v>-434418.92</v>
      </c>
      <c r="D82" s="200">
        <v>114551.03999999999</v>
      </c>
      <c r="E82" s="2974"/>
      <c r="F82" s="210">
        <v>223844.48000000001</v>
      </c>
      <c r="G82" s="178">
        <f t="shared" si="1"/>
        <v>-543712.36</v>
      </c>
      <c r="H82" s="847"/>
      <c r="I82" s="847"/>
      <c r="J82" s="11"/>
    </row>
    <row r="83" spans="1:10">
      <c r="A83" s="1864">
        <v>11</v>
      </c>
      <c r="B83" s="66" t="s">
        <v>5158</v>
      </c>
      <c r="C83" s="200">
        <v>1052.33</v>
      </c>
      <c r="D83" s="200">
        <v>31239.39</v>
      </c>
      <c r="E83" s="2974"/>
      <c r="F83" s="200">
        <v>32291.719999999998</v>
      </c>
      <c r="G83" s="178">
        <f t="shared" si="1"/>
        <v>0</v>
      </c>
      <c r="H83" s="847"/>
      <c r="I83" s="847"/>
      <c r="J83" s="11"/>
    </row>
    <row r="84" spans="1:10">
      <c r="A84" s="1864">
        <v>12</v>
      </c>
      <c r="B84" s="66" t="s">
        <v>5159</v>
      </c>
      <c r="C84" s="200"/>
      <c r="D84" s="200">
        <v>1</v>
      </c>
      <c r="E84" s="2974"/>
      <c r="F84" s="200">
        <v>1</v>
      </c>
      <c r="G84" s="178">
        <f t="shared" si="1"/>
        <v>0</v>
      </c>
      <c r="H84" s="847"/>
      <c r="I84" s="847"/>
      <c r="J84" s="11"/>
    </row>
    <row r="85" spans="1:10">
      <c r="A85" s="1864">
        <v>13</v>
      </c>
      <c r="B85" s="66"/>
      <c r="C85" s="200"/>
      <c r="D85" s="200"/>
      <c r="E85" s="1832"/>
      <c r="F85" s="200"/>
      <c r="G85" s="178"/>
      <c r="H85" s="847"/>
      <c r="I85" s="847"/>
      <c r="J85" s="11"/>
    </row>
    <row r="86" spans="1:10">
      <c r="A86" s="1864">
        <v>14</v>
      </c>
      <c r="B86" s="66"/>
      <c r="C86" s="200"/>
      <c r="D86" s="200"/>
      <c r="E86" s="1832"/>
      <c r="F86" s="200"/>
      <c r="G86" s="178"/>
      <c r="H86" s="847"/>
      <c r="I86" s="847"/>
      <c r="J86" s="11"/>
    </row>
    <row r="87" spans="1:10">
      <c r="A87" s="1864">
        <v>15</v>
      </c>
      <c r="B87" s="66"/>
      <c r="C87" s="200"/>
      <c r="D87" s="200"/>
      <c r="E87" s="1832"/>
      <c r="F87" s="200"/>
      <c r="G87" s="178"/>
      <c r="H87" s="847"/>
      <c r="I87" s="847"/>
      <c r="J87" s="11"/>
    </row>
    <row r="88" spans="1:10">
      <c r="A88" s="1864">
        <v>16</v>
      </c>
      <c r="B88" s="66"/>
      <c r="C88" s="200"/>
      <c r="D88" s="200"/>
      <c r="E88" s="1832"/>
      <c r="F88" s="200"/>
      <c r="G88" s="178"/>
      <c r="H88" s="847"/>
      <c r="I88" s="847"/>
    </row>
    <row r="89" spans="1:10">
      <c r="A89" s="1864">
        <v>17</v>
      </c>
      <c r="B89" s="66"/>
      <c r="C89" s="200"/>
      <c r="D89" s="200"/>
      <c r="E89" s="1832"/>
      <c r="F89" s="200"/>
      <c r="G89" s="178"/>
      <c r="H89" s="847"/>
      <c r="I89" s="847"/>
    </row>
    <row r="90" spans="1:10">
      <c r="A90" s="1864">
        <v>18</v>
      </c>
      <c r="B90" s="66"/>
      <c r="C90" s="200"/>
      <c r="D90" s="200"/>
      <c r="E90" s="1832"/>
      <c r="F90" s="200"/>
      <c r="G90" s="178"/>
      <c r="H90" s="847"/>
      <c r="I90" s="847"/>
    </row>
    <row r="91" spans="1:10">
      <c r="A91" s="1864">
        <v>19</v>
      </c>
      <c r="B91" s="66"/>
      <c r="C91" s="200"/>
      <c r="D91" s="200"/>
      <c r="E91" s="1832"/>
      <c r="F91" s="200"/>
      <c r="G91" s="178"/>
      <c r="H91" s="847"/>
      <c r="I91" s="847"/>
    </row>
    <row r="92" spans="1:10">
      <c r="A92" s="1864">
        <v>20</v>
      </c>
      <c r="B92" s="66"/>
      <c r="C92" s="200"/>
      <c r="D92" s="200"/>
      <c r="E92" s="1832"/>
      <c r="F92" s="200"/>
      <c r="G92" s="178"/>
      <c r="H92" s="847"/>
      <c r="I92" s="847"/>
    </row>
    <row r="93" spans="1:10">
      <c r="A93" s="1864">
        <v>21</v>
      </c>
      <c r="B93" s="66"/>
      <c r="C93" s="200"/>
      <c r="D93" s="200"/>
      <c r="E93" s="1832"/>
      <c r="F93" s="200"/>
      <c r="G93" s="178"/>
      <c r="H93" s="847"/>
      <c r="I93" s="847"/>
    </row>
    <row r="94" spans="1:10">
      <c r="A94" s="1864">
        <v>22</v>
      </c>
      <c r="B94" s="66"/>
      <c r="C94" s="200"/>
      <c r="D94" s="200"/>
      <c r="E94" s="1832"/>
      <c r="F94" s="200"/>
      <c r="G94" s="178"/>
      <c r="H94" s="847"/>
      <c r="I94" s="847"/>
    </row>
    <row r="95" spans="1:10">
      <c r="A95" s="1864">
        <v>23</v>
      </c>
      <c r="B95" s="66"/>
      <c r="C95" s="200"/>
      <c r="D95" s="200"/>
      <c r="E95" s="1832"/>
      <c r="F95" s="200"/>
      <c r="G95" s="178"/>
      <c r="H95" s="847"/>
      <c r="I95" s="847"/>
    </row>
    <row r="96" spans="1:10">
      <c r="A96" s="1864">
        <v>24</v>
      </c>
      <c r="B96" s="66"/>
      <c r="C96" s="200"/>
      <c r="D96" s="200"/>
      <c r="E96" s="1832"/>
      <c r="F96" s="200"/>
      <c r="G96" s="178"/>
      <c r="H96" s="847"/>
      <c r="I96" s="847"/>
    </row>
    <row r="97" spans="1:9">
      <c r="A97" s="1864">
        <v>25</v>
      </c>
      <c r="B97" s="66"/>
      <c r="C97" s="200"/>
      <c r="D97" s="200"/>
      <c r="E97" s="1832"/>
      <c r="F97" s="200"/>
      <c r="G97" s="178"/>
      <c r="H97" s="847"/>
      <c r="I97" s="847"/>
    </row>
    <row r="98" spans="1:9">
      <c r="A98" s="1864">
        <v>26</v>
      </c>
      <c r="B98" s="66"/>
      <c r="C98" s="200"/>
      <c r="D98" s="200"/>
      <c r="E98" s="1832"/>
      <c r="F98" s="200"/>
      <c r="G98" s="178"/>
    </row>
    <row r="99" spans="1:9">
      <c r="A99" s="1864">
        <v>27</v>
      </c>
      <c r="B99" s="66"/>
      <c r="C99" s="200"/>
      <c r="D99" s="200"/>
      <c r="E99" s="1832"/>
      <c r="F99" s="200"/>
      <c r="G99" s="178"/>
    </row>
    <row r="100" spans="1:9">
      <c r="A100" s="1864">
        <v>28</v>
      </c>
      <c r="B100" s="66"/>
      <c r="C100" s="200"/>
      <c r="D100" s="200"/>
      <c r="E100" s="1832"/>
      <c r="F100" s="200"/>
      <c r="G100" s="178"/>
    </row>
    <row r="101" spans="1:9">
      <c r="A101" s="1864">
        <v>29</v>
      </c>
      <c r="B101" s="66"/>
      <c r="C101" s="200"/>
      <c r="D101" s="200"/>
      <c r="E101" s="1832"/>
      <c r="F101" s="200"/>
      <c r="G101" s="178"/>
    </row>
    <row r="102" spans="1:9">
      <c r="A102" s="1864">
        <v>30</v>
      </c>
      <c r="B102" s="66"/>
      <c r="C102" s="200"/>
      <c r="D102" s="200"/>
      <c r="E102" s="1832"/>
      <c r="F102" s="200"/>
      <c r="G102" s="178"/>
    </row>
    <row r="103" spans="1:9">
      <c r="A103" s="1864">
        <v>31</v>
      </c>
      <c r="B103" s="66"/>
      <c r="C103" s="200"/>
      <c r="D103" s="200"/>
      <c r="E103" s="1832"/>
      <c r="F103" s="210"/>
      <c r="G103" s="178"/>
    </row>
    <row r="104" spans="1:9">
      <c r="A104" s="1864">
        <v>32</v>
      </c>
      <c r="B104" s="66"/>
      <c r="C104" s="200"/>
      <c r="D104" s="200"/>
      <c r="E104" s="1832"/>
      <c r="F104" s="210"/>
      <c r="G104" s="178"/>
    </row>
    <row r="105" spans="1:9">
      <c r="A105" s="1864">
        <v>33</v>
      </c>
      <c r="B105" s="66"/>
      <c r="C105" s="200"/>
      <c r="D105" s="200"/>
      <c r="E105" s="1832"/>
      <c r="F105" s="210"/>
      <c r="G105" s="178"/>
    </row>
    <row r="106" spans="1:9">
      <c r="A106" s="1864">
        <v>34</v>
      </c>
      <c r="B106" s="66"/>
      <c r="C106" s="200"/>
      <c r="D106" s="200"/>
      <c r="E106" s="1832"/>
      <c r="F106" s="210"/>
      <c r="G106" s="178"/>
    </row>
    <row r="107" spans="1:9">
      <c r="A107" s="1864">
        <v>35</v>
      </c>
      <c r="B107" s="66"/>
      <c r="C107" s="200"/>
      <c r="D107" s="200"/>
      <c r="E107" s="1832"/>
      <c r="F107" s="210"/>
      <c r="G107" s="178"/>
    </row>
    <row r="108" spans="1:9">
      <c r="A108" s="1864">
        <v>36</v>
      </c>
      <c r="B108" s="66"/>
      <c r="C108" s="200"/>
      <c r="D108" s="200"/>
      <c r="E108" s="1832"/>
      <c r="F108" s="210"/>
      <c r="G108" s="178"/>
    </row>
    <row r="109" spans="1:9">
      <c r="A109" s="1864">
        <v>37</v>
      </c>
      <c r="B109" s="66"/>
      <c r="C109" s="200"/>
      <c r="D109" s="200"/>
      <c r="E109" s="1832"/>
      <c r="F109" s="210"/>
      <c r="G109" s="178"/>
    </row>
    <row r="110" spans="1:9">
      <c r="A110" s="1864">
        <v>38</v>
      </c>
      <c r="B110" s="66"/>
      <c r="C110" s="200"/>
      <c r="D110" s="200"/>
      <c r="E110" s="1832"/>
      <c r="F110" s="210"/>
      <c r="G110" s="178"/>
    </row>
    <row r="111" spans="1:9">
      <c r="A111" s="1864">
        <v>39</v>
      </c>
      <c r="B111" s="66"/>
      <c r="C111" s="200"/>
      <c r="D111" s="200"/>
      <c r="E111" s="1832"/>
      <c r="F111" s="210"/>
      <c r="G111" s="178"/>
    </row>
    <row r="112" spans="1:9">
      <c r="A112" s="1864">
        <v>40</v>
      </c>
      <c r="B112" s="66"/>
      <c r="C112" s="200"/>
      <c r="D112" s="200"/>
      <c r="E112" s="1832"/>
      <c r="F112" s="210"/>
      <c r="G112" s="178"/>
    </row>
    <row r="113" spans="1:8">
      <c r="A113" s="1864">
        <v>41</v>
      </c>
      <c r="B113" s="66"/>
      <c r="C113" s="200"/>
      <c r="D113" s="200"/>
      <c r="E113" s="1832"/>
      <c r="F113" s="210"/>
      <c r="G113" s="178"/>
    </row>
    <row r="114" spans="1:8">
      <c r="A114" s="1864">
        <v>42</v>
      </c>
      <c r="B114" s="66"/>
      <c r="C114" s="200"/>
      <c r="D114" s="200"/>
      <c r="E114" s="1832"/>
      <c r="F114" s="210"/>
      <c r="G114" s="178"/>
    </row>
    <row r="115" spans="1:8">
      <c r="A115" s="1864">
        <v>43</v>
      </c>
      <c r="B115" s="66"/>
      <c r="C115" s="200"/>
      <c r="D115" s="200"/>
      <c r="E115" s="1832"/>
      <c r="F115" s="210"/>
      <c r="G115" s="178"/>
    </row>
    <row r="116" spans="1:8" ht="15.75" thickBot="1">
      <c r="A116" s="221">
        <v>44</v>
      </c>
      <c r="B116" s="152" t="s">
        <v>1741</v>
      </c>
      <c r="C116" s="2372">
        <f>SUM(C73:C115)+C58</f>
        <v>648077744.07999992</v>
      </c>
      <c r="D116" s="2372">
        <f>SUM(D73:D115)+D58</f>
        <v>431949514.97000003</v>
      </c>
      <c r="E116" s="2373"/>
      <c r="F116" s="2372">
        <f>SUM(F73:F115)+F58</f>
        <v>601844874.37999976</v>
      </c>
      <c r="G116" s="2374">
        <f>SUM(G73:G115)+G58</f>
        <v>478182384.67000031</v>
      </c>
      <c r="H116" s="848"/>
    </row>
    <row r="117" spans="1:8">
      <c r="A117" s="11"/>
      <c r="B117" s="11" t="s">
        <v>3747</v>
      </c>
      <c r="C117" s="11"/>
      <c r="D117" s="11"/>
      <c r="E117" s="1843"/>
      <c r="F117" s="11"/>
      <c r="G117" s="11"/>
    </row>
    <row r="118" spans="1:8">
      <c r="A118" s="11" t="s">
        <v>3902</v>
      </c>
      <c r="B118" s="11"/>
      <c r="C118" s="11"/>
      <c r="D118" s="283"/>
      <c r="E118" s="1843"/>
      <c r="F118" s="11"/>
      <c r="G118" s="11"/>
    </row>
    <row r="119" spans="1:8">
      <c r="A119" s="3381" t="s">
        <v>1286</v>
      </c>
      <c r="B119" s="3381"/>
      <c r="C119" s="3381"/>
      <c r="D119" s="3381"/>
      <c r="E119" s="3381"/>
      <c r="F119" s="3381"/>
      <c r="G119" s="3381"/>
    </row>
    <row r="120" spans="1:8" ht="15.75" thickBot="1">
      <c r="A120" s="11" t="str">
        <f>'[34]Data Sheet'!$C$25</f>
        <v>ORANGE AND ROCKLAND UTILITIES, INC.</v>
      </c>
      <c r="B120" s="11"/>
      <c r="C120" s="11"/>
      <c r="D120" s="11"/>
      <c r="E120" s="1843"/>
      <c r="F120" s="456" t="str">
        <f>+F65</f>
        <v>4/30/2014</v>
      </c>
      <c r="G120" s="2371" t="str">
        <f>+G65</f>
        <v>12/31/2013</v>
      </c>
    </row>
    <row r="121" spans="1:8">
      <c r="A121" s="13"/>
      <c r="B121" s="41"/>
      <c r="C121" s="41"/>
      <c r="D121" s="41"/>
      <c r="E121" s="430"/>
      <c r="F121" s="465"/>
      <c r="G121" s="42"/>
    </row>
    <row r="122" spans="1:8" ht="15.75">
      <c r="A122" s="43" t="s">
        <v>1273</v>
      </c>
      <c r="B122" s="44"/>
      <c r="C122" s="44"/>
      <c r="D122" s="44"/>
      <c r="E122" s="1843"/>
      <c r="F122" s="44"/>
      <c r="G122" s="45"/>
    </row>
    <row r="123" spans="1:8">
      <c r="A123" s="202"/>
      <c r="B123" s="44"/>
      <c r="C123" s="44"/>
      <c r="D123" s="44"/>
      <c r="E123" s="1843"/>
      <c r="F123" s="44"/>
      <c r="G123" s="45"/>
    </row>
    <row r="124" spans="1:8" ht="18.399999999999999" customHeight="1">
      <c r="A124" s="1861"/>
      <c r="B124" s="64"/>
      <c r="C124" s="64"/>
      <c r="D124" s="64"/>
      <c r="E124" s="1859" t="s">
        <v>1279</v>
      </c>
      <c r="F124" s="132"/>
      <c r="G124" s="223"/>
    </row>
    <row r="125" spans="1:8" ht="18.399999999999999" customHeight="1">
      <c r="A125" s="1864"/>
      <c r="B125" s="1832" t="s">
        <v>1280</v>
      </c>
      <c r="C125" s="66"/>
      <c r="D125" s="66"/>
      <c r="E125" s="1832" t="s">
        <v>1744</v>
      </c>
      <c r="F125" s="66"/>
      <c r="G125" s="137" t="s">
        <v>3042</v>
      </c>
    </row>
    <row r="126" spans="1:8" ht="18.399999999999999" customHeight="1">
      <c r="A126" s="1864" t="s">
        <v>4231</v>
      </c>
      <c r="B126" s="1832" t="s">
        <v>1281</v>
      </c>
      <c r="C126" s="1832"/>
      <c r="D126" s="1832" t="s">
        <v>1282</v>
      </c>
      <c r="E126" s="1832" t="s">
        <v>1259</v>
      </c>
      <c r="F126" s="1832" t="s">
        <v>3045</v>
      </c>
      <c r="G126" s="137" t="s">
        <v>764</v>
      </c>
    </row>
    <row r="127" spans="1:8" ht="18.399999999999999" customHeight="1">
      <c r="A127" s="1868" t="s">
        <v>4234</v>
      </c>
      <c r="B127" s="220" t="s">
        <v>74</v>
      </c>
      <c r="C127" s="220"/>
      <c r="D127" s="220" t="s">
        <v>2140</v>
      </c>
      <c r="E127" s="220" t="s">
        <v>2141</v>
      </c>
      <c r="F127" s="220" t="s">
        <v>1283</v>
      </c>
      <c r="G127" s="138" t="s">
        <v>1284</v>
      </c>
    </row>
    <row r="128" spans="1:8" ht="18.399999999999999" customHeight="1">
      <c r="A128" s="1864">
        <v>1</v>
      </c>
      <c r="B128" s="66"/>
      <c r="C128" s="205"/>
      <c r="D128" s="205"/>
      <c r="E128" s="773"/>
      <c r="F128" s="205"/>
      <c r="G128" s="177"/>
    </row>
    <row r="129" spans="1:7" ht="18.399999999999999" customHeight="1">
      <c r="A129" s="1864">
        <v>2</v>
      </c>
      <c r="B129" s="66"/>
      <c r="C129" s="200"/>
      <c r="D129" s="200"/>
      <c r="E129" s="1832"/>
      <c r="F129" s="200"/>
      <c r="G129" s="178"/>
    </row>
    <row r="130" spans="1:7" ht="18.399999999999999" customHeight="1">
      <c r="A130" s="1864">
        <v>3</v>
      </c>
      <c r="B130" s="66"/>
      <c r="C130" s="200"/>
      <c r="D130" s="200"/>
      <c r="E130" s="1832"/>
      <c r="F130" s="200"/>
      <c r="G130" s="178"/>
    </row>
    <row r="131" spans="1:7" ht="18.399999999999999" customHeight="1">
      <c r="A131" s="1864">
        <v>4</v>
      </c>
      <c r="B131" s="66"/>
      <c r="C131" s="200"/>
      <c r="D131" s="200"/>
      <c r="E131" s="1832"/>
      <c r="F131" s="200"/>
      <c r="G131" s="178"/>
    </row>
    <row r="132" spans="1:7" ht="18.399999999999999" customHeight="1">
      <c r="A132" s="1864">
        <v>5</v>
      </c>
      <c r="B132" s="66"/>
      <c r="C132" s="200"/>
      <c r="D132" s="200"/>
      <c r="E132" s="1832"/>
      <c r="F132" s="200"/>
      <c r="G132" s="178"/>
    </row>
    <row r="133" spans="1:7" ht="18.399999999999999" customHeight="1">
      <c r="A133" s="1864">
        <v>6</v>
      </c>
      <c r="B133" s="66"/>
      <c r="C133" s="200"/>
      <c r="D133" s="200"/>
      <c r="E133" s="1832"/>
      <c r="F133" s="200"/>
      <c r="G133" s="178"/>
    </row>
    <row r="134" spans="1:7" ht="18.399999999999999" customHeight="1">
      <c r="A134" s="1864">
        <v>7</v>
      </c>
      <c r="B134" s="66"/>
      <c r="C134" s="200"/>
      <c r="D134" s="200"/>
      <c r="E134" s="1832"/>
      <c r="F134" s="200"/>
      <c r="G134" s="178"/>
    </row>
    <row r="135" spans="1:7" ht="18.399999999999999" customHeight="1">
      <c r="A135" s="1864">
        <v>8</v>
      </c>
      <c r="B135" s="66"/>
      <c r="C135" s="200"/>
      <c r="D135" s="200"/>
      <c r="E135" s="1832"/>
      <c r="F135" s="200"/>
      <c r="G135" s="178"/>
    </row>
    <row r="136" spans="1:7" ht="18.399999999999999" customHeight="1">
      <c r="A136" s="1864">
        <v>9</v>
      </c>
      <c r="B136" s="66"/>
      <c r="C136" s="200"/>
      <c r="D136" s="200"/>
      <c r="E136" s="1832"/>
      <c r="F136" s="200"/>
      <c r="G136" s="178"/>
    </row>
    <row r="137" spans="1:7" ht="18.399999999999999" customHeight="1">
      <c r="A137" s="1864">
        <v>10</v>
      </c>
      <c r="B137" s="66"/>
      <c r="C137" s="200"/>
      <c r="D137" s="200"/>
      <c r="E137" s="1832"/>
      <c r="F137" s="210"/>
      <c r="G137" s="178"/>
    </row>
    <row r="138" spans="1:7" ht="18.399999999999999" customHeight="1">
      <c r="A138" s="1864">
        <v>11</v>
      </c>
      <c r="B138" s="66"/>
      <c r="C138" s="200"/>
      <c r="D138" s="200"/>
      <c r="E138" s="1832"/>
      <c r="F138" s="200"/>
      <c r="G138" s="178"/>
    </row>
    <row r="139" spans="1:7" ht="18.399999999999999" customHeight="1">
      <c r="A139" s="1864">
        <v>12</v>
      </c>
      <c r="B139" s="66"/>
      <c r="C139" s="200"/>
      <c r="D139" s="200"/>
      <c r="E139" s="1832"/>
      <c r="F139" s="200"/>
      <c r="G139" s="178"/>
    </row>
    <row r="140" spans="1:7" ht="18.399999999999999" customHeight="1">
      <c r="A140" s="1864">
        <v>13</v>
      </c>
      <c r="B140" s="66"/>
      <c r="C140" s="200"/>
      <c r="D140" s="200"/>
      <c r="E140" s="1832"/>
      <c r="F140" s="200"/>
      <c r="G140" s="178"/>
    </row>
    <row r="141" spans="1:7" ht="18.399999999999999" customHeight="1">
      <c r="A141" s="1864">
        <v>14</v>
      </c>
      <c r="B141" s="66"/>
      <c r="C141" s="200"/>
      <c r="D141" s="200"/>
      <c r="E141" s="1832"/>
      <c r="F141" s="200"/>
      <c r="G141" s="178"/>
    </row>
    <row r="142" spans="1:7" ht="18.399999999999999" customHeight="1">
      <c r="A142" s="1864">
        <v>15</v>
      </c>
      <c r="B142" s="66"/>
      <c r="C142" s="200"/>
      <c r="D142" s="200"/>
      <c r="E142" s="1832"/>
      <c r="F142" s="200"/>
      <c r="G142" s="178"/>
    </row>
    <row r="143" spans="1:7" ht="18.399999999999999" customHeight="1">
      <c r="A143" s="1864">
        <v>16</v>
      </c>
      <c r="B143" s="66"/>
      <c r="C143" s="200"/>
      <c r="D143" s="200"/>
      <c r="E143" s="1832"/>
      <c r="F143" s="200"/>
      <c r="G143" s="178"/>
    </row>
    <row r="144" spans="1:7" ht="18.399999999999999" customHeight="1">
      <c r="A144" s="1864">
        <v>17</v>
      </c>
      <c r="B144" s="66"/>
      <c r="C144" s="200"/>
      <c r="D144" s="200"/>
      <c r="E144" s="1832"/>
      <c r="F144" s="200"/>
      <c r="G144" s="178"/>
    </row>
    <row r="145" spans="1:7" ht="18.399999999999999" customHeight="1">
      <c r="A145" s="1864">
        <v>18</v>
      </c>
      <c r="B145" s="66"/>
      <c r="C145" s="200"/>
      <c r="D145" s="200"/>
      <c r="E145" s="1832"/>
      <c r="F145" s="200"/>
      <c r="G145" s="178"/>
    </row>
    <row r="146" spans="1:7" ht="18.399999999999999" customHeight="1">
      <c r="A146" s="1864">
        <v>19</v>
      </c>
      <c r="B146" s="66"/>
      <c r="C146" s="200"/>
      <c r="D146" s="200"/>
      <c r="E146" s="1832"/>
      <c r="F146" s="200"/>
      <c r="G146" s="178"/>
    </row>
    <row r="147" spans="1:7" ht="18.399999999999999" customHeight="1">
      <c r="A147" s="1864">
        <v>20</v>
      </c>
      <c r="B147" s="66"/>
      <c r="C147" s="200"/>
      <c r="D147" s="200"/>
      <c r="E147" s="1832"/>
      <c r="F147" s="200"/>
      <c r="G147" s="178"/>
    </row>
    <row r="148" spans="1:7" ht="18.399999999999999" customHeight="1">
      <c r="A148" s="1864">
        <v>21</v>
      </c>
      <c r="B148" s="66"/>
      <c r="C148" s="200"/>
      <c r="D148" s="200"/>
      <c r="E148" s="1832"/>
      <c r="F148" s="200"/>
      <c r="G148" s="178"/>
    </row>
    <row r="149" spans="1:7" ht="18.399999999999999" customHeight="1">
      <c r="A149" s="1864">
        <v>22</v>
      </c>
      <c r="B149" s="66"/>
      <c r="C149" s="200"/>
      <c r="D149" s="200"/>
      <c r="E149" s="1832"/>
      <c r="F149" s="200"/>
      <c r="G149" s="178"/>
    </row>
    <row r="150" spans="1:7" ht="18.399999999999999" customHeight="1">
      <c r="A150" s="1864">
        <v>23</v>
      </c>
      <c r="B150" s="66"/>
      <c r="C150" s="200"/>
      <c r="D150" s="200"/>
      <c r="E150" s="1832"/>
      <c r="F150" s="200"/>
      <c r="G150" s="178"/>
    </row>
    <row r="151" spans="1:7" ht="18.399999999999999" customHeight="1">
      <c r="A151" s="1864">
        <v>24</v>
      </c>
      <c r="B151" s="66"/>
      <c r="C151" s="200"/>
      <c r="D151" s="200"/>
      <c r="E151" s="1832"/>
      <c r="F151" s="200"/>
      <c r="G151" s="178"/>
    </row>
    <row r="152" spans="1:7" ht="18.399999999999999" customHeight="1">
      <c r="A152" s="1864">
        <v>25</v>
      </c>
      <c r="B152" s="66"/>
      <c r="C152" s="200"/>
      <c r="D152" s="200"/>
      <c r="E152" s="1832"/>
      <c r="F152" s="200"/>
      <c r="G152" s="178"/>
    </row>
    <row r="153" spans="1:7" ht="18.399999999999999" customHeight="1">
      <c r="A153" s="1864">
        <v>26</v>
      </c>
      <c r="B153" s="66"/>
      <c r="C153" s="200"/>
      <c r="D153" s="200"/>
      <c r="E153" s="1832"/>
      <c r="F153" s="200"/>
      <c r="G153" s="178"/>
    </row>
    <row r="154" spans="1:7" ht="18.399999999999999" customHeight="1">
      <c r="A154" s="1864">
        <v>27</v>
      </c>
      <c r="B154" s="66"/>
      <c r="C154" s="200"/>
      <c r="D154" s="200"/>
      <c r="E154" s="1832"/>
      <c r="F154" s="200"/>
      <c r="G154" s="178"/>
    </row>
    <row r="155" spans="1:7" ht="18.399999999999999" customHeight="1">
      <c r="A155" s="1864">
        <v>28</v>
      </c>
      <c r="B155" s="66"/>
      <c r="C155" s="200"/>
      <c r="D155" s="200"/>
      <c r="E155" s="1832"/>
      <c r="F155" s="200"/>
      <c r="G155" s="178"/>
    </row>
    <row r="156" spans="1:7" ht="18.399999999999999" customHeight="1">
      <c r="A156" s="1864">
        <v>29</v>
      </c>
      <c r="B156" s="66"/>
      <c r="C156" s="200"/>
      <c r="D156" s="200"/>
      <c r="E156" s="1832"/>
      <c r="F156" s="200"/>
      <c r="G156" s="178"/>
    </row>
    <row r="157" spans="1:7" ht="18.399999999999999" customHeight="1">
      <c r="A157" s="1864">
        <v>30</v>
      </c>
      <c r="B157" s="66"/>
      <c r="C157" s="200"/>
      <c r="D157" s="200"/>
      <c r="E157" s="1832"/>
      <c r="F157" s="200"/>
      <c r="G157" s="178"/>
    </row>
    <row r="158" spans="1:7" ht="18.399999999999999" customHeight="1">
      <c r="A158" s="1864">
        <v>31</v>
      </c>
      <c r="B158" s="66"/>
      <c r="C158" s="200"/>
      <c r="D158" s="200"/>
      <c r="E158" s="1832"/>
      <c r="F158" s="210"/>
      <c r="G158" s="178"/>
    </row>
    <row r="159" spans="1:7" ht="18.399999999999999" customHeight="1">
      <c r="A159" s="1864">
        <v>32</v>
      </c>
      <c r="B159" s="66"/>
      <c r="C159" s="200"/>
      <c r="D159" s="200"/>
      <c r="E159" s="1832"/>
      <c r="F159" s="210"/>
      <c r="G159" s="178"/>
    </row>
    <row r="160" spans="1:7" ht="18.399999999999999" customHeight="1">
      <c r="A160" s="1864">
        <v>33</v>
      </c>
      <c r="B160" s="66"/>
      <c r="C160" s="200"/>
      <c r="D160" s="200"/>
      <c r="E160" s="1832"/>
      <c r="F160" s="210"/>
      <c r="G160" s="178"/>
    </row>
    <row r="161" spans="1:7" ht="18.399999999999999" customHeight="1">
      <c r="A161" s="1864">
        <v>34</v>
      </c>
      <c r="B161" s="66"/>
      <c r="C161" s="200"/>
      <c r="D161" s="200"/>
      <c r="E161" s="1832"/>
      <c r="F161" s="210"/>
      <c r="G161" s="178"/>
    </row>
    <row r="162" spans="1:7" ht="18.399999999999999" customHeight="1">
      <c r="A162" s="1864">
        <v>35</v>
      </c>
      <c r="B162" s="66"/>
      <c r="C162" s="200"/>
      <c r="D162" s="200"/>
      <c r="E162" s="1832"/>
      <c r="F162" s="210"/>
      <c r="G162" s="178"/>
    </row>
    <row r="163" spans="1:7" ht="18.399999999999999" customHeight="1">
      <c r="A163" s="1864">
        <v>36</v>
      </c>
      <c r="B163" s="66"/>
      <c r="C163" s="200"/>
      <c r="D163" s="200"/>
      <c r="E163" s="1832"/>
      <c r="F163" s="210"/>
      <c r="G163" s="178"/>
    </row>
    <row r="164" spans="1:7" ht="18.399999999999999" customHeight="1">
      <c r="A164" s="1864">
        <v>37</v>
      </c>
      <c r="B164" s="66"/>
      <c r="C164" s="200"/>
      <c r="D164" s="200"/>
      <c r="E164" s="1832"/>
      <c r="F164" s="210"/>
      <c r="G164" s="178"/>
    </row>
    <row r="165" spans="1:7" ht="18.399999999999999" customHeight="1">
      <c r="A165" s="1864">
        <v>38</v>
      </c>
      <c r="B165" s="66"/>
      <c r="C165" s="200"/>
      <c r="D165" s="200"/>
      <c r="E165" s="1832"/>
      <c r="F165" s="210"/>
      <c r="G165" s="178"/>
    </row>
    <row r="166" spans="1:7" ht="18.399999999999999" customHeight="1">
      <c r="A166" s="1864">
        <v>39</v>
      </c>
      <c r="B166" s="66"/>
      <c r="C166" s="200"/>
      <c r="D166" s="200"/>
      <c r="E166" s="1832"/>
      <c r="F166" s="210"/>
      <c r="G166" s="178"/>
    </row>
    <row r="167" spans="1:7" ht="18.399999999999999" customHeight="1">
      <c r="A167" s="1864">
        <v>40</v>
      </c>
      <c r="B167" s="66"/>
      <c r="C167" s="200"/>
      <c r="D167" s="200"/>
      <c r="E167" s="1832"/>
      <c r="F167" s="210"/>
      <c r="G167" s="178"/>
    </row>
    <row r="168" spans="1:7" ht="18.399999999999999" customHeight="1">
      <c r="A168" s="1864">
        <v>41</v>
      </c>
      <c r="B168" s="66"/>
      <c r="C168" s="200"/>
      <c r="D168" s="200"/>
      <c r="E168" s="1832"/>
      <c r="F168" s="210"/>
      <c r="G168" s="178"/>
    </row>
    <row r="169" spans="1:7" ht="18.399999999999999" customHeight="1">
      <c r="A169" s="1864">
        <v>42</v>
      </c>
      <c r="B169" s="66"/>
      <c r="C169" s="200"/>
      <c r="D169" s="200"/>
      <c r="E169" s="1832"/>
      <c r="F169" s="210"/>
      <c r="G169" s="178"/>
    </row>
    <row r="170" spans="1:7" ht="18.399999999999999" customHeight="1">
      <c r="A170" s="1864">
        <v>43</v>
      </c>
      <c r="B170" s="66"/>
      <c r="C170" s="200"/>
      <c r="D170" s="200"/>
      <c r="E170" s="1832"/>
      <c r="F170" s="210"/>
      <c r="G170" s="178"/>
    </row>
    <row r="171" spans="1:7" ht="18.399999999999999" customHeight="1" thickBot="1">
      <c r="A171" s="221">
        <v>44</v>
      </c>
      <c r="B171" s="152" t="s">
        <v>1741</v>
      </c>
      <c r="C171" s="154"/>
      <c r="D171" s="154">
        <f>SUM(D128:D170)</f>
        <v>0</v>
      </c>
      <c r="E171" s="849" t="s">
        <v>3747</v>
      </c>
      <c r="F171" s="154">
        <f>SUM(F128:F170)</f>
        <v>0</v>
      </c>
      <c r="G171" s="169">
        <f>SUM(G128:G170)</f>
        <v>0</v>
      </c>
    </row>
    <row r="172" spans="1:7">
      <c r="A172" s="11"/>
      <c r="B172" s="11" t="s">
        <v>3747</v>
      </c>
      <c r="C172" s="11"/>
      <c r="D172" s="11" t="s">
        <v>3747</v>
      </c>
      <c r="E172" s="1843"/>
      <c r="F172" s="11"/>
      <c r="G172" s="11"/>
    </row>
    <row r="173" spans="1:7">
      <c r="A173" s="11" t="s">
        <v>3902</v>
      </c>
      <c r="B173" s="11"/>
      <c r="C173" s="11"/>
      <c r="D173" s="11"/>
      <c r="E173" s="1843"/>
      <c r="F173" s="11"/>
      <c r="G173" s="11"/>
    </row>
    <row r="174" spans="1:7">
      <c r="A174" s="44" t="s">
        <v>1287</v>
      </c>
      <c r="B174" s="44"/>
      <c r="C174" s="44"/>
      <c r="D174" s="44"/>
      <c r="E174" s="1843"/>
      <c r="F174" s="44"/>
      <c r="G174" s="44"/>
    </row>
  </sheetData>
  <mergeCells count="4">
    <mergeCell ref="A61:G61"/>
    <mergeCell ref="E11:F11"/>
    <mergeCell ref="E69:F69"/>
    <mergeCell ref="A119:G119"/>
  </mergeCells>
  <phoneticPr fontId="0" type="noConversion"/>
  <pageMargins left="0.75" right="0.75" top="0.75" bottom="0.75" header="0.5" footer="0.5"/>
  <pageSetup scale="55" orientation="portrait" horizontalDpi="300" verticalDpi="300" r:id="rId1"/>
  <headerFooter alignWithMargins="0">
    <oddFooter>&amp;R&amp;D</oddFooter>
  </headerFooter>
  <rowBreaks count="2" manualBreakCount="2">
    <brk id="63" max="6" man="1"/>
    <brk id="119"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enableFormatConditionsCalculation="0">
    <tabColor rgb="FF00B050"/>
  </sheetPr>
  <dimension ref="A1:S129"/>
  <sheetViews>
    <sheetView defaultGridColor="0" view="pageBreakPreview" topLeftCell="A19" colorId="22" zoomScale="82" zoomScaleNormal="85" zoomScaleSheetLayoutView="82" workbookViewId="0">
      <selection activeCell="C28" sqref="C28"/>
    </sheetView>
  </sheetViews>
  <sheetFormatPr defaultColWidth="9.6640625" defaultRowHeight="15"/>
  <cols>
    <col min="1" max="1" width="4.6640625" style="4" customWidth="1"/>
    <col min="2" max="2" width="49.5546875" style="4" customWidth="1"/>
    <col min="3" max="3" width="14.77734375" style="4" customWidth="1"/>
    <col min="4" max="4" width="15" style="4" customWidth="1"/>
    <col min="5" max="5" width="9.6640625" style="4"/>
    <col min="6" max="6" width="14.44140625" style="4" customWidth="1"/>
    <col min="7" max="7" width="13.77734375" style="4" customWidth="1"/>
    <col min="8" max="16384" width="9.6640625" style="4"/>
  </cols>
  <sheetData>
    <row r="1" spans="1:19" ht="16.149999999999999" customHeight="1">
      <c r="A1" s="13" t="s">
        <v>2838</v>
      </c>
      <c r="B1" s="41"/>
      <c r="C1" s="130" t="s">
        <v>2747</v>
      </c>
      <c r="D1" s="41"/>
      <c r="E1" s="128"/>
      <c r="F1" s="41" t="s">
        <v>2840</v>
      </c>
      <c r="G1" s="158" t="s">
        <v>2841</v>
      </c>
      <c r="H1" s="11"/>
      <c r="I1" s="11"/>
      <c r="J1" s="11"/>
      <c r="K1" s="11"/>
      <c r="L1" s="11"/>
      <c r="M1" s="11"/>
      <c r="N1" s="11"/>
      <c r="O1" s="11"/>
      <c r="P1" s="11"/>
      <c r="Q1" s="11"/>
      <c r="R1" s="11"/>
      <c r="S1" s="11"/>
    </row>
    <row r="2" spans="1:19" ht="16.149999999999999" customHeight="1">
      <c r="A2" s="47" t="str">
        <f>'Data Sheet'!C25</f>
        <v>Orange and Rockland Utilities, Inc</v>
      </c>
      <c r="B2" s="11"/>
      <c r="C2" s="66" t="s">
        <v>2597</v>
      </c>
      <c r="D2" s="11"/>
      <c r="E2" s="56"/>
      <c r="F2" s="11"/>
      <c r="G2" s="58"/>
      <c r="H2" s="11"/>
      <c r="I2" s="11"/>
      <c r="J2" s="11"/>
      <c r="K2" s="11"/>
      <c r="L2" s="11"/>
      <c r="M2" s="11"/>
      <c r="N2" s="11"/>
      <c r="O2" s="11"/>
      <c r="P2" s="11"/>
      <c r="Q2" s="11"/>
      <c r="R2" s="11"/>
      <c r="S2" s="11"/>
    </row>
    <row r="3" spans="1:19" ht="16.149999999999999" customHeight="1">
      <c r="A3" s="49"/>
      <c r="B3" s="52"/>
      <c r="C3" s="69" t="s">
        <v>1685</v>
      </c>
      <c r="D3" s="52"/>
      <c r="E3" s="56"/>
      <c r="F3" s="1881" t="str">
        <f>'Data Sheet'!C40</f>
        <v>4/30/2014</v>
      </c>
      <c r="G3" s="1300" t="str">
        <f>'Data Sheet'!C38</f>
        <v>12/31/2013</v>
      </c>
      <c r="H3" s="11"/>
      <c r="I3" s="11"/>
      <c r="J3" s="11"/>
      <c r="K3" s="11"/>
      <c r="L3" s="11"/>
      <c r="M3" s="11"/>
      <c r="N3" s="11"/>
      <c r="O3" s="11"/>
      <c r="P3" s="11"/>
      <c r="Q3" s="11"/>
      <c r="R3" s="11"/>
      <c r="S3" s="11"/>
    </row>
    <row r="4" spans="1:19" ht="16.149999999999999" customHeight="1">
      <c r="A4" s="131" t="s">
        <v>1288</v>
      </c>
      <c r="B4" s="132"/>
      <c r="C4" s="132"/>
      <c r="D4" s="50"/>
      <c r="E4" s="132"/>
      <c r="F4" s="132"/>
      <c r="G4" s="133"/>
      <c r="H4" s="11"/>
      <c r="I4" s="11"/>
      <c r="J4" s="11"/>
      <c r="K4" s="11"/>
      <c r="L4" s="11"/>
      <c r="M4" s="11"/>
      <c r="N4" s="11"/>
      <c r="O4" s="11"/>
      <c r="P4" s="11"/>
      <c r="Q4" s="11"/>
      <c r="R4" s="11"/>
      <c r="S4" s="11"/>
    </row>
    <row r="5" spans="1:19" ht="16.149999999999999" customHeight="1">
      <c r="A5" s="47"/>
      <c r="B5" s="11"/>
      <c r="C5" s="11"/>
      <c r="D5" s="11"/>
      <c r="E5" s="11"/>
      <c r="F5" s="11"/>
      <c r="G5" s="48"/>
      <c r="H5" s="11"/>
      <c r="I5" s="11"/>
      <c r="J5" s="11"/>
      <c r="K5" s="11"/>
      <c r="L5" s="11"/>
      <c r="M5" s="11"/>
      <c r="N5" s="11"/>
      <c r="O5" s="11"/>
      <c r="P5" s="11"/>
      <c r="Q5" s="11"/>
      <c r="R5" s="11"/>
      <c r="S5" s="11"/>
    </row>
    <row r="6" spans="1:19" ht="16.149999999999999" customHeight="1">
      <c r="A6" s="47"/>
      <c r="B6" s="11" t="s">
        <v>1289</v>
      </c>
      <c r="C6" s="11"/>
      <c r="D6" s="11"/>
      <c r="E6" s="11"/>
      <c r="F6" s="11"/>
      <c r="G6" s="48"/>
      <c r="H6" s="11"/>
      <c r="I6" s="11"/>
      <c r="J6" s="11"/>
      <c r="K6" s="11"/>
      <c r="L6" s="11"/>
      <c r="M6" s="11"/>
      <c r="N6" s="11"/>
      <c r="O6" s="11"/>
      <c r="P6" s="11"/>
      <c r="Q6" s="11"/>
      <c r="R6" s="11"/>
      <c r="S6" s="11"/>
    </row>
    <row r="7" spans="1:19" ht="16.149999999999999" customHeight="1">
      <c r="A7" s="47"/>
      <c r="B7" s="11" t="s">
        <v>1290</v>
      </c>
      <c r="C7" s="11"/>
      <c r="D7" s="11"/>
      <c r="E7" s="11"/>
      <c r="F7" s="11"/>
      <c r="G7" s="48"/>
      <c r="H7" s="11"/>
      <c r="I7" s="11"/>
      <c r="J7" s="11"/>
      <c r="K7" s="11"/>
      <c r="L7" s="11"/>
      <c r="M7" s="11"/>
      <c r="N7" s="11"/>
      <c r="O7" s="11"/>
      <c r="P7" s="11"/>
      <c r="Q7" s="11"/>
      <c r="R7" s="11"/>
      <c r="S7" s="11"/>
    </row>
    <row r="8" spans="1:19" ht="16.149999999999999" customHeight="1">
      <c r="A8" s="47"/>
      <c r="B8" s="11" t="s">
        <v>1291</v>
      </c>
      <c r="C8" s="11"/>
      <c r="D8" s="11"/>
      <c r="E8" s="11"/>
      <c r="F8" s="11"/>
      <c r="G8" s="48"/>
      <c r="H8" s="11"/>
      <c r="I8" s="11"/>
      <c r="J8" s="11"/>
      <c r="K8" s="11"/>
      <c r="L8" s="11"/>
      <c r="M8" s="11"/>
      <c r="N8" s="11"/>
      <c r="O8" s="11"/>
      <c r="P8" s="11"/>
      <c r="Q8" s="11"/>
      <c r="R8" s="11"/>
      <c r="S8" s="11"/>
    </row>
    <row r="9" spans="1:19" ht="16.149999999999999" customHeight="1">
      <c r="A9" s="47"/>
      <c r="B9" s="11" t="s">
        <v>1292</v>
      </c>
      <c r="C9" s="11"/>
      <c r="D9" s="11"/>
      <c r="E9" s="11"/>
      <c r="F9" s="11"/>
      <c r="G9" s="48"/>
      <c r="H9" s="11"/>
      <c r="I9" s="11"/>
      <c r="J9" s="11"/>
      <c r="K9" s="11"/>
      <c r="L9" s="11"/>
      <c r="M9" s="11"/>
      <c r="N9" s="11"/>
      <c r="O9" s="11"/>
      <c r="P9" s="11"/>
      <c r="Q9" s="11"/>
      <c r="R9" s="11"/>
      <c r="S9" s="11"/>
    </row>
    <row r="10" spans="1:19" ht="16.149999999999999" customHeight="1">
      <c r="A10" s="1861"/>
      <c r="B10" s="64"/>
      <c r="C10" s="64"/>
      <c r="D10" s="64"/>
      <c r="E10" s="222" t="s">
        <v>1293</v>
      </c>
      <c r="F10" s="132"/>
      <c r="G10" s="65"/>
      <c r="H10" s="11"/>
      <c r="I10" s="11"/>
      <c r="J10" s="11"/>
      <c r="K10" s="11"/>
      <c r="L10" s="11"/>
      <c r="M10" s="11"/>
      <c r="N10" s="11"/>
      <c r="O10" s="11"/>
      <c r="P10" s="11"/>
      <c r="Q10" s="11"/>
      <c r="R10" s="11"/>
      <c r="S10" s="11"/>
    </row>
    <row r="11" spans="1:19" ht="16.149999999999999" customHeight="1">
      <c r="A11" s="1864"/>
      <c r="B11" s="66"/>
      <c r="C11" s="1832" t="s">
        <v>1294</v>
      </c>
      <c r="D11" s="66"/>
      <c r="E11" s="1832" t="s">
        <v>1744</v>
      </c>
      <c r="F11" s="66"/>
      <c r="G11" s="137" t="s">
        <v>3042</v>
      </c>
      <c r="H11" s="11"/>
      <c r="I11" s="11"/>
      <c r="J11" s="11"/>
      <c r="K11" s="11"/>
      <c r="L11" s="11"/>
      <c r="M11" s="11"/>
      <c r="N11" s="11"/>
      <c r="O11" s="11"/>
      <c r="P11" s="11"/>
      <c r="Q11" s="11"/>
      <c r="R11" s="11"/>
      <c r="S11" s="11"/>
    </row>
    <row r="12" spans="1:19" ht="16.149999999999999" customHeight="1">
      <c r="A12" s="1864" t="s">
        <v>4231</v>
      </c>
      <c r="B12" s="1832" t="s">
        <v>1295</v>
      </c>
      <c r="C12" s="1832" t="s">
        <v>1296</v>
      </c>
      <c r="D12" s="1832" t="s">
        <v>1282</v>
      </c>
      <c r="E12" s="1832" t="s">
        <v>1259</v>
      </c>
      <c r="F12" s="1832" t="s">
        <v>3045</v>
      </c>
      <c r="G12" s="137" t="s">
        <v>764</v>
      </c>
      <c r="H12" s="11"/>
      <c r="I12" s="11"/>
      <c r="J12" s="11"/>
      <c r="K12" s="11"/>
      <c r="L12" s="11"/>
      <c r="M12" s="11"/>
      <c r="N12" s="11"/>
      <c r="O12" s="11"/>
      <c r="P12" s="11"/>
      <c r="Q12" s="11"/>
      <c r="R12" s="11"/>
      <c r="S12" s="11"/>
    </row>
    <row r="13" spans="1:19" ht="16.149999999999999" customHeight="1">
      <c r="A13" s="1868" t="s">
        <v>4234</v>
      </c>
      <c r="B13" s="220" t="s">
        <v>74</v>
      </c>
      <c r="C13" s="220" t="s">
        <v>1297</v>
      </c>
      <c r="D13" s="220" t="s">
        <v>2141</v>
      </c>
      <c r="E13" s="220" t="s">
        <v>2142</v>
      </c>
      <c r="F13" s="220" t="s">
        <v>1284</v>
      </c>
      <c r="G13" s="138" t="s">
        <v>1298</v>
      </c>
      <c r="H13" s="11"/>
      <c r="I13" s="11"/>
      <c r="J13" s="11"/>
      <c r="K13" s="11"/>
      <c r="L13" s="11"/>
      <c r="M13" s="11"/>
      <c r="N13" s="11"/>
      <c r="O13" s="11"/>
      <c r="P13" s="11"/>
      <c r="Q13" s="11"/>
      <c r="R13" s="11"/>
      <c r="S13" s="11"/>
    </row>
    <row r="14" spans="1:19">
      <c r="A14" s="1864">
        <v>1</v>
      </c>
      <c r="B14" s="776"/>
      <c r="C14" s="798"/>
      <c r="D14" s="798"/>
      <c r="E14" s="778"/>
      <c r="F14" s="777"/>
      <c r="G14" s="775"/>
      <c r="H14" s="11"/>
      <c r="I14" s="11"/>
      <c r="J14" s="11"/>
      <c r="K14" s="11"/>
      <c r="L14" s="11"/>
      <c r="M14" s="11"/>
      <c r="N14" s="11"/>
      <c r="O14" s="11"/>
      <c r="P14" s="11"/>
      <c r="Q14" s="11"/>
      <c r="R14" s="11"/>
      <c r="S14" s="11"/>
    </row>
    <row r="15" spans="1:19">
      <c r="A15" s="1864">
        <v>2</v>
      </c>
      <c r="B15" s="776" t="s">
        <v>5051</v>
      </c>
      <c r="C15" s="779">
        <v>2855868</v>
      </c>
      <c r="D15" s="779">
        <v>0</v>
      </c>
      <c r="E15" s="778"/>
      <c r="F15" s="779">
        <v>2855868</v>
      </c>
      <c r="G15" s="775">
        <f>+C15+D15-F15</f>
        <v>0</v>
      </c>
      <c r="H15" s="11"/>
      <c r="I15" s="11"/>
      <c r="J15" s="11"/>
      <c r="K15" s="11"/>
      <c r="L15" s="11"/>
      <c r="M15" s="11"/>
      <c r="N15" s="11"/>
      <c r="O15" s="11"/>
      <c r="P15" s="11"/>
      <c r="Q15" s="11"/>
      <c r="R15" s="11"/>
      <c r="S15" s="11"/>
    </row>
    <row r="16" spans="1:19">
      <c r="A16" s="1864">
        <v>3</v>
      </c>
      <c r="B16" s="776" t="s">
        <v>5052</v>
      </c>
      <c r="C16" s="779">
        <v>0</v>
      </c>
      <c r="D16" s="779">
        <v>1674521.9100000001</v>
      </c>
      <c r="E16" s="778"/>
      <c r="F16" s="779">
        <v>1674521.9100000001</v>
      </c>
      <c r="G16" s="775">
        <f t="shared" ref="G16:G24" si="0">+C16+D16-F16</f>
        <v>0</v>
      </c>
      <c r="H16" s="11"/>
      <c r="I16" s="11"/>
      <c r="J16" s="11"/>
      <c r="K16" s="11"/>
      <c r="L16" s="11"/>
      <c r="M16" s="11"/>
      <c r="N16" s="11"/>
      <c r="O16" s="11"/>
      <c r="P16" s="11"/>
      <c r="Q16" s="11"/>
      <c r="R16" s="11"/>
      <c r="S16" s="11"/>
    </row>
    <row r="17" spans="1:19">
      <c r="A17" s="1864">
        <v>4</v>
      </c>
      <c r="B17" s="776" t="s">
        <v>5053</v>
      </c>
      <c r="C17" s="779">
        <v>-67685</v>
      </c>
      <c r="D17" s="779">
        <v>68123.45</v>
      </c>
      <c r="E17" s="778"/>
      <c r="F17" s="779">
        <v>0.28999999999999998</v>
      </c>
      <c r="G17" s="775">
        <f t="shared" si="0"/>
        <v>438.15999999999707</v>
      </c>
      <c r="H17" s="11"/>
      <c r="I17" s="11"/>
      <c r="J17" s="11"/>
      <c r="K17" s="11"/>
      <c r="L17" s="11"/>
      <c r="M17" s="11"/>
      <c r="N17" s="11"/>
      <c r="O17" s="11"/>
      <c r="P17" s="11"/>
      <c r="Q17" s="11"/>
      <c r="R17" s="11"/>
      <c r="S17" s="11"/>
    </row>
    <row r="18" spans="1:19">
      <c r="A18" s="1864">
        <v>5</v>
      </c>
      <c r="B18" s="776" t="s">
        <v>5054</v>
      </c>
      <c r="C18" s="779">
        <v>0</v>
      </c>
      <c r="D18" s="779">
        <f>505024.38</f>
        <v>505024.38</v>
      </c>
      <c r="E18" s="778"/>
      <c r="F18" s="779">
        <v>505024.38</v>
      </c>
      <c r="G18" s="775">
        <f t="shared" si="0"/>
        <v>0</v>
      </c>
      <c r="H18" s="11"/>
      <c r="I18" s="11"/>
      <c r="J18" s="11"/>
      <c r="K18" s="11"/>
      <c r="L18" s="11"/>
      <c r="M18" s="11"/>
      <c r="N18" s="11"/>
      <c r="O18" s="11"/>
      <c r="P18" s="11"/>
      <c r="Q18" s="11"/>
      <c r="R18" s="11"/>
      <c r="S18" s="11"/>
    </row>
    <row r="19" spans="1:19">
      <c r="A19" s="1864">
        <v>6</v>
      </c>
      <c r="B19" s="776" t="s">
        <v>5055</v>
      </c>
      <c r="C19" s="769">
        <v>126869</v>
      </c>
      <c r="D19" s="769">
        <v>0</v>
      </c>
      <c r="E19" s="778"/>
      <c r="F19" s="769">
        <v>126868.73</v>
      </c>
      <c r="G19" s="775">
        <f t="shared" si="0"/>
        <v>0.27000000000407454</v>
      </c>
      <c r="H19" s="11"/>
      <c r="I19" s="11"/>
      <c r="J19" s="11"/>
      <c r="K19" s="11"/>
      <c r="L19" s="11"/>
      <c r="M19" s="11"/>
      <c r="N19" s="11"/>
      <c r="O19" s="11"/>
      <c r="P19" s="11"/>
      <c r="Q19" s="11"/>
      <c r="R19" s="11"/>
      <c r="S19" s="11"/>
    </row>
    <row r="20" spans="1:19">
      <c r="A20" s="1864">
        <v>7</v>
      </c>
      <c r="B20" s="776" t="s">
        <v>5056</v>
      </c>
      <c r="C20" s="769">
        <v>4139</v>
      </c>
      <c r="D20" s="769">
        <v>7021.4699999999993</v>
      </c>
      <c r="E20" s="778"/>
      <c r="F20" s="769">
        <v>5844.44</v>
      </c>
      <c r="G20" s="775">
        <f t="shared" si="0"/>
        <v>5316.03</v>
      </c>
      <c r="H20" s="11"/>
      <c r="I20" s="11"/>
      <c r="J20" s="11"/>
      <c r="K20" s="11"/>
      <c r="L20" s="11"/>
      <c r="M20" s="11"/>
      <c r="N20" s="11"/>
      <c r="O20" s="11"/>
      <c r="P20" s="11"/>
      <c r="Q20" s="11"/>
      <c r="R20" s="11"/>
      <c r="S20" s="11"/>
    </row>
    <row r="21" spans="1:19">
      <c r="A21" s="1864">
        <v>8</v>
      </c>
      <c r="B21" s="776" t="s">
        <v>5057</v>
      </c>
      <c r="C21" s="779">
        <v>373114</v>
      </c>
      <c r="D21" s="779">
        <v>373134.04000000004</v>
      </c>
      <c r="E21" s="778"/>
      <c r="F21" s="779">
        <v>472413.65</v>
      </c>
      <c r="G21" s="775">
        <f t="shared" si="0"/>
        <v>273834.39</v>
      </c>
      <c r="H21" s="11"/>
      <c r="I21" s="11"/>
      <c r="J21" s="11"/>
      <c r="K21" s="11"/>
      <c r="L21" s="11"/>
      <c r="M21" s="11"/>
      <c r="N21" s="11"/>
      <c r="O21" s="11"/>
      <c r="P21" s="11"/>
      <c r="Q21" s="11"/>
      <c r="R21" s="11"/>
      <c r="S21" s="11"/>
    </row>
    <row r="22" spans="1:19">
      <c r="A22" s="1864">
        <v>9</v>
      </c>
      <c r="B22" s="776" t="s">
        <v>5058</v>
      </c>
      <c r="C22" s="779">
        <v>9162408</v>
      </c>
      <c r="D22" s="769">
        <v>69826025.00999999</v>
      </c>
      <c r="E22" s="778"/>
      <c r="F22" s="779">
        <v>69501186.769999996</v>
      </c>
      <c r="G22" s="775">
        <f t="shared" si="0"/>
        <v>9487246.2399999946</v>
      </c>
      <c r="H22" s="11"/>
      <c r="I22" s="11"/>
      <c r="J22" s="11"/>
      <c r="K22" s="11"/>
      <c r="L22" s="11"/>
      <c r="M22" s="11"/>
      <c r="N22" s="11"/>
      <c r="O22" s="11"/>
      <c r="P22" s="11"/>
      <c r="Q22" s="11"/>
      <c r="R22" s="11"/>
      <c r="S22" s="11"/>
    </row>
    <row r="23" spans="1:19">
      <c r="A23" s="1864">
        <v>10</v>
      </c>
      <c r="B23" s="776" t="s">
        <v>5059</v>
      </c>
      <c r="C23" s="779">
        <v>800</v>
      </c>
      <c r="D23" s="769">
        <v>3734.32</v>
      </c>
      <c r="E23" s="778"/>
      <c r="F23" s="769">
        <v>4535.1000000000004</v>
      </c>
      <c r="G23" s="775">
        <f t="shared" si="0"/>
        <v>-0.78000000000065484</v>
      </c>
      <c r="H23" s="11"/>
      <c r="I23" s="11"/>
      <c r="J23" s="11"/>
      <c r="K23" s="11"/>
      <c r="L23" s="11"/>
      <c r="M23" s="11"/>
      <c r="N23" s="11"/>
      <c r="O23" s="11"/>
      <c r="P23" s="11"/>
      <c r="Q23" s="11"/>
      <c r="R23" s="11"/>
      <c r="S23" s="11"/>
    </row>
    <row r="24" spans="1:19">
      <c r="A24" s="1864">
        <v>11</v>
      </c>
      <c r="B24" s="776" t="s">
        <v>5060</v>
      </c>
      <c r="C24" s="779">
        <v>-3</v>
      </c>
      <c r="D24" s="779">
        <v>4</v>
      </c>
      <c r="E24" s="778"/>
      <c r="F24" s="779"/>
      <c r="G24" s="775">
        <f t="shared" si="0"/>
        <v>1</v>
      </c>
      <c r="H24" s="11"/>
      <c r="I24" s="11"/>
      <c r="J24" s="11"/>
      <c r="K24" s="11"/>
      <c r="L24" s="11"/>
      <c r="M24" s="11"/>
      <c r="N24" s="11"/>
      <c r="O24" s="11"/>
      <c r="P24" s="11"/>
      <c r="Q24" s="11"/>
      <c r="R24" s="11"/>
      <c r="S24" s="11"/>
    </row>
    <row r="25" spans="1:19">
      <c r="A25" s="1864">
        <v>12</v>
      </c>
      <c r="B25" s="776"/>
      <c r="C25" s="779"/>
      <c r="D25" s="779"/>
      <c r="E25" s="778"/>
      <c r="F25" s="779"/>
      <c r="G25" s="775"/>
      <c r="H25" s="11"/>
      <c r="I25" s="11"/>
      <c r="J25" s="11"/>
      <c r="K25" s="11"/>
      <c r="L25" s="11"/>
      <c r="M25" s="11"/>
      <c r="N25" s="11"/>
      <c r="O25" s="11"/>
      <c r="P25" s="11"/>
      <c r="Q25" s="11"/>
      <c r="R25" s="11"/>
      <c r="S25" s="11"/>
    </row>
    <row r="26" spans="1:19">
      <c r="A26" s="1864">
        <v>13</v>
      </c>
      <c r="B26" s="776"/>
      <c r="C26" s="779"/>
      <c r="D26" s="779"/>
      <c r="E26" s="778"/>
      <c r="F26" s="779"/>
      <c r="G26" s="775"/>
      <c r="H26" s="11"/>
      <c r="I26" s="11"/>
      <c r="J26" s="11"/>
      <c r="K26" s="11"/>
      <c r="L26" s="11"/>
      <c r="M26" s="11"/>
      <c r="N26" s="11"/>
      <c r="O26" s="11"/>
      <c r="P26" s="11"/>
      <c r="Q26" s="11"/>
      <c r="R26" s="11"/>
      <c r="S26" s="11"/>
    </row>
    <row r="27" spans="1:19">
      <c r="A27" s="1864">
        <v>14</v>
      </c>
      <c r="B27" s="776"/>
      <c r="C27" s="1301"/>
      <c r="D27" s="779"/>
      <c r="E27" s="778"/>
      <c r="F27" s="779"/>
      <c r="G27" s="774"/>
      <c r="H27" s="11"/>
      <c r="I27" s="11"/>
      <c r="J27" s="11"/>
      <c r="K27" s="11"/>
      <c r="L27" s="11"/>
      <c r="M27" s="11"/>
      <c r="N27" s="11"/>
      <c r="O27" s="11"/>
      <c r="P27" s="11"/>
      <c r="Q27" s="11"/>
      <c r="R27" s="11"/>
      <c r="S27" s="11"/>
    </row>
    <row r="28" spans="1:19">
      <c r="A28" s="1864">
        <v>15</v>
      </c>
      <c r="B28" s="776"/>
      <c r="C28" s="1301"/>
      <c r="D28" s="779"/>
      <c r="E28" s="778"/>
      <c r="F28" s="779"/>
      <c r="G28" s="774"/>
      <c r="H28" s="11"/>
      <c r="I28" s="11"/>
      <c r="J28" s="11"/>
      <c r="K28" s="11"/>
      <c r="L28" s="11"/>
      <c r="M28" s="11"/>
      <c r="N28" s="11"/>
      <c r="O28" s="11"/>
      <c r="P28" s="11"/>
      <c r="Q28" s="11"/>
      <c r="R28" s="11"/>
      <c r="S28" s="11"/>
    </row>
    <row r="29" spans="1:19">
      <c r="A29" s="1864">
        <v>16</v>
      </c>
      <c r="B29" s="776"/>
      <c r="C29" s="1301"/>
      <c r="D29" s="779"/>
      <c r="E29" s="778"/>
      <c r="F29" s="779"/>
      <c r="G29" s="774"/>
      <c r="H29" s="11"/>
      <c r="I29" s="11"/>
      <c r="J29" s="11"/>
      <c r="K29" s="11"/>
      <c r="L29" s="11"/>
      <c r="M29" s="11"/>
      <c r="N29" s="11"/>
      <c r="O29" s="11"/>
      <c r="P29" s="11"/>
      <c r="Q29" s="11"/>
      <c r="R29" s="11"/>
      <c r="S29" s="11"/>
    </row>
    <row r="30" spans="1:19">
      <c r="A30" s="1864">
        <v>17</v>
      </c>
      <c r="B30" s="776"/>
      <c r="C30" s="1301"/>
      <c r="D30" s="779"/>
      <c r="E30" s="778"/>
      <c r="F30" s="779"/>
      <c r="G30" s="774"/>
      <c r="H30" s="11"/>
      <c r="I30" s="11"/>
      <c r="J30" s="11"/>
      <c r="K30" s="11"/>
      <c r="L30" s="11"/>
      <c r="M30" s="11"/>
      <c r="N30" s="11"/>
      <c r="O30" s="11"/>
      <c r="P30" s="11"/>
      <c r="Q30" s="11"/>
      <c r="R30" s="11"/>
      <c r="S30" s="11"/>
    </row>
    <row r="31" spans="1:19">
      <c r="A31" s="1864">
        <v>18</v>
      </c>
      <c r="B31" s="776"/>
      <c r="C31" s="1301"/>
      <c r="D31" s="779"/>
      <c r="E31" s="778"/>
      <c r="F31" s="779"/>
      <c r="G31" s="774"/>
      <c r="H31" s="11"/>
      <c r="I31" s="11"/>
      <c r="J31" s="11"/>
      <c r="K31" s="11"/>
      <c r="L31" s="11"/>
      <c r="M31" s="11"/>
      <c r="N31" s="11"/>
      <c r="O31" s="11"/>
      <c r="P31" s="11"/>
      <c r="Q31" s="11"/>
      <c r="R31" s="11"/>
      <c r="S31" s="11"/>
    </row>
    <row r="32" spans="1:19">
      <c r="A32" s="1864">
        <v>19</v>
      </c>
      <c r="B32" s="776"/>
      <c r="C32" s="1301"/>
      <c r="D32" s="779"/>
      <c r="E32" s="778"/>
      <c r="F32" s="779"/>
      <c r="G32" s="774"/>
      <c r="H32" s="11"/>
      <c r="I32" s="11"/>
      <c r="J32" s="11"/>
      <c r="K32" s="11"/>
      <c r="L32" s="11"/>
      <c r="M32" s="11"/>
      <c r="N32" s="11"/>
      <c r="O32" s="11"/>
      <c r="P32" s="11"/>
      <c r="Q32" s="11"/>
      <c r="R32" s="11"/>
      <c r="S32" s="11"/>
    </row>
    <row r="33" spans="1:19">
      <c r="A33" s="1864">
        <v>20</v>
      </c>
      <c r="B33" s="776"/>
      <c r="C33" s="1301"/>
      <c r="D33" s="779"/>
      <c r="E33" s="778"/>
      <c r="F33" s="779"/>
      <c r="G33" s="774"/>
      <c r="H33" s="11"/>
      <c r="I33" s="11"/>
      <c r="J33" s="11"/>
      <c r="K33" s="11"/>
      <c r="L33" s="11"/>
      <c r="M33" s="11"/>
      <c r="N33" s="11"/>
      <c r="O33" s="11"/>
      <c r="P33" s="11"/>
      <c r="Q33" s="11"/>
      <c r="R33" s="11"/>
      <c r="S33" s="11"/>
    </row>
    <row r="34" spans="1:19">
      <c r="A34" s="1864">
        <v>21</v>
      </c>
      <c r="B34" s="776"/>
      <c r="C34" s="1301"/>
      <c r="D34" s="779"/>
      <c r="E34" s="778"/>
      <c r="F34" s="779"/>
      <c r="G34" s="774"/>
      <c r="H34" s="11"/>
      <c r="I34" s="11"/>
      <c r="J34" s="11"/>
      <c r="K34" s="11"/>
      <c r="L34" s="11"/>
      <c r="M34" s="11"/>
      <c r="N34" s="11"/>
      <c r="O34" s="11"/>
      <c r="P34" s="11"/>
      <c r="Q34" s="11"/>
      <c r="R34" s="11"/>
      <c r="S34" s="11"/>
    </row>
    <row r="35" spans="1:19">
      <c r="A35" s="1864">
        <v>22</v>
      </c>
      <c r="B35" s="776"/>
      <c r="C35" s="1301"/>
      <c r="D35" s="779"/>
      <c r="E35" s="778"/>
      <c r="F35" s="779"/>
      <c r="G35" s="774"/>
      <c r="H35" s="11"/>
      <c r="I35" s="11"/>
      <c r="J35" s="11"/>
      <c r="K35" s="11"/>
      <c r="L35" s="11"/>
      <c r="M35" s="11"/>
      <c r="N35" s="11"/>
      <c r="O35" s="11"/>
      <c r="P35" s="11"/>
      <c r="Q35" s="11"/>
      <c r="R35" s="11"/>
      <c r="S35" s="11"/>
    </row>
    <row r="36" spans="1:19">
      <c r="A36" s="1864">
        <v>23</v>
      </c>
      <c r="B36" s="776"/>
      <c r="C36" s="1301"/>
      <c r="D36" s="779"/>
      <c r="E36" s="776"/>
      <c r="F36" s="779"/>
      <c r="G36" s="774"/>
      <c r="H36" s="11"/>
      <c r="I36" s="11"/>
      <c r="J36" s="11"/>
      <c r="K36" s="11"/>
      <c r="L36" s="11"/>
      <c r="M36" s="11"/>
      <c r="N36" s="11"/>
      <c r="O36" s="11"/>
      <c r="P36" s="11"/>
      <c r="Q36" s="11"/>
      <c r="R36" s="11"/>
      <c r="S36" s="11"/>
    </row>
    <row r="37" spans="1:19">
      <c r="A37" s="1864">
        <v>24</v>
      </c>
      <c r="B37" s="2174"/>
      <c r="C37" s="1301"/>
      <c r="D37" s="779"/>
      <c r="E37" s="776"/>
      <c r="F37" s="779"/>
      <c r="G37" s="774"/>
      <c r="H37" s="11"/>
      <c r="I37" s="11"/>
      <c r="J37" s="11"/>
      <c r="K37" s="11"/>
      <c r="L37" s="11"/>
      <c r="M37" s="11"/>
      <c r="N37" s="11"/>
      <c r="O37" s="11"/>
      <c r="P37" s="11"/>
      <c r="Q37" s="11"/>
      <c r="R37" s="11"/>
      <c r="S37" s="11"/>
    </row>
    <row r="38" spans="1:19">
      <c r="A38" s="1864">
        <v>25</v>
      </c>
      <c r="B38" s="2174"/>
      <c r="C38" s="1301"/>
      <c r="D38" s="779"/>
      <c r="E38" s="776"/>
      <c r="F38" s="779"/>
      <c r="G38" s="774"/>
      <c r="H38" s="11"/>
      <c r="I38" s="11"/>
      <c r="J38" s="11"/>
      <c r="K38" s="11"/>
      <c r="L38" s="11"/>
      <c r="M38" s="11"/>
      <c r="N38" s="11"/>
      <c r="O38" s="11"/>
      <c r="P38" s="11"/>
      <c r="Q38" s="11"/>
      <c r="R38" s="11"/>
      <c r="S38" s="11"/>
    </row>
    <row r="39" spans="1:19">
      <c r="A39" s="1864">
        <v>26</v>
      </c>
      <c r="B39" s="2174"/>
      <c r="C39" s="1301"/>
      <c r="D39" s="779"/>
      <c r="E39" s="776"/>
      <c r="F39" s="779"/>
      <c r="G39" s="774"/>
      <c r="H39" s="11"/>
      <c r="I39" s="11"/>
      <c r="J39" s="11"/>
      <c r="K39" s="11"/>
      <c r="L39" s="11"/>
      <c r="M39" s="11"/>
      <c r="N39" s="11"/>
      <c r="O39" s="11"/>
      <c r="P39" s="11"/>
      <c r="Q39" s="11"/>
      <c r="R39" s="11"/>
      <c r="S39" s="11"/>
    </row>
    <row r="40" spans="1:19">
      <c r="A40" s="1864">
        <v>27</v>
      </c>
      <c r="B40" s="2174"/>
      <c r="C40" s="1301"/>
      <c r="D40" s="779"/>
      <c r="E40" s="776"/>
      <c r="F40" s="779"/>
      <c r="G40" s="774"/>
      <c r="H40" s="11"/>
      <c r="I40" s="11"/>
      <c r="J40" s="11"/>
      <c r="K40" s="11"/>
      <c r="L40" s="11"/>
      <c r="M40" s="11"/>
      <c r="N40" s="11"/>
      <c r="O40" s="11"/>
      <c r="P40" s="11"/>
      <c r="Q40" s="11"/>
      <c r="R40" s="11"/>
      <c r="S40" s="11"/>
    </row>
    <row r="41" spans="1:19">
      <c r="A41" s="1864">
        <v>28</v>
      </c>
      <c r="B41" s="2174"/>
      <c r="C41" s="1301"/>
      <c r="D41" s="779"/>
      <c r="E41" s="776"/>
      <c r="F41" s="779"/>
      <c r="G41" s="774"/>
      <c r="H41" s="11"/>
      <c r="I41" s="11"/>
      <c r="J41" s="11"/>
      <c r="K41" s="11"/>
      <c r="L41" s="11"/>
      <c r="M41" s="11"/>
      <c r="N41" s="11"/>
      <c r="O41" s="11"/>
      <c r="P41" s="11"/>
      <c r="Q41" s="11"/>
      <c r="R41" s="11"/>
      <c r="S41" s="11"/>
    </row>
    <row r="42" spans="1:19">
      <c r="A42" s="1864">
        <v>29</v>
      </c>
      <c r="B42" s="2174"/>
      <c r="C42" s="1301"/>
      <c r="D42" s="779"/>
      <c r="E42" s="776"/>
      <c r="F42" s="779"/>
      <c r="G42" s="774"/>
      <c r="H42" s="11"/>
      <c r="I42" s="11"/>
      <c r="J42" s="11"/>
      <c r="K42" s="11"/>
      <c r="L42" s="11"/>
      <c r="M42" s="11"/>
      <c r="N42" s="11"/>
      <c r="O42" s="11"/>
      <c r="P42" s="11"/>
      <c r="Q42" s="11"/>
      <c r="R42" s="11"/>
      <c r="S42" s="11"/>
    </row>
    <row r="43" spans="1:19">
      <c r="A43" s="1864">
        <v>30</v>
      </c>
      <c r="B43" s="2174"/>
      <c r="C43" s="1301"/>
      <c r="D43" s="779"/>
      <c r="E43" s="776"/>
      <c r="F43" s="779"/>
      <c r="G43" s="774"/>
      <c r="H43" s="11"/>
      <c r="I43" s="11"/>
      <c r="J43" s="11"/>
      <c r="K43" s="11"/>
      <c r="L43" s="11"/>
      <c r="M43" s="11"/>
      <c r="N43" s="11"/>
      <c r="O43" s="11"/>
      <c r="P43" s="11"/>
      <c r="Q43" s="11"/>
      <c r="R43" s="11"/>
      <c r="S43" s="11"/>
    </row>
    <row r="44" spans="1:19">
      <c r="A44" s="1864">
        <v>31</v>
      </c>
      <c r="B44" s="2174"/>
      <c r="C44" s="1301"/>
      <c r="D44" s="779"/>
      <c r="E44" s="776"/>
      <c r="F44" s="779"/>
      <c r="G44" s="774"/>
      <c r="H44" s="11"/>
      <c r="I44" s="11"/>
      <c r="J44" s="11"/>
      <c r="K44" s="11"/>
      <c r="L44" s="11"/>
      <c r="M44" s="11"/>
      <c r="N44" s="11"/>
      <c r="O44" s="11"/>
      <c r="P44" s="11"/>
      <c r="Q44" s="11"/>
      <c r="R44" s="11"/>
      <c r="S44" s="11"/>
    </row>
    <row r="45" spans="1:19">
      <c r="A45" s="1864">
        <v>32</v>
      </c>
      <c r="B45" s="2174"/>
      <c r="C45" s="1301"/>
      <c r="D45" s="779"/>
      <c r="E45" s="776"/>
      <c r="F45" s="779"/>
      <c r="G45" s="774"/>
      <c r="H45" s="11"/>
      <c r="I45" s="11"/>
      <c r="J45" s="11"/>
      <c r="K45" s="11"/>
      <c r="L45" s="11"/>
      <c r="M45" s="11"/>
      <c r="N45" s="11"/>
      <c r="O45" s="11"/>
      <c r="P45" s="11"/>
      <c r="Q45" s="11"/>
      <c r="R45" s="11"/>
      <c r="S45" s="11"/>
    </row>
    <row r="46" spans="1:19">
      <c r="A46" s="1864">
        <v>33</v>
      </c>
      <c r="B46" s="2174"/>
      <c r="C46" s="1301"/>
      <c r="D46" s="779"/>
      <c r="E46" s="776"/>
      <c r="F46" s="779"/>
      <c r="G46" s="774"/>
      <c r="H46" s="11"/>
      <c r="I46" s="11"/>
      <c r="J46" s="11"/>
      <c r="K46" s="11"/>
      <c r="L46" s="11"/>
      <c r="M46" s="11"/>
      <c r="N46" s="11"/>
      <c r="O46" s="11"/>
      <c r="P46" s="11"/>
      <c r="Q46" s="11"/>
      <c r="R46" s="11"/>
      <c r="S46" s="11"/>
    </row>
    <row r="47" spans="1:19">
      <c r="A47" s="1864">
        <v>34</v>
      </c>
      <c r="B47" s="2174"/>
      <c r="C47" s="1301"/>
      <c r="D47" s="779"/>
      <c r="E47" s="776"/>
      <c r="F47" s="779"/>
      <c r="G47" s="774"/>
      <c r="H47" s="11"/>
      <c r="I47" s="11"/>
      <c r="J47" s="11"/>
      <c r="K47" s="11"/>
      <c r="L47" s="11"/>
      <c r="M47" s="11"/>
      <c r="N47" s="11"/>
      <c r="O47" s="11"/>
      <c r="P47" s="11"/>
      <c r="Q47" s="11"/>
      <c r="R47" s="11"/>
      <c r="S47" s="11"/>
    </row>
    <row r="48" spans="1:19">
      <c r="A48" s="1864">
        <v>35</v>
      </c>
      <c r="B48" s="2174"/>
      <c r="C48" s="1301"/>
      <c r="D48" s="779"/>
      <c r="E48" s="776"/>
      <c r="F48" s="779"/>
      <c r="G48" s="774"/>
      <c r="H48" s="11"/>
      <c r="I48" s="11"/>
      <c r="J48" s="11"/>
      <c r="K48" s="11"/>
      <c r="L48" s="11"/>
      <c r="M48" s="11"/>
      <c r="N48" s="11"/>
      <c r="O48" s="11"/>
      <c r="P48" s="11"/>
      <c r="Q48" s="11"/>
      <c r="R48" s="11"/>
      <c r="S48" s="11"/>
    </row>
    <row r="49" spans="1:19">
      <c r="A49" s="1864">
        <v>36</v>
      </c>
      <c r="B49" s="2174"/>
      <c r="C49" s="1301"/>
      <c r="D49" s="779"/>
      <c r="E49" s="776"/>
      <c r="F49" s="779"/>
      <c r="G49" s="774"/>
      <c r="H49" s="11"/>
      <c r="I49" s="11"/>
      <c r="J49" s="11"/>
      <c r="K49" s="11"/>
      <c r="L49" s="11"/>
      <c r="M49" s="11"/>
      <c r="N49" s="11"/>
      <c r="O49" s="11"/>
      <c r="P49" s="11"/>
      <c r="Q49" s="11"/>
      <c r="R49" s="11"/>
      <c r="S49" s="11"/>
    </row>
    <row r="50" spans="1:19">
      <c r="A50" s="1864">
        <v>37</v>
      </c>
      <c r="B50" s="2174"/>
      <c r="C50" s="1301"/>
      <c r="D50" s="779"/>
      <c r="E50" s="776"/>
      <c r="F50" s="779"/>
      <c r="G50" s="774"/>
      <c r="H50" s="11"/>
      <c r="I50" s="11"/>
      <c r="J50" s="11"/>
      <c r="K50" s="11"/>
      <c r="L50" s="11"/>
      <c r="M50" s="11"/>
      <c r="N50" s="11"/>
      <c r="O50" s="11"/>
      <c r="P50" s="11"/>
      <c r="Q50" s="11"/>
      <c r="R50" s="11"/>
      <c r="S50" s="11"/>
    </row>
    <row r="51" spans="1:19">
      <c r="A51" s="1864">
        <v>38</v>
      </c>
      <c r="B51" s="2174"/>
      <c r="C51" s="1301"/>
      <c r="D51" s="779"/>
      <c r="E51" s="776"/>
      <c r="F51" s="779"/>
      <c r="G51" s="774"/>
      <c r="H51" s="11"/>
      <c r="I51" s="11"/>
      <c r="J51" s="11"/>
      <c r="K51" s="11"/>
      <c r="L51" s="11"/>
      <c r="M51" s="11"/>
      <c r="N51" s="11"/>
      <c r="O51" s="11"/>
      <c r="P51" s="11"/>
      <c r="Q51" s="11"/>
      <c r="R51" s="11"/>
      <c r="S51" s="11"/>
    </row>
    <row r="52" spans="1:19">
      <c r="A52" s="1864">
        <v>39</v>
      </c>
      <c r="B52" s="2174"/>
      <c r="C52" s="1301"/>
      <c r="D52" s="779"/>
      <c r="E52" s="776"/>
      <c r="F52" s="779"/>
      <c r="G52" s="774"/>
      <c r="H52" s="11"/>
      <c r="I52" s="11"/>
      <c r="J52" s="11"/>
      <c r="K52" s="11"/>
      <c r="L52" s="11"/>
      <c r="M52" s="11"/>
      <c r="N52" s="11"/>
      <c r="O52" s="11"/>
      <c r="P52" s="11"/>
      <c r="Q52" s="11"/>
      <c r="R52" s="11"/>
      <c r="S52" s="11"/>
    </row>
    <row r="53" spans="1:19">
      <c r="A53" s="1864">
        <v>40</v>
      </c>
      <c r="B53" s="2174"/>
      <c r="C53" s="1301"/>
      <c r="D53" s="779"/>
      <c r="E53" s="776"/>
      <c r="F53" s="779"/>
      <c r="G53" s="774"/>
      <c r="H53" s="11"/>
      <c r="I53" s="11"/>
      <c r="J53" s="11"/>
      <c r="K53" s="11"/>
      <c r="L53" s="11"/>
      <c r="M53" s="11"/>
      <c r="N53" s="11"/>
      <c r="O53" s="11"/>
      <c r="P53" s="11"/>
      <c r="Q53" s="11"/>
      <c r="R53" s="11"/>
      <c r="S53" s="11"/>
    </row>
    <row r="54" spans="1:19">
      <c r="A54" s="1864">
        <v>41</v>
      </c>
      <c r="B54" s="2174"/>
      <c r="C54" s="1301"/>
      <c r="D54" s="779"/>
      <c r="E54" s="776"/>
      <c r="F54" s="779"/>
      <c r="G54" s="774"/>
      <c r="H54" s="11"/>
      <c r="I54" s="11"/>
      <c r="J54" s="11"/>
      <c r="K54" s="11"/>
      <c r="L54" s="11"/>
      <c r="M54" s="11"/>
      <c r="N54" s="11"/>
      <c r="O54" s="11"/>
      <c r="P54" s="11"/>
      <c r="Q54" s="11"/>
      <c r="R54" s="11"/>
      <c r="S54" s="11"/>
    </row>
    <row r="55" spans="1:19">
      <c r="A55" s="1864">
        <v>42</v>
      </c>
      <c r="B55" s="2174"/>
      <c r="C55" s="1301"/>
      <c r="D55" s="779"/>
      <c r="E55" s="776"/>
      <c r="F55" s="779"/>
      <c r="G55" s="774"/>
      <c r="H55" s="11"/>
      <c r="I55" s="11"/>
      <c r="J55" s="11"/>
      <c r="K55" s="11"/>
      <c r="L55" s="11"/>
      <c r="M55" s="11"/>
      <c r="N55" s="11"/>
      <c r="O55" s="11"/>
      <c r="P55" s="11"/>
      <c r="Q55" s="11"/>
      <c r="R55" s="11"/>
      <c r="S55" s="11"/>
    </row>
    <row r="56" spans="1:19">
      <c r="A56" s="1864">
        <v>43</v>
      </c>
      <c r="B56" s="2174"/>
      <c r="C56" s="1301"/>
      <c r="D56" s="779"/>
      <c r="E56" s="776"/>
      <c r="F56" s="779"/>
      <c r="G56" s="774"/>
      <c r="H56" s="11"/>
      <c r="I56" s="11"/>
      <c r="J56" s="11"/>
      <c r="K56" s="11"/>
      <c r="L56" s="11"/>
      <c r="M56" s="11"/>
      <c r="N56" s="11"/>
      <c r="O56" s="11"/>
      <c r="P56" s="11"/>
      <c r="Q56" s="11"/>
      <c r="R56" s="11"/>
      <c r="S56" s="11"/>
    </row>
    <row r="57" spans="1:19">
      <c r="A57" s="1864">
        <v>44</v>
      </c>
      <c r="B57" s="2174"/>
      <c r="C57" s="1301"/>
      <c r="D57" s="779"/>
      <c r="E57" s="776"/>
      <c r="F57" s="779"/>
      <c r="G57" s="774"/>
      <c r="H57" s="11"/>
      <c r="I57" s="11"/>
      <c r="J57" s="11"/>
      <c r="K57" s="11"/>
      <c r="L57" s="11"/>
      <c r="M57" s="11"/>
      <c r="N57" s="11"/>
      <c r="O57" s="11"/>
      <c r="P57" s="11"/>
      <c r="Q57" s="11"/>
      <c r="R57" s="11"/>
      <c r="S57" s="11"/>
    </row>
    <row r="58" spans="1:19">
      <c r="A58" s="1864" t="s">
        <v>1454</v>
      </c>
      <c r="B58" s="2174"/>
      <c r="C58" s="1301"/>
      <c r="D58" s="779"/>
      <c r="E58" s="776"/>
      <c r="F58" s="779"/>
      <c r="G58" s="774"/>
      <c r="H58" s="11"/>
      <c r="I58" s="11"/>
      <c r="J58" s="11"/>
      <c r="K58" s="11"/>
      <c r="L58" s="11"/>
      <c r="M58" s="11"/>
      <c r="N58" s="11"/>
      <c r="O58" s="11"/>
      <c r="P58" s="11"/>
      <c r="Q58" s="11"/>
      <c r="R58" s="11"/>
      <c r="S58" s="11"/>
    </row>
    <row r="59" spans="1:19">
      <c r="A59" s="1864">
        <v>46</v>
      </c>
      <c r="B59" s="2174"/>
      <c r="C59" s="1301"/>
      <c r="D59" s="779">
        <f>D126</f>
        <v>0</v>
      </c>
      <c r="E59" s="224"/>
      <c r="F59" s="779">
        <f>F126</f>
        <v>0</v>
      </c>
      <c r="G59" s="774">
        <f>G126</f>
        <v>0</v>
      </c>
      <c r="H59" s="11"/>
      <c r="I59" s="11"/>
      <c r="J59" s="11"/>
      <c r="K59" s="11"/>
      <c r="L59" s="11"/>
      <c r="M59" s="11"/>
      <c r="N59" s="11"/>
      <c r="O59" s="11"/>
      <c r="P59" s="11"/>
      <c r="Q59" s="11"/>
      <c r="R59" s="11"/>
      <c r="S59" s="11"/>
    </row>
    <row r="60" spans="1:19">
      <c r="A60" s="1864">
        <v>47</v>
      </c>
      <c r="B60" s="168" t="s">
        <v>1299</v>
      </c>
      <c r="C60" s="780">
        <v>5906857</v>
      </c>
      <c r="D60" s="2175"/>
      <c r="E60" s="224"/>
      <c r="F60" s="2175"/>
      <c r="G60" s="781">
        <v>6841602</v>
      </c>
      <c r="H60" s="11"/>
      <c r="I60" s="11"/>
      <c r="J60" s="11"/>
      <c r="K60" s="11"/>
      <c r="L60" s="11"/>
      <c r="M60" s="11"/>
      <c r="N60" s="11"/>
      <c r="O60" s="11"/>
      <c r="P60" s="11"/>
      <c r="Q60" s="11"/>
      <c r="R60" s="11"/>
      <c r="S60" s="11"/>
    </row>
    <row r="61" spans="1:19">
      <c r="A61" s="1864">
        <v>48</v>
      </c>
      <c r="B61" s="59" t="s">
        <v>1300</v>
      </c>
      <c r="C61" s="2175">
        <f>SUM(C14:C59)</f>
        <v>12455510</v>
      </c>
      <c r="D61" s="2175"/>
      <c r="E61" s="776"/>
      <c r="F61" s="2175"/>
      <c r="G61" s="178">
        <f>SUM(G14:G59)</f>
        <v>9766835.3099999949</v>
      </c>
      <c r="H61" s="11"/>
      <c r="I61" s="11"/>
      <c r="J61" s="11"/>
      <c r="K61" s="11"/>
      <c r="L61" s="11"/>
      <c r="M61" s="11"/>
      <c r="N61" s="11"/>
      <c r="O61" s="11"/>
      <c r="P61" s="11"/>
      <c r="Q61" s="11"/>
      <c r="R61" s="11"/>
      <c r="S61" s="11"/>
    </row>
    <row r="62" spans="1:19">
      <c r="A62" s="1864"/>
      <c r="B62" s="61" t="s">
        <v>4709</v>
      </c>
      <c r="C62" s="224"/>
      <c r="D62" s="224"/>
      <c r="E62" s="224"/>
      <c r="F62" s="224"/>
      <c r="G62" s="195"/>
      <c r="H62" s="11"/>
      <c r="I62" s="11"/>
      <c r="J62" s="11"/>
      <c r="K62" s="11"/>
      <c r="L62" s="11"/>
      <c r="M62" s="11"/>
      <c r="N62" s="11"/>
      <c r="O62" s="11"/>
      <c r="P62" s="11"/>
      <c r="Q62" s="11"/>
      <c r="R62" s="11"/>
      <c r="S62" s="11"/>
    </row>
    <row r="63" spans="1:19" ht="15.75" thickBot="1">
      <c r="A63" s="225">
        <v>49</v>
      </c>
      <c r="B63" s="226" t="s">
        <v>1741</v>
      </c>
      <c r="C63" s="782">
        <f>C60+C61</f>
        <v>18362367</v>
      </c>
      <c r="D63" s="154">
        <f>D60+D61</f>
        <v>0</v>
      </c>
      <c r="E63" s="227"/>
      <c r="F63" s="154">
        <f>F60+F61</f>
        <v>0</v>
      </c>
      <c r="G63" s="770">
        <f>G60+G61</f>
        <v>16608437.309999995</v>
      </c>
      <c r="H63" s="11"/>
      <c r="I63" s="11"/>
      <c r="J63" s="11"/>
      <c r="K63" s="11"/>
      <c r="L63" s="11"/>
      <c r="M63" s="11"/>
      <c r="N63" s="11"/>
      <c r="O63" s="11"/>
      <c r="P63" s="11"/>
      <c r="Q63" s="11"/>
      <c r="R63" s="11"/>
      <c r="S63" s="11"/>
    </row>
    <row r="64" spans="1:19">
      <c r="A64" s="11"/>
      <c r="B64" s="11"/>
      <c r="C64" s="11"/>
      <c r="D64" s="11"/>
      <c r="E64" s="11"/>
      <c r="F64" s="11"/>
      <c r="G64" s="11"/>
      <c r="H64" s="11"/>
      <c r="I64" s="11"/>
      <c r="J64" s="11"/>
      <c r="K64" s="11"/>
      <c r="L64" s="11"/>
      <c r="M64" s="11"/>
      <c r="N64" s="11"/>
      <c r="O64" s="11"/>
      <c r="P64" s="11"/>
      <c r="Q64" s="11"/>
      <c r="R64" s="11"/>
      <c r="S64" s="11"/>
    </row>
    <row r="65" spans="1:19">
      <c r="A65" s="11" t="s">
        <v>1301</v>
      </c>
      <c r="B65" s="11"/>
      <c r="C65" s="11"/>
      <c r="D65" s="11"/>
      <c r="E65" s="11"/>
      <c r="F65" s="11"/>
      <c r="G65" s="11"/>
      <c r="H65" s="11"/>
      <c r="I65" s="11"/>
      <c r="J65" s="11"/>
      <c r="K65" s="11"/>
      <c r="L65" s="11"/>
      <c r="M65" s="11"/>
      <c r="N65" s="11"/>
      <c r="O65" s="11"/>
      <c r="P65" s="11"/>
      <c r="Q65" s="11"/>
      <c r="R65" s="11"/>
      <c r="S65" s="11"/>
    </row>
    <row r="66" spans="1:19">
      <c r="A66" s="44" t="s">
        <v>1302</v>
      </c>
      <c r="B66" s="44"/>
      <c r="C66" s="44"/>
      <c r="D66" s="44"/>
      <c r="E66" s="44"/>
      <c r="F66" s="44"/>
      <c r="G66" s="44"/>
      <c r="H66" s="11"/>
      <c r="I66" s="11"/>
      <c r="J66" s="11"/>
      <c r="K66" s="11"/>
      <c r="L66" s="11"/>
      <c r="M66" s="11"/>
      <c r="N66" s="11"/>
      <c r="O66" s="11"/>
      <c r="P66" s="11"/>
      <c r="Q66" s="11"/>
      <c r="R66" s="11"/>
      <c r="S66" s="11"/>
    </row>
    <row r="67" spans="1:19" ht="15.75">
      <c r="A67" s="46" t="s">
        <v>1303</v>
      </c>
      <c r="B67" s="44"/>
      <c r="C67" s="44"/>
      <c r="D67" s="44"/>
      <c r="E67" s="44"/>
      <c r="F67" s="44"/>
      <c r="G67" s="44"/>
      <c r="H67" s="11"/>
      <c r="I67" s="11"/>
      <c r="J67" s="11"/>
      <c r="K67" s="11"/>
      <c r="L67" s="11"/>
      <c r="M67" s="11"/>
      <c r="N67" s="11"/>
      <c r="O67" s="11"/>
      <c r="P67" s="11"/>
      <c r="Q67" s="11"/>
      <c r="R67" s="11"/>
      <c r="S67" s="11"/>
    </row>
    <row r="68" spans="1:19">
      <c r="A68" s="11"/>
      <c r="B68" s="11"/>
      <c r="C68" s="11"/>
      <c r="D68" s="11"/>
      <c r="E68" s="11"/>
      <c r="F68" s="11"/>
      <c r="G68" s="11"/>
      <c r="H68" s="11"/>
      <c r="I68" s="11"/>
      <c r="J68" s="11"/>
      <c r="K68" s="11"/>
      <c r="L68" s="11"/>
      <c r="M68" s="11"/>
      <c r="N68" s="11"/>
      <c r="O68" s="11"/>
      <c r="P68" s="11"/>
      <c r="Q68" s="11"/>
      <c r="R68" s="11"/>
      <c r="S68" s="11"/>
    </row>
    <row r="69" spans="1:19" ht="15.75" thickBot="1">
      <c r="A69" s="11" t="str">
        <f>'[34]Data Sheet'!$C$25</f>
        <v>ORANGE AND ROCKLAND UTILITIES, INC.</v>
      </c>
      <c r="B69" s="11"/>
      <c r="C69" s="11"/>
      <c r="D69" s="11"/>
      <c r="E69" s="11"/>
      <c r="F69" s="456" t="str">
        <f>'[34]Data Sheet'!$C$40</f>
        <v>4/30/2008</v>
      </c>
      <c r="G69" s="11" t="str">
        <f>'[34]Data Sheet'!$C$38</f>
        <v>12/31/2007</v>
      </c>
      <c r="H69" s="11"/>
      <c r="I69" s="11"/>
      <c r="J69" s="11"/>
      <c r="K69" s="11"/>
      <c r="L69" s="11"/>
      <c r="M69" s="11"/>
      <c r="N69" s="11"/>
      <c r="O69" s="11"/>
      <c r="P69" s="11"/>
      <c r="Q69" s="11"/>
      <c r="R69" s="11"/>
      <c r="S69" s="11"/>
    </row>
    <row r="70" spans="1:19">
      <c r="A70" s="13"/>
      <c r="B70" s="41"/>
      <c r="C70" s="41"/>
      <c r="D70" s="41"/>
      <c r="E70" s="41"/>
      <c r="F70" s="41"/>
      <c r="G70" s="42"/>
      <c r="H70" s="11"/>
      <c r="I70" s="11"/>
      <c r="J70" s="11"/>
      <c r="K70" s="11"/>
      <c r="L70" s="11"/>
      <c r="M70" s="11"/>
      <c r="N70" s="11"/>
      <c r="O70" s="11"/>
      <c r="P70" s="11"/>
      <c r="Q70" s="11"/>
      <c r="R70" s="11"/>
      <c r="S70" s="11"/>
    </row>
    <row r="71" spans="1:19">
      <c r="A71" s="202" t="s">
        <v>1288</v>
      </c>
      <c r="B71" s="44"/>
      <c r="C71" s="44"/>
      <c r="D71" s="44"/>
      <c r="E71" s="44"/>
      <c r="F71" s="44"/>
      <c r="G71" s="45"/>
      <c r="H71" s="11"/>
      <c r="I71" s="11"/>
      <c r="J71" s="11"/>
      <c r="K71" s="11"/>
      <c r="L71" s="11"/>
      <c r="M71" s="11"/>
      <c r="N71" s="11"/>
      <c r="O71" s="11"/>
      <c r="P71" s="11"/>
      <c r="Q71" s="11"/>
      <c r="R71" s="11"/>
      <c r="S71" s="11"/>
    </row>
    <row r="72" spans="1:19">
      <c r="A72" s="49"/>
      <c r="B72" s="52"/>
      <c r="C72" s="52"/>
      <c r="D72" s="52"/>
      <c r="E72" s="52"/>
      <c r="F72" s="52"/>
      <c r="G72" s="51"/>
      <c r="H72" s="11"/>
      <c r="I72" s="11"/>
      <c r="J72" s="11"/>
      <c r="K72" s="11"/>
      <c r="L72" s="11"/>
      <c r="M72" s="11"/>
      <c r="N72" s="11"/>
      <c r="O72" s="11"/>
      <c r="P72" s="11"/>
      <c r="Q72" s="11"/>
      <c r="R72" s="11"/>
      <c r="S72" s="11"/>
    </row>
    <row r="73" spans="1:19">
      <c r="A73" s="1861"/>
      <c r="B73" s="64"/>
      <c r="C73" s="64"/>
      <c r="D73" s="64"/>
      <c r="E73" s="222" t="s">
        <v>1293</v>
      </c>
      <c r="F73" s="132"/>
      <c r="G73" s="65"/>
      <c r="H73" s="11"/>
      <c r="I73" s="11"/>
      <c r="J73" s="11"/>
      <c r="K73" s="11"/>
      <c r="L73" s="11"/>
      <c r="M73" s="11"/>
      <c r="N73" s="11"/>
      <c r="O73" s="11"/>
      <c r="P73" s="11"/>
      <c r="Q73" s="11"/>
      <c r="R73" s="11"/>
      <c r="S73" s="11"/>
    </row>
    <row r="74" spans="1:19">
      <c r="A74" s="1864"/>
      <c r="B74" s="66"/>
      <c r="C74" s="1832" t="s">
        <v>1294</v>
      </c>
      <c r="D74" s="66"/>
      <c r="E74" s="1832" t="s">
        <v>1744</v>
      </c>
      <c r="F74" s="66"/>
      <c r="G74" s="137" t="s">
        <v>3042</v>
      </c>
      <c r="H74" s="11"/>
      <c r="I74" s="11"/>
      <c r="J74" s="11"/>
      <c r="K74" s="11"/>
      <c r="L74" s="11"/>
      <c r="M74" s="11"/>
      <c r="N74" s="11"/>
      <c r="O74" s="11"/>
      <c r="P74" s="11"/>
      <c r="Q74" s="11"/>
      <c r="R74" s="11"/>
      <c r="S74" s="11"/>
    </row>
    <row r="75" spans="1:19">
      <c r="A75" s="1864"/>
      <c r="B75" s="1832" t="s">
        <v>1295</v>
      </c>
      <c r="C75" s="1832" t="s">
        <v>1296</v>
      </c>
      <c r="D75" s="1832" t="s">
        <v>1282</v>
      </c>
      <c r="E75" s="1832" t="s">
        <v>1259</v>
      </c>
      <c r="F75" s="1832" t="s">
        <v>3045</v>
      </c>
      <c r="G75" s="137" t="s">
        <v>764</v>
      </c>
      <c r="H75" s="11"/>
      <c r="I75" s="11"/>
      <c r="J75" s="11"/>
      <c r="K75" s="11"/>
      <c r="L75" s="11"/>
      <c r="M75" s="11"/>
      <c r="N75" s="11"/>
      <c r="O75" s="11"/>
      <c r="P75" s="11"/>
      <c r="Q75" s="11"/>
      <c r="R75" s="11"/>
      <c r="S75" s="11"/>
    </row>
    <row r="76" spans="1:19">
      <c r="A76" s="1868"/>
      <c r="B76" s="220" t="s">
        <v>74</v>
      </c>
      <c r="C76" s="220" t="s">
        <v>1297</v>
      </c>
      <c r="D76" s="220" t="s">
        <v>2141</v>
      </c>
      <c r="E76" s="220" t="s">
        <v>2142</v>
      </c>
      <c r="F76" s="220" t="s">
        <v>1284</v>
      </c>
      <c r="G76" s="138" t="s">
        <v>1298</v>
      </c>
      <c r="H76" s="11"/>
      <c r="I76" s="11"/>
      <c r="J76" s="11"/>
      <c r="K76" s="11"/>
      <c r="L76" s="11"/>
      <c r="M76" s="11"/>
      <c r="N76" s="11"/>
      <c r="O76" s="11"/>
      <c r="P76" s="11"/>
      <c r="Q76" s="11"/>
      <c r="R76" s="11"/>
      <c r="S76" s="11"/>
    </row>
    <row r="77" spans="1:19">
      <c r="A77" s="47"/>
      <c r="B77" s="53"/>
      <c r="C77" s="199"/>
      <c r="D77" s="210"/>
      <c r="E77" s="11"/>
      <c r="F77" s="210"/>
      <c r="G77" s="178">
        <f t="shared" ref="G77:G125" si="1">C77+D77-F77</f>
        <v>0</v>
      </c>
      <c r="H77" s="11"/>
      <c r="I77" s="11"/>
      <c r="J77" s="11"/>
      <c r="K77" s="11"/>
      <c r="L77" s="11"/>
      <c r="M77" s="11"/>
      <c r="N77" s="11"/>
      <c r="O77" s="11"/>
      <c r="P77" s="11"/>
      <c r="Q77" s="11"/>
      <c r="R77" s="11"/>
      <c r="S77" s="11"/>
    </row>
    <row r="78" spans="1:19">
      <c r="A78" s="47"/>
      <c r="B78" s="53"/>
      <c r="C78" s="199"/>
      <c r="D78" s="210"/>
      <c r="E78" s="11"/>
      <c r="F78" s="210"/>
      <c r="G78" s="178">
        <f t="shared" si="1"/>
        <v>0</v>
      </c>
      <c r="H78" s="11"/>
      <c r="I78" s="11"/>
      <c r="J78" s="11"/>
      <c r="K78" s="11"/>
      <c r="L78" s="11"/>
      <c r="M78" s="11"/>
      <c r="N78" s="11"/>
      <c r="O78" s="11"/>
      <c r="P78" s="11"/>
      <c r="Q78" s="11"/>
      <c r="R78" s="11"/>
      <c r="S78" s="11"/>
    </row>
    <row r="79" spans="1:19">
      <c r="A79" s="47"/>
      <c r="B79" s="53"/>
      <c r="C79" s="199"/>
      <c r="D79" s="210"/>
      <c r="E79" s="11"/>
      <c r="F79" s="210"/>
      <c r="G79" s="178">
        <f t="shared" si="1"/>
        <v>0</v>
      </c>
      <c r="H79" s="11"/>
      <c r="I79" s="11"/>
      <c r="J79" s="11"/>
      <c r="K79" s="11"/>
      <c r="L79" s="11"/>
      <c r="M79" s="11"/>
      <c r="N79" s="11"/>
      <c r="O79" s="11"/>
      <c r="P79" s="11"/>
      <c r="Q79" s="11"/>
      <c r="R79" s="11"/>
      <c r="S79" s="11"/>
    </row>
    <row r="80" spans="1:19">
      <c r="A80" s="47"/>
      <c r="B80" s="53"/>
      <c r="C80" s="199"/>
      <c r="D80" s="210"/>
      <c r="E80" s="11"/>
      <c r="F80" s="210"/>
      <c r="G80" s="178">
        <f t="shared" si="1"/>
        <v>0</v>
      </c>
      <c r="H80" s="11"/>
      <c r="I80" s="11"/>
      <c r="J80" s="11"/>
      <c r="K80" s="11"/>
      <c r="L80" s="11"/>
      <c r="M80" s="11"/>
      <c r="N80" s="11"/>
      <c r="O80" s="11"/>
      <c r="P80" s="11"/>
      <c r="Q80" s="11"/>
      <c r="R80" s="11"/>
      <c r="S80" s="11"/>
    </row>
    <row r="81" spans="1:19">
      <c r="A81" s="47"/>
      <c r="B81" s="53"/>
      <c r="C81" s="199"/>
      <c r="D81" s="210"/>
      <c r="E81" s="11"/>
      <c r="F81" s="210"/>
      <c r="G81" s="178">
        <f t="shared" si="1"/>
        <v>0</v>
      </c>
      <c r="H81" s="11"/>
      <c r="I81" s="11"/>
      <c r="J81" s="11"/>
      <c r="K81" s="11"/>
      <c r="L81" s="11"/>
      <c r="M81" s="11"/>
      <c r="N81" s="11"/>
      <c r="O81" s="11"/>
      <c r="P81" s="11"/>
      <c r="Q81" s="11"/>
      <c r="R81" s="11"/>
      <c r="S81" s="11"/>
    </row>
    <row r="82" spans="1:19">
      <c r="A82" s="47"/>
      <c r="B82" s="53"/>
      <c r="C82" s="228"/>
      <c r="D82" s="210"/>
      <c r="E82" s="1843"/>
      <c r="F82" s="229"/>
      <c r="G82" s="178">
        <f t="shared" si="1"/>
        <v>0</v>
      </c>
      <c r="H82" s="11"/>
      <c r="I82" s="11"/>
      <c r="J82" s="11"/>
      <c r="K82" s="11"/>
      <c r="L82" s="11"/>
      <c r="M82" s="11"/>
      <c r="N82" s="11"/>
      <c r="O82" s="11"/>
      <c r="P82" s="11"/>
      <c r="Q82" s="11"/>
      <c r="R82" s="11"/>
      <c r="S82" s="11"/>
    </row>
    <row r="83" spans="1:19">
      <c r="A83" s="47"/>
      <c r="B83" s="53"/>
      <c r="C83" s="199"/>
      <c r="D83" s="210"/>
      <c r="E83" s="11"/>
      <c r="F83" s="210"/>
      <c r="G83" s="178">
        <f t="shared" si="1"/>
        <v>0</v>
      </c>
      <c r="H83" s="11"/>
      <c r="I83" s="11"/>
      <c r="J83" s="11"/>
      <c r="K83" s="11"/>
      <c r="L83" s="11"/>
      <c r="M83" s="11"/>
      <c r="N83" s="11"/>
      <c r="O83" s="11"/>
      <c r="P83" s="11"/>
      <c r="Q83" s="11"/>
      <c r="R83" s="11"/>
      <c r="S83" s="11"/>
    </row>
    <row r="84" spans="1:19">
      <c r="A84" s="47"/>
      <c r="B84" s="53"/>
      <c r="C84" s="199"/>
      <c r="D84" s="210"/>
      <c r="E84" s="11"/>
      <c r="F84" s="210"/>
      <c r="G84" s="178">
        <f t="shared" si="1"/>
        <v>0</v>
      </c>
      <c r="H84" s="11"/>
      <c r="I84" s="11"/>
      <c r="J84" s="11"/>
      <c r="K84" s="11"/>
      <c r="L84" s="11"/>
      <c r="M84" s="11"/>
      <c r="N84" s="11"/>
      <c r="O84" s="11"/>
      <c r="P84" s="11"/>
      <c r="Q84" s="11"/>
      <c r="R84" s="11"/>
      <c r="S84" s="11"/>
    </row>
    <row r="85" spans="1:19">
      <c r="A85" s="47"/>
      <c r="B85" s="53"/>
      <c r="C85" s="199"/>
      <c r="D85" s="210"/>
      <c r="E85" s="11"/>
      <c r="F85" s="210"/>
      <c r="G85" s="178">
        <f t="shared" si="1"/>
        <v>0</v>
      </c>
      <c r="H85" s="11"/>
      <c r="I85" s="11"/>
      <c r="J85" s="11"/>
      <c r="K85" s="11"/>
      <c r="L85" s="11"/>
      <c r="M85" s="11"/>
      <c r="N85" s="11"/>
      <c r="O85" s="11"/>
      <c r="P85" s="11"/>
      <c r="Q85" s="11"/>
      <c r="R85" s="11"/>
      <c r="S85" s="11"/>
    </row>
    <row r="86" spans="1:19">
      <c r="A86" s="47"/>
      <c r="B86" s="53"/>
      <c r="C86" s="199"/>
      <c r="D86" s="210"/>
      <c r="E86" s="11"/>
      <c r="F86" s="210"/>
      <c r="G86" s="178">
        <f t="shared" si="1"/>
        <v>0</v>
      </c>
      <c r="H86" s="11"/>
      <c r="I86" s="11"/>
      <c r="J86" s="11"/>
      <c r="K86" s="11"/>
      <c r="L86" s="11"/>
      <c r="M86" s="11"/>
      <c r="N86" s="11"/>
      <c r="O86" s="11"/>
      <c r="P86" s="11"/>
      <c r="Q86" s="11"/>
      <c r="R86" s="11"/>
      <c r="S86" s="11"/>
    </row>
    <row r="87" spans="1:19">
      <c r="A87" s="47"/>
      <c r="B87" s="53"/>
      <c r="C87" s="199"/>
      <c r="D87" s="210"/>
      <c r="E87" s="11"/>
      <c r="F87" s="210"/>
      <c r="G87" s="178">
        <f t="shared" si="1"/>
        <v>0</v>
      </c>
      <c r="H87" s="11"/>
      <c r="I87" s="11"/>
      <c r="J87" s="11"/>
      <c r="K87" s="11"/>
      <c r="L87" s="11"/>
      <c r="M87" s="11"/>
      <c r="N87" s="11"/>
      <c r="O87" s="11"/>
      <c r="P87" s="11"/>
      <c r="Q87" s="11"/>
      <c r="R87" s="11"/>
      <c r="S87" s="11"/>
    </row>
    <row r="88" spans="1:19">
      <c r="A88" s="47"/>
      <c r="B88" s="53"/>
      <c r="C88" s="199"/>
      <c r="D88" s="210"/>
      <c r="E88" s="11"/>
      <c r="F88" s="210"/>
      <c r="G88" s="178">
        <f t="shared" si="1"/>
        <v>0</v>
      </c>
      <c r="H88" s="11"/>
      <c r="I88" s="11"/>
      <c r="J88" s="11"/>
      <c r="K88" s="11"/>
      <c r="L88" s="11"/>
      <c r="M88" s="11"/>
      <c r="N88" s="11"/>
      <c r="O88" s="11"/>
      <c r="P88" s="11"/>
      <c r="Q88" s="11"/>
      <c r="R88" s="11"/>
      <c r="S88" s="11"/>
    </row>
    <row r="89" spans="1:19">
      <c r="A89" s="47"/>
      <c r="B89" s="53"/>
      <c r="C89" s="199"/>
      <c r="D89" s="210"/>
      <c r="E89" s="11"/>
      <c r="F89" s="210"/>
      <c r="G89" s="178">
        <f t="shared" si="1"/>
        <v>0</v>
      </c>
      <c r="H89" s="11"/>
      <c r="I89" s="11"/>
      <c r="J89" s="11"/>
      <c r="K89" s="11"/>
      <c r="L89" s="11"/>
      <c r="M89" s="11"/>
      <c r="N89" s="11"/>
      <c r="O89" s="11"/>
      <c r="P89" s="11"/>
      <c r="Q89" s="11"/>
      <c r="R89" s="11"/>
      <c r="S89" s="11"/>
    </row>
    <row r="90" spans="1:19">
      <c r="A90" s="47"/>
      <c r="B90" s="53"/>
      <c r="C90" s="199"/>
      <c r="D90" s="210"/>
      <c r="E90" s="11"/>
      <c r="F90" s="210"/>
      <c r="G90" s="178">
        <f t="shared" si="1"/>
        <v>0</v>
      </c>
      <c r="H90" s="11"/>
      <c r="I90" s="11"/>
      <c r="J90" s="11"/>
      <c r="K90" s="11"/>
      <c r="L90" s="11"/>
      <c r="M90" s="11"/>
      <c r="N90" s="11"/>
      <c r="O90" s="11"/>
      <c r="P90" s="11"/>
      <c r="Q90" s="11"/>
      <c r="R90" s="11"/>
      <c r="S90" s="11"/>
    </row>
    <row r="91" spans="1:19">
      <c r="A91" s="47"/>
      <c r="B91" s="53"/>
      <c r="C91" s="199"/>
      <c r="D91" s="210"/>
      <c r="E91" s="11"/>
      <c r="F91" s="210"/>
      <c r="G91" s="178">
        <f t="shared" si="1"/>
        <v>0</v>
      </c>
      <c r="H91" s="11"/>
      <c r="I91" s="11"/>
      <c r="J91" s="11"/>
      <c r="K91" s="11"/>
      <c r="L91" s="11"/>
      <c r="M91" s="11"/>
      <c r="N91" s="11"/>
      <c r="O91" s="11"/>
      <c r="P91" s="11"/>
      <c r="Q91" s="11"/>
      <c r="R91" s="11"/>
      <c r="S91" s="11"/>
    </row>
    <row r="92" spans="1:19">
      <c r="A92" s="47"/>
      <c r="B92" s="53"/>
      <c r="C92" s="199"/>
      <c r="D92" s="210"/>
      <c r="E92" s="11"/>
      <c r="F92" s="210"/>
      <c r="G92" s="178">
        <f t="shared" si="1"/>
        <v>0</v>
      </c>
    </row>
    <row r="93" spans="1:19">
      <c r="A93" s="47"/>
      <c r="B93" s="53"/>
      <c r="C93" s="199"/>
      <c r="D93" s="210"/>
      <c r="E93" s="11"/>
      <c r="F93" s="210"/>
      <c r="G93" s="178">
        <f t="shared" si="1"/>
        <v>0</v>
      </c>
    </row>
    <row r="94" spans="1:19">
      <c r="A94" s="47"/>
      <c r="B94" s="53"/>
      <c r="C94" s="199"/>
      <c r="D94" s="210"/>
      <c r="E94" s="11"/>
      <c r="F94" s="210"/>
      <c r="G94" s="178">
        <f t="shared" si="1"/>
        <v>0</v>
      </c>
    </row>
    <row r="95" spans="1:19">
      <c r="A95" s="47"/>
      <c r="B95" s="53"/>
      <c r="C95" s="199"/>
      <c r="D95" s="210"/>
      <c r="E95" s="11"/>
      <c r="F95" s="210"/>
      <c r="G95" s="178">
        <f t="shared" si="1"/>
        <v>0</v>
      </c>
    </row>
    <row r="96" spans="1:19">
      <c r="A96" s="47"/>
      <c r="B96" s="53"/>
      <c r="C96" s="199"/>
      <c r="D96" s="210"/>
      <c r="E96" s="11"/>
      <c r="F96" s="210"/>
      <c r="G96" s="178">
        <f t="shared" si="1"/>
        <v>0</v>
      </c>
    </row>
    <row r="97" spans="1:7">
      <c r="A97" s="47"/>
      <c r="B97" s="53"/>
      <c r="C97" s="199"/>
      <c r="D97" s="210"/>
      <c r="E97" s="11"/>
      <c r="F97" s="210"/>
      <c r="G97" s="178">
        <f t="shared" si="1"/>
        <v>0</v>
      </c>
    </row>
    <row r="98" spans="1:7">
      <c r="A98" s="47"/>
      <c r="B98" s="53"/>
      <c r="C98" s="199"/>
      <c r="D98" s="210"/>
      <c r="E98" s="11"/>
      <c r="F98" s="210"/>
      <c r="G98" s="178">
        <f t="shared" si="1"/>
        <v>0</v>
      </c>
    </row>
    <row r="99" spans="1:7">
      <c r="A99" s="47"/>
      <c r="B99" s="53"/>
      <c r="C99" s="199"/>
      <c r="D99" s="210"/>
      <c r="E99" s="11"/>
      <c r="F99" s="210"/>
      <c r="G99" s="178">
        <f t="shared" si="1"/>
        <v>0</v>
      </c>
    </row>
    <row r="100" spans="1:7">
      <c r="A100" s="47"/>
      <c r="B100" s="53"/>
      <c r="C100" s="199"/>
      <c r="D100" s="210"/>
      <c r="E100" s="11"/>
      <c r="F100" s="210"/>
      <c r="G100" s="178">
        <f t="shared" si="1"/>
        <v>0</v>
      </c>
    </row>
    <row r="101" spans="1:7">
      <c r="A101" s="47"/>
      <c r="B101" s="53"/>
      <c r="C101" s="199"/>
      <c r="D101" s="210"/>
      <c r="E101" s="11"/>
      <c r="F101" s="210"/>
      <c r="G101" s="178">
        <f t="shared" si="1"/>
        <v>0</v>
      </c>
    </row>
    <row r="102" spans="1:7">
      <c r="A102" s="47"/>
      <c r="B102" s="53"/>
      <c r="C102" s="199"/>
      <c r="D102" s="210"/>
      <c r="E102" s="11"/>
      <c r="F102" s="210"/>
      <c r="G102" s="178">
        <f t="shared" si="1"/>
        <v>0</v>
      </c>
    </row>
    <row r="103" spans="1:7">
      <c r="A103" s="47"/>
      <c r="B103" s="53"/>
      <c r="C103" s="199"/>
      <c r="D103" s="210"/>
      <c r="E103" s="11"/>
      <c r="F103" s="210"/>
      <c r="G103" s="178">
        <f t="shared" si="1"/>
        <v>0</v>
      </c>
    </row>
    <row r="104" spans="1:7">
      <c r="A104" s="47"/>
      <c r="B104" s="53"/>
      <c r="C104" s="199"/>
      <c r="D104" s="210"/>
      <c r="E104" s="11"/>
      <c r="F104" s="210"/>
      <c r="G104" s="178">
        <f t="shared" si="1"/>
        <v>0</v>
      </c>
    </row>
    <row r="105" spans="1:7">
      <c r="A105" s="47"/>
      <c r="B105" s="53"/>
      <c r="C105" s="199"/>
      <c r="D105" s="210"/>
      <c r="E105" s="11"/>
      <c r="F105" s="210"/>
      <c r="G105" s="178">
        <f t="shared" si="1"/>
        <v>0</v>
      </c>
    </row>
    <row r="106" spans="1:7">
      <c r="A106" s="47"/>
      <c r="B106" s="53"/>
      <c r="C106" s="199"/>
      <c r="D106" s="210"/>
      <c r="E106" s="11"/>
      <c r="F106" s="210"/>
      <c r="G106" s="178">
        <f t="shared" si="1"/>
        <v>0</v>
      </c>
    </row>
    <row r="107" spans="1:7">
      <c r="A107" s="47"/>
      <c r="B107" s="53"/>
      <c r="C107" s="199"/>
      <c r="D107" s="210"/>
      <c r="E107" s="11"/>
      <c r="F107" s="210"/>
      <c r="G107" s="178">
        <f t="shared" si="1"/>
        <v>0</v>
      </c>
    </row>
    <row r="108" spans="1:7">
      <c r="A108" s="47"/>
      <c r="B108" s="53"/>
      <c r="C108" s="199"/>
      <c r="D108" s="210"/>
      <c r="E108" s="11"/>
      <c r="F108" s="210"/>
      <c r="G108" s="178">
        <f t="shared" si="1"/>
        <v>0</v>
      </c>
    </row>
    <row r="109" spans="1:7">
      <c r="A109" s="47"/>
      <c r="B109" s="53"/>
      <c r="C109" s="199"/>
      <c r="D109" s="210"/>
      <c r="E109" s="11"/>
      <c r="F109" s="210"/>
      <c r="G109" s="178">
        <f t="shared" si="1"/>
        <v>0</v>
      </c>
    </row>
    <row r="110" spans="1:7">
      <c r="A110" s="47"/>
      <c r="B110" s="53"/>
      <c r="C110" s="199"/>
      <c r="D110" s="210"/>
      <c r="E110" s="11"/>
      <c r="F110" s="210"/>
      <c r="G110" s="178">
        <f t="shared" si="1"/>
        <v>0</v>
      </c>
    </row>
    <row r="111" spans="1:7">
      <c r="A111" s="47"/>
      <c r="B111" s="53"/>
      <c r="C111" s="199"/>
      <c r="D111" s="210"/>
      <c r="E111" s="11"/>
      <c r="F111" s="210"/>
      <c r="G111" s="178">
        <f t="shared" si="1"/>
        <v>0</v>
      </c>
    </row>
    <row r="112" spans="1:7">
      <c r="A112" s="47"/>
      <c r="B112" s="53"/>
      <c r="C112" s="199"/>
      <c r="D112" s="210"/>
      <c r="E112" s="11"/>
      <c r="F112" s="210"/>
      <c r="G112" s="178">
        <f t="shared" si="1"/>
        <v>0</v>
      </c>
    </row>
    <row r="113" spans="1:7">
      <c r="A113" s="47"/>
      <c r="B113" s="53"/>
      <c r="C113" s="199"/>
      <c r="D113" s="210"/>
      <c r="E113" s="11"/>
      <c r="F113" s="210"/>
      <c r="G113" s="178">
        <f t="shared" si="1"/>
        <v>0</v>
      </c>
    </row>
    <row r="114" spans="1:7">
      <c r="A114" s="47"/>
      <c r="B114" s="53"/>
      <c r="C114" s="199"/>
      <c r="D114" s="210"/>
      <c r="E114" s="11"/>
      <c r="F114" s="210"/>
      <c r="G114" s="178">
        <f t="shared" si="1"/>
        <v>0</v>
      </c>
    </row>
    <row r="115" spans="1:7">
      <c r="A115" s="47"/>
      <c r="B115" s="53"/>
      <c r="C115" s="199"/>
      <c r="D115" s="210"/>
      <c r="E115" s="11"/>
      <c r="F115" s="210"/>
      <c r="G115" s="178">
        <f t="shared" si="1"/>
        <v>0</v>
      </c>
    </row>
    <row r="116" spans="1:7">
      <c r="A116" s="47"/>
      <c r="B116" s="53"/>
      <c r="C116" s="199"/>
      <c r="D116" s="210"/>
      <c r="E116" s="11"/>
      <c r="F116" s="210"/>
      <c r="G116" s="178">
        <f t="shared" si="1"/>
        <v>0</v>
      </c>
    </row>
    <row r="117" spans="1:7">
      <c r="A117" s="47"/>
      <c r="B117" s="53"/>
      <c r="C117" s="199"/>
      <c r="D117" s="210"/>
      <c r="E117" s="11"/>
      <c r="F117" s="210"/>
      <c r="G117" s="178">
        <f t="shared" si="1"/>
        <v>0</v>
      </c>
    </row>
    <row r="118" spans="1:7">
      <c r="A118" s="47"/>
      <c r="B118" s="53"/>
      <c r="C118" s="199"/>
      <c r="D118" s="210"/>
      <c r="E118" s="11"/>
      <c r="F118" s="210"/>
      <c r="G118" s="178">
        <f t="shared" si="1"/>
        <v>0</v>
      </c>
    </row>
    <row r="119" spans="1:7">
      <c r="A119" s="47"/>
      <c r="B119" s="53"/>
      <c r="C119" s="199"/>
      <c r="D119" s="210"/>
      <c r="E119" s="11"/>
      <c r="F119" s="210"/>
      <c r="G119" s="178">
        <f t="shared" si="1"/>
        <v>0</v>
      </c>
    </row>
    <row r="120" spans="1:7">
      <c r="A120" s="47"/>
      <c r="B120" s="53"/>
      <c r="C120" s="199"/>
      <c r="D120" s="210"/>
      <c r="E120" s="11"/>
      <c r="F120" s="210"/>
      <c r="G120" s="178">
        <f t="shared" si="1"/>
        <v>0</v>
      </c>
    </row>
    <row r="121" spans="1:7">
      <c r="A121" s="47"/>
      <c r="B121" s="53"/>
      <c r="C121" s="199"/>
      <c r="D121" s="210"/>
      <c r="E121" s="11"/>
      <c r="F121" s="210"/>
      <c r="G121" s="178">
        <f t="shared" si="1"/>
        <v>0</v>
      </c>
    </row>
    <row r="122" spans="1:7">
      <c r="A122" s="47"/>
      <c r="B122" s="53"/>
      <c r="C122" s="199"/>
      <c r="D122" s="210"/>
      <c r="E122" s="11"/>
      <c r="F122" s="210"/>
      <c r="G122" s="178">
        <f t="shared" si="1"/>
        <v>0</v>
      </c>
    </row>
    <row r="123" spans="1:7">
      <c r="A123" s="47"/>
      <c r="B123" s="53"/>
      <c r="C123" s="199"/>
      <c r="D123" s="210"/>
      <c r="E123" s="11"/>
      <c r="F123" s="210"/>
      <c r="G123" s="178">
        <f t="shared" si="1"/>
        <v>0</v>
      </c>
    </row>
    <row r="124" spans="1:7">
      <c r="A124" s="47"/>
      <c r="B124" s="53"/>
      <c r="C124" s="199"/>
      <c r="D124" s="210"/>
      <c r="E124" s="11"/>
      <c r="F124" s="210"/>
      <c r="G124" s="178">
        <f t="shared" si="1"/>
        <v>0</v>
      </c>
    </row>
    <row r="125" spans="1:7">
      <c r="A125" s="47"/>
      <c r="B125" s="53"/>
      <c r="C125" s="199"/>
      <c r="D125" s="210"/>
      <c r="E125" s="11"/>
      <c r="F125" s="210"/>
      <c r="G125" s="178">
        <f t="shared" si="1"/>
        <v>0</v>
      </c>
    </row>
    <row r="126" spans="1:7" ht="15.75" thickBot="1">
      <c r="A126" s="72"/>
      <c r="B126" s="226" t="s">
        <v>1741</v>
      </c>
      <c r="C126" s="154">
        <f>SUM(C77:C125)</f>
        <v>0</v>
      </c>
      <c r="D126" s="154">
        <f>SUM(D77:D125)</f>
        <v>0</v>
      </c>
      <c r="E126" s="227"/>
      <c r="F126" s="154">
        <f>SUM(F77:F125)</f>
        <v>0</v>
      </c>
      <c r="G126" s="169">
        <f>SUM(G77:G125)</f>
        <v>0</v>
      </c>
    </row>
    <row r="128" spans="1:7">
      <c r="A128" s="11" t="s">
        <v>1301</v>
      </c>
      <c r="B128" s="11"/>
      <c r="C128" s="11"/>
      <c r="D128" s="11"/>
      <c r="E128" s="11"/>
      <c r="F128" s="11"/>
      <c r="G128" s="11"/>
    </row>
    <row r="129" spans="1:7">
      <c r="A129" s="44" t="s">
        <v>1304</v>
      </c>
      <c r="B129" s="44"/>
      <c r="C129" s="44"/>
      <c r="D129" s="44"/>
      <c r="E129" s="44"/>
      <c r="F129" s="44"/>
      <c r="G129" s="44"/>
    </row>
  </sheetData>
  <phoneticPr fontId="0" type="noConversion"/>
  <printOptions horizontalCentered="1" verticalCentered="1"/>
  <pageMargins left="0.5" right="0.5" top="0.5" bottom="0.5" header="0.5" footer="0.5"/>
  <pageSetup scale="65"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5" enableFormatConditionsCalculation="0">
    <tabColor rgb="FF00B050"/>
    <pageSetUpPr fitToPage="1"/>
  </sheetPr>
  <dimension ref="A1:U126"/>
  <sheetViews>
    <sheetView defaultGridColor="0" view="pageBreakPreview" colorId="22" zoomScale="60" zoomScaleNormal="89" workbookViewId="0">
      <selection activeCell="D64" sqref="D64"/>
    </sheetView>
  </sheetViews>
  <sheetFormatPr defaultColWidth="9.6640625" defaultRowHeight="15"/>
  <cols>
    <col min="1" max="1" width="10.21875" style="4" customWidth="1"/>
    <col min="2" max="2" width="1.6640625" style="4" customWidth="1"/>
    <col min="3" max="3" width="38.109375" style="4" customWidth="1"/>
    <col min="4" max="4" width="25.6640625" style="4" customWidth="1"/>
    <col min="5" max="6" width="20.6640625" style="4" customWidth="1"/>
    <col min="7" max="25" width="9.6640625" style="4"/>
    <col min="26" max="26" width="21.109375" style="4" customWidth="1"/>
    <col min="27" max="28" width="9.6640625" style="4"/>
    <col min="29" max="29" width="10.5546875" style="4" customWidth="1"/>
    <col min="30" max="42" width="9.6640625" style="4"/>
    <col min="43" max="43" width="11.109375" style="4" customWidth="1"/>
    <col min="44" max="44" width="9.6640625" style="4"/>
    <col min="45" max="45" width="11" style="4" customWidth="1"/>
    <col min="46" max="16384" width="9.6640625" style="4"/>
  </cols>
  <sheetData>
    <row r="1" spans="1:17" ht="16.899999999999999" customHeight="1">
      <c r="A1" s="13" t="s">
        <v>2838</v>
      </c>
      <c r="B1" s="41"/>
      <c r="C1" s="128"/>
      <c r="D1" s="41" t="s">
        <v>2747</v>
      </c>
      <c r="E1" s="1302" t="s">
        <v>2840</v>
      </c>
      <c r="F1" s="457" t="s">
        <v>2841</v>
      </c>
      <c r="G1" s="11"/>
      <c r="H1" s="11"/>
      <c r="I1" s="11"/>
      <c r="J1" s="11"/>
      <c r="K1" s="11"/>
      <c r="L1" s="11"/>
      <c r="M1" s="11"/>
      <c r="N1" s="11"/>
      <c r="O1" s="11"/>
      <c r="P1" s="11"/>
      <c r="Q1" s="11"/>
    </row>
    <row r="2" spans="1:17" ht="16.899999999999999" customHeight="1">
      <c r="A2" s="2144" t="s">
        <v>4550</v>
      </c>
      <c r="B2" s="11"/>
      <c r="C2" s="56"/>
      <c r="D2" s="11" t="s">
        <v>2597</v>
      </c>
      <c r="E2" s="53"/>
      <c r="F2" s="48"/>
      <c r="G2" s="11"/>
      <c r="H2" s="11"/>
      <c r="I2" s="11"/>
      <c r="J2" s="11"/>
      <c r="K2" s="11"/>
      <c r="L2" s="11"/>
      <c r="M2" s="11"/>
      <c r="N2" s="11"/>
      <c r="O2" s="11"/>
      <c r="P2" s="11"/>
      <c r="Q2" s="11"/>
    </row>
    <row r="3" spans="1:17" ht="16.899999999999999" customHeight="1" thickBot="1">
      <c r="A3" s="72"/>
      <c r="B3" s="73"/>
      <c r="C3" s="155"/>
      <c r="D3" s="73" t="s">
        <v>1685</v>
      </c>
      <c r="E3" s="1298" t="str">
        <f>'Data Sheet'!$C$40</f>
        <v>4/30/2014</v>
      </c>
      <c r="F3" s="156" t="str">
        <f>'Data Sheet'!$C$38</f>
        <v>12/31/2013</v>
      </c>
      <c r="G3" s="11"/>
      <c r="H3" s="11"/>
      <c r="I3" s="11"/>
      <c r="J3" s="11"/>
      <c r="K3" s="11"/>
      <c r="L3" s="11"/>
      <c r="M3" s="11"/>
      <c r="N3" s="11"/>
      <c r="O3" s="11"/>
      <c r="P3" s="11"/>
      <c r="Q3" s="11"/>
    </row>
    <row r="4" spans="1:17" ht="16.899999999999999" customHeight="1">
      <c r="A4" s="49"/>
      <c r="B4" s="50" t="s">
        <v>2595</v>
      </c>
      <c r="C4" s="50"/>
      <c r="D4" s="50"/>
      <c r="E4" s="50"/>
      <c r="F4" s="330"/>
      <c r="G4" s="11"/>
      <c r="H4" s="11"/>
      <c r="I4" s="11"/>
      <c r="J4" s="11"/>
      <c r="K4" s="11"/>
      <c r="L4" s="11"/>
      <c r="M4" s="11"/>
      <c r="N4" s="11"/>
      <c r="O4" s="11"/>
      <c r="P4" s="11"/>
      <c r="Q4" s="11"/>
    </row>
    <row r="5" spans="1:17" ht="16.899999999999999" customHeight="1">
      <c r="A5" s="47" t="s">
        <v>1269</v>
      </c>
      <c r="B5" s="11"/>
      <c r="C5" s="11"/>
      <c r="D5" s="11"/>
      <c r="E5" s="11"/>
      <c r="F5" s="48"/>
      <c r="G5" s="11"/>
      <c r="H5" s="11"/>
      <c r="I5" s="11"/>
      <c r="J5" s="11"/>
      <c r="K5" s="11"/>
      <c r="L5" s="11"/>
      <c r="M5" s="11"/>
      <c r="N5" s="11"/>
      <c r="O5" s="11"/>
      <c r="P5" s="11"/>
      <c r="Q5" s="11"/>
    </row>
    <row r="6" spans="1:17" ht="16.899999999999999" customHeight="1">
      <c r="A6" s="47"/>
      <c r="B6" s="11"/>
      <c r="C6" s="11" t="s">
        <v>1270</v>
      </c>
      <c r="D6" s="11"/>
      <c r="E6" s="11"/>
      <c r="F6" s="48"/>
      <c r="G6" s="11"/>
      <c r="H6" s="11"/>
      <c r="I6" s="11"/>
      <c r="J6" s="11"/>
      <c r="K6" s="11"/>
      <c r="L6" s="11"/>
      <c r="M6" s="11"/>
      <c r="N6" s="11"/>
      <c r="O6" s="11"/>
      <c r="P6" s="11"/>
      <c r="Q6" s="11"/>
    </row>
    <row r="7" spans="1:17" ht="16.899999999999999" customHeight="1">
      <c r="A7" s="47" t="s">
        <v>3829</v>
      </c>
      <c r="B7" s="11"/>
      <c r="C7" s="11"/>
      <c r="D7" s="11"/>
      <c r="E7" s="11"/>
      <c r="F7" s="48"/>
      <c r="G7" s="11"/>
      <c r="H7" s="11"/>
      <c r="I7" s="11"/>
      <c r="J7" s="11"/>
      <c r="K7" s="11"/>
      <c r="L7" s="11"/>
      <c r="M7" s="11"/>
      <c r="N7" s="11"/>
      <c r="O7" s="11"/>
      <c r="P7" s="11"/>
      <c r="Q7" s="11"/>
    </row>
    <row r="8" spans="1:17" ht="16.899999999999999" customHeight="1">
      <c r="A8" s="230"/>
      <c r="B8" s="63"/>
      <c r="C8" s="63"/>
      <c r="D8" s="63"/>
      <c r="E8" s="443" t="s">
        <v>3830</v>
      </c>
      <c r="F8" s="223" t="s">
        <v>2602</v>
      </c>
      <c r="G8" s="11"/>
      <c r="H8" s="11"/>
      <c r="I8" s="11"/>
      <c r="J8" s="11"/>
      <c r="K8" s="11"/>
      <c r="L8" s="11"/>
      <c r="M8" s="11"/>
      <c r="N8" s="11"/>
      <c r="O8" s="11"/>
      <c r="P8" s="11"/>
      <c r="Q8" s="11"/>
    </row>
    <row r="9" spans="1:17" ht="16.899999999999999" customHeight="1">
      <c r="A9" s="175" t="s">
        <v>3831</v>
      </c>
      <c r="B9" s="11"/>
      <c r="C9" s="1843" t="s">
        <v>3832</v>
      </c>
      <c r="D9" s="11"/>
      <c r="E9" s="1832" t="s">
        <v>3833</v>
      </c>
      <c r="F9" s="137" t="s">
        <v>3834</v>
      </c>
      <c r="G9" s="11"/>
      <c r="H9" s="11"/>
      <c r="I9" s="11"/>
      <c r="J9" s="11"/>
      <c r="K9" s="11"/>
      <c r="L9" s="11"/>
      <c r="M9" s="11"/>
      <c r="N9" s="11"/>
      <c r="O9" s="11"/>
      <c r="P9" s="11"/>
      <c r="Q9" s="11"/>
    </row>
    <row r="10" spans="1:17" ht="16.899999999999999" customHeight="1">
      <c r="A10" s="175" t="s">
        <v>4234</v>
      </c>
      <c r="B10" s="11"/>
      <c r="C10" s="11"/>
      <c r="D10" s="11"/>
      <c r="E10" s="1832" t="s">
        <v>3835</v>
      </c>
      <c r="F10" s="137" t="s">
        <v>1296</v>
      </c>
      <c r="G10" s="11"/>
      <c r="H10" s="11"/>
      <c r="I10" s="11"/>
      <c r="J10" s="11"/>
      <c r="K10" s="11"/>
      <c r="L10" s="11"/>
      <c r="M10" s="11"/>
      <c r="N10" s="11"/>
      <c r="O10" s="11"/>
      <c r="P10" s="11"/>
      <c r="Q10" s="11"/>
    </row>
    <row r="11" spans="1:17" ht="16.899999999999999" customHeight="1">
      <c r="A11" s="175"/>
      <c r="B11" s="52"/>
      <c r="C11" s="1869" t="s">
        <v>74</v>
      </c>
      <c r="D11" s="52"/>
      <c r="E11" s="220" t="s">
        <v>3836</v>
      </c>
      <c r="F11" s="138" t="s">
        <v>2141</v>
      </c>
      <c r="G11" s="11"/>
      <c r="H11" s="11"/>
      <c r="I11" s="11"/>
      <c r="J11" s="11"/>
      <c r="K11" s="11"/>
      <c r="L11" s="11"/>
      <c r="M11" s="11"/>
      <c r="N11" s="11"/>
      <c r="O11" s="11"/>
      <c r="P11" s="11"/>
      <c r="Q11" s="11"/>
    </row>
    <row r="12" spans="1:17" ht="16.899999999999999" customHeight="1">
      <c r="A12" s="139">
        <v>1</v>
      </c>
      <c r="B12" s="160" t="s">
        <v>364</v>
      </c>
      <c r="C12" s="160"/>
      <c r="D12" s="160"/>
      <c r="E12" s="141"/>
      <c r="F12" s="142"/>
      <c r="G12" s="11"/>
      <c r="H12" s="11"/>
      <c r="I12" s="11"/>
      <c r="J12" s="11"/>
      <c r="K12" s="11"/>
      <c r="L12" s="11"/>
      <c r="M12" s="11"/>
      <c r="N12" s="11"/>
      <c r="O12" s="11"/>
      <c r="P12" s="11"/>
      <c r="Q12" s="11"/>
    </row>
    <row r="13" spans="1:17" ht="16.899999999999999" customHeight="1">
      <c r="A13" s="139">
        <f t="shared" ref="A13:A29" si="0">A12+1</f>
        <v>2</v>
      </c>
      <c r="B13" s="160" t="s">
        <v>3747</v>
      </c>
      <c r="C13" s="160" t="s">
        <v>3747</v>
      </c>
      <c r="D13" s="160"/>
      <c r="E13" s="162">
        <v>45198855</v>
      </c>
      <c r="F13" s="162">
        <v>43490521</v>
      </c>
      <c r="G13" s="11"/>
      <c r="H13" s="11"/>
      <c r="I13" s="11"/>
      <c r="J13" s="11"/>
      <c r="K13" s="11"/>
      <c r="L13" s="11"/>
      <c r="M13" s="11"/>
      <c r="N13" s="11"/>
      <c r="O13" s="11"/>
      <c r="P13" s="11"/>
      <c r="Q13" s="11"/>
    </row>
    <row r="14" spans="1:17" ht="16.899999999999999" customHeight="1">
      <c r="A14" s="139">
        <f t="shared" si="0"/>
        <v>3</v>
      </c>
      <c r="B14" s="160" t="s">
        <v>3747</v>
      </c>
      <c r="C14" s="160" t="s">
        <v>3747</v>
      </c>
      <c r="D14" s="160"/>
      <c r="E14" s="166" t="s">
        <v>3747</v>
      </c>
      <c r="F14" s="165" t="s">
        <v>3747</v>
      </c>
      <c r="G14" s="11"/>
      <c r="H14" s="11"/>
      <c r="I14" s="11"/>
      <c r="J14" s="11"/>
      <c r="K14" s="11"/>
      <c r="L14" s="11"/>
      <c r="M14" s="11"/>
      <c r="N14" s="11"/>
      <c r="O14" s="11"/>
      <c r="P14" s="11"/>
      <c r="Q14" s="11"/>
    </row>
    <row r="15" spans="1:17" ht="16.899999999999999" customHeight="1">
      <c r="A15" s="139">
        <f t="shared" si="0"/>
        <v>4</v>
      </c>
      <c r="B15" s="160" t="s">
        <v>3747</v>
      </c>
      <c r="C15" s="160" t="s">
        <v>3747</v>
      </c>
      <c r="D15" s="160"/>
      <c r="E15" s="166" t="s">
        <v>3747</v>
      </c>
      <c r="F15" s="165" t="s">
        <v>3747</v>
      </c>
      <c r="G15" s="11"/>
      <c r="H15" s="11"/>
      <c r="I15" s="11"/>
      <c r="J15" s="11"/>
      <c r="K15" s="11"/>
      <c r="L15" s="11"/>
      <c r="M15" s="11"/>
      <c r="N15" s="11"/>
      <c r="O15" s="11"/>
      <c r="P15" s="11"/>
      <c r="Q15" s="11"/>
    </row>
    <row r="16" spans="1:17" ht="16.899999999999999" customHeight="1">
      <c r="A16" s="139">
        <f t="shared" si="0"/>
        <v>5</v>
      </c>
      <c r="B16" s="160" t="s">
        <v>3747</v>
      </c>
      <c r="C16" s="160"/>
      <c r="D16" s="160"/>
      <c r="E16" s="166" t="s">
        <v>3747</v>
      </c>
      <c r="F16" s="165" t="s">
        <v>3747</v>
      </c>
      <c r="G16" s="11"/>
      <c r="H16" s="11"/>
      <c r="I16" s="11"/>
      <c r="J16" s="11"/>
      <c r="K16" s="11"/>
      <c r="L16" s="11"/>
      <c r="M16" s="11"/>
      <c r="N16" s="11"/>
      <c r="O16" s="11"/>
      <c r="P16" s="11"/>
      <c r="Q16" s="11"/>
    </row>
    <row r="17" spans="1:17" ht="16.899999999999999" customHeight="1">
      <c r="A17" s="139">
        <f t="shared" si="0"/>
        <v>6</v>
      </c>
      <c r="B17" s="160" t="s">
        <v>3747</v>
      </c>
      <c r="C17" s="160"/>
      <c r="D17" s="160"/>
      <c r="E17" s="166" t="s">
        <v>3747</v>
      </c>
      <c r="F17" s="165" t="s">
        <v>3747</v>
      </c>
      <c r="G17" s="11"/>
      <c r="H17" s="11"/>
      <c r="I17" s="11"/>
      <c r="J17" s="11"/>
      <c r="K17" s="11"/>
      <c r="L17" s="11"/>
      <c r="M17" s="11"/>
      <c r="N17" s="11"/>
      <c r="O17" s="11"/>
      <c r="P17" s="11"/>
      <c r="Q17" s="11"/>
    </row>
    <row r="18" spans="1:17" ht="16.899999999999999" customHeight="1">
      <c r="A18" s="139">
        <f t="shared" si="0"/>
        <v>7</v>
      </c>
      <c r="B18" s="160" t="s">
        <v>3747</v>
      </c>
      <c r="C18" s="160"/>
      <c r="D18" s="160"/>
      <c r="E18" s="166" t="s">
        <v>3747</v>
      </c>
      <c r="F18" s="165" t="s">
        <v>3747</v>
      </c>
      <c r="G18" s="11"/>
      <c r="H18" s="11"/>
      <c r="I18" s="11"/>
      <c r="J18" s="11"/>
      <c r="K18" s="11"/>
      <c r="L18" s="11"/>
      <c r="M18" s="11"/>
      <c r="N18" s="11"/>
      <c r="O18" s="11"/>
      <c r="P18" s="11"/>
      <c r="Q18" s="11"/>
    </row>
    <row r="19" spans="1:17" ht="16.899999999999999" customHeight="1">
      <c r="A19" s="139">
        <f t="shared" si="0"/>
        <v>8</v>
      </c>
      <c r="B19" s="160" t="s">
        <v>3837</v>
      </c>
      <c r="C19" s="160"/>
      <c r="D19" s="160"/>
      <c r="E19" s="163">
        <f>SUM(E13:E18)</f>
        <v>45198855</v>
      </c>
      <c r="F19" s="162">
        <f>SUM(F13:F18)</f>
        <v>43490521</v>
      </c>
      <c r="G19" s="11"/>
      <c r="H19" s="11"/>
      <c r="I19" s="11"/>
      <c r="J19" s="11"/>
      <c r="K19" s="11"/>
      <c r="L19" s="11"/>
      <c r="M19" s="11"/>
      <c r="N19" s="11"/>
      <c r="O19" s="11"/>
      <c r="P19" s="11"/>
      <c r="Q19" s="11"/>
    </row>
    <row r="20" spans="1:17" ht="16.899999999999999" customHeight="1">
      <c r="A20" s="139">
        <f t="shared" si="0"/>
        <v>9</v>
      </c>
      <c r="B20" s="160" t="s">
        <v>365</v>
      </c>
      <c r="C20" s="160"/>
      <c r="D20" s="160"/>
      <c r="E20" s="141"/>
      <c r="F20" s="150"/>
      <c r="G20" s="11"/>
      <c r="H20" s="11"/>
      <c r="I20" s="11"/>
      <c r="J20" s="11"/>
      <c r="K20" s="11"/>
      <c r="L20" s="11"/>
      <c r="M20" s="11"/>
      <c r="N20" s="11"/>
      <c r="O20" s="11"/>
      <c r="P20" s="11"/>
      <c r="Q20" s="11"/>
    </row>
    <row r="21" spans="1:17" ht="16.899999999999999" customHeight="1">
      <c r="A21" s="139">
        <f t="shared" si="0"/>
        <v>10</v>
      </c>
      <c r="B21" s="160"/>
      <c r="C21" s="160"/>
      <c r="D21" s="160"/>
      <c r="E21" s="162">
        <v>28877470</v>
      </c>
      <c r="F21" s="162">
        <v>25308129</v>
      </c>
      <c r="G21" s="11"/>
      <c r="H21" s="11"/>
      <c r="I21" s="11"/>
      <c r="J21" s="11"/>
      <c r="K21" s="11"/>
      <c r="L21" s="11"/>
      <c r="M21" s="11"/>
      <c r="N21" s="11"/>
      <c r="O21" s="11"/>
      <c r="P21" s="11"/>
      <c r="Q21" s="11"/>
    </row>
    <row r="22" spans="1:17" ht="16.899999999999999" customHeight="1">
      <c r="A22" s="139">
        <f t="shared" si="0"/>
        <v>11</v>
      </c>
      <c r="B22" s="160"/>
      <c r="C22" s="160"/>
      <c r="D22" s="160"/>
      <c r="E22" s="165"/>
      <c r="F22" s="165"/>
      <c r="G22" s="11"/>
      <c r="H22" s="11"/>
      <c r="I22" s="11"/>
      <c r="J22" s="11"/>
      <c r="K22" s="11"/>
      <c r="L22" s="11"/>
      <c r="M22" s="11"/>
      <c r="N22" s="11"/>
      <c r="O22" s="11"/>
      <c r="P22" s="11"/>
      <c r="Q22" s="11"/>
    </row>
    <row r="23" spans="1:17" ht="16.899999999999999" customHeight="1">
      <c r="A23" s="139">
        <f t="shared" si="0"/>
        <v>12</v>
      </c>
      <c r="B23" s="160"/>
      <c r="C23" s="160"/>
      <c r="D23" s="160"/>
      <c r="E23" s="165"/>
      <c r="F23" s="165"/>
      <c r="G23" s="11"/>
      <c r="H23" s="11"/>
      <c r="I23" s="11"/>
      <c r="J23" s="11"/>
      <c r="K23" s="11"/>
      <c r="L23" s="11"/>
      <c r="M23" s="11"/>
      <c r="N23" s="11"/>
      <c r="O23" s="11"/>
      <c r="P23" s="11"/>
      <c r="Q23" s="11"/>
    </row>
    <row r="24" spans="1:17" ht="16.899999999999999" customHeight="1">
      <c r="A24" s="139">
        <f t="shared" si="0"/>
        <v>13</v>
      </c>
      <c r="B24" s="160"/>
      <c r="C24" s="160"/>
      <c r="D24" s="160"/>
      <c r="E24" s="165"/>
      <c r="F24" s="165"/>
      <c r="G24" s="11"/>
      <c r="H24" s="11"/>
      <c r="I24" s="11"/>
      <c r="J24" s="11"/>
      <c r="K24" s="11"/>
      <c r="L24" s="11"/>
      <c r="M24" s="11"/>
      <c r="N24" s="11"/>
      <c r="O24" s="11"/>
      <c r="P24" s="11"/>
      <c r="Q24" s="11"/>
    </row>
    <row r="25" spans="1:17" ht="16.899999999999999" customHeight="1">
      <c r="A25" s="139">
        <f t="shared" si="0"/>
        <v>14</v>
      </c>
      <c r="B25" s="160"/>
      <c r="C25" s="160"/>
      <c r="D25" s="160"/>
      <c r="E25" s="165"/>
      <c r="F25" s="165"/>
      <c r="G25" s="11"/>
      <c r="H25" s="11"/>
      <c r="I25" s="11"/>
      <c r="J25" s="11"/>
      <c r="K25" s="11"/>
      <c r="L25" s="11"/>
      <c r="M25" s="11"/>
      <c r="N25" s="11"/>
      <c r="O25" s="11"/>
      <c r="P25" s="11"/>
      <c r="Q25" s="11"/>
    </row>
    <row r="26" spans="1:17" ht="16.899999999999999" customHeight="1">
      <c r="A26" s="139">
        <f t="shared" si="0"/>
        <v>15</v>
      </c>
      <c r="B26" s="160" t="s">
        <v>3839</v>
      </c>
      <c r="C26" s="160"/>
      <c r="D26" s="160"/>
      <c r="E26" s="165"/>
      <c r="F26" s="165"/>
      <c r="G26" s="11"/>
      <c r="H26" s="11"/>
      <c r="I26" s="11"/>
      <c r="J26" s="11"/>
      <c r="K26" s="11"/>
      <c r="L26" s="11"/>
      <c r="M26" s="11"/>
      <c r="N26" s="11"/>
      <c r="O26" s="11"/>
      <c r="P26" s="11"/>
      <c r="Q26" s="11"/>
    </row>
    <row r="27" spans="1:17" ht="16.899999999999999" customHeight="1">
      <c r="A27" s="139">
        <f t="shared" si="0"/>
        <v>16</v>
      </c>
      <c r="B27" s="160" t="s">
        <v>3776</v>
      </c>
      <c r="C27" s="11"/>
      <c r="D27" s="11"/>
      <c r="E27" s="162">
        <f>SUM(E21:E26)</f>
        <v>28877470</v>
      </c>
      <c r="F27" s="162">
        <f>SUM(F21:F26)</f>
        <v>25308129</v>
      </c>
      <c r="G27" s="11"/>
      <c r="H27" s="11"/>
      <c r="I27" s="11"/>
      <c r="J27" s="11"/>
      <c r="K27" s="11"/>
      <c r="L27" s="11"/>
      <c r="M27" s="11"/>
      <c r="N27" s="11"/>
      <c r="O27" s="11"/>
      <c r="P27" s="11"/>
      <c r="Q27" s="11"/>
    </row>
    <row r="28" spans="1:17" ht="16.899999999999999" customHeight="1">
      <c r="A28" s="139">
        <f t="shared" si="0"/>
        <v>17</v>
      </c>
      <c r="B28" s="160" t="s">
        <v>363</v>
      </c>
      <c r="C28" s="160"/>
      <c r="D28" s="160"/>
      <c r="E28" s="165">
        <v>-1734226</v>
      </c>
      <c r="F28" s="165">
        <v>-18771141</v>
      </c>
      <c r="G28" s="11"/>
      <c r="H28" s="11"/>
      <c r="I28" s="11"/>
      <c r="J28" s="11"/>
      <c r="K28" s="11"/>
      <c r="L28" s="11"/>
      <c r="M28" s="11"/>
      <c r="N28" s="11"/>
      <c r="O28" s="11"/>
      <c r="P28" s="11"/>
      <c r="Q28" s="11"/>
    </row>
    <row r="29" spans="1:17" ht="16.899999999999999" customHeight="1">
      <c r="A29" s="139">
        <f t="shared" si="0"/>
        <v>18</v>
      </c>
      <c r="B29" s="160" t="s">
        <v>3777</v>
      </c>
      <c r="C29" s="160"/>
      <c r="D29" s="160"/>
      <c r="E29" s="163">
        <f>E19+E27+E28</f>
        <v>72342099</v>
      </c>
      <c r="F29" s="162">
        <f>F19+F27+F28</f>
        <v>50027509</v>
      </c>
      <c r="G29" s="11"/>
      <c r="H29" s="11"/>
      <c r="I29" s="11"/>
      <c r="J29" s="11"/>
      <c r="K29" s="11"/>
      <c r="L29" s="11"/>
      <c r="M29" s="11"/>
      <c r="N29" s="11"/>
      <c r="O29" s="11"/>
      <c r="P29" s="11"/>
      <c r="Q29" s="11"/>
    </row>
    <row r="30" spans="1:17" ht="16.899999999999999" customHeight="1"/>
    <row r="31" spans="1:17" ht="16.899999999999999" customHeight="1">
      <c r="A31" s="44" t="s">
        <v>3747</v>
      </c>
      <c r="D31" s="44"/>
      <c r="E31" s="44" t="s">
        <v>3747</v>
      </c>
    </row>
    <row r="32" spans="1:17">
      <c r="D32" s="1833"/>
      <c r="F32" s="1883"/>
    </row>
    <row r="33" spans="1:21">
      <c r="A33" s="3411"/>
      <c r="B33" s="3411"/>
      <c r="C33" s="3411"/>
      <c r="D33" s="3411"/>
      <c r="E33" s="3411"/>
      <c r="F33" s="3411"/>
      <c r="G33" s="1303"/>
      <c r="H33" s="840"/>
      <c r="I33" s="840"/>
      <c r="J33" s="840"/>
      <c r="K33" s="840"/>
      <c r="L33" s="840"/>
      <c r="M33" s="840"/>
      <c r="N33" s="840"/>
      <c r="O33" s="840"/>
      <c r="P33" s="840"/>
      <c r="Q33" s="840"/>
      <c r="R33" s="839"/>
      <c r="S33" s="839"/>
      <c r="T33" s="839"/>
      <c r="U33" s="839"/>
    </row>
    <row r="34" spans="1:21">
      <c r="A34" s="3412"/>
      <c r="B34" s="3412"/>
      <c r="C34" s="3412"/>
      <c r="D34" s="3412"/>
      <c r="E34" s="3412"/>
      <c r="F34" s="3412"/>
      <c r="G34" s="3412"/>
      <c r="H34" s="3412"/>
      <c r="I34" s="3412"/>
      <c r="J34" s="3412"/>
      <c r="K34" s="3412"/>
      <c r="L34" s="2145"/>
      <c r="M34" s="1253"/>
      <c r="N34" s="2145"/>
      <c r="O34" s="2146"/>
      <c r="P34" s="2147"/>
      <c r="Q34" s="2145"/>
      <c r="R34" s="2146"/>
      <c r="S34" s="2147"/>
      <c r="T34" s="2145"/>
      <c r="U34" s="1253"/>
    </row>
    <row r="35" spans="1:21">
      <c r="A35" s="3412"/>
      <c r="B35" s="3412"/>
      <c r="C35" s="3412"/>
      <c r="D35" s="3412"/>
      <c r="E35" s="3412"/>
      <c r="F35" s="3412"/>
      <c r="G35" s="3412"/>
      <c r="H35" s="3412"/>
      <c r="I35" s="3412"/>
      <c r="J35" s="3412"/>
      <c r="K35" s="3412"/>
      <c r="L35" s="2145"/>
      <c r="M35" s="1253"/>
      <c r="N35" s="2145"/>
      <c r="O35" s="3409"/>
      <c r="P35" s="3409"/>
      <c r="Q35" s="2145"/>
      <c r="R35" s="3409"/>
      <c r="S35" s="3409"/>
      <c r="T35" s="2145"/>
      <c r="U35" s="1253"/>
    </row>
    <row r="36" spans="1:21">
      <c r="A36" s="3413"/>
      <c r="B36" s="3413"/>
      <c r="C36" s="3413"/>
      <c r="D36" s="3413"/>
      <c r="E36" s="3413"/>
      <c r="F36" s="3413"/>
      <c r="G36" s="3413"/>
      <c r="H36" s="3413"/>
      <c r="I36" s="3413"/>
      <c r="J36" s="3413"/>
      <c r="K36" s="3413"/>
      <c r="L36" s="2145"/>
      <c r="M36" s="1253"/>
      <c r="N36" s="2145"/>
      <c r="O36" s="2148"/>
      <c r="P36" s="1253"/>
      <c r="Q36" s="2145"/>
      <c r="R36" s="2148"/>
      <c r="S36" s="1253"/>
      <c r="T36" s="2145"/>
      <c r="U36" s="1253"/>
    </row>
    <row r="37" spans="1:21">
      <c r="A37" s="1789"/>
      <c r="B37" s="1789"/>
      <c r="C37" s="1790"/>
      <c r="D37" s="1789"/>
      <c r="E37" s="1791"/>
      <c r="F37" s="1792"/>
      <c r="G37" s="1793"/>
      <c r="H37" s="1794"/>
      <c r="I37" s="1794"/>
      <c r="J37" s="1795"/>
      <c r="K37" s="1791"/>
      <c r="L37" s="2149"/>
      <c r="M37" s="2150"/>
      <c r="N37" s="2149"/>
      <c r="O37" s="2151"/>
      <c r="P37" s="2152"/>
      <c r="Q37" s="2149"/>
      <c r="R37" s="2151"/>
      <c r="S37" s="2152"/>
      <c r="T37" s="2145"/>
      <c r="U37" s="2153"/>
    </row>
    <row r="38" spans="1:21">
      <c r="A38" s="1796"/>
      <c r="B38" s="1796"/>
      <c r="C38" s="1797"/>
      <c r="D38" s="1796"/>
      <c r="E38" s="1798"/>
      <c r="F38" s="1799"/>
      <c r="G38" s="1793"/>
      <c r="H38" s="1794"/>
      <c r="I38" s="1794"/>
      <c r="J38" s="1795"/>
      <c r="K38" s="1798"/>
      <c r="L38" s="2154"/>
      <c r="M38" s="2155"/>
      <c r="N38" s="2154"/>
      <c r="O38" s="2154"/>
      <c r="P38" s="2155"/>
      <c r="Q38" s="2154"/>
      <c r="R38" s="2156"/>
      <c r="S38" s="2155"/>
      <c r="T38" s="2154"/>
      <c r="U38" s="2155"/>
    </row>
    <row r="39" spans="1:21">
      <c r="A39" s="1796"/>
      <c r="B39" s="1796"/>
      <c r="C39" s="1816"/>
      <c r="D39" s="1796"/>
      <c r="E39" s="1800"/>
      <c r="F39" s="1799"/>
      <c r="G39" s="1793"/>
      <c r="H39" s="1801"/>
      <c r="I39" s="1801"/>
      <c r="J39" s="1802"/>
      <c r="K39" s="1798"/>
      <c r="L39" s="2154"/>
      <c r="M39" s="2155"/>
      <c r="N39" s="2154"/>
      <c r="O39" s="2154"/>
      <c r="P39" s="2155"/>
      <c r="Q39" s="2154"/>
      <c r="R39" s="2156"/>
      <c r="S39" s="2155"/>
      <c r="T39" s="2154"/>
      <c r="U39" s="2155"/>
    </row>
    <row r="40" spans="1:21">
      <c r="A40" s="1789"/>
      <c r="B40" s="1789"/>
      <c r="C40" s="1803"/>
      <c r="D40" s="1796"/>
      <c r="E40" s="1804"/>
      <c r="F40" s="1805"/>
      <c r="G40" s="1806"/>
      <c r="H40" s="1807"/>
      <c r="I40" s="1807"/>
      <c r="J40" s="1808"/>
      <c r="K40" s="1804"/>
      <c r="L40" s="2154"/>
      <c r="M40" s="2155"/>
      <c r="N40" s="2154"/>
      <c r="O40" s="2156"/>
      <c r="P40" s="2155"/>
      <c r="Q40" s="2154"/>
      <c r="R40" s="2156"/>
      <c r="S40" s="2155"/>
      <c r="T40" s="2154"/>
      <c r="U40" s="2155"/>
    </row>
    <row r="41" spans="1:21">
      <c r="A41" s="1809"/>
      <c r="B41" s="1809"/>
      <c r="C41" s="1810"/>
      <c r="D41" s="1789"/>
      <c r="E41" s="1811"/>
      <c r="F41" s="1812"/>
      <c r="G41" s="1792"/>
      <c r="H41" s="1794"/>
      <c r="I41" s="1794"/>
      <c r="J41" s="1795"/>
      <c r="K41" s="1811"/>
      <c r="L41" s="2154"/>
      <c r="M41" s="2155"/>
      <c r="N41" s="2154"/>
      <c r="O41" s="2156"/>
      <c r="P41" s="2155"/>
      <c r="Q41" s="2154"/>
      <c r="R41" s="2156"/>
      <c r="S41" s="2155"/>
      <c r="T41" s="2154"/>
      <c r="U41" s="2155"/>
    </row>
    <row r="42" spans="1:21">
      <c r="A42" s="1809"/>
      <c r="B42" s="1809"/>
      <c r="C42" s="1810"/>
      <c r="D42" s="1789"/>
      <c r="E42" s="1811"/>
      <c r="F42" s="1812"/>
      <c r="G42" s="1792"/>
      <c r="H42" s="1794"/>
      <c r="I42" s="1794"/>
      <c r="J42" s="1795"/>
      <c r="K42" s="1811"/>
      <c r="L42" s="2154"/>
      <c r="M42" s="2155"/>
      <c r="N42" s="2154"/>
      <c r="O42" s="2156"/>
      <c r="P42" s="2157"/>
      <c r="Q42" s="2154"/>
      <c r="R42" s="2156"/>
      <c r="S42" s="2155"/>
      <c r="T42" s="2154"/>
      <c r="U42" s="2155"/>
    </row>
    <row r="43" spans="1:21">
      <c r="A43" s="1809"/>
      <c r="B43" s="1809"/>
      <c r="C43" s="1810"/>
      <c r="D43" s="1789"/>
      <c r="E43" s="1811"/>
      <c r="F43" s="1812"/>
      <c r="G43" s="1792"/>
      <c r="H43" s="1794"/>
      <c r="I43" s="1794"/>
      <c r="J43" s="1795"/>
      <c r="K43" s="1811"/>
      <c r="L43" s="2154"/>
      <c r="M43" s="2155"/>
      <c r="N43" s="2154"/>
      <c r="O43" s="2156"/>
      <c r="P43" s="2155"/>
      <c r="Q43" s="2154"/>
      <c r="R43" s="2156"/>
      <c r="S43" s="2157"/>
      <c r="T43" s="2154"/>
      <c r="U43" s="2155"/>
    </row>
    <row r="44" spans="1:21">
      <c r="A44" s="1809"/>
      <c r="B44" s="1809"/>
      <c r="C44" s="1810"/>
      <c r="D44" s="1789"/>
      <c r="E44" s="1811"/>
      <c r="F44" s="1812"/>
      <c r="G44" s="1792"/>
      <c r="H44" s="1794"/>
      <c r="I44" s="1794"/>
      <c r="J44" s="1795"/>
      <c r="K44" s="1811"/>
      <c r="L44" s="2154"/>
      <c r="M44" s="2155"/>
      <c r="N44" s="2154"/>
      <c r="O44" s="2156"/>
      <c r="P44" s="2155"/>
      <c r="Q44" s="2154"/>
      <c r="R44" s="2156"/>
      <c r="S44" s="2155"/>
      <c r="T44" s="2154"/>
      <c r="U44" s="2155"/>
    </row>
    <row r="45" spans="1:21">
      <c r="A45" s="1809"/>
      <c r="B45" s="1809"/>
      <c r="C45" s="1810"/>
      <c r="D45" s="1789"/>
      <c r="E45" s="1811"/>
      <c r="F45" s="1812"/>
      <c r="G45" s="1792"/>
      <c r="H45" s="1794"/>
      <c r="I45" s="1794"/>
      <c r="J45" s="1795"/>
      <c r="K45" s="1811"/>
      <c r="L45" s="2154"/>
      <c r="M45" s="2155"/>
      <c r="N45" s="2154"/>
      <c r="O45" s="2156"/>
      <c r="P45" s="2155"/>
      <c r="Q45" s="2154"/>
      <c r="R45" s="2154"/>
      <c r="S45" s="2155"/>
      <c r="T45" s="2154"/>
      <c r="U45" s="2155"/>
    </row>
    <row r="46" spans="1:21">
      <c r="A46" s="1809"/>
      <c r="B46" s="1809"/>
      <c r="C46" s="1810"/>
      <c r="D46" s="1789"/>
      <c r="E46" s="1811"/>
      <c r="F46" s="1812"/>
      <c r="G46" s="1792"/>
      <c r="H46" s="1794"/>
      <c r="I46" s="1794"/>
      <c r="J46" s="1795"/>
      <c r="K46" s="1811"/>
      <c r="L46" s="2154"/>
      <c r="M46" s="2155"/>
      <c r="N46" s="2154"/>
      <c r="O46" s="2156"/>
      <c r="P46" s="2155"/>
      <c r="Q46" s="2154"/>
      <c r="R46" s="2154"/>
      <c r="S46" s="2155"/>
      <c r="T46" s="2154"/>
      <c r="U46" s="2155"/>
    </row>
    <row r="47" spans="1:21">
      <c r="A47" s="1809"/>
      <c r="B47" s="1809"/>
      <c r="C47" s="1810"/>
      <c r="D47" s="1789"/>
      <c r="E47" s="1811"/>
      <c r="F47" s="1812"/>
      <c r="G47" s="1792"/>
      <c r="H47" s="1794"/>
      <c r="I47" s="1794"/>
      <c r="J47" s="1795"/>
      <c r="K47" s="1811"/>
      <c r="L47" s="2154"/>
      <c r="M47" s="2157"/>
      <c r="N47" s="2154"/>
      <c r="O47" s="2154"/>
      <c r="P47" s="2155"/>
      <c r="Q47" s="2154"/>
      <c r="R47" s="2154"/>
      <c r="S47" s="2155"/>
      <c r="T47" s="2154"/>
      <c r="U47" s="2155"/>
    </row>
    <row r="48" spans="1:21">
      <c r="A48" s="1809"/>
      <c r="B48" s="1809"/>
      <c r="C48" s="1810"/>
      <c r="D48" s="1789"/>
      <c r="E48" s="1811"/>
      <c r="F48" s="1812"/>
      <c r="G48" s="1792"/>
      <c r="H48" s="1794"/>
      <c r="I48" s="1794"/>
      <c r="J48" s="1795"/>
      <c r="K48" s="1811"/>
      <c r="L48" s="2154"/>
      <c r="M48" s="2155"/>
      <c r="N48" s="2154"/>
      <c r="O48" s="2154"/>
      <c r="P48" s="2155"/>
      <c r="Q48" s="2154"/>
      <c r="R48" s="2154"/>
      <c r="S48" s="2155"/>
      <c r="T48" s="2154"/>
      <c r="U48" s="2155"/>
    </row>
    <row r="49" spans="1:21">
      <c r="A49" s="1809"/>
      <c r="B49" s="1809"/>
      <c r="C49" s="1810"/>
      <c r="D49" s="1789"/>
      <c r="E49" s="1811"/>
      <c r="F49" s="1812"/>
      <c r="G49" s="1792"/>
      <c r="H49" s="1794"/>
      <c r="I49" s="1794"/>
      <c r="J49" s="1795"/>
      <c r="K49" s="1811"/>
      <c r="L49" s="2154"/>
      <c r="M49" s="2155"/>
      <c r="N49" s="2154"/>
      <c r="O49" s="2154"/>
      <c r="P49" s="2155"/>
      <c r="Q49" s="2154"/>
      <c r="R49" s="2154"/>
      <c r="S49" s="2155"/>
      <c r="T49" s="2154"/>
      <c r="U49" s="2155"/>
    </row>
    <row r="50" spans="1:21">
      <c r="A50" s="1809"/>
      <c r="B50" s="1809"/>
      <c r="C50" s="1810"/>
      <c r="D50" s="1789"/>
      <c r="E50" s="1811"/>
      <c r="F50" s="1812"/>
      <c r="G50" s="1792"/>
      <c r="H50" s="1794"/>
      <c r="I50" s="1794"/>
      <c r="J50" s="1795"/>
      <c r="K50" s="1811"/>
      <c r="L50" s="2154"/>
      <c r="M50" s="2155"/>
      <c r="N50" s="2154"/>
      <c r="O50" s="2154"/>
      <c r="P50" s="2155"/>
      <c r="Q50" s="2154"/>
      <c r="R50" s="2154"/>
      <c r="S50" s="2155"/>
      <c r="T50" s="2154"/>
      <c r="U50" s="2155"/>
    </row>
    <row r="51" spans="1:21">
      <c r="A51" s="1809"/>
      <c r="B51" s="1809"/>
      <c r="C51" s="1810"/>
      <c r="D51" s="1789"/>
      <c r="E51" s="1811"/>
      <c r="F51" s="1812"/>
      <c r="G51" s="1792"/>
      <c r="H51" s="1794"/>
      <c r="I51" s="1794"/>
      <c r="J51" s="1795"/>
      <c r="K51" s="1811"/>
      <c r="L51" s="2154"/>
      <c r="M51" s="2155"/>
      <c r="N51" s="2154"/>
      <c r="O51" s="2154"/>
      <c r="P51" s="2155"/>
      <c r="Q51" s="2154"/>
      <c r="R51" s="2154"/>
      <c r="S51" s="2155"/>
      <c r="T51" s="2154"/>
      <c r="U51" s="2155"/>
    </row>
    <row r="52" spans="1:21" ht="15.75">
      <c r="A52" s="1813"/>
      <c r="B52" s="1809"/>
      <c r="C52" s="1810"/>
      <c r="D52" s="1789"/>
      <c r="E52" s="1811"/>
      <c r="F52" s="1812"/>
      <c r="G52" s="1792"/>
      <c r="H52" s="1794"/>
      <c r="I52" s="1794"/>
      <c r="J52" s="1795"/>
      <c r="K52" s="1811"/>
      <c r="L52" s="2154"/>
      <c r="M52" s="2155"/>
      <c r="N52" s="2154"/>
      <c r="O52" s="2154"/>
      <c r="P52" s="2155"/>
      <c r="Q52" s="2154"/>
      <c r="R52" s="2154"/>
      <c r="S52" s="2155"/>
      <c r="T52" s="2154"/>
      <c r="U52" s="2155"/>
    </row>
    <row r="53" spans="1:21">
      <c r="A53" s="1809"/>
      <c r="B53" s="1809"/>
      <c r="C53" s="1810"/>
      <c r="D53" s="1789"/>
      <c r="E53" s="1811"/>
      <c r="F53" s="1812"/>
      <c r="G53" s="1792"/>
      <c r="H53" s="1794"/>
      <c r="I53" s="1794"/>
      <c r="J53" s="1795"/>
      <c r="K53" s="1811"/>
      <c r="L53" s="2154"/>
      <c r="M53" s="2155"/>
      <c r="N53" s="2154"/>
      <c r="O53" s="2158"/>
      <c r="P53" s="2157"/>
      <c r="Q53" s="2154"/>
      <c r="R53" s="2156"/>
      <c r="S53" s="2155"/>
      <c r="T53" s="2154"/>
      <c r="U53" s="2155"/>
    </row>
    <row r="54" spans="1:21">
      <c r="A54" s="1809"/>
      <c r="B54" s="1809"/>
      <c r="C54" s="1810"/>
      <c r="D54" s="1789"/>
      <c r="E54" s="1811"/>
      <c r="F54" s="1812"/>
      <c r="G54" s="1792"/>
      <c r="H54" s="1794"/>
      <c r="I54" s="1794"/>
      <c r="J54" s="1795"/>
      <c r="K54" s="1811"/>
      <c r="L54" s="2154"/>
      <c r="M54" s="2155"/>
      <c r="N54" s="2154"/>
      <c r="O54" s="2156"/>
      <c r="P54" s="2155"/>
      <c r="Q54" s="2154"/>
      <c r="R54" s="2156"/>
      <c r="S54" s="2155"/>
      <c r="T54" s="2154"/>
      <c r="U54" s="2155"/>
    </row>
    <row r="55" spans="1:21">
      <c r="A55" s="1809"/>
      <c r="B55" s="1809"/>
      <c r="C55" s="1810"/>
      <c r="D55" s="1789"/>
      <c r="E55" s="1811"/>
      <c r="F55" s="1812"/>
      <c r="G55" s="1792"/>
      <c r="H55" s="1794"/>
      <c r="I55" s="1794"/>
      <c r="J55" s="1795"/>
      <c r="K55" s="1811"/>
      <c r="L55" s="2154"/>
      <c r="M55" s="2155"/>
      <c r="N55" s="2154"/>
      <c r="O55" s="2154"/>
      <c r="P55" s="2155"/>
      <c r="Q55" s="2154"/>
      <c r="R55" s="2154"/>
      <c r="S55" s="2155"/>
      <c r="T55" s="2154"/>
      <c r="U55" s="2155"/>
    </row>
    <row r="56" spans="1:21">
      <c r="A56" s="1809"/>
      <c r="B56" s="1809"/>
      <c r="C56" s="1810"/>
      <c r="D56" s="1789"/>
      <c r="E56" s="1811"/>
      <c r="F56" s="1812"/>
      <c r="G56" s="1792"/>
      <c r="H56" s="1794"/>
      <c r="I56" s="1794"/>
      <c r="J56" s="1795"/>
      <c r="K56" s="1811"/>
      <c r="L56" s="2154"/>
      <c r="M56" s="2155"/>
      <c r="N56" s="2154"/>
      <c r="O56" s="2156"/>
      <c r="P56" s="2155"/>
      <c r="Q56" s="2154"/>
      <c r="R56" s="2156"/>
      <c r="S56" s="2157"/>
      <c r="T56" s="2154"/>
      <c r="U56" s="2155"/>
    </row>
    <row r="57" spans="1:21">
      <c r="A57" s="1809"/>
      <c r="B57" s="1809"/>
      <c r="C57" s="1810"/>
      <c r="D57" s="1789"/>
      <c r="E57" s="1811"/>
      <c r="F57" s="1812"/>
      <c r="G57" s="1792"/>
      <c r="H57" s="1794"/>
      <c r="I57" s="1794"/>
      <c r="J57" s="1795"/>
      <c r="K57" s="1811"/>
      <c r="L57" s="2154"/>
      <c r="M57" s="2155"/>
      <c r="N57" s="2154"/>
      <c r="O57" s="2154"/>
      <c r="P57" s="2155"/>
      <c r="Q57" s="2154"/>
      <c r="R57" s="2154"/>
      <c r="S57" s="2155"/>
      <c r="T57" s="2154"/>
      <c r="U57" s="2155"/>
    </row>
    <row r="58" spans="1:21">
      <c r="A58" s="1809"/>
      <c r="B58" s="1809"/>
      <c r="C58" s="1810"/>
      <c r="D58" s="1789"/>
      <c r="E58" s="1811"/>
      <c r="F58" s="1812"/>
      <c r="G58" s="1792"/>
      <c r="H58" s="1794"/>
      <c r="I58" s="1794"/>
      <c r="J58" s="1795"/>
      <c r="K58" s="1811"/>
      <c r="L58" s="2154"/>
      <c r="M58" s="2155"/>
      <c r="N58" s="2154"/>
      <c r="O58" s="2154"/>
      <c r="P58" s="2155"/>
      <c r="Q58" s="2154"/>
      <c r="R58" s="2156"/>
      <c r="S58" s="2155"/>
      <c r="T58" s="2154"/>
      <c r="U58" s="2155"/>
    </row>
    <row r="59" spans="1:21">
      <c r="A59" s="1809"/>
      <c r="B59" s="1809"/>
      <c r="C59" s="1810"/>
      <c r="D59" s="1789"/>
      <c r="E59" s="1811"/>
      <c r="F59" s="1812"/>
      <c r="G59" s="1792"/>
      <c r="H59" s="1794"/>
      <c r="I59" s="1794"/>
      <c r="J59" s="1795"/>
      <c r="K59" s="1811"/>
      <c r="L59" s="2154"/>
      <c r="M59" s="2155"/>
      <c r="N59" s="2154"/>
      <c r="O59" s="2154"/>
      <c r="P59" s="2155"/>
      <c r="Q59" s="2154"/>
      <c r="R59" s="2154"/>
      <c r="S59" s="2155"/>
      <c r="T59" s="2154"/>
      <c r="U59" s="2155"/>
    </row>
    <row r="60" spans="1:21">
      <c r="A60" s="1809"/>
      <c r="B60" s="1809"/>
      <c r="C60" s="1810"/>
      <c r="D60" s="1789"/>
      <c r="E60" s="1811"/>
      <c r="F60" s="1812"/>
      <c r="G60" s="1792"/>
      <c r="H60" s="1794"/>
      <c r="I60" s="1794"/>
      <c r="J60" s="1795"/>
      <c r="K60" s="1811"/>
      <c r="L60" s="2154"/>
      <c r="M60" s="2155"/>
      <c r="N60" s="2154"/>
      <c r="O60" s="2154"/>
      <c r="P60" s="2155"/>
      <c r="Q60" s="2154"/>
      <c r="R60" s="2154"/>
      <c r="S60" s="2155"/>
      <c r="T60" s="2154"/>
      <c r="U60" s="2155"/>
    </row>
    <row r="61" spans="1:21">
      <c r="A61" s="1809"/>
      <c r="B61" s="1809"/>
      <c r="C61" s="1810"/>
      <c r="D61" s="1789"/>
      <c r="E61" s="1811"/>
      <c r="F61" s="1812"/>
      <c r="G61" s="1792"/>
      <c r="H61" s="1794"/>
      <c r="I61" s="1794"/>
      <c r="J61" s="1795"/>
      <c r="K61" s="1811"/>
      <c r="L61" s="2154"/>
      <c r="M61" s="2155"/>
      <c r="N61" s="2154"/>
      <c r="O61" s="2156"/>
      <c r="P61" s="2155"/>
      <c r="Q61" s="2154"/>
      <c r="R61" s="2156"/>
      <c r="S61" s="2155"/>
      <c r="T61" s="2154"/>
      <c r="U61" s="2155"/>
    </row>
    <row r="62" spans="1:21">
      <c r="A62" s="1809"/>
      <c r="B62" s="1809"/>
      <c r="C62" s="1810"/>
      <c r="D62" s="1789"/>
      <c r="E62" s="1811"/>
      <c r="F62" s="1812"/>
      <c r="G62" s="1792"/>
      <c r="H62" s="1794"/>
      <c r="I62" s="1794"/>
      <c r="J62" s="1795"/>
      <c r="K62" s="1811"/>
      <c r="L62" s="2154"/>
      <c r="M62" s="2155"/>
      <c r="N62" s="2154"/>
      <c r="O62" s="2154"/>
      <c r="P62" s="2155"/>
      <c r="Q62" s="2154"/>
      <c r="R62" s="2156"/>
      <c r="S62" s="2155"/>
      <c r="T62" s="2154"/>
      <c r="U62" s="2155"/>
    </row>
    <row r="63" spans="1:21">
      <c r="A63" s="1809"/>
      <c r="B63" s="1809"/>
      <c r="C63" s="1810"/>
      <c r="D63" s="1789"/>
      <c r="E63" s="1811"/>
      <c r="F63" s="1812"/>
      <c r="G63" s="1792"/>
      <c r="H63" s="1794"/>
      <c r="I63" s="1794"/>
      <c r="J63" s="1795"/>
      <c r="K63" s="1811"/>
      <c r="L63" s="2154"/>
      <c r="M63" s="2155"/>
      <c r="N63" s="2154"/>
      <c r="O63" s="2154"/>
      <c r="P63" s="2155"/>
      <c r="Q63" s="2154"/>
      <c r="R63" s="2156"/>
      <c r="S63" s="2155"/>
      <c r="T63" s="2154"/>
      <c r="U63" s="2155"/>
    </row>
    <row r="64" spans="1:21">
      <c r="A64" s="1809"/>
      <c r="B64" s="1809"/>
      <c r="C64" s="1810"/>
      <c r="D64" s="1789"/>
      <c r="E64" s="1811"/>
      <c r="F64" s="1812"/>
      <c r="G64" s="1792"/>
      <c r="H64" s="1794"/>
      <c r="I64" s="1794"/>
      <c r="J64" s="1795"/>
      <c r="K64" s="1811"/>
      <c r="L64" s="2154"/>
      <c r="M64" s="2155"/>
      <c r="N64" s="2154"/>
      <c r="O64" s="2154"/>
      <c r="P64" s="2155"/>
      <c r="Q64" s="2154"/>
      <c r="R64" s="2159"/>
      <c r="S64" s="2155"/>
      <c r="T64" s="2154"/>
      <c r="U64" s="2155"/>
    </row>
    <row r="65" spans="1:21">
      <c r="A65" s="1809"/>
      <c r="B65" s="1809"/>
      <c r="C65" s="1810"/>
      <c r="D65" s="1789"/>
      <c r="E65" s="1811"/>
      <c r="F65" s="1812"/>
      <c r="G65" s="1792"/>
      <c r="H65" s="1794"/>
      <c r="I65" s="1794"/>
      <c r="J65" s="1795"/>
      <c r="K65" s="1811"/>
      <c r="L65" s="2154"/>
      <c r="M65" s="2155"/>
      <c r="N65" s="2154"/>
      <c r="O65" s="2154"/>
      <c r="P65" s="2155"/>
      <c r="Q65" s="2154"/>
      <c r="R65" s="2159"/>
      <c r="S65" s="2155"/>
      <c r="T65" s="2154"/>
      <c r="U65" s="2155"/>
    </row>
    <row r="66" spans="1:21">
      <c r="A66" s="1809"/>
      <c r="B66" s="1809"/>
      <c r="C66" s="1810"/>
      <c r="D66" s="1789"/>
      <c r="E66" s="1811"/>
      <c r="F66" s="1812"/>
      <c r="G66" s="1792"/>
      <c r="H66" s="1794"/>
      <c r="I66" s="1794"/>
      <c r="J66" s="1795"/>
      <c r="K66" s="1811"/>
      <c r="L66" s="2154"/>
      <c r="M66" s="2155"/>
      <c r="N66" s="2154"/>
      <c r="O66" s="2154"/>
      <c r="P66" s="2155"/>
      <c r="Q66" s="2154"/>
      <c r="R66" s="2159"/>
      <c r="S66" s="2155"/>
      <c r="T66" s="2154"/>
      <c r="U66" s="2155"/>
    </row>
    <row r="67" spans="1:21">
      <c r="A67" s="1809"/>
      <c r="B67" s="1809"/>
      <c r="C67" s="1810"/>
      <c r="D67" s="1789"/>
      <c r="E67" s="1811"/>
      <c r="F67" s="1812"/>
      <c r="G67" s="1792"/>
      <c r="H67" s="1794"/>
      <c r="I67" s="1794"/>
      <c r="J67" s="1795"/>
      <c r="K67" s="1811"/>
      <c r="L67" s="2154"/>
      <c r="M67" s="2155"/>
      <c r="N67" s="2154"/>
      <c r="O67" s="2154"/>
      <c r="P67" s="2155"/>
      <c r="Q67" s="2154"/>
      <c r="R67" s="2154"/>
      <c r="S67" s="2155"/>
      <c r="T67" s="2154"/>
      <c r="U67" s="2155"/>
    </row>
    <row r="68" spans="1:21">
      <c r="A68" s="1809"/>
      <c r="B68" s="1809"/>
      <c r="C68" s="1810"/>
      <c r="D68" s="1789"/>
      <c r="E68" s="1811"/>
      <c r="F68" s="1812"/>
      <c r="G68" s="1792"/>
      <c r="H68" s="1794"/>
      <c r="I68" s="1794"/>
      <c r="J68" s="1795"/>
      <c r="K68" s="1811"/>
      <c r="L68" s="2154"/>
      <c r="M68" s="2155"/>
      <c r="N68" s="2154"/>
      <c r="O68" s="2154"/>
      <c r="P68" s="2155"/>
      <c r="Q68" s="2154"/>
      <c r="R68" s="2154"/>
      <c r="S68" s="2155"/>
      <c r="T68" s="2154"/>
      <c r="U68" s="2155"/>
    </row>
    <row r="69" spans="1:21">
      <c r="A69" s="1809"/>
      <c r="B69" s="1809"/>
      <c r="C69" s="1810"/>
      <c r="D69" s="1789"/>
      <c r="E69" s="1811"/>
      <c r="F69" s="1812"/>
      <c r="G69" s="1792"/>
      <c r="H69" s="1794"/>
      <c r="I69" s="1794"/>
      <c r="J69" s="1795"/>
      <c r="K69" s="1811"/>
      <c r="L69" s="2154"/>
      <c r="M69" s="2155"/>
      <c r="N69" s="2160"/>
      <c r="O69" s="2159"/>
      <c r="P69" s="2157"/>
      <c r="Q69" s="2160"/>
      <c r="R69" s="2159"/>
      <c r="S69" s="2157"/>
      <c r="T69" s="2154"/>
      <c r="U69" s="2155"/>
    </row>
    <row r="70" spans="1:21">
      <c r="A70" s="1809"/>
      <c r="B70" s="1809"/>
      <c r="C70" s="1810"/>
      <c r="D70" s="1789"/>
      <c r="E70" s="1811"/>
      <c r="F70" s="1812"/>
      <c r="G70" s="1792"/>
      <c r="H70" s="1794"/>
      <c r="I70" s="1794"/>
      <c r="J70" s="1795"/>
      <c r="K70" s="1811"/>
      <c r="L70" s="842"/>
      <c r="M70" s="841"/>
      <c r="N70" s="842"/>
      <c r="O70" s="842"/>
      <c r="P70" s="841"/>
      <c r="Q70" s="842"/>
      <c r="R70" s="842"/>
      <c r="S70" s="841"/>
      <c r="T70" s="842"/>
      <c r="U70" s="841"/>
    </row>
    <row r="71" spans="1:21">
      <c r="A71" s="1809"/>
      <c r="B71" s="1809"/>
      <c r="C71" s="1810"/>
      <c r="D71" s="1789"/>
      <c r="E71" s="1811"/>
      <c r="F71" s="1812"/>
      <c r="G71" s="1792"/>
      <c r="H71" s="1794"/>
      <c r="I71" s="1794"/>
      <c r="J71" s="1795"/>
      <c r="K71" s="1811"/>
      <c r="L71" s="842"/>
      <c r="M71" s="841"/>
      <c r="N71" s="842"/>
      <c r="O71" s="842"/>
      <c r="P71" s="841"/>
      <c r="Q71" s="842"/>
      <c r="R71" s="842"/>
      <c r="S71" s="841"/>
      <c r="T71" s="842"/>
      <c r="U71" s="841"/>
    </row>
    <row r="72" spans="1:21">
      <c r="A72" s="1809"/>
      <c r="B72" s="1809"/>
      <c r="C72" s="1810"/>
      <c r="D72" s="1789"/>
      <c r="E72" s="1811"/>
      <c r="F72" s="1812"/>
      <c r="G72" s="1792"/>
      <c r="H72" s="1794"/>
      <c r="I72" s="1794"/>
      <c r="J72" s="1795"/>
      <c r="K72" s="1811"/>
      <c r="L72" s="2154"/>
      <c r="M72" s="2155"/>
      <c r="N72" s="2154"/>
      <c r="O72" s="2154"/>
      <c r="P72" s="2155"/>
      <c r="Q72" s="2154"/>
      <c r="R72" s="2154"/>
      <c r="S72" s="2155"/>
      <c r="T72" s="2154"/>
      <c r="U72" s="2155"/>
    </row>
    <row r="73" spans="1:21">
      <c r="A73" s="1809"/>
      <c r="B73" s="1809"/>
      <c r="C73" s="1810"/>
      <c r="D73" s="1789"/>
      <c r="E73" s="1811"/>
      <c r="F73" s="1812"/>
      <c r="G73" s="1792"/>
      <c r="H73" s="1794"/>
      <c r="I73" s="1794"/>
      <c r="J73" s="1795"/>
      <c r="K73" s="1811"/>
      <c r="L73" s="2154"/>
      <c r="M73" s="2155"/>
      <c r="N73" s="2154"/>
      <c r="O73" s="2154"/>
      <c r="P73" s="2155"/>
      <c r="Q73" s="2154"/>
      <c r="R73" s="2156"/>
      <c r="S73" s="2155"/>
      <c r="T73" s="2154"/>
      <c r="U73" s="2155"/>
    </row>
    <row r="74" spans="1:21">
      <c r="A74" s="1809"/>
      <c r="B74" s="1809"/>
      <c r="C74" s="1810"/>
      <c r="D74" s="1789"/>
      <c r="E74" s="1811"/>
      <c r="F74" s="1812"/>
      <c r="G74" s="1792"/>
      <c r="H74" s="1794"/>
      <c r="I74" s="1794"/>
      <c r="J74" s="1795"/>
      <c r="K74" s="1811"/>
      <c r="L74" s="2154"/>
      <c r="M74" s="2155"/>
      <c r="N74" s="2154"/>
      <c r="O74" s="2154"/>
      <c r="P74" s="2155"/>
      <c r="Q74" s="2154"/>
      <c r="R74" s="2156"/>
      <c r="S74" s="2155"/>
      <c r="T74" s="2154"/>
      <c r="U74" s="2155"/>
    </row>
    <row r="75" spans="1:21">
      <c r="A75" s="1809"/>
      <c r="B75" s="1809"/>
      <c r="C75" s="1810"/>
      <c r="D75" s="1789"/>
      <c r="E75" s="1811"/>
      <c r="F75" s="1812"/>
      <c r="G75" s="1792"/>
      <c r="H75" s="1794"/>
      <c r="I75" s="1794"/>
      <c r="J75" s="1795"/>
      <c r="K75" s="1811"/>
      <c r="L75" s="2154"/>
      <c r="M75" s="2155"/>
      <c r="N75" s="2154"/>
      <c r="O75" s="2156"/>
      <c r="P75" s="2155"/>
      <c r="Q75" s="2154"/>
      <c r="R75" s="2156"/>
      <c r="S75" s="2155"/>
      <c r="T75" s="2154"/>
      <c r="U75" s="2155"/>
    </row>
    <row r="76" spans="1:21">
      <c r="A76" s="1809"/>
      <c r="B76" s="1809"/>
      <c r="C76" s="1810"/>
      <c r="D76" s="1789"/>
      <c r="E76" s="1811"/>
      <c r="F76" s="1812"/>
      <c r="G76" s="1792"/>
      <c r="H76" s="1794"/>
      <c r="I76" s="1794"/>
      <c r="J76" s="1795"/>
      <c r="K76" s="1811"/>
      <c r="L76" s="2154"/>
      <c r="M76" s="2155"/>
      <c r="N76" s="2154"/>
      <c r="O76" s="2156"/>
      <c r="P76" s="2157"/>
      <c r="Q76" s="2154"/>
      <c r="R76" s="2156"/>
      <c r="S76" s="2155"/>
      <c r="T76" s="2154"/>
      <c r="U76" s="2155"/>
    </row>
    <row r="77" spans="1:21">
      <c r="A77" s="1809"/>
      <c r="B77" s="1809"/>
      <c r="C77" s="1810"/>
      <c r="D77" s="1789"/>
      <c r="E77" s="1811"/>
      <c r="F77" s="1812"/>
      <c r="G77" s="1792"/>
      <c r="H77" s="1794"/>
      <c r="I77" s="1794"/>
      <c r="J77" s="1795"/>
      <c r="K77" s="1811"/>
      <c r="L77" s="2154"/>
      <c r="M77" s="2155"/>
      <c r="N77" s="2154"/>
      <c r="O77" s="2156"/>
      <c r="P77" s="2155"/>
      <c r="Q77" s="2154"/>
      <c r="R77" s="2156"/>
      <c r="S77" s="2157"/>
      <c r="T77" s="2154"/>
      <c r="U77" s="2155"/>
    </row>
    <row r="78" spans="1:21">
      <c r="A78" s="1809"/>
      <c r="B78" s="1809"/>
      <c r="C78" s="1810"/>
      <c r="D78" s="1789"/>
      <c r="E78" s="1811"/>
      <c r="F78" s="1812"/>
      <c r="G78" s="1792"/>
      <c r="H78" s="1794"/>
      <c r="I78" s="1794"/>
      <c r="J78" s="1795"/>
      <c r="K78" s="1811"/>
      <c r="L78" s="2154"/>
      <c r="M78" s="2155"/>
      <c r="N78" s="2154"/>
      <c r="O78" s="2156"/>
      <c r="P78" s="2155"/>
      <c r="Q78" s="2154"/>
      <c r="R78" s="2156"/>
      <c r="S78" s="2155"/>
      <c r="T78" s="2154"/>
      <c r="U78" s="2155"/>
    </row>
    <row r="79" spans="1:21">
      <c r="A79" s="1809"/>
      <c r="B79" s="1809"/>
      <c r="C79" s="1810"/>
      <c r="D79" s="1789"/>
      <c r="E79" s="1811"/>
      <c r="F79" s="1812"/>
      <c r="G79" s="1792"/>
      <c r="H79" s="1794"/>
      <c r="I79" s="1794"/>
      <c r="J79" s="1795"/>
      <c r="K79" s="1811"/>
      <c r="L79" s="2154"/>
      <c r="M79" s="2155"/>
      <c r="N79" s="2154"/>
      <c r="O79" s="2156"/>
      <c r="P79" s="2155"/>
      <c r="Q79" s="2154"/>
      <c r="R79" s="2154"/>
      <c r="S79" s="2155"/>
      <c r="T79" s="2154"/>
      <c r="U79" s="2155"/>
    </row>
    <row r="80" spans="1:21">
      <c r="A80" s="1809"/>
      <c r="B80" s="1809"/>
      <c r="C80" s="1810"/>
      <c r="D80" s="1789"/>
      <c r="E80" s="1811"/>
      <c r="F80" s="1812"/>
      <c r="G80" s="1792"/>
      <c r="H80" s="1794"/>
      <c r="I80" s="1794"/>
      <c r="J80" s="1795"/>
      <c r="K80" s="1811"/>
      <c r="L80" s="2154"/>
      <c r="M80" s="2155"/>
      <c r="N80" s="2154"/>
      <c r="O80" s="2156"/>
      <c r="P80" s="2155"/>
      <c r="Q80" s="2154"/>
      <c r="R80" s="2154"/>
      <c r="S80" s="2155"/>
      <c r="T80" s="2154"/>
      <c r="U80" s="2155"/>
    </row>
    <row r="81" spans="1:21">
      <c r="A81" s="1809"/>
      <c r="B81" s="1809"/>
      <c r="C81" s="1810"/>
      <c r="D81" s="1789"/>
      <c r="E81" s="1811"/>
      <c r="F81" s="1812"/>
      <c r="G81" s="1792"/>
      <c r="H81" s="1794"/>
      <c r="I81" s="1794"/>
      <c r="J81" s="1795"/>
      <c r="K81" s="1811"/>
      <c r="L81" s="2154"/>
      <c r="M81" s="2157"/>
      <c r="N81" s="2154"/>
      <c r="O81" s="2154"/>
      <c r="P81" s="2155"/>
      <c r="Q81" s="2154"/>
      <c r="R81" s="2154"/>
      <c r="S81" s="2155"/>
      <c r="T81" s="2154"/>
      <c r="U81" s="2155"/>
    </row>
    <row r="82" spans="1:21">
      <c r="A82" s="1809"/>
      <c r="B82" s="1809"/>
      <c r="C82" s="1810"/>
      <c r="D82" s="1789"/>
      <c r="E82" s="1811"/>
      <c r="F82" s="1812"/>
      <c r="G82" s="1792"/>
      <c r="H82" s="1794"/>
      <c r="I82" s="1794"/>
      <c r="J82" s="1795"/>
      <c r="K82" s="1811"/>
      <c r="L82" s="2154"/>
      <c r="M82" s="2155"/>
      <c r="N82" s="2154"/>
      <c r="O82" s="2154"/>
      <c r="P82" s="2155"/>
      <c r="Q82" s="2154"/>
      <c r="R82" s="2154"/>
      <c r="S82" s="2155"/>
      <c r="T82" s="2154"/>
      <c r="U82" s="2155"/>
    </row>
    <row r="83" spans="1:21">
      <c r="A83" s="1809"/>
      <c r="B83" s="1809"/>
      <c r="C83" s="1810"/>
      <c r="D83" s="1789"/>
      <c r="E83" s="1811"/>
      <c r="F83" s="1812"/>
      <c r="G83" s="1792"/>
      <c r="H83" s="1794"/>
      <c r="I83" s="1794"/>
      <c r="J83" s="1795"/>
      <c r="K83" s="1811"/>
      <c r="L83" s="2154"/>
      <c r="M83" s="2155"/>
      <c r="N83" s="2154"/>
      <c r="O83" s="2154"/>
      <c r="P83" s="2155"/>
      <c r="Q83" s="2154"/>
      <c r="R83" s="2154"/>
      <c r="S83" s="2155"/>
      <c r="T83" s="2154"/>
      <c r="U83" s="2155"/>
    </row>
    <row r="84" spans="1:21">
      <c r="A84" s="1809"/>
      <c r="B84" s="1809"/>
      <c r="C84" s="1810"/>
      <c r="D84" s="1789"/>
      <c r="E84" s="1811"/>
      <c r="F84" s="1812"/>
      <c r="G84" s="1792"/>
      <c r="H84" s="1794"/>
      <c r="I84" s="1794"/>
      <c r="J84" s="1795"/>
      <c r="K84" s="1811"/>
      <c r="L84" s="2154"/>
      <c r="M84" s="2155"/>
      <c r="N84" s="2154"/>
      <c r="O84" s="2154"/>
      <c r="P84" s="2155"/>
      <c r="Q84" s="2154"/>
      <c r="R84" s="2154"/>
      <c r="S84" s="2155"/>
      <c r="T84" s="2154"/>
      <c r="U84" s="2155"/>
    </row>
    <row r="85" spans="1:21">
      <c r="A85" s="1809"/>
      <c r="B85" s="1809"/>
      <c r="C85" s="1810"/>
      <c r="D85" s="1789"/>
      <c r="E85" s="1811"/>
      <c r="F85" s="1812"/>
      <c r="G85" s="1792"/>
      <c r="H85" s="1794"/>
      <c r="I85" s="1794"/>
      <c r="J85" s="1795"/>
      <c r="K85" s="1811"/>
      <c r="L85" s="2154"/>
      <c r="M85" s="2155"/>
      <c r="N85" s="2154"/>
      <c r="O85" s="2154"/>
      <c r="P85" s="2155"/>
      <c r="Q85" s="2156"/>
      <c r="R85" s="2156"/>
      <c r="S85" s="2155"/>
      <c r="T85" s="2154"/>
      <c r="U85" s="2155"/>
    </row>
    <row r="86" spans="1:21">
      <c r="A86" s="1809"/>
      <c r="B86" s="1809"/>
      <c r="C86" s="1810"/>
      <c r="D86" s="1789"/>
      <c r="E86" s="1811"/>
      <c r="F86" s="1812"/>
      <c r="G86" s="1792"/>
      <c r="H86" s="1794"/>
      <c r="I86" s="1794"/>
      <c r="J86" s="1795"/>
      <c r="K86" s="1811"/>
      <c r="L86" s="2154"/>
      <c r="M86" s="2155"/>
      <c r="N86" s="2154"/>
      <c r="O86" s="2154"/>
      <c r="P86" s="2155"/>
      <c r="Q86" s="2156"/>
      <c r="R86" s="2156"/>
      <c r="S86" s="2155"/>
      <c r="T86" s="2154"/>
      <c r="U86" s="2155"/>
    </row>
    <row r="87" spans="1:21">
      <c r="A87" s="1796"/>
      <c r="B87" s="1789"/>
      <c r="C87" s="1790"/>
      <c r="D87" s="1789"/>
      <c r="E87" s="1814"/>
      <c r="F87" s="1815"/>
      <c r="G87" s="1815"/>
      <c r="H87" s="1814"/>
      <c r="I87" s="1814"/>
      <c r="J87" s="1815"/>
      <c r="K87" s="1814"/>
      <c r="L87" s="2154"/>
      <c r="M87" s="2155"/>
      <c r="N87" s="2154"/>
      <c r="O87" s="2154"/>
      <c r="P87" s="2155"/>
      <c r="Q87" s="2154"/>
      <c r="R87" s="2154"/>
      <c r="S87" s="2155"/>
      <c r="T87" s="2154"/>
      <c r="U87" s="2155"/>
    </row>
    <row r="88" spans="1:21">
      <c r="C88" s="2161"/>
      <c r="D88" s="2162"/>
      <c r="E88" s="2163"/>
      <c r="F88" s="2163"/>
      <c r="H88" s="2154"/>
      <c r="I88" s="2157"/>
      <c r="J88" s="2154"/>
      <c r="K88" s="2155"/>
      <c r="L88" s="2154"/>
      <c r="M88" s="2155"/>
      <c r="N88" s="2154"/>
      <c r="O88" s="2154"/>
      <c r="P88" s="2155"/>
      <c r="Q88" s="2156"/>
      <c r="R88" s="2156"/>
      <c r="S88" s="2155"/>
      <c r="T88" s="2154"/>
      <c r="U88" s="2155"/>
    </row>
    <row r="89" spans="1:21">
      <c r="C89" s="2161"/>
      <c r="D89" s="2162"/>
      <c r="E89" s="2163"/>
      <c r="F89" s="2163"/>
      <c r="H89" s="2154"/>
      <c r="I89" s="2155"/>
      <c r="J89" s="2154"/>
      <c r="K89" s="2155"/>
      <c r="L89" s="2154"/>
      <c r="M89" s="2155"/>
      <c r="N89" s="2154"/>
      <c r="O89" s="2158"/>
      <c r="P89" s="2155"/>
      <c r="Q89" s="2154"/>
      <c r="R89" s="2156"/>
      <c r="S89" s="2157"/>
      <c r="T89" s="2154"/>
      <c r="U89" s="2155"/>
    </row>
    <row r="90" spans="1:21">
      <c r="C90" s="2161"/>
      <c r="D90" s="2162"/>
      <c r="E90" s="2163"/>
      <c r="F90" s="2163"/>
      <c r="H90" s="2154"/>
      <c r="I90" s="2155"/>
      <c r="J90" s="2154"/>
      <c r="K90" s="2155"/>
      <c r="L90" s="2154"/>
      <c r="M90" s="2155"/>
      <c r="N90" s="2154"/>
      <c r="O90" s="2156"/>
      <c r="P90" s="2155"/>
      <c r="Q90" s="2154"/>
      <c r="R90" s="2156"/>
      <c r="S90" s="2155"/>
      <c r="T90" s="2154"/>
      <c r="U90" s="2155"/>
    </row>
    <row r="91" spans="1:21">
      <c r="C91" s="2161"/>
      <c r="D91" s="2162"/>
      <c r="E91" s="2163"/>
      <c r="F91" s="2163"/>
      <c r="H91" s="2154"/>
      <c r="I91" s="2155"/>
      <c r="J91" s="2154"/>
      <c r="K91" s="2155"/>
      <c r="L91" s="2154"/>
      <c r="M91" s="2155"/>
      <c r="N91" s="2154"/>
      <c r="O91" s="2154"/>
      <c r="P91" s="2155"/>
      <c r="Q91" s="2154"/>
      <c r="R91" s="2156"/>
      <c r="S91" s="2155"/>
      <c r="T91" s="2154"/>
      <c r="U91" s="2155"/>
    </row>
    <row r="92" spans="1:21">
      <c r="C92" s="2161"/>
      <c r="D92" s="2162"/>
      <c r="E92" s="2163"/>
      <c r="F92" s="2163"/>
      <c r="H92" s="2154"/>
      <c r="I92" s="2157"/>
      <c r="J92" s="2154"/>
      <c r="K92" s="2155"/>
      <c r="L92" s="2154"/>
      <c r="M92" s="2155"/>
      <c r="N92" s="2154"/>
      <c r="O92" s="2156"/>
      <c r="P92" s="2155"/>
      <c r="Q92" s="2154"/>
      <c r="R92" s="2156"/>
      <c r="S92" s="2157"/>
      <c r="T92" s="2154"/>
      <c r="U92" s="2155"/>
    </row>
    <row r="93" spans="1:21">
      <c r="C93" s="2161"/>
      <c r="D93" s="2162"/>
      <c r="E93" s="2163"/>
      <c r="F93" s="2163"/>
      <c r="H93" s="2154"/>
      <c r="I93" s="2157"/>
      <c r="J93" s="2154"/>
      <c r="K93" s="2155"/>
      <c r="L93" s="2154"/>
      <c r="M93" s="2155"/>
      <c r="N93" s="2154"/>
      <c r="O93" s="2154"/>
      <c r="P93" s="2155"/>
      <c r="Q93" s="2154"/>
      <c r="R93" s="2154"/>
      <c r="S93" s="2155"/>
      <c r="T93" s="2154"/>
      <c r="U93" s="2155"/>
    </row>
    <row r="94" spans="1:21">
      <c r="C94" s="2161"/>
      <c r="D94" s="2162"/>
      <c r="E94" s="2163"/>
      <c r="F94" s="2163"/>
      <c r="H94" s="2154"/>
      <c r="I94" s="2155"/>
      <c r="J94" s="2154"/>
      <c r="K94" s="2155"/>
      <c r="L94" s="2154"/>
      <c r="M94" s="2155"/>
      <c r="N94" s="2154"/>
      <c r="O94" s="2154"/>
      <c r="P94" s="2155"/>
      <c r="Q94" s="2154"/>
      <c r="R94" s="2156"/>
      <c r="S94" s="2155"/>
      <c r="T94" s="2154"/>
      <c r="U94" s="2155"/>
    </row>
    <row r="95" spans="1:21">
      <c r="C95" s="2161"/>
      <c r="D95" s="2162"/>
      <c r="E95" s="2163"/>
      <c r="F95" s="2163"/>
      <c r="H95" s="2154"/>
      <c r="I95" s="2155"/>
      <c r="J95" s="2154"/>
      <c r="K95" s="2155"/>
      <c r="L95" s="2154"/>
      <c r="M95" s="2155"/>
      <c r="N95" s="2154"/>
      <c r="O95" s="2156"/>
      <c r="P95" s="2155"/>
      <c r="Q95" s="2154"/>
      <c r="R95" s="2156"/>
      <c r="S95" s="2155"/>
      <c r="T95" s="2154"/>
      <c r="U95" s="2155"/>
    </row>
    <row r="96" spans="1:21">
      <c r="C96" s="2161"/>
      <c r="D96" s="2162"/>
      <c r="E96" s="2163"/>
      <c r="F96" s="2163"/>
      <c r="H96" s="2154"/>
      <c r="I96" s="2157"/>
      <c r="J96" s="2154"/>
      <c r="K96" s="2155"/>
      <c r="L96" s="2154"/>
      <c r="M96" s="2155"/>
      <c r="N96" s="2154"/>
      <c r="O96" s="2154"/>
      <c r="P96" s="2155"/>
      <c r="Q96" s="2154"/>
      <c r="R96" s="2156"/>
      <c r="S96" s="2155"/>
      <c r="T96" s="2154"/>
      <c r="U96" s="2155"/>
    </row>
    <row r="97" spans="3:21">
      <c r="C97" s="2161"/>
      <c r="D97" s="2162"/>
      <c r="E97" s="2163"/>
      <c r="F97" s="2163"/>
      <c r="H97" s="2154"/>
      <c r="I97" s="2155"/>
      <c r="J97" s="2154"/>
      <c r="K97" s="2155"/>
      <c r="L97" s="2154"/>
      <c r="M97" s="2155"/>
      <c r="N97" s="2154"/>
      <c r="O97" s="2154"/>
      <c r="P97" s="2155"/>
      <c r="Q97" s="2154"/>
      <c r="R97" s="2154"/>
      <c r="S97" s="2155"/>
      <c r="T97" s="2154"/>
      <c r="U97" s="2155"/>
    </row>
    <row r="98" spans="3:21">
      <c r="C98" s="2161"/>
      <c r="D98" s="2162"/>
      <c r="E98" s="2163"/>
      <c r="F98" s="2163"/>
      <c r="H98" s="2154"/>
      <c r="I98" s="2157"/>
      <c r="J98" s="2154"/>
      <c r="K98" s="2155"/>
      <c r="L98" s="2154"/>
      <c r="M98" s="2155"/>
      <c r="N98" s="2154"/>
      <c r="O98" s="2154"/>
      <c r="P98" s="2155"/>
      <c r="Q98" s="2154"/>
      <c r="R98" s="2154"/>
      <c r="S98" s="2155"/>
      <c r="T98" s="2154"/>
      <c r="U98" s="2155"/>
    </row>
    <row r="99" spans="3:21">
      <c r="C99" s="2161"/>
      <c r="D99" s="2162"/>
      <c r="E99" s="2163"/>
      <c r="F99" s="2163"/>
      <c r="H99" s="2154"/>
      <c r="I99" s="2157"/>
      <c r="J99" s="2154"/>
      <c r="K99" s="2155"/>
      <c r="L99" s="2154"/>
      <c r="M99" s="2155"/>
      <c r="N99" s="2154"/>
      <c r="O99" s="2154"/>
      <c r="P99" s="2155"/>
      <c r="Q99" s="2154"/>
      <c r="R99" s="2159"/>
      <c r="S99" s="2155"/>
      <c r="T99" s="2154"/>
      <c r="U99" s="2155"/>
    </row>
    <row r="100" spans="3:21">
      <c r="C100" s="2161"/>
      <c r="D100" s="2162"/>
      <c r="E100" s="2163"/>
      <c r="F100" s="2163"/>
      <c r="H100" s="2154"/>
      <c r="I100" s="2157"/>
      <c r="J100" s="2154"/>
      <c r="K100" s="2155"/>
      <c r="L100" s="2154"/>
      <c r="M100" s="2155"/>
      <c r="N100" s="2154"/>
      <c r="O100" s="2154"/>
      <c r="P100" s="2155"/>
      <c r="Q100" s="2154"/>
      <c r="R100" s="2154"/>
      <c r="S100" s="2155"/>
      <c r="T100" s="2154"/>
      <c r="U100" s="2155"/>
    </row>
    <row r="101" spans="3:21">
      <c r="C101" s="2161"/>
      <c r="D101" s="2162"/>
      <c r="E101" s="2163"/>
      <c r="F101" s="2163"/>
      <c r="H101" s="2154"/>
      <c r="I101" s="2155"/>
      <c r="J101" s="2154"/>
      <c r="K101" s="2155"/>
      <c r="L101" s="2154"/>
      <c r="M101" s="2155"/>
      <c r="N101" s="2154"/>
      <c r="O101" s="2154"/>
      <c r="P101" s="2155"/>
      <c r="Q101" s="2154"/>
      <c r="R101" s="2154"/>
      <c r="S101" s="2155"/>
      <c r="T101" s="2154"/>
      <c r="U101" s="2155"/>
    </row>
    <row r="102" spans="3:21">
      <c r="C102" s="2161"/>
      <c r="D102" s="2162"/>
      <c r="E102" s="2163"/>
      <c r="F102" s="2163"/>
      <c r="H102" s="2154"/>
      <c r="I102" s="2155"/>
      <c r="J102" s="2154"/>
      <c r="K102" s="2155"/>
      <c r="L102" s="2154"/>
      <c r="M102" s="2155"/>
      <c r="N102" s="2154"/>
      <c r="O102" s="2154"/>
      <c r="P102" s="2155"/>
      <c r="Q102" s="2154"/>
      <c r="R102" s="2154"/>
      <c r="S102" s="2155"/>
      <c r="T102" s="2154"/>
      <c r="U102" s="2155"/>
    </row>
    <row r="103" spans="3:21">
      <c r="C103" s="2161"/>
      <c r="D103" s="2162"/>
      <c r="E103" s="2163"/>
      <c r="F103" s="2163"/>
      <c r="H103" s="2154"/>
      <c r="I103" s="2155"/>
      <c r="J103" s="2154"/>
      <c r="K103" s="2155"/>
      <c r="L103" s="2154"/>
      <c r="M103" s="2155"/>
      <c r="N103" s="2154"/>
      <c r="O103" s="2154"/>
      <c r="P103" s="2155"/>
      <c r="Q103" s="2154"/>
      <c r="R103" s="2154"/>
      <c r="S103" s="2155"/>
      <c r="T103" s="2154"/>
      <c r="U103" s="2155"/>
    </row>
    <row r="104" spans="3:21">
      <c r="C104" s="2161"/>
      <c r="D104" s="2162"/>
      <c r="E104" s="2163"/>
      <c r="F104" s="2163"/>
      <c r="H104" s="2154"/>
      <c r="I104" s="2155"/>
      <c r="J104" s="2154"/>
      <c r="K104" s="2155"/>
      <c r="L104" s="2154"/>
      <c r="M104" s="2155"/>
      <c r="N104" s="2154"/>
      <c r="O104" s="2154"/>
      <c r="P104" s="2155"/>
      <c r="Q104" s="2154"/>
      <c r="R104" s="2154"/>
      <c r="S104" s="2155"/>
      <c r="T104" s="2154"/>
      <c r="U104" s="2155"/>
    </row>
    <row r="105" spans="3:21">
      <c r="C105" s="2161"/>
      <c r="D105" s="2162"/>
      <c r="E105" s="2163"/>
      <c r="F105" s="2163"/>
      <c r="H105" s="2154"/>
      <c r="I105" s="2157"/>
      <c r="J105" s="2154"/>
      <c r="K105" s="2155"/>
      <c r="L105" s="2154"/>
      <c r="M105" s="2155"/>
      <c r="N105" s="2154"/>
      <c r="O105" s="2154"/>
      <c r="P105" s="2155"/>
      <c r="Q105" s="2154"/>
      <c r="R105" s="2154"/>
      <c r="S105" s="2155"/>
      <c r="T105" s="2154"/>
      <c r="U105" s="2155"/>
    </row>
    <row r="106" spans="3:21">
      <c r="C106" s="2164"/>
      <c r="D106" s="2165"/>
      <c r="E106" s="2166"/>
      <c r="F106" s="2166"/>
      <c r="H106" s="2154"/>
      <c r="I106" s="2155"/>
      <c r="J106" s="2154"/>
      <c r="K106" s="2155"/>
      <c r="L106" s="2154"/>
      <c r="M106" s="2155"/>
      <c r="N106" s="2160"/>
      <c r="O106" s="2159"/>
      <c r="P106" s="2157"/>
      <c r="Q106" s="2160"/>
      <c r="R106" s="2159"/>
      <c r="S106" s="2157"/>
      <c r="T106" s="2154"/>
      <c r="U106" s="2155"/>
    </row>
    <row r="107" spans="3:21">
      <c r="C107" s="1255"/>
      <c r="D107" s="2167"/>
      <c r="E107" s="1256"/>
      <c r="F107" s="1256"/>
      <c r="H107" s="844"/>
      <c r="I107" s="841"/>
      <c r="J107" s="844"/>
      <c r="K107" s="843"/>
      <c r="L107" s="844"/>
      <c r="M107" s="843"/>
      <c r="N107" s="844"/>
      <c r="O107" s="844"/>
      <c r="P107" s="843"/>
      <c r="Q107" s="844"/>
      <c r="R107" s="844"/>
      <c r="S107" s="843"/>
      <c r="T107" s="844"/>
      <c r="U107" s="841"/>
    </row>
    <row r="108" spans="3:21">
      <c r="C108" s="2168"/>
      <c r="D108" s="2168"/>
      <c r="E108" s="2169"/>
      <c r="F108" s="2169"/>
      <c r="H108" s="2170"/>
      <c r="I108" s="2171"/>
      <c r="J108" s="2170"/>
      <c r="K108" s="2171"/>
      <c r="L108" s="2170"/>
      <c r="M108" s="2171"/>
      <c r="N108" s="2170"/>
      <c r="O108" s="2170"/>
      <c r="P108" s="2171"/>
      <c r="Q108" s="2170"/>
      <c r="R108" s="2170"/>
      <c r="S108" s="2171"/>
      <c r="T108" s="2170"/>
      <c r="U108" s="2155"/>
    </row>
    <row r="109" spans="3:21">
      <c r="C109" s="2172"/>
      <c r="D109" s="2146"/>
      <c r="E109" s="1253"/>
      <c r="F109" s="1253"/>
      <c r="H109" s="2170"/>
      <c r="I109" s="2173"/>
      <c r="J109" s="2170"/>
      <c r="K109" s="2171"/>
      <c r="L109" s="2170"/>
      <c r="M109" s="2171"/>
      <c r="N109" s="2170"/>
      <c r="O109" s="2170"/>
      <c r="P109" s="2171"/>
      <c r="Q109" s="2170"/>
      <c r="R109" s="2170"/>
      <c r="S109" s="2171"/>
      <c r="T109" s="2170"/>
      <c r="U109" s="841"/>
    </row>
    <row r="110" spans="3:21">
      <c r="C110" s="2146"/>
      <c r="D110" s="2146"/>
      <c r="E110" s="1254"/>
      <c r="F110" s="1254"/>
      <c r="H110" s="844"/>
      <c r="I110" s="843"/>
      <c r="J110" s="844"/>
      <c r="K110" s="843"/>
      <c r="L110" s="844"/>
      <c r="M110" s="843"/>
      <c r="N110" s="844"/>
      <c r="O110" s="844"/>
      <c r="P110" s="843"/>
      <c r="Q110" s="844"/>
      <c r="R110" s="844"/>
      <c r="S110" s="843"/>
      <c r="T110" s="844"/>
      <c r="U110" s="841"/>
    </row>
    <row r="111" spans="3:21">
      <c r="C111" s="11"/>
      <c r="D111" s="11"/>
      <c r="F111" s="204"/>
      <c r="G111" s="11"/>
      <c r="H111" s="11"/>
      <c r="I111" s="11"/>
      <c r="J111" s="11"/>
      <c r="K111" s="11"/>
      <c r="L111" s="11"/>
      <c r="M111" s="11"/>
      <c r="N111" s="11"/>
      <c r="O111" s="11"/>
      <c r="P111" s="11"/>
      <c r="Q111" s="11"/>
    </row>
    <row r="112" spans="3:21" ht="16.5" thickBot="1">
      <c r="C112" s="1257"/>
      <c r="D112" s="1258"/>
      <c r="E112" s="1259"/>
      <c r="F112" s="1259"/>
      <c r="G112" s="11"/>
      <c r="H112" s="11"/>
      <c r="I112" s="11"/>
      <c r="J112" s="11"/>
      <c r="K112" s="11"/>
      <c r="L112" s="11"/>
      <c r="M112" s="11"/>
      <c r="N112" s="11"/>
      <c r="O112" s="11"/>
      <c r="P112" s="11"/>
      <c r="Q112" s="11"/>
    </row>
    <row r="113" spans="1:17" ht="15.75" thickTop="1">
      <c r="C113" s="11"/>
      <c r="D113" s="11"/>
      <c r="F113" s="562"/>
      <c r="G113" s="11"/>
      <c r="H113" s="11"/>
      <c r="I113" s="11"/>
      <c r="J113" s="11"/>
      <c r="K113" s="11"/>
      <c r="L113" s="11"/>
      <c r="M113" s="11"/>
      <c r="N113" s="11"/>
      <c r="O113" s="11"/>
      <c r="P113" s="11"/>
      <c r="Q113" s="11"/>
    </row>
    <row r="114" spans="1:17" ht="17.25" customHeight="1">
      <c r="A114" s="3410" t="s">
        <v>2859</v>
      </c>
      <c r="B114" s="3410"/>
      <c r="C114" s="3410"/>
      <c r="D114" s="3410"/>
      <c r="E114" s="3410"/>
      <c r="F114" s="3410"/>
      <c r="G114" s="11"/>
      <c r="H114" s="11"/>
      <c r="I114" s="11"/>
      <c r="J114" s="11"/>
      <c r="K114" s="11"/>
      <c r="L114" s="11"/>
      <c r="M114" s="11"/>
      <c r="N114" s="11"/>
      <c r="O114" s="11"/>
      <c r="P114" s="11"/>
      <c r="Q114" s="11"/>
    </row>
    <row r="115" spans="1:17">
      <c r="G115" s="11"/>
      <c r="H115" s="11"/>
      <c r="I115" s="11"/>
      <c r="J115" s="11"/>
      <c r="K115" s="11"/>
      <c r="L115" s="11"/>
      <c r="M115" s="11"/>
      <c r="N115" s="11"/>
      <c r="O115" s="11"/>
      <c r="P115" s="11"/>
      <c r="Q115" s="11"/>
    </row>
    <row r="116" spans="1:17">
      <c r="G116" s="11"/>
      <c r="H116" s="11"/>
      <c r="I116" s="11"/>
      <c r="J116" s="11"/>
      <c r="K116" s="11"/>
      <c r="L116" s="11"/>
      <c r="M116" s="11"/>
      <c r="N116" s="11"/>
      <c r="O116" s="11"/>
      <c r="P116" s="11"/>
      <c r="Q116" s="11"/>
    </row>
    <row r="117" spans="1:17">
      <c r="G117" s="11"/>
      <c r="H117" s="11"/>
      <c r="I117" s="11"/>
      <c r="J117" s="11"/>
      <c r="K117" s="11"/>
      <c r="L117" s="11"/>
      <c r="M117" s="11"/>
      <c r="N117" s="11"/>
      <c r="O117" s="11"/>
      <c r="P117" s="11"/>
      <c r="Q117" s="11"/>
    </row>
    <row r="118" spans="1:17">
      <c r="G118" s="11"/>
      <c r="H118" s="11"/>
      <c r="I118" s="11"/>
      <c r="J118" s="11"/>
      <c r="K118" s="11"/>
      <c r="L118" s="11"/>
      <c r="M118" s="11"/>
      <c r="N118" s="11"/>
      <c r="O118" s="11"/>
      <c r="P118" s="11"/>
      <c r="Q118" s="11"/>
    </row>
    <row r="119" spans="1:17">
      <c r="G119" s="11"/>
      <c r="H119" s="11"/>
      <c r="I119" s="11"/>
      <c r="J119" s="11"/>
      <c r="K119" s="11"/>
      <c r="L119" s="11"/>
      <c r="M119" s="11"/>
      <c r="N119" s="11"/>
      <c r="O119" s="11"/>
      <c r="P119" s="11"/>
      <c r="Q119" s="11"/>
    </row>
    <row r="120" spans="1:17">
      <c r="G120" s="11"/>
      <c r="H120" s="11"/>
      <c r="I120" s="11"/>
      <c r="J120" s="11"/>
      <c r="K120" s="11"/>
      <c r="L120" s="11"/>
      <c r="M120" s="11"/>
      <c r="N120" s="11"/>
      <c r="O120" s="11"/>
      <c r="P120" s="11"/>
      <c r="Q120" s="11"/>
    </row>
    <row r="121" spans="1:17">
      <c r="G121" s="11"/>
      <c r="H121" s="11"/>
      <c r="I121" s="11"/>
      <c r="J121" s="11"/>
      <c r="K121" s="11"/>
      <c r="L121" s="11"/>
      <c r="M121" s="11"/>
      <c r="N121" s="11"/>
      <c r="O121" s="11"/>
      <c r="P121" s="11"/>
      <c r="Q121" s="11"/>
    </row>
    <row r="122" spans="1:17">
      <c r="G122" s="11"/>
      <c r="H122" s="11"/>
      <c r="I122" s="11"/>
      <c r="J122" s="11"/>
      <c r="K122" s="11"/>
      <c r="L122" s="11"/>
      <c r="M122" s="11"/>
      <c r="N122" s="11"/>
      <c r="O122" s="11"/>
      <c r="P122" s="11"/>
      <c r="Q122" s="11"/>
    </row>
    <row r="123" spans="1:17">
      <c r="G123" s="11"/>
      <c r="H123" s="11"/>
      <c r="I123" s="11"/>
      <c r="J123" s="11"/>
      <c r="K123" s="11"/>
      <c r="L123" s="11"/>
      <c r="M123" s="11"/>
      <c r="N123" s="11"/>
      <c r="O123" s="11"/>
      <c r="P123" s="11"/>
      <c r="Q123" s="11"/>
    </row>
    <row r="124" spans="1:17">
      <c r="G124" s="11"/>
      <c r="H124" s="11"/>
      <c r="I124" s="11"/>
      <c r="J124" s="11"/>
      <c r="K124" s="11"/>
      <c r="L124" s="11"/>
      <c r="M124" s="11"/>
      <c r="N124" s="11"/>
      <c r="O124" s="11"/>
      <c r="P124" s="11"/>
      <c r="Q124" s="11"/>
    </row>
    <row r="125" spans="1:17">
      <c r="A125" s="11"/>
      <c r="B125" s="11"/>
      <c r="C125" s="11"/>
      <c r="D125" s="11"/>
      <c r="E125" s="11"/>
      <c r="F125" s="11"/>
      <c r="G125" s="11"/>
      <c r="H125" s="11"/>
      <c r="I125" s="11"/>
      <c r="J125" s="11"/>
      <c r="K125" s="11"/>
      <c r="L125" s="11"/>
      <c r="M125" s="11"/>
      <c r="N125" s="11"/>
      <c r="O125" s="11"/>
      <c r="P125" s="11"/>
      <c r="Q125" s="11"/>
    </row>
    <row r="126" spans="1:17">
      <c r="A126" s="44" t="s">
        <v>2859</v>
      </c>
      <c r="B126" s="44"/>
      <c r="C126" s="44"/>
      <c r="D126" s="44"/>
      <c r="E126" s="44"/>
      <c r="F126" s="44"/>
      <c r="G126" s="11"/>
      <c r="H126" s="11"/>
      <c r="I126" s="11"/>
      <c r="J126" s="11"/>
      <c r="K126" s="11"/>
      <c r="L126" s="11"/>
      <c r="M126" s="11"/>
      <c r="N126" s="11"/>
      <c r="O126" s="11"/>
      <c r="P126" s="11"/>
      <c r="Q126" s="11"/>
    </row>
  </sheetData>
  <mergeCells count="7">
    <mergeCell ref="O35:P35"/>
    <mergeCell ref="R35:S35"/>
    <mergeCell ref="A114:F114"/>
    <mergeCell ref="A33:F33"/>
    <mergeCell ref="A34:K34"/>
    <mergeCell ref="A35:K35"/>
    <mergeCell ref="A36:K36"/>
  </mergeCells>
  <phoneticPr fontId="0" type="noConversion"/>
  <pageMargins left="0.5" right="0.5" top="0.5" bottom="0.5" header="0.5" footer="0.5"/>
  <pageSetup scale="68" orientation="portrait" horizontalDpi="300" verticalDpi="300" r:id="rId1"/>
  <headerFooter alignWithMargins="0">
    <oddFooter>&amp;CPage 234
See Insert Page 234 A</oddFooter>
  </headerFooter>
  <rowBreaks count="1" manualBreakCount="1">
    <brk id="31" max="5"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rgb="FF00B050"/>
    <pageSetUpPr fitToPage="1"/>
  </sheetPr>
  <dimension ref="A1:K69"/>
  <sheetViews>
    <sheetView view="pageBreakPreview" zoomScale="87" zoomScaleNormal="100" zoomScaleSheetLayoutView="87" workbookViewId="0">
      <selection activeCell="E46" sqref="E46"/>
    </sheetView>
  </sheetViews>
  <sheetFormatPr defaultColWidth="8.5546875" defaultRowHeight="12.75"/>
  <cols>
    <col min="1" max="1" width="23.21875" style="1817" bestFit="1" customWidth="1"/>
    <col min="2" max="2" width="8.5546875" style="1817"/>
    <col min="3" max="3" width="8.5546875" style="1819"/>
    <col min="4" max="4" width="9.109375" style="1817" bestFit="1" customWidth="1"/>
    <col min="5" max="6" width="8.5546875" style="1818"/>
    <col min="7" max="7" width="8.5546875" style="1817"/>
    <col min="8" max="10" width="8.5546875" style="1795"/>
    <col min="11" max="11" width="8.5546875" style="1818"/>
    <col min="12" max="16384" width="8.5546875" style="1817"/>
  </cols>
  <sheetData>
    <row r="1" spans="1:9" ht="12.75" customHeight="1">
      <c r="A1" s="3414" t="s">
        <v>5206</v>
      </c>
      <c r="B1" s="3414"/>
      <c r="C1" s="3414"/>
      <c r="D1" s="3414"/>
      <c r="E1" s="3414"/>
      <c r="F1" s="3414"/>
      <c r="G1" s="3143"/>
      <c r="H1" s="3143"/>
      <c r="I1" s="3143"/>
    </row>
    <row r="2" spans="1:9" ht="12.75" customHeight="1">
      <c r="A2" s="3414" t="s">
        <v>5342</v>
      </c>
      <c r="B2" s="3414"/>
      <c r="C2" s="3414"/>
      <c r="D2" s="3414"/>
      <c r="E2" s="3414"/>
      <c r="F2" s="3414"/>
      <c r="G2" s="3143"/>
      <c r="H2" s="3143"/>
      <c r="I2" s="3143"/>
    </row>
    <row r="3" spans="1:9" ht="12.75" customHeight="1">
      <c r="A3" s="3415" t="s">
        <v>5343</v>
      </c>
      <c r="B3" s="3415"/>
      <c r="C3" s="3415"/>
      <c r="D3" s="3415"/>
      <c r="E3" s="3415"/>
      <c r="F3" s="3415"/>
      <c r="G3" s="3144"/>
      <c r="H3" s="3144"/>
      <c r="I3" s="3144"/>
    </row>
    <row r="4" spans="1:9" ht="15">
      <c r="A4" s="3141"/>
      <c r="B4" s="3131"/>
      <c r="C4" s="3131"/>
      <c r="D4" s="3131"/>
      <c r="E4" s="3131"/>
      <c r="F4" s="3131"/>
      <c r="G4" s="3131"/>
      <c r="H4" s="3131"/>
      <c r="I4" s="3131"/>
    </row>
    <row r="5" spans="1:9" ht="15">
      <c r="A5" s="3140"/>
      <c r="B5" s="3139" t="s">
        <v>5344</v>
      </c>
      <c r="C5" s="3131"/>
      <c r="D5" s="3131"/>
      <c r="E5" s="3131"/>
      <c r="F5" s="3139" t="s">
        <v>5344</v>
      </c>
      <c r="G5" s="3131"/>
      <c r="H5" s="3131"/>
      <c r="I5" s="3131"/>
    </row>
    <row r="6" spans="1:9" ht="15">
      <c r="A6" s="3140"/>
      <c r="B6" s="3139" t="s">
        <v>5345</v>
      </c>
      <c r="C6" s="3131"/>
      <c r="D6" s="3131"/>
      <c r="E6" s="3131"/>
      <c r="F6" s="3139" t="s">
        <v>5345</v>
      </c>
      <c r="G6" s="3131"/>
      <c r="H6" s="3131"/>
      <c r="I6" s="3131"/>
    </row>
    <row r="7" spans="1:9" ht="15">
      <c r="A7" s="3141"/>
      <c r="B7" s="3138" t="s">
        <v>5346</v>
      </c>
      <c r="C7" s="3137" t="s">
        <v>5347</v>
      </c>
      <c r="D7" s="3137" t="s">
        <v>5348</v>
      </c>
      <c r="E7" s="3137" t="s">
        <v>5349</v>
      </c>
      <c r="F7" s="3138" t="s">
        <v>5346</v>
      </c>
      <c r="G7" s="3131"/>
      <c r="H7" s="3131"/>
      <c r="I7" s="3131"/>
    </row>
    <row r="8" spans="1:9" ht="15">
      <c r="A8" s="3136" t="s">
        <v>5350</v>
      </c>
      <c r="B8" s="3145">
        <v>0</v>
      </c>
      <c r="C8" s="3145">
        <v>304571.25</v>
      </c>
      <c r="D8" s="3145"/>
      <c r="E8" s="3145"/>
      <c r="F8" s="3145">
        <v>304571.25</v>
      </c>
      <c r="G8" s="3131"/>
      <c r="H8" s="3131"/>
      <c r="I8" s="3131"/>
    </row>
    <row r="9" spans="1:9" ht="15">
      <c r="A9" s="3136" t="s">
        <v>5351</v>
      </c>
      <c r="B9" s="3145">
        <v>214029.16000000003</v>
      </c>
      <c r="C9" s="3145"/>
      <c r="D9" s="3145"/>
      <c r="E9" s="3145"/>
      <c r="F9" s="3145">
        <v>214029.16000000003</v>
      </c>
      <c r="G9" s="3131"/>
      <c r="H9" s="3131"/>
      <c r="I9" s="3131"/>
    </row>
    <row r="10" spans="1:9" ht="15">
      <c r="A10" s="3136" t="s">
        <v>5063</v>
      </c>
      <c r="B10" s="3145">
        <v>10707286.949999999</v>
      </c>
      <c r="C10" s="3145">
        <v>351056.52</v>
      </c>
      <c r="D10" s="3145">
        <v>119889</v>
      </c>
      <c r="E10" s="3145"/>
      <c r="F10" s="3145">
        <v>11178232.469999999</v>
      </c>
      <c r="G10" s="3131"/>
      <c r="H10" s="3131"/>
      <c r="I10" s="3131"/>
    </row>
    <row r="11" spans="1:9" ht="15">
      <c r="A11" s="3136" t="s">
        <v>5352</v>
      </c>
      <c r="B11" s="3145">
        <v>-103339.70000000001</v>
      </c>
      <c r="C11" s="3145">
        <v>40609.5</v>
      </c>
      <c r="D11" s="3145"/>
      <c r="E11" s="3145"/>
      <c r="F11" s="3145">
        <v>-62730.200000000012</v>
      </c>
      <c r="G11" s="3131"/>
      <c r="H11" s="3131"/>
      <c r="I11" s="3131"/>
    </row>
    <row r="12" spans="1:9" ht="15">
      <c r="A12" s="3136" t="s">
        <v>5353</v>
      </c>
      <c r="B12" s="3145">
        <v>1322431.17</v>
      </c>
      <c r="C12" s="3145">
        <v>335923.6</v>
      </c>
      <c r="D12" s="3145">
        <v>60395.259999999995</v>
      </c>
      <c r="E12" s="3145"/>
      <c r="F12" s="3145">
        <v>1718750.03</v>
      </c>
      <c r="G12" s="3131"/>
      <c r="H12" s="3131"/>
      <c r="I12" s="3131"/>
    </row>
    <row r="13" spans="1:9" ht="15">
      <c r="A13" s="3136" t="s">
        <v>5354</v>
      </c>
      <c r="B13" s="3145">
        <v>0</v>
      </c>
      <c r="C13" s="3145">
        <v>1421332.5</v>
      </c>
      <c r="D13" s="3145"/>
      <c r="E13" s="3145"/>
      <c r="F13" s="3145">
        <v>1421332.5</v>
      </c>
      <c r="G13" s="3131"/>
      <c r="H13" s="3131"/>
      <c r="I13" s="3131"/>
    </row>
    <row r="14" spans="1:9" ht="15">
      <c r="A14" s="3136" t="s">
        <v>4785</v>
      </c>
      <c r="B14" s="3145">
        <v>2434661.7599999998</v>
      </c>
      <c r="C14" s="3145">
        <v>-149713.77000000002</v>
      </c>
      <c r="D14" s="3145">
        <v>-7377.1299999999992</v>
      </c>
      <c r="E14" s="3145"/>
      <c r="F14" s="3145">
        <v>2277570.86</v>
      </c>
      <c r="G14" s="3131"/>
      <c r="H14" s="3131"/>
      <c r="I14" s="3131"/>
    </row>
    <row r="15" spans="1:9" ht="15">
      <c r="A15" s="3136" t="s">
        <v>4786</v>
      </c>
      <c r="B15" s="3145">
        <v>986956.29</v>
      </c>
      <c r="C15" s="3145"/>
      <c r="D15" s="3145">
        <v>144481.15</v>
      </c>
      <c r="E15" s="3145"/>
      <c r="F15" s="3145">
        <v>1131437.44</v>
      </c>
      <c r="G15" s="3131"/>
      <c r="H15" s="3131"/>
      <c r="I15" s="3131"/>
    </row>
    <row r="16" spans="1:9" ht="15">
      <c r="A16" s="3136" t="s">
        <v>5355</v>
      </c>
      <c r="B16" s="3145">
        <v>1004434.6199999999</v>
      </c>
      <c r="C16" s="3145">
        <v>-131574.29999999999</v>
      </c>
      <c r="D16" s="3145">
        <v>-107229.22</v>
      </c>
      <c r="E16" s="3145"/>
      <c r="F16" s="3145">
        <v>765631.09999999986</v>
      </c>
      <c r="G16" s="3177"/>
      <c r="H16" s="3131"/>
      <c r="I16" s="3131"/>
    </row>
    <row r="17" spans="1:7">
      <c r="A17" s="3136" t="s">
        <v>5356</v>
      </c>
      <c r="B17" s="3145">
        <v>-553363.22000000009</v>
      </c>
      <c r="C17" s="3145">
        <v>153522.04999999999</v>
      </c>
      <c r="D17" s="3145">
        <v>-169656.63</v>
      </c>
      <c r="E17" s="3145"/>
      <c r="F17" s="3145">
        <v>-569497.80000000005</v>
      </c>
      <c r="G17" s="3178"/>
    </row>
    <row r="18" spans="1:7">
      <c r="A18" s="3136" t="s">
        <v>4788</v>
      </c>
      <c r="B18" s="3145">
        <v>-920891.15000000014</v>
      </c>
      <c r="C18" s="3145">
        <v>15518.79</v>
      </c>
      <c r="D18" s="3145">
        <v>119492.25</v>
      </c>
      <c r="E18" s="3145"/>
      <c r="F18" s="3145">
        <v>-785880.1100000001</v>
      </c>
      <c r="G18" s="3178"/>
    </row>
    <row r="19" spans="1:7">
      <c r="A19" s="3136" t="s">
        <v>4789</v>
      </c>
      <c r="B19" s="3145">
        <v>468237.32</v>
      </c>
      <c r="C19" s="3145"/>
      <c r="D19" s="3145">
        <v>448840.92</v>
      </c>
      <c r="E19" s="3145"/>
      <c r="F19" s="3145">
        <v>917078.24</v>
      </c>
      <c r="G19" s="3178"/>
    </row>
    <row r="20" spans="1:7">
      <c r="A20" s="3136" t="s">
        <v>5357</v>
      </c>
      <c r="B20" s="3145">
        <v>5871306.540000001</v>
      </c>
      <c r="C20" s="3145">
        <v>1003488.2500000001</v>
      </c>
      <c r="D20" s="3145">
        <v>1208354.5000000002</v>
      </c>
      <c r="E20" s="3145"/>
      <c r="F20" s="3145">
        <v>8083149.290000001</v>
      </c>
      <c r="G20" s="3178"/>
    </row>
    <row r="21" spans="1:7">
      <c r="A21" s="3136" t="s">
        <v>5358</v>
      </c>
      <c r="B21" s="3145">
        <v>38344787.759999998</v>
      </c>
      <c r="C21" s="3145">
        <v>2219641.5499999998</v>
      </c>
      <c r="D21" s="3145">
        <v>933725.91</v>
      </c>
      <c r="E21" s="3145"/>
      <c r="F21" s="3145">
        <v>41498155.219999991</v>
      </c>
      <c r="G21" s="3178"/>
    </row>
    <row r="22" spans="1:7">
      <c r="A22" s="3136" t="s">
        <v>4790</v>
      </c>
      <c r="B22" s="3145">
        <v>-237086.47999999998</v>
      </c>
      <c r="C22" s="3145">
        <v>116123.68</v>
      </c>
      <c r="D22" s="3145">
        <v>46593.64</v>
      </c>
      <c r="E22" s="3145"/>
      <c r="F22" s="3145">
        <v>-74369.159999999989</v>
      </c>
      <c r="G22" s="3178"/>
    </row>
    <row r="23" spans="1:7">
      <c r="A23" s="3136" t="s">
        <v>5359</v>
      </c>
      <c r="B23" s="3145">
        <v>-7352928.7800000012</v>
      </c>
      <c r="C23" s="3145">
        <v>574980.48</v>
      </c>
      <c r="D23" s="3145">
        <v>-2551721.15</v>
      </c>
      <c r="E23" s="3145"/>
      <c r="F23" s="3145">
        <v>-9329669.4500000011</v>
      </c>
      <c r="G23" s="3178"/>
    </row>
    <row r="24" spans="1:7">
      <c r="A24" s="3136" t="s">
        <v>5360</v>
      </c>
      <c r="B24" s="3145">
        <v>-683788.80000000005</v>
      </c>
      <c r="C24" s="3145">
        <v>175658.53</v>
      </c>
      <c r="D24" s="3145"/>
      <c r="E24" s="3145"/>
      <c r="F24" s="3145">
        <v>-508130.27</v>
      </c>
      <c r="G24" s="3178"/>
    </row>
    <row r="25" spans="1:7">
      <c r="A25" s="3136" t="s">
        <v>5361</v>
      </c>
      <c r="B25" s="3145">
        <v>-70641544.510000005</v>
      </c>
      <c r="C25" s="3145">
        <v>26434318.66</v>
      </c>
      <c r="D25" s="3145"/>
      <c r="E25" s="3145"/>
      <c r="F25" s="3145">
        <v>-44207225.850000009</v>
      </c>
      <c r="G25" s="3179"/>
    </row>
    <row r="26" spans="1:7">
      <c r="A26" s="3136" t="s">
        <v>5362</v>
      </c>
      <c r="B26" s="3145">
        <v>744119.15999999992</v>
      </c>
      <c r="C26" s="3145">
        <v>-231081.86</v>
      </c>
      <c r="D26" s="3145"/>
      <c r="E26" s="3145"/>
      <c r="F26" s="3145">
        <v>513037.29999999993</v>
      </c>
      <c r="G26" s="3180"/>
    </row>
    <row r="27" spans="1:7">
      <c r="A27" s="3136" t="s">
        <v>4793</v>
      </c>
      <c r="B27" s="3145">
        <v>1859620.0500000003</v>
      </c>
      <c r="C27" s="3145"/>
      <c r="D27" s="3145">
        <v>-399253.51</v>
      </c>
      <c r="E27" s="3145"/>
      <c r="F27" s="3145">
        <v>1460366.5400000003</v>
      </c>
    </row>
    <row r="28" spans="1:7">
      <c r="A28" s="3136" t="s">
        <v>5363</v>
      </c>
      <c r="B28" s="3145">
        <v>0</v>
      </c>
      <c r="C28" s="3145">
        <v>255919.42</v>
      </c>
      <c r="D28" s="3145"/>
      <c r="E28" s="3145"/>
      <c r="F28" s="3145">
        <v>255919.42</v>
      </c>
    </row>
    <row r="29" spans="1:7">
      <c r="A29" s="3136" t="s">
        <v>4800</v>
      </c>
      <c r="B29" s="3145">
        <v>614269.2200000002</v>
      </c>
      <c r="C29" s="3145">
        <v>216930.97999999998</v>
      </c>
      <c r="D29" s="3145">
        <v>89689.63</v>
      </c>
      <c r="E29" s="3145"/>
      <c r="F29" s="3145">
        <v>920889.83000000019</v>
      </c>
    </row>
    <row r="30" spans="1:7">
      <c r="A30" s="3136" t="s">
        <v>5364</v>
      </c>
      <c r="B30" s="3145">
        <v>50121688.920000002</v>
      </c>
      <c r="C30" s="3145">
        <v>284815.59000000003</v>
      </c>
      <c r="D30" s="3145">
        <v>117596.59000000001</v>
      </c>
      <c r="E30" s="3145"/>
      <c r="F30" s="3145">
        <v>50524101.100000009</v>
      </c>
    </row>
    <row r="31" spans="1:7">
      <c r="A31" s="3134" t="s">
        <v>5365</v>
      </c>
      <c r="B31" s="3145">
        <v>-36353580.200000003</v>
      </c>
      <c r="C31" s="3145">
        <v>-3261999.2300000004</v>
      </c>
      <c r="D31" s="3145">
        <v>-154870.36999999994</v>
      </c>
      <c r="E31" s="3145"/>
      <c r="F31" s="3145">
        <v>-39770449.800000004</v>
      </c>
    </row>
    <row r="32" spans="1:7">
      <c r="A32" s="3136" t="s">
        <v>4801</v>
      </c>
      <c r="B32" s="3145">
        <v>5710164.4400000004</v>
      </c>
      <c r="C32" s="3145">
        <v>46693.62</v>
      </c>
      <c r="D32" s="3145">
        <v>19303.73</v>
      </c>
      <c r="E32" s="3145"/>
      <c r="F32" s="3145">
        <v>5776161.790000001</v>
      </c>
    </row>
    <row r="33" spans="1:7">
      <c r="A33" s="3136" t="s">
        <v>5366</v>
      </c>
      <c r="B33" s="3145">
        <v>2615733.5300000003</v>
      </c>
      <c r="C33" s="3145">
        <v>53987.12</v>
      </c>
      <c r="D33" s="3145">
        <v>-36279.29</v>
      </c>
      <c r="E33" s="3145"/>
      <c r="F33" s="3145">
        <v>2633441.3600000003</v>
      </c>
    </row>
    <row r="34" spans="1:7">
      <c r="A34" s="3136" t="s">
        <v>5068</v>
      </c>
      <c r="B34" s="3145">
        <v>36726434.070000008</v>
      </c>
      <c r="C34" s="3145">
        <v>-32883825.48</v>
      </c>
      <c r="D34" s="3145">
        <v>-3842608.59</v>
      </c>
      <c r="E34" s="3145"/>
      <c r="F34" s="3145">
        <v>7.4505805969238281E-9</v>
      </c>
    </row>
    <row r="35" spans="1:7">
      <c r="A35" s="3136" t="s">
        <v>5367</v>
      </c>
      <c r="B35" s="3145">
        <v>1207881.27</v>
      </c>
      <c r="C35" s="3145">
        <v>-854576.3</v>
      </c>
      <c r="D35" s="3145">
        <v>-353304.97</v>
      </c>
      <c r="E35" s="3145"/>
      <c r="F35" s="3145">
        <v>0</v>
      </c>
    </row>
    <row r="36" spans="1:7">
      <c r="A36" s="3136" t="s">
        <v>3839</v>
      </c>
      <c r="B36" s="3145">
        <v>28930905.780000005</v>
      </c>
      <c r="C36" s="3145">
        <v>2547101.77</v>
      </c>
      <c r="D36" s="3145">
        <v>1053741.0500000003</v>
      </c>
      <c r="E36" s="3145"/>
      <c r="F36" s="3145">
        <v>32531748.600000005</v>
      </c>
    </row>
    <row r="37" spans="1:7">
      <c r="A37" s="3136" t="s">
        <v>5368</v>
      </c>
      <c r="B37" s="3145">
        <v>-696326.66</v>
      </c>
      <c r="C37" s="3145">
        <v>-747756.75</v>
      </c>
      <c r="D37" s="3145">
        <v>-309143.25</v>
      </c>
      <c r="E37" s="3145">
        <v>-17036914.500000007</v>
      </c>
      <c r="F37" s="3145">
        <v>-18790142.160000008</v>
      </c>
    </row>
    <row r="38" spans="1:7" ht="13.5" thickBot="1">
      <c r="A38" s="3136"/>
      <c r="B38" s="3146">
        <v>72342098.51000002</v>
      </c>
      <c r="C38" s="3146">
        <v>-1708333.8299999968</v>
      </c>
      <c r="D38" s="3146">
        <v>-3569340.4799999991</v>
      </c>
      <c r="E38" s="3146">
        <v>-17036914.500000007</v>
      </c>
      <c r="F38" s="3146">
        <v>50027508.699999988</v>
      </c>
    </row>
    <row r="39" spans="1:7" ht="13.5" thickTop="1">
      <c r="A39" s="3136"/>
      <c r="B39" s="3135"/>
      <c r="C39" s="3135"/>
      <c r="D39" s="3135"/>
      <c r="E39" s="3135"/>
      <c r="F39" s="3135"/>
    </row>
    <row r="40" spans="1:7">
      <c r="A40" s="3416" t="s">
        <v>5467</v>
      </c>
      <c r="B40" s="3416"/>
      <c r="C40" s="3416"/>
      <c r="D40" s="3416"/>
      <c r="E40" s="3416"/>
      <c r="F40" s="3416"/>
      <c r="G40" s="3416"/>
    </row>
    <row r="41" spans="1:7">
      <c r="A41" s="3136"/>
      <c r="B41" s="3135"/>
      <c r="C41" s="3135"/>
      <c r="D41" s="3135"/>
      <c r="E41" s="3135"/>
      <c r="F41" s="3135"/>
    </row>
    <row r="42" spans="1:7">
      <c r="A42" s="3136"/>
      <c r="B42" s="3135"/>
      <c r="C42" s="3135"/>
      <c r="D42" s="3135"/>
      <c r="E42" s="3135"/>
      <c r="F42" s="3135"/>
    </row>
    <row r="43" spans="1:7">
      <c r="A43" s="3136"/>
      <c r="B43" s="3135"/>
      <c r="C43" s="3135"/>
      <c r="D43" s="3135"/>
      <c r="E43" s="3135"/>
      <c r="F43" s="3135"/>
    </row>
    <row r="44" spans="1:7">
      <c r="A44" s="3136"/>
      <c r="B44" s="3135"/>
      <c r="C44" s="3135"/>
      <c r="D44" s="3135"/>
      <c r="E44" s="3135"/>
      <c r="F44" s="3135"/>
    </row>
    <row r="45" spans="1:7">
      <c r="A45" s="3136"/>
      <c r="B45" s="3135"/>
      <c r="C45" s="3135"/>
      <c r="D45" s="3135"/>
      <c r="E45" s="3135"/>
      <c r="F45" s="3135"/>
    </row>
    <row r="46" spans="1:7" ht="15">
      <c r="A46" s="3136"/>
      <c r="B46" s="3131"/>
      <c r="C46" s="3131"/>
      <c r="D46" s="3131"/>
      <c r="E46" s="3131"/>
      <c r="F46" s="3131"/>
    </row>
    <row r="47" spans="1:7" ht="15">
      <c r="A47" s="3136"/>
      <c r="B47" s="3131"/>
      <c r="C47" s="3131"/>
      <c r="D47" s="3131"/>
      <c r="E47" s="3131"/>
      <c r="F47" s="3131"/>
    </row>
    <row r="48" spans="1:7" ht="15">
      <c r="A48" s="3133"/>
      <c r="B48" s="3131"/>
      <c r="C48" s="3131"/>
      <c r="D48" s="3131"/>
      <c r="E48" s="3131"/>
      <c r="F48" s="3131"/>
    </row>
    <row r="49" spans="1:6">
      <c r="A49" s="3136"/>
      <c r="B49" s="3132"/>
      <c r="C49" s="3132"/>
      <c r="D49" s="3132"/>
      <c r="E49" s="3132"/>
      <c r="F49" s="3132"/>
    </row>
    <row r="50" spans="1:6" ht="15">
      <c r="A50" s="3136"/>
      <c r="B50" s="3131"/>
      <c r="C50" s="3131"/>
      <c r="D50" s="3131"/>
      <c r="E50" s="3131"/>
      <c r="F50" s="3131"/>
    </row>
    <row r="51" spans="1:6" ht="15">
      <c r="A51" s="3136"/>
      <c r="B51" s="3131"/>
      <c r="C51" s="3131"/>
      <c r="D51" s="3131"/>
      <c r="E51" s="3131"/>
      <c r="F51" s="3131"/>
    </row>
    <row r="52" spans="1:6" ht="15">
      <c r="A52" s="3136"/>
      <c r="B52" s="3131"/>
      <c r="C52" s="3131"/>
      <c r="D52" s="3131"/>
      <c r="E52" s="3131"/>
      <c r="F52" s="3131"/>
    </row>
    <row r="53" spans="1:6" ht="15">
      <c r="A53" s="3136"/>
      <c r="B53" s="3131"/>
      <c r="C53" s="3131"/>
      <c r="D53" s="3131"/>
      <c r="E53" s="3131"/>
      <c r="F53" s="3131"/>
    </row>
    <row r="54" spans="1:6" ht="15">
      <c r="A54" s="3136"/>
      <c r="B54" s="3131"/>
      <c r="C54" s="3131"/>
      <c r="D54" s="3131"/>
      <c r="E54" s="3131"/>
      <c r="F54" s="3131"/>
    </row>
    <row r="55" spans="1:6" ht="15">
      <c r="A55" s="3136"/>
      <c r="B55" s="3131"/>
      <c r="C55" s="3131"/>
      <c r="D55" s="3131"/>
      <c r="E55" s="3131"/>
      <c r="F55" s="3131"/>
    </row>
    <row r="56" spans="1:6" ht="15">
      <c r="A56" s="3136"/>
      <c r="B56" s="3131"/>
      <c r="C56" s="3131"/>
      <c r="D56" s="3131"/>
      <c r="E56" s="3131"/>
      <c r="F56" s="3131"/>
    </row>
    <row r="57" spans="1:6" ht="15">
      <c r="A57" s="3136"/>
      <c r="B57" s="3131"/>
      <c r="C57" s="3131"/>
      <c r="D57" s="3131"/>
      <c r="E57" s="3131"/>
      <c r="F57" s="3131"/>
    </row>
    <row r="58" spans="1:6" ht="15">
      <c r="A58" s="3136"/>
      <c r="B58" s="3131"/>
      <c r="C58" s="3131"/>
      <c r="D58" s="3131"/>
      <c r="E58" s="3131"/>
      <c r="F58" s="3131"/>
    </row>
    <row r="59" spans="1:6" ht="15">
      <c r="A59" s="3136"/>
      <c r="B59" s="3131"/>
      <c r="C59" s="3131"/>
      <c r="D59" s="3131"/>
      <c r="E59" s="3131"/>
      <c r="F59" s="3131"/>
    </row>
    <row r="60" spans="1:6" ht="15">
      <c r="A60" s="3136"/>
      <c r="B60" s="3131"/>
      <c r="C60" s="3131"/>
      <c r="D60" s="3131"/>
      <c r="E60" s="3131"/>
      <c r="F60" s="3131"/>
    </row>
    <row r="61" spans="1:6" ht="15">
      <c r="A61" s="3136"/>
      <c r="B61" s="3131"/>
      <c r="C61" s="3131"/>
      <c r="D61" s="3131"/>
      <c r="E61" s="3131"/>
      <c r="F61" s="3131"/>
    </row>
    <row r="62" spans="1:6" ht="15">
      <c r="A62" s="3136"/>
      <c r="B62" s="3131"/>
      <c r="C62" s="3131"/>
      <c r="D62" s="3131"/>
      <c r="E62" s="3131"/>
      <c r="F62" s="3131"/>
    </row>
    <row r="63" spans="1:6" ht="15">
      <c r="A63" s="3136"/>
      <c r="B63" s="3131"/>
      <c r="C63" s="3131"/>
      <c r="D63" s="3131"/>
      <c r="E63" s="3131"/>
      <c r="F63" s="3131"/>
    </row>
    <row r="64" spans="1:6" ht="15">
      <c r="A64" s="3136"/>
      <c r="B64" s="3131"/>
      <c r="C64" s="3131"/>
      <c r="D64" s="3131"/>
      <c r="E64" s="3131"/>
      <c r="F64" s="3131"/>
    </row>
    <row r="65" spans="1:5" ht="15">
      <c r="A65" s="3136"/>
      <c r="B65" s="3131"/>
      <c r="C65" s="3131"/>
      <c r="D65" s="3131"/>
      <c r="E65" s="3131"/>
    </row>
    <row r="66" spans="1:5" ht="15">
      <c r="A66" s="3136"/>
      <c r="B66" s="3131"/>
      <c r="C66" s="3131"/>
      <c r="D66" s="3131"/>
      <c r="E66" s="3131"/>
    </row>
    <row r="67" spans="1:5" ht="15">
      <c r="A67" s="3136"/>
      <c r="B67" s="3131"/>
      <c r="C67" s="3131"/>
      <c r="D67" s="3131"/>
      <c r="E67" s="3131"/>
    </row>
    <row r="68" spans="1:5" ht="15">
      <c r="A68" s="3140"/>
      <c r="B68" s="3131"/>
      <c r="C68" s="3131"/>
      <c r="D68" s="3142"/>
      <c r="E68" s="3142"/>
    </row>
    <row r="69" spans="1:5" ht="15">
      <c r="A69" s="3141"/>
      <c r="B69" s="3131"/>
      <c r="C69" s="3131"/>
      <c r="D69" s="3131"/>
      <c r="E69" s="3131"/>
    </row>
  </sheetData>
  <mergeCells count="4">
    <mergeCell ref="A1:F1"/>
    <mergeCell ref="A3:F3"/>
    <mergeCell ref="A2:F2"/>
    <mergeCell ref="A40:G40"/>
  </mergeCells>
  <printOptions gridLines="1"/>
  <pageMargins left="0.75" right="0.16" top="0.5" bottom="0.5" header="0.25" footer="0.25"/>
  <pageSetup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6" enableFormatConditionsCalculation="0">
    <tabColor rgb="FF00B050"/>
  </sheetPr>
  <dimension ref="A1:Z187"/>
  <sheetViews>
    <sheetView defaultGridColor="0" view="pageBreakPreview" topLeftCell="A10" colorId="22" zoomScale="60" zoomScaleNormal="85" workbookViewId="0">
      <selection activeCell="K54" sqref="K54"/>
    </sheetView>
  </sheetViews>
  <sheetFormatPr defaultColWidth="9.6640625" defaultRowHeight="15"/>
  <cols>
    <col min="1" max="1" width="5.6640625" style="4" customWidth="1"/>
    <col min="2" max="2" width="41.6640625" style="4" customWidth="1"/>
    <col min="3" max="3" width="20.88671875" style="4" customWidth="1"/>
    <col min="4" max="4" width="19.6640625" style="4" customWidth="1"/>
    <col min="5" max="5" width="19.77734375" style="4" customWidth="1"/>
    <col min="6" max="6" width="2.6640625" style="4" customWidth="1"/>
    <col min="7" max="8" width="17.6640625" style="4" customWidth="1"/>
    <col min="9" max="9" width="21.6640625" style="4" customWidth="1"/>
    <col min="10" max="10" width="16.6640625" style="4" customWidth="1"/>
    <col min="11" max="12" width="15.6640625" style="4" customWidth="1"/>
    <col min="13" max="13" width="5.6640625" style="4" customWidth="1"/>
    <col min="14" max="16384" width="9.6640625" style="4"/>
  </cols>
  <sheetData>
    <row r="1" spans="1:20">
      <c r="A1" s="13" t="s">
        <v>2838</v>
      </c>
      <c r="B1" s="128"/>
      <c r="C1" s="41" t="s">
        <v>2747</v>
      </c>
      <c r="D1" s="1302" t="s">
        <v>2840</v>
      </c>
      <c r="E1" s="287" t="s">
        <v>2841</v>
      </c>
      <c r="F1" s="13" t="s">
        <v>2838</v>
      </c>
      <c r="G1" s="41"/>
      <c r="H1" s="128"/>
      <c r="I1" s="41" t="s">
        <v>2747</v>
      </c>
      <c r="J1" s="1302" t="s">
        <v>2840</v>
      </c>
      <c r="K1" s="128"/>
      <c r="L1" s="430" t="s">
        <v>2841</v>
      </c>
      <c r="M1" s="42"/>
      <c r="N1" s="11"/>
      <c r="O1" s="11"/>
      <c r="P1" s="11"/>
      <c r="Q1" s="11"/>
      <c r="R1" s="11"/>
      <c r="S1" s="11"/>
      <c r="T1" s="11"/>
    </row>
    <row r="2" spans="1:20">
      <c r="A2" s="47" t="str">
        <f>'234'!A2</f>
        <v>Orange and Rockland Utilities, Inc.</v>
      </c>
      <c r="B2" s="56"/>
      <c r="C2" s="11" t="s">
        <v>3147</v>
      </c>
      <c r="D2" s="435"/>
      <c r="E2" s="137"/>
      <c r="F2" s="47" t="str">
        <f>A2</f>
        <v>Orange and Rockland Utilities, Inc.</v>
      </c>
      <c r="G2" s="11"/>
      <c r="H2" s="56"/>
      <c r="I2" s="11" t="s">
        <v>3147</v>
      </c>
      <c r="J2" s="435"/>
      <c r="K2" s="56"/>
      <c r="L2" s="1843"/>
      <c r="M2" s="48"/>
      <c r="N2" s="11"/>
      <c r="O2" s="11"/>
      <c r="P2" s="11"/>
      <c r="Q2" s="11"/>
      <c r="R2" s="11"/>
      <c r="S2" s="11"/>
      <c r="T2" s="11"/>
    </row>
    <row r="3" spans="1:20" ht="15" customHeight="1">
      <c r="A3" s="49"/>
      <c r="B3" s="77"/>
      <c r="C3" s="77" t="s">
        <v>69</v>
      </c>
      <c r="D3" s="1881" t="str">
        <f>'Data Sheet'!$C$40</f>
        <v>4/30/2014</v>
      </c>
      <c r="E3" s="138" t="str">
        <f>'Data Sheet'!$C$38</f>
        <v>12/31/2013</v>
      </c>
      <c r="F3" s="49"/>
      <c r="G3" s="52"/>
      <c r="H3" s="77"/>
      <c r="I3" s="52" t="s">
        <v>69</v>
      </c>
      <c r="J3" s="462" t="str">
        <f>'Data Sheet'!$C$40</f>
        <v>4/30/2014</v>
      </c>
      <c r="L3" s="220" t="str">
        <f>'Data Sheet'!$C$38</f>
        <v>12/31/2013</v>
      </c>
      <c r="M3" s="51"/>
      <c r="N3" s="11"/>
      <c r="O3" s="458"/>
      <c r="P3" s="11"/>
      <c r="Q3" s="11"/>
      <c r="R3" s="11"/>
      <c r="S3" s="11"/>
      <c r="T3" s="11"/>
    </row>
    <row r="4" spans="1:20" ht="15" customHeight="1">
      <c r="A4" s="159"/>
      <c r="B4" s="132" t="s">
        <v>2860</v>
      </c>
      <c r="C4" s="132"/>
      <c r="D4" s="132"/>
      <c r="E4" s="133"/>
      <c r="F4" s="159"/>
      <c r="G4" s="132" t="s">
        <v>2861</v>
      </c>
      <c r="H4" s="132"/>
      <c r="I4" s="132"/>
      <c r="J4" s="132"/>
      <c r="K4" s="132"/>
      <c r="L4" s="132"/>
      <c r="M4" s="133"/>
      <c r="N4" s="11"/>
      <c r="O4" s="11"/>
      <c r="P4" s="11"/>
      <c r="Q4" s="11"/>
      <c r="R4" s="11"/>
      <c r="S4" s="11"/>
      <c r="T4" s="11"/>
    </row>
    <row r="5" spans="1:20">
      <c r="A5" s="1847"/>
      <c r="B5" s="1848"/>
      <c r="C5" s="1848"/>
      <c r="D5" s="1848"/>
      <c r="E5" s="1849"/>
      <c r="F5" s="47"/>
      <c r="G5" s="11"/>
      <c r="H5" s="11"/>
      <c r="I5" s="11"/>
      <c r="J5" s="11"/>
      <c r="K5" s="11"/>
      <c r="L5" s="11"/>
      <c r="M5" s="48"/>
      <c r="N5" s="11"/>
      <c r="O5" s="11"/>
      <c r="P5" s="11"/>
      <c r="Q5" s="11"/>
      <c r="R5" s="11"/>
      <c r="S5" s="11"/>
      <c r="T5" s="11"/>
    </row>
    <row r="6" spans="1:20">
      <c r="A6" s="3375" t="s">
        <v>2083</v>
      </c>
      <c r="B6" s="3376"/>
      <c r="C6" s="3376"/>
      <c r="D6" s="3376"/>
      <c r="E6" s="3372"/>
      <c r="F6" s="3375" t="s">
        <v>2862</v>
      </c>
      <c r="G6" s="3371"/>
      <c r="H6" s="3371"/>
      <c r="I6" s="3371"/>
      <c r="J6" s="3371"/>
      <c r="K6" s="3371"/>
      <c r="L6" s="3371"/>
      <c r="M6" s="136"/>
      <c r="N6" s="11"/>
      <c r="O6" s="11"/>
      <c r="P6" s="11"/>
      <c r="Q6" s="11"/>
      <c r="R6" s="11"/>
      <c r="S6" s="11"/>
      <c r="T6" s="11"/>
    </row>
    <row r="7" spans="1:20">
      <c r="A7" s="3375" t="s">
        <v>2084</v>
      </c>
      <c r="B7" s="3376"/>
      <c r="C7" s="3376"/>
      <c r="D7" s="3376"/>
      <c r="E7" s="3372"/>
      <c r="F7" s="3375" t="s">
        <v>2087</v>
      </c>
      <c r="G7" s="3371"/>
      <c r="H7" s="3371"/>
      <c r="I7" s="3371"/>
      <c r="J7" s="3371"/>
      <c r="K7" s="3371"/>
      <c r="L7" s="3371"/>
      <c r="M7" s="136"/>
      <c r="N7" s="11"/>
      <c r="O7" s="11"/>
      <c r="P7" s="11"/>
      <c r="Q7" s="11"/>
      <c r="R7" s="11"/>
      <c r="S7" s="11"/>
      <c r="T7" s="11"/>
    </row>
    <row r="8" spans="1:20">
      <c r="A8" s="3375" t="s">
        <v>2086</v>
      </c>
      <c r="B8" s="3376"/>
      <c r="C8" s="3376"/>
      <c r="D8" s="3376"/>
      <c r="E8" s="3372"/>
      <c r="F8" s="3375" t="s">
        <v>575</v>
      </c>
      <c r="G8" s="3371"/>
      <c r="H8" s="3371"/>
      <c r="I8" s="3371"/>
      <c r="J8" s="3371"/>
      <c r="K8" s="3371"/>
      <c r="L8" s="3371"/>
      <c r="M8" s="136"/>
      <c r="N8" s="11"/>
      <c r="O8" s="11"/>
      <c r="P8" s="11"/>
      <c r="Q8" s="11"/>
      <c r="R8" s="11"/>
      <c r="S8" s="11"/>
      <c r="T8" s="11"/>
    </row>
    <row r="9" spans="1:20">
      <c r="A9" s="3375" t="s">
        <v>2085</v>
      </c>
      <c r="B9" s="3376"/>
      <c r="C9" s="3376"/>
      <c r="D9" s="3376"/>
      <c r="E9" s="3372"/>
      <c r="F9" s="3375" t="s">
        <v>751</v>
      </c>
      <c r="G9" s="3371"/>
      <c r="H9" s="3371"/>
      <c r="I9" s="3371"/>
      <c r="J9" s="3371"/>
      <c r="K9" s="3371"/>
      <c r="L9" s="3371"/>
      <c r="M9" s="136"/>
      <c r="N9" s="11"/>
      <c r="O9" s="11"/>
      <c r="P9" s="11"/>
      <c r="Q9" s="11"/>
      <c r="R9" s="11"/>
      <c r="S9" s="11"/>
      <c r="T9" s="11"/>
    </row>
    <row r="10" spans="1:20">
      <c r="A10" s="3375" t="s">
        <v>4076</v>
      </c>
      <c r="B10" s="3376"/>
      <c r="C10" s="3376"/>
      <c r="D10" s="3376"/>
      <c r="E10" s="3372"/>
      <c r="F10" s="3375" t="s">
        <v>752</v>
      </c>
      <c r="G10" s="3371"/>
      <c r="H10" s="3371"/>
      <c r="I10" s="3371"/>
      <c r="J10" s="3371"/>
      <c r="K10" s="3371"/>
      <c r="L10" s="3371"/>
      <c r="M10" s="136"/>
      <c r="N10" s="11"/>
      <c r="O10" s="11"/>
      <c r="P10" s="11"/>
      <c r="Q10" s="11"/>
      <c r="R10" s="11"/>
      <c r="S10" s="11"/>
      <c r="T10" s="11"/>
    </row>
    <row r="11" spans="1:20">
      <c r="A11" s="3375" t="s">
        <v>4077</v>
      </c>
      <c r="B11" s="3376"/>
      <c r="C11" s="3376"/>
      <c r="D11" s="3376"/>
      <c r="E11" s="3372"/>
      <c r="F11" s="47"/>
      <c r="G11" s="11"/>
      <c r="H11" s="11"/>
      <c r="I11" s="11"/>
      <c r="J11" s="11"/>
      <c r="K11" s="11"/>
      <c r="L11" s="11"/>
      <c r="M11" s="48"/>
      <c r="N11" s="11"/>
      <c r="O11" s="11"/>
      <c r="P11" s="11"/>
      <c r="Q11" s="11"/>
      <c r="R11" s="11"/>
      <c r="S11" s="11"/>
      <c r="T11" s="11"/>
    </row>
    <row r="12" spans="1:20">
      <c r="A12" s="3375" t="s">
        <v>4078</v>
      </c>
      <c r="B12" s="3376"/>
      <c r="C12" s="3376"/>
      <c r="D12" s="3376"/>
      <c r="E12" s="3372"/>
      <c r="F12" s="47"/>
      <c r="G12" s="11"/>
      <c r="H12" s="11"/>
      <c r="I12" s="11"/>
      <c r="J12" s="11"/>
      <c r="K12" s="11"/>
      <c r="L12" s="11"/>
      <c r="M12" s="48"/>
      <c r="N12" s="11"/>
      <c r="O12" s="11"/>
      <c r="P12" s="11"/>
      <c r="Q12" s="11"/>
      <c r="R12" s="11"/>
      <c r="S12" s="11"/>
      <c r="T12" s="11"/>
    </row>
    <row r="13" spans="1:20">
      <c r="A13" s="49"/>
      <c r="B13" s="52"/>
      <c r="C13" s="52"/>
      <c r="D13" s="52"/>
      <c r="E13" s="51"/>
      <c r="F13" s="49"/>
      <c r="G13" s="52"/>
      <c r="H13" s="52"/>
      <c r="I13" s="52"/>
      <c r="J13" s="52"/>
      <c r="K13" s="52"/>
      <c r="L13" s="52"/>
      <c r="M13" s="51"/>
      <c r="N13" s="11"/>
      <c r="O13" s="11"/>
      <c r="P13" s="11"/>
      <c r="Q13" s="11"/>
      <c r="R13" s="11"/>
      <c r="S13" s="11"/>
      <c r="T13" s="11"/>
    </row>
    <row r="14" spans="1:20">
      <c r="A14" s="1864"/>
      <c r="B14" s="66"/>
      <c r="C14" s="434" t="s">
        <v>3745</v>
      </c>
      <c r="D14" s="435" t="s">
        <v>4079</v>
      </c>
      <c r="E14" s="1867" t="s">
        <v>4080</v>
      </c>
      <c r="F14" s="3417" t="s">
        <v>4081</v>
      </c>
      <c r="G14" s="3418"/>
      <c r="H14" s="3419"/>
      <c r="I14" s="66"/>
      <c r="J14" s="11" t="s">
        <v>4082</v>
      </c>
      <c r="K14" s="11"/>
      <c r="L14" s="11"/>
      <c r="M14" s="58"/>
      <c r="N14" s="11"/>
      <c r="O14" s="11"/>
      <c r="P14" s="11"/>
      <c r="Q14" s="11"/>
      <c r="R14" s="11"/>
      <c r="S14" s="11"/>
      <c r="T14" s="11"/>
    </row>
    <row r="15" spans="1:20">
      <c r="A15" s="1864"/>
      <c r="B15" s="1832" t="s">
        <v>4083</v>
      </c>
      <c r="C15" s="435" t="s">
        <v>4084</v>
      </c>
      <c r="D15" s="435" t="s">
        <v>4381</v>
      </c>
      <c r="E15" s="1867" t="s">
        <v>4382</v>
      </c>
      <c r="F15" s="3420" t="s">
        <v>4383</v>
      </c>
      <c r="G15" s="3381"/>
      <c r="H15" s="3367"/>
      <c r="I15" s="69"/>
      <c r="J15" s="52"/>
      <c r="K15" s="52"/>
      <c r="L15" s="52"/>
      <c r="M15" s="58"/>
      <c r="N15" s="11"/>
      <c r="O15" s="11"/>
      <c r="P15" s="11"/>
      <c r="Q15" s="11"/>
      <c r="R15" s="11"/>
      <c r="S15" s="11"/>
      <c r="T15" s="11"/>
    </row>
    <row r="16" spans="1:20">
      <c r="A16" s="1864"/>
      <c r="B16" s="1832" t="s">
        <v>4384</v>
      </c>
      <c r="C16" s="435" t="s">
        <v>4385</v>
      </c>
      <c r="D16" s="435" t="s">
        <v>4386</v>
      </c>
      <c r="E16" s="1867" t="s">
        <v>764</v>
      </c>
      <c r="F16" s="3420" t="s">
        <v>4387</v>
      </c>
      <c r="G16" s="3381"/>
      <c r="H16" s="3367"/>
      <c r="I16" s="66" t="s">
        <v>4388</v>
      </c>
      <c r="J16" s="11"/>
      <c r="K16" s="66" t="s">
        <v>4389</v>
      </c>
      <c r="L16" s="11"/>
      <c r="M16" s="58"/>
      <c r="N16" s="11"/>
      <c r="O16" s="11"/>
      <c r="P16" s="11"/>
      <c r="Q16" s="11"/>
      <c r="R16" s="11"/>
      <c r="S16" s="11"/>
      <c r="T16" s="11"/>
    </row>
    <row r="17" spans="1:26">
      <c r="A17" s="1864"/>
      <c r="B17" s="66"/>
      <c r="C17" s="435" t="s">
        <v>4390</v>
      </c>
      <c r="D17" s="435" t="s">
        <v>4391</v>
      </c>
      <c r="E17" s="48"/>
      <c r="F17" s="3420" t="s">
        <v>4392</v>
      </c>
      <c r="G17" s="3381"/>
      <c r="H17" s="3367"/>
      <c r="I17" s="66" t="s">
        <v>4393</v>
      </c>
      <c r="J17" s="11"/>
      <c r="K17" s="66" t="s">
        <v>4394</v>
      </c>
      <c r="L17" s="11"/>
      <c r="M17" s="58"/>
      <c r="N17" s="11"/>
      <c r="O17" s="11"/>
      <c r="P17" s="11"/>
      <c r="Q17" s="11"/>
      <c r="R17" s="11"/>
      <c r="S17" s="11"/>
      <c r="T17" s="11"/>
    </row>
    <row r="18" spans="1:26">
      <c r="A18" s="1864"/>
      <c r="B18" s="66"/>
      <c r="C18" s="53"/>
      <c r="D18" s="53"/>
      <c r="E18" s="48"/>
      <c r="F18" s="49"/>
      <c r="G18" s="52"/>
      <c r="H18" s="11"/>
      <c r="I18" s="69"/>
      <c r="J18" s="52"/>
      <c r="K18" s="69"/>
      <c r="L18" s="52"/>
      <c r="M18" s="71"/>
      <c r="N18" s="11"/>
      <c r="O18" s="11"/>
      <c r="P18" s="11"/>
      <c r="Q18" s="11"/>
      <c r="R18" s="11"/>
      <c r="S18" s="11"/>
      <c r="T18" s="11"/>
    </row>
    <row r="19" spans="1:26">
      <c r="A19" s="1864" t="s">
        <v>4231</v>
      </c>
      <c r="B19" s="66"/>
      <c r="C19" s="53"/>
      <c r="D19" s="53"/>
      <c r="E19" s="48"/>
      <c r="F19" s="62"/>
      <c r="G19" s="1862" t="s">
        <v>4395</v>
      </c>
      <c r="H19" s="443" t="s">
        <v>3045</v>
      </c>
      <c r="I19" s="1832" t="s">
        <v>4395</v>
      </c>
      <c r="J19" s="1832" t="s">
        <v>4396</v>
      </c>
      <c r="K19" s="1832" t="s">
        <v>4395</v>
      </c>
      <c r="L19" s="1832" t="s">
        <v>3045</v>
      </c>
      <c r="M19" s="137" t="s">
        <v>4231</v>
      </c>
      <c r="N19" s="11"/>
      <c r="O19" s="11"/>
      <c r="P19" s="11"/>
      <c r="Q19" s="11"/>
      <c r="R19" s="11"/>
      <c r="S19" s="11"/>
      <c r="T19" s="11"/>
    </row>
    <row r="20" spans="1:26">
      <c r="A20" s="1868" t="s">
        <v>4234</v>
      </c>
      <c r="B20" s="220" t="s">
        <v>74</v>
      </c>
      <c r="C20" s="441" t="s">
        <v>2140</v>
      </c>
      <c r="D20" s="441" t="s">
        <v>2141</v>
      </c>
      <c r="E20" s="1870" t="s">
        <v>2142</v>
      </c>
      <c r="F20" s="49"/>
      <c r="G20" s="1869" t="s">
        <v>4070</v>
      </c>
      <c r="H20" s="220" t="s">
        <v>4071</v>
      </c>
      <c r="I20" s="220" t="s">
        <v>4072</v>
      </c>
      <c r="J20" s="220" t="s">
        <v>4073</v>
      </c>
      <c r="K20" s="220" t="s">
        <v>4074</v>
      </c>
      <c r="L20" s="220" t="s">
        <v>4075</v>
      </c>
      <c r="M20" s="138" t="s">
        <v>4234</v>
      </c>
      <c r="N20" s="11"/>
      <c r="O20" s="11"/>
      <c r="P20" s="11"/>
      <c r="Q20" s="11"/>
      <c r="R20" s="11"/>
      <c r="S20" s="11"/>
      <c r="T20" s="11"/>
    </row>
    <row r="21" spans="1:26">
      <c r="A21" s="1864">
        <v>1</v>
      </c>
      <c r="B21" s="189" t="s">
        <v>4397</v>
      </c>
      <c r="C21" s="861">
        <v>1000</v>
      </c>
      <c r="D21" s="1304">
        <v>5</v>
      </c>
      <c r="E21" s="1305"/>
      <c r="F21" s="859"/>
      <c r="G21" s="866">
        <v>1000</v>
      </c>
      <c r="H21" s="1306">
        <v>5000</v>
      </c>
      <c r="I21" s="861"/>
      <c r="J21" s="861"/>
      <c r="K21" s="861"/>
      <c r="L21" s="861"/>
      <c r="M21" s="235">
        <v>1</v>
      </c>
      <c r="N21" s="199"/>
      <c r="O21" s="199"/>
      <c r="P21" s="11"/>
      <c r="Q21" s="11"/>
      <c r="R21" s="11"/>
      <c r="S21" s="11"/>
      <c r="T21" s="11"/>
    </row>
    <row r="22" spans="1:26">
      <c r="A22" s="1864">
        <v>2</v>
      </c>
      <c r="B22" s="66" t="s">
        <v>3385</v>
      </c>
      <c r="C22" s="200">
        <v>1000</v>
      </c>
      <c r="D22" s="236"/>
      <c r="E22" s="237"/>
      <c r="F22" s="238"/>
      <c r="G22" s="199">
        <v>1000</v>
      </c>
      <c r="H22" s="205">
        <v>5000</v>
      </c>
      <c r="I22" s="200"/>
      <c r="J22" s="205"/>
      <c r="K22" s="200"/>
      <c r="L22" s="205"/>
      <c r="M22" s="235">
        <v>2</v>
      </c>
      <c r="N22" s="199"/>
      <c r="O22" s="199"/>
      <c r="P22" s="11"/>
      <c r="Q22" s="11"/>
      <c r="R22" s="11"/>
      <c r="S22" s="11"/>
      <c r="T22" s="11"/>
    </row>
    <row r="23" spans="1:26">
      <c r="A23" s="1864">
        <v>3</v>
      </c>
      <c r="B23" s="66"/>
      <c r="C23" s="200"/>
      <c r="D23" s="239"/>
      <c r="E23" s="240"/>
      <c r="F23" s="238"/>
      <c r="G23" s="199"/>
      <c r="H23" s="200"/>
      <c r="I23" s="200"/>
      <c r="J23" s="200"/>
      <c r="K23" s="200"/>
      <c r="L23" s="200"/>
      <c r="M23" s="235">
        <v>3</v>
      </c>
      <c r="N23" s="199"/>
      <c r="O23" s="199"/>
      <c r="P23" s="11"/>
      <c r="Q23" s="11"/>
      <c r="R23" s="11"/>
      <c r="S23" s="11"/>
      <c r="T23" s="11"/>
    </row>
    <row r="24" spans="1:26" ht="49.5" customHeight="1">
      <c r="A24" s="783">
        <v>4</v>
      </c>
      <c r="B24" s="1310" t="s">
        <v>26</v>
      </c>
      <c r="C24" s="784"/>
      <c r="D24" s="785"/>
      <c r="E24" s="786"/>
      <c r="F24" s="787"/>
      <c r="G24" s="788"/>
      <c r="H24" s="784"/>
      <c r="I24" s="784"/>
      <c r="J24" s="784"/>
      <c r="K24" s="784"/>
      <c r="L24" s="784"/>
      <c r="M24" s="789">
        <v>4</v>
      </c>
      <c r="N24" s="788"/>
      <c r="O24" s="788"/>
      <c r="P24" s="1839"/>
      <c r="Q24" s="1839"/>
      <c r="R24" s="1839"/>
      <c r="S24" s="1839"/>
      <c r="T24" s="1839"/>
      <c r="U24" s="1829"/>
      <c r="V24" s="1829"/>
      <c r="W24" s="1829"/>
      <c r="X24" s="1829"/>
      <c r="Y24" s="1829"/>
      <c r="Z24" s="1829"/>
    </row>
    <row r="25" spans="1:26">
      <c r="A25" s="1864">
        <v>5</v>
      </c>
      <c r="B25" s="1832"/>
      <c r="C25" s="200"/>
      <c r="D25" s="239"/>
      <c r="E25" s="240"/>
      <c r="F25" s="238"/>
      <c r="G25" s="199"/>
      <c r="H25" s="200"/>
      <c r="I25" s="200"/>
      <c r="J25" s="200"/>
      <c r="K25" s="200"/>
      <c r="L25" s="200"/>
      <c r="M25" s="235">
        <v>5</v>
      </c>
      <c r="N25" s="199"/>
      <c r="O25" s="199"/>
      <c r="P25" s="11"/>
      <c r="Q25" s="11"/>
      <c r="R25" s="11"/>
      <c r="S25" s="11"/>
      <c r="T25" s="11"/>
    </row>
    <row r="26" spans="1:26">
      <c r="A26" s="1864">
        <v>6</v>
      </c>
      <c r="B26" s="66"/>
      <c r="C26" s="200"/>
      <c r="D26" s="239"/>
      <c r="E26" s="240"/>
      <c r="F26" s="238"/>
      <c r="G26" s="199"/>
      <c r="H26" s="200"/>
      <c r="I26" s="200"/>
      <c r="J26" s="200"/>
      <c r="K26" s="200"/>
      <c r="L26" s="200"/>
      <c r="M26" s="235">
        <v>6</v>
      </c>
      <c r="N26" s="199"/>
      <c r="O26" s="199"/>
      <c r="P26" s="11"/>
      <c r="Q26" s="11"/>
      <c r="R26" s="11"/>
      <c r="S26" s="11"/>
      <c r="T26" s="11"/>
    </row>
    <row r="27" spans="1:26">
      <c r="A27" s="1864">
        <v>7</v>
      </c>
      <c r="B27" s="66"/>
      <c r="C27" s="200"/>
      <c r="D27" s="239"/>
      <c r="E27" s="240"/>
      <c r="F27" s="238"/>
      <c r="G27" s="199"/>
      <c r="H27" s="200"/>
      <c r="I27" s="200"/>
      <c r="J27" s="200"/>
      <c r="K27" s="200"/>
      <c r="L27" s="200"/>
      <c r="M27" s="235">
        <v>7</v>
      </c>
      <c r="N27" s="199"/>
      <c r="O27" s="199"/>
      <c r="P27" s="11"/>
      <c r="Q27" s="11"/>
      <c r="R27" s="11"/>
      <c r="S27" s="11"/>
      <c r="T27" s="11"/>
    </row>
    <row r="28" spans="1:26">
      <c r="A28" s="1864">
        <v>8</v>
      </c>
      <c r="B28" s="66"/>
      <c r="C28" s="200"/>
      <c r="D28" s="239"/>
      <c r="E28" s="240"/>
      <c r="F28" s="238"/>
      <c r="G28" s="199"/>
      <c r="H28" s="200"/>
      <c r="I28" s="200"/>
      <c r="J28" s="200"/>
      <c r="K28" s="200"/>
      <c r="L28" s="200"/>
      <c r="M28" s="235">
        <v>8</v>
      </c>
      <c r="N28" s="199"/>
      <c r="O28" s="199"/>
      <c r="P28" s="11"/>
      <c r="Q28" s="11"/>
      <c r="R28" s="11"/>
      <c r="S28" s="11"/>
      <c r="T28" s="11"/>
    </row>
    <row r="29" spans="1:26">
      <c r="A29" s="1864">
        <v>9</v>
      </c>
      <c r="B29" s="66"/>
      <c r="C29" s="200"/>
      <c r="D29" s="239"/>
      <c r="E29" s="240"/>
      <c r="F29" s="238"/>
      <c r="G29" s="199"/>
      <c r="H29" s="200"/>
      <c r="I29" s="200"/>
      <c r="J29" s="200"/>
      <c r="K29" s="200"/>
      <c r="L29" s="200"/>
      <c r="M29" s="235">
        <v>9</v>
      </c>
      <c r="N29" s="199"/>
      <c r="O29" s="199"/>
      <c r="P29" s="11"/>
      <c r="Q29" s="11"/>
      <c r="R29" s="11"/>
      <c r="S29" s="11"/>
      <c r="T29" s="11"/>
    </row>
    <row r="30" spans="1:26">
      <c r="A30" s="1864">
        <v>10</v>
      </c>
      <c r="B30" s="66"/>
      <c r="C30" s="200"/>
      <c r="D30" s="239"/>
      <c r="E30" s="240"/>
      <c r="F30" s="238"/>
      <c r="G30" s="199"/>
      <c r="H30" s="200"/>
      <c r="I30" s="200"/>
      <c r="J30" s="200"/>
      <c r="K30" s="200"/>
      <c r="L30" s="200"/>
      <c r="M30" s="235">
        <v>10</v>
      </c>
      <c r="N30" s="199"/>
      <c r="O30" s="199"/>
      <c r="P30" s="11"/>
      <c r="Q30" s="11"/>
      <c r="R30" s="11"/>
      <c r="S30" s="11"/>
      <c r="T30" s="11"/>
    </row>
    <row r="31" spans="1:26">
      <c r="A31" s="1864">
        <v>11</v>
      </c>
      <c r="B31" s="66"/>
      <c r="C31" s="200"/>
      <c r="D31" s="239"/>
      <c r="E31" s="240"/>
      <c r="F31" s="238"/>
      <c r="G31" s="199"/>
      <c r="H31" s="200"/>
      <c r="I31" s="200"/>
      <c r="J31" s="200"/>
      <c r="K31" s="200"/>
      <c r="L31" s="200"/>
      <c r="M31" s="235">
        <v>11</v>
      </c>
      <c r="N31" s="199"/>
      <c r="O31" s="199"/>
      <c r="P31" s="11"/>
      <c r="Q31" s="11"/>
      <c r="R31" s="11"/>
      <c r="S31" s="11"/>
      <c r="T31" s="11"/>
    </row>
    <row r="32" spans="1:26">
      <c r="A32" s="1864">
        <v>12</v>
      </c>
      <c r="B32" s="66"/>
      <c r="C32" s="200"/>
      <c r="D32" s="239"/>
      <c r="E32" s="240"/>
      <c r="F32" s="238"/>
      <c r="G32" s="199"/>
      <c r="H32" s="200"/>
      <c r="I32" s="200"/>
      <c r="J32" s="200"/>
      <c r="K32" s="200"/>
      <c r="L32" s="200"/>
      <c r="M32" s="235">
        <v>12</v>
      </c>
      <c r="N32" s="199"/>
      <c r="O32" s="199"/>
      <c r="P32" s="11"/>
      <c r="Q32" s="11"/>
      <c r="R32" s="11"/>
      <c r="S32" s="11"/>
      <c r="T32" s="11"/>
    </row>
    <row r="33" spans="1:20">
      <c r="A33" s="1864">
        <v>13</v>
      </c>
      <c r="B33" s="66"/>
      <c r="C33" s="200"/>
      <c r="D33" s="239"/>
      <c r="E33" s="240"/>
      <c r="F33" s="238"/>
      <c r="G33" s="199"/>
      <c r="H33" s="200"/>
      <c r="I33" s="200"/>
      <c r="J33" s="200"/>
      <c r="K33" s="200"/>
      <c r="L33" s="200"/>
      <c r="M33" s="235">
        <v>13</v>
      </c>
      <c r="N33" s="199"/>
      <c r="O33" s="199"/>
      <c r="P33" s="11"/>
      <c r="Q33" s="11"/>
      <c r="R33" s="11"/>
      <c r="S33" s="11"/>
      <c r="T33" s="11"/>
    </row>
    <row r="34" spans="1:20">
      <c r="A34" s="1864">
        <v>14</v>
      </c>
      <c r="B34" s="66"/>
      <c r="C34" s="200"/>
      <c r="D34" s="239"/>
      <c r="E34" s="240"/>
      <c r="F34" s="238"/>
      <c r="G34" s="199"/>
      <c r="H34" s="200"/>
      <c r="I34" s="200"/>
      <c r="J34" s="200"/>
      <c r="K34" s="200"/>
      <c r="L34" s="200"/>
      <c r="M34" s="235">
        <v>14</v>
      </c>
      <c r="N34" s="199"/>
      <c r="O34" s="199"/>
      <c r="P34" s="11"/>
      <c r="Q34" s="11"/>
      <c r="R34" s="11"/>
      <c r="S34" s="11"/>
      <c r="T34" s="11"/>
    </row>
    <row r="35" spans="1:20">
      <c r="A35" s="1864">
        <v>15</v>
      </c>
      <c r="B35" s="66"/>
      <c r="C35" s="200"/>
      <c r="D35" s="239"/>
      <c r="E35" s="240"/>
      <c r="F35" s="47"/>
      <c r="G35" s="199"/>
      <c r="H35" s="200"/>
      <c r="I35" s="66"/>
      <c r="J35" s="200"/>
      <c r="K35" s="200"/>
      <c r="L35" s="200"/>
      <c r="M35" s="137">
        <v>15</v>
      </c>
      <c r="N35" s="11"/>
      <c r="O35" s="11"/>
      <c r="P35" s="11"/>
      <c r="Q35" s="11"/>
      <c r="R35" s="11"/>
      <c r="S35" s="11"/>
      <c r="T35" s="11"/>
    </row>
    <row r="36" spans="1:20">
      <c r="A36" s="1864">
        <v>16</v>
      </c>
      <c r="B36" s="66"/>
      <c r="C36" s="200"/>
      <c r="D36" s="239"/>
      <c r="E36" s="240"/>
      <c r="F36" s="238"/>
      <c r="G36" s="199"/>
      <c r="H36" s="200"/>
      <c r="I36" s="200"/>
      <c r="J36" s="200"/>
      <c r="K36" s="200"/>
      <c r="L36" s="200"/>
      <c r="M36" s="235">
        <v>16</v>
      </c>
      <c r="N36" s="199"/>
      <c r="O36" s="199"/>
      <c r="P36" s="11"/>
      <c r="Q36" s="11"/>
      <c r="R36" s="11"/>
      <c r="S36" s="11"/>
      <c r="T36" s="11"/>
    </row>
    <row r="37" spans="1:20">
      <c r="A37" s="1864">
        <v>17</v>
      </c>
      <c r="B37" s="66"/>
      <c r="C37" s="200"/>
      <c r="D37" s="239"/>
      <c r="E37" s="240"/>
      <c r="F37" s="47"/>
      <c r="G37" s="199"/>
      <c r="H37" s="200"/>
      <c r="I37" s="66"/>
      <c r="J37" s="200"/>
      <c r="K37" s="200"/>
      <c r="L37" s="200"/>
      <c r="M37" s="235">
        <v>17</v>
      </c>
      <c r="N37" s="11"/>
      <c r="O37" s="11"/>
      <c r="P37" s="11"/>
      <c r="Q37" s="11"/>
      <c r="R37" s="11"/>
      <c r="S37" s="11"/>
      <c r="T37" s="11"/>
    </row>
    <row r="38" spans="1:20">
      <c r="A38" s="1864">
        <v>18</v>
      </c>
      <c r="B38" s="66"/>
      <c r="C38" s="200"/>
      <c r="D38" s="239"/>
      <c r="E38" s="240"/>
      <c r="F38" s="238"/>
      <c r="G38" s="199"/>
      <c r="H38" s="200"/>
      <c r="I38" s="200"/>
      <c r="J38" s="200"/>
      <c r="K38" s="200"/>
      <c r="L38" s="200"/>
      <c r="M38" s="235">
        <v>18</v>
      </c>
      <c r="N38" s="199"/>
      <c r="O38" s="199"/>
      <c r="P38" s="11"/>
      <c r="Q38" s="11"/>
      <c r="R38" s="11"/>
      <c r="S38" s="11"/>
      <c r="T38" s="11"/>
    </row>
    <row r="39" spans="1:20">
      <c r="A39" s="1864">
        <v>19</v>
      </c>
      <c r="B39" s="66"/>
      <c r="C39" s="210"/>
      <c r="D39" s="239"/>
      <c r="E39" s="240"/>
      <c r="F39" s="238"/>
      <c r="G39" s="241"/>
      <c r="H39" s="200"/>
      <c r="I39" s="200"/>
      <c r="J39" s="200"/>
      <c r="K39" s="200"/>
      <c r="L39" s="200"/>
      <c r="M39" s="235">
        <v>19</v>
      </c>
      <c r="N39" s="199"/>
      <c r="O39" s="199"/>
      <c r="P39" s="11"/>
      <c r="Q39" s="11"/>
      <c r="R39" s="11"/>
      <c r="S39" s="11"/>
      <c r="T39" s="11"/>
    </row>
    <row r="40" spans="1:20">
      <c r="A40" s="1864">
        <v>20</v>
      </c>
      <c r="B40" s="443" t="s">
        <v>4055</v>
      </c>
      <c r="C40" s="166">
        <f>SUM(C22:C39)</f>
        <v>1000</v>
      </c>
      <c r="D40" s="464"/>
      <c r="E40" s="1308"/>
      <c r="F40" s="242"/>
      <c r="G40" s="167">
        <f>SUM(G22:G39)</f>
        <v>1000</v>
      </c>
      <c r="H40" s="163">
        <f>SUM(H22:H39)</f>
        <v>5000</v>
      </c>
      <c r="I40" s="166">
        <f t="shared" ref="I40:L40" si="0">SUM(I21:I39)</f>
        <v>0</v>
      </c>
      <c r="J40" s="163">
        <f t="shared" si="0"/>
        <v>0</v>
      </c>
      <c r="K40" s="166">
        <f t="shared" si="0"/>
        <v>0</v>
      </c>
      <c r="L40" s="143">
        <f t="shared" si="0"/>
        <v>0</v>
      </c>
      <c r="M40" s="235">
        <v>20</v>
      </c>
      <c r="N40" s="199"/>
      <c r="O40" s="199"/>
      <c r="P40" s="11"/>
      <c r="Q40" s="11"/>
      <c r="R40" s="11"/>
      <c r="S40" s="11"/>
      <c r="T40" s="11"/>
    </row>
    <row r="41" spans="1:20">
      <c r="A41" s="1864">
        <v>21</v>
      </c>
      <c r="B41" s="243"/>
      <c r="C41" s="244"/>
      <c r="D41" s="245"/>
      <c r="E41" s="246"/>
      <c r="F41" s="247"/>
      <c r="G41" s="248"/>
      <c r="H41" s="244"/>
      <c r="I41" s="244"/>
      <c r="J41" s="244"/>
      <c r="K41" s="244"/>
      <c r="L41" s="244"/>
      <c r="M41" s="235">
        <v>21</v>
      </c>
      <c r="N41" s="199"/>
      <c r="O41" s="199"/>
      <c r="P41" s="11"/>
      <c r="Q41" s="11"/>
      <c r="R41" s="11"/>
      <c r="S41" s="11"/>
      <c r="T41" s="11"/>
    </row>
    <row r="42" spans="1:20">
      <c r="A42" s="1864">
        <v>22</v>
      </c>
      <c r="B42" s="189" t="s">
        <v>4398</v>
      </c>
      <c r="C42" s="861"/>
      <c r="D42" s="1251"/>
      <c r="E42" s="1307"/>
      <c r="F42" s="859"/>
      <c r="G42" s="866"/>
      <c r="H42" s="861"/>
      <c r="I42" s="861"/>
      <c r="J42" s="861"/>
      <c r="K42" s="861"/>
      <c r="L42" s="861"/>
      <c r="M42" s="235">
        <v>22</v>
      </c>
      <c r="N42" s="199"/>
      <c r="O42" s="199"/>
      <c r="P42" s="11"/>
      <c r="Q42" s="11"/>
      <c r="R42" s="11"/>
      <c r="S42" s="11"/>
      <c r="T42" s="11"/>
    </row>
    <row r="43" spans="1:20">
      <c r="A43" s="1864">
        <v>23</v>
      </c>
      <c r="B43" s="66"/>
      <c r="C43" s="200"/>
      <c r="D43" s="236"/>
      <c r="E43" s="237"/>
      <c r="F43" s="238"/>
      <c r="G43" s="199"/>
      <c r="H43" s="205"/>
      <c r="I43" s="200"/>
      <c r="J43" s="205"/>
      <c r="K43" s="200"/>
      <c r="L43" s="205"/>
      <c r="M43" s="235">
        <v>23</v>
      </c>
      <c r="N43" s="199"/>
      <c r="O43" s="199"/>
      <c r="P43" s="11"/>
      <c r="Q43" s="11"/>
      <c r="R43" s="11"/>
      <c r="S43" s="11"/>
      <c r="T43" s="11"/>
    </row>
    <row r="44" spans="1:20">
      <c r="A44" s="1864">
        <v>24</v>
      </c>
      <c r="B44" s="200"/>
      <c r="C44" s="200"/>
      <c r="D44" s="210"/>
      <c r="E44" s="204"/>
      <c r="F44" s="238"/>
      <c r="G44" s="199"/>
      <c r="H44" s="200"/>
      <c r="I44" s="200"/>
      <c r="J44" s="200"/>
      <c r="K44" s="200"/>
      <c r="L44" s="200"/>
      <c r="M44" s="235">
        <v>24</v>
      </c>
      <c r="N44" s="199"/>
      <c r="O44" s="199"/>
      <c r="P44" s="11"/>
      <c r="Q44" s="11"/>
      <c r="R44" s="11"/>
      <c r="S44" s="11"/>
      <c r="T44" s="11"/>
    </row>
    <row r="45" spans="1:20">
      <c r="A45" s="1864">
        <v>25</v>
      </c>
      <c r="B45" s="200"/>
      <c r="C45" s="200"/>
      <c r="D45" s="210"/>
      <c r="E45" s="204"/>
      <c r="F45" s="238"/>
      <c r="G45" s="199"/>
      <c r="H45" s="200"/>
      <c r="I45" s="200"/>
      <c r="J45" s="200"/>
      <c r="K45" s="200"/>
      <c r="L45" s="200"/>
      <c r="M45" s="235">
        <v>25</v>
      </c>
      <c r="N45" s="199"/>
      <c r="O45" s="199"/>
      <c r="P45" s="11"/>
      <c r="Q45" s="11"/>
      <c r="R45" s="11"/>
      <c r="S45" s="11"/>
      <c r="T45" s="11"/>
    </row>
    <row r="46" spans="1:20">
      <c r="A46" s="1864">
        <v>26</v>
      </c>
      <c r="B46" s="200"/>
      <c r="C46" s="200"/>
      <c r="D46" s="210"/>
      <c r="E46" s="204"/>
      <c r="F46" s="238"/>
      <c r="G46" s="199"/>
      <c r="H46" s="200"/>
      <c r="I46" s="200"/>
      <c r="J46" s="200"/>
      <c r="K46" s="200"/>
      <c r="L46" s="200"/>
      <c r="M46" s="235">
        <v>26</v>
      </c>
      <c r="N46" s="199"/>
      <c r="O46" s="199"/>
      <c r="P46" s="11"/>
      <c r="Q46" s="11"/>
      <c r="R46" s="11"/>
      <c r="S46" s="11"/>
      <c r="T46" s="11"/>
    </row>
    <row r="47" spans="1:20">
      <c r="A47" s="1864">
        <v>27</v>
      </c>
      <c r="B47" s="200"/>
      <c r="C47" s="200"/>
      <c r="D47" s="210"/>
      <c r="E47" s="204"/>
      <c r="F47" s="238"/>
      <c r="G47" s="199"/>
      <c r="H47" s="200"/>
      <c r="I47" s="200"/>
      <c r="J47" s="200"/>
      <c r="K47" s="200"/>
      <c r="L47" s="200"/>
      <c r="M47" s="235">
        <v>27</v>
      </c>
      <c r="N47" s="199"/>
      <c r="O47" s="199"/>
      <c r="P47" s="11"/>
      <c r="Q47" s="11"/>
      <c r="R47" s="11"/>
      <c r="S47" s="11"/>
      <c r="T47" s="11"/>
    </row>
    <row r="48" spans="1:20">
      <c r="A48" s="1864">
        <v>28</v>
      </c>
      <c r="B48" s="200"/>
      <c r="C48" s="200"/>
      <c r="D48" s="210"/>
      <c r="E48" s="204"/>
      <c r="F48" s="238"/>
      <c r="G48" s="199"/>
      <c r="H48" s="200"/>
      <c r="I48" s="200"/>
      <c r="J48" s="200"/>
      <c r="K48" s="200"/>
      <c r="L48" s="200"/>
      <c r="M48" s="235">
        <v>28</v>
      </c>
      <c r="N48" s="199"/>
      <c r="O48" s="199"/>
      <c r="P48" s="11"/>
      <c r="Q48" s="11"/>
      <c r="R48" s="11"/>
      <c r="S48" s="11"/>
      <c r="T48" s="11"/>
    </row>
    <row r="49" spans="1:20">
      <c r="A49" s="1864">
        <v>29</v>
      </c>
      <c r="B49" s="200"/>
      <c r="C49" s="200"/>
      <c r="D49" s="210"/>
      <c r="E49" s="204"/>
      <c r="F49" s="238"/>
      <c r="G49" s="199"/>
      <c r="H49" s="200"/>
      <c r="I49" s="200"/>
      <c r="J49" s="200"/>
      <c r="K49" s="200"/>
      <c r="L49" s="200"/>
      <c r="M49" s="235">
        <v>29</v>
      </c>
      <c r="N49" s="199"/>
      <c r="O49" s="199"/>
      <c r="P49" s="11"/>
      <c r="Q49" s="11"/>
      <c r="R49" s="11"/>
      <c r="S49" s="11"/>
      <c r="T49" s="11"/>
    </row>
    <row r="50" spans="1:20">
      <c r="A50" s="1864">
        <v>30</v>
      </c>
      <c r="B50" s="200"/>
      <c r="C50" s="200"/>
      <c r="D50" s="210"/>
      <c r="E50" s="204"/>
      <c r="F50" s="238"/>
      <c r="G50" s="199"/>
      <c r="H50" s="200"/>
      <c r="I50" s="200"/>
      <c r="J50" s="200"/>
      <c r="K50" s="200"/>
      <c r="L50" s="200"/>
      <c r="M50" s="137">
        <v>30</v>
      </c>
      <c r="N50" s="11"/>
      <c r="O50" s="11"/>
      <c r="P50" s="11"/>
      <c r="Q50" s="11"/>
      <c r="R50" s="11"/>
      <c r="S50" s="11"/>
      <c r="T50" s="11"/>
    </row>
    <row r="51" spans="1:20">
      <c r="A51" s="1864">
        <v>31</v>
      </c>
      <c r="B51" s="200"/>
      <c r="C51" s="200"/>
      <c r="D51" s="210"/>
      <c r="E51" s="204"/>
      <c r="F51" s="238"/>
      <c r="G51" s="199"/>
      <c r="H51" s="200"/>
      <c r="I51" s="200"/>
      <c r="J51" s="200"/>
      <c r="K51" s="200"/>
      <c r="L51" s="200"/>
      <c r="M51" s="137">
        <v>31</v>
      </c>
      <c r="N51" s="11"/>
      <c r="O51" s="11"/>
      <c r="P51" s="11"/>
      <c r="Q51" s="11"/>
      <c r="R51" s="11"/>
      <c r="S51" s="11"/>
      <c r="T51" s="11"/>
    </row>
    <row r="52" spans="1:20">
      <c r="A52" s="1864">
        <v>32</v>
      </c>
      <c r="B52" s="200"/>
      <c r="C52" s="200"/>
      <c r="D52" s="210"/>
      <c r="E52" s="204"/>
      <c r="F52" s="238"/>
      <c r="G52" s="199"/>
      <c r="H52" s="200"/>
      <c r="I52" s="200"/>
      <c r="J52" s="200"/>
      <c r="K52" s="200"/>
      <c r="L52" s="200"/>
      <c r="M52" s="137">
        <v>32</v>
      </c>
      <c r="N52" s="11"/>
      <c r="O52" s="11"/>
      <c r="P52" s="11"/>
      <c r="Q52" s="11"/>
      <c r="R52" s="11"/>
      <c r="S52" s="11"/>
      <c r="T52" s="11"/>
    </row>
    <row r="53" spans="1:20">
      <c r="A53" s="1864">
        <v>33</v>
      </c>
      <c r="B53" s="200"/>
      <c r="C53" s="200"/>
      <c r="D53" s="210"/>
      <c r="E53" s="204"/>
      <c r="F53" s="238"/>
      <c r="G53" s="199"/>
      <c r="H53" s="200"/>
      <c r="I53" s="200"/>
      <c r="J53" s="200"/>
      <c r="K53" s="200"/>
      <c r="L53" s="200"/>
      <c r="M53" s="137">
        <v>33</v>
      </c>
      <c r="N53" s="11"/>
      <c r="O53" s="11"/>
      <c r="P53" s="11"/>
      <c r="Q53" s="11"/>
      <c r="R53" s="11"/>
      <c r="S53" s="11"/>
      <c r="T53" s="11"/>
    </row>
    <row r="54" spans="1:20">
      <c r="A54" s="1864">
        <v>34</v>
      </c>
      <c r="B54" s="200"/>
      <c r="C54" s="200"/>
      <c r="D54" s="210"/>
      <c r="E54" s="204"/>
      <c r="F54" s="238"/>
      <c r="G54" s="199"/>
      <c r="H54" s="200"/>
      <c r="I54" s="200"/>
      <c r="J54" s="200"/>
      <c r="K54" s="200"/>
      <c r="L54" s="200"/>
      <c r="M54" s="137">
        <v>34</v>
      </c>
      <c r="N54" s="11"/>
      <c r="O54" s="11"/>
      <c r="P54" s="11"/>
      <c r="Q54" s="11"/>
      <c r="R54" s="11"/>
      <c r="S54" s="11"/>
      <c r="T54" s="11"/>
    </row>
    <row r="55" spans="1:20">
      <c r="A55" s="1864">
        <v>35</v>
      </c>
      <c r="B55" s="200"/>
      <c r="C55" s="200"/>
      <c r="D55" s="210"/>
      <c r="E55" s="204"/>
      <c r="F55" s="238"/>
      <c r="G55" s="199"/>
      <c r="H55" s="200"/>
      <c r="I55" s="200"/>
      <c r="J55" s="200"/>
      <c r="K55" s="200"/>
      <c r="L55" s="200"/>
      <c r="M55" s="137">
        <v>35</v>
      </c>
      <c r="N55" s="11"/>
      <c r="O55" s="11"/>
      <c r="P55" s="11"/>
      <c r="Q55" s="11"/>
      <c r="R55" s="11"/>
      <c r="S55" s="11"/>
      <c r="T55" s="11"/>
    </row>
    <row r="56" spans="1:20">
      <c r="A56" s="1864">
        <v>36</v>
      </c>
      <c r="B56" s="200"/>
      <c r="C56" s="200"/>
      <c r="D56" s="210"/>
      <c r="E56" s="204"/>
      <c r="F56" s="238"/>
      <c r="G56" s="199"/>
      <c r="H56" s="200"/>
      <c r="I56" s="200"/>
      <c r="J56" s="200"/>
      <c r="K56" s="200"/>
      <c r="L56" s="200"/>
      <c r="M56" s="137">
        <v>36</v>
      </c>
      <c r="N56" s="11"/>
      <c r="O56" s="11"/>
      <c r="P56" s="11"/>
      <c r="Q56" s="11"/>
      <c r="R56" s="11"/>
      <c r="S56" s="11"/>
      <c r="T56" s="11"/>
    </row>
    <row r="57" spans="1:20">
      <c r="A57" s="1864">
        <v>37</v>
      </c>
      <c r="B57" s="200"/>
      <c r="C57" s="200"/>
      <c r="D57" s="210"/>
      <c r="E57" s="204"/>
      <c r="F57" s="238"/>
      <c r="G57" s="199"/>
      <c r="H57" s="200"/>
      <c r="I57" s="200"/>
      <c r="J57" s="200"/>
      <c r="K57" s="200"/>
      <c r="L57" s="200"/>
      <c r="M57" s="137">
        <v>37</v>
      </c>
      <c r="N57" s="11"/>
      <c r="O57" s="11"/>
      <c r="P57" s="11"/>
      <c r="Q57" s="11"/>
      <c r="R57" s="11"/>
      <c r="S57" s="11"/>
      <c r="T57" s="11"/>
    </row>
    <row r="58" spans="1:20">
      <c r="A58" s="1864">
        <v>38</v>
      </c>
      <c r="B58" s="200"/>
      <c r="C58" s="200"/>
      <c r="D58" s="210"/>
      <c r="E58" s="204"/>
      <c r="F58" s="238"/>
      <c r="G58" s="199"/>
      <c r="H58" s="200"/>
      <c r="I58" s="200"/>
      <c r="J58" s="200"/>
      <c r="K58" s="200"/>
      <c r="L58" s="200"/>
      <c r="M58" s="137">
        <v>38</v>
      </c>
      <c r="N58" s="11"/>
      <c r="O58" s="11"/>
      <c r="P58" s="11"/>
      <c r="Q58" s="11"/>
      <c r="R58" s="11"/>
      <c r="S58" s="11"/>
      <c r="T58" s="11"/>
    </row>
    <row r="59" spans="1:20">
      <c r="A59" s="1864">
        <v>39</v>
      </c>
      <c r="B59" s="200"/>
      <c r="C59" s="200"/>
      <c r="D59" s="210"/>
      <c r="E59" s="204"/>
      <c r="F59" s="238"/>
      <c r="G59" s="199"/>
      <c r="H59" s="200"/>
      <c r="I59" s="200"/>
      <c r="J59" s="200"/>
      <c r="K59" s="200"/>
      <c r="L59" s="200"/>
      <c r="M59" s="137">
        <v>39</v>
      </c>
      <c r="N59" s="11"/>
      <c r="O59" s="11"/>
      <c r="P59" s="11"/>
      <c r="Q59" s="11"/>
      <c r="R59" s="11"/>
      <c r="S59" s="11"/>
      <c r="T59" s="11"/>
    </row>
    <row r="60" spans="1:20">
      <c r="A60" s="1864">
        <v>40</v>
      </c>
      <c r="B60" s="200"/>
      <c r="C60" s="200"/>
      <c r="D60" s="210"/>
      <c r="E60" s="204"/>
      <c r="F60" s="238"/>
      <c r="G60" s="199"/>
      <c r="H60" s="200"/>
      <c r="I60" s="200"/>
      <c r="J60" s="200"/>
      <c r="K60" s="200"/>
      <c r="L60" s="200"/>
      <c r="M60" s="137">
        <v>40</v>
      </c>
      <c r="N60" s="11"/>
      <c r="O60" s="11"/>
      <c r="P60" s="11"/>
      <c r="Q60" s="11"/>
      <c r="R60" s="11"/>
      <c r="S60" s="11"/>
      <c r="T60" s="11"/>
    </row>
    <row r="61" spans="1:20">
      <c r="A61" s="1864">
        <v>41</v>
      </c>
      <c r="B61" s="443" t="s">
        <v>4055</v>
      </c>
      <c r="C61" s="166">
        <f>SUM(C42:C60)</f>
        <v>0</v>
      </c>
      <c r="D61" s="1309"/>
      <c r="E61" s="1308"/>
      <c r="F61" s="159"/>
      <c r="G61" s="167">
        <f t="shared" ref="G61:L61" si="1">SUM(G42:G60)</f>
        <v>0</v>
      </c>
      <c r="H61" s="163">
        <f t="shared" si="1"/>
        <v>0</v>
      </c>
      <c r="I61" s="166">
        <f t="shared" si="1"/>
        <v>0</v>
      </c>
      <c r="J61" s="163">
        <f t="shared" si="1"/>
        <v>0</v>
      </c>
      <c r="K61" s="166">
        <f t="shared" si="1"/>
        <v>0</v>
      </c>
      <c r="L61" s="143">
        <f t="shared" si="1"/>
        <v>0</v>
      </c>
      <c r="M61" s="137">
        <v>41</v>
      </c>
      <c r="N61" s="11"/>
      <c r="O61" s="11"/>
      <c r="P61" s="11"/>
      <c r="Q61" s="11"/>
      <c r="R61" s="11"/>
      <c r="S61" s="11"/>
      <c r="T61" s="11"/>
    </row>
    <row r="62" spans="1:20" ht="15.75" thickBot="1">
      <c r="A62" s="225">
        <v>42</v>
      </c>
      <c r="B62" s="181"/>
      <c r="C62" s="181"/>
      <c r="D62" s="249"/>
      <c r="E62" s="250"/>
      <c r="F62" s="251"/>
      <c r="G62" s="182"/>
      <c r="H62" s="181"/>
      <c r="I62" s="181"/>
      <c r="J62" s="181"/>
      <c r="K62" s="181"/>
      <c r="L62" s="181"/>
      <c r="M62" s="156">
        <v>42</v>
      </c>
      <c r="N62" s="11"/>
      <c r="O62" s="11"/>
      <c r="P62" s="11"/>
      <c r="Q62" s="11"/>
      <c r="R62" s="11"/>
      <c r="S62" s="11"/>
      <c r="T62" s="11"/>
    </row>
    <row r="63" spans="1:20">
      <c r="A63" s="11"/>
      <c r="B63" s="11"/>
      <c r="C63" s="11"/>
      <c r="D63" s="11"/>
      <c r="E63" s="11"/>
      <c r="F63" s="11"/>
      <c r="G63" s="11"/>
      <c r="H63" s="11"/>
      <c r="I63" s="11"/>
      <c r="J63" s="11"/>
      <c r="K63" s="11"/>
      <c r="L63" s="11"/>
      <c r="M63" s="11"/>
      <c r="N63" s="11"/>
      <c r="O63" s="11"/>
      <c r="P63" s="11"/>
      <c r="Q63" s="11"/>
      <c r="R63" s="11"/>
      <c r="S63" s="11"/>
      <c r="T63" s="11"/>
    </row>
    <row r="64" spans="1:20">
      <c r="A64" s="3383" t="s">
        <v>4399</v>
      </c>
      <c r="B64" s="3383"/>
      <c r="C64" s="11"/>
      <c r="D64" s="11"/>
      <c r="E64" s="11"/>
      <c r="F64" s="3383" t="str">
        <f>A64</f>
        <v>FERC FORM NO. 1 (ED. 12- 91) NYPSC-Modified-96</v>
      </c>
      <c r="G64" s="3383"/>
      <c r="H64" s="3383"/>
      <c r="I64" s="3383"/>
      <c r="J64" s="11"/>
      <c r="K64" s="11"/>
      <c r="L64" s="11"/>
      <c r="M64" s="11"/>
      <c r="N64" s="11"/>
      <c r="O64" s="11"/>
      <c r="P64" s="11"/>
      <c r="Q64" s="11"/>
      <c r="R64" s="11"/>
      <c r="S64" s="11"/>
      <c r="T64" s="11"/>
    </row>
    <row r="65" spans="1:20">
      <c r="A65" s="44" t="s">
        <v>4400</v>
      </c>
      <c r="B65" s="44"/>
      <c r="C65" s="44"/>
      <c r="D65" s="44"/>
      <c r="E65" s="44"/>
      <c r="F65" s="44" t="s">
        <v>4401</v>
      </c>
      <c r="G65" s="44"/>
      <c r="H65" s="44"/>
      <c r="I65" s="44"/>
      <c r="J65" s="44"/>
      <c r="K65" s="44"/>
      <c r="L65" s="44"/>
      <c r="M65" s="44"/>
      <c r="N65" s="11"/>
      <c r="O65" s="11"/>
      <c r="P65" s="11"/>
      <c r="Q65" s="11"/>
      <c r="R65" s="11"/>
      <c r="S65" s="11"/>
      <c r="T65" s="11"/>
    </row>
    <row r="66" spans="1:20">
      <c r="A66" s="44"/>
      <c r="B66" s="44"/>
      <c r="C66" s="44"/>
      <c r="D66" s="44"/>
      <c r="E66" s="44"/>
      <c r="F66" s="44"/>
      <c r="G66" s="44"/>
      <c r="H66" s="44"/>
      <c r="I66" s="44"/>
      <c r="J66" s="44"/>
      <c r="K66" s="44"/>
      <c r="L66" s="44"/>
      <c r="M66" s="44"/>
      <c r="N66" s="11"/>
      <c r="O66" s="11"/>
      <c r="P66" s="11"/>
      <c r="Q66" s="11"/>
      <c r="R66" s="11"/>
      <c r="S66" s="11"/>
      <c r="T66" s="11"/>
    </row>
    <row r="67" spans="1:20">
      <c r="A67" s="44"/>
      <c r="B67" s="44"/>
      <c r="C67" s="44"/>
      <c r="D67" s="44"/>
      <c r="E67" s="44"/>
      <c r="F67" s="44"/>
      <c r="G67" s="44"/>
      <c r="H67" s="44"/>
      <c r="I67" s="44"/>
      <c r="J67" s="44"/>
      <c r="K67" s="44"/>
      <c r="L67" s="44"/>
      <c r="M67" s="44"/>
      <c r="N67" s="11"/>
      <c r="O67" s="11"/>
      <c r="P67" s="11"/>
      <c r="Q67" s="11"/>
      <c r="R67" s="11"/>
      <c r="S67" s="11"/>
      <c r="T67" s="11"/>
    </row>
    <row r="68" spans="1:20">
      <c r="A68" s="44"/>
      <c r="B68" s="44"/>
      <c r="C68" s="44"/>
      <c r="D68" s="44"/>
      <c r="E68" s="44"/>
      <c r="F68" s="44"/>
      <c r="G68" s="44"/>
      <c r="H68" s="44"/>
      <c r="I68" s="44"/>
      <c r="J68" s="44"/>
      <c r="K68" s="44"/>
      <c r="L68" s="44"/>
      <c r="M68" s="44"/>
      <c r="N68" s="11"/>
      <c r="O68" s="11"/>
      <c r="P68" s="11"/>
      <c r="Q68" s="11"/>
      <c r="R68" s="11"/>
      <c r="S68" s="11"/>
      <c r="T68" s="11"/>
    </row>
    <row r="69" spans="1:20">
      <c r="A69" s="44"/>
      <c r="B69" s="44"/>
      <c r="C69" s="44"/>
      <c r="D69" s="44"/>
      <c r="E69" s="44"/>
      <c r="F69" s="44"/>
      <c r="G69" s="44"/>
      <c r="H69" s="44"/>
      <c r="I69" s="44"/>
      <c r="J69" s="44"/>
      <c r="K69" s="44"/>
      <c r="L69" s="44"/>
      <c r="M69" s="44"/>
      <c r="N69" s="11"/>
      <c r="O69" s="11"/>
      <c r="P69" s="11"/>
      <c r="Q69" s="11"/>
      <c r="R69" s="11"/>
      <c r="S69" s="11"/>
      <c r="T69" s="11"/>
    </row>
    <row r="70" spans="1:20">
      <c r="A70" s="44"/>
      <c r="B70" s="44"/>
      <c r="C70" s="44"/>
      <c r="D70" s="44"/>
      <c r="E70" s="44"/>
      <c r="F70" s="44"/>
      <c r="G70" s="44"/>
      <c r="H70" s="44"/>
      <c r="I70" s="44"/>
      <c r="J70" s="44"/>
      <c r="K70" s="44"/>
      <c r="L70" s="44"/>
      <c r="M70" s="44"/>
      <c r="N70" s="11"/>
      <c r="O70" s="11"/>
      <c r="P70" s="11"/>
      <c r="Q70" s="11"/>
      <c r="R70" s="11"/>
      <c r="S70" s="11"/>
      <c r="T70" s="11"/>
    </row>
    <row r="71" spans="1:20">
      <c r="A71" s="44"/>
      <c r="B71" s="44"/>
      <c r="C71" s="44"/>
      <c r="D71" s="44"/>
      <c r="E71" s="44"/>
      <c r="F71" s="44"/>
      <c r="G71" s="44"/>
      <c r="H71" s="44"/>
      <c r="I71" s="44"/>
      <c r="J71" s="44"/>
      <c r="K71" s="44"/>
      <c r="L71" s="44"/>
      <c r="M71" s="44"/>
      <c r="N71" s="11"/>
      <c r="O71" s="11"/>
      <c r="P71" s="11"/>
      <c r="Q71" s="11"/>
      <c r="R71" s="11"/>
      <c r="S71" s="11"/>
      <c r="T71" s="11"/>
    </row>
    <row r="72" spans="1:20">
      <c r="A72" s="11"/>
      <c r="B72" s="11"/>
      <c r="C72" s="11"/>
      <c r="D72" s="11"/>
      <c r="E72" s="11"/>
      <c r="F72" s="11"/>
      <c r="G72" s="11"/>
      <c r="H72" s="11"/>
      <c r="I72" s="11"/>
      <c r="J72" s="11"/>
      <c r="K72" s="11"/>
      <c r="L72" s="11"/>
      <c r="M72" s="11"/>
      <c r="N72" s="11"/>
      <c r="O72" s="11"/>
      <c r="P72" s="11"/>
      <c r="Q72" s="11"/>
      <c r="R72" s="11"/>
      <c r="S72" s="11"/>
      <c r="T72" s="11"/>
    </row>
    <row r="73" spans="1:20">
      <c r="A73" s="11"/>
      <c r="B73" s="11"/>
      <c r="C73" s="11"/>
      <c r="D73" s="11"/>
      <c r="E73" s="11"/>
      <c r="F73" s="11"/>
      <c r="G73" s="11"/>
      <c r="H73" s="11"/>
      <c r="I73" s="11"/>
      <c r="J73" s="11"/>
      <c r="K73" s="11"/>
      <c r="L73" s="11"/>
      <c r="M73" s="11"/>
      <c r="N73" s="11"/>
      <c r="O73" s="11"/>
      <c r="P73" s="11"/>
      <c r="Q73" s="11"/>
      <c r="R73" s="11"/>
      <c r="S73" s="11"/>
      <c r="T73" s="11"/>
    </row>
    <row r="74" spans="1:20">
      <c r="A74" s="11"/>
      <c r="B74" s="11"/>
      <c r="C74" s="11"/>
      <c r="D74" s="11"/>
      <c r="E74" s="11"/>
      <c r="F74" s="11"/>
      <c r="G74" s="11"/>
      <c r="H74" s="11"/>
      <c r="I74" s="11"/>
      <c r="J74" s="11"/>
      <c r="K74" s="11"/>
      <c r="L74" s="11"/>
      <c r="M74" s="11"/>
      <c r="N74" s="11"/>
      <c r="O74" s="11"/>
      <c r="P74" s="11"/>
      <c r="Q74" s="11"/>
      <c r="R74" s="11"/>
      <c r="S74" s="11"/>
      <c r="T74" s="11"/>
    </row>
    <row r="75" spans="1:20">
      <c r="A75" s="11"/>
      <c r="B75" s="11"/>
      <c r="C75" s="11"/>
      <c r="D75" s="11"/>
      <c r="E75" s="11"/>
      <c r="F75" s="11"/>
      <c r="G75" s="11"/>
      <c r="H75" s="11"/>
      <c r="I75" s="11"/>
      <c r="J75" s="11"/>
      <c r="K75" s="11"/>
      <c r="L75" s="11"/>
      <c r="M75" s="11"/>
      <c r="N75" s="11"/>
      <c r="O75" s="11"/>
      <c r="P75" s="11"/>
      <c r="Q75" s="11"/>
      <c r="R75" s="11"/>
      <c r="S75" s="11"/>
      <c r="T75" s="11"/>
    </row>
    <row r="76" spans="1:20">
      <c r="A76" s="11"/>
      <c r="B76" s="11"/>
      <c r="C76" s="11"/>
      <c r="D76" s="11"/>
      <c r="E76" s="11"/>
      <c r="F76" s="11"/>
      <c r="G76" s="11"/>
      <c r="H76" s="11"/>
      <c r="I76" s="11"/>
      <c r="J76" s="11"/>
      <c r="K76" s="11"/>
      <c r="L76" s="11"/>
      <c r="M76" s="11"/>
      <c r="N76" s="11"/>
      <c r="O76" s="11"/>
      <c r="P76" s="11"/>
      <c r="Q76" s="11"/>
      <c r="R76" s="11"/>
      <c r="S76" s="11"/>
      <c r="T76" s="11"/>
    </row>
    <row r="77" spans="1:20">
      <c r="A77" s="11"/>
      <c r="B77" s="11"/>
      <c r="C77" s="11"/>
      <c r="D77" s="11"/>
      <c r="E77" s="11"/>
      <c r="F77" s="11"/>
      <c r="G77" s="11"/>
      <c r="H77" s="11"/>
      <c r="I77" s="11"/>
      <c r="J77" s="11"/>
      <c r="K77" s="11"/>
      <c r="L77" s="11"/>
      <c r="M77" s="11"/>
      <c r="N77" s="11"/>
      <c r="O77" s="11"/>
      <c r="P77" s="11"/>
      <c r="Q77" s="11"/>
      <c r="R77" s="11"/>
      <c r="S77" s="11"/>
      <c r="T77" s="11"/>
    </row>
    <row r="78" spans="1:20">
      <c r="A78" s="11"/>
      <c r="B78" s="11"/>
      <c r="C78" s="11"/>
      <c r="D78" s="11"/>
      <c r="E78" s="11"/>
      <c r="F78" s="11"/>
      <c r="G78" s="11"/>
      <c r="H78" s="11"/>
      <c r="I78" s="11"/>
      <c r="J78" s="11"/>
      <c r="K78" s="11"/>
      <c r="L78" s="11"/>
      <c r="M78" s="11"/>
      <c r="N78" s="11"/>
      <c r="O78" s="11"/>
      <c r="P78" s="11"/>
      <c r="Q78" s="11"/>
      <c r="R78" s="11"/>
      <c r="S78" s="11"/>
      <c r="T78" s="11"/>
    </row>
    <row r="79" spans="1:20">
      <c r="A79" s="11"/>
      <c r="B79" s="11"/>
      <c r="C79" s="11"/>
      <c r="D79" s="11"/>
      <c r="E79" s="11"/>
      <c r="F79" s="11"/>
      <c r="G79" s="11"/>
      <c r="H79" s="11"/>
      <c r="I79" s="11"/>
      <c r="J79" s="11"/>
      <c r="K79" s="11"/>
      <c r="L79" s="11"/>
      <c r="M79" s="11"/>
      <c r="N79" s="11"/>
      <c r="O79" s="11"/>
      <c r="P79" s="11"/>
      <c r="Q79" s="11"/>
      <c r="R79" s="11"/>
      <c r="S79" s="11"/>
      <c r="T79" s="11"/>
    </row>
    <row r="80" spans="1:20">
      <c r="A80" s="11"/>
      <c r="B80" s="11"/>
      <c r="C80" s="11"/>
      <c r="D80" s="11"/>
      <c r="E80" s="11"/>
      <c r="F80" s="11"/>
      <c r="G80" s="11"/>
      <c r="H80" s="11"/>
      <c r="I80" s="11"/>
      <c r="J80" s="11"/>
      <c r="K80" s="11"/>
      <c r="L80" s="11"/>
      <c r="M80" s="11"/>
      <c r="N80" s="11"/>
      <c r="O80" s="11"/>
      <c r="P80" s="11"/>
      <c r="Q80" s="11"/>
      <c r="R80" s="11"/>
      <c r="S80" s="11"/>
      <c r="T80" s="11"/>
    </row>
    <row r="81" spans="1:20">
      <c r="A81" s="11"/>
      <c r="B81" s="11"/>
      <c r="C81" s="11"/>
      <c r="D81" s="11"/>
      <c r="E81" s="11"/>
      <c r="F81" s="11"/>
      <c r="G81" s="11"/>
      <c r="H81" s="11"/>
      <c r="I81" s="11"/>
      <c r="J81" s="11"/>
      <c r="K81" s="11"/>
      <c r="L81" s="11"/>
      <c r="M81" s="11"/>
      <c r="N81" s="11"/>
      <c r="O81" s="11"/>
      <c r="P81" s="11"/>
      <c r="Q81" s="11"/>
      <c r="R81" s="11"/>
      <c r="S81" s="11"/>
      <c r="T81" s="11"/>
    </row>
    <row r="82" spans="1:20">
      <c r="A82" s="11"/>
      <c r="B82" s="11"/>
      <c r="C82" s="11"/>
      <c r="D82" s="11"/>
      <c r="E82" s="11"/>
      <c r="F82" s="11"/>
      <c r="G82" s="11"/>
      <c r="H82" s="11"/>
      <c r="I82" s="11"/>
      <c r="J82" s="11"/>
      <c r="K82" s="11"/>
      <c r="L82" s="11"/>
      <c r="M82" s="11"/>
      <c r="N82" s="11"/>
      <c r="O82" s="11"/>
      <c r="P82" s="11"/>
      <c r="Q82" s="11"/>
      <c r="R82" s="11"/>
      <c r="S82" s="11"/>
      <c r="T82" s="11"/>
    </row>
    <row r="83" spans="1:20">
      <c r="A83" s="11"/>
      <c r="B83" s="11"/>
      <c r="C83" s="11"/>
      <c r="D83" s="11"/>
      <c r="E83" s="11"/>
      <c r="F83" s="11"/>
      <c r="G83" s="11"/>
      <c r="H83" s="11"/>
      <c r="I83" s="11"/>
      <c r="J83" s="11"/>
      <c r="K83" s="11"/>
      <c r="L83" s="11"/>
      <c r="M83" s="11"/>
      <c r="N83" s="11"/>
      <c r="O83" s="11"/>
      <c r="P83" s="11"/>
      <c r="Q83" s="11"/>
      <c r="R83" s="11"/>
      <c r="S83" s="11"/>
      <c r="T83" s="11"/>
    </row>
    <row r="84" spans="1:20">
      <c r="A84" s="11"/>
      <c r="B84" s="11"/>
      <c r="C84" s="11"/>
      <c r="D84" s="11"/>
      <c r="E84" s="11"/>
      <c r="F84" s="11"/>
      <c r="G84" s="11"/>
      <c r="H84" s="11"/>
      <c r="I84" s="11"/>
      <c r="J84" s="11"/>
      <c r="K84" s="11"/>
      <c r="L84" s="11"/>
      <c r="M84" s="11"/>
      <c r="N84" s="11"/>
      <c r="O84" s="11"/>
      <c r="P84" s="11"/>
      <c r="Q84" s="11"/>
      <c r="R84" s="11"/>
      <c r="S84" s="11"/>
      <c r="T84" s="11"/>
    </row>
    <row r="85" spans="1:20">
      <c r="A85" s="11"/>
      <c r="B85" s="11"/>
      <c r="C85" s="11"/>
      <c r="D85" s="11"/>
      <c r="E85" s="11"/>
      <c r="F85" s="11"/>
      <c r="G85" s="11"/>
      <c r="H85" s="11"/>
      <c r="I85" s="11"/>
      <c r="J85" s="11"/>
      <c r="K85" s="11"/>
      <c r="L85" s="11"/>
      <c r="M85" s="11"/>
      <c r="N85" s="11"/>
      <c r="O85" s="11"/>
      <c r="P85" s="11"/>
      <c r="Q85" s="11"/>
      <c r="R85" s="11"/>
      <c r="S85" s="11"/>
      <c r="T85" s="11"/>
    </row>
    <row r="86" spans="1:20">
      <c r="A86" s="11"/>
      <c r="B86" s="11"/>
      <c r="C86" s="11"/>
      <c r="D86" s="11"/>
      <c r="E86" s="11"/>
      <c r="F86" s="11"/>
      <c r="G86" s="11"/>
      <c r="H86" s="11"/>
      <c r="I86" s="11"/>
      <c r="J86" s="11"/>
      <c r="K86" s="11"/>
      <c r="L86" s="11"/>
      <c r="M86" s="11"/>
      <c r="N86" s="11"/>
      <c r="O86" s="11"/>
      <c r="P86" s="11"/>
      <c r="Q86" s="11"/>
      <c r="R86" s="11"/>
      <c r="S86" s="11"/>
      <c r="T86" s="11"/>
    </row>
    <row r="87" spans="1:20">
      <c r="A87" s="11"/>
      <c r="B87" s="11"/>
      <c r="C87" s="11"/>
      <c r="D87" s="11"/>
      <c r="E87" s="11"/>
      <c r="F87" s="11"/>
      <c r="G87" s="11"/>
      <c r="H87" s="11"/>
      <c r="I87" s="11"/>
      <c r="J87" s="11"/>
      <c r="K87" s="11"/>
      <c r="L87" s="11"/>
      <c r="M87" s="11"/>
      <c r="N87" s="11"/>
      <c r="O87" s="11"/>
      <c r="P87" s="11"/>
      <c r="Q87" s="11"/>
      <c r="R87" s="11"/>
      <c r="S87" s="11"/>
      <c r="T87" s="11"/>
    </row>
    <row r="88" spans="1:20">
      <c r="A88" s="11"/>
      <c r="B88" s="11"/>
      <c r="C88" s="11"/>
      <c r="D88" s="11"/>
      <c r="E88" s="11"/>
      <c r="F88" s="11"/>
      <c r="G88" s="11"/>
      <c r="H88" s="11"/>
      <c r="I88" s="11"/>
      <c r="J88" s="11"/>
      <c r="K88" s="11"/>
      <c r="L88" s="11"/>
      <c r="M88" s="11"/>
      <c r="N88" s="11"/>
      <c r="O88" s="11"/>
      <c r="P88" s="11"/>
      <c r="Q88" s="11"/>
      <c r="R88" s="11"/>
      <c r="S88" s="11"/>
      <c r="T88" s="11"/>
    </row>
    <row r="89" spans="1:20">
      <c r="A89" s="11"/>
      <c r="B89" s="11"/>
      <c r="C89" s="11"/>
      <c r="D89" s="11"/>
      <c r="E89" s="11"/>
      <c r="F89" s="11"/>
      <c r="G89" s="11"/>
      <c r="H89" s="11"/>
      <c r="I89" s="11"/>
      <c r="J89" s="11"/>
      <c r="K89" s="11"/>
      <c r="L89" s="11"/>
      <c r="M89" s="11"/>
      <c r="N89" s="11"/>
      <c r="O89" s="11"/>
      <c r="P89" s="11"/>
      <c r="Q89" s="11"/>
      <c r="R89" s="11"/>
      <c r="S89" s="11"/>
      <c r="T89" s="11"/>
    </row>
    <row r="90" spans="1:20">
      <c r="A90" s="11"/>
      <c r="B90" s="11"/>
      <c r="C90" s="11"/>
      <c r="D90" s="11"/>
      <c r="E90" s="11"/>
      <c r="F90" s="11"/>
      <c r="G90" s="11"/>
      <c r="H90" s="11"/>
      <c r="I90" s="11"/>
      <c r="J90" s="11"/>
      <c r="K90" s="11"/>
      <c r="L90" s="11"/>
      <c r="M90" s="11"/>
      <c r="N90" s="11"/>
      <c r="O90" s="11"/>
      <c r="P90" s="11"/>
      <c r="Q90" s="11"/>
      <c r="R90" s="11"/>
      <c r="S90" s="11"/>
      <c r="T90" s="11"/>
    </row>
    <row r="91" spans="1:20">
      <c r="A91" s="11"/>
      <c r="B91" s="11"/>
      <c r="C91" s="11"/>
      <c r="D91" s="11"/>
      <c r="E91" s="11"/>
      <c r="F91" s="11"/>
      <c r="G91" s="11"/>
      <c r="H91" s="11"/>
      <c r="I91" s="11"/>
      <c r="J91" s="11"/>
      <c r="K91" s="11"/>
      <c r="L91" s="11"/>
      <c r="M91" s="11"/>
      <c r="N91" s="11"/>
      <c r="O91" s="11"/>
      <c r="P91" s="11"/>
      <c r="Q91" s="11"/>
      <c r="R91" s="11"/>
      <c r="S91" s="11"/>
      <c r="T91" s="11"/>
    </row>
    <row r="92" spans="1:20">
      <c r="A92" s="11"/>
      <c r="B92" s="11"/>
      <c r="C92" s="11"/>
      <c r="D92" s="11"/>
      <c r="E92" s="11"/>
      <c r="F92" s="11"/>
      <c r="G92" s="11"/>
      <c r="H92" s="11"/>
      <c r="I92" s="11"/>
      <c r="J92" s="11"/>
      <c r="K92" s="11"/>
      <c r="L92" s="11"/>
      <c r="M92" s="11"/>
      <c r="N92" s="11"/>
      <c r="O92" s="11"/>
      <c r="P92" s="11"/>
      <c r="Q92" s="11"/>
      <c r="R92" s="11"/>
      <c r="S92" s="11"/>
      <c r="T92" s="11"/>
    </row>
    <row r="93" spans="1:20">
      <c r="A93" s="11"/>
      <c r="B93" s="11"/>
      <c r="C93" s="11"/>
      <c r="D93" s="11"/>
      <c r="E93" s="11"/>
      <c r="F93" s="11"/>
      <c r="G93" s="11"/>
      <c r="H93" s="11"/>
      <c r="I93" s="11"/>
      <c r="J93" s="11"/>
      <c r="K93" s="11"/>
      <c r="L93" s="11"/>
      <c r="M93" s="11"/>
      <c r="N93" s="11"/>
      <c r="O93" s="11"/>
      <c r="P93" s="11"/>
      <c r="Q93" s="11"/>
      <c r="R93" s="11"/>
      <c r="S93" s="11"/>
      <c r="T93" s="11"/>
    </row>
    <row r="94" spans="1:20">
      <c r="A94" s="11"/>
      <c r="B94" s="11"/>
      <c r="C94" s="11"/>
      <c r="D94" s="11"/>
      <c r="E94" s="11"/>
      <c r="F94" s="11"/>
      <c r="G94" s="11"/>
      <c r="H94" s="11"/>
      <c r="I94" s="11"/>
      <c r="J94" s="11"/>
      <c r="K94" s="11"/>
      <c r="L94" s="11"/>
      <c r="M94" s="11"/>
      <c r="N94" s="11"/>
      <c r="O94" s="11"/>
      <c r="P94" s="11"/>
      <c r="Q94" s="11"/>
      <c r="R94" s="11"/>
      <c r="S94" s="11"/>
      <c r="T94" s="11"/>
    </row>
    <row r="95" spans="1:20">
      <c r="A95" s="11"/>
      <c r="B95" s="11"/>
      <c r="C95" s="11"/>
      <c r="D95" s="11"/>
      <c r="E95" s="11"/>
      <c r="F95" s="11"/>
      <c r="G95" s="11"/>
      <c r="H95" s="11"/>
      <c r="I95" s="11"/>
      <c r="J95" s="11"/>
      <c r="K95" s="11"/>
      <c r="L95" s="11"/>
      <c r="M95" s="11"/>
      <c r="N95" s="11"/>
      <c r="O95" s="11"/>
      <c r="P95" s="11"/>
      <c r="Q95" s="11"/>
      <c r="R95" s="11"/>
      <c r="S95" s="11"/>
      <c r="T95" s="11"/>
    </row>
    <row r="96" spans="1:20">
      <c r="A96" s="11"/>
      <c r="B96" s="11"/>
      <c r="C96" s="11"/>
      <c r="D96" s="11"/>
      <c r="E96" s="11"/>
      <c r="F96" s="11"/>
      <c r="G96" s="11"/>
      <c r="H96" s="11"/>
      <c r="I96" s="11"/>
      <c r="J96" s="11"/>
      <c r="K96" s="11"/>
      <c r="L96" s="11"/>
      <c r="M96" s="11"/>
      <c r="N96" s="11"/>
      <c r="O96" s="11"/>
      <c r="P96" s="11"/>
      <c r="Q96" s="11"/>
      <c r="R96" s="11"/>
      <c r="S96" s="11"/>
      <c r="T96" s="11"/>
    </row>
    <row r="97" spans="1:20">
      <c r="A97" s="11"/>
      <c r="B97" s="11"/>
      <c r="C97" s="11"/>
      <c r="D97" s="11"/>
      <c r="E97" s="11"/>
      <c r="F97" s="11"/>
      <c r="G97" s="11"/>
      <c r="H97" s="11"/>
      <c r="I97" s="11"/>
      <c r="J97" s="11"/>
      <c r="K97" s="11"/>
      <c r="L97" s="11"/>
      <c r="M97" s="11"/>
      <c r="N97" s="11"/>
      <c r="O97" s="11"/>
      <c r="P97" s="11"/>
      <c r="Q97" s="11"/>
      <c r="R97" s="11"/>
      <c r="S97" s="11"/>
      <c r="T97" s="11"/>
    </row>
    <row r="98" spans="1:20">
      <c r="A98" s="11"/>
      <c r="B98" s="11"/>
      <c r="C98" s="11"/>
      <c r="D98" s="11"/>
      <c r="E98" s="11"/>
      <c r="F98" s="11"/>
      <c r="G98" s="11"/>
      <c r="H98" s="11"/>
      <c r="I98" s="11"/>
      <c r="J98" s="11"/>
      <c r="K98" s="11"/>
      <c r="L98" s="11"/>
      <c r="M98" s="11"/>
      <c r="N98" s="11"/>
      <c r="O98" s="11"/>
      <c r="P98" s="11"/>
      <c r="Q98" s="11"/>
      <c r="R98" s="11"/>
      <c r="S98" s="11"/>
      <c r="T98" s="11"/>
    </row>
    <row r="99" spans="1:20">
      <c r="A99" s="11"/>
      <c r="B99" s="11"/>
      <c r="C99" s="11"/>
      <c r="D99" s="11"/>
      <c r="E99" s="11"/>
      <c r="F99" s="11"/>
      <c r="G99" s="11"/>
      <c r="H99" s="11"/>
      <c r="I99" s="11"/>
      <c r="J99" s="11"/>
      <c r="K99" s="11"/>
      <c r="L99" s="11"/>
      <c r="M99" s="11"/>
      <c r="N99" s="11"/>
      <c r="O99" s="11"/>
      <c r="P99" s="11"/>
      <c r="Q99" s="11"/>
      <c r="R99" s="11"/>
      <c r="S99" s="11"/>
      <c r="T99" s="11"/>
    </row>
    <row r="100" spans="1:20">
      <c r="A100" s="11"/>
      <c r="B100" s="11"/>
      <c r="C100" s="11"/>
      <c r="D100" s="11"/>
      <c r="E100" s="11"/>
      <c r="F100" s="11"/>
      <c r="G100" s="11"/>
      <c r="H100" s="11"/>
      <c r="I100" s="11"/>
      <c r="J100" s="11"/>
      <c r="K100" s="11"/>
      <c r="L100" s="11"/>
      <c r="M100" s="11"/>
      <c r="N100" s="11"/>
      <c r="O100" s="11"/>
      <c r="P100" s="11"/>
      <c r="Q100" s="11"/>
      <c r="R100" s="11"/>
      <c r="S100" s="11"/>
      <c r="T100" s="11"/>
    </row>
    <row r="101" spans="1:20">
      <c r="A101" s="11"/>
      <c r="B101" s="11"/>
      <c r="C101" s="11"/>
      <c r="D101" s="11"/>
      <c r="E101" s="11"/>
      <c r="F101" s="11"/>
      <c r="G101" s="11"/>
      <c r="H101" s="11"/>
      <c r="I101" s="11"/>
      <c r="J101" s="11"/>
      <c r="K101" s="11"/>
      <c r="L101" s="11"/>
      <c r="M101" s="11"/>
      <c r="N101" s="11"/>
      <c r="O101" s="11"/>
      <c r="P101" s="11"/>
      <c r="Q101" s="11"/>
      <c r="R101" s="11"/>
      <c r="S101" s="11"/>
      <c r="T101" s="11"/>
    </row>
    <row r="102" spans="1:20">
      <c r="A102" s="11"/>
      <c r="B102" s="11"/>
      <c r="C102" s="11"/>
      <c r="D102" s="11"/>
      <c r="E102" s="11"/>
      <c r="F102" s="11"/>
      <c r="G102" s="11"/>
      <c r="H102" s="11"/>
      <c r="I102" s="11"/>
      <c r="J102" s="11"/>
      <c r="K102" s="11"/>
      <c r="L102" s="11"/>
      <c r="M102" s="11"/>
      <c r="N102" s="11"/>
      <c r="O102" s="11"/>
      <c r="P102" s="11"/>
      <c r="Q102" s="11"/>
      <c r="R102" s="11"/>
      <c r="S102" s="11"/>
      <c r="T102" s="11"/>
    </row>
    <row r="103" spans="1:20">
      <c r="A103" s="11"/>
      <c r="B103" s="11"/>
      <c r="C103" s="11"/>
      <c r="D103" s="11"/>
      <c r="E103" s="11"/>
      <c r="F103" s="11"/>
      <c r="G103" s="11"/>
      <c r="H103" s="11"/>
      <c r="I103" s="11"/>
      <c r="J103" s="11"/>
      <c r="K103" s="11"/>
      <c r="L103" s="11"/>
      <c r="M103" s="11"/>
      <c r="N103" s="11"/>
      <c r="O103" s="11"/>
      <c r="P103" s="11"/>
      <c r="Q103" s="11"/>
      <c r="R103" s="11"/>
      <c r="S103" s="11"/>
      <c r="T103" s="11"/>
    </row>
    <row r="104" spans="1:20">
      <c r="A104" s="11"/>
      <c r="B104" s="11"/>
      <c r="C104" s="11"/>
      <c r="D104" s="11"/>
      <c r="E104" s="11"/>
      <c r="F104" s="11"/>
      <c r="G104" s="11"/>
      <c r="H104" s="11"/>
      <c r="I104" s="11"/>
      <c r="J104" s="11"/>
      <c r="K104" s="11"/>
      <c r="L104" s="11"/>
      <c r="M104" s="11"/>
      <c r="N104" s="11"/>
      <c r="O104" s="11"/>
      <c r="P104" s="11"/>
      <c r="Q104" s="11"/>
      <c r="R104" s="11"/>
      <c r="S104" s="11"/>
      <c r="T104" s="11"/>
    </row>
    <row r="105" spans="1:20">
      <c r="A105" s="11"/>
      <c r="B105" s="11"/>
      <c r="C105" s="11"/>
      <c r="D105" s="11"/>
      <c r="E105" s="11"/>
      <c r="F105" s="11"/>
      <c r="G105" s="11"/>
      <c r="H105" s="11"/>
      <c r="I105" s="11"/>
      <c r="J105" s="11"/>
      <c r="K105" s="11"/>
      <c r="L105" s="11"/>
      <c r="M105" s="11"/>
      <c r="N105" s="11"/>
      <c r="O105" s="11"/>
      <c r="P105" s="11"/>
      <c r="Q105" s="11"/>
      <c r="R105" s="11"/>
      <c r="S105" s="11"/>
      <c r="T105" s="11"/>
    </row>
    <row r="106" spans="1:20">
      <c r="A106" s="11"/>
      <c r="B106" s="11"/>
      <c r="C106" s="11"/>
      <c r="D106" s="11"/>
      <c r="E106" s="11"/>
      <c r="F106" s="11"/>
      <c r="G106" s="11"/>
      <c r="H106" s="11"/>
      <c r="I106" s="11"/>
      <c r="J106" s="11"/>
      <c r="K106" s="11"/>
      <c r="L106" s="11"/>
      <c r="M106" s="11"/>
      <c r="N106" s="11"/>
      <c r="O106" s="11"/>
      <c r="P106" s="11"/>
      <c r="Q106" s="11"/>
      <c r="R106" s="11"/>
      <c r="S106" s="11"/>
      <c r="T106" s="11"/>
    </row>
    <row r="107" spans="1:20">
      <c r="A107" s="11"/>
      <c r="B107" s="11"/>
      <c r="C107" s="11"/>
      <c r="D107" s="11"/>
      <c r="E107" s="11"/>
      <c r="F107" s="11"/>
      <c r="G107" s="11"/>
      <c r="H107" s="11"/>
      <c r="I107" s="11"/>
      <c r="J107" s="11"/>
      <c r="K107" s="11"/>
      <c r="L107" s="11"/>
      <c r="M107" s="11"/>
      <c r="N107" s="11"/>
      <c r="O107" s="11"/>
      <c r="P107" s="11"/>
      <c r="Q107" s="11"/>
      <c r="R107" s="11"/>
      <c r="S107" s="11"/>
      <c r="T107" s="11"/>
    </row>
    <row r="108" spans="1:20">
      <c r="A108" s="11"/>
      <c r="B108" s="11"/>
      <c r="C108" s="11"/>
      <c r="D108" s="11"/>
      <c r="E108" s="11"/>
      <c r="F108" s="11"/>
      <c r="G108" s="11"/>
      <c r="H108" s="11"/>
      <c r="I108" s="11"/>
      <c r="J108" s="11"/>
      <c r="K108" s="11"/>
      <c r="L108" s="11"/>
      <c r="M108" s="11"/>
      <c r="N108" s="11"/>
      <c r="O108" s="11"/>
      <c r="P108" s="11"/>
      <c r="Q108" s="11"/>
      <c r="R108" s="11"/>
      <c r="S108" s="11"/>
      <c r="T108" s="11"/>
    </row>
    <row r="109" spans="1:20">
      <c r="A109" s="11"/>
      <c r="B109" s="11"/>
      <c r="C109" s="11"/>
      <c r="D109" s="11"/>
      <c r="E109" s="11"/>
      <c r="F109" s="11"/>
      <c r="G109" s="11"/>
      <c r="H109" s="11"/>
      <c r="I109" s="11"/>
      <c r="J109" s="11"/>
      <c r="K109" s="11"/>
      <c r="L109" s="11"/>
      <c r="M109" s="11"/>
      <c r="N109" s="11"/>
      <c r="O109" s="11"/>
      <c r="P109" s="11"/>
      <c r="Q109" s="11"/>
      <c r="R109" s="11"/>
      <c r="S109" s="11"/>
      <c r="T109" s="11"/>
    </row>
    <row r="110" spans="1:20">
      <c r="A110" s="11"/>
      <c r="B110" s="11"/>
      <c r="C110" s="11"/>
      <c r="D110" s="11"/>
      <c r="E110" s="11"/>
      <c r="F110" s="11"/>
      <c r="G110" s="11"/>
      <c r="H110" s="11"/>
      <c r="I110" s="11"/>
      <c r="J110" s="11"/>
      <c r="K110" s="11"/>
      <c r="L110" s="11"/>
      <c r="M110" s="11"/>
      <c r="N110" s="11"/>
      <c r="O110" s="11"/>
      <c r="P110" s="11"/>
      <c r="Q110" s="11"/>
      <c r="R110" s="11"/>
      <c r="S110" s="11"/>
      <c r="T110" s="11"/>
    </row>
    <row r="111" spans="1:20">
      <c r="A111" s="11"/>
      <c r="B111" s="11"/>
      <c r="C111" s="11"/>
      <c r="D111" s="11"/>
      <c r="E111" s="11"/>
      <c r="F111" s="11"/>
      <c r="G111" s="11"/>
      <c r="H111" s="11"/>
      <c r="I111" s="11"/>
      <c r="J111" s="11"/>
      <c r="K111" s="11"/>
      <c r="L111" s="11"/>
      <c r="M111" s="11"/>
      <c r="N111" s="11"/>
      <c r="O111" s="11"/>
      <c r="P111" s="11"/>
      <c r="Q111" s="11"/>
      <c r="R111" s="11"/>
      <c r="S111" s="11"/>
      <c r="T111" s="11"/>
    </row>
    <row r="112" spans="1:20">
      <c r="A112" s="11"/>
      <c r="B112" s="11"/>
      <c r="C112" s="11"/>
      <c r="D112" s="11"/>
      <c r="E112" s="11"/>
      <c r="F112" s="11"/>
      <c r="G112" s="11"/>
      <c r="H112" s="11"/>
      <c r="I112" s="11"/>
      <c r="J112" s="11"/>
      <c r="K112" s="11"/>
      <c r="L112" s="11"/>
      <c r="M112" s="11"/>
      <c r="N112" s="11"/>
      <c r="O112" s="11"/>
      <c r="P112" s="11"/>
      <c r="Q112" s="11"/>
      <c r="R112" s="11"/>
      <c r="S112" s="11"/>
      <c r="T112" s="11"/>
    </row>
    <row r="113" spans="1:20">
      <c r="A113" s="11"/>
      <c r="B113" s="11"/>
      <c r="C113" s="11"/>
      <c r="D113" s="11"/>
      <c r="E113" s="11"/>
      <c r="F113" s="11"/>
      <c r="G113" s="11"/>
      <c r="H113" s="11"/>
      <c r="I113" s="11"/>
      <c r="J113" s="11"/>
      <c r="K113" s="11"/>
      <c r="L113" s="11"/>
      <c r="M113" s="11"/>
      <c r="N113" s="11"/>
      <c r="O113" s="11"/>
      <c r="P113" s="11"/>
      <c r="Q113" s="11"/>
      <c r="R113" s="11"/>
      <c r="S113" s="11"/>
      <c r="T113" s="11"/>
    </row>
    <row r="114" spans="1:20">
      <c r="A114" s="11"/>
      <c r="B114" s="11"/>
      <c r="C114" s="11"/>
      <c r="D114" s="11"/>
      <c r="E114" s="11"/>
      <c r="F114" s="11"/>
      <c r="G114" s="11"/>
      <c r="H114" s="11"/>
      <c r="I114" s="11"/>
      <c r="J114" s="11"/>
      <c r="K114" s="11"/>
      <c r="L114" s="11"/>
      <c r="M114" s="11"/>
      <c r="N114" s="11"/>
      <c r="O114" s="11"/>
      <c r="P114" s="11"/>
      <c r="Q114" s="11"/>
      <c r="R114" s="11"/>
      <c r="S114" s="11"/>
      <c r="T114" s="11"/>
    </row>
    <row r="115" spans="1:20">
      <c r="A115" s="11"/>
      <c r="B115" s="11"/>
      <c r="C115" s="11"/>
      <c r="D115" s="11"/>
      <c r="E115" s="11"/>
      <c r="F115" s="11"/>
      <c r="G115" s="11"/>
      <c r="H115" s="11"/>
      <c r="I115" s="11"/>
      <c r="J115" s="11"/>
      <c r="K115" s="11"/>
      <c r="L115" s="11"/>
      <c r="M115" s="11"/>
      <c r="N115" s="11"/>
      <c r="O115" s="11"/>
      <c r="P115" s="11"/>
      <c r="Q115" s="11"/>
      <c r="R115" s="11"/>
      <c r="S115" s="11"/>
      <c r="T115" s="11"/>
    </row>
    <row r="116" spans="1:20">
      <c r="A116" s="11"/>
      <c r="B116" s="11"/>
      <c r="C116" s="11"/>
      <c r="D116" s="11"/>
      <c r="E116" s="11"/>
      <c r="F116" s="11"/>
      <c r="G116" s="11"/>
      <c r="H116" s="11"/>
      <c r="I116" s="11"/>
      <c r="J116" s="11"/>
      <c r="K116" s="11"/>
      <c r="L116" s="11"/>
      <c r="M116" s="11"/>
      <c r="N116" s="11"/>
      <c r="O116" s="11"/>
      <c r="P116" s="11"/>
      <c r="Q116" s="11"/>
      <c r="R116" s="11"/>
      <c r="S116" s="11"/>
      <c r="T116" s="11"/>
    </row>
    <row r="117" spans="1:20">
      <c r="A117" s="11"/>
      <c r="B117" s="11"/>
      <c r="C117" s="11"/>
      <c r="D117" s="11"/>
      <c r="E117" s="11"/>
      <c r="F117" s="11"/>
      <c r="G117" s="11"/>
      <c r="H117" s="11"/>
      <c r="I117" s="11"/>
      <c r="J117" s="11"/>
      <c r="K117" s="11"/>
      <c r="L117" s="11"/>
      <c r="M117" s="11"/>
      <c r="N117" s="11"/>
      <c r="O117" s="11"/>
      <c r="P117" s="11"/>
      <c r="Q117" s="11"/>
      <c r="R117" s="11"/>
      <c r="S117" s="11"/>
      <c r="T117" s="11"/>
    </row>
    <row r="118" spans="1:20">
      <c r="A118" s="11"/>
      <c r="B118" s="11"/>
      <c r="C118" s="11"/>
      <c r="D118" s="11"/>
      <c r="E118" s="11"/>
      <c r="F118" s="11"/>
      <c r="G118" s="11"/>
      <c r="H118" s="11"/>
      <c r="I118" s="11"/>
      <c r="J118" s="11"/>
      <c r="K118" s="11"/>
      <c r="L118" s="11"/>
      <c r="M118" s="11"/>
      <c r="N118" s="11"/>
      <c r="O118" s="11"/>
      <c r="P118" s="11"/>
      <c r="Q118" s="11"/>
      <c r="R118" s="11"/>
      <c r="S118" s="11"/>
      <c r="T118" s="11"/>
    </row>
    <row r="119" spans="1:20">
      <c r="A119" s="11"/>
      <c r="B119" s="11"/>
      <c r="C119" s="11"/>
      <c r="D119" s="11"/>
      <c r="E119" s="11"/>
      <c r="F119" s="11"/>
      <c r="G119" s="11"/>
      <c r="H119" s="11"/>
      <c r="I119" s="11"/>
      <c r="J119" s="11"/>
      <c r="K119" s="11"/>
      <c r="L119" s="11"/>
      <c r="M119" s="11"/>
      <c r="N119" s="11"/>
      <c r="O119" s="11"/>
      <c r="P119" s="11"/>
      <c r="Q119" s="11"/>
      <c r="R119" s="11"/>
      <c r="S119" s="11"/>
      <c r="T119" s="11"/>
    </row>
    <row r="120" spans="1:20">
      <c r="A120" s="11"/>
      <c r="B120" s="11"/>
      <c r="C120" s="11"/>
      <c r="D120" s="11"/>
      <c r="E120" s="11"/>
      <c r="F120" s="11"/>
      <c r="G120" s="11"/>
      <c r="H120" s="11"/>
      <c r="I120" s="11"/>
      <c r="J120" s="11"/>
      <c r="K120" s="11"/>
      <c r="L120" s="11"/>
      <c r="M120" s="11"/>
      <c r="N120" s="11"/>
      <c r="O120" s="11"/>
      <c r="P120" s="11"/>
      <c r="Q120" s="11"/>
      <c r="R120" s="11"/>
      <c r="S120" s="11"/>
      <c r="T120" s="11"/>
    </row>
    <row r="121" spans="1:20">
      <c r="A121" s="11"/>
      <c r="B121" s="11"/>
      <c r="C121" s="11"/>
      <c r="D121" s="11"/>
      <c r="E121" s="11"/>
      <c r="F121" s="11"/>
      <c r="G121" s="11"/>
      <c r="H121" s="11"/>
      <c r="I121" s="11"/>
      <c r="J121" s="11"/>
      <c r="K121" s="11"/>
      <c r="L121" s="11"/>
      <c r="M121" s="11"/>
      <c r="N121" s="11"/>
      <c r="O121" s="11"/>
      <c r="P121" s="11"/>
      <c r="Q121" s="11"/>
      <c r="R121" s="11"/>
      <c r="S121" s="11"/>
      <c r="T121" s="11"/>
    </row>
    <row r="122" spans="1:20">
      <c r="A122" s="11"/>
      <c r="B122" s="11"/>
      <c r="C122" s="11"/>
      <c r="D122" s="11"/>
      <c r="E122" s="11"/>
      <c r="F122" s="11"/>
      <c r="G122" s="11"/>
      <c r="H122" s="11"/>
      <c r="I122" s="11"/>
      <c r="J122" s="11"/>
      <c r="K122" s="11"/>
      <c r="L122" s="11"/>
      <c r="M122" s="11"/>
      <c r="N122" s="11"/>
      <c r="O122" s="11"/>
      <c r="P122" s="11"/>
      <c r="Q122" s="11"/>
      <c r="R122" s="11"/>
      <c r="S122" s="11"/>
      <c r="T122" s="11"/>
    </row>
    <row r="123" spans="1:20">
      <c r="A123" s="11"/>
      <c r="B123" s="11"/>
      <c r="C123" s="11"/>
      <c r="D123" s="11"/>
      <c r="E123" s="11"/>
      <c r="F123" s="11"/>
      <c r="G123" s="11"/>
      <c r="H123" s="11"/>
      <c r="I123" s="11"/>
      <c r="J123" s="11"/>
      <c r="K123" s="11"/>
      <c r="L123" s="11"/>
      <c r="M123" s="11"/>
      <c r="N123" s="11"/>
      <c r="O123" s="11"/>
      <c r="P123" s="11"/>
      <c r="Q123" s="11"/>
      <c r="R123" s="11"/>
      <c r="S123" s="11"/>
      <c r="T123" s="11"/>
    </row>
    <row r="124" spans="1:20">
      <c r="A124" s="11"/>
      <c r="B124" s="11"/>
      <c r="C124" s="11"/>
      <c r="D124" s="11"/>
      <c r="E124" s="11"/>
      <c r="F124" s="11"/>
      <c r="G124" s="11"/>
      <c r="H124" s="11"/>
      <c r="I124" s="11"/>
      <c r="J124" s="11"/>
      <c r="K124" s="11"/>
      <c r="L124" s="11"/>
      <c r="M124" s="11"/>
      <c r="N124" s="11"/>
      <c r="O124" s="11"/>
      <c r="P124" s="11"/>
      <c r="Q124" s="11"/>
      <c r="R124" s="11"/>
      <c r="S124" s="11"/>
      <c r="T124" s="11"/>
    </row>
    <row r="125" spans="1:20">
      <c r="A125" s="11"/>
      <c r="B125" s="11"/>
      <c r="C125" s="11"/>
      <c r="D125" s="11"/>
      <c r="E125" s="11"/>
      <c r="F125" s="11"/>
      <c r="G125" s="11"/>
      <c r="H125" s="11"/>
      <c r="I125" s="11"/>
      <c r="J125" s="11"/>
      <c r="K125" s="11"/>
      <c r="L125" s="11"/>
      <c r="M125" s="11"/>
      <c r="N125" s="11"/>
      <c r="O125" s="11"/>
      <c r="P125" s="11"/>
      <c r="Q125" s="11"/>
      <c r="R125" s="11"/>
      <c r="S125" s="11"/>
      <c r="T125" s="11"/>
    </row>
    <row r="126" spans="1:20">
      <c r="A126" s="11"/>
      <c r="B126" s="11"/>
      <c r="C126" s="11"/>
      <c r="D126" s="11"/>
      <c r="E126" s="11"/>
      <c r="F126" s="11"/>
      <c r="G126" s="11"/>
      <c r="H126" s="11"/>
      <c r="I126" s="11"/>
      <c r="J126" s="11"/>
      <c r="K126" s="11"/>
      <c r="L126" s="11"/>
      <c r="M126" s="11"/>
      <c r="N126" s="11"/>
      <c r="O126" s="11"/>
      <c r="P126" s="11"/>
      <c r="Q126" s="11"/>
      <c r="R126" s="11"/>
      <c r="S126" s="11"/>
      <c r="T126" s="11"/>
    </row>
    <row r="127" spans="1:20">
      <c r="A127" s="11"/>
      <c r="B127" s="11"/>
      <c r="C127" s="11"/>
      <c r="D127" s="11"/>
      <c r="E127" s="11"/>
      <c r="F127" s="11"/>
      <c r="G127" s="11"/>
      <c r="H127" s="11"/>
      <c r="I127" s="11"/>
      <c r="J127" s="11"/>
      <c r="K127" s="11"/>
      <c r="L127" s="11"/>
      <c r="M127" s="11"/>
      <c r="N127" s="11"/>
      <c r="O127" s="11"/>
      <c r="P127" s="11"/>
      <c r="Q127" s="11"/>
      <c r="R127" s="11"/>
      <c r="S127" s="11"/>
      <c r="T127" s="11"/>
    </row>
    <row r="128" spans="1:20">
      <c r="A128" s="11"/>
      <c r="B128" s="11"/>
      <c r="C128" s="11"/>
      <c r="D128" s="11"/>
      <c r="E128" s="11"/>
      <c r="F128" s="11"/>
      <c r="G128" s="11"/>
      <c r="H128" s="11"/>
      <c r="I128" s="11"/>
      <c r="J128" s="11"/>
      <c r="K128" s="11"/>
      <c r="L128" s="11"/>
      <c r="M128" s="11"/>
      <c r="N128" s="11"/>
      <c r="O128" s="11"/>
      <c r="P128" s="11"/>
      <c r="Q128" s="11"/>
      <c r="R128" s="11"/>
      <c r="S128" s="11"/>
      <c r="T128" s="11"/>
    </row>
    <row r="129" spans="1:20">
      <c r="A129" s="11"/>
      <c r="B129" s="11"/>
      <c r="C129" s="11"/>
      <c r="D129" s="11"/>
      <c r="E129" s="11"/>
      <c r="F129" s="11"/>
      <c r="G129" s="11"/>
      <c r="H129" s="11"/>
      <c r="I129" s="11"/>
      <c r="J129" s="11"/>
      <c r="K129" s="11"/>
      <c r="L129" s="11"/>
      <c r="M129" s="11"/>
      <c r="N129" s="11"/>
      <c r="O129" s="11"/>
      <c r="P129" s="11"/>
      <c r="Q129" s="11"/>
      <c r="R129" s="11"/>
      <c r="S129" s="11"/>
      <c r="T129" s="11"/>
    </row>
    <row r="130" spans="1:20">
      <c r="A130" s="11"/>
      <c r="B130" s="11"/>
      <c r="C130" s="11"/>
      <c r="D130" s="11"/>
      <c r="E130" s="11"/>
      <c r="F130" s="11"/>
      <c r="G130" s="11"/>
      <c r="H130" s="11"/>
      <c r="I130" s="11"/>
      <c r="J130" s="11"/>
      <c r="K130" s="11"/>
      <c r="L130" s="11"/>
      <c r="M130" s="11"/>
      <c r="N130" s="11"/>
      <c r="O130" s="11"/>
      <c r="P130" s="11"/>
      <c r="Q130" s="11"/>
      <c r="R130" s="11"/>
      <c r="S130" s="11"/>
      <c r="T130" s="11"/>
    </row>
    <row r="131" spans="1:20">
      <c r="A131" s="11"/>
      <c r="B131" s="11"/>
      <c r="C131" s="11"/>
      <c r="D131" s="11"/>
      <c r="E131" s="11"/>
      <c r="F131" s="11"/>
      <c r="G131" s="11"/>
      <c r="H131" s="11"/>
      <c r="I131" s="11"/>
      <c r="J131" s="11"/>
      <c r="K131" s="11"/>
      <c r="L131" s="11"/>
      <c r="M131" s="11"/>
      <c r="N131" s="11"/>
      <c r="O131" s="11"/>
      <c r="P131" s="11"/>
      <c r="Q131" s="11"/>
      <c r="R131" s="11"/>
      <c r="S131" s="11"/>
      <c r="T131" s="11"/>
    </row>
    <row r="132" spans="1:20">
      <c r="A132" s="11"/>
      <c r="B132" s="11"/>
      <c r="C132" s="11"/>
      <c r="D132" s="11"/>
      <c r="E132" s="11"/>
      <c r="F132" s="11"/>
      <c r="G132" s="11"/>
      <c r="H132" s="11"/>
      <c r="I132" s="11"/>
      <c r="J132" s="11"/>
      <c r="K132" s="11"/>
      <c r="L132" s="11"/>
      <c r="M132" s="11"/>
      <c r="N132" s="11"/>
      <c r="O132" s="11"/>
      <c r="P132" s="11"/>
      <c r="Q132" s="11"/>
      <c r="R132" s="11"/>
      <c r="S132" s="11"/>
      <c r="T132" s="11"/>
    </row>
    <row r="133" spans="1:20">
      <c r="A133" s="11"/>
      <c r="B133" s="11"/>
      <c r="C133" s="11"/>
      <c r="D133" s="11"/>
      <c r="E133" s="11"/>
      <c r="F133" s="11"/>
      <c r="G133" s="11"/>
      <c r="H133" s="11"/>
      <c r="I133" s="11"/>
      <c r="J133" s="11"/>
      <c r="K133" s="11"/>
      <c r="L133" s="11"/>
      <c r="M133" s="11"/>
      <c r="N133" s="11"/>
      <c r="O133" s="11"/>
      <c r="P133" s="11"/>
      <c r="Q133" s="11"/>
      <c r="R133" s="11"/>
      <c r="S133" s="11"/>
      <c r="T133" s="11"/>
    </row>
    <row r="134" spans="1:20">
      <c r="A134" s="11"/>
      <c r="B134" s="11"/>
      <c r="C134" s="11"/>
      <c r="D134" s="11"/>
      <c r="E134" s="11"/>
      <c r="F134" s="11"/>
      <c r="G134" s="11"/>
      <c r="H134" s="11"/>
      <c r="I134" s="11"/>
      <c r="J134" s="11"/>
      <c r="K134" s="11"/>
      <c r="L134" s="11"/>
      <c r="M134" s="11"/>
      <c r="N134" s="11"/>
      <c r="O134" s="11"/>
      <c r="P134" s="11"/>
      <c r="Q134" s="11"/>
      <c r="R134" s="11"/>
      <c r="S134" s="11"/>
      <c r="T134" s="11"/>
    </row>
    <row r="135" spans="1:20">
      <c r="A135" s="11"/>
      <c r="B135" s="11"/>
      <c r="C135" s="11"/>
      <c r="D135" s="11"/>
      <c r="E135" s="11"/>
      <c r="F135" s="11"/>
      <c r="G135" s="11"/>
      <c r="H135" s="11"/>
      <c r="I135" s="11"/>
      <c r="J135" s="11"/>
      <c r="K135" s="11"/>
      <c r="L135" s="11"/>
      <c r="M135" s="11"/>
      <c r="N135" s="11"/>
      <c r="O135" s="11"/>
      <c r="P135" s="11"/>
      <c r="Q135" s="11"/>
      <c r="R135" s="11"/>
      <c r="S135" s="11"/>
      <c r="T135" s="11"/>
    </row>
    <row r="136" spans="1:20">
      <c r="A136" s="11"/>
      <c r="B136" s="11"/>
      <c r="C136" s="11"/>
      <c r="D136" s="11"/>
      <c r="E136" s="11"/>
      <c r="F136" s="11"/>
      <c r="G136" s="11"/>
      <c r="H136" s="11"/>
      <c r="I136" s="11"/>
      <c r="J136" s="11"/>
      <c r="K136" s="11"/>
      <c r="L136" s="11"/>
      <c r="M136" s="11"/>
      <c r="N136" s="11"/>
      <c r="O136" s="11"/>
      <c r="P136" s="11"/>
      <c r="Q136" s="11"/>
      <c r="R136" s="11"/>
      <c r="S136" s="11"/>
      <c r="T136" s="11"/>
    </row>
    <row r="137" spans="1:20">
      <c r="A137" s="11"/>
      <c r="B137" s="11"/>
      <c r="C137" s="11"/>
      <c r="D137" s="11"/>
      <c r="E137" s="11"/>
      <c r="F137" s="11"/>
      <c r="G137" s="11"/>
      <c r="H137" s="11"/>
      <c r="I137" s="11"/>
      <c r="J137" s="11"/>
      <c r="K137" s="11"/>
      <c r="L137" s="11"/>
      <c r="M137" s="11"/>
      <c r="N137" s="11"/>
      <c r="O137" s="11"/>
      <c r="P137" s="11"/>
      <c r="Q137" s="11"/>
      <c r="R137" s="11"/>
      <c r="S137" s="11"/>
      <c r="T137" s="11"/>
    </row>
    <row r="138" spans="1:20">
      <c r="A138" s="11"/>
      <c r="B138" s="11"/>
      <c r="C138" s="11"/>
      <c r="D138" s="11"/>
      <c r="E138" s="11"/>
      <c r="F138" s="11"/>
      <c r="G138" s="11"/>
      <c r="H138" s="11"/>
      <c r="I138" s="11"/>
      <c r="J138" s="11"/>
      <c r="K138" s="11"/>
      <c r="L138" s="11"/>
      <c r="M138" s="11"/>
      <c r="N138" s="11"/>
      <c r="O138" s="11"/>
      <c r="P138" s="11"/>
      <c r="Q138" s="11"/>
      <c r="R138" s="11"/>
      <c r="S138" s="11"/>
      <c r="T138" s="11"/>
    </row>
    <row r="139" spans="1:20">
      <c r="A139" s="11"/>
      <c r="B139" s="11"/>
      <c r="C139" s="11"/>
      <c r="D139" s="11"/>
      <c r="E139" s="11"/>
      <c r="F139" s="11"/>
      <c r="G139" s="11"/>
      <c r="H139" s="11"/>
      <c r="I139" s="11"/>
      <c r="J139" s="11"/>
      <c r="K139" s="11"/>
      <c r="L139" s="11"/>
      <c r="M139" s="11"/>
      <c r="N139" s="11"/>
      <c r="O139" s="11"/>
      <c r="P139" s="11"/>
      <c r="Q139" s="11"/>
      <c r="R139" s="11"/>
      <c r="S139" s="11"/>
      <c r="T139" s="11"/>
    </row>
    <row r="140" spans="1:20">
      <c r="A140" s="11"/>
      <c r="B140" s="11"/>
      <c r="C140" s="11"/>
      <c r="D140" s="11"/>
      <c r="E140" s="11"/>
      <c r="F140" s="11"/>
      <c r="G140" s="11"/>
      <c r="H140" s="11"/>
      <c r="I140" s="11"/>
      <c r="J140" s="11"/>
      <c r="K140" s="11"/>
      <c r="L140" s="11"/>
      <c r="M140" s="11"/>
      <c r="N140" s="11"/>
      <c r="O140" s="11"/>
      <c r="P140" s="11"/>
      <c r="Q140" s="11"/>
      <c r="R140" s="11"/>
      <c r="S140" s="11"/>
      <c r="T140" s="11"/>
    </row>
    <row r="141" spans="1:20">
      <c r="A141" s="11"/>
      <c r="B141" s="11"/>
      <c r="C141" s="11"/>
      <c r="D141" s="11"/>
      <c r="E141" s="11"/>
      <c r="F141" s="11"/>
      <c r="G141" s="11"/>
      <c r="H141" s="11"/>
      <c r="I141" s="11"/>
      <c r="J141" s="11"/>
      <c r="K141" s="11"/>
      <c r="L141" s="11"/>
      <c r="M141" s="11"/>
      <c r="N141" s="11"/>
      <c r="O141" s="11"/>
      <c r="P141" s="11"/>
      <c r="Q141" s="11"/>
      <c r="R141" s="11"/>
      <c r="S141" s="11"/>
      <c r="T141" s="11"/>
    </row>
    <row r="142" spans="1:20">
      <c r="A142" s="11"/>
      <c r="B142" s="11"/>
      <c r="C142" s="11"/>
      <c r="D142" s="11"/>
      <c r="E142" s="11"/>
      <c r="F142" s="11"/>
      <c r="G142" s="11"/>
      <c r="H142" s="11"/>
      <c r="I142" s="11"/>
      <c r="J142" s="11"/>
      <c r="K142" s="11"/>
      <c r="L142" s="11"/>
      <c r="M142" s="11"/>
      <c r="N142" s="11"/>
      <c r="O142" s="11"/>
      <c r="P142" s="11"/>
      <c r="Q142" s="11"/>
      <c r="R142" s="11"/>
      <c r="S142" s="11"/>
      <c r="T142" s="11"/>
    </row>
    <row r="143" spans="1:20">
      <c r="A143" s="11"/>
      <c r="B143" s="11"/>
      <c r="C143" s="11"/>
      <c r="D143" s="11"/>
      <c r="E143" s="11"/>
      <c r="F143" s="11"/>
      <c r="G143" s="11"/>
      <c r="H143" s="11"/>
      <c r="I143" s="11"/>
      <c r="J143" s="11"/>
      <c r="K143" s="11"/>
      <c r="L143" s="11"/>
      <c r="M143" s="11"/>
      <c r="N143" s="11"/>
      <c r="O143" s="11"/>
      <c r="P143" s="11"/>
      <c r="Q143" s="11"/>
      <c r="R143" s="11"/>
      <c r="S143" s="11"/>
      <c r="T143" s="11"/>
    </row>
    <row r="144" spans="1:20">
      <c r="A144" s="11"/>
      <c r="B144" s="11"/>
      <c r="C144" s="11"/>
      <c r="D144" s="11"/>
      <c r="E144" s="11"/>
      <c r="F144" s="11"/>
      <c r="G144" s="11"/>
      <c r="H144" s="11"/>
      <c r="I144" s="11"/>
      <c r="J144" s="11"/>
      <c r="K144" s="11"/>
      <c r="L144" s="11"/>
      <c r="M144" s="11"/>
      <c r="N144" s="11"/>
      <c r="O144" s="11"/>
      <c r="P144" s="11"/>
      <c r="Q144" s="11"/>
      <c r="R144" s="11"/>
      <c r="S144" s="11"/>
      <c r="T144" s="11"/>
    </row>
    <row r="145" spans="1:20">
      <c r="A145" s="11"/>
      <c r="B145" s="11"/>
      <c r="C145" s="11"/>
      <c r="D145" s="11"/>
      <c r="E145" s="11"/>
      <c r="F145" s="11"/>
      <c r="G145" s="11"/>
      <c r="H145" s="11"/>
      <c r="I145" s="11"/>
      <c r="J145" s="11"/>
      <c r="K145" s="11"/>
      <c r="L145" s="11"/>
      <c r="M145" s="11"/>
      <c r="N145" s="11"/>
      <c r="O145" s="11"/>
      <c r="P145" s="11"/>
      <c r="Q145" s="11"/>
      <c r="R145" s="11"/>
      <c r="S145" s="11"/>
      <c r="T145" s="11"/>
    </row>
    <row r="146" spans="1:20">
      <c r="A146" s="11"/>
      <c r="B146" s="11"/>
      <c r="C146" s="11"/>
      <c r="D146" s="11"/>
      <c r="E146" s="11"/>
      <c r="F146" s="11"/>
      <c r="G146" s="11"/>
      <c r="H146" s="11"/>
      <c r="I146" s="11"/>
      <c r="J146" s="11"/>
      <c r="K146" s="11"/>
      <c r="L146" s="11"/>
      <c r="M146" s="11"/>
      <c r="N146" s="11"/>
      <c r="O146" s="11"/>
      <c r="P146" s="11"/>
      <c r="Q146" s="11"/>
      <c r="R146" s="11"/>
      <c r="S146" s="11"/>
      <c r="T146" s="11"/>
    </row>
    <row r="147" spans="1:20">
      <c r="A147" s="11"/>
      <c r="B147" s="11"/>
      <c r="C147" s="11"/>
      <c r="D147" s="11"/>
      <c r="E147" s="11"/>
      <c r="F147" s="11"/>
      <c r="G147" s="11"/>
      <c r="H147" s="11"/>
      <c r="I147" s="11"/>
      <c r="J147" s="11"/>
      <c r="K147" s="11"/>
      <c r="L147" s="11"/>
      <c r="M147" s="11"/>
      <c r="N147" s="11"/>
      <c r="O147" s="11"/>
      <c r="P147" s="11"/>
      <c r="Q147" s="11"/>
      <c r="R147" s="11"/>
      <c r="S147" s="11"/>
      <c r="T147" s="11"/>
    </row>
    <row r="148" spans="1:20">
      <c r="A148" s="11"/>
      <c r="B148" s="11"/>
      <c r="C148" s="11"/>
      <c r="D148" s="11"/>
      <c r="E148" s="11"/>
      <c r="F148" s="11"/>
      <c r="G148" s="11"/>
      <c r="H148" s="11"/>
      <c r="I148" s="11"/>
      <c r="J148" s="11"/>
      <c r="K148" s="11"/>
      <c r="L148" s="11"/>
      <c r="M148" s="11"/>
      <c r="N148" s="11"/>
      <c r="O148" s="11"/>
      <c r="P148" s="11"/>
      <c r="Q148" s="11"/>
      <c r="R148" s="11"/>
      <c r="S148" s="11"/>
      <c r="T148" s="11"/>
    </row>
    <row r="149" spans="1:20">
      <c r="A149" s="11"/>
      <c r="B149" s="11"/>
      <c r="C149" s="11"/>
      <c r="D149" s="11"/>
      <c r="E149" s="11"/>
      <c r="F149" s="11"/>
      <c r="G149" s="11"/>
      <c r="H149" s="11"/>
      <c r="I149" s="11"/>
      <c r="J149" s="11"/>
      <c r="K149" s="11"/>
      <c r="L149" s="11"/>
      <c r="M149" s="11"/>
      <c r="N149" s="11"/>
      <c r="O149" s="11"/>
      <c r="P149" s="11"/>
      <c r="Q149" s="11"/>
      <c r="R149" s="11"/>
      <c r="S149" s="11"/>
      <c r="T149" s="11"/>
    </row>
    <row r="150" spans="1:20">
      <c r="A150" s="11"/>
      <c r="B150" s="11"/>
      <c r="C150" s="11"/>
      <c r="D150" s="11"/>
      <c r="E150" s="11"/>
      <c r="F150" s="11"/>
      <c r="G150" s="11"/>
      <c r="H150" s="11"/>
      <c r="I150" s="11"/>
      <c r="J150" s="11"/>
      <c r="K150" s="11"/>
      <c r="L150" s="11"/>
      <c r="M150" s="11"/>
      <c r="N150" s="11"/>
      <c r="O150" s="11"/>
      <c r="P150" s="11"/>
      <c r="Q150" s="11"/>
      <c r="R150" s="11"/>
      <c r="S150" s="11"/>
      <c r="T150" s="11"/>
    </row>
    <row r="151" spans="1:20">
      <c r="A151" s="11"/>
      <c r="B151" s="11"/>
      <c r="C151" s="11"/>
      <c r="D151" s="11"/>
      <c r="E151" s="11"/>
      <c r="F151" s="11"/>
      <c r="G151" s="11"/>
      <c r="H151" s="11"/>
      <c r="I151" s="11"/>
      <c r="J151" s="11"/>
      <c r="K151" s="11"/>
      <c r="L151" s="11"/>
      <c r="M151" s="11"/>
      <c r="N151" s="11"/>
      <c r="O151" s="11"/>
      <c r="P151" s="11"/>
      <c r="Q151" s="11"/>
      <c r="R151" s="11"/>
      <c r="S151" s="11"/>
      <c r="T151" s="11"/>
    </row>
    <row r="152" spans="1:20">
      <c r="A152" s="11"/>
      <c r="B152" s="11"/>
      <c r="C152" s="11"/>
      <c r="D152" s="11"/>
      <c r="E152" s="11"/>
      <c r="F152" s="11"/>
      <c r="G152" s="11"/>
      <c r="H152" s="11"/>
      <c r="I152" s="11"/>
      <c r="J152" s="11"/>
      <c r="K152" s="11"/>
      <c r="L152" s="11"/>
      <c r="M152" s="11"/>
      <c r="N152" s="11"/>
      <c r="O152" s="11"/>
      <c r="P152" s="11"/>
      <c r="Q152" s="11"/>
      <c r="R152" s="11"/>
      <c r="S152" s="11"/>
      <c r="T152" s="11"/>
    </row>
    <row r="153" spans="1:20">
      <c r="A153" s="11"/>
      <c r="B153" s="11"/>
      <c r="C153" s="11"/>
      <c r="D153" s="11"/>
      <c r="E153" s="11"/>
      <c r="F153" s="11"/>
      <c r="G153" s="11"/>
      <c r="H153" s="11"/>
      <c r="I153" s="11"/>
      <c r="J153" s="11"/>
      <c r="K153" s="11"/>
      <c r="L153" s="11"/>
      <c r="M153" s="11"/>
      <c r="N153" s="11"/>
      <c r="O153" s="11"/>
      <c r="P153" s="11"/>
      <c r="Q153" s="11"/>
      <c r="R153" s="11"/>
      <c r="S153" s="11"/>
      <c r="T153" s="11"/>
    </row>
    <row r="154" spans="1:20">
      <c r="A154" s="11"/>
      <c r="B154" s="11"/>
      <c r="C154" s="11"/>
      <c r="D154" s="11"/>
      <c r="E154" s="11"/>
      <c r="F154" s="11"/>
      <c r="G154" s="11"/>
      <c r="H154" s="11"/>
      <c r="I154" s="11"/>
      <c r="J154" s="11"/>
      <c r="K154" s="11"/>
      <c r="L154" s="11"/>
      <c r="M154" s="11"/>
      <c r="N154" s="11"/>
      <c r="O154" s="11"/>
      <c r="P154" s="11"/>
      <c r="Q154" s="11"/>
      <c r="R154" s="11"/>
      <c r="S154" s="11"/>
      <c r="T154" s="11"/>
    </row>
    <row r="155" spans="1:20">
      <c r="A155" s="11"/>
      <c r="B155" s="11"/>
      <c r="C155" s="11"/>
      <c r="D155" s="11"/>
      <c r="E155" s="11"/>
      <c r="F155" s="11"/>
      <c r="G155" s="11"/>
      <c r="H155" s="11"/>
      <c r="I155" s="11"/>
      <c r="J155" s="11"/>
      <c r="K155" s="11"/>
      <c r="L155" s="11"/>
      <c r="M155" s="11"/>
      <c r="N155" s="11"/>
      <c r="O155" s="11"/>
      <c r="P155" s="11"/>
      <c r="Q155" s="11"/>
      <c r="R155" s="11"/>
      <c r="S155" s="11"/>
      <c r="T155" s="11"/>
    </row>
    <row r="156" spans="1:20">
      <c r="A156" s="11"/>
      <c r="B156" s="11"/>
      <c r="C156" s="11"/>
      <c r="D156" s="11"/>
      <c r="E156" s="11"/>
      <c r="F156" s="11"/>
      <c r="G156" s="11"/>
      <c r="H156" s="11"/>
      <c r="I156" s="11"/>
      <c r="J156" s="11"/>
      <c r="K156" s="11"/>
      <c r="L156" s="11"/>
      <c r="M156" s="11"/>
      <c r="N156" s="11"/>
      <c r="O156" s="11"/>
      <c r="P156" s="11"/>
      <c r="Q156" s="11"/>
      <c r="R156" s="11"/>
      <c r="S156" s="11"/>
      <c r="T156" s="11"/>
    </row>
    <row r="157" spans="1:20">
      <c r="A157" s="11"/>
      <c r="B157" s="11"/>
      <c r="C157" s="11"/>
      <c r="D157" s="11"/>
      <c r="E157" s="11"/>
      <c r="F157" s="11"/>
      <c r="G157" s="11"/>
      <c r="H157" s="11"/>
      <c r="I157" s="11"/>
      <c r="J157" s="11"/>
      <c r="K157" s="11"/>
      <c r="L157" s="11"/>
      <c r="M157" s="11"/>
      <c r="N157" s="11"/>
      <c r="O157" s="11"/>
      <c r="P157" s="11"/>
      <c r="Q157" s="11"/>
      <c r="R157" s="11"/>
      <c r="S157" s="11"/>
      <c r="T157" s="11"/>
    </row>
    <row r="158" spans="1:20">
      <c r="A158" s="11"/>
      <c r="B158" s="11"/>
      <c r="C158" s="11"/>
      <c r="D158" s="11"/>
      <c r="E158" s="11"/>
      <c r="F158" s="11"/>
      <c r="G158" s="11"/>
      <c r="H158" s="11"/>
      <c r="I158" s="11"/>
      <c r="J158" s="11"/>
      <c r="K158" s="11"/>
      <c r="L158" s="11"/>
      <c r="M158" s="11"/>
      <c r="N158" s="11"/>
      <c r="O158" s="11"/>
      <c r="P158" s="11"/>
      <c r="Q158" s="11"/>
      <c r="R158" s="11"/>
      <c r="S158" s="11"/>
      <c r="T158" s="11"/>
    </row>
    <row r="159" spans="1:20">
      <c r="A159" s="11"/>
      <c r="B159" s="11"/>
      <c r="C159" s="11"/>
      <c r="D159" s="11"/>
      <c r="E159" s="11"/>
      <c r="F159" s="11"/>
      <c r="G159" s="11"/>
      <c r="H159" s="11"/>
      <c r="I159" s="11"/>
      <c r="J159" s="11"/>
      <c r="K159" s="11"/>
      <c r="L159" s="11"/>
      <c r="M159" s="11"/>
      <c r="N159" s="11"/>
      <c r="O159" s="11"/>
      <c r="P159" s="11"/>
      <c r="Q159" s="11"/>
      <c r="R159" s="11"/>
      <c r="S159" s="11"/>
      <c r="T159" s="11"/>
    </row>
    <row r="160" spans="1:20">
      <c r="A160" s="11"/>
      <c r="B160" s="11"/>
      <c r="C160" s="11"/>
      <c r="D160" s="11"/>
      <c r="E160" s="11"/>
      <c r="F160" s="11"/>
      <c r="G160" s="11"/>
      <c r="H160" s="11"/>
      <c r="I160" s="11"/>
      <c r="J160" s="11"/>
      <c r="K160" s="11"/>
      <c r="L160" s="11"/>
      <c r="M160" s="11"/>
      <c r="N160" s="11"/>
      <c r="O160" s="11"/>
      <c r="P160" s="11"/>
      <c r="Q160" s="11"/>
      <c r="R160" s="11"/>
      <c r="S160" s="11"/>
      <c r="T160" s="11"/>
    </row>
    <row r="161" spans="1:20">
      <c r="A161" s="11"/>
      <c r="B161" s="11"/>
      <c r="C161" s="11"/>
      <c r="D161" s="11"/>
      <c r="E161" s="11"/>
      <c r="F161" s="11"/>
      <c r="G161" s="11"/>
      <c r="H161" s="11"/>
      <c r="I161" s="11"/>
      <c r="J161" s="11"/>
      <c r="K161" s="11"/>
      <c r="L161" s="11"/>
      <c r="M161" s="11"/>
      <c r="N161" s="11"/>
      <c r="O161" s="11"/>
      <c r="P161" s="11"/>
      <c r="Q161" s="11"/>
      <c r="R161" s="11"/>
      <c r="S161" s="11"/>
      <c r="T161" s="11"/>
    </row>
    <row r="162" spans="1:20">
      <c r="A162" s="11"/>
      <c r="B162" s="11"/>
      <c r="C162" s="11"/>
      <c r="D162" s="11"/>
      <c r="E162" s="11"/>
      <c r="F162" s="11"/>
      <c r="G162" s="11"/>
      <c r="H162" s="11"/>
      <c r="I162" s="11"/>
      <c r="J162" s="11"/>
      <c r="K162" s="11"/>
      <c r="L162" s="11"/>
      <c r="M162" s="11"/>
      <c r="N162" s="11"/>
      <c r="O162" s="11"/>
      <c r="P162" s="11"/>
      <c r="Q162" s="11"/>
      <c r="R162" s="11"/>
      <c r="S162" s="11"/>
      <c r="T162" s="11"/>
    </row>
    <row r="163" spans="1:20">
      <c r="A163" s="11"/>
      <c r="B163" s="11"/>
      <c r="C163" s="11"/>
      <c r="D163" s="11"/>
      <c r="E163" s="11"/>
      <c r="F163" s="11"/>
      <c r="G163" s="11"/>
      <c r="H163" s="11"/>
      <c r="I163" s="11"/>
      <c r="J163" s="11"/>
      <c r="K163" s="11"/>
      <c r="L163" s="11"/>
      <c r="M163" s="11"/>
      <c r="N163" s="11"/>
      <c r="O163" s="11"/>
      <c r="P163" s="11"/>
      <c r="Q163" s="11"/>
      <c r="R163" s="11"/>
      <c r="S163" s="11"/>
      <c r="T163" s="11"/>
    </row>
    <row r="164" spans="1:20">
      <c r="A164" s="11"/>
      <c r="B164" s="11"/>
      <c r="C164" s="11"/>
      <c r="D164" s="11"/>
      <c r="E164" s="11"/>
      <c r="F164" s="11"/>
      <c r="G164" s="11"/>
      <c r="H164" s="11"/>
      <c r="I164" s="11"/>
      <c r="J164" s="11"/>
      <c r="K164" s="11"/>
      <c r="L164" s="11"/>
      <c r="M164" s="11"/>
      <c r="N164" s="11"/>
      <c r="O164" s="11"/>
      <c r="P164" s="11"/>
      <c r="Q164" s="11"/>
      <c r="R164" s="11"/>
      <c r="S164" s="11"/>
      <c r="T164" s="11"/>
    </row>
    <row r="165" spans="1:20">
      <c r="A165" s="11"/>
      <c r="B165" s="11"/>
      <c r="C165" s="11"/>
      <c r="D165" s="11"/>
      <c r="E165" s="11"/>
      <c r="F165" s="11"/>
      <c r="G165" s="11"/>
      <c r="H165" s="11"/>
      <c r="I165" s="11"/>
      <c r="J165" s="11"/>
      <c r="K165" s="11"/>
      <c r="L165" s="11"/>
      <c r="M165" s="11"/>
      <c r="N165" s="11"/>
      <c r="O165" s="11"/>
      <c r="P165" s="11"/>
      <c r="Q165" s="11"/>
      <c r="R165" s="11"/>
      <c r="S165" s="11"/>
      <c r="T165" s="11"/>
    </row>
    <row r="166" spans="1:20">
      <c r="A166" s="11"/>
      <c r="B166" s="11"/>
      <c r="C166" s="11"/>
      <c r="D166" s="11"/>
      <c r="E166" s="11"/>
      <c r="F166" s="11"/>
      <c r="G166" s="11"/>
      <c r="H166" s="11"/>
      <c r="I166" s="11"/>
      <c r="J166" s="11"/>
      <c r="K166" s="11"/>
      <c r="L166" s="11"/>
      <c r="M166" s="11"/>
      <c r="N166" s="11"/>
      <c r="O166" s="11"/>
      <c r="P166" s="11"/>
      <c r="Q166" s="11"/>
      <c r="R166" s="11"/>
      <c r="S166" s="11"/>
      <c r="T166" s="11"/>
    </row>
    <row r="167" spans="1:20">
      <c r="A167" s="11"/>
      <c r="B167" s="11"/>
      <c r="C167" s="11"/>
      <c r="D167" s="11"/>
      <c r="E167" s="11"/>
      <c r="F167" s="11"/>
      <c r="G167" s="11"/>
      <c r="H167" s="11"/>
      <c r="I167" s="11"/>
      <c r="J167" s="11"/>
      <c r="K167" s="11"/>
      <c r="L167" s="11"/>
      <c r="M167" s="11"/>
      <c r="N167" s="11"/>
      <c r="O167" s="11"/>
      <c r="P167" s="11"/>
      <c r="Q167" s="11"/>
      <c r="R167" s="11"/>
      <c r="S167" s="11"/>
      <c r="T167" s="11"/>
    </row>
    <row r="168" spans="1:20">
      <c r="A168" s="11"/>
      <c r="B168" s="11"/>
      <c r="C168" s="11"/>
      <c r="D168" s="11"/>
      <c r="E168" s="11"/>
      <c r="F168" s="11"/>
      <c r="G168" s="11"/>
      <c r="H168" s="11"/>
      <c r="I168" s="11"/>
      <c r="J168" s="11"/>
      <c r="K168" s="11"/>
      <c r="L168" s="11"/>
      <c r="M168" s="11"/>
      <c r="N168" s="11"/>
      <c r="O168" s="11"/>
      <c r="P168" s="11"/>
      <c r="Q168" s="11"/>
      <c r="R168" s="11"/>
      <c r="S168" s="11"/>
      <c r="T168" s="11"/>
    </row>
    <row r="169" spans="1:20">
      <c r="A169" s="11"/>
      <c r="B169" s="11"/>
      <c r="C169" s="11"/>
      <c r="D169" s="11"/>
      <c r="E169" s="11"/>
      <c r="F169" s="11"/>
      <c r="G169" s="11"/>
      <c r="H169" s="11"/>
      <c r="I169" s="11"/>
      <c r="J169" s="11"/>
      <c r="K169" s="11"/>
      <c r="L169" s="11"/>
      <c r="M169" s="11"/>
      <c r="N169" s="11"/>
      <c r="O169" s="11"/>
      <c r="P169" s="11"/>
      <c r="Q169" s="11"/>
      <c r="R169" s="11"/>
      <c r="S169" s="11"/>
      <c r="T169" s="11"/>
    </row>
    <row r="170" spans="1:20">
      <c r="A170" s="11"/>
      <c r="B170" s="11"/>
      <c r="C170" s="11"/>
      <c r="D170" s="11"/>
      <c r="E170" s="11"/>
      <c r="F170" s="11"/>
      <c r="G170" s="11"/>
      <c r="H170" s="11"/>
      <c r="I170" s="11"/>
      <c r="J170" s="11"/>
      <c r="K170" s="11"/>
      <c r="L170" s="11"/>
      <c r="M170" s="11"/>
      <c r="N170" s="11"/>
      <c r="O170" s="11"/>
      <c r="P170" s="11"/>
      <c r="Q170" s="11"/>
      <c r="R170" s="11"/>
      <c r="S170" s="11"/>
      <c r="T170" s="11"/>
    </row>
    <row r="171" spans="1:20">
      <c r="A171" s="11"/>
      <c r="B171" s="11"/>
      <c r="C171" s="11"/>
      <c r="D171" s="11"/>
      <c r="E171" s="11"/>
      <c r="F171" s="11"/>
      <c r="G171" s="11"/>
      <c r="H171" s="11"/>
      <c r="I171" s="11"/>
      <c r="J171" s="11"/>
      <c r="K171" s="11"/>
      <c r="L171" s="11"/>
      <c r="M171" s="11"/>
      <c r="N171" s="11"/>
      <c r="O171" s="11"/>
      <c r="P171" s="11"/>
      <c r="Q171" s="11"/>
      <c r="R171" s="11"/>
      <c r="S171" s="11"/>
      <c r="T171" s="11"/>
    </row>
    <row r="172" spans="1:20">
      <c r="A172" s="11"/>
      <c r="B172" s="11"/>
      <c r="C172" s="11"/>
      <c r="D172" s="11"/>
      <c r="E172" s="11"/>
      <c r="F172" s="11"/>
      <c r="G172" s="11"/>
      <c r="H172" s="11"/>
      <c r="I172" s="11"/>
      <c r="J172" s="11"/>
      <c r="K172" s="11"/>
      <c r="L172" s="11"/>
      <c r="M172" s="11"/>
      <c r="N172" s="11"/>
      <c r="O172" s="11"/>
      <c r="P172" s="11"/>
      <c r="Q172" s="11"/>
      <c r="R172" s="11"/>
      <c r="S172" s="11"/>
      <c r="T172" s="11"/>
    </row>
    <row r="173" spans="1:20">
      <c r="A173" s="11"/>
      <c r="B173" s="11"/>
      <c r="C173" s="11"/>
      <c r="D173" s="11"/>
      <c r="E173" s="11"/>
      <c r="F173" s="11"/>
      <c r="G173" s="11"/>
      <c r="H173" s="11"/>
      <c r="I173" s="11"/>
      <c r="J173" s="11"/>
      <c r="K173" s="11"/>
      <c r="L173" s="11"/>
      <c r="M173" s="11"/>
      <c r="N173" s="11"/>
      <c r="O173" s="11"/>
      <c r="P173" s="11"/>
      <c r="Q173" s="11"/>
      <c r="R173" s="11"/>
      <c r="S173" s="11"/>
      <c r="T173" s="11"/>
    </row>
    <row r="174" spans="1:20">
      <c r="A174" s="11"/>
      <c r="B174" s="11"/>
      <c r="C174" s="11"/>
      <c r="D174" s="11"/>
      <c r="E174" s="11"/>
      <c r="F174" s="11"/>
      <c r="G174" s="11"/>
      <c r="H174" s="11"/>
      <c r="I174" s="11"/>
      <c r="J174" s="11"/>
      <c r="K174" s="11"/>
      <c r="L174" s="11"/>
      <c r="M174" s="11"/>
      <c r="N174" s="11"/>
      <c r="O174" s="11"/>
      <c r="P174" s="11"/>
      <c r="Q174" s="11"/>
      <c r="R174" s="11"/>
      <c r="S174" s="11"/>
      <c r="T174" s="11"/>
    </row>
    <row r="175" spans="1:20">
      <c r="A175" s="11"/>
      <c r="B175" s="11"/>
      <c r="C175" s="11"/>
      <c r="D175" s="11"/>
      <c r="E175" s="11"/>
      <c r="F175" s="11"/>
      <c r="G175" s="11"/>
      <c r="H175" s="11"/>
      <c r="I175" s="11"/>
      <c r="J175" s="11"/>
      <c r="K175" s="11"/>
      <c r="L175" s="11"/>
      <c r="M175" s="11"/>
      <c r="N175" s="11"/>
      <c r="O175" s="11"/>
      <c r="P175" s="11"/>
      <c r="Q175" s="11"/>
      <c r="R175" s="11"/>
      <c r="S175" s="11"/>
      <c r="T175" s="11"/>
    </row>
    <row r="176" spans="1:20">
      <c r="A176" s="11"/>
      <c r="B176" s="11"/>
      <c r="C176" s="11"/>
      <c r="D176" s="11"/>
      <c r="E176" s="11"/>
      <c r="F176" s="11"/>
      <c r="G176" s="11"/>
      <c r="H176" s="11"/>
      <c r="I176" s="11"/>
      <c r="J176" s="11"/>
      <c r="K176" s="11"/>
      <c r="L176" s="11"/>
      <c r="M176" s="11"/>
      <c r="N176" s="11"/>
      <c r="O176" s="11"/>
      <c r="P176" s="11"/>
      <c r="Q176" s="11"/>
      <c r="R176" s="11"/>
      <c r="S176" s="11"/>
      <c r="T176" s="11"/>
    </row>
    <row r="177" spans="1:20">
      <c r="A177" s="11"/>
      <c r="B177" s="11"/>
      <c r="C177" s="11"/>
      <c r="D177" s="11"/>
      <c r="E177" s="11"/>
      <c r="F177" s="11"/>
      <c r="G177" s="11"/>
      <c r="H177" s="11"/>
      <c r="I177" s="11"/>
      <c r="J177" s="11"/>
      <c r="K177" s="11"/>
      <c r="L177" s="11"/>
      <c r="M177" s="11"/>
      <c r="N177" s="11"/>
      <c r="O177" s="11"/>
      <c r="P177" s="11"/>
      <c r="Q177" s="11"/>
      <c r="R177" s="11"/>
      <c r="S177" s="11"/>
      <c r="T177" s="11"/>
    </row>
    <row r="178" spans="1:20">
      <c r="A178" s="11"/>
      <c r="B178" s="11"/>
      <c r="C178" s="11"/>
      <c r="D178" s="11"/>
      <c r="E178" s="11"/>
      <c r="F178" s="11"/>
      <c r="G178" s="11"/>
      <c r="H178" s="11"/>
      <c r="I178" s="11"/>
      <c r="J178" s="11"/>
      <c r="K178" s="11"/>
      <c r="L178" s="11"/>
      <c r="M178" s="11"/>
      <c r="N178" s="11"/>
      <c r="O178" s="11"/>
      <c r="P178" s="11"/>
      <c r="Q178" s="11"/>
      <c r="R178" s="11"/>
      <c r="S178" s="11"/>
      <c r="T178" s="11"/>
    </row>
    <row r="179" spans="1:20">
      <c r="A179" s="11"/>
      <c r="B179" s="11"/>
      <c r="C179" s="11"/>
      <c r="D179" s="11"/>
      <c r="E179" s="11"/>
      <c r="F179" s="11"/>
      <c r="G179" s="11"/>
      <c r="H179" s="11"/>
      <c r="I179" s="11"/>
      <c r="J179" s="11"/>
      <c r="K179" s="11"/>
      <c r="L179" s="11"/>
      <c r="M179" s="11"/>
      <c r="N179" s="11"/>
      <c r="O179" s="11"/>
      <c r="P179" s="11"/>
      <c r="Q179" s="11"/>
      <c r="R179" s="11"/>
      <c r="S179" s="11"/>
      <c r="T179" s="11"/>
    </row>
    <row r="180" spans="1:20">
      <c r="A180" s="11"/>
      <c r="B180" s="11"/>
      <c r="C180" s="11"/>
      <c r="D180" s="11"/>
      <c r="E180" s="11"/>
      <c r="F180" s="11"/>
      <c r="G180" s="11"/>
      <c r="H180" s="11"/>
      <c r="I180" s="11"/>
      <c r="J180" s="11"/>
      <c r="K180" s="11"/>
      <c r="L180" s="11"/>
      <c r="M180" s="11"/>
      <c r="N180" s="11"/>
      <c r="O180" s="11"/>
      <c r="P180" s="11"/>
      <c r="Q180" s="11"/>
      <c r="R180" s="11"/>
      <c r="S180" s="11"/>
      <c r="T180" s="11"/>
    </row>
    <row r="181" spans="1:20">
      <c r="A181" s="11"/>
      <c r="B181" s="11"/>
      <c r="C181" s="11"/>
      <c r="D181" s="11"/>
      <c r="E181" s="11"/>
      <c r="F181" s="11"/>
      <c r="G181" s="11"/>
      <c r="H181" s="11"/>
      <c r="I181" s="11"/>
      <c r="J181" s="11"/>
      <c r="K181" s="11"/>
      <c r="L181" s="11"/>
      <c r="M181" s="11"/>
      <c r="N181" s="11"/>
      <c r="O181" s="11"/>
      <c r="P181" s="11"/>
      <c r="Q181" s="11"/>
      <c r="R181" s="11"/>
      <c r="S181" s="11"/>
      <c r="T181" s="11"/>
    </row>
    <row r="182" spans="1:20">
      <c r="A182" s="11"/>
      <c r="B182" s="11"/>
      <c r="C182" s="11"/>
      <c r="D182" s="11"/>
      <c r="E182" s="11"/>
      <c r="F182" s="11"/>
      <c r="G182" s="11"/>
      <c r="H182" s="11"/>
      <c r="I182" s="11"/>
      <c r="J182" s="11"/>
      <c r="K182" s="11"/>
      <c r="L182" s="11"/>
      <c r="M182" s="11"/>
      <c r="N182" s="11"/>
      <c r="O182" s="11"/>
      <c r="P182" s="11"/>
      <c r="Q182" s="11"/>
      <c r="R182" s="11"/>
      <c r="S182" s="11"/>
      <c r="T182" s="11"/>
    </row>
    <row r="183" spans="1:20">
      <c r="A183" s="11"/>
      <c r="B183" s="11"/>
      <c r="C183" s="11"/>
      <c r="D183" s="11"/>
      <c r="E183" s="11"/>
      <c r="F183" s="11"/>
      <c r="G183" s="11"/>
      <c r="H183" s="11"/>
      <c r="I183" s="11"/>
      <c r="J183" s="11"/>
      <c r="K183" s="11"/>
      <c r="L183" s="11"/>
      <c r="M183" s="11"/>
      <c r="N183" s="11"/>
      <c r="O183" s="11"/>
      <c r="P183" s="11"/>
      <c r="Q183" s="11"/>
      <c r="R183" s="11"/>
      <c r="S183" s="11"/>
      <c r="T183" s="11"/>
    </row>
    <row r="184" spans="1:20">
      <c r="A184" s="11"/>
      <c r="B184" s="11"/>
      <c r="C184" s="11"/>
      <c r="D184" s="11"/>
      <c r="E184" s="11"/>
      <c r="F184" s="11"/>
      <c r="G184" s="11"/>
      <c r="H184" s="11"/>
      <c r="I184" s="11"/>
      <c r="J184" s="11"/>
      <c r="K184" s="11"/>
      <c r="L184" s="11"/>
      <c r="M184" s="11"/>
      <c r="N184" s="11"/>
      <c r="O184" s="11"/>
      <c r="P184" s="11"/>
      <c r="Q184" s="11"/>
      <c r="R184" s="11"/>
      <c r="S184" s="11"/>
      <c r="T184" s="11"/>
    </row>
    <row r="185" spans="1:20">
      <c r="A185" s="11"/>
      <c r="B185" s="11"/>
      <c r="C185" s="11"/>
      <c r="D185" s="11"/>
      <c r="E185" s="11"/>
      <c r="F185" s="11"/>
      <c r="G185" s="11"/>
      <c r="H185" s="11"/>
      <c r="I185" s="11"/>
      <c r="J185" s="11"/>
      <c r="K185" s="11"/>
      <c r="L185" s="11"/>
      <c r="M185" s="11"/>
      <c r="N185" s="11"/>
      <c r="O185" s="11"/>
      <c r="P185" s="11"/>
      <c r="Q185" s="11"/>
      <c r="R185" s="11"/>
      <c r="S185" s="11"/>
      <c r="T185" s="11"/>
    </row>
    <row r="186" spans="1:20">
      <c r="A186" s="11"/>
      <c r="B186" s="11"/>
      <c r="C186" s="11"/>
      <c r="D186" s="11"/>
      <c r="E186" s="11"/>
      <c r="F186" s="11"/>
      <c r="G186" s="11"/>
      <c r="H186" s="11"/>
      <c r="I186" s="11"/>
      <c r="J186" s="11"/>
      <c r="K186" s="11"/>
      <c r="L186" s="11"/>
      <c r="M186" s="11"/>
      <c r="N186" s="11"/>
      <c r="O186" s="11"/>
      <c r="P186" s="11"/>
      <c r="Q186" s="11"/>
      <c r="R186" s="11"/>
      <c r="S186" s="11"/>
      <c r="T186" s="11"/>
    </row>
    <row r="187" spans="1:20">
      <c r="A187" s="11"/>
      <c r="B187" s="11"/>
      <c r="C187" s="11"/>
      <c r="D187" s="11"/>
      <c r="E187" s="11"/>
      <c r="F187" s="11"/>
      <c r="G187" s="11"/>
      <c r="H187" s="11"/>
      <c r="I187" s="11"/>
      <c r="J187" s="11"/>
      <c r="K187" s="11"/>
      <c r="L187" s="11"/>
      <c r="M187" s="11"/>
      <c r="N187" s="11"/>
      <c r="O187" s="11"/>
      <c r="P187" s="11"/>
      <c r="Q187" s="11"/>
      <c r="R187" s="11"/>
      <c r="S187" s="11"/>
      <c r="T187" s="11"/>
    </row>
  </sheetData>
  <mergeCells count="18">
    <mergeCell ref="A10:E10"/>
    <mergeCell ref="A11:E11"/>
    <mergeCell ref="F64:I64"/>
    <mergeCell ref="A64:B64"/>
    <mergeCell ref="F14:H14"/>
    <mergeCell ref="F15:H15"/>
    <mergeCell ref="F16:H16"/>
    <mergeCell ref="F17:H17"/>
    <mergeCell ref="A12:E12"/>
    <mergeCell ref="F10:L10"/>
    <mergeCell ref="A6:E6"/>
    <mergeCell ref="A7:E7"/>
    <mergeCell ref="A8:E8"/>
    <mergeCell ref="A9:E9"/>
    <mergeCell ref="F6:L6"/>
    <mergeCell ref="F7:L7"/>
    <mergeCell ref="F8:L8"/>
    <mergeCell ref="F9:L9"/>
  </mergeCells>
  <phoneticPr fontId="0" type="noConversion"/>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7">
    <tabColor rgb="FF00B050"/>
  </sheetPr>
  <dimension ref="A1:E64"/>
  <sheetViews>
    <sheetView defaultGridColor="0" view="pageBreakPreview" colorId="22" zoomScale="60" zoomScaleNormal="85" workbookViewId="0">
      <selection activeCell="D17" sqref="D17"/>
    </sheetView>
  </sheetViews>
  <sheetFormatPr defaultColWidth="9.6640625" defaultRowHeight="15"/>
  <cols>
    <col min="1" max="1" width="4.6640625" style="4" customWidth="1"/>
    <col min="2" max="2" width="30.6640625" style="4" customWidth="1"/>
    <col min="3" max="3" width="24.6640625" style="4" customWidth="1"/>
    <col min="4" max="5" width="22.6640625" style="4" customWidth="1"/>
    <col min="6" max="16384" width="9.6640625" style="4"/>
  </cols>
  <sheetData>
    <row r="1" spans="1:5">
      <c r="A1" s="13"/>
      <c r="B1" s="41"/>
      <c r="C1" s="130" t="s">
        <v>2747</v>
      </c>
      <c r="D1" s="129" t="s">
        <v>2840</v>
      </c>
      <c r="E1" s="42" t="s">
        <v>2841</v>
      </c>
    </row>
    <row r="2" spans="1:5">
      <c r="A2" s="47" t="str">
        <f>'Data Sheet'!$C$25</f>
        <v>Orange and Rockland Utilities, Inc</v>
      </c>
      <c r="B2" s="11"/>
      <c r="C2" s="66" t="s">
        <v>5371</v>
      </c>
      <c r="D2" s="53" t="s">
        <v>2709</v>
      </c>
      <c r="E2" s="48"/>
    </row>
    <row r="3" spans="1:5" ht="15" customHeight="1">
      <c r="A3" s="49"/>
      <c r="B3" s="52"/>
      <c r="C3" s="66" t="s">
        <v>301</v>
      </c>
      <c r="D3" s="462" t="str">
        <f>'Data Sheet'!$C$40</f>
        <v>4/30/2014</v>
      </c>
      <c r="E3" s="71" t="str">
        <f>'Data Sheet'!$C$38</f>
        <v>12/31/2013</v>
      </c>
    </row>
    <row r="4" spans="1:5" ht="15" customHeight="1">
      <c r="A4" s="3417" t="s">
        <v>3079</v>
      </c>
      <c r="B4" s="3418"/>
      <c r="C4" s="3418"/>
      <c r="D4" s="3418"/>
      <c r="E4" s="3421"/>
    </row>
    <row r="5" spans="1:5">
      <c r="A5" s="3420" t="s">
        <v>3080</v>
      </c>
      <c r="B5" s="3366"/>
      <c r="C5" s="3366"/>
      <c r="D5" s="3366"/>
      <c r="E5" s="3422"/>
    </row>
    <row r="6" spans="1:5">
      <c r="A6" s="3423" t="s">
        <v>3081</v>
      </c>
      <c r="B6" s="3424"/>
      <c r="C6" s="3424"/>
      <c r="D6" s="3424"/>
      <c r="E6" s="3425"/>
    </row>
    <row r="7" spans="1:5">
      <c r="A7" s="3426" t="s">
        <v>754</v>
      </c>
      <c r="B7" s="3427"/>
      <c r="C7" s="3427"/>
      <c r="D7" s="3431" t="s">
        <v>756</v>
      </c>
      <c r="E7" s="3432"/>
    </row>
    <row r="8" spans="1:5">
      <c r="A8" s="3382" t="s">
        <v>3082</v>
      </c>
      <c r="B8" s="3428"/>
      <c r="C8" s="3428"/>
      <c r="D8" s="1873" t="s">
        <v>757</v>
      </c>
      <c r="E8" s="1874"/>
    </row>
    <row r="9" spans="1:5">
      <c r="A9" s="3382" t="s">
        <v>753</v>
      </c>
      <c r="B9" s="3428"/>
      <c r="C9" s="3428"/>
      <c r="D9" s="3433" t="s">
        <v>758</v>
      </c>
      <c r="E9" s="3434"/>
    </row>
    <row r="10" spans="1:5">
      <c r="A10" s="3382" t="s">
        <v>2158</v>
      </c>
      <c r="B10" s="3428"/>
      <c r="C10" s="3428"/>
      <c r="D10" s="3433" t="s">
        <v>755</v>
      </c>
      <c r="E10" s="3434"/>
    </row>
    <row r="11" spans="1:5">
      <c r="A11" s="3382" t="s">
        <v>2159</v>
      </c>
      <c r="B11" s="3428"/>
      <c r="C11" s="3428"/>
      <c r="D11" s="3433" t="s">
        <v>1689</v>
      </c>
      <c r="E11" s="3434"/>
    </row>
    <row r="12" spans="1:5">
      <c r="A12" s="3382" t="s">
        <v>2160</v>
      </c>
      <c r="B12" s="3428"/>
      <c r="C12" s="3428"/>
      <c r="D12" s="3433" t="s">
        <v>1690</v>
      </c>
      <c r="E12" s="3434"/>
    </row>
    <row r="13" spans="1:5">
      <c r="A13" s="3429" t="s">
        <v>3747</v>
      </c>
      <c r="B13" s="3430"/>
      <c r="C13" s="3430"/>
      <c r="D13" s="3435" t="s">
        <v>1691</v>
      </c>
      <c r="E13" s="3436"/>
    </row>
    <row r="14" spans="1:5">
      <c r="A14" s="230" t="s">
        <v>4231</v>
      </c>
      <c r="B14" s="63" t="s">
        <v>3083</v>
      </c>
      <c r="C14" s="63"/>
      <c r="D14" s="434" t="s">
        <v>3084</v>
      </c>
      <c r="E14" s="1865" t="s">
        <v>3045</v>
      </c>
    </row>
    <row r="15" spans="1:5">
      <c r="A15" s="176" t="s">
        <v>4234</v>
      </c>
      <c r="B15" s="52" t="s">
        <v>3085</v>
      </c>
      <c r="C15" s="52"/>
      <c r="D15" s="441" t="s">
        <v>2140</v>
      </c>
      <c r="E15" s="1870" t="s">
        <v>2141</v>
      </c>
    </row>
    <row r="16" spans="1:5">
      <c r="A16" s="230">
        <v>1</v>
      </c>
      <c r="B16" s="184" t="s">
        <v>3086</v>
      </c>
      <c r="C16" s="11"/>
      <c r="D16" s="229"/>
      <c r="E16" s="204"/>
    </row>
    <row r="17" spans="1:5">
      <c r="A17" s="175">
        <v>2</v>
      </c>
      <c r="B17" s="11"/>
      <c r="C17" s="11"/>
      <c r="D17" s="210"/>
      <c r="E17" s="209"/>
    </row>
    <row r="18" spans="1:5">
      <c r="A18" s="175">
        <v>3</v>
      </c>
      <c r="B18" s="11"/>
      <c r="C18" s="11"/>
      <c r="D18" s="210"/>
      <c r="E18" s="204"/>
    </row>
    <row r="19" spans="1:5">
      <c r="A19" s="175">
        <v>4</v>
      </c>
      <c r="B19" s="11"/>
      <c r="C19" s="11"/>
      <c r="D19" s="210"/>
      <c r="E19" s="204"/>
    </row>
    <row r="20" spans="1:5">
      <c r="A20" s="175">
        <v>5</v>
      </c>
      <c r="B20" s="11"/>
      <c r="C20" s="11"/>
      <c r="D20" s="210"/>
      <c r="E20" s="204"/>
    </row>
    <row r="21" spans="1:5">
      <c r="A21" s="175">
        <v>6</v>
      </c>
      <c r="B21" s="1843" t="s">
        <v>1502</v>
      </c>
      <c r="C21" s="11"/>
      <c r="D21" s="149">
        <f>SUM(D17:D20)</f>
        <v>0</v>
      </c>
      <c r="E21" s="144">
        <f>SUM(E17:E20)</f>
        <v>0</v>
      </c>
    </row>
    <row r="22" spans="1:5">
      <c r="A22" s="175">
        <v>7</v>
      </c>
      <c r="B22" s="11"/>
      <c r="C22" s="11"/>
      <c r="D22" s="210"/>
      <c r="E22" s="204"/>
    </row>
    <row r="23" spans="1:5">
      <c r="A23" s="175">
        <v>8</v>
      </c>
      <c r="B23" s="184" t="s">
        <v>3087</v>
      </c>
      <c r="C23" s="11"/>
      <c r="D23" s="210"/>
      <c r="E23" s="204"/>
    </row>
    <row r="24" spans="1:5">
      <c r="A24" s="175">
        <v>9</v>
      </c>
      <c r="B24" s="11"/>
      <c r="C24" s="11"/>
      <c r="D24" s="210"/>
      <c r="E24" s="209"/>
    </row>
    <row r="25" spans="1:5">
      <c r="A25" s="175">
        <v>10</v>
      </c>
      <c r="B25" s="11"/>
      <c r="C25" s="11"/>
      <c r="D25" s="210"/>
      <c r="E25" s="204"/>
    </row>
    <row r="26" spans="1:5">
      <c r="A26" s="175">
        <v>11</v>
      </c>
      <c r="B26" s="11"/>
      <c r="C26" s="11"/>
      <c r="D26" s="210"/>
      <c r="E26" s="204"/>
    </row>
    <row r="27" spans="1:5">
      <c r="A27" s="175">
        <v>12</v>
      </c>
      <c r="B27" s="11"/>
      <c r="C27" s="11"/>
      <c r="D27" s="210"/>
      <c r="E27" s="204"/>
    </row>
    <row r="28" spans="1:5">
      <c r="A28" s="175">
        <v>13</v>
      </c>
      <c r="B28" s="1843" t="s">
        <v>1502</v>
      </c>
      <c r="C28" s="11"/>
      <c r="D28" s="149">
        <f>SUM(D24:D27)</f>
        <v>0</v>
      </c>
      <c r="E28" s="144">
        <f>SUM(E24:E27)</f>
        <v>0</v>
      </c>
    </row>
    <row r="29" spans="1:5">
      <c r="A29" s="175">
        <v>14</v>
      </c>
      <c r="B29" s="11"/>
      <c r="C29" s="11"/>
      <c r="D29" s="210"/>
      <c r="E29" s="204"/>
    </row>
    <row r="30" spans="1:5">
      <c r="A30" s="175">
        <v>15</v>
      </c>
      <c r="B30" s="184" t="s">
        <v>3088</v>
      </c>
      <c r="C30" s="11"/>
      <c r="D30" s="210"/>
      <c r="E30" s="204"/>
    </row>
    <row r="31" spans="1:5">
      <c r="A31" s="175">
        <v>16</v>
      </c>
      <c r="B31" s="11"/>
      <c r="C31" s="11"/>
      <c r="D31" s="210"/>
      <c r="E31" s="209"/>
    </row>
    <row r="32" spans="1:5">
      <c r="A32" s="175">
        <v>17</v>
      </c>
      <c r="B32" s="11"/>
      <c r="C32" s="11"/>
      <c r="D32" s="210"/>
      <c r="E32" s="204"/>
    </row>
    <row r="33" spans="1:5">
      <c r="A33" s="175">
        <v>18</v>
      </c>
      <c r="B33" s="11"/>
      <c r="C33" s="11"/>
      <c r="D33" s="210"/>
      <c r="E33" s="204"/>
    </row>
    <row r="34" spans="1:5">
      <c r="A34" s="175">
        <v>19</v>
      </c>
      <c r="B34" s="11"/>
      <c r="C34" s="11"/>
      <c r="D34" s="210"/>
      <c r="E34" s="204"/>
    </row>
    <row r="35" spans="1:5">
      <c r="A35" s="175">
        <v>20</v>
      </c>
      <c r="B35" s="1843" t="s">
        <v>1502</v>
      </c>
      <c r="C35" s="11"/>
      <c r="D35" s="149">
        <f>SUM(D31:D34)</f>
        <v>0</v>
      </c>
      <c r="E35" s="144">
        <f>SUM(E31:E34)</f>
        <v>0</v>
      </c>
    </row>
    <row r="36" spans="1:5">
      <c r="A36" s="175">
        <v>21</v>
      </c>
      <c r="B36" s="11"/>
      <c r="C36" s="11"/>
      <c r="D36" s="210"/>
      <c r="E36" s="204"/>
    </row>
    <row r="37" spans="1:5">
      <c r="A37" s="175">
        <v>22</v>
      </c>
      <c r="B37" s="184" t="s">
        <v>3089</v>
      </c>
      <c r="C37" s="11"/>
      <c r="D37" s="210"/>
      <c r="E37" s="204"/>
    </row>
    <row r="38" spans="1:5">
      <c r="A38" s="175">
        <v>23</v>
      </c>
      <c r="B38" s="11"/>
      <c r="C38" s="11"/>
      <c r="D38" s="210"/>
      <c r="E38" s="209"/>
    </row>
    <row r="39" spans="1:5">
      <c r="A39" s="175">
        <v>24</v>
      </c>
      <c r="B39" s="11"/>
      <c r="C39" s="11"/>
      <c r="D39" s="210"/>
      <c r="E39" s="204"/>
    </row>
    <row r="40" spans="1:5">
      <c r="A40" s="175">
        <v>25</v>
      </c>
      <c r="B40" s="11"/>
      <c r="C40" s="11"/>
      <c r="D40" s="210"/>
      <c r="E40" s="204"/>
    </row>
    <row r="41" spans="1:5">
      <c r="A41" s="175">
        <v>26</v>
      </c>
      <c r="B41" s="11"/>
      <c r="C41" s="11"/>
      <c r="D41" s="210"/>
      <c r="E41" s="204"/>
    </row>
    <row r="42" spans="1:5">
      <c r="A42" s="175">
        <v>27</v>
      </c>
      <c r="B42" s="1843" t="s">
        <v>1502</v>
      </c>
      <c r="C42" s="11"/>
      <c r="D42" s="149">
        <f>SUM(D38:D41)</f>
        <v>0</v>
      </c>
      <c r="E42" s="144">
        <f>SUM(E38:E41)</f>
        <v>0</v>
      </c>
    </row>
    <row r="43" spans="1:5">
      <c r="A43" s="175">
        <v>28</v>
      </c>
      <c r="B43" s="11"/>
      <c r="C43" s="11"/>
      <c r="D43" s="210"/>
      <c r="E43" s="204"/>
    </row>
    <row r="44" spans="1:5">
      <c r="A44" s="175">
        <v>29</v>
      </c>
      <c r="B44" s="184" t="s">
        <v>3090</v>
      </c>
      <c r="C44" s="11"/>
      <c r="D44" s="210"/>
      <c r="E44" s="204"/>
    </row>
    <row r="45" spans="1:5">
      <c r="A45" s="175">
        <v>30</v>
      </c>
      <c r="B45" s="11"/>
      <c r="C45" s="11"/>
      <c r="D45" s="210"/>
      <c r="E45" s="209">
        <v>194507223</v>
      </c>
    </row>
    <row r="46" spans="1:5">
      <c r="A46" s="175">
        <v>31</v>
      </c>
      <c r="B46" s="11"/>
      <c r="C46" s="11"/>
      <c r="D46" s="210"/>
      <c r="E46" s="204"/>
    </row>
    <row r="47" spans="1:5">
      <c r="A47" s="175">
        <v>32</v>
      </c>
      <c r="B47" s="11"/>
      <c r="C47" s="11"/>
      <c r="D47" s="210"/>
      <c r="E47" s="204"/>
    </row>
    <row r="48" spans="1:5">
      <c r="A48" s="175">
        <v>33</v>
      </c>
      <c r="B48" s="11"/>
      <c r="C48" s="11"/>
      <c r="D48" s="210"/>
      <c r="E48" s="204"/>
    </row>
    <row r="49" spans="1:5">
      <c r="A49" s="175">
        <v>34</v>
      </c>
      <c r="B49" s="11"/>
      <c r="C49" s="11"/>
      <c r="D49" s="210"/>
      <c r="E49" s="204"/>
    </row>
    <row r="50" spans="1:5">
      <c r="A50" s="175">
        <v>35</v>
      </c>
      <c r="B50" s="11"/>
      <c r="C50" s="11"/>
      <c r="D50" s="210"/>
      <c r="E50" s="204"/>
    </row>
    <row r="51" spans="1:5">
      <c r="A51" s="175">
        <v>36</v>
      </c>
      <c r="B51" s="1843" t="s">
        <v>1502</v>
      </c>
      <c r="C51" s="11"/>
      <c r="D51" s="149">
        <f>SUM(D45:D50)</f>
        <v>0</v>
      </c>
      <c r="E51" s="144">
        <f>SUM(E45:E50)</f>
        <v>194507223</v>
      </c>
    </row>
    <row r="52" spans="1:5">
      <c r="A52" s="175">
        <v>37</v>
      </c>
      <c r="B52" s="11"/>
      <c r="C52" s="11"/>
      <c r="D52" s="210"/>
      <c r="E52" s="204"/>
    </row>
    <row r="53" spans="1:5">
      <c r="A53" s="175">
        <v>38</v>
      </c>
      <c r="B53" s="184" t="s">
        <v>3091</v>
      </c>
      <c r="C53" s="11"/>
      <c r="D53" s="210"/>
      <c r="E53" s="204"/>
    </row>
    <row r="54" spans="1:5">
      <c r="A54" s="175">
        <v>39</v>
      </c>
      <c r="B54" s="11"/>
      <c r="C54" s="11"/>
      <c r="D54" s="210"/>
      <c r="E54" s="204"/>
    </row>
    <row r="55" spans="1:5">
      <c r="A55" s="175">
        <v>40</v>
      </c>
      <c r="B55" s="11"/>
      <c r="C55" s="11"/>
      <c r="D55" s="210"/>
      <c r="E55" s="204"/>
    </row>
    <row r="56" spans="1:5">
      <c r="A56" s="175">
        <v>41</v>
      </c>
      <c r="B56" s="11"/>
      <c r="C56" s="11"/>
      <c r="D56" s="210"/>
      <c r="E56" s="48"/>
    </row>
    <row r="57" spans="1:5">
      <c r="A57" s="175">
        <v>42</v>
      </c>
      <c r="B57" s="11"/>
      <c r="C57" s="11"/>
      <c r="D57" s="210"/>
      <c r="E57" s="209" t="s">
        <v>3747</v>
      </c>
    </row>
    <row r="58" spans="1:5">
      <c r="A58" s="175">
        <v>43</v>
      </c>
      <c r="B58" s="11"/>
      <c r="C58" s="11"/>
      <c r="D58" s="210"/>
      <c r="E58" s="48"/>
    </row>
    <row r="59" spans="1:5">
      <c r="A59" s="175">
        <v>44</v>
      </c>
      <c r="B59" s="11"/>
      <c r="C59" s="11"/>
      <c r="D59" s="210"/>
      <c r="E59" s="48"/>
    </row>
    <row r="60" spans="1:5">
      <c r="A60" s="176">
        <v>45</v>
      </c>
      <c r="B60" s="1843" t="s">
        <v>1502</v>
      </c>
      <c r="C60" s="11"/>
      <c r="D60" s="149">
        <f>SUM(D54:D59)</f>
        <v>0</v>
      </c>
      <c r="E60" s="144">
        <f>SUM(E54:E59)</f>
        <v>0</v>
      </c>
    </row>
    <row r="61" spans="1:5" ht="15.75" thickBot="1">
      <c r="A61" s="151">
        <v>46</v>
      </c>
      <c r="B61" s="172" t="s">
        <v>3092</v>
      </c>
      <c r="C61" s="172"/>
      <c r="D61" s="366">
        <f>D21+D28+D35+D42+D51+D60</f>
        <v>0</v>
      </c>
      <c r="E61" s="169">
        <f>E21+E28+E35+E42+E51+E60</f>
        <v>194507223</v>
      </c>
    </row>
    <row r="63" spans="1:5">
      <c r="A63" s="4" t="s">
        <v>3093</v>
      </c>
    </row>
    <row r="64" spans="1:5">
      <c r="A64" s="44" t="s">
        <v>3094</v>
      </c>
      <c r="B64" s="44"/>
      <c r="C64" s="44"/>
      <c r="D64" s="44"/>
      <c r="E64" s="44"/>
    </row>
  </sheetData>
  <mergeCells count="16">
    <mergeCell ref="A13:C13"/>
    <mergeCell ref="D7:E7"/>
    <mergeCell ref="D9:E9"/>
    <mergeCell ref="D10:E10"/>
    <mergeCell ref="D11:E11"/>
    <mergeCell ref="D12:E12"/>
    <mergeCell ref="D13:E13"/>
    <mergeCell ref="A8:C8"/>
    <mergeCell ref="A9:C9"/>
    <mergeCell ref="A10:C10"/>
    <mergeCell ref="A11:C11"/>
    <mergeCell ref="A4:E4"/>
    <mergeCell ref="A5:E5"/>
    <mergeCell ref="A6:E6"/>
    <mergeCell ref="A7:C7"/>
    <mergeCell ref="A12:C12"/>
  </mergeCells>
  <phoneticPr fontId="0" type="noConversion"/>
  <printOptions horizontalCentered="1" verticalCentered="1"/>
  <pageMargins left="0.5" right="0.5" top="0.5" bottom="0.5" header="0.5" footer="0.5"/>
  <pageSetup scale="7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8">
    <tabColor rgb="FF00B050"/>
    <pageSetUpPr fitToPage="1"/>
  </sheetPr>
  <dimension ref="A1:F81"/>
  <sheetViews>
    <sheetView defaultGridColor="0" view="pageBreakPreview" colorId="22" zoomScale="60" zoomScaleNormal="85" workbookViewId="0">
      <selection activeCell="B16" sqref="B16:F16"/>
    </sheetView>
  </sheetViews>
  <sheetFormatPr defaultColWidth="9.6640625" defaultRowHeight="15"/>
  <cols>
    <col min="1" max="1" width="2.6640625" style="4" customWidth="1"/>
    <col min="2" max="2" width="4.6640625" style="4" customWidth="1"/>
    <col min="3" max="3" width="30.6640625" style="4" customWidth="1"/>
    <col min="4" max="4" width="20.88671875" style="4" customWidth="1"/>
    <col min="5" max="5" width="15.6640625" style="4" customWidth="1"/>
    <col min="6" max="6" width="16.6640625" style="4" customWidth="1"/>
    <col min="7" max="16384" width="9.6640625" style="4"/>
  </cols>
  <sheetData>
    <row r="1" spans="1:6">
      <c r="A1" s="13" t="s">
        <v>2838</v>
      </c>
      <c r="B1" s="41"/>
      <c r="C1" s="128"/>
      <c r="D1" s="129" t="s">
        <v>2747</v>
      </c>
      <c r="E1" s="129" t="s">
        <v>2840</v>
      </c>
      <c r="F1" s="158" t="s">
        <v>2841</v>
      </c>
    </row>
    <row r="2" spans="1:6">
      <c r="A2" s="47" t="str">
        <f>'Data Sheet'!$C$25</f>
        <v>Orange and Rockland Utilities, Inc</v>
      </c>
      <c r="B2" s="11"/>
      <c r="C2" s="56"/>
      <c r="D2" s="53" t="s">
        <v>3909</v>
      </c>
      <c r="E2" s="53" t="s">
        <v>2709</v>
      </c>
      <c r="F2" s="58"/>
    </row>
    <row r="3" spans="1:6" ht="15" customHeight="1">
      <c r="A3" s="49"/>
      <c r="B3" s="52"/>
      <c r="C3" s="77"/>
      <c r="D3" s="61" t="s">
        <v>69</v>
      </c>
      <c r="E3" s="1881" t="str">
        <f>'Data Sheet'!$C$40</f>
        <v>4/30/2014</v>
      </c>
      <c r="F3" s="71" t="str">
        <f>'Data Sheet'!$C$38</f>
        <v>12/31/2013</v>
      </c>
    </row>
    <row r="4" spans="1:6" ht="15" customHeight="1">
      <c r="A4" s="159"/>
      <c r="B4" s="132" t="s">
        <v>3095</v>
      </c>
      <c r="C4" s="132"/>
      <c r="D4" s="132"/>
      <c r="E4" s="132"/>
      <c r="F4" s="133"/>
    </row>
    <row r="5" spans="1:6">
      <c r="A5" s="47"/>
      <c r="B5" s="3427" t="s">
        <v>2553</v>
      </c>
      <c r="C5" s="3427"/>
      <c r="D5" s="3427"/>
      <c r="E5" s="3427"/>
      <c r="F5" s="3438"/>
    </row>
    <row r="6" spans="1:6">
      <c r="A6" s="47"/>
      <c r="B6" s="3383" t="s">
        <v>2780</v>
      </c>
      <c r="C6" s="3383"/>
      <c r="D6" s="3383"/>
      <c r="E6" s="3383"/>
      <c r="F6" s="3384"/>
    </row>
    <row r="7" spans="1:6">
      <c r="A7" s="47"/>
      <c r="B7" s="3383" t="s">
        <v>2781</v>
      </c>
      <c r="C7" s="3383"/>
      <c r="D7" s="3383"/>
      <c r="E7" s="3383"/>
      <c r="F7" s="3384"/>
    </row>
    <row r="8" spans="1:6">
      <c r="A8" s="47"/>
      <c r="B8" s="3383" t="s">
        <v>2782</v>
      </c>
      <c r="C8" s="3383"/>
      <c r="D8" s="3383"/>
      <c r="E8" s="3383"/>
      <c r="F8" s="3384"/>
    </row>
    <row r="9" spans="1:6">
      <c r="A9" s="47"/>
      <c r="B9" s="3383" t="s">
        <v>2338</v>
      </c>
      <c r="C9" s="3383"/>
      <c r="D9" s="3383"/>
      <c r="E9" s="3383"/>
      <c r="F9" s="3384"/>
    </row>
    <row r="10" spans="1:6">
      <c r="A10" s="47"/>
      <c r="B10" s="3383" t="s">
        <v>778</v>
      </c>
      <c r="C10" s="3383"/>
      <c r="D10" s="3383"/>
      <c r="E10" s="3383"/>
      <c r="F10" s="3384"/>
    </row>
    <row r="11" spans="1:6">
      <c r="A11" s="47"/>
      <c r="B11" s="3383" t="s">
        <v>3028</v>
      </c>
      <c r="C11" s="3383"/>
      <c r="D11" s="3383"/>
      <c r="E11" s="3383"/>
      <c r="F11" s="3384"/>
    </row>
    <row r="12" spans="1:6">
      <c r="A12" s="47"/>
      <c r="B12" s="3383" t="s">
        <v>779</v>
      </c>
      <c r="C12" s="3383"/>
      <c r="D12" s="3383"/>
      <c r="E12" s="3383"/>
      <c r="F12" s="3384"/>
    </row>
    <row r="13" spans="1:6">
      <c r="A13" s="47"/>
      <c r="B13" s="3383" t="s">
        <v>3029</v>
      </c>
      <c r="C13" s="3383"/>
      <c r="D13" s="3383"/>
      <c r="E13" s="3383"/>
      <c r="F13" s="3384"/>
    </row>
    <row r="14" spans="1:6">
      <c r="A14" s="47"/>
      <c r="B14" s="3383" t="s">
        <v>1751</v>
      </c>
      <c r="C14" s="3383"/>
      <c r="D14" s="3383"/>
      <c r="E14" s="3383"/>
      <c r="F14" s="3384"/>
    </row>
    <row r="15" spans="1:6">
      <c r="A15" s="47"/>
      <c r="B15" s="3383" t="s">
        <v>2071</v>
      </c>
      <c r="C15" s="3383"/>
      <c r="D15" s="3383"/>
      <c r="E15" s="3383"/>
      <c r="F15" s="3384"/>
    </row>
    <row r="16" spans="1:6">
      <c r="A16" s="47"/>
      <c r="B16" s="3383" t="s">
        <v>1752</v>
      </c>
      <c r="C16" s="3383"/>
      <c r="D16" s="3383"/>
      <c r="E16" s="3383"/>
      <c r="F16" s="3384"/>
    </row>
    <row r="17" spans="1:6">
      <c r="A17" s="47"/>
      <c r="B17" s="3383" t="s">
        <v>1753</v>
      </c>
      <c r="C17" s="3383"/>
      <c r="D17" s="3383"/>
      <c r="E17" s="3383"/>
      <c r="F17" s="3384"/>
    </row>
    <row r="18" spans="1:6">
      <c r="A18" s="47"/>
      <c r="B18" s="3383" t="s">
        <v>2072</v>
      </c>
      <c r="C18" s="3383"/>
      <c r="D18" s="3383"/>
      <c r="E18" s="3383"/>
      <c r="F18" s="3384"/>
    </row>
    <row r="19" spans="1:6">
      <c r="A19" s="47"/>
      <c r="B19" s="3383" t="s">
        <v>1754</v>
      </c>
      <c r="C19" s="3383"/>
      <c r="D19" s="3383"/>
      <c r="E19" s="3383"/>
      <c r="F19" s="3384"/>
    </row>
    <row r="20" spans="1:6">
      <c r="A20" s="47"/>
      <c r="B20" s="3383" t="s">
        <v>1755</v>
      </c>
      <c r="C20" s="3383"/>
      <c r="D20" s="3383"/>
      <c r="E20" s="3383"/>
      <c r="F20" s="3384"/>
    </row>
    <row r="21" spans="1:6">
      <c r="A21" s="47"/>
      <c r="B21" s="11"/>
      <c r="C21" s="11"/>
      <c r="D21" s="11"/>
      <c r="E21" s="11"/>
      <c r="F21" s="48"/>
    </row>
    <row r="22" spans="1:6">
      <c r="A22" s="62"/>
      <c r="B22" s="63" t="s">
        <v>4231</v>
      </c>
      <c r="C22" s="370" t="s">
        <v>3741</v>
      </c>
      <c r="D22" s="232"/>
      <c r="E22" s="232"/>
      <c r="F22" s="223" t="s">
        <v>3045</v>
      </c>
    </row>
    <row r="23" spans="1:6">
      <c r="A23" s="49"/>
      <c r="B23" s="52" t="s">
        <v>4234</v>
      </c>
      <c r="C23" s="206" t="s">
        <v>74</v>
      </c>
      <c r="D23" s="50"/>
      <c r="E23" s="50"/>
      <c r="F23" s="138" t="s">
        <v>2140</v>
      </c>
    </row>
    <row r="24" spans="1:6" ht="15.75">
      <c r="A24" s="47"/>
      <c r="B24" s="56">
        <v>1</v>
      </c>
      <c r="C24" s="184" t="s">
        <v>1756</v>
      </c>
      <c r="D24" s="11"/>
      <c r="E24" s="433"/>
      <c r="F24" s="178"/>
    </row>
    <row r="25" spans="1:6">
      <c r="A25" s="47"/>
      <c r="B25" s="56">
        <v>2</v>
      </c>
      <c r="C25" s="11"/>
      <c r="D25" s="11"/>
      <c r="E25" s="11"/>
      <c r="F25" s="177"/>
    </row>
    <row r="26" spans="1:6">
      <c r="A26" s="47"/>
      <c r="B26" s="56">
        <v>3</v>
      </c>
      <c r="C26" s="11"/>
      <c r="D26" s="11"/>
      <c r="E26" s="11"/>
      <c r="F26" s="178"/>
    </row>
    <row r="27" spans="1:6">
      <c r="A27" s="47"/>
      <c r="B27" s="56">
        <v>4</v>
      </c>
      <c r="C27" s="11"/>
      <c r="D27" s="11"/>
      <c r="E27" s="283"/>
      <c r="F27" s="178"/>
    </row>
    <row r="28" spans="1:6">
      <c r="A28" s="47"/>
      <c r="B28" s="56">
        <v>5</v>
      </c>
      <c r="C28" s="11"/>
      <c r="D28" s="11"/>
      <c r="E28" s="199"/>
      <c r="F28" s="178"/>
    </row>
    <row r="29" spans="1:6">
      <c r="A29" s="47"/>
      <c r="B29" s="56">
        <v>6</v>
      </c>
      <c r="C29" s="11"/>
      <c r="D29" s="11"/>
      <c r="E29" s="199"/>
      <c r="F29" s="178"/>
    </row>
    <row r="30" spans="1:6">
      <c r="A30" s="47"/>
      <c r="B30" s="56">
        <v>7</v>
      </c>
      <c r="C30" s="11"/>
      <c r="D30" s="11"/>
      <c r="E30" s="199"/>
      <c r="F30" s="178"/>
    </row>
    <row r="31" spans="1:6">
      <c r="A31" s="47"/>
      <c r="B31" s="56">
        <v>8</v>
      </c>
      <c r="C31" s="11"/>
      <c r="D31" s="1843" t="s">
        <v>1502</v>
      </c>
      <c r="E31" s="199"/>
      <c r="F31" s="162">
        <f>SUM(F25:F30)</f>
        <v>0</v>
      </c>
    </row>
    <row r="32" spans="1:6">
      <c r="A32" s="47"/>
      <c r="B32" s="56">
        <v>9</v>
      </c>
      <c r="C32" s="11"/>
      <c r="D32" s="11"/>
      <c r="E32" s="11"/>
      <c r="F32" s="178"/>
    </row>
    <row r="33" spans="1:6">
      <c r="A33" s="47"/>
      <c r="B33" s="56">
        <v>10</v>
      </c>
      <c r="C33" s="184" t="s">
        <v>1757</v>
      </c>
      <c r="D33" s="11"/>
      <c r="E33" s="199"/>
      <c r="F33" s="178"/>
    </row>
    <row r="34" spans="1:6">
      <c r="A34" s="47"/>
      <c r="B34" s="56">
        <v>11</v>
      </c>
      <c r="C34" s="11"/>
      <c r="D34" s="11"/>
      <c r="E34" s="199"/>
      <c r="F34" s="177"/>
    </row>
    <row r="35" spans="1:6">
      <c r="A35" s="47"/>
      <c r="B35" s="56">
        <v>12</v>
      </c>
      <c r="C35" s="11"/>
      <c r="D35" s="11"/>
      <c r="E35" s="199"/>
      <c r="F35" s="178"/>
    </row>
    <row r="36" spans="1:6">
      <c r="A36" s="47"/>
      <c r="B36" s="56">
        <v>13</v>
      </c>
      <c r="C36" s="11"/>
      <c r="D36" s="11"/>
      <c r="E36" s="199"/>
      <c r="F36" s="178"/>
    </row>
    <row r="37" spans="1:6">
      <c r="A37" s="47"/>
      <c r="B37" s="56">
        <v>14</v>
      </c>
      <c r="C37" s="11"/>
      <c r="D37" s="11"/>
      <c r="E37" s="199"/>
      <c r="F37" s="178"/>
    </row>
    <row r="38" spans="1:6">
      <c r="A38" s="47"/>
      <c r="B38" s="56">
        <v>15</v>
      </c>
      <c r="C38" s="11"/>
      <c r="D38" s="11"/>
      <c r="E38" s="199"/>
      <c r="F38" s="178"/>
    </row>
    <row r="39" spans="1:6">
      <c r="A39" s="47"/>
      <c r="B39" s="56">
        <v>16</v>
      </c>
      <c r="C39" s="11"/>
      <c r="D39" s="11"/>
      <c r="E39" s="199"/>
      <c r="F39" s="178"/>
    </row>
    <row r="40" spans="1:6">
      <c r="A40" s="47"/>
      <c r="B40" s="56">
        <v>17</v>
      </c>
      <c r="C40" s="11"/>
      <c r="D40" s="1843" t="s">
        <v>1502</v>
      </c>
      <c r="E40" s="199"/>
      <c r="F40" s="162">
        <f>SUM(F34:F39)</f>
        <v>0</v>
      </c>
    </row>
    <row r="41" spans="1:6">
      <c r="A41" s="47"/>
      <c r="B41" s="56">
        <v>18</v>
      </c>
      <c r="C41" s="11"/>
      <c r="D41" s="11"/>
      <c r="E41" s="199"/>
      <c r="F41" s="178"/>
    </row>
    <row r="42" spans="1:6">
      <c r="A42" s="47"/>
      <c r="B42" s="56">
        <v>19</v>
      </c>
      <c r="C42" s="184" t="s">
        <v>1758</v>
      </c>
      <c r="D42" s="11"/>
      <c r="E42" s="199"/>
      <c r="F42" s="178"/>
    </row>
    <row r="43" spans="1:6">
      <c r="A43" s="47"/>
      <c r="B43" s="56">
        <v>20</v>
      </c>
      <c r="C43" s="11"/>
      <c r="D43" s="11"/>
      <c r="E43" s="199"/>
      <c r="F43" s="177"/>
    </row>
    <row r="44" spans="1:6">
      <c r="A44" s="47"/>
      <c r="B44" s="56">
        <v>21</v>
      </c>
      <c r="C44" s="11"/>
      <c r="D44" s="11"/>
      <c r="E44" s="199"/>
      <c r="F44" s="178"/>
    </row>
    <row r="45" spans="1:6">
      <c r="A45" s="47"/>
      <c r="B45" s="56">
        <v>22</v>
      </c>
      <c r="C45" s="11"/>
      <c r="D45" s="11"/>
      <c r="E45" s="199"/>
      <c r="F45" s="178"/>
    </row>
    <row r="46" spans="1:6">
      <c r="A46" s="47"/>
      <c r="B46" s="56">
        <v>23</v>
      </c>
      <c r="C46" s="11"/>
      <c r="D46" s="11"/>
      <c r="E46" s="199"/>
      <c r="F46" s="178"/>
    </row>
    <row r="47" spans="1:6">
      <c r="A47" s="47"/>
      <c r="B47" s="56">
        <v>24</v>
      </c>
      <c r="C47" s="11"/>
      <c r="D47" s="11"/>
      <c r="E47" s="199"/>
      <c r="F47" s="178"/>
    </row>
    <row r="48" spans="1:6">
      <c r="A48" s="47"/>
      <c r="B48" s="56">
        <v>25</v>
      </c>
      <c r="C48" s="11"/>
      <c r="D48" s="11"/>
      <c r="E48" s="199"/>
      <c r="F48" s="178"/>
    </row>
    <row r="49" spans="1:6">
      <c r="A49" s="47"/>
      <c r="B49" s="56">
        <v>26</v>
      </c>
      <c r="C49" s="11"/>
      <c r="D49" s="1843" t="s">
        <v>1502</v>
      </c>
      <c r="E49" s="199"/>
      <c r="F49" s="162">
        <f>SUM(F43:F48)</f>
        <v>0</v>
      </c>
    </row>
    <row r="50" spans="1:6">
      <c r="A50" s="47"/>
      <c r="B50" s="56">
        <v>27</v>
      </c>
      <c r="C50" s="11"/>
      <c r="D50" s="11"/>
      <c r="E50" s="199"/>
      <c r="F50" s="178"/>
    </row>
    <row r="51" spans="1:6">
      <c r="A51" s="47"/>
      <c r="B51" s="56">
        <v>28</v>
      </c>
      <c r="C51" s="184" t="s">
        <v>1759</v>
      </c>
      <c r="D51" s="11"/>
      <c r="E51" s="199"/>
      <c r="F51" s="178"/>
    </row>
    <row r="52" spans="1:6">
      <c r="A52" s="47"/>
      <c r="B52" s="56">
        <v>29</v>
      </c>
      <c r="C52" s="11"/>
      <c r="D52" s="11"/>
      <c r="E52" s="199"/>
      <c r="F52" s="177">
        <v>109564651</v>
      </c>
    </row>
    <row r="53" spans="1:6">
      <c r="A53" s="47"/>
      <c r="B53" s="56">
        <v>30</v>
      </c>
      <c r="C53" s="11"/>
      <c r="D53" s="11"/>
      <c r="E53" s="199"/>
      <c r="F53" s="178"/>
    </row>
    <row r="54" spans="1:6">
      <c r="A54" s="47"/>
      <c r="B54" s="56">
        <v>31</v>
      </c>
      <c r="C54" s="11"/>
      <c r="D54" s="11"/>
      <c r="E54" s="11"/>
      <c r="F54" s="178"/>
    </row>
    <row r="55" spans="1:6">
      <c r="A55" s="47"/>
      <c r="B55" s="56">
        <v>32</v>
      </c>
      <c r="C55" s="11"/>
      <c r="D55" s="11"/>
      <c r="E55" s="11"/>
      <c r="F55" s="178"/>
    </row>
    <row r="56" spans="1:6">
      <c r="A56" s="47"/>
      <c r="B56" s="56">
        <v>33</v>
      </c>
      <c r="C56" s="11"/>
      <c r="D56" s="11"/>
      <c r="E56" s="11"/>
      <c r="F56" s="178"/>
    </row>
    <row r="57" spans="1:6">
      <c r="A57" s="47"/>
      <c r="B57" s="56">
        <v>34</v>
      </c>
      <c r="C57" s="11"/>
      <c r="D57" s="11"/>
      <c r="E57" s="11"/>
      <c r="F57" s="178"/>
    </row>
    <row r="58" spans="1:6">
      <c r="A58" s="47"/>
      <c r="B58" s="56">
        <v>35</v>
      </c>
      <c r="C58" s="11"/>
      <c r="D58" s="1843" t="s">
        <v>1502</v>
      </c>
      <c r="E58" s="11"/>
      <c r="F58" s="162">
        <f>SUM(F52:F57)</f>
        <v>109564651</v>
      </c>
    </row>
    <row r="59" spans="1:6">
      <c r="A59" s="47"/>
      <c r="B59" s="56">
        <v>36</v>
      </c>
      <c r="C59" s="11"/>
      <c r="D59" s="11"/>
      <c r="E59" s="11"/>
      <c r="F59" s="178"/>
    </row>
    <row r="60" spans="1:6">
      <c r="A60" s="47"/>
      <c r="B60" s="56">
        <v>37</v>
      </c>
      <c r="C60" s="11"/>
      <c r="D60" s="11"/>
      <c r="E60" s="11"/>
      <c r="F60" s="178"/>
    </row>
    <row r="61" spans="1:6">
      <c r="A61" s="47"/>
      <c r="B61" s="56">
        <v>38</v>
      </c>
      <c r="C61" s="11"/>
      <c r="D61" s="11"/>
      <c r="E61" s="11"/>
      <c r="F61" s="178"/>
    </row>
    <row r="62" spans="1:6">
      <c r="A62" s="47"/>
      <c r="B62" s="56">
        <v>39</v>
      </c>
      <c r="C62" s="11"/>
      <c r="D62" s="11"/>
      <c r="E62" s="11"/>
      <c r="F62" s="178"/>
    </row>
    <row r="63" spans="1:6" ht="15.75" thickBot="1">
      <c r="A63" s="190"/>
      <c r="B63" s="153">
        <v>40</v>
      </c>
      <c r="C63" s="172" t="s">
        <v>1741</v>
      </c>
      <c r="D63" s="172"/>
      <c r="E63" s="170"/>
      <c r="F63" s="169">
        <f>F31+F40+F49+F58</f>
        <v>109564651</v>
      </c>
    </row>
    <row r="65" spans="1:6">
      <c r="B65" s="3437" t="s">
        <v>1760</v>
      </c>
      <c r="C65" s="3437"/>
      <c r="D65" s="3437"/>
    </row>
    <row r="66" spans="1:6">
      <c r="A66" s="11"/>
      <c r="B66" s="3381" t="s">
        <v>668</v>
      </c>
      <c r="C66" s="3381"/>
      <c r="D66" s="3381"/>
      <c r="E66" s="3381"/>
      <c r="F66" s="3381"/>
    </row>
    <row r="73" spans="1:6">
      <c r="A73" s="11"/>
      <c r="B73" s="11"/>
    </row>
    <row r="74" spans="1:6">
      <c r="A74" s="11"/>
      <c r="B74" s="11"/>
    </row>
    <row r="75" spans="1:6">
      <c r="A75" s="11"/>
      <c r="B75" s="11"/>
    </row>
    <row r="76" spans="1:6">
      <c r="A76" s="11"/>
      <c r="B76" s="11"/>
    </row>
    <row r="77" spans="1:6">
      <c r="A77" s="11"/>
      <c r="B77" s="11"/>
    </row>
    <row r="78" spans="1:6">
      <c r="A78" s="11"/>
      <c r="B78" s="11"/>
    </row>
    <row r="79" spans="1:6">
      <c r="A79" s="11"/>
      <c r="B79" s="11"/>
    </row>
    <row r="80" spans="1:6">
      <c r="A80" s="11"/>
      <c r="B80" s="11"/>
    </row>
    <row r="81" spans="1:2">
      <c r="A81" s="11"/>
      <c r="B81" s="11"/>
    </row>
  </sheetData>
  <mergeCells count="18">
    <mergeCell ref="B5:F5"/>
    <mergeCell ref="B6:F6"/>
    <mergeCell ref="B7:F7"/>
    <mergeCell ref="B8:F8"/>
    <mergeCell ref="B13:F13"/>
    <mergeCell ref="B14:F14"/>
    <mergeCell ref="B15:F15"/>
    <mergeCell ref="B16:F16"/>
    <mergeCell ref="B9:F9"/>
    <mergeCell ref="B10:F10"/>
    <mergeCell ref="B11:F11"/>
    <mergeCell ref="B12:F12"/>
    <mergeCell ref="B65:D65"/>
    <mergeCell ref="B66:F66"/>
    <mergeCell ref="B17:F17"/>
    <mergeCell ref="B18:F18"/>
    <mergeCell ref="B19:F19"/>
    <mergeCell ref="B20:F20"/>
  </mergeCells>
  <phoneticPr fontId="0" type="noConversion"/>
  <printOptions horizontalCentered="1" verticalCentered="1"/>
  <pageMargins left="0.5" right="0.5" top="0.5" bottom="0.5" header="0.5" footer="0.5"/>
  <pageSetup scale="73" orientation="portrait" horizontalDpi="300" verticalDpi="300" r:id="rId1"/>
  <headerFooter alignWithMargins="0">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
    <pageSetUpPr fitToPage="1"/>
  </sheetPr>
  <dimension ref="A1:E82"/>
  <sheetViews>
    <sheetView defaultGridColor="0" view="pageBreakPreview" topLeftCell="A22" colorId="22" zoomScale="60" zoomScaleNormal="85" workbookViewId="0">
      <selection activeCell="B53" sqref="B53"/>
    </sheetView>
  </sheetViews>
  <sheetFormatPr defaultColWidth="9.6640625" defaultRowHeight="15"/>
  <cols>
    <col min="1" max="1" width="20.6640625" style="4" customWidth="1"/>
    <col min="2" max="2" width="75.6640625" style="4" customWidth="1"/>
    <col min="3" max="3" width="9.6640625" style="4"/>
    <col min="4" max="4" width="13" style="4" customWidth="1"/>
    <col min="5" max="5" width="30.5546875" style="4" customWidth="1"/>
    <col min="6" max="16384" width="9.6640625" style="4"/>
  </cols>
  <sheetData>
    <row r="1" spans="1:5" ht="18.75" thickBot="1">
      <c r="A1" s="368" t="str">
        <f>'Data Sheet'!A64</f>
        <v>Annual Report of Orange and Rockland Utilities, Inc                                                                                                                                       Year ended 12/31/2013</v>
      </c>
      <c r="B1" s="451"/>
      <c r="C1" s="451"/>
      <c r="D1" s="451"/>
      <c r="E1" s="2561"/>
    </row>
    <row r="2" spans="1:5" ht="18">
      <c r="A2" s="516"/>
      <c r="B2" s="517"/>
      <c r="C2" s="517"/>
      <c r="D2" s="517"/>
      <c r="E2" s="518"/>
    </row>
    <row r="3" spans="1:5" ht="16.149999999999999" customHeight="1">
      <c r="A3" s="3266" t="s">
        <v>3852</v>
      </c>
      <c r="B3" s="3267"/>
      <c r="C3" s="3267"/>
      <c r="D3" s="3267"/>
      <c r="E3" s="3268"/>
    </row>
    <row r="4" spans="1:5" ht="16.149999999999999" customHeight="1">
      <c r="A4" s="519"/>
      <c r="B4" s="368"/>
      <c r="C4" s="368"/>
      <c r="D4" s="368"/>
      <c r="E4" s="520"/>
    </row>
    <row r="5" spans="1:5" ht="48.6" customHeight="1">
      <c r="A5" s="3263" t="s">
        <v>3740</v>
      </c>
      <c r="B5" s="3264"/>
      <c r="C5" s="3264"/>
      <c r="D5" s="3264"/>
      <c r="E5" s="3265"/>
    </row>
    <row r="6" spans="1:5" ht="15.75" thickBot="1">
      <c r="A6" s="47"/>
      <c r="B6" s="11"/>
      <c r="C6" s="11"/>
      <c r="D6" s="11"/>
      <c r="E6" s="48"/>
    </row>
    <row r="7" spans="1:5" ht="18">
      <c r="A7" s="521"/>
      <c r="B7" s="517"/>
      <c r="C7" s="517"/>
      <c r="D7" s="521"/>
      <c r="E7" s="518"/>
    </row>
    <row r="8" spans="1:5" ht="18">
      <c r="A8" s="522" t="s">
        <v>3741</v>
      </c>
      <c r="B8" s="523" t="s">
        <v>3742</v>
      </c>
      <c r="C8" s="369"/>
      <c r="D8" s="522" t="s">
        <v>3743</v>
      </c>
      <c r="E8" s="524" t="s">
        <v>3744</v>
      </c>
    </row>
    <row r="9" spans="1:5" ht="18">
      <c r="A9" s="525" t="s">
        <v>3745</v>
      </c>
      <c r="B9" s="368"/>
      <c r="C9" s="368"/>
      <c r="D9" s="525" t="s">
        <v>3745</v>
      </c>
      <c r="E9" s="526" t="s">
        <v>3745</v>
      </c>
    </row>
    <row r="10" spans="1:5" ht="18.75" thickBot="1">
      <c r="A10" s="527"/>
      <c r="B10" s="528"/>
      <c r="C10" s="528"/>
      <c r="D10" s="527"/>
      <c r="E10" s="529"/>
    </row>
    <row r="11" spans="1:5">
      <c r="A11" s="2212"/>
      <c r="B11" s="1703"/>
      <c r="C11" s="1703"/>
      <c r="D11" s="2213"/>
      <c r="E11" s="2214"/>
    </row>
    <row r="12" spans="1:5">
      <c r="A12" s="2212"/>
      <c r="B12" s="1703"/>
      <c r="C12" s="1703"/>
      <c r="D12" s="2213"/>
      <c r="E12" s="2214"/>
    </row>
    <row r="13" spans="1:5">
      <c r="A13" s="2212"/>
      <c r="B13" s="1703"/>
      <c r="C13" s="1703"/>
      <c r="D13" s="2213"/>
      <c r="E13" s="2214"/>
    </row>
    <row r="14" spans="1:5">
      <c r="A14" s="2212"/>
      <c r="B14" s="1703"/>
      <c r="C14" s="1703"/>
      <c r="D14" s="2213"/>
      <c r="E14" s="2214"/>
    </row>
    <row r="15" spans="1:5">
      <c r="A15" s="2212"/>
      <c r="B15" s="1703"/>
      <c r="C15" s="1703"/>
      <c r="D15" s="2213"/>
      <c r="E15" s="2214"/>
    </row>
    <row r="16" spans="1:5">
      <c r="A16" s="2212"/>
      <c r="B16" s="1703"/>
      <c r="C16" s="1703"/>
      <c r="D16" s="2213"/>
      <c r="E16" s="2214"/>
    </row>
    <row r="17" spans="1:5">
      <c r="A17" s="2212"/>
      <c r="B17" s="1703"/>
      <c r="C17" s="1703"/>
      <c r="D17" s="2213"/>
      <c r="E17" s="2214"/>
    </row>
    <row r="18" spans="1:5">
      <c r="A18" s="2212"/>
      <c r="B18" s="1703"/>
      <c r="C18" s="1703"/>
      <c r="D18" s="2213"/>
      <c r="E18" s="2214"/>
    </row>
    <row r="19" spans="1:5">
      <c r="A19" s="2212"/>
      <c r="B19" s="1703"/>
      <c r="C19" s="1703"/>
      <c r="D19" s="2213"/>
      <c r="E19" s="2214"/>
    </row>
    <row r="20" spans="1:5">
      <c r="A20" s="2212"/>
      <c r="B20" s="1703"/>
      <c r="C20" s="1703"/>
      <c r="D20" s="2213"/>
      <c r="E20" s="2214"/>
    </row>
    <row r="21" spans="1:5">
      <c r="A21" s="2212"/>
      <c r="B21" s="1703"/>
      <c r="C21" s="1703"/>
      <c r="D21" s="2213"/>
      <c r="E21" s="2214"/>
    </row>
    <row r="22" spans="1:5">
      <c r="A22" s="2212"/>
      <c r="B22" s="1703"/>
      <c r="C22" s="1703"/>
      <c r="D22" s="2213"/>
      <c r="E22" s="2214"/>
    </row>
    <row r="23" spans="1:5">
      <c r="A23" s="2212"/>
      <c r="B23" s="1703"/>
      <c r="C23" s="1703"/>
      <c r="D23" s="2213"/>
      <c r="E23" s="2214"/>
    </row>
    <row r="24" spans="1:5">
      <c r="A24" s="2212"/>
      <c r="B24" s="1703"/>
      <c r="C24" s="1703"/>
      <c r="D24" s="2213"/>
      <c r="E24" s="2214"/>
    </row>
    <row r="25" spans="1:5">
      <c r="A25" s="2212"/>
      <c r="B25" s="1703"/>
      <c r="C25" s="1703"/>
      <c r="D25" s="2213"/>
      <c r="E25" s="2214"/>
    </row>
    <row r="26" spans="1:5">
      <c r="A26" s="2212"/>
      <c r="B26" s="1703"/>
      <c r="C26" s="1703"/>
      <c r="D26" s="2213"/>
      <c r="E26" s="2214"/>
    </row>
    <row r="27" spans="1:5">
      <c r="A27" s="2212"/>
      <c r="B27" s="1703"/>
      <c r="C27" s="1703"/>
      <c r="D27" s="2213"/>
      <c r="E27" s="2214"/>
    </row>
    <row r="28" spans="1:5">
      <c r="A28" s="2212"/>
      <c r="B28" s="1703"/>
      <c r="C28" s="1703"/>
      <c r="D28" s="2213"/>
      <c r="E28" s="2214"/>
    </row>
    <row r="29" spans="1:5">
      <c r="A29" s="2212"/>
      <c r="B29" s="1703"/>
      <c r="C29" s="1703"/>
      <c r="D29" s="2213"/>
      <c r="E29" s="2214"/>
    </row>
    <row r="30" spans="1:5">
      <c r="A30" s="2212"/>
      <c r="B30" s="1703"/>
      <c r="C30" s="1703"/>
      <c r="D30" s="2213"/>
      <c r="E30" s="2214"/>
    </row>
    <row r="31" spans="1:5">
      <c r="A31" s="2212"/>
      <c r="B31" s="1703"/>
      <c r="C31" s="1703"/>
      <c r="D31" s="2213"/>
      <c r="E31" s="2214"/>
    </row>
    <row r="32" spans="1:5">
      <c r="A32" s="2212"/>
      <c r="B32" s="1703"/>
      <c r="C32" s="1703"/>
      <c r="D32" s="2213"/>
      <c r="E32" s="2214"/>
    </row>
    <row r="33" spans="1:5">
      <c r="A33" s="2212"/>
      <c r="B33" s="1703"/>
      <c r="C33" s="1703"/>
      <c r="D33" s="2213"/>
      <c r="E33" s="2214"/>
    </row>
    <row r="34" spans="1:5">
      <c r="A34" s="2212"/>
      <c r="B34" s="1703"/>
      <c r="C34" s="1703"/>
      <c r="D34" s="2213"/>
      <c r="E34" s="2214"/>
    </row>
    <row r="35" spans="1:5">
      <c r="A35" s="2212"/>
      <c r="B35" s="1703"/>
      <c r="C35" s="1703"/>
      <c r="D35" s="2213"/>
      <c r="E35" s="2214"/>
    </row>
    <row r="36" spans="1:5">
      <c r="A36" s="2212"/>
      <c r="B36" s="1703"/>
      <c r="C36" s="1703"/>
      <c r="D36" s="2213"/>
      <c r="E36" s="2214"/>
    </row>
    <row r="37" spans="1:5">
      <c r="A37" s="2212"/>
      <c r="B37" s="1703"/>
      <c r="C37" s="1703"/>
      <c r="D37" s="2213"/>
      <c r="E37" s="2214"/>
    </row>
    <row r="38" spans="1:5">
      <c r="A38" s="2212"/>
      <c r="B38" s="1703"/>
      <c r="C38" s="1703"/>
      <c r="D38" s="2213"/>
      <c r="E38" s="2214"/>
    </row>
    <row r="39" spans="1:5">
      <c r="A39" s="2212"/>
      <c r="B39" s="1703"/>
      <c r="C39" s="1703"/>
      <c r="D39" s="2213"/>
      <c r="E39" s="2214"/>
    </row>
    <row r="40" spans="1:5">
      <c r="A40" s="2212"/>
      <c r="B40" s="1703"/>
      <c r="C40" s="1703"/>
      <c r="D40" s="2213"/>
      <c r="E40" s="2214"/>
    </row>
    <row r="41" spans="1:5">
      <c r="A41" s="2212"/>
      <c r="B41" s="1703"/>
      <c r="C41" s="1703"/>
      <c r="D41" s="2213"/>
      <c r="E41" s="2214"/>
    </row>
    <row r="42" spans="1:5">
      <c r="A42" s="2212"/>
      <c r="B42" s="1703"/>
      <c r="C42" s="1703"/>
      <c r="D42" s="2213"/>
      <c r="E42" s="2214"/>
    </row>
    <row r="43" spans="1:5">
      <c r="A43" s="2212"/>
      <c r="B43" s="1703"/>
      <c r="C43" s="1703"/>
      <c r="D43" s="2213"/>
      <c r="E43" s="2214"/>
    </row>
    <row r="44" spans="1:5">
      <c r="A44" s="2212"/>
      <c r="B44" s="1703"/>
      <c r="C44" s="1703"/>
      <c r="D44" s="2213"/>
      <c r="E44" s="2214"/>
    </row>
    <row r="45" spans="1:5">
      <c r="A45" s="2212"/>
      <c r="B45" s="1703"/>
      <c r="C45" s="1703"/>
      <c r="D45" s="2213"/>
      <c r="E45" s="2214"/>
    </row>
    <row r="46" spans="1:5">
      <c r="A46" s="2212"/>
      <c r="B46" s="1703"/>
      <c r="C46" s="1703"/>
      <c r="D46" s="2213"/>
      <c r="E46" s="2214"/>
    </row>
    <row r="47" spans="1:5">
      <c r="A47" s="2212"/>
      <c r="B47" s="1703"/>
      <c r="C47" s="1703"/>
      <c r="D47" s="2213"/>
      <c r="E47" s="2214"/>
    </row>
    <row r="48" spans="1:5">
      <c r="A48" s="2212"/>
      <c r="B48" s="1703"/>
      <c r="C48" s="1703"/>
      <c r="D48" s="2213"/>
      <c r="E48" s="2214"/>
    </row>
    <row r="49" spans="1:5">
      <c r="A49" s="2212"/>
      <c r="B49" s="1703"/>
      <c r="C49" s="1703"/>
      <c r="D49" s="2213"/>
      <c r="E49" s="2214"/>
    </row>
    <row r="50" spans="1:5">
      <c r="A50" s="2212"/>
      <c r="B50" s="1703"/>
      <c r="C50" s="1703"/>
      <c r="D50" s="2213"/>
      <c r="E50" s="2214"/>
    </row>
    <row r="51" spans="1:5">
      <c r="A51" s="2212"/>
      <c r="B51" s="1703"/>
      <c r="C51" s="1703"/>
      <c r="D51" s="2213"/>
      <c r="E51" s="2214"/>
    </row>
    <row r="52" spans="1:5">
      <c r="A52" s="2212"/>
      <c r="B52" s="1703"/>
      <c r="C52" s="1703"/>
      <c r="D52" s="2213"/>
      <c r="E52" s="2214"/>
    </row>
    <row r="53" spans="1:5">
      <c r="A53" s="2212"/>
      <c r="B53" s="1703"/>
      <c r="C53" s="1703"/>
      <c r="D53" s="2213"/>
      <c r="E53" s="2214"/>
    </row>
    <row r="54" spans="1:5">
      <c r="A54" s="2212"/>
      <c r="B54" s="1703"/>
      <c r="C54" s="1703"/>
      <c r="D54" s="2213"/>
      <c r="E54" s="2214"/>
    </row>
    <row r="55" spans="1:5">
      <c r="A55" s="2212"/>
      <c r="B55" s="1703"/>
      <c r="C55" s="1703"/>
      <c r="D55" s="2213"/>
      <c r="E55" s="2214"/>
    </row>
    <row r="56" spans="1:5">
      <c r="A56" s="2212"/>
      <c r="B56" s="1703"/>
      <c r="C56" s="1703"/>
      <c r="D56" s="2213"/>
      <c r="E56" s="2214"/>
    </row>
    <row r="57" spans="1:5">
      <c r="A57" s="2212"/>
      <c r="B57" s="1703"/>
      <c r="C57" s="1703"/>
      <c r="D57" s="2213"/>
      <c r="E57" s="2214"/>
    </row>
    <row r="58" spans="1:5">
      <c r="A58" s="2212"/>
      <c r="B58" s="1703"/>
      <c r="C58" s="1703"/>
      <c r="D58" s="2213"/>
      <c r="E58" s="2214"/>
    </row>
    <row r="59" spans="1:5">
      <c r="A59" s="2212"/>
      <c r="B59" s="1703"/>
      <c r="C59" s="1703"/>
      <c r="D59" s="2213"/>
      <c r="E59" s="2214"/>
    </row>
    <row r="60" spans="1:5">
      <c r="A60" s="2212"/>
      <c r="B60" s="1703"/>
      <c r="C60" s="1703"/>
      <c r="D60" s="2213"/>
      <c r="E60" s="2214"/>
    </row>
    <row r="61" spans="1:5">
      <c r="A61" s="2212"/>
      <c r="B61" s="1703"/>
      <c r="C61" s="1703"/>
      <c r="D61" s="2213"/>
      <c r="E61" s="2214"/>
    </row>
    <row r="62" spans="1:5">
      <c r="A62" s="2212"/>
      <c r="B62" s="1703"/>
      <c r="C62" s="1703"/>
      <c r="D62" s="2213"/>
      <c r="E62" s="2214"/>
    </row>
    <row r="63" spans="1:5">
      <c r="A63" s="2212"/>
      <c r="B63" s="1703"/>
      <c r="C63" s="1703"/>
      <c r="D63" s="2213"/>
      <c r="E63" s="2214"/>
    </row>
    <row r="64" spans="1:5">
      <c r="A64" s="2212"/>
      <c r="B64" s="1703"/>
      <c r="C64" s="1703"/>
      <c r="D64" s="2213"/>
      <c r="E64" s="2214"/>
    </row>
    <row r="65" spans="1:5">
      <c r="A65" s="2212"/>
      <c r="B65" s="1703"/>
      <c r="C65" s="1703"/>
      <c r="D65" s="2213"/>
      <c r="E65" s="2214"/>
    </row>
    <row r="66" spans="1:5">
      <c r="A66" s="2212"/>
      <c r="B66" s="1703"/>
      <c r="C66" s="1703"/>
      <c r="D66" s="2213"/>
      <c r="E66" s="2214"/>
    </row>
    <row r="67" spans="1:5">
      <c r="A67" s="2212"/>
      <c r="B67" s="1703"/>
      <c r="C67" s="1703"/>
      <c r="D67" s="2213"/>
      <c r="E67" s="2214"/>
    </row>
    <row r="68" spans="1:5">
      <c r="A68" s="2212"/>
      <c r="B68" s="1703"/>
      <c r="C68" s="1703"/>
      <c r="D68" s="2213"/>
      <c r="E68" s="2214"/>
    </row>
    <row r="69" spans="1:5">
      <c r="A69" s="2212"/>
      <c r="B69" s="1703"/>
      <c r="C69" s="1703"/>
      <c r="D69" s="2213"/>
      <c r="E69" s="2214"/>
    </row>
    <row r="70" spans="1:5">
      <c r="A70" s="2212"/>
      <c r="B70" s="1703"/>
      <c r="C70" s="1703"/>
      <c r="D70" s="2213"/>
      <c r="E70" s="2214"/>
    </row>
    <row r="71" spans="1:5">
      <c r="A71" s="2212"/>
      <c r="B71" s="1703"/>
      <c r="C71" s="1703"/>
      <c r="D71" s="2213"/>
      <c r="E71" s="2214"/>
    </row>
    <row r="72" spans="1:5">
      <c r="A72" s="2212"/>
      <c r="B72" s="1703"/>
      <c r="C72" s="1703"/>
      <c r="D72" s="2213"/>
      <c r="E72" s="2214"/>
    </row>
    <row r="73" spans="1:5">
      <c r="A73" s="2212"/>
      <c r="B73" s="1703"/>
      <c r="C73" s="1703"/>
      <c r="D73" s="2213"/>
      <c r="E73" s="2214"/>
    </row>
    <row r="74" spans="1:5" ht="15.75" thickBot="1">
      <c r="A74" s="2215"/>
      <c r="B74" s="2216"/>
      <c r="C74" s="2216"/>
      <c r="D74" s="2217"/>
      <c r="E74" s="2218"/>
    </row>
    <row r="75" spans="1:5" ht="18">
      <c r="A75" s="44" t="s">
        <v>3746</v>
      </c>
      <c r="B75" s="369"/>
      <c r="C75" s="44"/>
      <c r="D75" s="44"/>
      <c r="E75" s="44"/>
    </row>
    <row r="82" spans="1:1">
      <c r="A82" s="11"/>
    </row>
  </sheetData>
  <mergeCells count="2">
    <mergeCell ref="A5:E5"/>
    <mergeCell ref="A3:E3"/>
  </mergeCells>
  <phoneticPr fontId="0" type="noConversion"/>
  <printOptions horizontalCentered="1" verticalCentered="1"/>
  <pageMargins left="0.5" right="0.5" top="0.5" bottom="0.5" header="0.5" footer="0.5"/>
  <pageSetup scale="53" orientation="portrait"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9">
    <tabColor rgb="FF00B050"/>
  </sheetPr>
  <dimension ref="A1:AX200"/>
  <sheetViews>
    <sheetView defaultGridColor="0" view="pageBreakPreview" colorId="22" zoomScale="60" zoomScaleNormal="85" workbookViewId="0">
      <selection activeCell="F40" sqref="F40"/>
    </sheetView>
  </sheetViews>
  <sheetFormatPr defaultColWidth="9.6640625" defaultRowHeight="15"/>
  <cols>
    <col min="1" max="1" width="4.6640625" style="4" customWidth="1"/>
    <col min="2" max="2" width="35.6640625" style="4" customWidth="1"/>
    <col min="3" max="3" width="21.5546875" style="4" customWidth="1"/>
    <col min="4" max="4" width="20.6640625" style="4" customWidth="1"/>
    <col min="5" max="5" width="14.33203125" style="4" customWidth="1"/>
    <col min="6" max="16384" width="9.6640625" style="4"/>
  </cols>
  <sheetData>
    <row r="1" spans="1:50">
      <c r="A1" s="13" t="s">
        <v>669</v>
      </c>
      <c r="B1" s="41"/>
      <c r="C1" s="130" t="s">
        <v>2747</v>
      </c>
      <c r="D1" s="129" t="s">
        <v>2840</v>
      </c>
      <c r="E1" s="158" t="s">
        <v>2841</v>
      </c>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row>
    <row r="2" spans="1:50">
      <c r="A2" s="47" t="str">
        <f>'Data Sheet'!$C$25</f>
        <v>Orange and Rockland Utilities, Inc</v>
      </c>
      <c r="B2" s="11"/>
      <c r="C2" s="66" t="s">
        <v>5372</v>
      </c>
      <c r="D2" s="53" t="s">
        <v>2709</v>
      </c>
      <c r="E2" s="58" t="s">
        <v>3747</v>
      </c>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row>
    <row r="3" spans="1:50" ht="15" customHeight="1">
      <c r="A3" s="49"/>
      <c r="B3" s="52"/>
      <c r="C3" s="69" t="s">
        <v>309</v>
      </c>
      <c r="D3" s="462" t="str">
        <f>'Data Sheet'!$C$40</f>
        <v>4/30/2014</v>
      </c>
      <c r="E3" s="71" t="str">
        <f>'Data Sheet'!$C$38</f>
        <v>12/31/2013</v>
      </c>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50" ht="15" customHeight="1">
      <c r="A4" s="131" t="s">
        <v>670</v>
      </c>
      <c r="B4" s="132"/>
      <c r="C4" s="132"/>
      <c r="D4" s="132"/>
      <c r="E4" s="133"/>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c r="A5" s="3380" t="s">
        <v>3308</v>
      </c>
      <c r="B5" s="3378"/>
      <c r="C5" s="3378"/>
      <c r="D5" s="3378"/>
      <c r="E5" s="3379"/>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row>
    <row r="6" spans="1:50">
      <c r="A6" s="3375" t="s">
        <v>208</v>
      </c>
      <c r="B6" s="3376"/>
      <c r="C6" s="3376"/>
      <c r="D6" s="3376"/>
      <c r="E6" s="3372"/>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row>
    <row r="7" spans="1:50">
      <c r="A7" s="3375" t="s">
        <v>207</v>
      </c>
      <c r="B7" s="3376"/>
      <c r="C7" s="3376"/>
      <c r="D7" s="3376"/>
      <c r="E7" s="3372"/>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row>
    <row r="8" spans="1:50">
      <c r="A8" s="3382"/>
      <c r="B8" s="3428"/>
      <c r="C8" s="3428"/>
      <c r="D8" s="3428"/>
      <c r="E8" s="3384"/>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row>
    <row r="9" spans="1:50">
      <c r="A9" s="47"/>
      <c r="B9" s="11"/>
      <c r="C9" s="11"/>
      <c r="D9" s="11"/>
      <c r="E9" s="48"/>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row>
    <row r="10" spans="1:50">
      <c r="A10" s="62"/>
      <c r="B10" s="64"/>
      <c r="C10" s="63"/>
      <c r="D10" s="63"/>
      <c r="E10" s="223" t="s">
        <v>3042</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c r="A11" s="1864" t="s">
        <v>4231</v>
      </c>
      <c r="B11" s="54" t="s">
        <v>2748</v>
      </c>
      <c r="C11" s="44"/>
      <c r="D11" s="44"/>
      <c r="E11" s="137" t="s">
        <v>764</v>
      </c>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row>
    <row r="12" spans="1:50">
      <c r="A12" s="1868" t="s">
        <v>4234</v>
      </c>
      <c r="B12" s="206" t="s">
        <v>74</v>
      </c>
      <c r="C12" s="44"/>
      <c r="D12" s="50"/>
      <c r="E12" s="138" t="s">
        <v>2140</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row>
    <row r="13" spans="1:50">
      <c r="A13" s="230" t="s">
        <v>4189</v>
      </c>
      <c r="B13" s="63"/>
      <c r="C13" s="63"/>
      <c r="D13" s="63"/>
      <c r="E13" s="198"/>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row>
    <row r="14" spans="1:50" ht="15.75">
      <c r="A14" s="175" t="s">
        <v>4190</v>
      </c>
      <c r="B14" s="433" t="s">
        <v>4782</v>
      </c>
      <c r="C14" s="11"/>
      <c r="D14" s="11"/>
      <c r="E14" s="178">
        <v>0</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row>
    <row r="15" spans="1:50">
      <c r="A15" s="175" t="s">
        <v>4191</v>
      </c>
      <c r="B15" s="11"/>
      <c r="C15" s="11"/>
      <c r="D15" s="11"/>
      <c r="E15" s="178"/>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row>
    <row r="16" spans="1:50">
      <c r="A16" s="175" t="s">
        <v>4192</v>
      </c>
      <c r="B16" s="11"/>
      <c r="C16" s="11"/>
      <c r="D16" s="11"/>
      <c r="E16" s="178"/>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row>
    <row r="17" spans="1:50">
      <c r="A17" s="175" t="s">
        <v>4193</v>
      </c>
      <c r="B17" s="11"/>
      <c r="C17" s="11"/>
      <c r="D17" s="11"/>
      <c r="E17" s="178"/>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row>
    <row r="18" spans="1:50">
      <c r="A18" s="175" t="s">
        <v>4194</v>
      </c>
      <c r="B18" s="11"/>
      <c r="C18" s="11"/>
      <c r="D18" s="11"/>
      <c r="E18" s="178"/>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row>
    <row r="19" spans="1:50">
      <c r="A19" s="175" t="s">
        <v>4195</v>
      </c>
      <c r="B19" s="11"/>
      <c r="C19" s="11"/>
      <c r="D19" s="11"/>
      <c r="E19" s="178"/>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row>
    <row r="20" spans="1:50">
      <c r="A20" s="175" t="s">
        <v>4196</v>
      </c>
      <c r="B20" s="11"/>
      <c r="C20" s="11"/>
      <c r="D20" s="11"/>
      <c r="E20" s="178"/>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row>
    <row r="21" spans="1:50">
      <c r="A21" s="175" t="s">
        <v>4197</v>
      </c>
      <c r="B21" s="11"/>
      <c r="C21" s="11"/>
      <c r="D21" s="11"/>
      <c r="E21" s="178"/>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row>
    <row r="22" spans="1:50">
      <c r="A22" s="175" t="s">
        <v>4198</v>
      </c>
      <c r="B22" s="11"/>
      <c r="C22" s="11"/>
      <c r="D22" s="11"/>
      <c r="E22" s="178"/>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row>
    <row r="23" spans="1:50">
      <c r="A23" s="175" t="s">
        <v>4199</v>
      </c>
      <c r="B23" s="11"/>
      <c r="C23" s="11"/>
      <c r="D23" s="11"/>
      <c r="E23" s="178"/>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row>
    <row r="24" spans="1:50">
      <c r="A24" s="175" t="s">
        <v>4200</v>
      </c>
      <c r="B24" s="11"/>
      <c r="C24" s="11"/>
      <c r="D24" s="11"/>
      <c r="E24" s="178"/>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row>
    <row r="25" spans="1:50">
      <c r="A25" s="175" t="s">
        <v>4201</v>
      </c>
      <c r="B25" s="11"/>
      <c r="C25" s="11"/>
      <c r="D25" s="11"/>
      <c r="E25" s="178"/>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c r="A26" s="175" t="s">
        <v>4202</v>
      </c>
      <c r="B26" s="11"/>
      <c r="C26" s="11"/>
      <c r="D26" s="11"/>
      <c r="E26" s="178"/>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row>
    <row r="27" spans="1:50">
      <c r="A27" s="175" t="s">
        <v>4216</v>
      </c>
      <c r="B27" s="11"/>
      <c r="C27" s="11"/>
      <c r="D27" s="11"/>
      <c r="E27" s="178"/>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row>
    <row r="28" spans="1:50">
      <c r="A28" s="175" t="s">
        <v>4217</v>
      </c>
      <c r="B28" s="11"/>
      <c r="C28" s="11"/>
      <c r="D28" s="11"/>
      <c r="E28" s="178"/>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row>
    <row r="29" spans="1:50">
      <c r="A29" s="175" t="s">
        <v>4218</v>
      </c>
      <c r="B29" s="11"/>
      <c r="C29" s="11"/>
      <c r="D29" s="11"/>
      <c r="E29" s="178"/>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row>
    <row r="30" spans="1:50">
      <c r="A30" s="175" t="s">
        <v>4219</v>
      </c>
      <c r="B30" s="11"/>
      <c r="C30" s="11"/>
      <c r="D30" s="11"/>
      <c r="E30" s="178"/>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row>
    <row r="31" spans="1:50">
      <c r="A31" s="175" t="s">
        <v>4220</v>
      </c>
      <c r="B31" s="11"/>
      <c r="C31" s="11"/>
      <c r="D31" s="11"/>
      <c r="E31" s="178"/>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row>
    <row r="32" spans="1:50">
      <c r="A32" s="175" t="s">
        <v>4203</v>
      </c>
      <c r="B32" s="52"/>
      <c r="C32" s="52"/>
      <c r="D32" s="52"/>
      <c r="E32" s="179"/>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row>
    <row r="33" spans="1:50">
      <c r="A33" s="176" t="s">
        <v>2863</v>
      </c>
      <c r="B33" s="160"/>
      <c r="C33" s="160" t="s">
        <v>1741</v>
      </c>
      <c r="D33" s="160"/>
      <c r="E33" s="162">
        <f>SUM(E13:E32)</f>
        <v>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row>
    <row r="34" spans="1:50">
      <c r="A34" s="131" t="s">
        <v>2749</v>
      </c>
      <c r="B34" s="132"/>
      <c r="C34" s="132"/>
      <c r="D34" s="132"/>
      <c r="E34" s="133"/>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row>
    <row r="35" spans="1:50">
      <c r="A35" s="3380" t="s">
        <v>4016</v>
      </c>
      <c r="B35" s="3378"/>
      <c r="C35" s="3378"/>
      <c r="D35" s="3378"/>
      <c r="E35" s="136"/>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row>
    <row r="36" spans="1:50">
      <c r="A36" s="3375" t="s">
        <v>2073</v>
      </c>
      <c r="B36" s="3376"/>
      <c r="C36" s="3376"/>
      <c r="D36" s="3376"/>
      <c r="E36" s="136"/>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row>
    <row r="37" spans="1:50">
      <c r="A37" s="3375" t="s">
        <v>205</v>
      </c>
      <c r="B37" s="3376"/>
      <c r="C37" s="3376"/>
      <c r="D37" s="3376"/>
      <c r="E37" s="136"/>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row>
    <row r="38" spans="1:50">
      <c r="A38" s="3382" t="s">
        <v>206</v>
      </c>
      <c r="B38" s="3428"/>
      <c r="C38" s="3428"/>
      <c r="D38" s="3428"/>
      <c r="E38" s="48"/>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row>
    <row r="39" spans="1:50">
      <c r="A39" s="47"/>
      <c r="B39" s="11"/>
      <c r="C39" s="11"/>
      <c r="D39" s="11"/>
      <c r="E39" s="48"/>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row>
    <row r="40" spans="1:50">
      <c r="A40" s="62"/>
      <c r="B40" s="64"/>
      <c r="C40" s="63"/>
      <c r="D40" s="63"/>
      <c r="E40" s="223" t="s">
        <v>3042</v>
      </c>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row>
    <row r="41" spans="1:50">
      <c r="A41" s="1864" t="s">
        <v>4231</v>
      </c>
      <c r="B41" s="1832" t="s">
        <v>4017</v>
      </c>
      <c r="C41" s="11"/>
      <c r="D41" s="11"/>
      <c r="E41" s="137" t="s">
        <v>764</v>
      </c>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row>
    <row r="42" spans="1:50">
      <c r="A42" s="1868" t="s">
        <v>4234</v>
      </c>
      <c r="B42" s="220" t="s">
        <v>723</v>
      </c>
      <c r="C42" s="52"/>
      <c r="D42" s="52"/>
      <c r="E42" s="138" t="s">
        <v>2140</v>
      </c>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row>
    <row r="43" spans="1:50">
      <c r="A43" s="1864" t="s">
        <v>4189</v>
      </c>
      <c r="B43" s="66"/>
      <c r="C43" s="11"/>
      <c r="D43" s="11"/>
      <c r="E43" s="177"/>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row>
    <row r="44" spans="1:50">
      <c r="A44" s="1864" t="s">
        <v>4190</v>
      </c>
      <c r="B44" s="66" t="s">
        <v>4781</v>
      </c>
      <c r="C44" s="11"/>
      <c r="D44" s="11"/>
      <c r="E44" s="178">
        <v>166651</v>
      </c>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row>
    <row r="45" spans="1:50">
      <c r="A45" s="1864" t="s">
        <v>4191</v>
      </c>
      <c r="B45" s="66"/>
      <c r="C45" s="11"/>
      <c r="D45" s="11"/>
      <c r="E45" s="178"/>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row>
    <row r="46" spans="1:50">
      <c r="A46" s="1864" t="s">
        <v>4192</v>
      </c>
      <c r="B46" s="66"/>
      <c r="C46" s="11"/>
      <c r="D46" s="11"/>
      <c r="E46" s="178"/>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row>
    <row r="47" spans="1:50">
      <c r="A47" s="1864" t="s">
        <v>4193</v>
      </c>
      <c r="B47" s="66"/>
      <c r="C47" s="11"/>
      <c r="D47" s="11"/>
      <c r="E47" s="178"/>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row>
    <row r="48" spans="1:50">
      <c r="A48" s="1864" t="s">
        <v>4194</v>
      </c>
      <c r="B48" s="66"/>
      <c r="C48" s="11"/>
      <c r="D48" s="11"/>
      <c r="E48" s="178"/>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row>
    <row r="49" spans="1:50">
      <c r="A49" s="1864" t="s">
        <v>4195</v>
      </c>
      <c r="B49" s="66"/>
      <c r="C49" s="11"/>
      <c r="D49" s="11"/>
      <c r="E49" s="178"/>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row>
    <row r="50" spans="1:50">
      <c r="A50" s="1864" t="s">
        <v>4196</v>
      </c>
      <c r="B50" s="66"/>
      <c r="C50" s="11"/>
      <c r="D50" s="11"/>
      <c r="E50" s="178"/>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row>
    <row r="51" spans="1:50">
      <c r="A51" s="1864" t="s">
        <v>4197</v>
      </c>
      <c r="B51" s="66"/>
      <c r="C51" s="11"/>
      <c r="D51" s="11"/>
      <c r="E51" s="178"/>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row>
    <row r="52" spans="1:50">
      <c r="A52" s="1864" t="s">
        <v>4198</v>
      </c>
      <c r="B52" s="66"/>
      <c r="C52" s="11"/>
      <c r="D52" s="11"/>
      <c r="E52" s="178"/>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row>
    <row r="53" spans="1:50">
      <c r="A53" s="1864" t="s">
        <v>4199</v>
      </c>
      <c r="B53" s="66"/>
      <c r="C53" s="11"/>
      <c r="D53" s="11"/>
      <c r="E53" s="178"/>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row>
    <row r="54" spans="1:50">
      <c r="A54" s="1864" t="s">
        <v>4200</v>
      </c>
      <c r="B54" s="66"/>
      <c r="C54" s="11"/>
      <c r="D54" s="11"/>
      <c r="E54" s="178"/>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row>
    <row r="55" spans="1:50">
      <c r="A55" s="1864" t="s">
        <v>4201</v>
      </c>
      <c r="B55" s="66"/>
      <c r="C55" s="11"/>
      <c r="D55" s="11"/>
      <c r="E55" s="178"/>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row>
    <row r="56" spans="1:50">
      <c r="A56" s="1864" t="s">
        <v>4202</v>
      </c>
      <c r="B56" s="66"/>
      <c r="C56" s="11"/>
      <c r="D56" s="11"/>
      <c r="E56" s="178"/>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row>
    <row r="57" spans="1:50">
      <c r="A57" s="1864" t="s">
        <v>4216</v>
      </c>
      <c r="B57" s="66"/>
      <c r="C57" s="11"/>
      <c r="D57" s="11"/>
      <c r="E57" s="178"/>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row>
    <row r="58" spans="1:50">
      <c r="A58" s="1864" t="s">
        <v>4217</v>
      </c>
      <c r="B58" s="66"/>
      <c r="C58" s="11"/>
      <c r="D58" s="11"/>
      <c r="E58" s="178"/>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row>
    <row r="59" spans="1:50">
      <c r="A59" s="1864" t="s">
        <v>4218</v>
      </c>
      <c r="B59" s="66"/>
      <c r="C59" s="11"/>
      <c r="D59" s="11"/>
      <c r="E59" s="178"/>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row>
    <row r="60" spans="1:50">
      <c r="A60" s="1864" t="s">
        <v>4219</v>
      </c>
      <c r="B60" s="66"/>
      <c r="C60" s="11"/>
      <c r="D60" s="11"/>
      <c r="E60" s="178"/>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row>
    <row r="61" spans="1:50">
      <c r="A61" s="1864" t="s">
        <v>4220</v>
      </c>
      <c r="B61" s="66"/>
      <c r="C61" s="11"/>
      <c r="D61" s="11"/>
      <c r="E61" s="178"/>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row>
    <row r="62" spans="1:50">
      <c r="A62" s="1864" t="s">
        <v>4203</v>
      </c>
      <c r="B62" s="66"/>
      <c r="C62" s="11"/>
      <c r="D62" s="11"/>
      <c r="E62" s="178"/>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row>
    <row r="63" spans="1:50">
      <c r="A63" s="1864" t="s">
        <v>2863</v>
      </c>
      <c r="B63" s="66"/>
      <c r="C63" s="11"/>
      <c r="D63" s="11"/>
      <c r="E63" s="178"/>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row>
    <row r="64" spans="1:50" ht="15.75" thickBot="1">
      <c r="A64" s="180" t="s">
        <v>2864</v>
      </c>
      <c r="B64" s="172"/>
      <c r="C64" s="172" t="s">
        <v>1741</v>
      </c>
      <c r="D64" s="172"/>
      <c r="E64" s="169">
        <f>SUM(E43:E63)</f>
        <v>166651</v>
      </c>
    </row>
    <row r="65" spans="1:5">
      <c r="A65" s="11"/>
      <c r="B65" s="11"/>
      <c r="C65" s="11"/>
      <c r="D65" s="11"/>
      <c r="E65" s="11"/>
    </row>
    <row r="66" spans="1:5">
      <c r="A66" s="3383" t="s">
        <v>724</v>
      </c>
      <c r="B66" s="3383"/>
      <c r="C66" s="11"/>
      <c r="D66" s="11"/>
      <c r="E66" s="174" t="s">
        <v>725</v>
      </c>
    </row>
    <row r="67" spans="1:5">
      <c r="A67" s="3381" t="s">
        <v>726</v>
      </c>
      <c r="B67" s="3381"/>
      <c r="C67" s="3381"/>
      <c r="D67" s="3381"/>
      <c r="E67" s="3381"/>
    </row>
    <row r="68" spans="1:5">
      <c r="A68" s="44"/>
      <c r="B68" s="44"/>
      <c r="C68" s="44"/>
      <c r="D68" s="44"/>
      <c r="E68" s="254"/>
    </row>
    <row r="69" spans="1:5">
      <c r="A69" s="44"/>
      <c r="B69" s="44"/>
      <c r="C69" s="44"/>
      <c r="D69" s="44"/>
      <c r="E69" s="254"/>
    </row>
    <row r="70" spans="1:5">
      <c r="A70" s="11"/>
      <c r="B70" s="11"/>
      <c r="C70" s="11"/>
      <c r="D70" s="11"/>
      <c r="E70" s="11"/>
    </row>
    <row r="71" spans="1:5">
      <c r="A71" s="11"/>
      <c r="B71" s="11"/>
      <c r="C71" s="11"/>
      <c r="D71" s="11"/>
      <c r="E71" s="11"/>
    </row>
    <row r="72" spans="1:5" ht="15.75">
      <c r="A72" s="46" t="s">
        <v>1303</v>
      </c>
      <c r="B72" s="44"/>
      <c r="C72" s="44"/>
      <c r="D72" s="44"/>
      <c r="E72" s="44"/>
    </row>
    <row r="73" spans="1:5">
      <c r="A73" s="11"/>
      <c r="B73" s="11"/>
      <c r="C73" s="11"/>
      <c r="D73" s="11"/>
      <c r="E73" s="11"/>
    </row>
    <row r="74" spans="1:5">
      <c r="A74" s="11"/>
      <c r="B74" s="11"/>
      <c r="C74" s="11"/>
      <c r="D74" s="458"/>
    </row>
    <row r="75" spans="1:5" ht="15.75" thickBot="1">
      <c r="A75" s="11" t="str">
        <f>'Data Sheet'!$C$25</f>
        <v>Orange and Rockland Utilities, Inc</v>
      </c>
      <c r="B75" s="11"/>
      <c r="C75" s="11"/>
      <c r="D75" s="458" t="str">
        <f>'Data Sheet'!$C$40</f>
        <v>4/30/2014</v>
      </c>
      <c r="E75" s="4" t="str">
        <f>'Data Sheet'!$C$38</f>
        <v>12/31/2013</v>
      </c>
    </row>
    <row r="76" spans="1:5">
      <c r="A76" s="13"/>
      <c r="B76" s="41"/>
      <c r="C76" s="41"/>
      <c r="D76" s="41"/>
      <c r="E76" s="42"/>
    </row>
    <row r="77" spans="1:5">
      <c r="A77" s="202" t="s">
        <v>727</v>
      </c>
      <c r="B77" s="44"/>
      <c r="C77" s="44"/>
      <c r="D77" s="44"/>
      <c r="E77" s="45"/>
    </row>
    <row r="78" spans="1:5">
      <c r="A78" s="47"/>
      <c r="B78" s="11"/>
      <c r="C78" s="11"/>
      <c r="D78" s="11"/>
      <c r="E78" s="48"/>
    </row>
    <row r="79" spans="1:5">
      <c r="A79" s="62"/>
      <c r="B79" s="64"/>
      <c r="C79" s="63"/>
      <c r="D79" s="63"/>
      <c r="E79" s="223" t="s">
        <v>3042</v>
      </c>
    </row>
    <row r="80" spans="1:5">
      <c r="A80" s="1864" t="s">
        <v>4231</v>
      </c>
      <c r="B80" s="54" t="s">
        <v>2748</v>
      </c>
      <c r="C80" s="44"/>
      <c r="D80" s="44"/>
      <c r="E80" s="137" t="s">
        <v>764</v>
      </c>
    </row>
    <row r="81" spans="1:5">
      <c r="A81" s="1868" t="s">
        <v>4234</v>
      </c>
      <c r="B81" s="206" t="s">
        <v>74</v>
      </c>
      <c r="C81" s="44"/>
      <c r="D81" s="50"/>
      <c r="E81" s="138" t="s">
        <v>2140</v>
      </c>
    </row>
    <row r="82" spans="1:5">
      <c r="A82" s="230" t="s">
        <v>4189</v>
      </c>
      <c r="B82" s="63"/>
      <c r="C82" s="63"/>
      <c r="D82" s="63"/>
      <c r="E82" s="198"/>
    </row>
    <row r="83" spans="1:5">
      <c r="A83" s="175" t="s">
        <v>4190</v>
      </c>
      <c r="B83" s="11"/>
      <c r="C83" s="11"/>
      <c r="D83" s="11"/>
      <c r="E83" s="178"/>
    </row>
    <row r="84" spans="1:5">
      <c r="A84" s="175" t="s">
        <v>4191</v>
      </c>
      <c r="B84" s="11"/>
      <c r="C84" s="11"/>
      <c r="D84" s="11"/>
      <c r="E84" s="178"/>
    </row>
    <row r="85" spans="1:5">
      <c r="A85" s="175" t="s">
        <v>4192</v>
      </c>
      <c r="B85" s="11"/>
      <c r="C85" s="11"/>
      <c r="D85" s="11"/>
      <c r="E85" s="178"/>
    </row>
    <row r="86" spans="1:5">
      <c r="A86" s="175" t="s">
        <v>4193</v>
      </c>
      <c r="B86" s="11"/>
      <c r="C86" s="11"/>
      <c r="D86" s="11"/>
      <c r="E86" s="178"/>
    </row>
    <row r="87" spans="1:5">
      <c r="A87" s="175" t="s">
        <v>4194</v>
      </c>
      <c r="B87" s="11"/>
      <c r="C87" s="11"/>
      <c r="D87" s="11"/>
      <c r="E87" s="178"/>
    </row>
    <row r="88" spans="1:5">
      <c r="A88" s="175" t="s">
        <v>4195</v>
      </c>
      <c r="B88" s="11"/>
      <c r="C88" s="11"/>
      <c r="D88" s="11"/>
      <c r="E88" s="178"/>
    </row>
    <row r="89" spans="1:5">
      <c r="A89" s="175" t="s">
        <v>4196</v>
      </c>
      <c r="B89" s="11"/>
      <c r="C89" s="11"/>
      <c r="D89" s="11"/>
      <c r="E89" s="178"/>
    </row>
    <row r="90" spans="1:5">
      <c r="A90" s="175" t="s">
        <v>4197</v>
      </c>
      <c r="B90" s="11"/>
      <c r="C90" s="11"/>
      <c r="D90" s="11"/>
      <c r="E90" s="178"/>
    </row>
    <row r="91" spans="1:5">
      <c r="A91" s="175" t="s">
        <v>4198</v>
      </c>
      <c r="B91" s="11"/>
      <c r="C91" s="11"/>
      <c r="D91" s="11"/>
      <c r="E91" s="178"/>
    </row>
    <row r="92" spans="1:5">
      <c r="A92" s="175" t="s">
        <v>4199</v>
      </c>
      <c r="B92" s="11"/>
      <c r="C92" s="11"/>
      <c r="D92" s="11"/>
      <c r="E92" s="178"/>
    </row>
    <row r="93" spans="1:5">
      <c r="A93" s="175" t="s">
        <v>4200</v>
      </c>
      <c r="B93" s="11"/>
      <c r="C93" s="11"/>
      <c r="D93" s="11"/>
      <c r="E93" s="178"/>
    </row>
    <row r="94" spans="1:5">
      <c r="A94" s="175" t="s">
        <v>4201</v>
      </c>
      <c r="B94" s="11"/>
      <c r="C94" s="11"/>
      <c r="D94" s="11"/>
      <c r="E94" s="178"/>
    </row>
    <row r="95" spans="1:5">
      <c r="A95" s="175" t="s">
        <v>4202</v>
      </c>
      <c r="B95" s="11"/>
      <c r="C95" s="11"/>
      <c r="D95" s="11"/>
      <c r="E95" s="178"/>
    </row>
    <row r="96" spans="1:5">
      <c r="A96" s="175" t="s">
        <v>4216</v>
      </c>
      <c r="B96" s="11"/>
      <c r="C96" s="11"/>
      <c r="D96" s="11"/>
      <c r="E96" s="178"/>
    </row>
    <row r="97" spans="1:5">
      <c r="A97" s="175" t="s">
        <v>4217</v>
      </c>
      <c r="B97" s="11"/>
      <c r="C97" s="11"/>
      <c r="D97" s="11"/>
      <c r="E97" s="178"/>
    </row>
    <row r="98" spans="1:5">
      <c r="A98" s="175" t="s">
        <v>4218</v>
      </c>
      <c r="B98" s="11"/>
      <c r="C98" s="11"/>
      <c r="D98" s="11"/>
      <c r="E98" s="178"/>
    </row>
    <row r="99" spans="1:5">
      <c r="A99" s="175" t="s">
        <v>4219</v>
      </c>
      <c r="B99" s="11"/>
      <c r="C99" s="11"/>
      <c r="D99" s="11"/>
      <c r="E99" s="178"/>
    </row>
    <row r="100" spans="1:5">
      <c r="A100" s="175" t="s">
        <v>4220</v>
      </c>
      <c r="B100" s="11"/>
      <c r="C100" s="11"/>
      <c r="D100" s="11"/>
      <c r="E100" s="178"/>
    </row>
    <row r="101" spans="1:5">
      <c r="A101" s="175" t="s">
        <v>4203</v>
      </c>
      <c r="B101" s="52"/>
      <c r="C101" s="52"/>
      <c r="D101" s="52"/>
      <c r="E101" s="179"/>
    </row>
    <row r="102" spans="1:5">
      <c r="A102" s="176" t="s">
        <v>2863</v>
      </c>
      <c r="B102" s="160"/>
      <c r="C102" s="160" t="s">
        <v>1741</v>
      </c>
      <c r="D102" s="160"/>
      <c r="E102" s="162">
        <f>SUM(E82:E101)</f>
        <v>0</v>
      </c>
    </row>
    <row r="103" spans="1:5">
      <c r="A103" s="47"/>
      <c r="B103" s="11"/>
      <c r="C103" s="11"/>
      <c r="D103" s="11"/>
      <c r="E103" s="209"/>
    </row>
    <row r="104" spans="1:5">
      <c r="A104" s="202" t="s">
        <v>728</v>
      </c>
      <c r="B104" s="44"/>
      <c r="C104" s="44"/>
      <c r="D104" s="44"/>
      <c r="E104" s="45"/>
    </row>
    <row r="105" spans="1:5">
      <c r="A105" s="47"/>
      <c r="B105" s="11"/>
      <c r="C105" s="11"/>
      <c r="D105" s="11"/>
      <c r="E105" s="48"/>
    </row>
    <row r="106" spans="1:5">
      <c r="A106" s="62"/>
      <c r="B106" s="64"/>
      <c r="C106" s="63"/>
      <c r="D106" s="63"/>
      <c r="E106" s="223" t="s">
        <v>3042</v>
      </c>
    </row>
    <row r="107" spans="1:5">
      <c r="A107" s="1864" t="s">
        <v>4231</v>
      </c>
      <c r="B107" s="1832" t="s">
        <v>4017</v>
      </c>
      <c r="C107" s="11"/>
      <c r="D107" s="11"/>
      <c r="E107" s="137" t="s">
        <v>764</v>
      </c>
    </row>
    <row r="108" spans="1:5">
      <c r="A108" s="1868" t="s">
        <v>4234</v>
      </c>
      <c r="B108" s="220" t="s">
        <v>723</v>
      </c>
      <c r="C108" s="52"/>
      <c r="D108" s="52"/>
      <c r="E108" s="138" t="s">
        <v>2140</v>
      </c>
    </row>
    <row r="109" spans="1:5">
      <c r="A109" s="1864" t="s">
        <v>4189</v>
      </c>
      <c r="B109" s="66"/>
      <c r="C109" s="11"/>
      <c r="D109" s="11"/>
      <c r="E109" s="177"/>
    </row>
    <row r="110" spans="1:5">
      <c r="A110" s="1864" t="s">
        <v>4190</v>
      </c>
      <c r="B110" s="66"/>
      <c r="C110" s="11"/>
      <c r="D110" s="11"/>
      <c r="E110" s="178"/>
    </row>
    <row r="111" spans="1:5">
      <c r="A111" s="1864" t="s">
        <v>4191</v>
      </c>
      <c r="B111" s="66"/>
      <c r="C111" s="11"/>
      <c r="D111" s="11"/>
      <c r="E111" s="178"/>
    </row>
    <row r="112" spans="1:5">
      <c r="A112" s="1864" t="s">
        <v>4192</v>
      </c>
      <c r="B112" s="66"/>
      <c r="C112" s="11"/>
      <c r="D112" s="11"/>
      <c r="E112" s="178"/>
    </row>
    <row r="113" spans="1:5">
      <c r="A113" s="1864" t="s">
        <v>4193</v>
      </c>
      <c r="B113" s="66"/>
      <c r="C113" s="11"/>
      <c r="D113" s="11"/>
      <c r="E113" s="178"/>
    </row>
    <row r="114" spans="1:5">
      <c r="A114" s="1864" t="s">
        <v>4194</v>
      </c>
      <c r="B114" s="66"/>
      <c r="C114" s="11"/>
      <c r="D114" s="11"/>
      <c r="E114" s="178"/>
    </row>
    <row r="115" spans="1:5">
      <c r="A115" s="1864" t="s">
        <v>4195</v>
      </c>
      <c r="B115" s="66"/>
      <c r="C115" s="11"/>
      <c r="D115" s="11"/>
      <c r="E115" s="178"/>
    </row>
    <row r="116" spans="1:5">
      <c r="A116" s="1864" t="s">
        <v>4196</v>
      </c>
      <c r="B116" s="66"/>
      <c r="C116" s="11"/>
      <c r="D116" s="11"/>
      <c r="E116" s="178"/>
    </row>
    <row r="117" spans="1:5">
      <c r="A117" s="1864" t="s">
        <v>4197</v>
      </c>
      <c r="B117" s="66"/>
      <c r="C117" s="11"/>
      <c r="D117" s="11"/>
      <c r="E117" s="178"/>
    </row>
    <row r="118" spans="1:5">
      <c r="A118" s="1864" t="s">
        <v>4198</v>
      </c>
      <c r="B118" s="66"/>
      <c r="C118" s="11"/>
      <c r="D118" s="11"/>
      <c r="E118" s="178"/>
    </row>
    <row r="119" spans="1:5">
      <c r="A119" s="1864" t="s">
        <v>4199</v>
      </c>
      <c r="B119" s="66"/>
      <c r="C119" s="11"/>
      <c r="D119" s="11"/>
      <c r="E119" s="178"/>
    </row>
    <row r="120" spans="1:5">
      <c r="A120" s="1864" t="s">
        <v>4200</v>
      </c>
      <c r="B120" s="66"/>
      <c r="C120" s="11"/>
      <c r="D120" s="11"/>
      <c r="E120" s="178"/>
    </row>
    <row r="121" spans="1:5">
      <c r="A121" s="1864" t="s">
        <v>4201</v>
      </c>
      <c r="B121" s="66"/>
      <c r="C121" s="11"/>
      <c r="D121" s="11"/>
      <c r="E121" s="178"/>
    </row>
    <row r="122" spans="1:5">
      <c r="A122" s="1864" t="s">
        <v>4202</v>
      </c>
      <c r="B122" s="66"/>
      <c r="C122" s="11"/>
      <c r="D122" s="11"/>
      <c r="E122" s="178"/>
    </row>
    <row r="123" spans="1:5">
      <c r="A123" s="1864" t="s">
        <v>4216</v>
      </c>
      <c r="B123" s="66"/>
      <c r="C123" s="11"/>
      <c r="D123" s="11"/>
      <c r="E123" s="178"/>
    </row>
    <row r="124" spans="1:5">
      <c r="A124" s="1864" t="s">
        <v>4217</v>
      </c>
      <c r="B124" s="66"/>
      <c r="C124" s="11"/>
      <c r="D124" s="11"/>
      <c r="E124" s="178"/>
    </row>
    <row r="125" spans="1:5">
      <c r="A125" s="1864" t="s">
        <v>4218</v>
      </c>
      <c r="B125" s="66"/>
      <c r="C125" s="11"/>
      <c r="D125" s="11"/>
      <c r="E125" s="178"/>
    </row>
    <row r="126" spans="1:5">
      <c r="A126" s="1864" t="s">
        <v>4219</v>
      </c>
      <c r="B126" s="66"/>
      <c r="C126" s="11"/>
      <c r="D126" s="11"/>
      <c r="E126" s="178"/>
    </row>
    <row r="127" spans="1:5">
      <c r="A127" s="1864" t="s">
        <v>4220</v>
      </c>
      <c r="B127" s="66"/>
      <c r="C127" s="11"/>
      <c r="D127" s="11"/>
      <c r="E127" s="178"/>
    </row>
    <row r="128" spans="1:5">
      <c r="A128" s="1864" t="s">
        <v>4203</v>
      </c>
      <c r="B128" s="66"/>
      <c r="C128" s="11"/>
      <c r="D128" s="11"/>
      <c r="E128" s="178"/>
    </row>
    <row r="129" spans="1:5">
      <c r="A129" s="1864" t="s">
        <v>2863</v>
      </c>
      <c r="B129" s="66"/>
      <c r="C129" s="11"/>
      <c r="D129" s="11"/>
      <c r="E129" s="178"/>
    </row>
    <row r="130" spans="1:5" ht="15.75" thickBot="1">
      <c r="A130" s="180" t="s">
        <v>2864</v>
      </c>
      <c r="B130" s="172"/>
      <c r="C130" s="172" t="s">
        <v>1741</v>
      </c>
      <c r="D130" s="172"/>
      <c r="E130" s="169">
        <f>SUM(E109:E129)</f>
        <v>0</v>
      </c>
    </row>
    <row r="131" spans="1:5">
      <c r="A131" s="11"/>
      <c r="B131" s="11"/>
      <c r="C131" s="11"/>
      <c r="D131" s="11"/>
      <c r="E131" s="11"/>
    </row>
    <row r="132" spans="1:5">
      <c r="A132" s="3383" t="s">
        <v>724</v>
      </c>
      <c r="B132" s="3383"/>
      <c r="C132" s="11"/>
      <c r="D132" s="11"/>
      <c r="E132" s="174" t="s">
        <v>209</v>
      </c>
    </row>
    <row r="133" spans="1:5">
      <c r="A133" s="3381" t="s">
        <v>729</v>
      </c>
      <c r="B133" s="3381"/>
      <c r="C133" s="3381"/>
      <c r="D133" s="3381"/>
      <c r="E133" s="254"/>
    </row>
    <row r="134" spans="1:5">
      <c r="A134" s="11"/>
      <c r="B134" s="11"/>
      <c r="C134" s="11"/>
      <c r="D134" s="11"/>
      <c r="E134" s="11"/>
    </row>
    <row r="135" spans="1:5">
      <c r="A135" s="11"/>
      <c r="B135" s="11"/>
      <c r="C135" s="11"/>
      <c r="D135" s="11"/>
      <c r="E135" s="11"/>
    </row>
    <row r="136" spans="1:5">
      <c r="A136" s="11"/>
      <c r="B136" s="11"/>
      <c r="E136" s="11"/>
    </row>
    <row r="137" spans="1:5" ht="15.75" thickBot="1">
      <c r="A137" s="11" t="str">
        <f>'Data Sheet'!$C$25</f>
        <v>Orange and Rockland Utilities, Inc</v>
      </c>
      <c r="B137" s="11"/>
      <c r="C137" s="11"/>
      <c r="D137" s="11"/>
      <c r="E137" s="11"/>
    </row>
    <row r="138" spans="1:5">
      <c r="A138" s="13"/>
      <c r="B138" s="41"/>
      <c r="C138" s="41"/>
      <c r="D138" s="41"/>
      <c r="E138" s="42"/>
    </row>
    <row r="139" spans="1:5">
      <c r="A139" s="1824"/>
      <c r="E139" s="573"/>
    </row>
    <row r="140" spans="1:5">
      <c r="A140" s="47"/>
      <c r="B140" s="533"/>
      <c r="C140" s="533"/>
      <c r="D140" s="533"/>
      <c r="E140" s="48"/>
    </row>
    <row r="141" spans="1:5">
      <c r="A141" s="47"/>
      <c r="B141" s="533"/>
      <c r="C141" s="533"/>
      <c r="D141" s="533"/>
      <c r="E141" s="48"/>
    </row>
    <row r="142" spans="1:5">
      <c r="A142" s="1824"/>
      <c r="E142" s="573"/>
    </row>
    <row r="143" spans="1:5">
      <c r="A143" s="1824"/>
      <c r="E143" s="573"/>
    </row>
    <row r="144" spans="1:5">
      <c r="A144" s="1824"/>
      <c r="B144" s="1823"/>
      <c r="C144" s="1823"/>
      <c r="D144" s="1823"/>
      <c r="E144" s="573"/>
    </row>
    <row r="145" spans="1:5">
      <c r="A145" s="47"/>
      <c r="B145" s="11"/>
      <c r="C145" s="11"/>
      <c r="D145" s="11"/>
      <c r="E145" s="48"/>
    </row>
    <row r="146" spans="1:5">
      <c r="A146" s="47"/>
      <c r="B146" s="11"/>
      <c r="C146" s="11"/>
      <c r="D146" s="11"/>
      <c r="E146" s="48"/>
    </row>
    <row r="147" spans="1:5">
      <c r="A147" s="47"/>
      <c r="B147" s="11"/>
      <c r="C147" s="11"/>
      <c r="D147" s="11"/>
      <c r="E147" s="48"/>
    </row>
    <row r="148" spans="1:5">
      <c r="A148" s="47"/>
      <c r="B148" s="11"/>
      <c r="C148" s="11"/>
      <c r="D148" s="11"/>
      <c r="E148" s="48"/>
    </row>
    <row r="149" spans="1:5">
      <c r="A149" s="47"/>
      <c r="B149" s="11"/>
      <c r="C149" s="11"/>
      <c r="D149" s="11"/>
      <c r="E149" s="48"/>
    </row>
    <row r="150" spans="1:5">
      <c r="A150" s="47"/>
      <c r="B150" s="11"/>
      <c r="C150" s="11"/>
      <c r="D150" s="11"/>
      <c r="E150" s="48"/>
    </row>
    <row r="151" spans="1:5">
      <c r="A151" s="47"/>
      <c r="B151" s="533"/>
      <c r="C151" s="533"/>
      <c r="D151" s="533"/>
      <c r="E151" s="48"/>
    </row>
    <row r="152" spans="1:5">
      <c r="A152" s="47"/>
      <c r="B152" s="11"/>
      <c r="C152" s="11"/>
      <c r="D152" s="11"/>
      <c r="E152" s="48"/>
    </row>
    <row r="153" spans="1:5">
      <c r="A153" s="47"/>
      <c r="B153" s="11"/>
      <c r="C153" s="1843"/>
      <c r="D153" s="11"/>
      <c r="E153" s="1867"/>
    </row>
    <row r="154" spans="1:5">
      <c r="A154" s="47"/>
      <c r="B154" s="11"/>
      <c r="C154" s="11"/>
      <c r="D154" s="11"/>
      <c r="E154" s="48"/>
    </row>
    <row r="155" spans="1:5">
      <c r="A155" s="47"/>
      <c r="B155" s="11"/>
      <c r="C155" s="533"/>
      <c r="D155" s="11"/>
      <c r="E155" s="48"/>
    </row>
    <row r="156" spans="1:5">
      <c r="A156" s="47"/>
      <c r="B156" s="11"/>
      <c r="C156" s="11"/>
      <c r="D156" s="11"/>
      <c r="E156" s="573"/>
    </row>
    <row r="157" spans="1:5">
      <c r="A157" s="47"/>
      <c r="B157" s="11"/>
      <c r="C157" s="11"/>
      <c r="D157" s="11"/>
      <c r="E157" s="48"/>
    </row>
    <row r="158" spans="1:5">
      <c r="A158" s="47"/>
      <c r="B158" s="11"/>
      <c r="C158" s="11"/>
      <c r="D158" s="11"/>
      <c r="E158" s="48"/>
    </row>
    <row r="159" spans="1:5">
      <c r="A159" s="47"/>
      <c r="B159" s="11"/>
      <c r="C159" s="11"/>
      <c r="D159" s="11"/>
      <c r="E159" s="48"/>
    </row>
    <row r="160" spans="1:5">
      <c r="A160" s="47"/>
      <c r="B160" s="11"/>
      <c r="C160" s="11"/>
      <c r="D160" s="11"/>
      <c r="E160" s="48"/>
    </row>
    <row r="161" spans="1:5">
      <c r="A161" s="47"/>
      <c r="B161" s="11"/>
      <c r="C161" s="11"/>
      <c r="D161" s="11"/>
      <c r="E161" s="48"/>
    </row>
    <row r="162" spans="1:5">
      <c r="A162" s="47"/>
      <c r="B162" s="11"/>
      <c r="C162" s="11"/>
      <c r="D162" s="11"/>
      <c r="E162" s="48"/>
    </row>
    <row r="163" spans="1:5">
      <c r="A163" s="47"/>
      <c r="B163" s="11"/>
      <c r="C163" s="11"/>
      <c r="D163" s="11"/>
      <c r="E163" s="48"/>
    </row>
    <row r="164" spans="1:5">
      <c r="A164" s="47"/>
      <c r="B164" s="11"/>
      <c r="C164" s="11"/>
      <c r="D164" s="11"/>
      <c r="E164" s="48"/>
    </row>
    <row r="165" spans="1:5">
      <c r="A165" s="47"/>
      <c r="B165" s="11"/>
      <c r="C165" s="11"/>
      <c r="D165" s="11"/>
      <c r="E165" s="48"/>
    </row>
    <row r="166" spans="1:5">
      <c r="A166" s="47"/>
      <c r="B166" s="11"/>
      <c r="C166" s="11"/>
      <c r="D166" s="11"/>
      <c r="E166" s="48"/>
    </row>
    <row r="167" spans="1:5">
      <c r="A167" s="1824"/>
      <c r="E167" s="573"/>
    </row>
    <row r="168" spans="1:5" ht="15.75">
      <c r="A168" s="3385" t="s">
        <v>3485</v>
      </c>
      <c r="B168" s="3386"/>
      <c r="C168" s="3386"/>
      <c r="D168" s="3386"/>
      <c r="E168" s="3387"/>
    </row>
    <row r="169" spans="1:5">
      <c r="A169" s="47"/>
      <c r="B169" s="11"/>
      <c r="C169" s="11"/>
      <c r="D169" s="11"/>
      <c r="E169" s="48"/>
    </row>
    <row r="170" spans="1:5">
      <c r="A170" s="47"/>
      <c r="B170" s="11"/>
      <c r="C170" s="11"/>
      <c r="D170" s="11"/>
      <c r="E170" s="48"/>
    </row>
    <row r="171" spans="1:5">
      <c r="A171" s="47"/>
      <c r="B171" s="11"/>
      <c r="C171" s="11"/>
      <c r="D171" s="11"/>
      <c r="E171" s="48"/>
    </row>
    <row r="172" spans="1:5">
      <c r="A172" s="47"/>
      <c r="B172" s="11"/>
      <c r="C172" s="11"/>
      <c r="D172" s="11"/>
      <c r="E172" s="48"/>
    </row>
    <row r="173" spans="1:5">
      <c r="A173" s="47"/>
      <c r="B173" s="11"/>
      <c r="C173" s="11"/>
      <c r="D173" s="11"/>
      <c r="E173" s="48"/>
    </row>
    <row r="174" spans="1:5">
      <c r="A174" s="47"/>
      <c r="B174" s="11"/>
      <c r="C174" s="11"/>
      <c r="D174" s="11"/>
      <c r="E174" s="48"/>
    </row>
    <row r="175" spans="1:5">
      <c r="A175" s="47"/>
      <c r="B175" s="11"/>
      <c r="C175" s="11"/>
      <c r="D175" s="11"/>
      <c r="E175" s="48"/>
    </row>
    <row r="176" spans="1:5">
      <c r="A176" s="47"/>
      <c r="B176" s="11"/>
      <c r="C176" s="11"/>
      <c r="D176" s="11"/>
      <c r="E176" s="48"/>
    </row>
    <row r="177" spans="1:5">
      <c r="A177" s="47"/>
      <c r="B177" s="11"/>
      <c r="C177" s="11"/>
      <c r="D177" s="11"/>
      <c r="E177" s="48"/>
    </row>
    <row r="178" spans="1:5">
      <c r="A178" s="47"/>
      <c r="B178" s="11"/>
      <c r="C178" s="11"/>
      <c r="D178" s="11"/>
      <c r="E178" s="48"/>
    </row>
    <row r="179" spans="1:5">
      <c r="A179" s="47"/>
      <c r="B179" s="11"/>
      <c r="C179" s="11"/>
      <c r="D179" s="11"/>
      <c r="E179" s="48"/>
    </row>
    <row r="180" spans="1:5">
      <c r="A180" s="47"/>
      <c r="B180" s="11"/>
      <c r="C180" s="11"/>
      <c r="D180" s="11"/>
      <c r="E180" s="48"/>
    </row>
    <row r="181" spans="1:5">
      <c r="A181" s="47"/>
      <c r="B181" s="11"/>
      <c r="C181" s="11"/>
      <c r="D181" s="11"/>
      <c r="E181" s="48"/>
    </row>
    <row r="182" spans="1:5">
      <c r="A182" s="47"/>
      <c r="B182" s="11"/>
      <c r="C182" s="11"/>
      <c r="D182" s="11"/>
      <c r="E182" s="48"/>
    </row>
    <row r="183" spans="1:5">
      <c r="A183" s="47"/>
      <c r="B183" s="11"/>
      <c r="C183" s="11"/>
      <c r="D183" s="11"/>
      <c r="E183" s="48"/>
    </row>
    <row r="184" spans="1:5">
      <c r="A184" s="47"/>
      <c r="B184" s="11"/>
      <c r="C184" s="11"/>
      <c r="D184" s="11"/>
      <c r="E184" s="48"/>
    </row>
    <row r="185" spans="1:5">
      <c r="A185" s="47"/>
      <c r="B185" s="11"/>
      <c r="C185" s="11"/>
      <c r="D185" s="11"/>
      <c r="E185" s="48"/>
    </row>
    <row r="186" spans="1:5">
      <c r="A186" s="47"/>
      <c r="B186" s="11"/>
      <c r="C186" s="11"/>
      <c r="D186" s="11"/>
      <c r="E186" s="48"/>
    </row>
    <row r="187" spans="1:5">
      <c r="A187" s="47"/>
      <c r="B187" s="11"/>
      <c r="C187" s="11"/>
      <c r="D187" s="11"/>
      <c r="E187" s="48"/>
    </row>
    <row r="188" spans="1:5">
      <c r="A188" s="47"/>
      <c r="B188" s="11"/>
      <c r="C188" s="11"/>
      <c r="D188" s="11"/>
      <c r="E188" s="48"/>
    </row>
    <row r="189" spans="1:5">
      <c r="A189" s="47"/>
      <c r="B189" s="11"/>
      <c r="C189" s="11"/>
      <c r="D189" s="11"/>
      <c r="E189" s="48"/>
    </row>
    <row r="190" spans="1:5">
      <c r="A190" s="47"/>
      <c r="B190" s="11"/>
      <c r="C190" s="11"/>
      <c r="D190" s="11"/>
      <c r="E190" s="48"/>
    </row>
    <row r="191" spans="1:5">
      <c r="A191" s="47"/>
      <c r="B191" s="11"/>
      <c r="C191" s="11"/>
      <c r="D191" s="11"/>
      <c r="E191" s="48"/>
    </row>
    <row r="192" spans="1:5">
      <c r="A192" s="47"/>
      <c r="B192" s="11"/>
      <c r="C192" s="11"/>
      <c r="D192" s="11"/>
      <c r="E192" s="48"/>
    </row>
    <row r="193" spans="1:5">
      <c r="A193" s="47"/>
      <c r="B193" s="11"/>
      <c r="C193" s="11"/>
      <c r="D193" s="11"/>
      <c r="E193" s="48"/>
    </row>
    <row r="194" spans="1:5">
      <c r="A194" s="47"/>
      <c r="B194" s="11"/>
      <c r="C194" s="11"/>
      <c r="D194" s="11"/>
      <c r="E194" s="48"/>
    </row>
    <row r="195" spans="1:5">
      <c r="A195" s="47"/>
      <c r="B195" s="11"/>
      <c r="C195" s="11"/>
      <c r="D195" s="11"/>
      <c r="E195" s="48"/>
    </row>
    <row r="196" spans="1:5">
      <c r="A196" s="47"/>
      <c r="B196" s="11"/>
      <c r="C196" s="11"/>
      <c r="D196" s="11"/>
      <c r="E196" s="48"/>
    </row>
    <row r="197" spans="1:5" ht="15.75" thickBot="1">
      <c r="A197" s="72"/>
      <c r="B197" s="73"/>
      <c r="C197" s="2142"/>
      <c r="D197" s="2142"/>
      <c r="E197" s="2143"/>
    </row>
    <row r="198" spans="1:5">
      <c r="E198" s="174" t="s">
        <v>725</v>
      </c>
    </row>
    <row r="199" spans="1:5">
      <c r="A199" s="3381" t="s">
        <v>3094</v>
      </c>
      <c r="B199" s="3381"/>
      <c r="C199" s="3381"/>
      <c r="D199" s="3381"/>
      <c r="E199" s="3381"/>
    </row>
    <row r="200" spans="1:5">
      <c r="A200" s="1833"/>
      <c r="B200" s="1833"/>
      <c r="C200" s="1833"/>
      <c r="D200" s="44"/>
      <c r="E200" s="1833"/>
    </row>
  </sheetData>
  <mergeCells count="14">
    <mergeCell ref="A199:E199"/>
    <mergeCell ref="A37:D37"/>
    <mergeCell ref="A38:D38"/>
    <mergeCell ref="A5:E5"/>
    <mergeCell ref="A6:E6"/>
    <mergeCell ref="A8:E8"/>
    <mergeCell ref="A7:E7"/>
    <mergeCell ref="A35:D35"/>
    <mergeCell ref="A36:D36"/>
    <mergeCell ref="A66:B66"/>
    <mergeCell ref="A67:E67"/>
    <mergeCell ref="A132:B132"/>
    <mergeCell ref="A133:D133"/>
    <mergeCell ref="A168:E168"/>
  </mergeCells>
  <phoneticPr fontId="0" type="noConversion"/>
  <printOptions horizontalCentered="1" verticalCentered="1"/>
  <pageMargins left="0.5" right="0.5" top="0.5" bottom="0.5" header="0.5" footer="0.5"/>
  <pageSetup scale="65" fitToHeight="3" orientation="portrait" horizontalDpi="300" verticalDpi="300" r:id="rId1"/>
  <headerFooter alignWithMargins="0">
    <oddFooter>&amp;R&amp;D</oddFooter>
  </headerFooter>
  <rowBreaks count="2" manualBreakCount="2">
    <brk id="67" max="16383" man="1"/>
    <brk id="133"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0" enableFormatConditionsCalculation="0">
    <tabColor rgb="FF00B050"/>
  </sheetPr>
  <dimension ref="A1:CN347"/>
  <sheetViews>
    <sheetView defaultGridColor="0" view="pageBreakPreview" colorId="22" zoomScale="60" zoomScaleNormal="100" workbookViewId="0">
      <selection activeCell="G57" sqref="G57"/>
    </sheetView>
  </sheetViews>
  <sheetFormatPr defaultColWidth="9.6640625" defaultRowHeight="15"/>
  <cols>
    <col min="1" max="1" width="4.6640625" style="4" customWidth="1"/>
    <col min="2" max="2" width="58.6640625" style="4" bestFit="1" customWidth="1"/>
    <col min="3" max="3" width="21.33203125" style="4" customWidth="1"/>
    <col min="4" max="6" width="16.6640625" style="4" customWidth="1"/>
    <col min="7" max="7" width="15.6640625" style="4" customWidth="1"/>
    <col min="8" max="8" width="20.21875" style="4" bestFit="1" customWidth="1"/>
    <col min="9" max="9" width="14.6640625" style="4" customWidth="1"/>
    <col min="10" max="10" width="18.6640625" style="4" customWidth="1"/>
    <col min="11" max="11" width="14.6640625" style="4" customWidth="1"/>
    <col min="12" max="12" width="4.6640625" style="4" customWidth="1"/>
    <col min="13" max="14" width="14.6640625" style="2507" hidden="1" customWidth="1"/>
    <col min="15" max="16384" width="9.6640625" style="4"/>
  </cols>
  <sheetData>
    <row r="1" spans="1:92">
      <c r="A1" s="13" t="s">
        <v>2838</v>
      </c>
      <c r="B1" s="128"/>
      <c r="C1" s="129" t="s">
        <v>2747</v>
      </c>
      <c r="D1" s="1302" t="s">
        <v>2840</v>
      </c>
      <c r="E1" s="287" t="s">
        <v>2841</v>
      </c>
      <c r="F1" s="13" t="s">
        <v>2838</v>
      </c>
      <c r="G1" s="41"/>
      <c r="H1" s="129" t="s">
        <v>2747</v>
      </c>
      <c r="I1" s="129" t="s">
        <v>2840</v>
      </c>
      <c r="J1" s="1878" t="s">
        <v>2841</v>
      </c>
      <c r="K1" s="41"/>
      <c r="L1" s="42"/>
      <c r="M1" s="41"/>
      <c r="N1" s="4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row>
    <row r="2" spans="1:92">
      <c r="A2" s="47" t="str">
        <f>'254'!A2</f>
        <v>Orange and Rockland Utilities, Inc</v>
      </c>
      <c r="B2" s="56"/>
      <c r="C2" s="53" t="s">
        <v>3147</v>
      </c>
      <c r="D2" s="53"/>
      <c r="E2" s="58"/>
      <c r="F2" s="47" t="str">
        <f>A2</f>
        <v>Orange and Rockland Utilities, Inc</v>
      </c>
      <c r="G2" s="11"/>
      <c r="H2" s="53" t="s">
        <v>3147</v>
      </c>
      <c r="I2" s="53"/>
      <c r="J2" s="1832"/>
      <c r="K2" s="11"/>
      <c r="L2" s="48"/>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row>
    <row r="3" spans="1:92" ht="15" customHeight="1">
      <c r="A3" s="49"/>
      <c r="B3" s="77"/>
      <c r="C3" s="61" t="s">
        <v>69</v>
      </c>
      <c r="D3" s="462" t="str">
        <f>'Data Sheet'!$C$40</f>
        <v>4/30/2014</v>
      </c>
      <c r="E3" s="138" t="str">
        <f>'Data Sheet'!$C$38</f>
        <v>12/31/2013</v>
      </c>
      <c r="F3" s="49"/>
      <c r="G3" s="52" t="s">
        <v>3747</v>
      </c>
      <c r="H3" s="61" t="s">
        <v>69</v>
      </c>
      <c r="I3" s="1881" t="str">
        <f>D3</f>
        <v>4/30/2014</v>
      </c>
      <c r="J3" s="1843" t="str">
        <f>E3</f>
        <v>12/31/2013</v>
      </c>
      <c r="K3" s="52"/>
      <c r="L3" s="51"/>
      <c r="M3" s="52"/>
      <c r="N3" s="52"/>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row>
    <row r="4" spans="1:92" ht="15" customHeight="1">
      <c r="A4" s="131" t="s">
        <v>730</v>
      </c>
      <c r="B4" s="132"/>
      <c r="C4" s="132"/>
      <c r="D4" s="132"/>
      <c r="E4" s="133"/>
      <c r="F4" s="131" t="s">
        <v>731</v>
      </c>
      <c r="G4" s="132"/>
      <c r="H4" s="132"/>
      <c r="I4" s="132"/>
      <c r="J4" s="132"/>
      <c r="K4" s="132"/>
      <c r="L4" s="133"/>
      <c r="M4" s="132"/>
      <c r="N4" s="132"/>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row>
    <row r="5" spans="1:92">
      <c r="A5" s="47"/>
      <c r="B5" s="11"/>
      <c r="C5" s="11"/>
      <c r="D5" s="11"/>
      <c r="E5" s="48"/>
      <c r="F5" s="47"/>
      <c r="G5" s="11"/>
      <c r="H5" s="11"/>
      <c r="I5" s="11"/>
      <c r="J5" s="11"/>
      <c r="K5" s="11"/>
      <c r="L5" s="48"/>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row>
    <row r="6" spans="1:92">
      <c r="A6" s="1847" t="s">
        <v>210</v>
      </c>
      <c r="B6" s="11"/>
      <c r="C6" s="11" t="s">
        <v>3612</v>
      </c>
      <c r="D6" s="11"/>
      <c r="E6" s="48"/>
      <c r="F6" s="1847" t="s">
        <v>3613</v>
      </c>
      <c r="G6" s="11"/>
      <c r="H6" s="11"/>
      <c r="I6" s="1848" t="s">
        <v>732</v>
      </c>
      <c r="J6" s="11"/>
      <c r="K6" s="11"/>
      <c r="L6" s="48"/>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row>
    <row r="7" spans="1:92">
      <c r="A7" s="1847" t="s">
        <v>733</v>
      </c>
      <c r="B7" s="11"/>
      <c r="C7" s="11" t="s">
        <v>734</v>
      </c>
      <c r="D7" s="11"/>
      <c r="E7" s="48"/>
      <c r="F7" s="1847" t="s">
        <v>735</v>
      </c>
      <c r="G7" s="11"/>
      <c r="H7" s="11"/>
      <c r="I7" s="1848" t="s">
        <v>2707</v>
      </c>
      <c r="J7" s="11"/>
      <c r="K7" s="11"/>
      <c r="L7" s="48"/>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row>
    <row r="8" spans="1:92">
      <c r="A8" s="1847" t="s">
        <v>2708</v>
      </c>
      <c r="B8" s="11"/>
      <c r="C8" s="11" t="s">
        <v>3611</v>
      </c>
      <c r="D8" s="11"/>
      <c r="E8" s="48"/>
      <c r="F8" s="1847" t="s">
        <v>3614</v>
      </c>
      <c r="G8" s="11"/>
      <c r="H8" s="11"/>
      <c r="I8" s="1848" t="s">
        <v>3233</v>
      </c>
      <c r="J8" s="11"/>
      <c r="K8" s="11"/>
      <c r="L8" s="48"/>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row>
    <row r="9" spans="1:92">
      <c r="A9" s="1847" t="s">
        <v>3939</v>
      </c>
      <c r="B9" s="11"/>
      <c r="C9" s="11" t="s">
        <v>3940</v>
      </c>
      <c r="D9" s="11"/>
      <c r="E9" s="48"/>
      <c r="F9" s="1847" t="s">
        <v>4275</v>
      </c>
      <c r="G9" s="11"/>
      <c r="H9" s="11"/>
      <c r="I9" s="1848" t="s">
        <v>4276</v>
      </c>
      <c r="J9" s="11"/>
      <c r="K9" s="11"/>
      <c r="L9" s="48"/>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row>
    <row r="10" spans="1:92">
      <c r="A10" s="1847" t="s">
        <v>211</v>
      </c>
      <c r="B10" s="11"/>
      <c r="C10" s="11" t="s">
        <v>4277</v>
      </c>
      <c r="D10" s="11"/>
      <c r="E10" s="48"/>
      <c r="F10" s="1847" t="s">
        <v>4278</v>
      </c>
      <c r="G10" s="11"/>
      <c r="H10" s="11"/>
      <c r="I10" s="1848" t="s">
        <v>3914</v>
      </c>
      <c r="J10" s="11"/>
      <c r="K10" s="11"/>
      <c r="L10" s="48"/>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row>
    <row r="11" spans="1:92">
      <c r="A11" s="1847" t="s">
        <v>3915</v>
      </c>
      <c r="B11" s="11"/>
      <c r="C11" s="11" t="s">
        <v>3610</v>
      </c>
      <c r="D11" s="11"/>
      <c r="E11" s="48"/>
      <c r="F11" s="1847" t="s">
        <v>3430</v>
      </c>
      <c r="G11" s="11"/>
      <c r="H11" s="11"/>
      <c r="I11" s="1848" t="s">
        <v>4257</v>
      </c>
      <c r="J11" s="11"/>
      <c r="K11" s="11"/>
      <c r="L11" s="48"/>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row>
    <row r="12" spans="1:92">
      <c r="A12" s="1847" t="s">
        <v>4565</v>
      </c>
      <c r="B12" s="11"/>
      <c r="C12" s="11" t="s">
        <v>4258</v>
      </c>
      <c r="D12" s="11"/>
      <c r="E12" s="48"/>
      <c r="F12" s="1847" t="s">
        <v>4096</v>
      </c>
      <c r="G12" s="11"/>
      <c r="H12" s="11"/>
      <c r="I12" s="1848" t="s">
        <v>3232</v>
      </c>
      <c r="J12" s="11"/>
      <c r="K12" s="11"/>
      <c r="L12" s="48"/>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row>
    <row r="13" spans="1:92">
      <c r="A13" s="1847" t="s">
        <v>1775</v>
      </c>
      <c r="B13" s="11"/>
      <c r="C13" s="11" t="s">
        <v>1776</v>
      </c>
      <c r="D13" s="11"/>
      <c r="E13" s="48"/>
      <c r="F13" s="1847" t="s">
        <v>1777</v>
      </c>
      <c r="G13" s="11"/>
      <c r="H13" s="11"/>
      <c r="I13" s="1848" t="s">
        <v>1778</v>
      </c>
      <c r="J13" s="11"/>
      <c r="K13" s="11"/>
      <c r="L13" s="48"/>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row>
    <row r="14" spans="1:92">
      <c r="A14" s="1847" t="s">
        <v>1779</v>
      </c>
      <c r="B14" s="11"/>
      <c r="C14" s="11" t="s">
        <v>877</v>
      </c>
      <c r="D14" s="11"/>
      <c r="E14" s="48"/>
      <c r="F14" s="1847" t="s">
        <v>2710</v>
      </c>
      <c r="G14" s="11"/>
      <c r="H14" s="11"/>
      <c r="I14" s="1848" t="s">
        <v>2711</v>
      </c>
      <c r="J14" s="11"/>
      <c r="K14" s="11"/>
      <c r="L14" s="48"/>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row>
    <row r="15" spans="1:92">
      <c r="A15" s="1847" t="s">
        <v>4566</v>
      </c>
      <c r="B15" s="11"/>
      <c r="C15" s="11" t="s">
        <v>2712</v>
      </c>
      <c r="D15" s="11"/>
      <c r="E15" s="48"/>
      <c r="F15" s="1847" t="s">
        <v>2713</v>
      </c>
      <c r="G15" s="11"/>
      <c r="H15" s="11"/>
      <c r="I15" s="1848" t="s">
        <v>2714</v>
      </c>
      <c r="J15" s="11"/>
      <c r="K15" s="11"/>
      <c r="L15" s="48"/>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row>
    <row r="16" spans="1:92">
      <c r="A16" s="1847" t="s">
        <v>2715</v>
      </c>
      <c r="B16" s="11"/>
      <c r="C16" s="11" t="s">
        <v>2826</v>
      </c>
      <c r="D16" s="11"/>
      <c r="E16" s="48"/>
      <c r="F16" s="1847" t="s">
        <v>2716</v>
      </c>
      <c r="G16" s="11"/>
      <c r="H16" s="11"/>
      <c r="I16" s="1848" t="s">
        <v>2717</v>
      </c>
      <c r="J16" s="11"/>
      <c r="K16" s="11"/>
      <c r="L16" s="48"/>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row>
    <row r="17" spans="1:92">
      <c r="A17" s="1847" t="s">
        <v>2718</v>
      </c>
      <c r="B17" s="11"/>
      <c r="C17" s="11" t="s">
        <v>2719</v>
      </c>
      <c r="D17" s="11"/>
      <c r="E17" s="48"/>
      <c r="F17" s="1847" t="s">
        <v>499</v>
      </c>
      <c r="G17" s="11"/>
      <c r="H17" s="11"/>
      <c r="I17" s="1848" t="s">
        <v>566</v>
      </c>
      <c r="J17" s="11"/>
      <c r="K17" s="11"/>
      <c r="L17" s="48"/>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row>
    <row r="18" spans="1:92">
      <c r="A18" s="1847" t="s">
        <v>567</v>
      </c>
      <c r="B18" s="11"/>
      <c r="C18" s="11" t="s">
        <v>568</v>
      </c>
      <c r="D18" s="11"/>
      <c r="E18" s="48"/>
      <c r="F18" s="1847" t="s">
        <v>569</v>
      </c>
      <c r="G18" s="11"/>
      <c r="H18" s="11"/>
      <c r="I18" s="1848" t="s">
        <v>2828</v>
      </c>
      <c r="J18" s="11"/>
      <c r="K18" s="11"/>
      <c r="L18" s="48"/>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row>
    <row r="19" spans="1:92">
      <c r="A19" s="1847" t="s">
        <v>2825</v>
      </c>
      <c r="B19" s="11"/>
      <c r="C19" s="11" t="s">
        <v>570</v>
      </c>
      <c r="D19" s="11"/>
      <c r="E19" s="48"/>
      <c r="F19" s="1847" t="s">
        <v>2827</v>
      </c>
      <c r="G19" s="11"/>
      <c r="H19" s="11"/>
      <c r="I19" s="1848" t="s">
        <v>1012</v>
      </c>
      <c r="J19" s="11"/>
      <c r="K19" s="11"/>
      <c r="L19" s="48"/>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row>
    <row r="20" spans="1:92">
      <c r="A20" s="1847" t="s">
        <v>3204</v>
      </c>
      <c r="B20" s="11"/>
      <c r="C20" s="11" t="s">
        <v>1898</v>
      </c>
      <c r="D20" s="11"/>
      <c r="E20" s="48"/>
      <c r="F20" s="47"/>
      <c r="G20" s="11"/>
      <c r="H20" s="11"/>
      <c r="I20" s="11"/>
      <c r="J20" s="11"/>
      <c r="K20" s="11"/>
      <c r="L20" s="48"/>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row>
    <row r="21" spans="1:92">
      <c r="A21" s="1847" t="s">
        <v>1899</v>
      </c>
      <c r="B21" s="11"/>
      <c r="C21" s="11" t="s">
        <v>1900</v>
      </c>
      <c r="D21" s="11"/>
      <c r="E21" s="48"/>
      <c r="F21" s="47"/>
      <c r="G21" s="11"/>
      <c r="H21" s="11"/>
      <c r="I21" s="11"/>
      <c r="J21" s="11"/>
      <c r="K21" s="11"/>
      <c r="L21" s="48"/>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row>
    <row r="22" spans="1:92">
      <c r="A22" s="47"/>
      <c r="B22" s="11"/>
      <c r="C22" s="11"/>
      <c r="D22" s="11"/>
      <c r="E22" s="48"/>
      <c r="F22" s="47"/>
      <c r="G22" s="11"/>
      <c r="H22" s="11"/>
      <c r="I22" s="11"/>
      <c r="J22" s="11"/>
      <c r="K22" s="11"/>
      <c r="L22" s="48"/>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row>
    <row r="23" spans="1:92">
      <c r="A23" s="252" t="s">
        <v>3747</v>
      </c>
      <c r="B23" s="63" t="s">
        <v>3747</v>
      </c>
      <c r="C23" s="57"/>
      <c r="D23" s="57"/>
      <c r="E23" s="60"/>
      <c r="F23" s="252" t="s">
        <v>3747</v>
      </c>
      <c r="G23" s="57"/>
      <c r="H23" s="132" t="s">
        <v>4542</v>
      </c>
      <c r="I23" s="255"/>
      <c r="J23" s="1863" t="s">
        <v>4543</v>
      </c>
      <c r="K23" s="57"/>
      <c r="L23" s="65"/>
      <c r="M23" s="57"/>
      <c r="N23" s="57"/>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row>
    <row r="24" spans="1:92">
      <c r="A24" s="55" t="s">
        <v>3747</v>
      </c>
      <c r="B24" s="11" t="s">
        <v>4544</v>
      </c>
      <c r="C24" s="56"/>
      <c r="D24" s="1844" t="s">
        <v>4545</v>
      </c>
      <c r="E24" s="58" t="s">
        <v>4546</v>
      </c>
      <c r="F24" s="175" t="s">
        <v>4547</v>
      </c>
      <c r="G24" s="1844" t="s">
        <v>4164</v>
      </c>
      <c r="H24" s="56"/>
      <c r="I24" s="57"/>
      <c r="J24" s="1844" t="s">
        <v>4548</v>
      </c>
      <c r="K24" s="1844" t="s">
        <v>4549</v>
      </c>
      <c r="L24" s="58"/>
      <c r="M24" s="2509"/>
      <c r="N24" s="2509"/>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row>
    <row r="25" spans="1:92">
      <c r="A25" s="175" t="s">
        <v>4231</v>
      </c>
      <c r="B25" s="11" t="s">
        <v>3270</v>
      </c>
      <c r="C25" s="56"/>
      <c r="D25" s="1844" t="s">
        <v>529</v>
      </c>
      <c r="E25" s="58" t="s">
        <v>3271</v>
      </c>
      <c r="F25" s="175" t="s">
        <v>3272</v>
      </c>
      <c r="G25" s="1844" t="s">
        <v>538</v>
      </c>
      <c r="H25" s="1844" t="s">
        <v>3273</v>
      </c>
      <c r="I25" s="1844" t="s">
        <v>3274</v>
      </c>
      <c r="J25" s="1844" t="s">
        <v>3275</v>
      </c>
      <c r="K25" s="1844" t="s">
        <v>3045</v>
      </c>
      <c r="L25" s="137" t="s">
        <v>4231</v>
      </c>
      <c r="M25" s="2509"/>
      <c r="N25" s="2509"/>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row>
    <row r="26" spans="1:92">
      <c r="A26" s="175" t="s">
        <v>4234</v>
      </c>
      <c r="B26" s="11"/>
      <c r="C26" s="56"/>
      <c r="D26" s="1844" t="s">
        <v>3276</v>
      </c>
      <c r="E26" s="58" t="s">
        <v>3277</v>
      </c>
      <c r="F26" s="55"/>
      <c r="G26" s="56"/>
      <c r="H26" s="56"/>
      <c r="I26" s="56"/>
      <c r="J26" s="1844" t="s">
        <v>3278</v>
      </c>
      <c r="K26" s="56"/>
      <c r="L26" s="137" t="s">
        <v>4234</v>
      </c>
      <c r="M26" s="56"/>
      <c r="N26" s="56"/>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row>
    <row r="27" spans="1:92">
      <c r="A27" s="55"/>
      <c r="B27" s="11"/>
      <c r="C27" s="56"/>
      <c r="D27" s="56"/>
      <c r="E27" s="58"/>
      <c r="F27" s="55"/>
      <c r="G27" s="56"/>
      <c r="H27" s="56"/>
      <c r="I27" s="56"/>
      <c r="J27" s="1844" t="s">
        <v>3279</v>
      </c>
      <c r="K27" s="56"/>
      <c r="L27" s="58"/>
      <c r="M27" s="56"/>
      <c r="N27" s="56"/>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row>
    <row r="28" spans="1:92">
      <c r="A28" s="55"/>
      <c r="B28" s="11"/>
      <c r="C28" s="56"/>
      <c r="D28" s="56"/>
      <c r="E28" s="58"/>
      <c r="F28" s="55"/>
      <c r="G28" s="56"/>
      <c r="H28" s="56"/>
      <c r="I28" s="56"/>
      <c r="J28" s="1844" t="s">
        <v>3280</v>
      </c>
      <c r="K28" s="56"/>
      <c r="L28" s="58"/>
      <c r="M28" s="56"/>
      <c r="N28" s="56"/>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row>
    <row r="29" spans="1:92">
      <c r="A29" s="55"/>
      <c r="B29" s="1843" t="s">
        <v>3281</v>
      </c>
      <c r="C29" s="77"/>
      <c r="D29" s="1843" t="s">
        <v>2140</v>
      </c>
      <c r="E29" s="137" t="s">
        <v>2141</v>
      </c>
      <c r="F29" s="175" t="s">
        <v>2142</v>
      </c>
      <c r="G29" s="1843" t="s">
        <v>4070</v>
      </c>
      <c r="H29" s="435" t="s">
        <v>4071</v>
      </c>
      <c r="I29" s="1843" t="s">
        <v>4072</v>
      </c>
      <c r="J29" s="435" t="s">
        <v>4073</v>
      </c>
      <c r="K29" s="1843" t="s">
        <v>4074</v>
      </c>
      <c r="L29" s="71"/>
      <c r="M29" s="2508"/>
      <c r="N29" s="2508"/>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row>
    <row r="30" spans="1:92">
      <c r="A30" s="230" t="s">
        <v>4189</v>
      </c>
      <c r="B30" s="256" t="s">
        <v>3386</v>
      </c>
      <c r="C30" s="57"/>
      <c r="D30" s="57"/>
      <c r="E30" s="60"/>
      <c r="F30" s="252"/>
      <c r="G30" s="57"/>
      <c r="H30" s="57"/>
      <c r="I30" s="57"/>
      <c r="J30" s="63"/>
      <c r="K30" s="59"/>
      <c r="L30" s="223" t="s">
        <v>4189</v>
      </c>
      <c r="M30" s="59"/>
      <c r="N30" s="59"/>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row>
    <row r="31" spans="1:92">
      <c r="A31" s="175" t="s">
        <v>4190</v>
      </c>
      <c r="B31" s="11"/>
      <c r="C31" s="56"/>
      <c r="D31" s="257"/>
      <c r="E31" s="48"/>
      <c r="F31" s="55"/>
      <c r="G31" s="56"/>
      <c r="H31" s="56"/>
      <c r="I31" s="257"/>
      <c r="J31" s="257"/>
      <c r="K31" s="1195" t="s">
        <v>3747</v>
      </c>
      <c r="L31" s="137" t="s">
        <v>4190</v>
      </c>
      <c r="M31" s="1195"/>
      <c r="N31" s="1195"/>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row>
    <row r="32" spans="1:92">
      <c r="A32" s="175" t="s">
        <v>4191</v>
      </c>
      <c r="B32" s="11" t="s">
        <v>3387</v>
      </c>
      <c r="C32" s="56"/>
      <c r="D32" s="860">
        <v>80000000</v>
      </c>
      <c r="E32" s="204">
        <f>510320+0</f>
        <v>510320</v>
      </c>
      <c r="F32" s="790">
        <v>35782</v>
      </c>
      <c r="G32" s="791">
        <v>46722</v>
      </c>
      <c r="H32" s="56"/>
      <c r="I32" s="56"/>
      <c r="J32" s="860">
        <v>80000000</v>
      </c>
      <c r="K32" s="1304">
        <v>5200000</v>
      </c>
      <c r="L32" s="137" t="s">
        <v>4191</v>
      </c>
      <c r="M32" s="239"/>
      <c r="N32" s="239"/>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row>
    <row r="33" spans="1:92">
      <c r="A33" s="175"/>
      <c r="B33" s="11" t="s">
        <v>4712</v>
      </c>
      <c r="C33" s="56"/>
      <c r="D33" s="860">
        <v>44000000</v>
      </c>
      <c r="E33" s="204">
        <f>263414+0</f>
        <v>263414</v>
      </c>
      <c r="F33" s="790">
        <v>34907</v>
      </c>
      <c r="G33" s="791">
        <v>42278</v>
      </c>
      <c r="H33" s="56"/>
      <c r="I33" s="56"/>
      <c r="J33" s="860">
        <v>44000000</v>
      </c>
      <c r="K33" s="1304">
        <v>3367177</v>
      </c>
      <c r="L33" s="137"/>
      <c r="M33" s="239"/>
      <c r="N33" s="239"/>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row>
    <row r="34" spans="1:92">
      <c r="A34" s="175" t="s">
        <v>4192</v>
      </c>
      <c r="B34" s="11" t="s">
        <v>4180</v>
      </c>
      <c r="C34" s="56"/>
      <c r="D34" s="860">
        <v>40000000</v>
      </c>
      <c r="E34" s="204">
        <f>369818+80000</f>
        <v>449818</v>
      </c>
      <c r="F34" s="790">
        <v>38439</v>
      </c>
      <c r="G34" s="791">
        <v>42095</v>
      </c>
      <c r="H34" s="56"/>
      <c r="I34" s="56"/>
      <c r="J34" s="860">
        <v>40000000</v>
      </c>
      <c r="K34" s="1304">
        <v>2120000</v>
      </c>
      <c r="L34" s="137" t="s">
        <v>4192</v>
      </c>
      <c r="M34" s="239"/>
      <c r="N34" s="239"/>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row>
    <row r="35" spans="1:92">
      <c r="A35" s="175" t="s">
        <v>4193</v>
      </c>
      <c r="B35" s="11" t="s">
        <v>4181</v>
      </c>
      <c r="C35" s="56"/>
      <c r="D35" s="860">
        <v>75000000</v>
      </c>
      <c r="E35" s="204">
        <f>527262+136500</f>
        <v>663762</v>
      </c>
      <c r="F35" s="790">
        <v>38996</v>
      </c>
      <c r="G35" s="791">
        <v>42649</v>
      </c>
      <c r="H35" s="56"/>
      <c r="I35" s="56"/>
      <c r="J35" s="860">
        <v>75000000</v>
      </c>
      <c r="K35" s="1304">
        <v>4086500</v>
      </c>
      <c r="L35" s="137" t="s">
        <v>4193</v>
      </c>
      <c r="M35" s="239"/>
      <c r="N35" s="239"/>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row>
    <row r="36" spans="1:92">
      <c r="A36" s="175" t="s">
        <v>4194</v>
      </c>
      <c r="B36" s="11" t="s">
        <v>4713</v>
      </c>
      <c r="C36" s="56"/>
      <c r="D36" s="860">
        <v>50000000</v>
      </c>
      <c r="E36" s="204">
        <f>537600+89500</f>
        <v>627100</v>
      </c>
      <c r="F36" s="790">
        <v>39711</v>
      </c>
      <c r="G36" s="791">
        <v>43344</v>
      </c>
      <c r="H36" s="56"/>
      <c r="I36" s="56"/>
      <c r="J36" s="860">
        <v>50000000</v>
      </c>
      <c r="K36" s="1304">
        <v>3075000</v>
      </c>
      <c r="L36" s="137" t="s">
        <v>4194</v>
      </c>
      <c r="M36" s="239"/>
      <c r="N36" s="239"/>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row>
    <row r="37" spans="1:92">
      <c r="A37" s="175" t="s">
        <v>4195</v>
      </c>
      <c r="B37" s="11" t="s">
        <v>4182</v>
      </c>
      <c r="C37" s="56"/>
      <c r="D37" s="860">
        <v>60000000</v>
      </c>
      <c r="E37" s="204">
        <f>480529+0</f>
        <v>480529</v>
      </c>
      <c r="F37" s="790">
        <v>40155</v>
      </c>
      <c r="G37" s="791">
        <v>43800</v>
      </c>
      <c r="H37" s="56"/>
      <c r="I37" s="56"/>
      <c r="J37" s="860">
        <v>60000000</v>
      </c>
      <c r="K37" s="1304">
        <v>2976000</v>
      </c>
      <c r="L37" s="137" t="s">
        <v>4195</v>
      </c>
      <c r="M37" s="239"/>
      <c r="N37" s="239"/>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row>
    <row r="38" spans="1:92">
      <c r="A38" s="175" t="s">
        <v>4196</v>
      </c>
      <c r="B38" s="11" t="s">
        <v>4183</v>
      </c>
      <c r="C38" s="56"/>
      <c r="D38" s="860">
        <v>60000000</v>
      </c>
      <c r="E38" s="204">
        <v>616117</v>
      </c>
      <c r="F38" s="790">
        <v>40155</v>
      </c>
      <c r="G38" s="790">
        <v>50861</v>
      </c>
      <c r="H38" s="56"/>
      <c r="I38" s="56"/>
      <c r="J38" s="860">
        <v>60000000</v>
      </c>
      <c r="K38" s="1304">
        <v>3600000</v>
      </c>
      <c r="L38" s="137" t="s">
        <v>4196</v>
      </c>
      <c r="M38" s="239"/>
      <c r="N38" s="23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row>
    <row r="39" spans="1:92">
      <c r="A39" s="175"/>
      <c r="B39" s="11" t="s">
        <v>4710</v>
      </c>
      <c r="C39" s="56"/>
      <c r="D39" s="860">
        <v>55000000</v>
      </c>
      <c r="E39" s="204">
        <f>461118+67100</f>
        <v>528218</v>
      </c>
      <c r="F39" s="790">
        <v>40405</v>
      </c>
      <c r="G39" s="790">
        <v>42231</v>
      </c>
      <c r="H39" s="56"/>
      <c r="I39" s="56"/>
      <c r="J39" s="860">
        <v>55000000</v>
      </c>
      <c r="K39" s="1304">
        <v>1375000</v>
      </c>
      <c r="L39" s="137"/>
      <c r="M39" s="239"/>
      <c r="N39" s="239"/>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row>
    <row r="40" spans="1:92">
      <c r="A40" s="175" t="s">
        <v>4197</v>
      </c>
      <c r="B40" s="11" t="s">
        <v>4711</v>
      </c>
      <c r="C40" s="56"/>
      <c r="D40" s="860">
        <v>115000000</v>
      </c>
      <c r="E40" s="204">
        <f>1156872+218500</f>
        <v>1375372</v>
      </c>
      <c r="F40" s="790">
        <v>40405</v>
      </c>
      <c r="G40" s="790">
        <v>51363</v>
      </c>
      <c r="H40" s="56"/>
      <c r="I40" s="56"/>
      <c r="J40" s="860">
        <v>115000000</v>
      </c>
      <c r="K40" s="1304">
        <f>6325000</f>
        <v>6325000</v>
      </c>
      <c r="L40" s="137" t="s">
        <v>4197</v>
      </c>
      <c r="M40" s="239"/>
      <c r="N40" s="239"/>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row>
    <row r="41" spans="1:92">
      <c r="A41" s="175" t="s">
        <v>4198</v>
      </c>
      <c r="B41" s="11"/>
      <c r="C41" s="56"/>
      <c r="D41" s="241"/>
      <c r="E41" s="204"/>
      <c r="F41" s="790"/>
      <c r="G41" s="790"/>
      <c r="H41" s="56"/>
      <c r="I41" s="56"/>
      <c r="J41" s="860"/>
      <c r="K41" s="1251"/>
      <c r="L41" s="137" t="s">
        <v>4198</v>
      </c>
      <c r="M41" s="210"/>
      <c r="N41" s="210"/>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row>
    <row r="42" spans="1:92">
      <c r="A42" s="175" t="s">
        <v>4199</v>
      </c>
      <c r="B42" s="11"/>
      <c r="C42" s="56"/>
      <c r="D42" s="241"/>
      <c r="E42" s="204"/>
      <c r="F42" s="790"/>
      <c r="G42" s="790"/>
      <c r="H42" s="56"/>
      <c r="I42" s="56"/>
      <c r="J42" s="241"/>
      <c r="K42" s="210"/>
      <c r="L42" s="137" t="s">
        <v>4199</v>
      </c>
      <c r="M42" s="210"/>
      <c r="N42" s="210"/>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row>
    <row r="43" spans="1:92">
      <c r="A43" s="175" t="s">
        <v>4200</v>
      </c>
      <c r="B43" s="11"/>
      <c r="C43" s="56"/>
      <c r="D43" s="241"/>
      <c r="E43" s="204"/>
      <c r="F43" s="790"/>
      <c r="G43" s="790"/>
      <c r="H43" s="56"/>
      <c r="I43" s="56"/>
      <c r="J43" s="241"/>
      <c r="K43" s="210"/>
      <c r="L43" s="137" t="s">
        <v>4200</v>
      </c>
      <c r="M43" s="210"/>
      <c r="N43" s="210"/>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row>
    <row r="44" spans="1:92">
      <c r="A44" s="175" t="s">
        <v>4201</v>
      </c>
      <c r="B44" s="11" t="s">
        <v>3747</v>
      </c>
      <c r="C44" s="56"/>
      <c r="D44" s="241" t="s">
        <v>3747</v>
      </c>
      <c r="E44" s="204" t="s">
        <v>3747</v>
      </c>
      <c r="F44" s="55"/>
      <c r="G44" s="56"/>
      <c r="H44" s="56"/>
      <c r="I44" s="56"/>
      <c r="J44" s="241"/>
      <c r="K44" s="210"/>
      <c r="L44" s="137" t="s">
        <v>4201</v>
      </c>
      <c r="M44" s="210"/>
      <c r="N44" s="210"/>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row>
    <row r="45" spans="1:92">
      <c r="A45" s="175" t="s">
        <v>4202</v>
      </c>
      <c r="B45" s="11" t="s">
        <v>3747</v>
      </c>
      <c r="C45" s="56"/>
      <c r="D45" s="241"/>
      <c r="E45" s="204"/>
      <c r="F45" s="55"/>
      <c r="G45" s="56"/>
      <c r="H45" s="56"/>
      <c r="I45" s="56"/>
      <c r="J45" s="241"/>
      <c r="K45" s="210"/>
      <c r="L45" s="137" t="s">
        <v>4202</v>
      </c>
      <c r="M45" s="210"/>
      <c r="N45" s="210"/>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row>
    <row r="46" spans="1:92">
      <c r="A46" s="175" t="s">
        <v>4216</v>
      </c>
      <c r="B46" s="11" t="s">
        <v>3747</v>
      </c>
      <c r="C46" s="56"/>
      <c r="D46" s="241"/>
      <c r="E46" s="204"/>
      <c r="F46" s="55"/>
      <c r="G46" s="56"/>
      <c r="H46" s="56"/>
      <c r="I46" s="56"/>
      <c r="J46" s="241"/>
      <c r="K46" s="210"/>
      <c r="L46" s="137" t="s">
        <v>4216</v>
      </c>
      <c r="M46" s="210"/>
      <c r="N46" s="210"/>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row>
    <row r="47" spans="1:92">
      <c r="A47" s="175" t="s">
        <v>4217</v>
      </c>
      <c r="B47" s="11"/>
      <c r="C47" s="56"/>
      <c r="D47" s="241"/>
      <c r="E47" s="204"/>
      <c r="F47" s="55"/>
      <c r="G47" s="56"/>
      <c r="H47" s="56"/>
      <c r="I47" s="56"/>
      <c r="J47" s="241"/>
      <c r="K47" s="210"/>
      <c r="L47" s="137" t="s">
        <v>4217</v>
      </c>
      <c r="M47" s="210"/>
      <c r="N47" s="210"/>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row>
    <row r="48" spans="1:92">
      <c r="A48" s="175" t="s">
        <v>4218</v>
      </c>
      <c r="B48" s="11"/>
      <c r="C48" s="56"/>
      <c r="D48" s="241"/>
      <c r="E48" s="204"/>
      <c r="F48" s="55"/>
      <c r="G48" s="56"/>
      <c r="H48" s="56"/>
      <c r="I48" s="56"/>
      <c r="J48" s="241"/>
      <c r="K48" s="210"/>
      <c r="L48" s="137" t="s">
        <v>4218</v>
      </c>
      <c r="M48" s="210"/>
      <c r="N48" s="2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row>
    <row r="49" spans="1:92">
      <c r="A49" s="175" t="s">
        <v>4219</v>
      </c>
      <c r="B49" s="11"/>
      <c r="C49" s="56"/>
      <c r="D49" s="241"/>
      <c r="E49" s="204"/>
      <c r="F49" s="55"/>
      <c r="G49" s="56"/>
      <c r="H49" s="56"/>
      <c r="I49" s="56"/>
      <c r="J49" s="241"/>
      <c r="K49" s="210"/>
      <c r="L49" s="137" t="s">
        <v>4219</v>
      </c>
      <c r="M49" s="210"/>
      <c r="N49" s="2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row>
    <row r="50" spans="1:92">
      <c r="A50" s="175" t="s">
        <v>4220</v>
      </c>
      <c r="B50" s="11"/>
      <c r="C50" s="56"/>
      <c r="D50" s="241"/>
      <c r="E50" s="204"/>
      <c r="F50" s="55"/>
      <c r="G50" s="56"/>
      <c r="H50" s="56"/>
      <c r="I50" s="56"/>
      <c r="J50" s="241"/>
      <c r="K50" s="210"/>
      <c r="L50" s="137" t="s">
        <v>4220</v>
      </c>
      <c r="M50" s="210"/>
      <c r="N50" s="2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row>
    <row r="51" spans="1:92">
      <c r="A51" s="175" t="s">
        <v>4203</v>
      </c>
      <c r="B51" s="1843" t="s">
        <v>1502</v>
      </c>
      <c r="C51" s="56"/>
      <c r="D51" s="146">
        <f>SUM(D31:D50)</f>
        <v>579000000</v>
      </c>
      <c r="E51" s="144">
        <f>SUM(E31:E50)</f>
        <v>5514650</v>
      </c>
      <c r="F51" s="55"/>
      <c r="G51" s="56"/>
      <c r="H51" s="56"/>
      <c r="I51" s="56"/>
      <c r="J51" s="146">
        <f>SUM(J31:J50)</f>
        <v>579000000</v>
      </c>
      <c r="K51" s="2506">
        <f>SUM(K31:K50)</f>
        <v>32124677</v>
      </c>
      <c r="L51" s="137" t="s">
        <v>4203</v>
      </c>
      <c r="M51" s="2506"/>
      <c r="N51" s="2506"/>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row>
    <row r="52" spans="1:92">
      <c r="A52" s="175" t="s">
        <v>2863</v>
      </c>
      <c r="B52" s="11"/>
      <c r="C52" s="56"/>
      <c r="D52" s="56"/>
      <c r="E52" s="48"/>
      <c r="F52" s="55"/>
      <c r="G52" s="56"/>
      <c r="H52" s="56"/>
      <c r="I52" s="56"/>
      <c r="J52" s="56"/>
      <c r="K52" s="2511"/>
      <c r="L52" s="137" t="s">
        <v>2863</v>
      </c>
      <c r="M52" s="2511"/>
      <c r="N52" s="25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row>
    <row r="53" spans="1:92">
      <c r="A53" s="175" t="s">
        <v>2864</v>
      </c>
      <c r="B53" s="184"/>
      <c r="C53" s="56"/>
      <c r="D53" s="56"/>
      <c r="E53" s="48"/>
      <c r="F53" s="55"/>
      <c r="G53" s="56"/>
      <c r="H53" s="56"/>
      <c r="I53" s="56"/>
      <c r="J53" s="56"/>
      <c r="K53" s="2511"/>
      <c r="L53" s="137" t="s">
        <v>2864</v>
      </c>
      <c r="M53" s="2511"/>
      <c r="N53" s="25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row>
    <row r="54" spans="1:92">
      <c r="A54" s="175" t="s">
        <v>2865</v>
      </c>
      <c r="B54" s="11"/>
      <c r="C54" s="56"/>
      <c r="D54" s="257"/>
      <c r="E54" s="209"/>
      <c r="F54" s="55"/>
      <c r="G54" s="56"/>
      <c r="H54" s="56"/>
      <c r="I54" s="56"/>
      <c r="J54" s="257"/>
      <c r="K54" s="208"/>
      <c r="L54" s="137" t="s">
        <v>2865</v>
      </c>
      <c r="M54" s="208"/>
      <c r="N54" s="208"/>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row>
    <row r="55" spans="1:92">
      <c r="A55" s="175" t="s">
        <v>2866</v>
      </c>
      <c r="B55" s="11"/>
      <c r="C55" s="56"/>
      <c r="D55" s="241"/>
      <c r="E55" s="204"/>
      <c r="F55" s="55"/>
      <c r="G55" s="56"/>
      <c r="H55" s="56"/>
      <c r="I55" s="56"/>
      <c r="J55" s="241"/>
      <c r="K55" s="210" t="s">
        <v>3747</v>
      </c>
      <c r="L55" s="137" t="s">
        <v>2866</v>
      </c>
      <c r="M55" s="210"/>
      <c r="N55" s="210"/>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row>
    <row r="56" spans="1:92">
      <c r="A56" s="175" t="s">
        <v>2867</v>
      </c>
      <c r="B56" s="11"/>
      <c r="C56" s="56"/>
      <c r="D56" s="241"/>
      <c r="E56" s="204"/>
      <c r="F56" s="55"/>
      <c r="G56" s="56"/>
      <c r="H56" s="56"/>
      <c r="I56" s="56"/>
      <c r="J56" s="241"/>
      <c r="K56" s="210"/>
      <c r="L56" s="137" t="s">
        <v>2867</v>
      </c>
      <c r="M56" s="210"/>
      <c r="N56" s="210"/>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row>
    <row r="57" spans="1:92">
      <c r="A57" s="175" t="s">
        <v>2868</v>
      </c>
      <c r="B57" s="11"/>
      <c r="C57" s="56"/>
      <c r="D57" s="241"/>
      <c r="E57" s="204"/>
      <c r="F57" s="55"/>
      <c r="G57" s="56"/>
      <c r="H57" s="56"/>
      <c r="I57" s="56"/>
      <c r="J57" s="241"/>
      <c r="K57" s="210"/>
      <c r="L57" s="137" t="s">
        <v>2868</v>
      </c>
      <c r="M57" s="210"/>
      <c r="N57" s="210"/>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row>
    <row r="58" spans="1:92">
      <c r="A58" s="175" t="s">
        <v>2869</v>
      </c>
      <c r="B58" s="11"/>
      <c r="C58" s="56"/>
      <c r="D58" s="241"/>
      <c r="E58" s="204"/>
      <c r="F58" s="55"/>
      <c r="G58" s="56"/>
      <c r="H58" s="56"/>
      <c r="I58" s="56"/>
      <c r="J58" s="241"/>
      <c r="K58" s="210"/>
      <c r="L58" s="137" t="s">
        <v>2869</v>
      </c>
      <c r="M58" s="210"/>
      <c r="N58" s="210"/>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row>
    <row r="59" spans="1:92">
      <c r="A59" s="175" t="s">
        <v>2784</v>
      </c>
      <c r="B59" s="1843"/>
      <c r="C59" s="56"/>
      <c r="D59" s="205"/>
      <c r="E59" s="177"/>
      <c r="F59" s="55"/>
      <c r="G59" s="56"/>
      <c r="H59" s="56"/>
      <c r="I59" s="56"/>
      <c r="J59" s="208"/>
      <c r="K59" s="257"/>
      <c r="L59" s="137" t="s">
        <v>2784</v>
      </c>
      <c r="M59" s="257"/>
      <c r="N59" s="257"/>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row>
    <row r="60" spans="1:92">
      <c r="A60" s="175" t="s">
        <v>2785</v>
      </c>
      <c r="B60" s="11"/>
      <c r="C60" s="56"/>
      <c r="D60" s="56"/>
      <c r="E60" s="48"/>
      <c r="F60" s="55"/>
      <c r="G60" s="56"/>
      <c r="H60" s="56"/>
      <c r="I60" s="56"/>
      <c r="J60" s="56"/>
      <c r="K60" s="53"/>
      <c r="L60" s="137" t="s">
        <v>2785</v>
      </c>
      <c r="M60" s="53"/>
      <c r="N60" s="53"/>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row>
    <row r="61" spans="1:92">
      <c r="A61" s="175" t="s">
        <v>2786</v>
      </c>
      <c r="B61" s="184"/>
      <c r="C61" s="56"/>
      <c r="D61" s="56"/>
      <c r="E61" s="48"/>
      <c r="F61" s="55"/>
      <c r="G61" s="56"/>
      <c r="H61" s="56"/>
      <c r="I61" s="56"/>
      <c r="J61" s="56"/>
      <c r="K61" s="53"/>
      <c r="L61" s="137" t="s">
        <v>2786</v>
      </c>
      <c r="M61" s="53"/>
      <c r="N61" s="53"/>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row>
    <row r="62" spans="1:92">
      <c r="A62" s="175" t="s">
        <v>2787</v>
      </c>
      <c r="B62" s="11"/>
      <c r="C62" s="56"/>
      <c r="D62" s="241"/>
      <c r="E62" s="204"/>
      <c r="F62" s="55"/>
      <c r="G62" s="56"/>
      <c r="H62" s="56"/>
      <c r="I62" s="56"/>
      <c r="J62" s="241"/>
      <c r="K62" s="210"/>
      <c r="L62" s="137" t="s">
        <v>2787</v>
      </c>
      <c r="M62" s="210"/>
      <c r="N62" s="210"/>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row>
    <row r="63" spans="1:92">
      <c r="A63" s="175" t="s">
        <v>2788</v>
      </c>
      <c r="B63" s="11"/>
      <c r="C63" s="77"/>
      <c r="D63" s="241"/>
      <c r="E63" s="204"/>
      <c r="F63" s="55"/>
      <c r="G63" s="56"/>
      <c r="H63" s="56"/>
      <c r="I63" s="56"/>
      <c r="J63" s="241"/>
      <c r="K63" s="210"/>
      <c r="L63" s="137" t="s">
        <v>2788</v>
      </c>
      <c r="M63" s="210"/>
      <c r="N63" s="210"/>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row>
    <row r="64" spans="1:92" ht="15.75" thickBot="1">
      <c r="A64" s="180" t="s">
        <v>2789</v>
      </c>
      <c r="B64" s="172" t="s">
        <v>1741</v>
      </c>
      <c r="C64" s="73"/>
      <c r="D64" s="171">
        <f>D51+D59+D62+D63</f>
        <v>579000000</v>
      </c>
      <c r="E64" s="169">
        <f>E51+E59+E62+E63</f>
        <v>5514650</v>
      </c>
      <c r="F64" s="258"/>
      <c r="G64" s="227"/>
      <c r="H64" s="227"/>
      <c r="I64" s="259"/>
      <c r="J64" s="171">
        <f>J51+J59+J62+J63</f>
        <v>579000000</v>
      </c>
      <c r="K64" s="2372">
        <f>K51+K59+K62+K63</f>
        <v>32124677</v>
      </c>
      <c r="L64" s="156" t="s">
        <v>2789</v>
      </c>
      <c r="M64" s="2510"/>
      <c r="N64" s="2510"/>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row>
    <row r="65" spans="1:92">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row>
    <row r="66" spans="1:92">
      <c r="A66" s="11" t="s">
        <v>1025</v>
      </c>
      <c r="B66" s="11"/>
      <c r="C66" s="11"/>
      <c r="D66" s="11"/>
      <c r="E66" s="11"/>
      <c r="F66" s="11" t="str">
        <f>A66</f>
        <v xml:space="preserve"> FERC FORM NO.1 (ED. 12-96) NYPSC Modified-96</v>
      </c>
      <c r="G66" s="11"/>
      <c r="H66" s="11"/>
      <c r="I66" s="11"/>
      <c r="J66" s="11"/>
      <c r="K66" s="11"/>
      <c r="L66" s="174" t="s">
        <v>1026</v>
      </c>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row>
    <row r="67" spans="1:92">
      <c r="A67" s="44" t="s">
        <v>1027</v>
      </c>
      <c r="B67" s="44"/>
      <c r="C67" s="44"/>
      <c r="D67" s="44"/>
      <c r="E67" s="44"/>
      <c r="F67" s="44" t="s">
        <v>1028</v>
      </c>
      <c r="G67" s="44"/>
      <c r="H67" s="44"/>
      <c r="I67" s="44"/>
      <c r="J67" s="44"/>
      <c r="K67" s="44"/>
      <c r="L67" s="44"/>
      <c r="M67" s="44"/>
      <c r="N67" s="44"/>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row>
    <row r="68" spans="1:92">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row>
    <row r="69" spans="1:92">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row>
    <row r="70" spans="1:92">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row>
    <row r="71" spans="1:92">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row>
    <row r="72" spans="1:92">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row>
    <row r="73" spans="1:92">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row>
    <row r="74" spans="1:92" ht="15.75" thickBot="1">
      <c r="A74" s="11" t="str">
        <f>'[33]Data Sheet'!$C$25</f>
        <v xml:space="preserve"> </v>
      </c>
      <c r="B74" s="11"/>
      <c r="C74" s="11"/>
      <c r="D74" s="456" t="str">
        <f>'[33]Data Sheet'!$C$40</f>
        <v xml:space="preserve"> </v>
      </c>
      <c r="E74" s="11" t="str">
        <f>'[33]Data Sheet'!$C$38</f>
        <v xml:space="preserve"> </v>
      </c>
      <c r="F74" s="11" t="str">
        <f>'[33]Data Sheet'!$C$25</f>
        <v xml:space="preserve"> </v>
      </c>
      <c r="G74" s="11"/>
      <c r="H74" s="11"/>
      <c r="I74" s="456" t="str">
        <f>'[33]Data Sheet'!$C$40</f>
        <v xml:space="preserve"> </v>
      </c>
      <c r="J74" s="11" t="str">
        <f>'[33]Data Sheet'!$C$38</f>
        <v xml:space="preserve"> </v>
      </c>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row>
    <row r="75" spans="1:92">
      <c r="A75" s="261"/>
      <c r="B75" s="262"/>
      <c r="C75" s="262"/>
      <c r="D75" s="262"/>
      <c r="E75" s="263"/>
      <c r="F75" s="261"/>
      <c r="G75" s="262"/>
      <c r="H75" s="262"/>
      <c r="I75" s="262"/>
      <c r="J75" s="262"/>
      <c r="K75" s="262"/>
      <c r="L75" s="263"/>
      <c r="M75" s="262"/>
      <c r="N75" s="262"/>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row>
    <row r="76" spans="1:92">
      <c r="A76" s="202" t="s">
        <v>730</v>
      </c>
      <c r="B76" s="44"/>
      <c r="C76" s="44"/>
      <c r="D76" s="44"/>
      <c r="E76" s="45"/>
      <c r="F76" s="202" t="str">
        <f>F4</f>
        <v>LONG-TERM DEBT (Accounts 221, 222, 223, and 224) (Continued)</v>
      </c>
      <c r="G76" s="44"/>
      <c r="H76" s="44"/>
      <c r="I76" s="44"/>
      <c r="J76" s="44"/>
      <c r="K76" s="44"/>
      <c r="L76" s="45"/>
      <c r="M76" s="44"/>
      <c r="N76" s="44"/>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row>
    <row r="77" spans="1:92">
      <c r="A77" s="47"/>
      <c r="B77" s="11"/>
      <c r="C77" s="11"/>
      <c r="D77" s="11"/>
      <c r="E77" s="264" t="s">
        <v>3747</v>
      </c>
      <c r="F77" s="47"/>
      <c r="G77" s="11"/>
      <c r="H77" s="11"/>
      <c r="I77" s="11"/>
      <c r="J77" s="11"/>
      <c r="K77" s="11"/>
      <c r="L77" s="48"/>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row>
    <row r="78" spans="1:92">
      <c r="A78" s="252" t="s">
        <v>3747</v>
      </c>
      <c r="B78" s="63" t="s">
        <v>3747</v>
      </c>
      <c r="C78" s="57"/>
      <c r="D78" s="57"/>
      <c r="E78" s="60"/>
      <c r="F78" s="252" t="s">
        <v>3747</v>
      </c>
      <c r="G78" s="57"/>
      <c r="H78" s="132" t="s">
        <v>4542</v>
      </c>
      <c r="I78" s="255"/>
      <c r="J78" s="1863" t="s">
        <v>4543</v>
      </c>
      <c r="K78" s="57"/>
      <c r="L78" s="65"/>
      <c r="M78" s="57"/>
      <c r="N78" s="57"/>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row>
    <row r="79" spans="1:92">
      <c r="A79" s="55" t="s">
        <v>3747</v>
      </c>
      <c r="B79" s="11" t="s">
        <v>4544</v>
      </c>
      <c r="C79" s="56"/>
      <c r="D79" s="1844" t="s">
        <v>4545</v>
      </c>
      <c r="E79" s="58" t="s">
        <v>4546</v>
      </c>
      <c r="F79" s="175" t="s">
        <v>4547</v>
      </c>
      <c r="G79" s="1844" t="s">
        <v>4164</v>
      </c>
      <c r="H79" s="56"/>
      <c r="I79" s="57"/>
      <c r="J79" s="1844" t="s">
        <v>4548</v>
      </c>
      <c r="K79" s="1844" t="s">
        <v>4549</v>
      </c>
      <c r="L79" s="58"/>
      <c r="M79" s="2509"/>
      <c r="N79" s="2509"/>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row>
    <row r="80" spans="1:92">
      <c r="A80" s="175" t="s">
        <v>4231</v>
      </c>
      <c r="B80" s="11" t="s">
        <v>3270</v>
      </c>
      <c r="C80" s="56"/>
      <c r="D80" s="1844" t="s">
        <v>529</v>
      </c>
      <c r="E80" s="58" t="s">
        <v>3271</v>
      </c>
      <c r="F80" s="175" t="s">
        <v>3272</v>
      </c>
      <c r="G80" s="1844" t="s">
        <v>538</v>
      </c>
      <c r="H80" s="1844" t="s">
        <v>3273</v>
      </c>
      <c r="I80" s="1844" t="s">
        <v>3274</v>
      </c>
      <c r="J80" s="1844" t="s">
        <v>3275</v>
      </c>
      <c r="K80" s="1844" t="s">
        <v>3045</v>
      </c>
      <c r="L80" s="137" t="s">
        <v>4231</v>
      </c>
      <c r="M80" s="2509"/>
      <c r="N80" s="2509"/>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row>
    <row r="81" spans="1:92">
      <c r="A81" s="175" t="s">
        <v>4234</v>
      </c>
      <c r="B81" s="11"/>
      <c r="C81" s="56"/>
      <c r="D81" s="1844" t="s">
        <v>3276</v>
      </c>
      <c r="E81" s="58" t="s">
        <v>3277</v>
      </c>
      <c r="F81" s="55"/>
      <c r="G81" s="56"/>
      <c r="H81" s="56"/>
      <c r="I81" s="56"/>
      <c r="J81" s="1844" t="s">
        <v>3278</v>
      </c>
      <c r="K81" s="56"/>
      <c r="L81" s="137" t="s">
        <v>4234</v>
      </c>
      <c r="M81" s="56"/>
      <c r="N81" s="56"/>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row>
    <row r="82" spans="1:92">
      <c r="A82" s="55"/>
      <c r="B82" s="11"/>
      <c r="C82" s="56"/>
      <c r="D82" s="56"/>
      <c r="E82" s="58"/>
      <c r="F82" s="55"/>
      <c r="G82" s="56"/>
      <c r="H82" s="56"/>
      <c r="I82" s="56"/>
      <c r="J82" s="1844" t="s">
        <v>3279</v>
      </c>
      <c r="K82" s="56"/>
      <c r="L82" s="58"/>
      <c r="M82" s="56"/>
      <c r="N82" s="56"/>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row>
    <row r="83" spans="1:92">
      <c r="A83" s="55"/>
      <c r="B83" s="11"/>
      <c r="C83" s="56"/>
      <c r="D83" s="56"/>
      <c r="E83" s="58"/>
      <c r="F83" s="55"/>
      <c r="G83" s="56"/>
      <c r="H83" s="56"/>
      <c r="I83" s="56"/>
      <c r="J83" s="1844" t="s">
        <v>3280</v>
      </c>
      <c r="K83" s="56"/>
      <c r="L83" s="58"/>
      <c r="M83" s="56"/>
      <c r="N83" s="56"/>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row>
    <row r="84" spans="1:92">
      <c r="A84" s="55"/>
      <c r="B84" s="1843" t="s">
        <v>3281</v>
      </c>
      <c r="C84" s="77"/>
      <c r="D84" s="1843" t="s">
        <v>2140</v>
      </c>
      <c r="E84" s="137" t="s">
        <v>2141</v>
      </c>
      <c r="F84" s="175" t="s">
        <v>2142</v>
      </c>
      <c r="G84" s="1843" t="s">
        <v>4070</v>
      </c>
      <c r="H84" s="435" t="s">
        <v>4071</v>
      </c>
      <c r="I84" s="1843" t="s">
        <v>4072</v>
      </c>
      <c r="J84" s="435" t="s">
        <v>4073</v>
      </c>
      <c r="K84" s="1843" t="s">
        <v>4074</v>
      </c>
      <c r="L84" s="71"/>
      <c r="M84" s="2508"/>
      <c r="N84" s="2508"/>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row>
    <row r="85" spans="1:92">
      <c r="A85" s="230" t="s">
        <v>4189</v>
      </c>
      <c r="B85" s="256" t="s">
        <v>1023</v>
      </c>
      <c r="C85" s="57"/>
      <c r="D85" s="57"/>
      <c r="E85" s="60"/>
      <c r="F85" s="252"/>
      <c r="G85" s="57"/>
      <c r="H85" s="57"/>
      <c r="I85" s="57"/>
      <c r="J85" s="63"/>
      <c r="K85" s="59"/>
      <c r="L85" s="444" t="s">
        <v>4189</v>
      </c>
      <c r="M85" s="59"/>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row>
    <row r="86" spans="1:92">
      <c r="A86" s="175" t="s">
        <v>4190</v>
      </c>
      <c r="B86" s="11"/>
      <c r="C86" s="56"/>
      <c r="D86" s="257"/>
      <c r="E86" s="48"/>
      <c r="F86" s="55"/>
      <c r="G86" s="56"/>
      <c r="H86" s="56"/>
      <c r="I86" s="257"/>
      <c r="J86" s="257"/>
      <c r="K86" s="208"/>
      <c r="L86" s="265" t="s">
        <v>4190</v>
      </c>
      <c r="M86" s="208"/>
      <c r="N86" s="208"/>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row>
    <row r="87" spans="1:92">
      <c r="A87" s="175" t="s">
        <v>4191</v>
      </c>
      <c r="B87" s="11"/>
      <c r="C87" s="56"/>
      <c r="D87" s="241"/>
      <c r="E87" s="204"/>
      <c r="F87" s="55"/>
      <c r="G87" s="56"/>
      <c r="H87" s="56"/>
      <c r="I87" s="56"/>
      <c r="J87" s="241"/>
      <c r="K87" s="210"/>
      <c r="L87" s="265" t="s">
        <v>4191</v>
      </c>
      <c r="M87" s="210"/>
      <c r="N87" s="210"/>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row>
    <row r="88" spans="1:92">
      <c r="A88" s="175" t="s">
        <v>4192</v>
      </c>
      <c r="B88" s="11"/>
      <c r="C88" s="56"/>
      <c r="D88" s="241"/>
      <c r="E88" s="204"/>
      <c r="F88" s="55"/>
      <c r="G88" s="56"/>
      <c r="H88" s="56"/>
      <c r="I88" s="56"/>
      <c r="J88" s="241"/>
      <c r="K88" s="210"/>
      <c r="L88" s="265" t="s">
        <v>4192</v>
      </c>
      <c r="M88" s="210"/>
      <c r="N88" s="210"/>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row>
    <row r="89" spans="1:92">
      <c r="A89" s="175" t="s">
        <v>4193</v>
      </c>
      <c r="B89" s="11"/>
      <c r="C89" s="56"/>
      <c r="D89" s="241"/>
      <c r="E89" s="204"/>
      <c r="F89" s="55"/>
      <c r="G89" s="56"/>
      <c r="H89" s="56"/>
      <c r="I89" s="241"/>
      <c r="J89" s="241"/>
      <c r="K89" s="210"/>
      <c r="L89" s="265" t="s">
        <v>4193</v>
      </c>
      <c r="M89" s="210"/>
      <c r="N89" s="210"/>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row>
    <row r="90" spans="1:92">
      <c r="A90" s="175" t="s">
        <v>4194</v>
      </c>
      <c r="B90" s="11"/>
      <c r="C90" s="56"/>
      <c r="D90" s="241"/>
      <c r="E90" s="204"/>
      <c r="F90" s="55"/>
      <c r="G90" s="56"/>
      <c r="H90" s="56"/>
      <c r="I90" s="56"/>
      <c r="J90" s="241"/>
      <c r="K90" s="210"/>
      <c r="L90" s="265" t="s">
        <v>4194</v>
      </c>
      <c r="M90" s="210"/>
      <c r="N90" s="210"/>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row>
    <row r="91" spans="1:92">
      <c r="A91" s="175" t="s">
        <v>4195</v>
      </c>
      <c r="B91" s="11"/>
      <c r="C91" s="56"/>
      <c r="D91" s="241"/>
      <c r="E91" s="204"/>
      <c r="F91" s="55"/>
      <c r="G91" s="56"/>
      <c r="H91" s="56"/>
      <c r="I91" s="56"/>
      <c r="J91" s="241"/>
      <c r="K91" s="210"/>
      <c r="L91" s="265" t="s">
        <v>4195</v>
      </c>
      <c r="M91" s="210"/>
      <c r="N91" s="210"/>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row>
    <row r="92" spans="1:92">
      <c r="A92" s="175" t="s">
        <v>4196</v>
      </c>
      <c r="B92" s="1843" t="s">
        <v>1502</v>
      </c>
      <c r="C92" s="56"/>
      <c r="D92" s="146">
        <f>SUM(D86:D91)</f>
        <v>0</v>
      </c>
      <c r="E92" s="144">
        <f>SUM(E86:E91)</f>
        <v>0</v>
      </c>
      <c r="F92" s="55"/>
      <c r="G92" s="56"/>
      <c r="H92" s="56"/>
      <c r="I92" s="56"/>
      <c r="J92" s="146">
        <f>SUM(J86:J91)</f>
        <v>0</v>
      </c>
      <c r="K92" s="146">
        <f>SUM(K86:K91)</f>
        <v>0</v>
      </c>
      <c r="L92" s="265" t="s">
        <v>4196</v>
      </c>
      <c r="M92" s="146"/>
      <c r="N92" s="146"/>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row>
    <row r="93" spans="1:92">
      <c r="A93" s="175" t="s">
        <v>4197</v>
      </c>
      <c r="B93" s="11"/>
      <c r="C93" s="56"/>
      <c r="D93" s="56"/>
      <c r="E93" s="48"/>
      <c r="F93" s="55"/>
      <c r="G93" s="56"/>
      <c r="H93" s="56"/>
      <c r="I93" s="56"/>
      <c r="J93" s="56"/>
      <c r="K93" s="53"/>
      <c r="L93" s="265" t="s">
        <v>4197</v>
      </c>
      <c r="M93" s="53"/>
      <c r="N93" s="53"/>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row>
    <row r="94" spans="1:92">
      <c r="A94" s="175" t="s">
        <v>4198</v>
      </c>
      <c r="B94" s="184" t="s">
        <v>1024</v>
      </c>
      <c r="C94" s="56"/>
      <c r="D94" s="56"/>
      <c r="E94" s="48"/>
      <c r="F94" s="55"/>
      <c r="G94" s="56"/>
      <c r="H94" s="56"/>
      <c r="I94" s="56"/>
      <c r="J94" s="56"/>
      <c r="K94" s="53"/>
      <c r="L94" s="265" t="s">
        <v>4198</v>
      </c>
      <c r="M94" s="53"/>
      <c r="N94" s="53"/>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row>
    <row r="95" spans="1:92">
      <c r="A95" s="175" t="s">
        <v>4199</v>
      </c>
      <c r="B95" s="11"/>
      <c r="C95" s="56"/>
      <c r="D95" s="257"/>
      <c r="E95" s="209"/>
      <c r="F95" s="55"/>
      <c r="G95" s="56"/>
      <c r="H95" s="56"/>
      <c r="I95" s="56"/>
      <c r="J95" s="257"/>
      <c r="K95" s="208"/>
      <c r="L95" s="265" t="s">
        <v>4199</v>
      </c>
      <c r="M95" s="208"/>
      <c r="N95" s="208"/>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row>
    <row r="96" spans="1:92">
      <c r="A96" s="175" t="s">
        <v>4200</v>
      </c>
      <c r="B96" s="11"/>
      <c r="C96" s="56"/>
      <c r="D96" s="241"/>
      <c r="E96" s="204"/>
      <c r="F96" s="55"/>
      <c r="G96" s="56"/>
      <c r="H96" s="56"/>
      <c r="I96" s="56"/>
      <c r="J96" s="241"/>
      <c r="K96" s="210"/>
      <c r="L96" s="265" t="s">
        <v>4200</v>
      </c>
      <c r="M96" s="210"/>
      <c r="N96" s="210"/>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row>
    <row r="97" spans="1:92">
      <c r="A97" s="175" t="s">
        <v>4201</v>
      </c>
      <c r="B97" s="11"/>
      <c r="C97" s="56"/>
      <c r="D97" s="241"/>
      <c r="E97" s="204"/>
      <c r="F97" s="55"/>
      <c r="G97" s="56"/>
      <c r="H97" s="56"/>
      <c r="I97" s="56"/>
      <c r="J97" s="241"/>
      <c r="K97" s="210"/>
      <c r="L97" s="265" t="s">
        <v>4201</v>
      </c>
      <c r="M97" s="210"/>
      <c r="N97" s="210"/>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row>
    <row r="98" spans="1:92">
      <c r="A98" s="175" t="s">
        <v>4202</v>
      </c>
      <c r="B98" s="11"/>
      <c r="C98" s="56"/>
      <c r="D98" s="241"/>
      <c r="E98" s="204"/>
      <c r="F98" s="55"/>
      <c r="G98" s="56"/>
      <c r="H98" s="56"/>
      <c r="I98" s="56"/>
      <c r="J98" s="241"/>
      <c r="K98" s="210"/>
      <c r="L98" s="265" t="s">
        <v>4202</v>
      </c>
      <c r="M98" s="210"/>
      <c r="N98" s="210"/>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row>
    <row r="99" spans="1:92">
      <c r="A99" s="175" t="s">
        <v>4216</v>
      </c>
      <c r="B99" s="11"/>
      <c r="C99" s="56"/>
      <c r="D99" s="241"/>
      <c r="E99" s="204"/>
      <c r="F99" s="55"/>
      <c r="G99" s="56"/>
      <c r="H99" s="56"/>
      <c r="I99" s="56"/>
      <c r="J99" s="241"/>
      <c r="K99" s="210"/>
      <c r="L99" s="265" t="s">
        <v>4216</v>
      </c>
      <c r="M99" s="210"/>
      <c r="N99" s="210"/>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row>
    <row r="100" spans="1:92">
      <c r="A100" s="175" t="s">
        <v>4217</v>
      </c>
      <c r="B100" s="11"/>
      <c r="C100" s="56"/>
      <c r="D100" s="241"/>
      <c r="E100" s="204"/>
      <c r="F100" s="55"/>
      <c r="G100" s="56"/>
      <c r="H100" s="56"/>
      <c r="I100" s="56"/>
      <c r="J100" s="241"/>
      <c r="K100" s="210"/>
      <c r="L100" s="265" t="s">
        <v>4217</v>
      </c>
      <c r="M100" s="210"/>
      <c r="N100" s="210"/>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row>
    <row r="101" spans="1:92">
      <c r="A101" s="175" t="s">
        <v>4218</v>
      </c>
      <c r="B101" s="11"/>
      <c r="C101" s="56"/>
      <c r="D101" s="241"/>
      <c r="E101" s="204"/>
      <c r="F101" s="55"/>
      <c r="G101" s="56"/>
      <c r="H101" s="56"/>
      <c r="I101" s="56"/>
      <c r="J101" s="241"/>
      <c r="K101" s="210"/>
      <c r="L101" s="265" t="s">
        <v>4218</v>
      </c>
      <c r="M101" s="210"/>
      <c r="N101" s="210"/>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row>
    <row r="102" spans="1:92">
      <c r="A102" s="175" t="s">
        <v>4219</v>
      </c>
      <c r="B102" s="11"/>
      <c r="C102" s="56"/>
      <c r="D102" s="241"/>
      <c r="E102" s="204"/>
      <c r="F102" s="55"/>
      <c r="G102" s="56"/>
      <c r="H102" s="56"/>
      <c r="I102" s="56"/>
      <c r="J102" s="241"/>
      <c r="K102" s="210"/>
      <c r="L102" s="265" t="s">
        <v>4219</v>
      </c>
      <c r="M102" s="210"/>
      <c r="N102" s="210"/>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row>
    <row r="103" spans="1:92">
      <c r="A103" s="175" t="s">
        <v>4220</v>
      </c>
      <c r="B103" s="11"/>
      <c r="C103" s="56"/>
      <c r="D103" s="241"/>
      <c r="E103" s="204"/>
      <c r="F103" s="55"/>
      <c r="G103" s="56"/>
      <c r="H103" s="56"/>
      <c r="I103" s="56"/>
      <c r="J103" s="241"/>
      <c r="K103" s="210"/>
      <c r="L103" s="265" t="s">
        <v>4220</v>
      </c>
      <c r="M103" s="210"/>
      <c r="N103" s="210"/>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row>
    <row r="104" spans="1:92">
      <c r="A104" s="175" t="s">
        <v>4203</v>
      </c>
      <c r="B104" s="11"/>
      <c r="C104" s="56"/>
      <c r="D104" s="241"/>
      <c r="E104" s="204"/>
      <c r="F104" s="55"/>
      <c r="G104" s="56"/>
      <c r="H104" s="56"/>
      <c r="I104" s="56"/>
      <c r="J104" s="241"/>
      <c r="K104" s="210"/>
      <c r="L104" s="265" t="s">
        <v>4203</v>
      </c>
      <c r="M104" s="210"/>
      <c r="N104" s="210"/>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row>
    <row r="105" spans="1:92">
      <c r="A105" s="175" t="s">
        <v>2863</v>
      </c>
      <c r="B105" s="11"/>
      <c r="C105" s="56"/>
      <c r="D105" s="241"/>
      <c r="E105" s="204"/>
      <c r="F105" s="55"/>
      <c r="G105" s="56"/>
      <c r="H105" s="56"/>
      <c r="I105" s="56"/>
      <c r="J105" s="241"/>
      <c r="K105" s="210"/>
      <c r="L105" s="265" t="s">
        <v>2863</v>
      </c>
      <c r="M105" s="210"/>
      <c r="N105" s="210"/>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row>
    <row r="106" spans="1:92">
      <c r="A106" s="175" t="s">
        <v>2864</v>
      </c>
      <c r="B106" s="11"/>
      <c r="C106" s="56"/>
      <c r="D106" s="241"/>
      <c r="E106" s="204"/>
      <c r="F106" s="55"/>
      <c r="G106" s="56"/>
      <c r="H106" s="56"/>
      <c r="I106" s="56"/>
      <c r="J106" s="241"/>
      <c r="K106" s="210"/>
      <c r="L106" s="265" t="s">
        <v>2864</v>
      </c>
      <c r="M106" s="210"/>
      <c r="N106" s="210"/>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row>
    <row r="107" spans="1:92">
      <c r="A107" s="175" t="s">
        <v>2865</v>
      </c>
      <c r="B107" s="11"/>
      <c r="C107" s="56"/>
      <c r="D107" s="241"/>
      <c r="E107" s="204"/>
      <c r="F107" s="55"/>
      <c r="G107" s="56"/>
      <c r="H107" s="56"/>
      <c r="I107" s="56"/>
      <c r="J107" s="241"/>
      <c r="K107" s="210"/>
      <c r="L107" s="265" t="s">
        <v>2865</v>
      </c>
      <c r="M107" s="210"/>
      <c r="N107" s="210"/>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row>
    <row r="108" spans="1:92">
      <c r="A108" s="175" t="s">
        <v>2866</v>
      </c>
      <c r="B108" s="11"/>
      <c r="C108" s="56"/>
      <c r="D108" s="241"/>
      <c r="E108" s="204"/>
      <c r="F108" s="55"/>
      <c r="G108" s="56"/>
      <c r="H108" s="56"/>
      <c r="I108" s="56"/>
      <c r="J108" s="241"/>
      <c r="K108" s="210"/>
      <c r="L108" s="265" t="s">
        <v>2866</v>
      </c>
      <c r="M108" s="210"/>
      <c r="N108" s="210"/>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row>
    <row r="109" spans="1:92">
      <c r="A109" s="175" t="s">
        <v>2867</v>
      </c>
      <c r="B109" s="11"/>
      <c r="C109" s="56"/>
      <c r="D109" s="241"/>
      <c r="E109" s="204"/>
      <c r="F109" s="55"/>
      <c r="G109" s="56"/>
      <c r="H109" s="56"/>
      <c r="I109" s="56"/>
      <c r="J109" s="241"/>
      <c r="K109" s="210"/>
      <c r="L109" s="265" t="s">
        <v>2867</v>
      </c>
      <c r="M109" s="210"/>
      <c r="N109" s="210"/>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row>
    <row r="110" spans="1:92">
      <c r="A110" s="175" t="s">
        <v>2868</v>
      </c>
      <c r="B110" s="11"/>
      <c r="C110" s="56"/>
      <c r="D110" s="241"/>
      <c r="E110" s="204"/>
      <c r="F110" s="55"/>
      <c r="G110" s="56"/>
      <c r="H110" s="56"/>
      <c r="I110" s="56"/>
      <c r="J110" s="241"/>
      <c r="K110" s="210"/>
      <c r="L110" s="265" t="s">
        <v>2868</v>
      </c>
      <c r="M110" s="210"/>
      <c r="N110" s="210"/>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row>
    <row r="111" spans="1:92">
      <c r="A111" s="175" t="s">
        <v>2869</v>
      </c>
      <c r="B111" s="11"/>
      <c r="C111" s="56"/>
      <c r="D111" s="241"/>
      <c r="E111" s="204"/>
      <c r="F111" s="55"/>
      <c r="G111" s="56"/>
      <c r="H111" s="56"/>
      <c r="I111" s="56"/>
      <c r="J111" s="241"/>
      <c r="K111" s="210"/>
      <c r="L111" s="265" t="s">
        <v>2869</v>
      </c>
      <c r="M111" s="210"/>
      <c r="N111" s="210"/>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row>
    <row r="112" spans="1:92">
      <c r="A112" s="175" t="s">
        <v>2784</v>
      </c>
      <c r="B112" s="11"/>
      <c r="C112" s="56"/>
      <c r="D112" s="241"/>
      <c r="E112" s="204"/>
      <c r="F112" s="55"/>
      <c r="G112" s="56"/>
      <c r="H112" s="56"/>
      <c r="I112" s="56"/>
      <c r="J112" s="241"/>
      <c r="K112" s="210"/>
      <c r="L112" s="265" t="s">
        <v>2784</v>
      </c>
      <c r="M112" s="210"/>
      <c r="N112" s="210"/>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row>
    <row r="113" spans="1:92">
      <c r="A113" s="175" t="s">
        <v>2785</v>
      </c>
      <c r="B113" s="11"/>
      <c r="C113" s="56"/>
      <c r="D113" s="241"/>
      <c r="E113" s="204"/>
      <c r="F113" s="55"/>
      <c r="G113" s="56"/>
      <c r="H113" s="56"/>
      <c r="I113" s="56"/>
      <c r="J113" s="241"/>
      <c r="K113" s="210"/>
      <c r="L113" s="265" t="s">
        <v>2785</v>
      </c>
      <c r="M113" s="210"/>
      <c r="N113" s="210"/>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row>
    <row r="114" spans="1:92">
      <c r="A114" s="175" t="s">
        <v>2786</v>
      </c>
      <c r="B114" s="11"/>
      <c r="C114" s="56"/>
      <c r="D114" s="241"/>
      <c r="E114" s="204"/>
      <c r="F114" s="55"/>
      <c r="G114" s="56"/>
      <c r="H114" s="56"/>
      <c r="I114" s="56"/>
      <c r="J114" s="241"/>
      <c r="K114" s="210"/>
      <c r="L114" s="265" t="s">
        <v>2786</v>
      </c>
      <c r="M114" s="210"/>
      <c r="N114" s="210"/>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row>
    <row r="115" spans="1:92">
      <c r="A115" s="175" t="s">
        <v>2787</v>
      </c>
      <c r="B115" s="11"/>
      <c r="C115" s="56"/>
      <c r="D115" s="241"/>
      <c r="E115" s="204"/>
      <c r="F115" s="55"/>
      <c r="G115" s="56"/>
      <c r="H115" s="56"/>
      <c r="I115" s="56"/>
      <c r="J115" s="241"/>
      <c r="K115" s="210"/>
      <c r="L115" s="265" t="s">
        <v>2787</v>
      </c>
      <c r="M115" s="210"/>
      <c r="N115" s="210"/>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row>
    <row r="116" spans="1:92">
      <c r="A116" s="175" t="s">
        <v>2788</v>
      </c>
      <c r="B116" s="11"/>
      <c r="C116" s="56"/>
      <c r="D116" s="241"/>
      <c r="E116" s="204"/>
      <c r="F116" s="55"/>
      <c r="G116" s="56"/>
      <c r="H116" s="56"/>
      <c r="I116" s="56"/>
      <c r="J116" s="241"/>
      <c r="K116" s="210"/>
      <c r="L116" s="265" t="s">
        <v>2788</v>
      </c>
      <c r="M116" s="210"/>
      <c r="N116" s="210"/>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row>
    <row r="117" spans="1:92">
      <c r="A117" s="175">
        <v>33</v>
      </c>
      <c r="B117" s="11"/>
      <c r="C117" s="56"/>
      <c r="D117" s="241"/>
      <c r="E117" s="204"/>
      <c r="F117" s="55"/>
      <c r="G117" s="56"/>
      <c r="H117" s="56"/>
      <c r="I117" s="56"/>
      <c r="J117" s="241"/>
      <c r="K117" s="210"/>
      <c r="L117" s="265">
        <v>33</v>
      </c>
      <c r="M117" s="210"/>
      <c r="N117" s="210"/>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row>
    <row r="118" spans="1:92">
      <c r="A118" s="175">
        <v>34</v>
      </c>
      <c r="B118" s="11"/>
      <c r="C118" s="56"/>
      <c r="D118" s="241"/>
      <c r="E118" s="204"/>
      <c r="F118" s="55"/>
      <c r="G118" s="56"/>
      <c r="H118" s="56"/>
      <c r="I118" s="56"/>
      <c r="J118" s="241"/>
      <c r="K118" s="210"/>
      <c r="L118" s="265">
        <v>34</v>
      </c>
      <c r="M118" s="210"/>
      <c r="N118" s="210"/>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row>
    <row r="119" spans="1:92">
      <c r="A119" s="175">
        <v>35</v>
      </c>
      <c r="B119" s="11"/>
      <c r="C119" s="56"/>
      <c r="D119" s="241"/>
      <c r="E119" s="204"/>
      <c r="F119" s="55"/>
      <c r="G119" s="56"/>
      <c r="H119" s="56"/>
      <c r="I119" s="56"/>
      <c r="J119" s="241"/>
      <c r="K119" s="210"/>
      <c r="L119" s="265">
        <v>35</v>
      </c>
      <c r="M119" s="210"/>
      <c r="N119" s="210"/>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row>
    <row r="120" spans="1:92">
      <c r="A120" s="175">
        <v>36</v>
      </c>
      <c r="B120" s="11"/>
      <c r="C120" s="56"/>
      <c r="D120" s="241"/>
      <c r="E120" s="204"/>
      <c r="F120" s="55"/>
      <c r="G120" s="56"/>
      <c r="H120" s="56"/>
      <c r="I120" s="56"/>
      <c r="J120" s="241"/>
      <c r="K120" s="210"/>
      <c r="L120" s="265">
        <v>36</v>
      </c>
      <c r="M120" s="210"/>
      <c r="N120" s="210"/>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row>
    <row r="121" spans="1:92">
      <c r="A121" s="175">
        <v>37</v>
      </c>
      <c r="B121" s="11"/>
      <c r="C121" s="56"/>
      <c r="D121" s="241"/>
      <c r="E121" s="204"/>
      <c r="F121" s="55"/>
      <c r="G121" s="56"/>
      <c r="H121" s="56"/>
      <c r="I121" s="56"/>
      <c r="J121" s="241"/>
      <c r="K121" s="210"/>
      <c r="L121" s="265">
        <v>37</v>
      </c>
      <c r="M121" s="210"/>
      <c r="N121" s="210"/>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row>
    <row r="122" spans="1:92">
      <c r="A122" s="175">
        <v>38</v>
      </c>
      <c r="B122" s="11"/>
      <c r="C122" s="56"/>
      <c r="D122" s="241"/>
      <c r="E122" s="204"/>
      <c r="F122" s="55"/>
      <c r="G122" s="56"/>
      <c r="H122" s="56"/>
      <c r="I122" s="56"/>
      <c r="J122" s="241"/>
      <c r="K122" s="210"/>
      <c r="L122" s="265">
        <v>38</v>
      </c>
      <c r="M122" s="210"/>
      <c r="N122" s="210"/>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row>
    <row r="123" spans="1:92">
      <c r="A123" s="175">
        <v>39</v>
      </c>
      <c r="B123" s="11"/>
      <c r="C123" s="56"/>
      <c r="D123" s="241"/>
      <c r="E123" s="204"/>
      <c r="F123" s="55"/>
      <c r="G123" s="56"/>
      <c r="H123" s="56"/>
      <c r="I123" s="56"/>
      <c r="J123" s="241"/>
      <c r="K123" s="210"/>
      <c r="L123" s="265">
        <v>39</v>
      </c>
      <c r="M123" s="210"/>
      <c r="N123" s="210"/>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row>
    <row r="124" spans="1:92">
      <c r="A124" s="175">
        <v>40</v>
      </c>
      <c r="B124" s="11"/>
      <c r="C124" s="56"/>
      <c r="D124" s="241"/>
      <c r="E124" s="204"/>
      <c r="F124" s="55"/>
      <c r="G124" s="56"/>
      <c r="H124" s="56"/>
      <c r="I124" s="56"/>
      <c r="J124" s="241"/>
      <c r="K124" s="210"/>
      <c r="L124" s="265">
        <v>40</v>
      </c>
      <c r="M124" s="210"/>
      <c r="N124" s="210"/>
    </row>
    <row r="125" spans="1:92">
      <c r="A125" s="175">
        <v>41</v>
      </c>
      <c r="B125" s="11"/>
      <c r="C125" s="56"/>
      <c r="D125" s="241"/>
      <c r="E125" s="204"/>
      <c r="F125" s="55"/>
      <c r="G125" s="56"/>
      <c r="H125" s="56"/>
      <c r="I125" s="56"/>
      <c r="J125" s="241"/>
      <c r="K125" s="210"/>
      <c r="L125" s="265">
        <v>41</v>
      </c>
      <c r="M125" s="210"/>
      <c r="N125" s="210"/>
    </row>
    <row r="126" spans="1:92">
      <c r="A126" s="175">
        <v>42</v>
      </c>
      <c r="B126" s="11"/>
      <c r="C126" s="56"/>
      <c r="D126" s="241"/>
      <c r="E126" s="204"/>
      <c r="F126" s="55"/>
      <c r="G126" s="56"/>
      <c r="H126" s="56"/>
      <c r="I126" s="56"/>
      <c r="J126" s="241"/>
      <c r="K126" s="210"/>
      <c r="L126" s="265">
        <v>42</v>
      </c>
      <c r="M126" s="210"/>
      <c r="N126" s="210"/>
    </row>
    <row r="127" spans="1:92">
      <c r="A127" s="175">
        <v>43</v>
      </c>
      <c r="B127" s="11"/>
      <c r="C127" s="56"/>
      <c r="D127" s="241"/>
      <c r="E127" s="204"/>
      <c r="F127" s="55"/>
      <c r="G127" s="56"/>
      <c r="H127" s="56"/>
      <c r="I127" s="56"/>
      <c r="J127" s="241"/>
      <c r="K127" s="210"/>
      <c r="L127" s="265">
        <v>43</v>
      </c>
      <c r="M127" s="210"/>
      <c r="N127" s="210"/>
    </row>
    <row r="128" spans="1:92">
      <c r="A128" s="175">
        <v>44</v>
      </c>
      <c r="B128" s="11"/>
      <c r="C128" s="56"/>
      <c r="D128" s="241"/>
      <c r="E128" s="204"/>
      <c r="F128" s="55"/>
      <c r="G128" s="56"/>
      <c r="H128" s="56"/>
      <c r="I128" s="56"/>
      <c r="J128" s="241"/>
      <c r="K128" s="210"/>
      <c r="L128" s="265">
        <v>44</v>
      </c>
      <c r="M128" s="210"/>
      <c r="N128" s="210"/>
    </row>
    <row r="129" spans="1:14">
      <c r="A129" s="175">
        <v>45</v>
      </c>
      <c r="B129" s="1843" t="s">
        <v>1502</v>
      </c>
      <c r="C129" s="56"/>
      <c r="D129" s="146">
        <f>SUM(D95:D128)</f>
        <v>0</v>
      </c>
      <c r="E129" s="144">
        <f>SUM(E95:E128)</f>
        <v>0</v>
      </c>
      <c r="F129" s="55"/>
      <c r="G129" s="56"/>
      <c r="H129" s="56"/>
      <c r="I129" s="56"/>
      <c r="J129" s="146">
        <f>SUM(J95:J128)</f>
        <v>0</v>
      </c>
      <c r="K129" s="146">
        <f>SUM(K95:K128)</f>
        <v>0</v>
      </c>
      <c r="L129" s="265">
        <v>45</v>
      </c>
      <c r="M129" s="146"/>
      <c r="N129" s="146"/>
    </row>
    <row r="130" spans="1:14">
      <c r="A130" s="175">
        <v>46</v>
      </c>
      <c r="B130" s="11"/>
      <c r="C130" s="56"/>
      <c r="D130" s="56"/>
      <c r="E130" s="48"/>
      <c r="F130" s="55"/>
      <c r="G130" s="56"/>
      <c r="H130" s="56"/>
      <c r="I130" s="56"/>
      <c r="J130" s="56"/>
      <c r="K130" s="53"/>
      <c r="L130" s="265">
        <v>46</v>
      </c>
      <c r="M130" s="53"/>
      <c r="N130" s="53"/>
    </row>
    <row r="131" spans="1:14">
      <c r="A131" s="175">
        <v>47</v>
      </c>
      <c r="B131" s="11"/>
      <c r="C131" s="56"/>
      <c r="D131" s="56"/>
      <c r="E131" s="48"/>
      <c r="F131" s="55"/>
      <c r="G131" s="56"/>
      <c r="H131" s="56"/>
      <c r="I131" s="56"/>
      <c r="J131" s="56"/>
      <c r="K131" s="53"/>
      <c r="L131" s="265">
        <v>47</v>
      </c>
      <c r="M131" s="53"/>
      <c r="N131" s="53"/>
    </row>
    <row r="132" spans="1:14" ht="15.75" thickBot="1">
      <c r="A132" s="180">
        <v>48</v>
      </c>
      <c r="B132" s="73"/>
      <c r="C132" s="73"/>
      <c r="D132" s="201"/>
      <c r="E132" s="183"/>
      <c r="F132" s="258"/>
      <c r="G132" s="227"/>
      <c r="H132" s="227"/>
      <c r="I132" s="259"/>
      <c r="J132" s="201"/>
      <c r="K132" s="201"/>
      <c r="L132" s="266">
        <v>48</v>
      </c>
      <c r="M132" s="201"/>
      <c r="N132" s="201"/>
    </row>
    <row r="133" spans="1:14">
      <c r="A133" s="11" t="str">
        <f>A66</f>
        <v xml:space="preserve"> FERC FORM NO.1 (ED. 12-96) NYPSC Modified-96</v>
      </c>
      <c r="B133" s="11"/>
      <c r="C133" s="11"/>
      <c r="D133" s="11"/>
      <c r="E133" s="11"/>
      <c r="F133" s="11" t="str">
        <f>A66</f>
        <v xml:space="preserve"> FERC FORM NO.1 (ED. 12-96) NYPSC Modified-96</v>
      </c>
      <c r="G133" s="11"/>
      <c r="H133" s="11"/>
      <c r="I133" s="11"/>
      <c r="J133" s="11"/>
      <c r="K133" s="11"/>
      <c r="L133" s="11"/>
      <c r="M133" s="11"/>
      <c r="N133" s="11"/>
    </row>
    <row r="134" spans="1:14">
      <c r="A134" s="44" t="s">
        <v>1029</v>
      </c>
      <c r="B134" s="44"/>
      <c r="C134" s="44"/>
      <c r="D134" s="44"/>
      <c r="E134" s="44"/>
      <c r="F134" s="44" t="s">
        <v>1030</v>
      </c>
      <c r="G134" s="44"/>
      <c r="H134" s="44"/>
      <c r="I134" s="44"/>
      <c r="J134" s="44"/>
      <c r="K134" s="44"/>
      <c r="L134" s="44"/>
      <c r="M134" s="44"/>
      <c r="N134" s="44"/>
    </row>
    <row r="135" spans="1:14" ht="15.75" thickBot="1">
      <c r="A135" s="11" t="str">
        <f>'[33]Data Sheet'!$C$25</f>
        <v xml:space="preserve"> </v>
      </c>
      <c r="B135" s="44"/>
      <c r="C135" s="44"/>
      <c r="D135" s="456" t="str">
        <f>'[33]Data Sheet'!$C$40</f>
        <v xml:space="preserve"> </v>
      </c>
      <c r="E135" s="11" t="str">
        <f>'[33]Data Sheet'!$C$38</f>
        <v xml:space="preserve"> </v>
      </c>
      <c r="F135" s="11" t="str">
        <f>'[33]Data Sheet'!$C$25</f>
        <v xml:space="preserve"> </v>
      </c>
      <c r="G135" s="44"/>
      <c r="H135" s="44"/>
      <c r="I135" s="456" t="str">
        <f>'[33]Data Sheet'!$C$40</f>
        <v xml:space="preserve"> </v>
      </c>
      <c r="J135" s="11" t="str">
        <f>'[33]Data Sheet'!$C$38</f>
        <v xml:space="preserve"> </v>
      </c>
      <c r="K135" s="44"/>
      <c r="L135" s="44"/>
      <c r="M135" s="44"/>
      <c r="N135" s="44"/>
    </row>
    <row r="136" spans="1:14">
      <c r="A136" s="261"/>
      <c r="B136" s="262"/>
      <c r="C136" s="262"/>
      <c r="D136" s="262"/>
      <c r="E136" s="263"/>
      <c r="F136" s="261"/>
      <c r="G136" s="262"/>
      <c r="H136" s="262"/>
      <c r="I136" s="262"/>
      <c r="J136" s="262"/>
      <c r="K136" s="262"/>
      <c r="L136" s="263"/>
      <c r="M136" s="262"/>
      <c r="N136" s="262"/>
    </row>
    <row r="137" spans="1:14">
      <c r="A137" s="202" t="s">
        <v>730</v>
      </c>
      <c r="B137" s="44"/>
      <c r="C137" s="44"/>
      <c r="D137" s="44"/>
      <c r="E137" s="45"/>
      <c r="F137" s="202" t="str">
        <f>F4</f>
        <v>LONG-TERM DEBT (Accounts 221, 222, 223, and 224) (Continued)</v>
      </c>
      <c r="G137" s="44"/>
      <c r="H137" s="44"/>
      <c r="I137" s="44"/>
      <c r="J137" s="44"/>
      <c r="K137" s="44"/>
      <c r="L137" s="45"/>
      <c r="M137" s="44"/>
      <c r="N137" s="44"/>
    </row>
    <row r="138" spans="1:14">
      <c r="A138" s="47"/>
      <c r="B138" s="11"/>
      <c r="C138" s="11"/>
      <c r="D138" s="11"/>
      <c r="E138" s="264" t="s">
        <v>3747</v>
      </c>
      <c r="F138" s="47"/>
      <c r="G138" s="11"/>
      <c r="H138" s="11"/>
      <c r="I138" s="11"/>
      <c r="J138" s="11"/>
      <c r="K138" s="11"/>
      <c r="L138" s="48"/>
      <c r="M138" s="11"/>
      <c r="N138" s="11"/>
    </row>
    <row r="139" spans="1:14">
      <c r="A139" s="252" t="s">
        <v>3747</v>
      </c>
      <c r="B139" s="63" t="s">
        <v>3747</v>
      </c>
      <c r="C139" s="57"/>
      <c r="D139" s="57"/>
      <c r="E139" s="60"/>
      <c r="F139" s="252" t="s">
        <v>3747</v>
      </c>
      <c r="G139" s="57"/>
      <c r="H139" s="132" t="s">
        <v>4542</v>
      </c>
      <c r="I139" s="255"/>
      <c r="J139" s="1863" t="s">
        <v>4543</v>
      </c>
      <c r="K139" s="57"/>
      <c r="L139" s="65"/>
      <c r="M139" s="57"/>
      <c r="N139" s="57"/>
    </row>
    <row r="140" spans="1:14">
      <c r="A140" s="55" t="s">
        <v>3747</v>
      </c>
      <c r="B140" s="11" t="s">
        <v>4544</v>
      </c>
      <c r="C140" s="56"/>
      <c r="D140" s="1844" t="s">
        <v>4545</v>
      </c>
      <c r="E140" s="58" t="s">
        <v>4546</v>
      </c>
      <c r="F140" s="175" t="s">
        <v>4547</v>
      </c>
      <c r="G140" s="1844" t="s">
        <v>4164</v>
      </c>
      <c r="H140" s="56"/>
      <c r="I140" s="57"/>
      <c r="J140" s="1844" t="s">
        <v>4548</v>
      </c>
      <c r="K140" s="1844" t="s">
        <v>4549</v>
      </c>
      <c r="L140" s="58"/>
      <c r="M140" s="2509"/>
      <c r="N140" s="2509"/>
    </row>
    <row r="141" spans="1:14">
      <c r="A141" s="175" t="s">
        <v>4231</v>
      </c>
      <c r="B141" s="11" t="s">
        <v>3270</v>
      </c>
      <c r="C141" s="56"/>
      <c r="D141" s="1844" t="s">
        <v>529</v>
      </c>
      <c r="E141" s="58" t="s">
        <v>3271</v>
      </c>
      <c r="F141" s="175" t="s">
        <v>3272</v>
      </c>
      <c r="G141" s="1844" t="s">
        <v>538</v>
      </c>
      <c r="H141" s="1844" t="s">
        <v>3273</v>
      </c>
      <c r="I141" s="1844" t="s">
        <v>3274</v>
      </c>
      <c r="J141" s="1844" t="s">
        <v>3275</v>
      </c>
      <c r="K141" s="1844" t="s">
        <v>3045</v>
      </c>
      <c r="L141" s="137" t="s">
        <v>4231</v>
      </c>
      <c r="M141" s="2509"/>
      <c r="N141" s="2509"/>
    </row>
    <row r="142" spans="1:14">
      <c r="A142" s="175" t="s">
        <v>4234</v>
      </c>
      <c r="B142" s="11"/>
      <c r="C142" s="56"/>
      <c r="D142" s="1844" t="s">
        <v>3276</v>
      </c>
      <c r="E142" s="58" t="s">
        <v>3277</v>
      </c>
      <c r="F142" s="55"/>
      <c r="G142" s="56"/>
      <c r="H142" s="56"/>
      <c r="I142" s="56"/>
      <c r="J142" s="1844" t="s">
        <v>3278</v>
      </c>
      <c r="K142" s="56"/>
      <c r="L142" s="137" t="s">
        <v>4234</v>
      </c>
      <c r="M142" s="56"/>
      <c r="N142" s="56"/>
    </row>
    <row r="143" spans="1:14">
      <c r="A143" s="55"/>
      <c r="B143" s="11"/>
      <c r="C143" s="56"/>
      <c r="D143" s="56"/>
      <c r="E143" s="58"/>
      <c r="F143" s="55"/>
      <c r="G143" s="56"/>
      <c r="H143" s="56"/>
      <c r="I143" s="56"/>
      <c r="J143" s="1844" t="s">
        <v>3279</v>
      </c>
      <c r="K143" s="56"/>
      <c r="L143" s="58"/>
      <c r="M143" s="56"/>
      <c r="N143" s="56"/>
    </row>
    <row r="144" spans="1:14">
      <c r="A144" s="55"/>
      <c r="B144" s="11"/>
      <c r="C144" s="56"/>
      <c r="D144" s="56"/>
      <c r="E144" s="58"/>
      <c r="F144" s="55"/>
      <c r="G144" s="56"/>
      <c r="H144" s="56"/>
      <c r="I144" s="56"/>
      <c r="J144" s="1844" t="s">
        <v>3280</v>
      </c>
      <c r="K144" s="56"/>
      <c r="L144" s="58"/>
      <c r="M144" s="56"/>
      <c r="N144" s="56"/>
    </row>
    <row r="145" spans="1:14">
      <c r="A145" s="55"/>
      <c r="B145" s="1843" t="s">
        <v>3281</v>
      </c>
      <c r="C145" s="77"/>
      <c r="D145" s="1843" t="s">
        <v>2140</v>
      </c>
      <c r="E145" s="137" t="s">
        <v>2141</v>
      </c>
      <c r="F145" s="175" t="s">
        <v>2142</v>
      </c>
      <c r="G145" s="1843" t="s">
        <v>4070</v>
      </c>
      <c r="H145" s="435" t="s">
        <v>4071</v>
      </c>
      <c r="I145" s="1843" t="s">
        <v>4072</v>
      </c>
      <c r="J145" s="435" t="s">
        <v>4073</v>
      </c>
      <c r="K145" s="1843" t="s">
        <v>4074</v>
      </c>
      <c r="L145" s="71"/>
      <c r="M145" s="2508"/>
      <c r="N145" s="2508"/>
    </row>
    <row r="146" spans="1:14">
      <c r="A146" s="230" t="s">
        <v>4189</v>
      </c>
      <c r="B146" s="256"/>
      <c r="C146" s="57"/>
      <c r="D146" s="267"/>
      <c r="E146" s="268"/>
      <c r="F146" s="269"/>
      <c r="G146" s="267"/>
      <c r="H146" s="267"/>
      <c r="I146" s="267"/>
      <c r="J146" s="270"/>
      <c r="K146" s="271"/>
      <c r="L146" s="444" t="s">
        <v>4189</v>
      </c>
      <c r="M146" s="271"/>
      <c r="N146" s="271"/>
    </row>
    <row r="147" spans="1:14">
      <c r="A147" s="175" t="s">
        <v>4190</v>
      </c>
      <c r="B147" s="11"/>
      <c r="C147" s="56"/>
      <c r="D147" s="257"/>
      <c r="E147" s="48"/>
      <c r="F147" s="55"/>
      <c r="G147" s="56"/>
      <c r="H147" s="56"/>
      <c r="I147" s="257"/>
      <c r="J147" s="257"/>
      <c r="K147" s="208"/>
      <c r="L147" s="265" t="s">
        <v>4190</v>
      </c>
      <c r="M147" s="208"/>
      <c r="N147" s="208"/>
    </row>
    <row r="148" spans="1:14">
      <c r="A148" s="175" t="s">
        <v>4191</v>
      </c>
      <c r="B148" s="11"/>
      <c r="C148" s="56"/>
      <c r="D148" s="241"/>
      <c r="E148" s="204"/>
      <c r="F148" s="55"/>
      <c r="G148" s="56"/>
      <c r="H148" s="56"/>
      <c r="I148" s="56"/>
      <c r="J148" s="241"/>
      <c r="K148" s="210"/>
      <c r="L148" s="265" t="s">
        <v>4191</v>
      </c>
      <c r="M148" s="210"/>
      <c r="N148" s="210"/>
    </row>
    <row r="149" spans="1:14">
      <c r="A149" s="175" t="s">
        <v>4192</v>
      </c>
      <c r="B149" s="11"/>
      <c r="C149" s="56"/>
      <c r="D149" s="241"/>
      <c r="E149" s="204"/>
      <c r="F149" s="55"/>
      <c r="G149" s="56"/>
      <c r="H149" s="56"/>
      <c r="I149" s="56"/>
      <c r="J149" s="241"/>
      <c r="K149" s="210"/>
      <c r="L149" s="265" t="s">
        <v>4192</v>
      </c>
      <c r="M149" s="210"/>
      <c r="N149" s="210"/>
    </row>
    <row r="150" spans="1:14">
      <c r="A150" s="175" t="s">
        <v>4193</v>
      </c>
      <c r="B150" s="11"/>
      <c r="C150" s="56"/>
      <c r="D150" s="241"/>
      <c r="E150" s="204"/>
      <c r="F150" s="55"/>
      <c r="G150" s="56"/>
      <c r="H150" s="56"/>
      <c r="I150" s="241"/>
      <c r="J150" s="241"/>
      <c r="K150" s="210"/>
      <c r="L150" s="265" t="s">
        <v>4193</v>
      </c>
      <c r="M150" s="210"/>
      <c r="N150" s="210"/>
    </row>
    <row r="151" spans="1:14">
      <c r="A151" s="175" t="s">
        <v>4194</v>
      </c>
      <c r="B151" s="11"/>
      <c r="C151" s="56"/>
      <c r="D151" s="241"/>
      <c r="E151" s="204"/>
      <c r="F151" s="55"/>
      <c r="G151" s="56"/>
      <c r="H151" s="56"/>
      <c r="I151" s="56"/>
      <c r="J151" s="241"/>
      <c r="K151" s="210"/>
      <c r="L151" s="265" t="s">
        <v>4194</v>
      </c>
      <c r="M151" s="210"/>
      <c r="N151" s="210"/>
    </row>
    <row r="152" spans="1:14">
      <c r="A152" s="175" t="s">
        <v>4195</v>
      </c>
      <c r="B152" s="11"/>
      <c r="C152" s="56"/>
      <c r="D152" s="241"/>
      <c r="E152" s="204"/>
      <c r="F152" s="55"/>
      <c r="G152" s="56"/>
      <c r="H152" s="56"/>
      <c r="I152" s="56"/>
      <c r="J152" s="241"/>
      <c r="K152" s="210"/>
      <c r="L152" s="265" t="s">
        <v>4195</v>
      </c>
      <c r="M152" s="210"/>
      <c r="N152" s="210"/>
    </row>
    <row r="153" spans="1:14">
      <c r="A153" s="175" t="s">
        <v>4196</v>
      </c>
      <c r="B153" s="1843" t="s">
        <v>1502</v>
      </c>
      <c r="C153" s="56"/>
      <c r="D153" s="146">
        <f>SUM(D147:D152)</f>
        <v>0</v>
      </c>
      <c r="E153" s="144">
        <f>SUM(E147:E152)</f>
        <v>0</v>
      </c>
      <c r="F153" s="55"/>
      <c r="G153" s="56"/>
      <c r="H153" s="56"/>
      <c r="I153" s="56"/>
      <c r="J153" s="146">
        <f>SUM(J147:J152)</f>
        <v>0</v>
      </c>
      <c r="K153" s="146">
        <f>SUM(K147:K152)</f>
        <v>0</v>
      </c>
      <c r="L153" s="265" t="s">
        <v>4196</v>
      </c>
      <c r="M153" s="146"/>
      <c r="N153" s="146"/>
    </row>
    <row r="154" spans="1:14">
      <c r="A154" s="175" t="s">
        <v>4197</v>
      </c>
      <c r="B154" s="11"/>
      <c r="C154" s="56"/>
      <c r="D154" s="272"/>
      <c r="E154" s="273"/>
      <c r="F154" s="274"/>
      <c r="G154" s="272"/>
      <c r="H154" s="272"/>
      <c r="I154" s="272"/>
      <c r="J154" s="272"/>
      <c r="K154" s="275"/>
      <c r="L154" s="265" t="s">
        <v>4197</v>
      </c>
      <c r="M154" s="275"/>
      <c r="N154" s="275"/>
    </row>
    <row r="155" spans="1:14">
      <c r="A155" s="175" t="s">
        <v>4198</v>
      </c>
      <c r="B155" s="184"/>
      <c r="C155" s="56"/>
      <c r="D155" s="272"/>
      <c r="E155" s="273"/>
      <c r="F155" s="274"/>
      <c r="G155" s="272"/>
      <c r="H155" s="272"/>
      <c r="I155" s="272"/>
      <c r="J155" s="272"/>
      <c r="K155" s="275"/>
      <c r="L155" s="265" t="s">
        <v>4198</v>
      </c>
      <c r="M155" s="275"/>
      <c r="N155" s="275"/>
    </row>
    <row r="156" spans="1:14">
      <c r="A156" s="175" t="s">
        <v>4199</v>
      </c>
      <c r="B156" s="11"/>
      <c r="C156" s="56"/>
      <c r="D156" s="257"/>
      <c r="E156" s="209"/>
      <c r="F156" s="55"/>
      <c r="G156" s="56"/>
      <c r="H156" s="56"/>
      <c r="I156" s="56"/>
      <c r="J156" s="257"/>
      <c r="K156" s="208"/>
      <c r="L156" s="265" t="s">
        <v>4199</v>
      </c>
      <c r="M156" s="208"/>
      <c r="N156" s="208"/>
    </row>
    <row r="157" spans="1:14">
      <c r="A157" s="175" t="s">
        <v>4200</v>
      </c>
      <c r="B157" s="11"/>
      <c r="C157" s="56"/>
      <c r="D157" s="241"/>
      <c r="E157" s="204"/>
      <c r="F157" s="55"/>
      <c r="G157" s="56"/>
      <c r="H157" s="56"/>
      <c r="I157" s="56"/>
      <c r="J157" s="241"/>
      <c r="K157" s="210"/>
      <c r="L157" s="265" t="s">
        <v>4200</v>
      </c>
      <c r="M157" s="210"/>
      <c r="N157" s="210"/>
    </row>
    <row r="158" spans="1:14">
      <c r="A158" s="175" t="s">
        <v>4201</v>
      </c>
      <c r="B158" s="11"/>
      <c r="C158" s="56"/>
      <c r="D158" s="241"/>
      <c r="E158" s="204"/>
      <c r="F158" s="55"/>
      <c r="G158" s="56"/>
      <c r="H158" s="56"/>
      <c r="I158" s="56"/>
      <c r="J158" s="241"/>
      <c r="K158" s="210"/>
      <c r="L158" s="265" t="s">
        <v>4201</v>
      </c>
      <c r="M158" s="210"/>
      <c r="N158" s="210"/>
    </row>
    <row r="159" spans="1:14">
      <c r="A159" s="175" t="s">
        <v>4202</v>
      </c>
      <c r="B159" s="11"/>
      <c r="C159" s="56"/>
      <c r="D159" s="241"/>
      <c r="E159" s="204"/>
      <c r="F159" s="55"/>
      <c r="G159" s="56"/>
      <c r="H159" s="56"/>
      <c r="I159" s="56"/>
      <c r="J159" s="241"/>
      <c r="K159" s="210"/>
      <c r="L159" s="265" t="s">
        <v>4202</v>
      </c>
      <c r="M159" s="210"/>
      <c r="N159" s="210"/>
    </row>
    <row r="160" spans="1:14">
      <c r="A160" s="175" t="s">
        <v>4216</v>
      </c>
      <c r="B160" s="11"/>
      <c r="C160" s="56"/>
      <c r="D160" s="241"/>
      <c r="E160" s="204"/>
      <c r="F160" s="55"/>
      <c r="G160" s="56"/>
      <c r="H160" s="56"/>
      <c r="I160" s="56"/>
      <c r="J160" s="241"/>
      <c r="K160" s="210"/>
      <c r="L160" s="265" t="s">
        <v>4216</v>
      </c>
      <c r="M160" s="210"/>
      <c r="N160" s="210"/>
    </row>
    <row r="161" spans="1:14">
      <c r="A161" s="175" t="s">
        <v>4217</v>
      </c>
      <c r="B161" s="11"/>
      <c r="C161" s="56"/>
      <c r="D161" s="241"/>
      <c r="E161" s="204"/>
      <c r="F161" s="55"/>
      <c r="G161" s="56"/>
      <c r="H161" s="56"/>
      <c r="I161" s="56"/>
      <c r="J161" s="241"/>
      <c r="K161" s="210"/>
      <c r="L161" s="265" t="s">
        <v>4217</v>
      </c>
      <c r="M161" s="210"/>
      <c r="N161" s="210"/>
    </row>
    <row r="162" spans="1:14">
      <c r="A162" s="175" t="s">
        <v>4218</v>
      </c>
      <c r="B162" s="11"/>
      <c r="C162" s="56"/>
      <c r="D162" s="241"/>
      <c r="E162" s="204"/>
      <c r="F162" s="55"/>
      <c r="G162" s="56"/>
      <c r="H162" s="56"/>
      <c r="I162" s="56"/>
      <c r="J162" s="241"/>
      <c r="K162" s="210"/>
      <c r="L162" s="265" t="s">
        <v>4218</v>
      </c>
      <c r="M162" s="210"/>
      <c r="N162" s="210"/>
    </row>
    <row r="163" spans="1:14">
      <c r="A163" s="175" t="s">
        <v>4219</v>
      </c>
      <c r="B163" s="11"/>
      <c r="C163" s="56"/>
      <c r="D163" s="241"/>
      <c r="E163" s="204"/>
      <c r="F163" s="55"/>
      <c r="G163" s="56"/>
      <c r="H163" s="56"/>
      <c r="I163" s="56"/>
      <c r="J163" s="241"/>
      <c r="K163" s="210"/>
      <c r="L163" s="265" t="s">
        <v>4219</v>
      </c>
      <c r="M163" s="210"/>
      <c r="N163" s="210"/>
    </row>
    <row r="164" spans="1:14">
      <c r="A164" s="175" t="s">
        <v>4220</v>
      </c>
      <c r="B164" s="11"/>
      <c r="C164" s="56"/>
      <c r="D164" s="241"/>
      <c r="E164" s="204"/>
      <c r="F164" s="55"/>
      <c r="G164" s="56"/>
      <c r="H164" s="56"/>
      <c r="I164" s="56"/>
      <c r="J164" s="241"/>
      <c r="K164" s="210"/>
      <c r="L164" s="265" t="s">
        <v>4220</v>
      </c>
      <c r="M164" s="210"/>
      <c r="N164" s="210"/>
    </row>
    <row r="165" spans="1:14">
      <c r="A165" s="175" t="s">
        <v>4203</v>
      </c>
      <c r="B165" s="11"/>
      <c r="C165" s="56"/>
      <c r="D165" s="241"/>
      <c r="E165" s="204"/>
      <c r="F165" s="55"/>
      <c r="G165" s="56"/>
      <c r="H165" s="56"/>
      <c r="I165" s="56"/>
      <c r="J165" s="241"/>
      <c r="K165" s="210"/>
      <c r="L165" s="265" t="s">
        <v>4203</v>
      </c>
      <c r="M165" s="210"/>
      <c r="N165" s="210"/>
    </row>
    <row r="166" spans="1:14">
      <c r="A166" s="175" t="s">
        <v>2863</v>
      </c>
      <c r="B166" s="11"/>
      <c r="C166" s="56"/>
      <c r="D166" s="241"/>
      <c r="E166" s="204"/>
      <c r="F166" s="55"/>
      <c r="G166" s="56"/>
      <c r="H166" s="56"/>
      <c r="I166" s="56"/>
      <c r="J166" s="241"/>
      <c r="K166" s="210"/>
      <c r="L166" s="265" t="s">
        <v>2863</v>
      </c>
      <c r="M166" s="210"/>
      <c r="N166" s="210"/>
    </row>
    <row r="167" spans="1:14">
      <c r="A167" s="175" t="s">
        <v>2864</v>
      </c>
      <c r="B167" s="11"/>
      <c r="C167" s="56"/>
      <c r="D167" s="241"/>
      <c r="E167" s="204"/>
      <c r="F167" s="55"/>
      <c r="G167" s="56"/>
      <c r="H167" s="56"/>
      <c r="I167" s="56"/>
      <c r="J167" s="241"/>
      <c r="K167" s="210"/>
      <c r="L167" s="265" t="s">
        <v>2864</v>
      </c>
      <c r="M167" s="210"/>
      <c r="N167" s="210"/>
    </row>
    <row r="168" spans="1:14">
      <c r="A168" s="175" t="s">
        <v>2865</v>
      </c>
      <c r="B168" s="11"/>
      <c r="C168" s="56"/>
      <c r="D168" s="241"/>
      <c r="E168" s="204"/>
      <c r="F168" s="55"/>
      <c r="G168" s="56"/>
      <c r="H168" s="56"/>
      <c r="I168" s="56"/>
      <c r="J168" s="241"/>
      <c r="K168" s="210"/>
      <c r="L168" s="265" t="s">
        <v>2865</v>
      </c>
      <c r="M168" s="210"/>
      <c r="N168" s="210"/>
    </row>
    <row r="169" spans="1:14">
      <c r="A169" s="175" t="s">
        <v>2866</v>
      </c>
      <c r="B169" s="11"/>
      <c r="C169" s="56"/>
      <c r="D169" s="241"/>
      <c r="E169" s="204"/>
      <c r="F169" s="55"/>
      <c r="G169" s="56"/>
      <c r="H169" s="56"/>
      <c r="I169" s="56"/>
      <c r="J169" s="241"/>
      <c r="K169" s="210"/>
      <c r="L169" s="265" t="s">
        <v>2866</v>
      </c>
      <c r="M169" s="210"/>
      <c r="N169" s="210"/>
    </row>
    <row r="170" spans="1:14">
      <c r="A170" s="175" t="s">
        <v>2867</v>
      </c>
      <c r="B170" s="11"/>
      <c r="C170" s="56"/>
      <c r="D170" s="241"/>
      <c r="E170" s="204"/>
      <c r="F170" s="55"/>
      <c r="G170" s="56"/>
      <c r="H170" s="56"/>
      <c r="I170" s="56"/>
      <c r="J170" s="241"/>
      <c r="K170" s="210"/>
      <c r="L170" s="265" t="s">
        <v>2867</v>
      </c>
      <c r="M170" s="210"/>
      <c r="N170" s="210"/>
    </row>
    <row r="171" spans="1:14">
      <c r="A171" s="175" t="s">
        <v>2868</v>
      </c>
      <c r="B171" s="11"/>
      <c r="C171" s="56"/>
      <c r="D171" s="241"/>
      <c r="E171" s="204"/>
      <c r="F171" s="55"/>
      <c r="G171" s="56"/>
      <c r="H171" s="56"/>
      <c r="I171" s="56"/>
      <c r="J171" s="241"/>
      <c r="K171" s="210"/>
      <c r="L171" s="265" t="s">
        <v>2868</v>
      </c>
      <c r="M171" s="210"/>
      <c r="N171" s="210"/>
    </row>
    <row r="172" spans="1:14">
      <c r="A172" s="175" t="s">
        <v>2869</v>
      </c>
      <c r="B172" s="11"/>
      <c r="C172" s="56"/>
      <c r="D172" s="241"/>
      <c r="E172" s="204"/>
      <c r="F172" s="55"/>
      <c r="G172" s="56"/>
      <c r="H172" s="56"/>
      <c r="I172" s="56"/>
      <c r="J172" s="241"/>
      <c r="K172" s="210"/>
      <c r="L172" s="265" t="s">
        <v>2869</v>
      </c>
      <c r="M172" s="210"/>
      <c r="N172" s="210"/>
    </row>
    <row r="173" spans="1:14">
      <c r="A173" s="175" t="s">
        <v>2784</v>
      </c>
      <c r="B173" s="11"/>
      <c r="C173" s="56"/>
      <c r="D173" s="241"/>
      <c r="E173" s="204"/>
      <c r="F173" s="55"/>
      <c r="G173" s="56"/>
      <c r="H173" s="56"/>
      <c r="I173" s="56"/>
      <c r="J173" s="241"/>
      <c r="K173" s="210"/>
      <c r="L173" s="265" t="s">
        <v>2784</v>
      </c>
      <c r="M173" s="210"/>
      <c r="N173" s="210"/>
    </row>
    <row r="174" spans="1:14">
      <c r="A174" s="175" t="s">
        <v>2785</v>
      </c>
      <c r="B174" s="11"/>
      <c r="C174" s="56"/>
      <c r="D174" s="241"/>
      <c r="E174" s="204"/>
      <c r="F174" s="55"/>
      <c r="G174" s="56"/>
      <c r="H174" s="56"/>
      <c r="I174" s="56"/>
      <c r="J174" s="241"/>
      <c r="K174" s="210"/>
      <c r="L174" s="265" t="s">
        <v>2785</v>
      </c>
      <c r="M174" s="210"/>
      <c r="N174" s="210"/>
    </row>
    <row r="175" spans="1:14">
      <c r="A175" s="175" t="s">
        <v>2786</v>
      </c>
      <c r="B175" s="11"/>
      <c r="C175" s="56"/>
      <c r="D175" s="241"/>
      <c r="E175" s="204"/>
      <c r="F175" s="55"/>
      <c r="G175" s="56"/>
      <c r="H175" s="56"/>
      <c r="I175" s="56"/>
      <c r="J175" s="241"/>
      <c r="K175" s="210"/>
      <c r="L175" s="265" t="s">
        <v>2786</v>
      </c>
      <c r="M175" s="210"/>
      <c r="N175" s="210"/>
    </row>
    <row r="176" spans="1:14">
      <c r="A176" s="175" t="s">
        <v>2787</v>
      </c>
      <c r="B176" s="11"/>
      <c r="C176" s="56"/>
      <c r="D176" s="241"/>
      <c r="E176" s="204"/>
      <c r="F176" s="55"/>
      <c r="G176" s="56"/>
      <c r="H176" s="56"/>
      <c r="I176" s="56"/>
      <c r="J176" s="241"/>
      <c r="K176" s="210"/>
      <c r="L176" s="265" t="s">
        <v>2787</v>
      </c>
      <c r="M176" s="210"/>
      <c r="N176" s="210"/>
    </row>
    <row r="177" spans="1:14">
      <c r="A177" s="175" t="s">
        <v>2788</v>
      </c>
      <c r="B177" s="11"/>
      <c r="C177" s="56"/>
      <c r="D177" s="241"/>
      <c r="E177" s="204"/>
      <c r="F177" s="55"/>
      <c r="G177" s="56"/>
      <c r="H177" s="56"/>
      <c r="I177" s="56"/>
      <c r="J177" s="241"/>
      <c r="K177" s="210"/>
      <c r="L177" s="265" t="s">
        <v>2788</v>
      </c>
      <c r="M177" s="210"/>
      <c r="N177" s="210"/>
    </row>
    <row r="178" spans="1:14">
      <c r="A178" s="175">
        <v>33</v>
      </c>
      <c r="B178" s="11"/>
      <c r="C178" s="56"/>
      <c r="D178" s="241"/>
      <c r="E178" s="204"/>
      <c r="F178" s="55"/>
      <c r="G178" s="56"/>
      <c r="H178" s="56"/>
      <c r="I178" s="56"/>
      <c r="J178" s="241"/>
      <c r="K178" s="210"/>
      <c r="L178" s="265">
        <v>33</v>
      </c>
      <c r="M178" s="210"/>
      <c r="N178" s="210"/>
    </row>
    <row r="179" spans="1:14">
      <c r="A179" s="175">
        <v>34</v>
      </c>
      <c r="B179" s="11"/>
      <c r="C179" s="56"/>
      <c r="D179" s="241"/>
      <c r="E179" s="204"/>
      <c r="F179" s="55"/>
      <c r="G179" s="56"/>
      <c r="H179" s="56"/>
      <c r="I179" s="56"/>
      <c r="J179" s="241"/>
      <c r="K179" s="210"/>
      <c r="L179" s="265">
        <v>34</v>
      </c>
      <c r="M179" s="210"/>
      <c r="N179" s="210"/>
    </row>
    <row r="180" spans="1:14">
      <c r="A180" s="175">
        <v>35</v>
      </c>
      <c r="B180" s="11"/>
      <c r="C180" s="56"/>
      <c r="D180" s="241"/>
      <c r="E180" s="204"/>
      <c r="F180" s="55"/>
      <c r="G180" s="56"/>
      <c r="H180" s="56"/>
      <c r="I180" s="56"/>
      <c r="J180" s="241"/>
      <c r="K180" s="210"/>
      <c r="L180" s="265">
        <v>35</v>
      </c>
      <c r="M180" s="210"/>
      <c r="N180" s="210"/>
    </row>
    <row r="181" spans="1:14">
      <c r="A181" s="175">
        <v>36</v>
      </c>
      <c r="B181" s="11"/>
      <c r="C181" s="56"/>
      <c r="D181" s="241"/>
      <c r="E181" s="204"/>
      <c r="F181" s="55"/>
      <c r="G181" s="56"/>
      <c r="H181" s="56"/>
      <c r="I181" s="56"/>
      <c r="J181" s="241"/>
      <c r="K181" s="210"/>
      <c r="L181" s="265">
        <v>36</v>
      </c>
      <c r="M181" s="210"/>
      <c r="N181" s="210"/>
    </row>
    <row r="182" spans="1:14">
      <c r="A182" s="175">
        <v>37</v>
      </c>
      <c r="B182" s="11"/>
      <c r="C182" s="56"/>
      <c r="D182" s="241"/>
      <c r="E182" s="204"/>
      <c r="F182" s="55"/>
      <c r="G182" s="56"/>
      <c r="H182" s="56"/>
      <c r="I182" s="56"/>
      <c r="J182" s="241"/>
      <c r="K182" s="210"/>
      <c r="L182" s="265">
        <v>37</v>
      </c>
      <c r="M182" s="210"/>
      <c r="N182" s="210"/>
    </row>
    <row r="183" spans="1:14">
      <c r="A183" s="175">
        <v>38</v>
      </c>
      <c r="B183" s="11"/>
      <c r="C183" s="56"/>
      <c r="D183" s="241"/>
      <c r="E183" s="204"/>
      <c r="F183" s="55"/>
      <c r="G183" s="56"/>
      <c r="H183" s="56"/>
      <c r="I183" s="56"/>
      <c r="J183" s="241"/>
      <c r="K183" s="210"/>
      <c r="L183" s="265">
        <v>38</v>
      </c>
      <c r="M183" s="210"/>
      <c r="N183" s="210"/>
    </row>
    <row r="184" spans="1:14">
      <c r="A184" s="175">
        <v>39</v>
      </c>
      <c r="B184" s="11"/>
      <c r="C184" s="56"/>
      <c r="D184" s="241"/>
      <c r="E184" s="204"/>
      <c r="F184" s="55"/>
      <c r="G184" s="56"/>
      <c r="H184" s="56"/>
      <c r="I184" s="56"/>
      <c r="J184" s="241"/>
      <c r="K184" s="210"/>
      <c r="L184" s="265">
        <v>39</v>
      </c>
      <c r="M184" s="210"/>
      <c r="N184" s="210"/>
    </row>
    <row r="185" spans="1:14">
      <c r="A185" s="175">
        <v>40</v>
      </c>
      <c r="B185" s="11"/>
      <c r="C185" s="56"/>
      <c r="D185" s="241"/>
      <c r="E185" s="204"/>
      <c r="F185" s="55"/>
      <c r="G185" s="56"/>
      <c r="H185" s="56"/>
      <c r="I185" s="56"/>
      <c r="J185" s="241"/>
      <c r="K185" s="210"/>
      <c r="L185" s="265">
        <v>40</v>
      </c>
      <c r="M185" s="210"/>
      <c r="N185" s="210"/>
    </row>
    <row r="186" spans="1:14">
      <c r="A186" s="175">
        <v>41</v>
      </c>
      <c r="B186" s="11"/>
      <c r="C186" s="56"/>
      <c r="D186" s="241"/>
      <c r="E186" s="204"/>
      <c r="F186" s="55"/>
      <c r="G186" s="56"/>
      <c r="H186" s="56"/>
      <c r="I186" s="56"/>
      <c r="J186" s="241"/>
      <c r="K186" s="210"/>
      <c r="L186" s="265">
        <v>41</v>
      </c>
      <c r="M186" s="210"/>
      <c r="N186" s="210"/>
    </row>
    <row r="187" spans="1:14">
      <c r="A187" s="175">
        <v>42</v>
      </c>
      <c r="B187" s="11"/>
      <c r="C187" s="56"/>
      <c r="D187" s="241"/>
      <c r="E187" s="204"/>
      <c r="F187" s="55"/>
      <c r="G187" s="56"/>
      <c r="H187" s="56"/>
      <c r="I187" s="56"/>
      <c r="J187" s="241"/>
      <c r="K187" s="210"/>
      <c r="L187" s="265">
        <v>42</v>
      </c>
      <c r="M187" s="210"/>
      <c r="N187" s="210"/>
    </row>
    <row r="188" spans="1:14">
      <c r="A188" s="175">
        <v>43</v>
      </c>
      <c r="B188" s="11"/>
      <c r="C188" s="56"/>
      <c r="D188" s="241"/>
      <c r="E188" s="204"/>
      <c r="F188" s="55"/>
      <c r="G188" s="56"/>
      <c r="H188" s="56"/>
      <c r="I188" s="56"/>
      <c r="J188" s="241"/>
      <c r="K188" s="210"/>
      <c r="L188" s="265">
        <v>43</v>
      </c>
      <c r="M188" s="210"/>
      <c r="N188" s="210"/>
    </row>
    <row r="189" spans="1:14">
      <c r="A189" s="175">
        <v>44</v>
      </c>
      <c r="B189" s="11"/>
      <c r="C189" s="56"/>
      <c r="D189" s="241"/>
      <c r="E189" s="204"/>
      <c r="F189" s="55"/>
      <c r="G189" s="56"/>
      <c r="H189" s="56"/>
      <c r="I189" s="56"/>
      <c r="J189" s="241"/>
      <c r="K189" s="210"/>
      <c r="L189" s="265">
        <v>44</v>
      </c>
      <c r="M189" s="210"/>
      <c r="N189" s="210"/>
    </row>
    <row r="190" spans="1:14">
      <c r="A190" s="175">
        <v>45</v>
      </c>
      <c r="B190" s="1843" t="s">
        <v>1502</v>
      </c>
      <c r="C190" s="56"/>
      <c r="D190" s="146">
        <f>SUM(D156:D189)</f>
        <v>0</v>
      </c>
      <c r="E190" s="144">
        <f>SUM(E156:E189)</f>
        <v>0</v>
      </c>
      <c r="F190" s="55"/>
      <c r="G190" s="56"/>
      <c r="H190" s="56"/>
      <c r="I190" s="56"/>
      <c r="J190" s="146">
        <f>SUM(J156:J189)</f>
        <v>0</v>
      </c>
      <c r="K190" s="146">
        <f>SUM(K156:K189)</f>
        <v>0</v>
      </c>
      <c r="L190" s="265">
        <v>45</v>
      </c>
      <c r="M190" s="146"/>
      <c r="N190" s="146"/>
    </row>
    <row r="191" spans="1:14">
      <c r="A191" s="175">
        <v>46</v>
      </c>
      <c r="B191" s="11"/>
      <c r="C191" s="56"/>
      <c r="D191" s="56"/>
      <c r="E191" s="48"/>
      <c r="F191" s="55"/>
      <c r="G191" s="56"/>
      <c r="H191" s="56"/>
      <c r="I191" s="56"/>
      <c r="J191" s="56"/>
      <c r="K191" s="53"/>
      <c r="L191" s="265">
        <v>46</v>
      </c>
      <c r="M191" s="53"/>
      <c r="N191" s="53"/>
    </row>
    <row r="192" spans="1:14">
      <c r="A192" s="175">
        <v>47</v>
      </c>
      <c r="B192" s="11"/>
      <c r="C192" s="56"/>
      <c r="D192" s="56"/>
      <c r="E192" s="48"/>
      <c r="F192" s="55"/>
      <c r="G192" s="56"/>
      <c r="H192" s="56"/>
      <c r="I192" s="56"/>
      <c r="J192" s="56"/>
      <c r="K192" s="53"/>
      <c r="L192" s="265">
        <v>47</v>
      </c>
      <c r="M192" s="53"/>
      <c r="N192" s="53"/>
    </row>
    <row r="193" spans="1:14" ht="15.75" thickBot="1">
      <c r="A193" s="180">
        <v>48</v>
      </c>
      <c r="B193" s="73"/>
      <c r="C193" s="73"/>
      <c r="D193" s="201"/>
      <c r="E193" s="183"/>
      <c r="F193" s="258"/>
      <c r="G193" s="227"/>
      <c r="H193" s="227"/>
      <c r="I193" s="259"/>
      <c r="J193" s="201"/>
      <c r="K193" s="201"/>
      <c r="L193" s="266">
        <v>48</v>
      </c>
      <c r="M193" s="201"/>
      <c r="N193" s="201"/>
    </row>
    <row r="194" spans="1:14">
      <c r="A194" s="11" t="str">
        <f>A66</f>
        <v xml:space="preserve"> FERC FORM NO.1 (ED. 12-96) NYPSC Modified-96</v>
      </c>
      <c r="B194" s="11"/>
      <c r="C194" s="11"/>
      <c r="D194" s="11"/>
      <c r="E194" s="11"/>
      <c r="F194" s="11" t="str">
        <f>A66</f>
        <v xml:space="preserve"> FERC FORM NO.1 (ED. 12-96) NYPSC Modified-96</v>
      </c>
      <c r="G194" s="11"/>
      <c r="H194" s="11"/>
      <c r="I194" s="11"/>
      <c r="J194" s="11"/>
      <c r="K194" s="11"/>
      <c r="L194" s="11"/>
      <c r="M194" s="11"/>
      <c r="N194" s="11"/>
    </row>
    <row r="195" spans="1:14">
      <c r="A195" s="44" t="s">
        <v>1031</v>
      </c>
      <c r="B195" s="44"/>
      <c r="C195" s="44"/>
      <c r="D195" s="44"/>
      <c r="E195" s="44"/>
      <c r="F195" s="44" t="s">
        <v>1032</v>
      </c>
      <c r="G195" s="44"/>
      <c r="H195" s="44"/>
      <c r="I195" s="44"/>
      <c r="J195" s="44"/>
      <c r="K195" s="44"/>
      <c r="L195" s="44"/>
      <c r="M195" s="44"/>
      <c r="N195" s="44"/>
    </row>
    <row r="196" spans="1:14">
      <c r="A196" s="11"/>
      <c r="B196" s="11"/>
      <c r="C196" s="11"/>
      <c r="D196" s="11"/>
      <c r="E196" s="11"/>
      <c r="F196" s="11"/>
      <c r="G196" s="11"/>
      <c r="H196" s="11"/>
      <c r="I196" s="11"/>
      <c r="J196" s="11"/>
      <c r="K196" s="11"/>
      <c r="L196" s="11"/>
      <c r="M196" s="11"/>
      <c r="N196" s="11"/>
    </row>
    <row r="197" spans="1:14">
      <c r="A197" s="11"/>
      <c r="B197" s="11"/>
      <c r="C197" s="11"/>
      <c r="D197" s="11"/>
      <c r="E197" s="11"/>
      <c r="F197" s="11"/>
      <c r="G197" s="11"/>
      <c r="H197" s="11"/>
      <c r="I197" s="11"/>
      <c r="J197" s="11"/>
      <c r="K197" s="11"/>
      <c r="L197" s="11"/>
      <c r="M197" s="11"/>
      <c r="N197" s="11"/>
    </row>
    <row r="198" spans="1:14">
      <c r="A198" s="11"/>
      <c r="B198" s="11"/>
      <c r="C198" s="11"/>
      <c r="D198" s="11"/>
      <c r="E198" s="11"/>
      <c r="F198" s="11"/>
      <c r="G198" s="11"/>
      <c r="H198" s="11"/>
      <c r="I198" s="11"/>
      <c r="J198" s="11"/>
      <c r="K198" s="11"/>
      <c r="L198" s="11"/>
      <c r="M198" s="11"/>
      <c r="N198" s="11"/>
    </row>
    <row r="199" spans="1:14">
      <c r="A199" s="11"/>
      <c r="B199" s="11"/>
      <c r="C199" s="11"/>
      <c r="D199" s="11"/>
      <c r="E199" s="11"/>
      <c r="F199" s="11"/>
      <c r="G199" s="11"/>
      <c r="H199" s="11"/>
      <c r="I199" s="11"/>
      <c r="J199" s="11"/>
      <c r="K199" s="11"/>
      <c r="L199" s="11"/>
      <c r="M199" s="11"/>
      <c r="N199" s="11"/>
    </row>
    <row r="200" spans="1:14">
      <c r="A200" s="11"/>
      <c r="B200" s="11"/>
      <c r="C200" s="11"/>
      <c r="D200" s="11"/>
      <c r="E200" s="11"/>
      <c r="F200" s="11"/>
      <c r="G200" s="11"/>
      <c r="H200" s="11"/>
      <c r="I200" s="11"/>
      <c r="J200" s="11"/>
      <c r="K200" s="11"/>
      <c r="L200" s="11"/>
      <c r="M200" s="11"/>
      <c r="N200" s="11"/>
    </row>
    <row r="201" spans="1:14">
      <c r="A201" s="11"/>
      <c r="B201" s="11"/>
      <c r="C201" s="11"/>
      <c r="D201" s="11"/>
      <c r="E201" s="11"/>
      <c r="F201" s="11"/>
      <c r="G201" s="11"/>
      <c r="H201" s="11"/>
      <c r="I201" s="11"/>
      <c r="J201" s="11"/>
      <c r="K201" s="11"/>
      <c r="L201" s="11"/>
      <c r="M201" s="11"/>
      <c r="N201" s="11"/>
    </row>
    <row r="202" spans="1:14">
      <c r="A202" s="11"/>
      <c r="B202" s="11"/>
      <c r="C202" s="11"/>
      <c r="D202" s="11"/>
      <c r="E202" s="11"/>
      <c r="F202" s="11"/>
      <c r="G202" s="11"/>
      <c r="H202" s="11"/>
      <c r="I202" s="11"/>
      <c r="J202" s="11"/>
      <c r="K202" s="11"/>
      <c r="L202" s="11"/>
      <c r="M202" s="11"/>
      <c r="N202" s="11"/>
    </row>
    <row r="203" spans="1:14">
      <c r="A203" s="11"/>
      <c r="B203" s="11"/>
      <c r="C203" s="11"/>
      <c r="D203" s="11"/>
      <c r="E203" s="11"/>
      <c r="F203" s="11"/>
      <c r="G203" s="11"/>
      <c r="H203" s="11"/>
      <c r="I203" s="11"/>
      <c r="J203" s="11"/>
      <c r="K203" s="11"/>
      <c r="L203" s="11"/>
      <c r="M203" s="11"/>
      <c r="N203" s="11"/>
    </row>
    <row r="204" spans="1:14">
      <c r="A204" s="11"/>
      <c r="B204" s="11"/>
      <c r="C204" s="11"/>
      <c r="D204" s="11"/>
      <c r="E204" s="11"/>
      <c r="F204" s="11"/>
      <c r="G204" s="11"/>
      <c r="H204" s="11"/>
      <c r="I204" s="11"/>
      <c r="J204" s="11"/>
      <c r="K204" s="11"/>
      <c r="L204" s="11"/>
      <c r="M204" s="11"/>
      <c r="N204" s="11"/>
    </row>
    <row r="205" spans="1:14">
      <c r="A205" s="11"/>
      <c r="B205" s="11"/>
      <c r="C205" s="11"/>
      <c r="D205" s="11"/>
      <c r="E205" s="11"/>
      <c r="F205" s="11"/>
      <c r="G205" s="11"/>
      <c r="H205" s="11"/>
      <c r="I205" s="11"/>
      <c r="J205" s="11"/>
      <c r="K205" s="11"/>
      <c r="L205" s="11"/>
      <c r="M205" s="11"/>
      <c r="N205" s="11"/>
    </row>
    <row r="206" spans="1:14">
      <c r="A206" s="11"/>
      <c r="B206" s="11"/>
      <c r="C206" s="11"/>
      <c r="D206" s="11"/>
      <c r="E206" s="11"/>
      <c r="F206" s="11"/>
      <c r="G206" s="11"/>
      <c r="H206" s="11"/>
      <c r="I206" s="11"/>
      <c r="J206" s="11"/>
      <c r="K206" s="11"/>
      <c r="L206" s="11"/>
      <c r="M206" s="11"/>
      <c r="N206" s="11"/>
    </row>
    <row r="207" spans="1:14">
      <c r="A207" s="11"/>
      <c r="B207" s="11"/>
      <c r="C207" s="11"/>
      <c r="D207" s="11"/>
      <c r="E207" s="11"/>
      <c r="F207" s="11"/>
      <c r="G207" s="11"/>
      <c r="H207" s="11"/>
      <c r="I207" s="11"/>
      <c r="J207" s="11"/>
      <c r="K207" s="11"/>
      <c r="L207" s="11"/>
      <c r="M207" s="11"/>
      <c r="N207" s="11"/>
    </row>
    <row r="208" spans="1:14">
      <c r="A208" s="11"/>
      <c r="B208" s="11"/>
      <c r="C208" s="11"/>
      <c r="D208" s="11"/>
      <c r="E208" s="11"/>
      <c r="F208" s="11"/>
      <c r="G208" s="11"/>
      <c r="H208" s="11"/>
      <c r="I208" s="11"/>
      <c r="J208" s="11"/>
      <c r="K208" s="11"/>
      <c r="L208" s="11"/>
      <c r="M208" s="11"/>
      <c r="N208" s="11"/>
    </row>
    <row r="209" spans="1:14">
      <c r="A209" s="11"/>
      <c r="B209" s="11"/>
      <c r="C209" s="11"/>
      <c r="D209" s="11"/>
      <c r="E209" s="11"/>
      <c r="F209" s="11"/>
      <c r="G209" s="11"/>
      <c r="H209" s="11"/>
      <c r="I209" s="11"/>
      <c r="J209" s="11"/>
      <c r="K209" s="11"/>
      <c r="L209" s="11"/>
      <c r="M209" s="11"/>
      <c r="N209" s="11"/>
    </row>
    <row r="210" spans="1:14">
      <c r="A210" s="11"/>
      <c r="B210" s="11"/>
      <c r="C210" s="11"/>
      <c r="D210" s="11"/>
      <c r="E210" s="11"/>
      <c r="F210" s="11"/>
      <c r="G210" s="11"/>
      <c r="H210" s="11"/>
      <c r="I210" s="11"/>
      <c r="J210" s="11"/>
      <c r="K210" s="11"/>
      <c r="L210" s="11"/>
      <c r="M210" s="11"/>
      <c r="N210" s="11"/>
    </row>
    <row r="211" spans="1:14">
      <c r="A211" s="11"/>
      <c r="B211" s="11"/>
      <c r="C211" s="11"/>
      <c r="D211" s="11"/>
      <c r="E211" s="11"/>
      <c r="F211" s="11"/>
      <c r="G211" s="11"/>
      <c r="H211" s="11"/>
      <c r="I211" s="11"/>
      <c r="J211" s="11"/>
      <c r="K211" s="11"/>
      <c r="L211" s="11"/>
      <c r="M211" s="11"/>
      <c r="N211" s="11"/>
    </row>
    <row r="212" spans="1:14">
      <c r="A212" s="11"/>
      <c r="B212" s="11"/>
      <c r="C212" s="11"/>
      <c r="D212" s="11"/>
      <c r="E212" s="11"/>
      <c r="F212" s="11"/>
      <c r="G212" s="11"/>
      <c r="H212" s="11"/>
      <c r="I212" s="11"/>
      <c r="J212" s="11"/>
      <c r="K212" s="11"/>
      <c r="L212" s="11"/>
      <c r="M212" s="11"/>
      <c r="N212" s="11"/>
    </row>
    <row r="213" spans="1:14">
      <c r="A213" s="11"/>
      <c r="B213" s="11"/>
      <c r="C213" s="11"/>
      <c r="D213" s="11"/>
      <c r="E213" s="11"/>
      <c r="F213" s="11"/>
      <c r="G213" s="11"/>
      <c r="H213" s="11"/>
      <c r="I213" s="11"/>
      <c r="J213" s="11"/>
      <c r="K213" s="11"/>
      <c r="L213" s="11"/>
      <c r="M213" s="11"/>
      <c r="N213" s="11"/>
    </row>
    <row r="214" spans="1:14">
      <c r="A214" s="11"/>
      <c r="B214" s="11"/>
      <c r="C214" s="11"/>
      <c r="D214" s="11"/>
      <c r="E214" s="11"/>
      <c r="F214" s="11"/>
      <c r="G214" s="11"/>
      <c r="H214" s="11"/>
      <c r="I214" s="11"/>
      <c r="J214" s="11"/>
      <c r="K214" s="11"/>
      <c r="L214" s="11"/>
      <c r="M214" s="11"/>
      <c r="N214" s="11"/>
    </row>
    <row r="215" spans="1:14">
      <c r="A215" s="11"/>
      <c r="B215" s="11"/>
      <c r="C215" s="11"/>
      <c r="D215" s="11"/>
      <c r="E215" s="11"/>
      <c r="F215" s="11"/>
      <c r="G215" s="11"/>
      <c r="H215" s="11"/>
      <c r="I215" s="11"/>
      <c r="J215" s="11"/>
      <c r="K215" s="11"/>
      <c r="L215" s="11"/>
      <c r="M215" s="11"/>
      <c r="N215" s="11"/>
    </row>
    <row r="216" spans="1:14">
      <c r="A216" s="11"/>
      <c r="B216" s="11"/>
      <c r="C216" s="11"/>
      <c r="D216" s="11"/>
      <c r="E216" s="11"/>
      <c r="F216" s="11"/>
      <c r="G216" s="11"/>
      <c r="H216" s="11"/>
      <c r="I216" s="11"/>
      <c r="J216" s="11"/>
      <c r="K216" s="11"/>
      <c r="L216" s="11"/>
      <c r="M216" s="11"/>
      <c r="N216" s="11"/>
    </row>
    <row r="217" spans="1:14">
      <c r="A217" s="11"/>
      <c r="B217" s="11"/>
      <c r="C217" s="11"/>
      <c r="D217" s="11"/>
      <c r="E217" s="11"/>
      <c r="F217" s="11"/>
      <c r="G217" s="11"/>
      <c r="H217" s="11"/>
      <c r="I217" s="11"/>
      <c r="J217" s="11"/>
      <c r="K217" s="11"/>
      <c r="L217" s="11"/>
      <c r="M217" s="11"/>
      <c r="N217" s="11"/>
    </row>
    <row r="218" spans="1:14">
      <c r="A218" s="11"/>
      <c r="B218" s="11"/>
      <c r="C218" s="11"/>
      <c r="D218" s="11"/>
      <c r="E218" s="11"/>
      <c r="F218" s="11"/>
      <c r="G218" s="11"/>
      <c r="H218" s="11"/>
      <c r="I218" s="11"/>
      <c r="J218" s="11"/>
      <c r="K218" s="11"/>
      <c r="L218" s="11"/>
      <c r="M218" s="11"/>
      <c r="N218" s="11"/>
    </row>
    <row r="219" spans="1:14">
      <c r="A219" s="11"/>
      <c r="B219" s="11"/>
      <c r="C219" s="11"/>
      <c r="D219" s="11"/>
      <c r="E219" s="11"/>
      <c r="F219" s="11"/>
      <c r="G219" s="11"/>
      <c r="H219" s="11"/>
      <c r="I219" s="11"/>
      <c r="J219" s="11"/>
      <c r="K219" s="11"/>
      <c r="L219" s="11"/>
      <c r="M219" s="11"/>
      <c r="N219" s="11"/>
    </row>
    <row r="220" spans="1:14">
      <c r="A220" s="11"/>
      <c r="B220" s="11"/>
      <c r="C220" s="11"/>
      <c r="D220" s="11"/>
      <c r="E220" s="11"/>
      <c r="F220" s="11"/>
      <c r="G220" s="11"/>
      <c r="H220" s="11"/>
      <c r="I220" s="11"/>
      <c r="J220" s="11"/>
      <c r="K220" s="11"/>
      <c r="L220" s="11"/>
      <c r="M220" s="11"/>
      <c r="N220" s="11"/>
    </row>
    <row r="221" spans="1:14">
      <c r="A221" s="11"/>
      <c r="B221" s="11"/>
      <c r="C221" s="11"/>
      <c r="D221" s="11"/>
      <c r="E221" s="11"/>
      <c r="F221" s="11"/>
      <c r="G221" s="11"/>
      <c r="H221" s="11"/>
      <c r="I221" s="11"/>
      <c r="J221" s="11"/>
      <c r="K221" s="11"/>
      <c r="L221" s="11"/>
      <c r="M221" s="11"/>
      <c r="N221" s="11"/>
    </row>
    <row r="222" spans="1:14">
      <c r="A222" s="11"/>
      <c r="B222" s="11"/>
      <c r="C222" s="11"/>
      <c r="D222" s="11"/>
      <c r="E222" s="11"/>
      <c r="F222" s="11"/>
      <c r="G222" s="11"/>
      <c r="H222" s="11"/>
      <c r="I222" s="11"/>
      <c r="J222" s="11"/>
      <c r="K222" s="11"/>
      <c r="L222" s="11"/>
      <c r="M222" s="11"/>
      <c r="N222" s="11"/>
    </row>
    <row r="223" spans="1:14">
      <c r="A223" s="11"/>
      <c r="B223" s="11"/>
      <c r="C223" s="11"/>
      <c r="D223" s="11"/>
      <c r="E223" s="11"/>
      <c r="F223" s="11"/>
      <c r="G223" s="11"/>
      <c r="H223" s="11"/>
      <c r="I223" s="11"/>
      <c r="J223" s="11"/>
      <c r="K223" s="11"/>
      <c r="L223" s="11"/>
      <c r="M223" s="11"/>
      <c r="N223" s="11"/>
    </row>
    <row r="224" spans="1:14">
      <c r="A224" s="11"/>
      <c r="B224" s="11"/>
      <c r="C224" s="11"/>
      <c r="D224" s="11"/>
      <c r="E224" s="11"/>
      <c r="F224" s="11"/>
      <c r="G224" s="11"/>
      <c r="H224" s="11"/>
      <c r="I224" s="11"/>
      <c r="J224" s="11"/>
      <c r="K224" s="11"/>
      <c r="L224" s="11"/>
      <c r="M224" s="11"/>
      <c r="N224" s="11"/>
    </row>
    <row r="225" spans="1:14">
      <c r="A225" s="11"/>
      <c r="B225" s="11"/>
      <c r="C225" s="11"/>
      <c r="D225" s="11"/>
      <c r="E225" s="11"/>
      <c r="F225" s="11"/>
      <c r="G225" s="11"/>
      <c r="H225" s="11"/>
      <c r="I225" s="11"/>
      <c r="J225" s="11"/>
      <c r="K225" s="11"/>
      <c r="L225" s="11"/>
      <c r="M225" s="11"/>
      <c r="N225" s="11"/>
    </row>
    <row r="226" spans="1:14">
      <c r="A226" s="11"/>
      <c r="B226" s="11"/>
      <c r="C226" s="11"/>
      <c r="D226" s="11"/>
      <c r="E226" s="11"/>
      <c r="F226" s="11"/>
      <c r="G226" s="11"/>
      <c r="H226" s="11"/>
      <c r="I226" s="11"/>
      <c r="J226" s="11"/>
      <c r="K226" s="11"/>
      <c r="L226" s="11"/>
      <c r="M226" s="11"/>
      <c r="N226" s="11"/>
    </row>
    <row r="227" spans="1:14">
      <c r="A227" s="11"/>
      <c r="B227" s="11"/>
      <c r="C227" s="11"/>
      <c r="D227" s="11"/>
      <c r="E227" s="11"/>
      <c r="F227" s="11"/>
      <c r="G227" s="11"/>
      <c r="H227" s="11"/>
      <c r="I227" s="11"/>
      <c r="J227" s="11"/>
      <c r="K227" s="11"/>
      <c r="L227" s="11"/>
      <c r="M227" s="11"/>
      <c r="N227" s="11"/>
    </row>
    <row r="228" spans="1:14">
      <c r="A228" s="11"/>
      <c r="B228" s="11"/>
      <c r="C228" s="11"/>
      <c r="D228" s="11"/>
      <c r="E228" s="11"/>
      <c r="F228" s="11"/>
      <c r="G228" s="11"/>
      <c r="H228" s="11"/>
      <c r="I228" s="11"/>
      <c r="J228" s="11"/>
      <c r="K228" s="11"/>
      <c r="L228" s="11"/>
      <c r="M228" s="11"/>
      <c r="N228" s="11"/>
    </row>
    <row r="229" spans="1:14">
      <c r="A229" s="11"/>
      <c r="B229" s="11"/>
      <c r="C229" s="11"/>
      <c r="D229" s="11"/>
      <c r="E229" s="11"/>
      <c r="F229" s="11"/>
      <c r="G229" s="11"/>
      <c r="H229" s="11"/>
      <c r="I229" s="11"/>
      <c r="J229" s="11"/>
      <c r="K229" s="11"/>
      <c r="L229" s="11"/>
      <c r="M229" s="11"/>
      <c r="N229" s="11"/>
    </row>
    <row r="230" spans="1:14">
      <c r="A230" s="11"/>
      <c r="B230" s="11"/>
      <c r="C230" s="11"/>
      <c r="D230" s="11"/>
      <c r="E230" s="11"/>
      <c r="F230" s="11"/>
      <c r="G230" s="11"/>
      <c r="H230" s="11"/>
      <c r="I230" s="11"/>
      <c r="J230" s="11"/>
      <c r="K230" s="11"/>
      <c r="L230" s="11"/>
      <c r="M230" s="11"/>
      <c r="N230" s="11"/>
    </row>
    <row r="231" spans="1:14">
      <c r="A231" s="11"/>
      <c r="B231" s="11"/>
      <c r="C231" s="11"/>
      <c r="D231" s="11"/>
      <c r="E231" s="11"/>
      <c r="F231" s="11"/>
      <c r="G231" s="11"/>
      <c r="H231" s="11"/>
      <c r="I231" s="11"/>
      <c r="J231" s="11"/>
      <c r="K231" s="11"/>
      <c r="L231" s="11"/>
      <c r="M231" s="11"/>
      <c r="N231" s="11"/>
    </row>
    <row r="232" spans="1:14">
      <c r="A232" s="11"/>
      <c r="B232" s="11"/>
      <c r="C232" s="11"/>
      <c r="D232" s="11"/>
      <c r="E232" s="11"/>
      <c r="F232" s="11"/>
      <c r="G232" s="11"/>
      <c r="H232" s="11"/>
      <c r="I232" s="11"/>
      <c r="J232" s="11"/>
      <c r="K232" s="11"/>
      <c r="L232" s="11"/>
      <c r="M232" s="11"/>
      <c r="N232" s="11"/>
    </row>
    <row r="233" spans="1:14">
      <c r="A233" s="11"/>
      <c r="B233" s="11"/>
      <c r="C233" s="11"/>
      <c r="D233" s="11"/>
      <c r="E233" s="11"/>
      <c r="F233" s="11"/>
      <c r="G233" s="11"/>
      <c r="H233" s="11"/>
      <c r="I233" s="11"/>
      <c r="J233" s="11"/>
      <c r="K233" s="11"/>
      <c r="L233" s="11"/>
      <c r="M233" s="11"/>
      <c r="N233" s="11"/>
    </row>
    <row r="234" spans="1:14">
      <c r="A234" s="11"/>
      <c r="B234" s="11"/>
      <c r="C234" s="11"/>
      <c r="D234" s="11"/>
      <c r="E234" s="11"/>
      <c r="F234" s="11"/>
      <c r="G234" s="11"/>
      <c r="H234" s="11"/>
      <c r="I234" s="11"/>
      <c r="J234" s="11"/>
      <c r="K234" s="11"/>
      <c r="L234" s="11"/>
      <c r="M234" s="11"/>
      <c r="N234" s="11"/>
    </row>
    <row r="235" spans="1:14">
      <c r="A235" s="11"/>
      <c r="B235" s="11"/>
      <c r="C235" s="11"/>
      <c r="D235" s="11"/>
      <c r="E235" s="11"/>
      <c r="F235" s="11"/>
      <c r="G235" s="11"/>
      <c r="H235" s="11"/>
      <c r="I235" s="11"/>
      <c r="J235" s="11"/>
      <c r="K235" s="11"/>
      <c r="L235" s="11"/>
      <c r="M235" s="11"/>
      <c r="N235" s="11"/>
    </row>
    <row r="236" spans="1:14">
      <c r="A236" s="11"/>
      <c r="B236" s="11"/>
      <c r="C236" s="11"/>
      <c r="D236" s="11"/>
      <c r="E236" s="11"/>
      <c r="F236" s="11"/>
      <c r="G236" s="11"/>
      <c r="H236" s="11"/>
      <c r="I236" s="11"/>
      <c r="J236" s="11"/>
      <c r="K236" s="11"/>
      <c r="L236" s="11"/>
      <c r="M236" s="11"/>
      <c r="N236" s="11"/>
    </row>
    <row r="237" spans="1:14">
      <c r="A237" s="11"/>
      <c r="B237" s="11"/>
      <c r="C237" s="11"/>
      <c r="D237" s="11"/>
      <c r="E237" s="11"/>
      <c r="F237" s="11"/>
      <c r="G237" s="11"/>
      <c r="H237" s="11"/>
      <c r="I237" s="11"/>
      <c r="J237" s="11"/>
      <c r="K237" s="11"/>
      <c r="L237" s="11"/>
      <c r="M237" s="11"/>
      <c r="N237" s="11"/>
    </row>
    <row r="238" spans="1:14">
      <c r="A238" s="11"/>
      <c r="B238" s="11"/>
      <c r="C238" s="11"/>
      <c r="D238" s="11"/>
      <c r="E238" s="11"/>
      <c r="F238" s="11"/>
      <c r="G238" s="11"/>
      <c r="H238" s="11"/>
      <c r="I238" s="11"/>
      <c r="J238" s="11"/>
      <c r="K238" s="11"/>
      <c r="L238" s="11"/>
      <c r="M238" s="11"/>
      <c r="N238" s="11"/>
    </row>
    <row r="239" spans="1:14">
      <c r="A239" s="11"/>
      <c r="B239" s="11"/>
      <c r="C239" s="11"/>
      <c r="D239" s="11"/>
      <c r="E239" s="11"/>
      <c r="F239" s="11"/>
      <c r="G239" s="11"/>
      <c r="H239" s="11"/>
      <c r="I239" s="11"/>
      <c r="J239" s="11"/>
      <c r="K239" s="11"/>
      <c r="L239" s="11"/>
      <c r="M239" s="11"/>
      <c r="N239" s="11"/>
    </row>
    <row r="240" spans="1:14">
      <c r="A240" s="11"/>
      <c r="B240" s="11"/>
      <c r="C240" s="11"/>
      <c r="D240" s="11"/>
      <c r="E240" s="11"/>
      <c r="F240" s="11"/>
      <c r="G240" s="11"/>
      <c r="H240" s="11"/>
      <c r="I240" s="11"/>
      <c r="J240" s="11"/>
      <c r="K240" s="11"/>
      <c r="L240" s="11"/>
      <c r="M240" s="11"/>
      <c r="N240" s="11"/>
    </row>
    <row r="241" spans="1:14">
      <c r="A241" s="11"/>
      <c r="B241" s="11"/>
      <c r="C241" s="11"/>
      <c r="D241" s="11"/>
      <c r="E241" s="11"/>
      <c r="F241" s="11"/>
      <c r="G241" s="11"/>
      <c r="H241" s="11"/>
      <c r="I241" s="11"/>
      <c r="J241" s="11"/>
      <c r="K241" s="11"/>
      <c r="L241" s="11"/>
      <c r="M241" s="11"/>
      <c r="N241" s="11"/>
    </row>
    <row r="242" spans="1:14">
      <c r="A242" s="11"/>
      <c r="B242" s="11"/>
      <c r="C242" s="11"/>
      <c r="D242" s="11"/>
      <c r="E242" s="11"/>
      <c r="F242" s="11"/>
      <c r="G242" s="11"/>
      <c r="H242" s="11"/>
      <c r="I242" s="11"/>
      <c r="J242" s="11"/>
      <c r="K242" s="11"/>
      <c r="L242" s="11"/>
      <c r="M242" s="11"/>
      <c r="N242" s="11"/>
    </row>
    <row r="243" spans="1:14">
      <c r="A243" s="11"/>
      <c r="B243" s="11"/>
      <c r="C243" s="11"/>
      <c r="D243" s="11"/>
      <c r="E243" s="11"/>
      <c r="F243" s="11"/>
      <c r="G243" s="11"/>
      <c r="H243" s="11"/>
      <c r="I243" s="11"/>
      <c r="J243" s="11"/>
      <c r="K243" s="11"/>
      <c r="L243" s="11"/>
      <c r="M243" s="11"/>
      <c r="N243" s="11"/>
    </row>
    <row r="244" spans="1:14">
      <c r="A244" s="11"/>
      <c r="B244" s="11"/>
      <c r="C244" s="11"/>
      <c r="D244" s="11"/>
      <c r="E244" s="11"/>
      <c r="F244" s="11"/>
      <c r="G244" s="11"/>
      <c r="H244" s="11"/>
      <c r="I244" s="11"/>
      <c r="J244" s="11"/>
      <c r="K244" s="11"/>
      <c r="L244" s="11"/>
      <c r="M244" s="11"/>
      <c r="N244" s="11"/>
    </row>
    <row r="245" spans="1:14">
      <c r="A245" s="11"/>
      <c r="B245" s="11"/>
      <c r="C245" s="11"/>
      <c r="D245" s="11"/>
      <c r="E245" s="11"/>
      <c r="F245" s="11"/>
      <c r="G245" s="11"/>
      <c r="H245" s="11"/>
      <c r="I245" s="11"/>
      <c r="J245" s="11"/>
      <c r="K245" s="11"/>
      <c r="L245" s="11"/>
      <c r="M245" s="11"/>
      <c r="N245" s="11"/>
    </row>
    <row r="246" spans="1:14">
      <c r="A246" s="11"/>
      <c r="B246" s="11"/>
      <c r="C246" s="11"/>
      <c r="D246" s="11"/>
      <c r="E246" s="11"/>
      <c r="F246" s="11"/>
      <c r="G246" s="11"/>
      <c r="H246" s="11"/>
      <c r="I246" s="11"/>
      <c r="J246" s="11"/>
      <c r="K246" s="11"/>
      <c r="L246" s="11"/>
      <c r="M246" s="11"/>
      <c r="N246" s="11"/>
    </row>
    <row r="247" spans="1:14">
      <c r="A247" s="11"/>
      <c r="B247" s="11"/>
      <c r="C247" s="11"/>
      <c r="D247" s="11"/>
      <c r="E247" s="11"/>
      <c r="F247" s="11"/>
      <c r="G247" s="11"/>
      <c r="H247" s="11"/>
      <c r="I247" s="11"/>
      <c r="J247" s="11"/>
      <c r="K247" s="11"/>
      <c r="L247" s="11"/>
      <c r="M247" s="11"/>
      <c r="N247" s="11"/>
    </row>
    <row r="248" spans="1:14">
      <c r="A248" s="11"/>
      <c r="B248" s="11"/>
      <c r="C248" s="11"/>
      <c r="D248" s="11"/>
      <c r="E248" s="11"/>
      <c r="F248" s="11"/>
      <c r="G248" s="11"/>
      <c r="H248" s="11"/>
      <c r="I248" s="11"/>
      <c r="J248" s="11"/>
      <c r="K248" s="11"/>
      <c r="L248" s="11"/>
      <c r="M248" s="11"/>
      <c r="N248" s="11"/>
    </row>
    <row r="249" spans="1:14">
      <c r="A249" s="11"/>
      <c r="B249" s="11"/>
      <c r="C249" s="11"/>
      <c r="D249" s="11"/>
      <c r="E249" s="11"/>
      <c r="F249" s="11"/>
      <c r="G249" s="11"/>
      <c r="H249" s="11"/>
      <c r="I249" s="11"/>
      <c r="J249" s="11"/>
      <c r="K249" s="11"/>
      <c r="L249" s="11"/>
      <c r="M249" s="11"/>
      <c r="N249" s="11"/>
    </row>
    <row r="250" spans="1:14">
      <c r="A250" s="11"/>
      <c r="B250" s="11"/>
      <c r="C250" s="11"/>
      <c r="D250" s="11"/>
      <c r="E250" s="11"/>
      <c r="F250" s="11"/>
      <c r="G250" s="11"/>
      <c r="H250" s="11"/>
      <c r="I250" s="11"/>
      <c r="J250" s="11"/>
      <c r="K250" s="11"/>
      <c r="L250" s="11"/>
      <c r="M250" s="11"/>
      <c r="N250" s="11"/>
    </row>
    <row r="251" spans="1:14">
      <c r="A251" s="11"/>
      <c r="B251" s="11"/>
      <c r="C251" s="11"/>
      <c r="D251" s="11"/>
      <c r="E251" s="11"/>
      <c r="F251" s="11"/>
      <c r="G251" s="11"/>
      <c r="H251" s="11"/>
      <c r="I251" s="11"/>
      <c r="J251" s="11"/>
      <c r="K251" s="11"/>
      <c r="L251" s="11"/>
      <c r="M251" s="11"/>
      <c r="N251" s="11"/>
    </row>
    <row r="252" spans="1:14">
      <c r="A252" s="11"/>
      <c r="B252" s="11"/>
      <c r="C252" s="11"/>
      <c r="D252" s="11"/>
      <c r="E252" s="11"/>
      <c r="F252" s="11"/>
      <c r="G252" s="11"/>
      <c r="H252" s="11"/>
      <c r="I252" s="11"/>
      <c r="J252" s="11"/>
      <c r="K252" s="11"/>
      <c r="L252" s="11"/>
      <c r="M252" s="11"/>
      <c r="N252" s="11"/>
    </row>
    <row r="253" spans="1:14">
      <c r="A253" s="11"/>
      <c r="B253" s="11"/>
      <c r="C253" s="11"/>
      <c r="D253" s="11"/>
      <c r="E253" s="11"/>
      <c r="F253" s="11"/>
      <c r="G253" s="11"/>
      <c r="H253" s="11"/>
      <c r="I253" s="11"/>
      <c r="J253" s="11"/>
      <c r="K253" s="11"/>
      <c r="L253" s="11"/>
      <c r="M253" s="11"/>
      <c r="N253" s="11"/>
    </row>
    <row r="254" spans="1:14">
      <c r="A254" s="11"/>
      <c r="B254" s="11"/>
      <c r="C254" s="11"/>
      <c r="D254" s="11"/>
      <c r="E254" s="11"/>
      <c r="F254" s="11"/>
      <c r="G254" s="11"/>
      <c r="H254" s="11"/>
      <c r="I254" s="11"/>
      <c r="J254" s="11"/>
      <c r="K254" s="11"/>
      <c r="L254" s="11"/>
      <c r="M254" s="11"/>
      <c r="N254" s="11"/>
    </row>
    <row r="255" spans="1:14">
      <c r="A255" s="11"/>
      <c r="B255" s="11"/>
      <c r="C255" s="11"/>
      <c r="D255" s="11"/>
      <c r="E255" s="11"/>
      <c r="F255" s="11"/>
      <c r="G255" s="11"/>
      <c r="H255" s="11"/>
      <c r="I255" s="11"/>
      <c r="J255" s="11"/>
      <c r="K255" s="11"/>
      <c r="L255" s="11"/>
      <c r="M255" s="11"/>
      <c r="N255" s="11"/>
    </row>
    <row r="256" spans="1:14">
      <c r="A256" s="11"/>
      <c r="B256" s="11"/>
      <c r="C256" s="11"/>
      <c r="D256" s="11"/>
      <c r="E256" s="11"/>
      <c r="F256" s="11"/>
      <c r="G256" s="11"/>
      <c r="H256" s="11"/>
      <c r="I256" s="11"/>
      <c r="J256" s="11"/>
      <c r="K256" s="11"/>
      <c r="L256" s="11"/>
      <c r="M256" s="11"/>
      <c r="N256" s="11"/>
    </row>
    <row r="257" spans="1:14">
      <c r="A257" s="11"/>
      <c r="B257" s="11"/>
      <c r="C257" s="11"/>
      <c r="D257" s="11"/>
      <c r="E257" s="11"/>
      <c r="F257" s="11"/>
      <c r="G257" s="11"/>
      <c r="H257" s="11"/>
      <c r="I257" s="11"/>
      <c r="J257" s="11"/>
      <c r="K257" s="11"/>
      <c r="L257" s="11"/>
      <c r="M257" s="11"/>
      <c r="N257" s="11"/>
    </row>
    <row r="258" spans="1:14">
      <c r="A258" s="11"/>
      <c r="B258" s="11"/>
      <c r="C258" s="11"/>
      <c r="D258" s="11"/>
      <c r="E258" s="11"/>
      <c r="F258" s="11"/>
      <c r="G258" s="11"/>
      <c r="H258" s="11"/>
      <c r="I258" s="11"/>
      <c r="J258" s="11"/>
      <c r="K258" s="11"/>
      <c r="L258" s="11"/>
      <c r="M258" s="11"/>
      <c r="N258" s="11"/>
    </row>
    <row r="259" spans="1:14">
      <c r="A259" s="11"/>
      <c r="B259" s="11"/>
      <c r="C259" s="11"/>
      <c r="D259" s="11"/>
      <c r="E259" s="11"/>
      <c r="F259" s="11"/>
      <c r="G259" s="11"/>
      <c r="H259" s="11"/>
      <c r="I259" s="11"/>
      <c r="J259" s="11"/>
      <c r="K259" s="11"/>
      <c r="L259" s="11"/>
      <c r="M259" s="11"/>
      <c r="N259" s="11"/>
    </row>
    <row r="260" spans="1:14">
      <c r="A260" s="11"/>
      <c r="B260" s="11"/>
      <c r="C260" s="11"/>
      <c r="D260" s="11"/>
      <c r="E260" s="11"/>
      <c r="F260" s="11"/>
      <c r="G260" s="11"/>
      <c r="H260" s="11"/>
      <c r="I260" s="11"/>
      <c r="J260" s="11"/>
      <c r="K260" s="11"/>
      <c r="L260" s="11"/>
      <c r="M260" s="11"/>
      <c r="N260" s="11"/>
    </row>
    <row r="261" spans="1:14">
      <c r="A261" s="11"/>
      <c r="B261" s="11"/>
      <c r="C261" s="11"/>
      <c r="D261" s="11"/>
      <c r="E261" s="11"/>
      <c r="F261" s="11"/>
      <c r="G261" s="11"/>
      <c r="H261" s="11"/>
      <c r="I261" s="11"/>
      <c r="J261" s="11"/>
      <c r="K261" s="11"/>
      <c r="L261" s="11"/>
      <c r="M261" s="11"/>
      <c r="N261" s="11"/>
    </row>
    <row r="262" spans="1:14">
      <c r="A262" s="11"/>
      <c r="B262" s="11"/>
      <c r="C262" s="11"/>
      <c r="D262" s="11"/>
      <c r="E262" s="11"/>
      <c r="F262" s="11"/>
      <c r="G262" s="11"/>
      <c r="H262" s="11"/>
      <c r="I262" s="11"/>
      <c r="J262" s="11"/>
      <c r="K262" s="11"/>
      <c r="L262" s="11"/>
      <c r="M262" s="11"/>
      <c r="N262" s="11"/>
    </row>
    <row r="263" spans="1:14">
      <c r="A263" s="11"/>
      <c r="B263" s="11"/>
      <c r="C263" s="11"/>
      <c r="D263" s="11"/>
      <c r="E263" s="11"/>
      <c r="F263" s="11"/>
      <c r="G263" s="11"/>
      <c r="H263" s="11"/>
      <c r="I263" s="11"/>
      <c r="J263" s="11"/>
      <c r="K263" s="11"/>
      <c r="L263" s="11"/>
      <c r="M263" s="11"/>
      <c r="N263" s="11"/>
    </row>
    <row r="264" spans="1:14">
      <c r="A264" s="11"/>
      <c r="B264" s="11"/>
      <c r="C264" s="11"/>
      <c r="D264" s="11"/>
      <c r="E264" s="11"/>
      <c r="F264" s="11"/>
      <c r="G264" s="11"/>
      <c r="H264" s="11"/>
      <c r="I264" s="11"/>
      <c r="J264" s="11"/>
      <c r="K264" s="11"/>
      <c r="L264" s="11"/>
      <c r="M264" s="11"/>
      <c r="N264" s="11"/>
    </row>
    <row r="265" spans="1:14">
      <c r="A265" s="11"/>
      <c r="B265" s="11"/>
      <c r="C265" s="11"/>
      <c r="D265" s="11"/>
      <c r="E265" s="11"/>
      <c r="F265" s="11"/>
      <c r="G265" s="11"/>
      <c r="H265" s="11"/>
      <c r="I265" s="11"/>
      <c r="J265" s="11"/>
      <c r="K265" s="11"/>
      <c r="L265" s="11"/>
      <c r="M265" s="11"/>
      <c r="N265" s="11"/>
    </row>
    <row r="266" spans="1:14">
      <c r="A266" s="11"/>
      <c r="B266" s="11"/>
      <c r="C266" s="11"/>
      <c r="D266" s="11"/>
      <c r="E266" s="11"/>
      <c r="F266" s="11"/>
      <c r="G266" s="11"/>
      <c r="H266" s="11"/>
      <c r="I266" s="11"/>
      <c r="J266" s="11"/>
      <c r="K266" s="11"/>
      <c r="L266" s="11"/>
      <c r="M266" s="11"/>
      <c r="N266" s="11"/>
    </row>
    <row r="267" spans="1:14">
      <c r="A267" s="11"/>
      <c r="B267" s="11"/>
      <c r="C267" s="11"/>
      <c r="D267" s="11"/>
      <c r="E267" s="11"/>
      <c r="F267" s="11"/>
      <c r="G267" s="11"/>
      <c r="H267" s="11"/>
      <c r="I267" s="11"/>
      <c r="J267" s="11"/>
      <c r="K267" s="11"/>
      <c r="L267" s="11"/>
      <c r="M267" s="11"/>
      <c r="N267" s="11"/>
    </row>
    <row r="268" spans="1:14">
      <c r="A268" s="11"/>
      <c r="B268" s="11"/>
      <c r="C268" s="11"/>
      <c r="D268" s="11"/>
      <c r="E268" s="11"/>
      <c r="F268" s="11"/>
      <c r="G268" s="11"/>
      <c r="H268" s="11"/>
      <c r="I268" s="11"/>
      <c r="J268" s="11"/>
      <c r="K268" s="11"/>
      <c r="L268" s="11"/>
      <c r="M268" s="11"/>
      <c r="N268" s="11"/>
    </row>
    <row r="269" spans="1:14">
      <c r="A269" s="11"/>
      <c r="B269" s="11"/>
      <c r="C269" s="11"/>
      <c r="D269" s="11"/>
      <c r="E269" s="11"/>
      <c r="F269" s="11"/>
      <c r="G269" s="11"/>
      <c r="H269" s="11"/>
      <c r="I269" s="11"/>
      <c r="J269" s="11"/>
      <c r="K269" s="11"/>
      <c r="L269" s="11"/>
      <c r="M269" s="11"/>
      <c r="N269" s="11"/>
    </row>
    <row r="270" spans="1:14">
      <c r="A270" s="11"/>
      <c r="B270" s="11"/>
      <c r="C270" s="11"/>
      <c r="D270" s="11"/>
      <c r="E270" s="11"/>
      <c r="F270" s="11"/>
      <c r="G270" s="11"/>
      <c r="H270" s="11"/>
      <c r="I270" s="11"/>
      <c r="J270" s="11"/>
      <c r="K270" s="11"/>
      <c r="L270" s="11"/>
      <c r="M270" s="11"/>
      <c r="N270" s="11"/>
    </row>
    <row r="271" spans="1:14">
      <c r="A271" s="11"/>
      <c r="B271" s="11"/>
      <c r="C271" s="11"/>
      <c r="D271" s="11"/>
      <c r="E271" s="11"/>
      <c r="F271" s="11"/>
      <c r="G271" s="11"/>
      <c r="H271" s="11"/>
      <c r="I271" s="11"/>
      <c r="J271" s="11"/>
      <c r="K271" s="11"/>
      <c r="L271" s="11"/>
      <c r="M271" s="11"/>
      <c r="N271" s="11"/>
    </row>
    <row r="272" spans="1:14">
      <c r="A272" s="11"/>
      <c r="B272" s="11"/>
      <c r="C272" s="11"/>
      <c r="D272" s="11"/>
      <c r="E272" s="11"/>
      <c r="F272" s="11"/>
      <c r="G272" s="11"/>
      <c r="H272" s="11"/>
      <c r="I272" s="11"/>
      <c r="J272" s="11"/>
      <c r="K272" s="11"/>
      <c r="L272" s="11"/>
      <c r="M272" s="11"/>
      <c r="N272" s="11"/>
    </row>
    <row r="273" spans="1:14">
      <c r="A273" s="11"/>
      <c r="B273" s="11"/>
      <c r="C273" s="11"/>
      <c r="D273" s="11"/>
      <c r="E273" s="11"/>
      <c r="F273" s="11"/>
      <c r="G273" s="11"/>
      <c r="H273" s="11"/>
      <c r="I273" s="11"/>
      <c r="J273" s="11"/>
      <c r="K273" s="11"/>
      <c r="L273" s="11"/>
      <c r="M273" s="11"/>
      <c r="N273" s="11"/>
    </row>
    <row r="274" spans="1:14">
      <c r="A274" s="11"/>
      <c r="B274" s="11"/>
      <c r="C274" s="11"/>
      <c r="D274" s="11"/>
      <c r="E274" s="11"/>
      <c r="F274" s="11"/>
      <c r="G274" s="11"/>
      <c r="H274" s="11"/>
      <c r="I274" s="11"/>
      <c r="J274" s="11"/>
      <c r="K274" s="11"/>
      <c r="L274" s="11"/>
      <c r="M274" s="11"/>
      <c r="N274" s="11"/>
    </row>
    <row r="275" spans="1:14">
      <c r="A275" s="11"/>
      <c r="B275" s="11"/>
      <c r="C275" s="11"/>
      <c r="D275" s="11"/>
      <c r="E275" s="11"/>
      <c r="F275" s="11"/>
      <c r="G275" s="11"/>
      <c r="H275" s="11"/>
      <c r="I275" s="11"/>
      <c r="J275" s="11"/>
      <c r="K275" s="11"/>
      <c r="L275" s="11"/>
      <c r="M275" s="11"/>
      <c r="N275" s="11"/>
    </row>
    <row r="276" spans="1:14">
      <c r="A276" s="11"/>
      <c r="B276" s="11"/>
      <c r="C276" s="11"/>
      <c r="D276" s="11"/>
      <c r="E276" s="11"/>
      <c r="F276" s="11"/>
      <c r="G276" s="11"/>
      <c r="H276" s="11"/>
      <c r="I276" s="11"/>
      <c r="J276" s="11"/>
      <c r="K276" s="11"/>
      <c r="L276" s="11"/>
      <c r="M276" s="11"/>
      <c r="N276" s="11"/>
    </row>
    <row r="277" spans="1:14">
      <c r="A277" s="11"/>
      <c r="B277" s="11"/>
      <c r="C277" s="11"/>
      <c r="D277" s="11"/>
      <c r="E277" s="11"/>
      <c r="F277" s="11"/>
      <c r="G277" s="11"/>
      <c r="H277" s="11"/>
      <c r="I277" s="11"/>
      <c r="J277" s="11"/>
      <c r="K277" s="11"/>
      <c r="L277" s="11"/>
      <c r="M277" s="11"/>
      <c r="N277" s="11"/>
    </row>
    <row r="278" spans="1:14">
      <c r="A278" s="11"/>
      <c r="B278" s="11"/>
      <c r="C278" s="11"/>
      <c r="D278" s="11"/>
      <c r="E278" s="11"/>
      <c r="F278" s="11"/>
      <c r="G278" s="11"/>
      <c r="H278" s="11"/>
      <c r="I278" s="11"/>
      <c r="J278" s="11"/>
      <c r="K278" s="11"/>
      <c r="L278" s="11"/>
      <c r="M278" s="11"/>
      <c r="N278" s="11"/>
    </row>
    <row r="279" spans="1:14">
      <c r="A279" s="11"/>
      <c r="B279" s="11"/>
      <c r="C279" s="11"/>
      <c r="D279" s="11"/>
      <c r="E279" s="11"/>
      <c r="F279" s="11"/>
      <c r="G279" s="11"/>
      <c r="H279" s="11"/>
      <c r="I279" s="11"/>
      <c r="J279" s="11"/>
      <c r="K279" s="11"/>
      <c r="L279" s="11"/>
      <c r="M279" s="11"/>
      <c r="N279" s="11"/>
    </row>
    <row r="280" spans="1:14">
      <c r="A280" s="11"/>
      <c r="B280" s="11"/>
      <c r="C280" s="11"/>
      <c r="D280" s="11"/>
      <c r="E280" s="11"/>
      <c r="F280" s="11"/>
      <c r="G280" s="11"/>
      <c r="H280" s="11"/>
      <c r="I280" s="11"/>
      <c r="J280" s="11"/>
      <c r="K280" s="11"/>
      <c r="L280" s="11"/>
      <c r="M280" s="11"/>
      <c r="N280" s="11"/>
    </row>
    <row r="281" spans="1:14">
      <c r="A281" s="11"/>
      <c r="B281" s="11"/>
      <c r="C281" s="11"/>
      <c r="D281" s="11"/>
      <c r="E281" s="11"/>
      <c r="F281" s="11"/>
      <c r="G281" s="11"/>
      <c r="H281" s="11"/>
      <c r="I281" s="11"/>
      <c r="J281" s="11"/>
      <c r="K281" s="11"/>
      <c r="L281" s="11"/>
      <c r="M281" s="11"/>
      <c r="N281" s="11"/>
    </row>
    <row r="282" spans="1:14">
      <c r="A282" s="11"/>
      <c r="B282" s="11"/>
      <c r="C282" s="11"/>
      <c r="D282" s="11"/>
      <c r="E282" s="11"/>
      <c r="F282" s="11"/>
      <c r="G282" s="11"/>
      <c r="H282" s="11"/>
      <c r="I282" s="11"/>
      <c r="J282" s="11"/>
      <c r="K282" s="11"/>
      <c r="L282" s="11"/>
      <c r="M282" s="11"/>
      <c r="N282" s="11"/>
    </row>
    <row r="283" spans="1:14">
      <c r="A283" s="11"/>
      <c r="B283" s="11"/>
      <c r="C283" s="11"/>
      <c r="D283" s="11"/>
      <c r="E283" s="11"/>
      <c r="F283" s="11"/>
      <c r="G283" s="11"/>
      <c r="H283" s="11"/>
      <c r="I283" s="11"/>
      <c r="J283" s="11"/>
      <c r="K283" s="11"/>
      <c r="L283" s="11"/>
      <c r="M283" s="11"/>
      <c r="N283" s="11"/>
    </row>
    <row r="284" spans="1:14">
      <c r="A284" s="11"/>
      <c r="B284" s="11"/>
      <c r="C284" s="11"/>
      <c r="D284" s="11"/>
      <c r="E284" s="11"/>
      <c r="F284" s="11"/>
      <c r="G284" s="11"/>
      <c r="H284" s="11"/>
      <c r="I284" s="11"/>
      <c r="J284" s="11"/>
      <c r="K284" s="11"/>
      <c r="L284" s="11"/>
      <c r="M284" s="11"/>
      <c r="N284" s="11"/>
    </row>
    <row r="285" spans="1:14">
      <c r="A285" s="11"/>
      <c r="B285" s="11"/>
      <c r="C285" s="11"/>
      <c r="D285" s="11"/>
      <c r="E285" s="11"/>
      <c r="F285" s="11"/>
      <c r="G285" s="11"/>
      <c r="H285" s="11"/>
      <c r="I285" s="11"/>
      <c r="J285" s="11"/>
      <c r="K285" s="11"/>
      <c r="L285" s="11"/>
      <c r="M285" s="11"/>
      <c r="N285" s="11"/>
    </row>
    <row r="286" spans="1:14">
      <c r="A286" s="11"/>
      <c r="B286" s="11"/>
      <c r="C286" s="11"/>
      <c r="D286" s="11"/>
      <c r="E286" s="11"/>
      <c r="F286" s="11"/>
      <c r="G286" s="11"/>
      <c r="H286" s="11"/>
      <c r="I286" s="11"/>
      <c r="J286" s="11"/>
      <c r="K286" s="11"/>
      <c r="L286" s="11"/>
      <c r="M286" s="11"/>
      <c r="N286" s="11"/>
    </row>
    <row r="287" spans="1:14">
      <c r="A287" s="11"/>
      <c r="B287" s="11"/>
      <c r="C287" s="11"/>
      <c r="D287" s="11"/>
      <c r="E287" s="11"/>
      <c r="F287" s="11"/>
      <c r="G287" s="11"/>
      <c r="H287" s="11"/>
      <c r="I287" s="11"/>
      <c r="J287" s="11"/>
      <c r="K287" s="11"/>
      <c r="L287" s="11"/>
      <c r="M287" s="11"/>
      <c r="N287" s="11"/>
    </row>
    <row r="288" spans="1:14">
      <c r="A288" s="11"/>
      <c r="B288" s="11"/>
      <c r="C288" s="11"/>
      <c r="D288" s="11"/>
      <c r="E288" s="11"/>
      <c r="F288" s="11"/>
      <c r="G288" s="11"/>
      <c r="H288" s="11"/>
      <c r="I288" s="11"/>
      <c r="J288" s="11"/>
      <c r="K288" s="11"/>
      <c r="L288" s="11"/>
      <c r="M288" s="11"/>
      <c r="N288" s="11"/>
    </row>
    <row r="289" spans="1:14">
      <c r="A289" s="11"/>
      <c r="B289" s="11"/>
      <c r="C289" s="11"/>
      <c r="D289" s="11"/>
      <c r="E289" s="11"/>
      <c r="F289" s="11"/>
      <c r="G289" s="11"/>
      <c r="H289" s="11"/>
      <c r="I289" s="11"/>
      <c r="J289" s="11"/>
      <c r="K289" s="11"/>
      <c r="L289" s="11"/>
      <c r="M289" s="11"/>
      <c r="N289" s="11"/>
    </row>
    <row r="290" spans="1:14">
      <c r="A290" s="11"/>
      <c r="B290" s="11"/>
      <c r="C290" s="11"/>
      <c r="D290" s="11"/>
      <c r="E290" s="11"/>
      <c r="F290" s="11"/>
      <c r="G290" s="11"/>
      <c r="H290" s="11"/>
      <c r="I290" s="11"/>
      <c r="J290" s="11"/>
      <c r="K290" s="11"/>
      <c r="L290" s="11"/>
      <c r="M290" s="11"/>
      <c r="N290" s="11"/>
    </row>
    <row r="291" spans="1:14">
      <c r="A291" s="11"/>
      <c r="B291" s="11"/>
      <c r="C291" s="11"/>
      <c r="D291" s="11"/>
      <c r="E291" s="11"/>
      <c r="F291" s="11"/>
      <c r="G291" s="11"/>
      <c r="H291" s="11"/>
      <c r="I291" s="11"/>
      <c r="J291" s="11"/>
      <c r="K291" s="11"/>
      <c r="L291" s="11"/>
      <c r="M291" s="11"/>
      <c r="N291" s="11"/>
    </row>
    <row r="292" spans="1:14">
      <c r="A292" s="11"/>
      <c r="B292" s="11"/>
      <c r="C292" s="11"/>
      <c r="D292" s="11"/>
      <c r="E292" s="11"/>
      <c r="F292" s="11"/>
      <c r="G292" s="11"/>
      <c r="H292" s="11"/>
      <c r="I292" s="11"/>
      <c r="J292" s="11"/>
      <c r="K292" s="11"/>
      <c r="L292" s="11"/>
      <c r="M292" s="11"/>
      <c r="N292" s="11"/>
    </row>
    <row r="293" spans="1:14">
      <c r="A293" s="11"/>
      <c r="B293" s="11"/>
      <c r="C293" s="11"/>
      <c r="D293" s="11"/>
      <c r="E293" s="11"/>
      <c r="F293" s="11"/>
      <c r="G293" s="11"/>
      <c r="H293" s="11"/>
      <c r="I293" s="11"/>
      <c r="J293" s="11"/>
      <c r="K293" s="11"/>
      <c r="L293" s="11"/>
      <c r="M293" s="11"/>
      <c r="N293" s="11"/>
    </row>
    <row r="294" spans="1:14">
      <c r="A294" s="11"/>
      <c r="B294" s="11"/>
      <c r="C294" s="11"/>
      <c r="D294" s="11"/>
      <c r="E294" s="11"/>
      <c r="F294" s="11"/>
      <c r="G294" s="11"/>
      <c r="H294" s="11"/>
      <c r="I294" s="11"/>
      <c r="J294" s="11"/>
      <c r="K294" s="11"/>
      <c r="L294" s="11"/>
      <c r="M294" s="11"/>
      <c r="N294" s="11"/>
    </row>
    <row r="295" spans="1:14">
      <c r="A295" s="11"/>
      <c r="B295" s="11"/>
      <c r="C295" s="11"/>
      <c r="D295" s="11"/>
      <c r="E295" s="11"/>
      <c r="F295" s="11"/>
      <c r="G295" s="11"/>
      <c r="H295" s="11"/>
      <c r="I295" s="11"/>
      <c r="J295" s="11"/>
      <c r="K295" s="11"/>
      <c r="L295" s="11"/>
      <c r="M295" s="11"/>
      <c r="N295" s="11"/>
    </row>
    <row r="296" spans="1:14">
      <c r="A296" s="11"/>
      <c r="B296" s="11"/>
      <c r="C296" s="11"/>
      <c r="D296" s="11"/>
      <c r="E296" s="11"/>
      <c r="F296" s="11"/>
      <c r="G296" s="11"/>
      <c r="H296" s="11"/>
      <c r="I296" s="11"/>
      <c r="J296" s="11"/>
      <c r="K296" s="11"/>
      <c r="L296" s="11"/>
      <c r="M296" s="11"/>
      <c r="N296" s="11"/>
    </row>
    <row r="297" spans="1:14">
      <c r="A297" s="11"/>
      <c r="B297" s="11"/>
      <c r="C297" s="11"/>
      <c r="D297" s="11"/>
      <c r="E297" s="11"/>
      <c r="F297" s="11"/>
      <c r="G297" s="11"/>
      <c r="H297" s="11"/>
      <c r="I297" s="11"/>
      <c r="J297" s="11"/>
      <c r="K297" s="11"/>
      <c r="L297" s="11"/>
      <c r="M297" s="11"/>
      <c r="N297" s="11"/>
    </row>
    <row r="298" spans="1:14">
      <c r="A298" s="11"/>
      <c r="B298" s="11"/>
      <c r="C298" s="11"/>
      <c r="D298" s="11"/>
      <c r="E298" s="11"/>
      <c r="F298" s="11"/>
      <c r="G298" s="11"/>
      <c r="H298" s="11"/>
      <c r="I298" s="11"/>
      <c r="J298" s="11"/>
      <c r="K298" s="11"/>
      <c r="L298" s="11"/>
      <c r="M298" s="11"/>
      <c r="N298" s="11"/>
    </row>
    <row r="299" spans="1:14">
      <c r="A299" s="11"/>
      <c r="B299" s="11"/>
      <c r="C299" s="11"/>
      <c r="D299" s="11"/>
      <c r="E299" s="11"/>
      <c r="F299" s="11"/>
      <c r="G299" s="11"/>
      <c r="H299" s="11"/>
      <c r="I299" s="11"/>
      <c r="J299" s="11"/>
      <c r="K299" s="11"/>
      <c r="L299" s="11"/>
      <c r="M299" s="11"/>
      <c r="N299" s="11"/>
    </row>
    <row r="300" spans="1:14">
      <c r="A300" s="11"/>
      <c r="B300" s="11"/>
      <c r="C300" s="11"/>
      <c r="D300" s="11"/>
      <c r="E300" s="11"/>
      <c r="F300" s="11"/>
      <c r="G300" s="11"/>
      <c r="H300" s="11"/>
      <c r="I300" s="11"/>
      <c r="J300" s="11"/>
      <c r="K300" s="11"/>
      <c r="L300" s="11"/>
      <c r="M300" s="11"/>
      <c r="N300" s="11"/>
    </row>
    <row r="301" spans="1:14">
      <c r="A301" s="11"/>
      <c r="B301" s="11"/>
      <c r="C301" s="11"/>
      <c r="D301" s="11"/>
      <c r="E301" s="11"/>
      <c r="F301" s="11"/>
      <c r="G301" s="11"/>
      <c r="H301" s="11"/>
      <c r="I301" s="11"/>
      <c r="J301" s="11"/>
      <c r="K301" s="11"/>
      <c r="L301" s="11"/>
      <c r="M301" s="11"/>
      <c r="N301" s="11"/>
    </row>
    <row r="302" spans="1:14">
      <c r="A302" s="11"/>
      <c r="B302" s="11"/>
      <c r="C302" s="11"/>
      <c r="D302" s="11"/>
      <c r="E302" s="11"/>
      <c r="F302" s="11"/>
      <c r="G302" s="11"/>
      <c r="H302" s="11"/>
      <c r="I302" s="11"/>
      <c r="J302" s="11"/>
      <c r="K302" s="11"/>
      <c r="L302" s="11"/>
      <c r="M302" s="11"/>
      <c r="N302" s="11"/>
    </row>
    <row r="303" spans="1:14">
      <c r="A303" s="11"/>
      <c r="B303" s="11"/>
      <c r="C303" s="11"/>
      <c r="D303" s="11"/>
      <c r="E303" s="11"/>
      <c r="F303" s="11"/>
      <c r="G303" s="11"/>
      <c r="H303" s="11"/>
      <c r="I303" s="11"/>
      <c r="J303" s="11"/>
      <c r="K303" s="11"/>
      <c r="L303" s="11"/>
      <c r="M303" s="11"/>
      <c r="N303" s="11"/>
    </row>
    <row r="304" spans="1:14">
      <c r="A304" s="11"/>
      <c r="B304" s="11"/>
      <c r="C304" s="11"/>
      <c r="D304" s="11"/>
      <c r="E304" s="11"/>
      <c r="F304" s="11"/>
      <c r="G304" s="11"/>
      <c r="H304" s="11"/>
      <c r="I304" s="11"/>
      <c r="J304" s="11"/>
      <c r="K304" s="11"/>
      <c r="L304" s="11"/>
      <c r="M304" s="11"/>
      <c r="N304" s="11"/>
    </row>
    <row r="305" spans="1:14">
      <c r="A305" s="11"/>
      <c r="B305" s="11"/>
      <c r="C305" s="11"/>
      <c r="D305" s="11"/>
      <c r="E305" s="11"/>
      <c r="F305" s="11"/>
      <c r="G305" s="11"/>
      <c r="H305" s="11"/>
      <c r="I305" s="11"/>
      <c r="J305" s="11"/>
      <c r="K305" s="11"/>
      <c r="L305" s="11"/>
      <c r="M305" s="11"/>
      <c r="N305" s="11"/>
    </row>
    <row r="306" spans="1:14">
      <c r="A306" s="11"/>
      <c r="B306" s="11"/>
      <c r="C306" s="11"/>
      <c r="D306" s="11"/>
      <c r="E306" s="11"/>
      <c r="F306" s="11"/>
      <c r="G306" s="11"/>
      <c r="H306" s="11"/>
      <c r="I306" s="11"/>
      <c r="J306" s="11"/>
      <c r="K306" s="11"/>
      <c r="L306" s="11"/>
      <c r="M306" s="11"/>
      <c r="N306" s="11"/>
    </row>
    <row r="307" spans="1:14">
      <c r="A307" s="11"/>
      <c r="B307" s="11"/>
      <c r="C307" s="11"/>
      <c r="D307" s="11"/>
      <c r="E307" s="11"/>
      <c r="F307" s="11"/>
      <c r="G307" s="11"/>
      <c r="H307" s="11"/>
      <c r="I307" s="11"/>
      <c r="J307" s="11"/>
      <c r="K307" s="11"/>
      <c r="L307" s="11"/>
      <c r="M307" s="11"/>
      <c r="N307" s="11"/>
    </row>
    <row r="308" spans="1:14">
      <c r="A308" s="11"/>
      <c r="B308" s="11"/>
      <c r="C308" s="11"/>
      <c r="D308" s="11"/>
      <c r="E308" s="11"/>
      <c r="F308" s="11"/>
      <c r="G308" s="11"/>
      <c r="H308" s="11"/>
      <c r="I308" s="11"/>
      <c r="J308" s="11"/>
      <c r="K308" s="11"/>
      <c r="L308" s="11"/>
      <c r="M308" s="11"/>
      <c r="N308" s="11"/>
    </row>
    <row r="309" spans="1:14">
      <c r="A309" s="11"/>
      <c r="B309" s="11"/>
      <c r="C309" s="11"/>
      <c r="D309" s="11"/>
      <c r="E309" s="11"/>
      <c r="F309" s="11"/>
      <c r="G309" s="11"/>
      <c r="H309" s="11"/>
      <c r="I309" s="11"/>
      <c r="J309" s="11"/>
      <c r="K309" s="11"/>
      <c r="L309" s="11"/>
      <c r="M309" s="11"/>
      <c r="N309" s="11"/>
    </row>
    <row r="310" spans="1:14">
      <c r="A310" s="11"/>
      <c r="B310" s="11"/>
      <c r="C310" s="11"/>
      <c r="D310" s="11"/>
      <c r="E310" s="11"/>
      <c r="F310" s="11"/>
      <c r="G310" s="11"/>
      <c r="H310" s="11"/>
      <c r="I310" s="11"/>
      <c r="J310" s="11"/>
      <c r="K310" s="11"/>
      <c r="L310" s="11"/>
      <c r="M310" s="11"/>
      <c r="N310" s="11"/>
    </row>
    <row r="311" spans="1:14">
      <c r="A311" s="11"/>
      <c r="B311" s="11"/>
      <c r="C311" s="11"/>
      <c r="D311" s="11"/>
      <c r="E311" s="11"/>
      <c r="F311" s="11"/>
      <c r="G311" s="11"/>
      <c r="H311" s="11"/>
      <c r="I311" s="11"/>
      <c r="J311" s="11"/>
      <c r="K311" s="11"/>
      <c r="L311" s="11"/>
      <c r="M311" s="11"/>
      <c r="N311" s="11"/>
    </row>
    <row r="312" spans="1:14">
      <c r="A312" s="11"/>
      <c r="B312" s="11"/>
      <c r="C312" s="11"/>
      <c r="D312" s="11"/>
      <c r="E312" s="11"/>
      <c r="F312" s="11"/>
      <c r="G312" s="11"/>
      <c r="H312" s="11"/>
      <c r="I312" s="11"/>
      <c r="J312" s="11"/>
      <c r="K312" s="11"/>
      <c r="L312" s="11"/>
      <c r="M312" s="11"/>
      <c r="N312" s="11"/>
    </row>
    <row r="313" spans="1:14">
      <c r="A313" s="11"/>
      <c r="B313" s="11"/>
      <c r="C313" s="11"/>
      <c r="D313" s="11"/>
      <c r="E313" s="11"/>
      <c r="F313" s="11"/>
      <c r="G313" s="11"/>
      <c r="H313" s="11"/>
      <c r="I313" s="11"/>
      <c r="J313" s="11"/>
      <c r="K313" s="11"/>
      <c r="L313" s="11"/>
      <c r="M313" s="11"/>
      <c r="N313" s="11"/>
    </row>
    <row r="314" spans="1:14">
      <c r="A314" s="11"/>
      <c r="B314" s="11"/>
      <c r="C314" s="11"/>
      <c r="D314" s="11"/>
      <c r="E314" s="11"/>
      <c r="F314" s="11"/>
      <c r="G314" s="11"/>
      <c r="H314" s="11"/>
      <c r="I314" s="11"/>
      <c r="J314" s="11"/>
      <c r="K314" s="11"/>
      <c r="L314" s="11"/>
      <c r="M314" s="11"/>
      <c r="N314" s="11"/>
    </row>
    <row r="315" spans="1:14">
      <c r="A315" s="11"/>
      <c r="B315" s="11"/>
      <c r="C315" s="11"/>
      <c r="D315" s="11"/>
      <c r="E315" s="11"/>
      <c r="F315" s="11"/>
      <c r="G315" s="11"/>
      <c r="H315" s="11"/>
      <c r="I315" s="11"/>
      <c r="J315" s="11"/>
      <c r="K315" s="11"/>
      <c r="L315" s="11"/>
      <c r="M315" s="11"/>
      <c r="N315" s="11"/>
    </row>
    <row r="316" spans="1:14">
      <c r="A316" s="11"/>
      <c r="B316" s="11"/>
      <c r="C316" s="11"/>
      <c r="D316" s="11"/>
      <c r="E316" s="11"/>
      <c r="F316" s="11"/>
      <c r="G316" s="11"/>
      <c r="H316" s="11"/>
      <c r="I316" s="11"/>
      <c r="J316" s="11"/>
      <c r="K316" s="11"/>
      <c r="L316" s="11"/>
      <c r="M316" s="11"/>
      <c r="N316" s="11"/>
    </row>
    <row r="317" spans="1:14">
      <c r="A317" s="11"/>
      <c r="B317" s="11"/>
      <c r="C317" s="11"/>
      <c r="D317" s="11"/>
      <c r="E317" s="11"/>
      <c r="F317" s="11"/>
      <c r="G317" s="11"/>
      <c r="H317" s="11"/>
      <c r="I317" s="11"/>
      <c r="J317" s="11"/>
      <c r="K317" s="11"/>
      <c r="L317" s="11"/>
      <c r="M317" s="11"/>
      <c r="N317" s="11"/>
    </row>
    <row r="318" spans="1:14">
      <c r="A318" s="11"/>
      <c r="B318" s="11"/>
      <c r="C318" s="11"/>
      <c r="D318" s="11"/>
      <c r="E318" s="11"/>
      <c r="F318" s="11"/>
      <c r="G318" s="11"/>
      <c r="H318" s="11"/>
      <c r="I318" s="11"/>
      <c r="J318" s="11"/>
      <c r="K318" s="11"/>
      <c r="L318" s="11"/>
      <c r="M318" s="11"/>
      <c r="N318" s="11"/>
    </row>
    <row r="319" spans="1:14">
      <c r="A319" s="11"/>
      <c r="B319" s="11"/>
      <c r="C319" s="11"/>
      <c r="D319" s="11"/>
      <c r="E319" s="11"/>
      <c r="F319" s="11"/>
      <c r="G319" s="11"/>
      <c r="H319" s="11"/>
      <c r="I319" s="11"/>
      <c r="J319" s="11"/>
      <c r="K319" s="11"/>
      <c r="L319" s="11"/>
      <c r="M319" s="11"/>
      <c r="N319" s="11"/>
    </row>
    <row r="320" spans="1:14">
      <c r="A320" s="11"/>
      <c r="B320" s="11"/>
      <c r="C320" s="11"/>
      <c r="D320" s="11"/>
      <c r="E320" s="11"/>
      <c r="F320" s="11"/>
      <c r="G320" s="11"/>
      <c r="H320" s="11"/>
      <c r="I320" s="11"/>
      <c r="J320" s="11"/>
      <c r="K320" s="11"/>
      <c r="L320" s="11"/>
      <c r="M320" s="11"/>
      <c r="N320" s="11"/>
    </row>
    <row r="321" spans="1:14">
      <c r="A321" s="11"/>
      <c r="B321" s="11"/>
      <c r="C321" s="11"/>
      <c r="D321" s="11"/>
      <c r="E321" s="11"/>
      <c r="F321" s="11"/>
      <c r="G321" s="11"/>
      <c r="H321" s="11"/>
      <c r="I321" s="11"/>
      <c r="J321" s="11"/>
      <c r="K321" s="11"/>
      <c r="L321" s="11"/>
      <c r="M321" s="11"/>
      <c r="N321" s="11"/>
    </row>
    <row r="322" spans="1:14">
      <c r="A322" s="11"/>
      <c r="B322" s="11"/>
      <c r="C322" s="11"/>
      <c r="D322" s="11"/>
      <c r="E322" s="11"/>
      <c r="F322" s="11"/>
      <c r="G322" s="11"/>
      <c r="H322" s="11"/>
      <c r="I322" s="11"/>
      <c r="J322" s="11"/>
      <c r="K322" s="11"/>
      <c r="L322" s="11"/>
      <c r="M322" s="11"/>
      <c r="N322" s="11"/>
    </row>
    <row r="323" spans="1:14">
      <c r="A323" s="11"/>
      <c r="B323" s="11"/>
      <c r="C323" s="11"/>
      <c r="D323" s="11"/>
      <c r="E323" s="11"/>
      <c r="F323" s="11"/>
      <c r="G323" s="11"/>
      <c r="H323" s="11"/>
      <c r="I323" s="11"/>
      <c r="J323" s="11"/>
      <c r="K323" s="11"/>
      <c r="L323" s="11"/>
      <c r="M323" s="11"/>
      <c r="N323" s="11"/>
    </row>
    <row r="324" spans="1:14">
      <c r="A324" s="11"/>
      <c r="B324" s="11"/>
      <c r="C324" s="11"/>
      <c r="D324" s="11"/>
      <c r="E324" s="11"/>
      <c r="F324" s="11"/>
      <c r="G324" s="11"/>
      <c r="H324" s="11"/>
      <c r="I324" s="11"/>
      <c r="J324" s="11"/>
      <c r="K324" s="11"/>
      <c r="L324" s="11"/>
      <c r="M324" s="11"/>
      <c r="N324" s="11"/>
    </row>
    <row r="325" spans="1:14">
      <c r="A325" s="11"/>
      <c r="B325" s="11"/>
      <c r="C325" s="11"/>
      <c r="D325" s="11"/>
      <c r="E325" s="11"/>
      <c r="F325" s="11"/>
      <c r="G325" s="11"/>
      <c r="H325" s="11"/>
      <c r="I325" s="11"/>
      <c r="J325" s="11"/>
      <c r="K325" s="11"/>
      <c r="L325" s="11"/>
      <c r="M325" s="11"/>
      <c r="N325" s="11"/>
    </row>
    <row r="326" spans="1:14">
      <c r="A326" s="11"/>
      <c r="B326" s="11"/>
      <c r="C326" s="11"/>
      <c r="D326" s="11"/>
      <c r="E326" s="11"/>
      <c r="F326" s="11"/>
      <c r="G326" s="11"/>
      <c r="H326" s="11"/>
      <c r="I326" s="11"/>
      <c r="J326" s="11"/>
      <c r="K326" s="11"/>
      <c r="L326" s="11"/>
      <c r="M326" s="11"/>
      <c r="N326" s="11"/>
    </row>
    <row r="327" spans="1:14">
      <c r="A327" s="11"/>
      <c r="B327" s="11"/>
      <c r="C327" s="11"/>
      <c r="D327" s="11"/>
      <c r="E327" s="11"/>
      <c r="F327" s="11"/>
      <c r="G327" s="11"/>
      <c r="H327" s="11"/>
      <c r="I327" s="11"/>
      <c r="J327" s="11"/>
      <c r="K327" s="11"/>
      <c r="L327" s="11"/>
      <c r="M327" s="11"/>
      <c r="N327" s="11"/>
    </row>
    <row r="328" spans="1:14">
      <c r="A328" s="11"/>
      <c r="B328" s="11"/>
      <c r="C328" s="11"/>
      <c r="D328" s="11"/>
      <c r="E328" s="11"/>
      <c r="F328" s="11"/>
      <c r="G328" s="11"/>
      <c r="H328" s="11"/>
      <c r="I328" s="11"/>
      <c r="J328" s="11"/>
      <c r="K328" s="11"/>
      <c r="L328" s="11"/>
      <c r="M328" s="11"/>
      <c r="N328" s="11"/>
    </row>
    <row r="329" spans="1:14">
      <c r="A329" s="11"/>
      <c r="B329" s="11"/>
      <c r="C329" s="11"/>
      <c r="D329" s="11"/>
      <c r="E329" s="11"/>
      <c r="F329" s="11"/>
      <c r="G329" s="11"/>
      <c r="H329" s="11"/>
      <c r="I329" s="11"/>
      <c r="J329" s="11"/>
      <c r="K329" s="11"/>
      <c r="L329" s="11"/>
      <c r="M329" s="11"/>
      <c r="N329" s="11"/>
    </row>
    <row r="330" spans="1:14">
      <c r="A330" s="11"/>
      <c r="B330" s="11"/>
      <c r="C330" s="11"/>
      <c r="D330" s="11"/>
      <c r="E330" s="11"/>
      <c r="F330" s="11"/>
      <c r="G330" s="11"/>
      <c r="H330" s="11"/>
      <c r="I330" s="11"/>
      <c r="J330" s="11"/>
      <c r="K330" s="11"/>
      <c r="L330" s="11"/>
      <c r="M330" s="11"/>
      <c r="N330" s="11"/>
    </row>
    <row r="331" spans="1:14">
      <c r="A331" s="11"/>
      <c r="B331" s="11"/>
      <c r="C331" s="11"/>
      <c r="D331" s="11"/>
      <c r="E331" s="11"/>
      <c r="F331" s="11"/>
      <c r="G331" s="11"/>
      <c r="H331" s="11"/>
      <c r="I331" s="11"/>
      <c r="J331" s="11"/>
      <c r="K331" s="11"/>
      <c r="L331" s="11"/>
      <c r="M331" s="11"/>
      <c r="N331" s="11"/>
    </row>
    <row r="332" spans="1:14">
      <c r="A332" s="11"/>
      <c r="B332" s="11"/>
      <c r="C332" s="11"/>
      <c r="D332" s="11"/>
      <c r="E332" s="11"/>
      <c r="F332" s="11"/>
      <c r="G332" s="11"/>
      <c r="H332" s="11"/>
      <c r="I332" s="11"/>
      <c r="J332" s="11"/>
      <c r="K332" s="11"/>
      <c r="L332" s="11"/>
      <c r="M332" s="11"/>
      <c r="N332" s="11"/>
    </row>
    <row r="333" spans="1:14">
      <c r="A333" s="11"/>
      <c r="B333" s="11"/>
      <c r="C333" s="11"/>
      <c r="D333" s="11"/>
      <c r="E333" s="11"/>
      <c r="F333" s="11"/>
      <c r="G333" s="11"/>
      <c r="H333" s="11"/>
      <c r="I333" s="11"/>
      <c r="J333" s="11"/>
      <c r="K333" s="11"/>
      <c r="L333" s="11"/>
      <c r="M333" s="11"/>
      <c r="N333" s="11"/>
    </row>
    <row r="334" spans="1:14">
      <c r="A334" s="11"/>
      <c r="B334" s="11"/>
      <c r="C334" s="11"/>
      <c r="D334" s="11"/>
      <c r="E334" s="11"/>
      <c r="F334" s="11"/>
      <c r="G334" s="11"/>
      <c r="H334" s="11"/>
      <c r="I334" s="11"/>
      <c r="J334" s="11"/>
      <c r="K334" s="11"/>
      <c r="L334" s="11"/>
      <c r="M334" s="11"/>
      <c r="N334" s="11"/>
    </row>
    <row r="335" spans="1:14">
      <c r="A335" s="11"/>
      <c r="B335" s="11"/>
      <c r="C335" s="11"/>
      <c r="D335" s="11"/>
      <c r="E335" s="11"/>
      <c r="F335" s="11"/>
      <c r="G335" s="11"/>
      <c r="H335" s="11"/>
      <c r="I335" s="11"/>
      <c r="J335" s="11"/>
      <c r="K335" s="11"/>
      <c r="L335" s="11"/>
      <c r="M335" s="11"/>
      <c r="N335" s="11"/>
    </row>
    <row r="336" spans="1:14">
      <c r="A336" s="11"/>
      <c r="B336" s="11"/>
      <c r="C336" s="11"/>
      <c r="D336" s="11"/>
      <c r="E336" s="11"/>
      <c r="F336" s="11"/>
      <c r="G336" s="11"/>
      <c r="H336" s="11"/>
      <c r="I336" s="11"/>
      <c r="J336" s="11"/>
      <c r="K336" s="11"/>
      <c r="L336" s="11"/>
      <c r="M336" s="11"/>
      <c r="N336" s="11"/>
    </row>
    <row r="337" spans="1:14">
      <c r="A337" s="11"/>
      <c r="B337" s="11"/>
      <c r="C337" s="11"/>
      <c r="D337" s="11"/>
      <c r="E337" s="11"/>
      <c r="F337" s="11"/>
      <c r="G337" s="11"/>
      <c r="H337" s="11"/>
      <c r="I337" s="11"/>
      <c r="J337" s="11"/>
      <c r="K337" s="11"/>
      <c r="L337" s="11"/>
      <c r="M337" s="11"/>
      <c r="N337" s="11"/>
    </row>
    <row r="338" spans="1:14">
      <c r="A338" s="11"/>
      <c r="B338" s="11"/>
      <c r="C338" s="11"/>
      <c r="D338" s="11"/>
      <c r="E338" s="11"/>
      <c r="F338" s="11"/>
      <c r="G338" s="11"/>
      <c r="H338" s="11"/>
      <c r="I338" s="11"/>
      <c r="J338" s="11"/>
      <c r="K338" s="11"/>
      <c r="L338" s="11"/>
      <c r="M338" s="11"/>
      <c r="N338" s="11"/>
    </row>
    <row r="339" spans="1:14">
      <c r="A339" s="11"/>
      <c r="B339" s="11"/>
      <c r="C339" s="11"/>
      <c r="D339" s="11"/>
      <c r="E339" s="11"/>
      <c r="F339" s="11"/>
      <c r="G339" s="11"/>
      <c r="H339" s="11"/>
      <c r="I339" s="11"/>
      <c r="J339" s="11"/>
      <c r="K339" s="11"/>
      <c r="L339" s="11"/>
      <c r="M339" s="11"/>
      <c r="N339" s="11"/>
    </row>
    <row r="340" spans="1:14">
      <c r="A340" s="11"/>
      <c r="B340" s="11"/>
      <c r="C340" s="11"/>
      <c r="D340" s="11"/>
      <c r="E340" s="11"/>
      <c r="F340" s="11"/>
      <c r="G340" s="11"/>
      <c r="H340" s="11"/>
      <c r="I340" s="11"/>
      <c r="J340" s="11"/>
      <c r="K340" s="11"/>
      <c r="L340" s="11"/>
      <c r="M340" s="11"/>
      <c r="N340" s="11"/>
    </row>
    <row r="341" spans="1:14">
      <c r="A341" s="11"/>
      <c r="B341" s="11"/>
      <c r="C341" s="11"/>
      <c r="D341" s="11"/>
      <c r="E341" s="11"/>
      <c r="F341" s="11"/>
      <c r="G341" s="11"/>
      <c r="H341" s="11"/>
      <c r="I341" s="11"/>
      <c r="J341" s="11"/>
      <c r="K341" s="11"/>
      <c r="L341" s="11"/>
      <c r="M341" s="11"/>
      <c r="N341" s="11"/>
    </row>
    <row r="342" spans="1:14">
      <c r="A342" s="11"/>
      <c r="B342" s="11"/>
      <c r="C342" s="11"/>
      <c r="D342" s="11"/>
      <c r="E342" s="11"/>
      <c r="F342" s="11"/>
      <c r="G342" s="11"/>
      <c r="H342" s="11"/>
      <c r="I342" s="11"/>
      <c r="J342" s="11"/>
      <c r="K342" s="11"/>
      <c r="L342" s="11"/>
      <c r="M342" s="11"/>
      <c r="N342" s="11"/>
    </row>
    <row r="343" spans="1:14">
      <c r="A343" s="11"/>
      <c r="B343" s="11"/>
      <c r="C343" s="11"/>
      <c r="D343" s="11"/>
      <c r="E343" s="11"/>
      <c r="F343" s="11"/>
      <c r="G343" s="11"/>
      <c r="H343" s="11"/>
      <c r="I343" s="11"/>
      <c r="J343" s="11"/>
      <c r="K343" s="11"/>
      <c r="L343" s="11"/>
      <c r="M343" s="11"/>
      <c r="N343" s="11"/>
    </row>
    <row r="344" spans="1:14">
      <c r="A344" s="11"/>
      <c r="B344" s="11"/>
      <c r="C344" s="11"/>
      <c r="D344" s="11"/>
      <c r="E344" s="11"/>
      <c r="F344" s="11"/>
      <c r="G344" s="11"/>
      <c r="H344" s="11"/>
      <c r="I344" s="11"/>
      <c r="J344" s="11"/>
      <c r="K344" s="11"/>
      <c r="L344" s="11"/>
      <c r="M344" s="11"/>
      <c r="N344" s="11"/>
    </row>
    <row r="345" spans="1:14">
      <c r="A345" s="11"/>
      <c r="B345" s="11"/>
      <c r="C345" s="11"/>
      <c r="D345" s="11"/>
      <c r="E345" s="11"/>
      <c r="F345" s="11"/>
      <c r="G345" s="11"/>
      <c r="H345" s="11"/>
      <c r="I345" s="11"/>
      <c r="J345" s="11"/>
      <c r="K345" s="11"/>
      <c r="L345" s="11"/>
      <c r="M345" s="11"/>
      <c r="N345" s="11"/>
    </row>
    <row r="346" spans="1:14">
      <c r="A346" s="11"/>
      <c r="B346" s="11"/>
      <c r="C346" s="11"/>
      <c r="D346" s="11"/>
      <c r="E346" s="11"/>
      <c r="F346" s="11"/>
      <c r="G346" s="11"/>
      <c r="H346" s="11"/>
      <c r="I346" s="11"/>
      <c r="J346" s="11"/>
      <c r="K346" s="11"/>
      <c r="L346" s="11"/>
      <c r="M346" s="11"/>
      <c r="N346" s="11"/>
    </row>
    <row r="347" spans="1:14">
      <c r="A347" s="11"/>
      <c r="B347" s="11"/>
      <c r="C347" s="11"/>
      <c r="D347" s="11"/>
      <c r="E347" s="11"/>
      <c r="F347" s="11"/>
      <c r="G347" s="11"/>
      <c r="H347" s="11"/>
      <c r="I347" s="11"/>
      <c r="J347" s="11"/>
      <c r="K347" s="11"/>
      <c r="L347" s="11"/>
      <c r="M347" s="11"/>
      <c r="N347" s="11"/>
    </row>
  </sheetData>
  <phoneticPr fontId="0" type="noConversion"/>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70" max="16383" man="1"/>
    <brk id="135" max="16383" man="1"/>
  </rowBreaks>
  <colBreaks count="1" manualBreakCount="1">
    <brk id="5"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1" enableFormatConditionsCalculation="0">
    <tabColor rgb="FF00B050"/>
  </sheetPr>
  <dimension ref="A1:H193"/>
  <sheetViews>
    <sheetView defaultGridColor="0" view="pageBreakPreview" topLeftCell="A28" colorId="22" zoomScale="85" zoomScaleNormal="100" zoomScaleSheetLayoutView="85" workbookViewId="0">
      <selection activeCell="F54" sqref="F54"/>
    </sheetView>
  </sheetViews>
  <sheetFormatPr defaultColWidth="9.6640625" defaultRowHeight="15"/>
  <cols>
    <col min="1" max="1" width="4.6640625" style="4" customWidth="1"/>
    <col min="2" max="2" width="3.33203125" style="4" customWidth="1"/>
    <col min="3" max="3" width="45.109375" style="4" customWidth="1"/>
    <col min="4" max="4" width="20.6640625" style="4" customWidth="1"/>
    <col min="5" max="5" width="17.5546875" style="4" customWidth="1"/>
    <col min="6" max="6" width="18.6640625" style="4" customWidth="1"/>
    <col min="7" max="7" width="9.6640625" style="1823"/>
    <col min="8" max="8" width="15" style="4" bestFit="1" customWidth="1"/>
    <col min="9" max="16384" width="9.6640625" style="4"/>
  </cols>
  <sheetData>
    <row r="1" spans="1:6">
      <c r="A1" s="2241" t="s">
        <v>2838</v>
      </c>
      <c r="B1" s="2244"/>
      <c r="C1" s="2244"/>
      <c r="D1" s="2850" t="s">
        <v>3932</v>
      </c>
      <c r="E1" s="2851" t="s">
        <v>2840</v>
      </c>
      <c r="F1" s="2852" t="s">
        <v>2841</v>
      </c>
    </row>
    <row r="2" spans="1:6">
      <c r="A2" s="2247" t="str">
        <f>'[9]Data Sheet'!$C$25</f>
        <v>Orange and Rockland Ultilities, Inc</v>
      </c>
      <c r="B2" s="533"/>
      <c r="C2" s="533"/>
      <c r="D2" s="53" t="s">
        <v>4597</v>
      </c>
      <c r="E2" s="533"/>
      <c r="F2" s="2853"/>
    </row>
    <row r="3" spans="1:6" ht="15" customHeight="1" thickBot="1">
      <c r="A3" s="2831"/>
      <c r="B3" s="2753"/>
      <c r="C3" s="2753"/>
      <c r="D3" s="2854" t="s">
        <v>1685</v>
      </c>
      <c r="E3" s="2855" t="str">
        <f>'Data Sheet'!C40</f>
        <v>4/30/2014</v>
      </c>
      <c r="F3" s="2856" t="str">
        <f>'256257'!J3</f>
        <v>12/31/2013</v>
      </c>
    </row>
    <row r="4" spans="1:6" ht="15" customHeight="1">
      <c r="A4" s="2748"/>
      <c r="B4" s="11"/>
      <c r="C4" s="11"/>
      <c r="D4" s="533"/>
      <c r="E4" s="533"/>
      <c r="F4" s="48"/>
    </row>
    <row r="5" spans="1:6">
      <c r="A5" s="202" t="s">
        <v>4572</v>
      </c>
      <c r="B5" s="44"/>
      <c r="C5" s="44"/>
      <c r="D5" s="44"/>
      <c r="E5" s="561"/>
      <c r="F5" s="45"/>
    </row>
    <row r="6" spans="1:6">
      <c r="A6" s="1864"/>
      <c r="B6" s="11"/>
      <c r="C6" s="11"/>
      <c r="D6" s="11"/>
      <c r="E6" s="533"/>
      <c r="F6" s="48"/>
    </row>
    <row r="7" spans="1:6">
      <c r="A7" s="1864" t="s">
        <v>4573</v>
      </c>
      <c r="B7" s="11"/>
      <c r="C7" s="11" t="s">
        <v>4574</v>
      </c>
      <c r="D7" s="11"/>
      <c r="E7" s="533"/>
      <c r="F7" s="48"/>
    </row>
    <row r="8" spans="1:6">
      <c r="A8" s="1864"/>
      <c r="B8" s="11"/>
      <c r="C8" s="11" t="s">
        <v>4575</v>
      </c>
      <c r="D8" s="11"/>
      <c r="E8" s="533"/>
      <c r="F8" s="48"/>
    </row>
    <row r="9" spans="1:6">
      <c r="A9" s="1864"/>
      <c r="B9" s="11"/>
      <c r="C9" s="11" t="s">
        <v>4576</v>
      </c>
      <c r="D9" s="11"/>
      <c r="E9" s="533"/>
      <c r="F9" s="48"/>
    </row>
    <row r="10" spans="1:6">
      <c r="A10" s="1864"/>
      <c r="B10" s="11"/>
      <c r="C10" s="11" t="s">
        <v>4577</v>
      </c>
      <c r="D10" s="11"/>
      <c r="E10" s="533"/>
      <c r="F10" s="48"/>
    </row>
    <row r="11" spans="1:6">
      <c r="A11" s="1864" t="s">
        <v>422</v>
      </c>
      <c r="B11" s="11"/>
      <c r="C11" s="11" t="s">
        <v>4578</v>
      </c>
      <c r="D11" s="11"/>
      <c r="E11" s="533"/>
      <c r="F11" s="48"/>
    </row>
    <row r="12" spans="1:6">
      <c r="A12" s="1864"/>
      <c r="B12" s="11"/>
      <c r="C12" s="11" t="s">
        <v>4579</v>
      </c>
      <c r="D12" s="11"/>
      <c r="E12" s="533"/>
      <c r="F12" s="48"/>
    </row>
    <row r="13" spans="1:6">
      <c r="A13" s="1864"/>
      <c r="B13" s="11"/>
      <c r="C13" s="11" t="s">
        <v>4580</v>
      </c>
      <c r="D13" s="11"/>
      <c r="E13" s="533"/>
      <c r="F13" s="48"/>
    </row>
    <row r="14" spans="1:6">
      <c r="A14" s="1864"/>
      <c r="B14" s="11"/>
      <c r="C14" s="11" t="s">
        <v>4581</v>
      </c>
      <c r="D14" s="11"/>
      <c r="E14" s="533"/>
      <c r="F14" s="48"/>
    </row>
    <row r="15" spans="1:6">
      <c r="A15" s="1864" t="s">
        <v>423</v>
      </c>
      <c r="B15" s="11"/>
      <c r="C15" s="11" t="s">
        <v>4582</v>
      </c>
      <c r="D15" s="11"/>
      <c r="E15" s="533"/>
      <c r="F15" s="48"/>
    </row>
    <row r="16" spans="1:6">
      <c r="A16" s="1864"/>
      <c r="B16" s="11"/>
      <c r="C16" s="11" t="s">
        <v>4583</v>
      </c>
      <c r="D16" s="11"/>
      <c r="E16" s="533"/>
      <c r="F16" s="48"/>
    </row>
    <row r="17" spans="1:6">
      <c r="A17" s="1868"/>
      <c r="B17" s="52"/>
      <c r="C17" s="52" t="s">
        <v>4584</v>
      </c>
      <c r="D17" s="52"/>
      <c r="E17" s="2849"/>
      <c r="F17" s="51"/>
    </row>
    <row r="18" spans="1:6">
      <c r="A18" s="1864" t="s">
        <v>4231</v>
      </c>
      <c r="B18" s="66"/>
      <c r="C18" s="44" t="s">
        <v>4585</v>
      </c>
      <c r="D18" s="44"/>
      <c r="E18" s="44"/>
      <c r="F18" s="1686" t="s">
        <v>3045</v>
      </c>
    </row>
    <row r="19" spans="1:6">
      <c r="A19" s="1864" t="s">
        <v>4586</v>
      </c>
      <c r="B19" s="66"/>
      <c r="C19" s="44" t="s">
        <v>74</v>
      </c>
      <c r="D19" s="44"/>
      <c r="E19" s="44"/>
      <c r="F19" s="1686" t="s">
        <v>2140</v>
      </c>
    </row>
    <row r="20" spans="1:6">
      <c r="A20" s="1868"/>
      <c r="B20" s="69"/>
      <c r="C20" s="52"/>
      <c r="D20" s="52"/>
      <c r="E20" s="52"/>
      <c r="F20" s="1687"/>
    </row>
    <row r="21" spans="1:6">
      <c r="A21" s="1868">
        <v>1</v>
      </c>
      <c r="B21" s="69"/>
      <c r="C21" s="52" t="s">
        <v>4587</v>
      </c>
      <c r="D21" s="52"/>
      <c r="E21" s="52"/>
      <c r="F21" s="2863">
        <v>61604367</v>
      </c>
    </row>
    <row r="22" spans="1:6">
      <c r="A22" s="1868">
        <v>2</v>
      </c>
      <c r="B22" s="69"/>
      <c r="C22" s="52" t="s">
        <v>4588</v>
      </c>
      <c r="D22" s="52"/>
      <c r="E22" s="52"/>
      <c r="F22" s="2864"/>
    </row>
    <row r="23" spans="1:6">
      <c r="A23" s="1868">
        <v>3</v>
      </c>
      <c r="B23" s="69"/>
      <c r="C23" s="52"/>
      <c r="D23" s="52"/>
      <c r="E23" s="52"/>
      <c r="F23" s="2865"/>
    </row>
    <row r="24" spans="1:6">
      <c r="A24" s="1868">
        <v>4</v>
      </c>
      <c r="B24" s="69"/>
      <c r="C24" s="52" t="s">
        <v>4589</v>
      </c>
      <c r="D24" s="52"/>
      <c r="E24" s="52"/>
      <c r="F24" s="2866"/>
    </row>
    <row r="25" spans="1:6">
      <c r="A25" s="1868">
        <v>5</v>
      </c>
      <c r="B25" s="69"/>
      <c r="C25" s="52"/>
      <c r="D25" s="52"/>
      <c r="E25" s="52"/>
      <c r="F25" s="2867">
        <v>3348740</v>
      </c>
    </row>
    <row r="26" spans="1:6">
      <c r="A26" s="1868">
        <v>6</v>
      </c>
      <c r="B26" s="69"/>
      <c r="C26" s="52"/>
      <c r="D26" s="52"/>
      <c r="E26" s="52"/>
      <c r="F26" s="2863"/>
    </row>
    <row r="27" spans="1:6">
      <c r="A27" s="1868">
        <v>7</v>
      </c>
      <c r="B27" s="69"/>
      <c r="C27" s="52"/>
      <c r="D27" s="52"/>
      <c r="E27" s="52"/>
      <c r="F27" s="2863"/>
    </row>
    <row r="28" spans="1:6">
      <c r="A28" s="1868">
        <v>8</v>
      </c>
      <c r="B28" s="69"/>
      <c r="C28" s="52"/>
      <c r="D28" s="52"/>
      <c r="E28" s="52"/>
      <c r="F28" s="2868"/>
    </row>
    <row r="29" spans="1:6">
      <c r="A29" s="1868">
        <v>9</v>
      </c>
      <c r="B29" s="69"/>
      <c r="C29" s="1872" t="s">
        <v>4590</v>
      </c>
      <c r="D29" s="52"/>
      <c r="E29" s="52"/>
      <c r="F29" s="2869"/>
    </row>
    <row r="30" spans="1:6">
      <c r="A30" s="1868">
        <v>10</v>
      </c>
      <c r="B30" s="69"/>
      <c r="C30" s="1872"/>
      <c r="D30" s="52"/>
      <c r="E30" s="52"/>
      <c r="F30" s="2863">
        <v>103333364</v>
      </c>
    </row>
    <row r="31" spans="1:6">
      <c r="A31" s="1868">
        <v>11</v>
      </c>
      <c r="B31" s="69"/>
      <c r="C31" s="1872"/>
      <c r="D31" s="52"/>
      <c r="E31" s="52"/>
      <c r="F31" s="2863"/>
    </row>
    <row r="32" spans="1:6">
      <c r="A32" s="1868">
        <v>12</v>
      </c>
      <c r="B32" s="69"/>
      <c r="C32" s="1872"/>
      <c r="D32" s="52"/>
      <c r="E32" s="52"/>
      <c r="F32" s="2863"/>
    </row>
    <row r="33" spans="1:8">
      <c r="A33" s="1868">
        <v>13</v>
      </c>
      <c r="B33" s="69"/>
      <c r="C33" s="1872"/>
      <c r="D33" s="52"/>
      <c r="E33" s="52"/>
      <c r="F33" s="2868"/>
    </row>
    <row r="34" spans="1:8">
      <c r="A34" s="1868">
        <v>14</v>
      </c>
      <c r="B34" s="69"/>
      <c r="C34" s="1872" t="s">
        <v>4591</v>
      </c>
      <c r="D34" s="52"/>
      <c r="E34" s="52"/>
      <c r="F34" s="2870"/>
    </row>
    <row r="35" spans="1:8">
      <c r="A35" s="1868">
        <v>15</v>
      </c>
      <c r="B35" s="69"/>
      <c r="C35" s="1872"/>
      <c r="D35" s="52"/>
      <c r="E35" s="52"/>
      <c r="F35" s="2863">
        <v>-18160948</v>
      </c>
    </row>
    <row r="36" spans="1:8">
      <c r="A36" s="1868">
        <v>16</v>
      </c>
      <c r="B36" s="69"/>
      <c r="C36" s="1872"/>
      <c r="D36" s="52"/>
      <c r="E36" s="52"/>
      <c r="F36" s="2863"/>
    </row>
    <row r="37" spans="1:8">
      <c r="A37" s="1868">
        <v>17</v>
      </c>
      <c r="B37" s="69"/>
      <c r="C37" s="1872"/>
      <c r="D37" s="52"/>
      <c r="E37" s="52"/>
      <c r="F37" s="2863"/>
    </row>
    <row r="38" spans="1:8">
      <c r="A38" s="1868">
        <v>18</v>
      </c>
      <c r="B38" s="69"/>
      <c r="C38" s="1872"/>
      <c r="D38" s="52"/>
      <c r="E38" s="52"/>
      <c r="F38" s="2863"/>
    </row>
    <row r="39" spans="1:8">
      <c r="A39" s="1868">
        <v>19</v>
      </c>
      <c r="B39" s="69"/>
      <c r="C39" s="1872" t="s">
        <v>4592</v>
      </c>
      <c r="D39" s="52"/>
      <c r="E39" s="52"/>
      <c r="F39" s="2870"/>
    </row>
    <row r="40" spans="1:8">
      <c r="A40" s="1868">
        <v>20</v>
      </c>
      <c r="B40" s="69"/>
      <c r="C40" s="1872"/>
      <c r="D40" s="52"/>
      <c r="E40" s="52"/>
      <c r="F40" s="2867">
        <v>-207431845</v>
      </c>
    </row>
    <row r="41" spans="1:8">
      <c r="A41" s="1868">
        <v>21</v>
      </c>
      <c r="B41" s="69"/>
      <c r="C41" s="1872"/>
      <c r="D41" s="52"/>
      <c r="E41" s="52"/>
      <c r="F41" s="2863"/>
    </row>
    <row r="42" spans="1:8">
      <c r="A42" s="1868">
        <v>22</v>
      </c>
      <c r="B42" s="69"/>
      <c r="C42" s="1872"/>
      <c r="D42" s="52"/>
      <c r="E42" s="52"/>
      <c r="F42" s="1688"/>
    </row>
    <row r="43" spans="1:8">
      <c r="A43" s="1868">
        <v>23</v>
      </c>
      <c r="B43" s="69"/>
      <c r="C43" s="1872"/>
      <c r="D43" s="52"/>
      <c r="E43" s="52"/>
      <c r="F43" s="1688"/>
    </row>
    <row r="44" spans="1:8">
      <c r="A44" s="1868">
        <v>24</v>
      </c>
      <c r="B44" s="69"/>
      <c r="C44" s="1872"/>
      <c r="D44" s="52"/>
      <c r="E44" s="52"/>
      <c r="F44" s="1688"/>
    </row>
    <row r="45" spans="1:8">
      <c r="A45" s="1868">
        <v>25</v>
      </c>
      <c r="B45" s="69"/>
      <c r="C45" s="1872"/>
      <c r="D45" s="52"/>
      <c r="E45" s="52"/>
      <c r="F45" s="1690"/>
    </row>
    <row r="46" spans="1:8">
      <c r="A46" s="1868">
        <v>26</v>
      </c>
      <c r="B46" s="69"/>
      <c r="C46" s="1872"/>
      <c r="D46" s="52"/>
      <c r="E46" s="52"/>
      <c r="F46" s="1688"/>
    </row>
    <row r="47" spans="1:8">
      <c r="A47" s="1868">
        <v>27</v>
      </c>
      <c r="B47" s="69"/>
      <c r="C47" s="1872" t="s">
        <v>4593</v>
      </c>
      <c r="D47" s="52"/>
      <c r="E47" s="52"/>
      <c r="F47" s="2872">
        <f>F21+F25+F30+F35+F40-1</f>
        <v>-57306323</v>
      </c>
      <c r="H47" s="2871"/>
    </row>
    <row r="48" spans="1:8">
      <c r="A48" s="1864">
        <v>28</v>
      </c>
      <c r="B48" s="66"/>
      <c r="C48" s="1848" t="s">
        <v>4594</v>
      </c>
      <c r="D48" s="11"/>
      <c r="E48" s="11"/>
      <c r="F48" s="1689"/>
    </row>
    <row r="49" spans="1:8">
      <c r="A49" s="1864">
        <v>29</v>
      </c>
      <c r="B49" s="66"/>
      <c r="C49" s="1848"/>
      <c r="D49" s="11"/>
      <c r="E49" s="11"/>
      <c r="F49" s="1689"/>
    </row>
    <row r="50" spans="1:8">
      <c r="A50" s="1864">
        <v>30</v>
      </c>
      <c r="B50" s="66"/>
      <c r="C50" s="2675" t="s">
        <v>5428</v>
      </c>
      <c r="D50" s="11"/>
      <c r="E50" s="11"/>
      <c r="F50" s="1689">
        <v>-20057213</v>
      </c>
      <c r="H50" s="850"/>
    </row>
    <row r="51" spans="1:8">
      <c r="A51" s="1864">
        <v>31</v>
      </c>
      <c r="B51" s="66"/>
      <c r="C51" s="2675"/>
      <c r="D51" s="11"/>
      <c r="E51" s="11" t="s">
        <v>3747</v>
      </c>
      <c r="F51" s="1689"/>
    </row>
    <row r="52" spans="1:8">
      <c r="A52" s="1864">
        <v>32</v>
      </c>
      <c r="B52" s="66"/>
      <c r="C52" s="2675" t="s">
        <v>5429</v>
      </c>
      <c r="D52" s="11"/>
      <c r="E52" s="11" t="s">
        <v>3747</v>
      </c>
      <c r="F52" s="1689">
        <v>-20057213</v>
      </c>
    </row>
    <row r="53" spans="1:8">
      <c r="A53" s="1864">
        <v>33</v>
      </c>
      <c r="B53" s="66"/>
      <c r="C53" s="2675"/>
      <c r="D53" s="11"/>
      <c r="E53" s="11"/>
      <c r="F53" s="1689"/>
    </row>
    <row r="54" spans="1:8">
      <c r="A54" s="1864">
        <v>34</v>
      </c>
      <c r="B54" s="66"/>
      <c r="C54" s="2675" t="s">
        <v>5430</v>
      </c>
      <c r="D54" s="11"/>
      <c r="E54" s="11"/>
      <c r="F54" s="1689">
        <v>19837899</v>
      </c>
    </row>
    <row r="55" spans="1:8">
      <c r="A55" s="1864">
        <v>35</v>
      </c>
      <c r="B55" s="66"/>
      <c r="C55" s="2675"/>
      <c r="D55" s="11"/>
      <c r="E55" s="11"/>
      <c r="F55" s="1689"/>
    </row>
    <row r="56" spans="1:8">
      <c r="A56" s="1864">
        <v>36</v>
      </c>
      <c r="B56" s="66"/>
      <c r="C56" s="2675" t="s">
        <v>5431</v>
      </c>
      <c r="D56" s="11"/>
      <c r="E56" s="11"/>
      <c r="F56" s="1689">
        <v>-219314</v>
      </c>
    </row>
    <row r="57" spans="1:8">
      <c r="A57" s="1864">
        <v>37</v>
      </c>
      <c r="B57" s="66"/>
      <c r="C57" s="1848"/>
      <c r="D57" s="11"/>
      <c r="E57" s="11"/>
      <c r="F57" s="1689"/>
    </row>
    <row r="58" spans="1:8">
      <c r="A58" s="1864">
        <v>38</v>
      </c>
      <c r="B58" s="66"/>
      <c r="C58" s="1848"/>
      <c r="D58" s="11"/>
      <c r="E58" s="11"/>
      <c r="F58" s="1689"/>
    </row>
    <row r="59" spans="1:8">
      <c r="A59" s="1864">
        <v>39</v>
      </c>
      <c r="B59" s="66"/>
      <c r="C59" s="1848"/>
      <c r="D59" s="11"/>
      <c r="E59" s="11"/>
      <c r="F59" s="1689"/>
    </row>
    <row r="60" spans="1:8">
      <c r="A60" s="1864">
        <v>40</v>
      </c>
      <c r="B60" s="66"/>
      <c r="C60" s="1848"/>
      <c r="D60" s="11"/>
      <c r="E60" s="11"/>
      <c r="F60" s="1689"/>
    </row>
    <row r="61" spans="1:8">
      <c r="A61" s="1864">
        <v>41</v>
      </c>
      <c r="B61" s="66"/>
      <c r="C61" s="1848"/>
      <c r="D61" s="11"/>
      <c r="E61" s="11"/>
      <c r="F61" s="1689"/>
    </row>
    <row r="62" spans="1:8">
      <c r="A62" s="1864">
        <v>42</v>
      </c>
      <c r="B62" s="66"/>
      <c r="C62" s="1848"/>
      <c r="D62" s="11"/>
      <c r="E62" s="11"/>
      <c r="F62" s="1689"/>
    </row>
    <row r="63" spans="1:8">
      <c r="A63" s="1864">
        <v>43</v>
      </c>
      <c r="B63" s="66"/>
      <c r="C63" s="1848"/>
      <c r="D63" s="11"/>
      <c r="E63" s="11"/>
      <c r="F63" s="1689"/>
    </row>
    <row r="64" spans="1:8" ht="15.75" thickBot="1">
      <c r="A64" s="225">
        <v>44</v>
      </c>
      <c r="B64" s="217"/>
      <c r="C64" s="278"/>
      <c r="D64" s="73"/>
      <c r="E64" s="73"/>
      <c r="F64" s="1691"/>
    </row>
    <row r="65" spans="1:7">
      <c r="A65" s="11"/>
      <c r="B65" s="11"/>
      <c r="C65" s="11"/>
      <c r="D65" s="11"/>
      <c r="E65" s="11"/>
      <c r="F65" s="11"/>
    </row>
    <row r="66" spans="1:7">
      <c r="A66" s="11" t="s">
        <v>4595</v>
      </c>
      <c r="B66" s="11"/>
      <c r="C66" s="11"/>
      <c r="D66" s="11"/>
      <c r="E66" s="11"/>
      <c r="F66" s="44"/>
    </row>
    <row r="67" spans="1:7">
      <c r="A67" s="44" t="s">
        <v>4596</v>
      </c>
      <c r="B67" s="44"/>
      <c r="C67" s="44"/>
      <c r="D67" s="44"/>
      <c r="E67" s="44"/>
      <c r="F67" s="44"/>
    </row>
    <row r="68" spans="1:7">
      <c r="A68" s="11"/>
      <c r="B68" s="11"/>
      <c r="C68" s="11"/>
      <c r="D68" s="11"/>
      <c r="E68" s="11"/>
      <c r="F68" s="11"/>
    </row>
    <row r="69" spans="1:7">
      <c r="A69" s="11"/>
      <c r="B69" s="11"/>
      <c r="C69" s="11"/>
      <c r="D69" s="11"/>
      <c r="E69" s="11"/>
      <c r="F69" s="11"/>
    </row>
    <row r="70" spans="1:7" ht="15.75">
      <c r="B70" s="44"/>
      <c r="C70" s="2675" t="s">
        <v>4550</v>
      </c>
      <c r="D70" s="46"/>
      <c r="E70" s="44"/>
      <c r="F70" s="44"/>
    </row>
    <row r="71" spans="1:7">
      <c r="C71" s="4" t="s">
        <v>5061</v>
      </c>
      <c r="F71" s="1833"/>
    </row>
    <row r="72" spans="1:7">
      <c r="B72" s="1312"/>
      <c r="C72" s="2140" t="s">
        <v>5432</v>
      </c>
      <c r="D72" s="2137"/>
      <c r="E72" s="2137"/>
      <c r="F72" s="2137"/>
      <c r="G72" s="2138"/>
    </row>
    <row r="73" spans="1:7">
      <c r="B73" s="1313"/>
      <c r="C73" s="1671"/>
      <c r="D73" s="1672"/>
      <c r="E73" s="1673"/>
      <c r="F73" s="1673"/>
      <c r="G73" s="1682"/>
    </row>
    <row r="74" spans="1:7">
      <c r="B74" s="2139"/>
      <c r="C74" s="1675" t="s">
        <v>5062</v>
      </c>
      <c r="D74" s="1676"/>
      <c r="E74" s="1676"/>
      <c r="F74" s="1676">
        <v>61604366</v>
      </c>
      <c r="G74" s="1684"/>
    </row>
    <row r="75" spans="1:7">
      <c r="B75" s="1314"/>
      <c r="C75" s="1677"/>
      <c r="D75" s="1676"/>
      <c r="E75" s="1676"/>
      <c r="F75" s="1676"/>
      <c r="G75" s="1684"/>
    </row>
    <row r="76" spans="1:7">
      <c r="B76" s="2140"/>
      <c r="C76" s="1213" t="s">
        <v>4720</v>
      </c>
      <c r="D76" s="1674"/>
      <c r="E76" s="1674"/>
      <c r="F76" s="1674"/>
      <c r="G76" s="1685"/>
    </row>
    <row r="77" spans="1:7">
      <c r="B77" s="2139"/>
      <c r="C77" s="1679" t="s">
        <v>5064</v>
      </c>
      <c r="D77" s="2677">
        <v>1144616</v>
      </c>
      <c r="E77" s="2678"/>
      <c r="F77" s="2679"/>
      <c r="G77" s="1682"/>
    </row>
    <row r="78" spans="1:7">
      <c r="B78" s="1314"/>
      <c r="C78" s="1673" t="s">
        <v>5433</v>
      </c>
      <c r="D78" s="2677">
        <v>2204124</v>
      </c>
      <c r="E78" s="2678"/>
      <c r="F78" s="2678"/>
      <c r="G78" s="1682"/>
    </row>
    <row r="79" spans="1:7">
      <c r="B79" s="2140"/>
      <c r="C79" s="1671"/>
      <c r="D79" s="2677"/>
      <c r="E79" s="2678"/>
      <c r="F79" s="2678">
        <v>3348740</v>
      </c>
      <c r="G79" s="1682"/>
    </row>
    <row r="80" spans="1:7">
      <c r="B80" s="1897"/>
      <c r="C80" s="1678" t="s">
        <v>4721</v>
      </c>
      <c r="D80" s="2677"/>
      <c r="E80" s="2679"/>
      <c r="F80" s="2678"/>
      <c r="G80" s="1682"/>
    </row>
    <row r="81" spans="2:7">
      <c r="B81" s="1897"/>
      <c r="C81" s="1673" t="s">
        <v>5065</v>
      </c>
      <c r="D81" s="2677">
        <v>1360857</v>
      </c>
      <c r="E81" s="2678"/>
      <c r="F81" s="2679"/>
      <c r="G81" s="1682"/>
    </row>
    <row r="82" spans="2:7">
      <c r="B82" s="2140"/>
      <c r="C82" s="1679" t="s">
        <v>5434</v>
      </c>
      <c r="D82" s="2677">
        <v>1447225</v>
      </c>
      <c r="E82" s="2678"/>
      <c r="F82" s="2678"/>
      <c r="G82" s="1682"/>
    </row>
    <row r="83" spans="2:7">
      <c r="B83" s="2140"/>
      <c r="C83" s="1680" t="s">
        <v>5066</v>
      </c>
      <c r="D83" s="2677">
        <v>5132081</v>
      </c>
      <c r="E83" s="2678"/>
      <c r="F83" s="2678"/>
      <c r="G83" s="1682"/>
    </row>
    <row r="84" spans="2:7">
      <c r="B84" s="2140"/>
      <c r="C84" s="1680" t="s">
        <v>5435</v>
      </c>
      <c r="D84" s="2677">
        <v>3500000</v>
      </c>
      <c r="E84" s="2678"/>
      <c r="F84" s="2678"/>
      <c r="G84" s="1682"/>
    </row>
    <row r="85" spans="2:7">
      <c r="B85" s="2140"/>
      <c r="C85" s="1680" t="s">
        <v>4799</v>
      </c>
      <c r="D85" s="2677">
        <v>808199</v>
      </c>
      <c r="E85" s="2678"/>
      <c r="F85" s="2678"/>
      <c r="G85" s="1685"/>
    </row>
    <row r="86" spans="2:7">
      <c r="B86" s="2140"/>
      <c r="C86" s="1680" t="s">
        <v>4798</v>
      </c>
      <c r="D86" s="2677">
        <v>21355</v>
      </c>
      <c r="E86" s="2678"/>
      <c r="F86" s="2678"/>
      <c r="G86" s="1682"/>
    </row>
    <row r="87" spans="2:7">
      <c r="B87" s="1897"/>
      <c r="C87" s="1680" t="s">
        <v>4784</v>
      </c>
      <c r="D87" s="2677">
        <v>84003</v>
      </c>
      <c r="E87" s="2678"/>
      <c r="F87" s="2678"/>
      <c r="G87" s="1682"/>
    </row>
    <row r="88" spans="2:7">
      <c r="B88" s="1897"/>
      <c r="C88" s="1680" t="s">
        <v>5067</v>
      </c>
      <c r="D88" s="2677">
        <v>324269</v>
      </c>
      <c r="E88" s="2678"/>
      <c r="F88" s="2678"/>
      <c r="G88" s="1685"/>
    </row>
    <row r="89" spans="2:7">
      <c r="B89" s="1897"/>
      <c r="C89" s="1680" t="s">
        <v>5436</v>
      </c>
      <c r="D89" s="2677">
        <v>20057726</v>
      </c>
      <c r="E89" s="2678"/>
      <c r="F89" s="2678"/>
      <c r="G89" s="1685"/>
    </row>
    <row r="90" spans="2:7">
      <c r="B90" s="1897"/>
      <c r="C90" s="1680" t="s">
        <v>5083</v>
      </c>
      <c r="D90" s="2677">
        <v>706875</v>
      </c>
      <c r="E90" s="2678"/>
      <c r="F90" s="2678"/>
      <c r="G90" s="1685"/>
    </row>
    <row r="91" spans="2:7">
      <c r="B91" s="2140"/>
      <c r="C91" s="1680" t="s">
        <v>4786</v>
      </c>
      <c r="D91" s="2677">
        <v>355782</v>
      </c>
      <c r="E91" s="2678"/>
      <c r="F91" s="2678"/>
      <c r="G91" s="1685"/>
    </row>
    <row r="92" spans="2:7">
      <c r="B92" s="2140"/>
      <c r="C92" s="1680" t="s">
        <v>5437</v>
      </c>
      <c r="D92" s="2677">
        <v>14342</v>
      </c>
      <c r="E92" s="2678"/>
      <c r="F92" s="2678"/>
      <c r="G92" s="1682"/>
    </row>
    <row r="93" spans="2:7">
      <c r="B93" s="1897"/>
      <c r="C93" s="1680" t="s">
        <v>5071</v>
      </c>
      <c r="D93" s="2677">
        <v>595479</v>
      </c>
      <c r="E93" s="2678"/>
      <c r="F93" s="2678"/>
      <c r="G93" s="1682"/>
    </row>
    <row r="94" spans="2:7">
      <c r="B94" s="2140"/>
      <c r="C94" s="1680" t="s">
        <v>4788</v>
      </c>
      <c r="D94" s="2677">
        <v>332462</v>
      </c>
      <c r="E94" s="2678"/>
      <c r="F94" s="2678"/>
      <c r="G94" s="1682"/>
    </row>
    <row r="95" spans="2:7">
      <c r="B95" s="2140"/>
      <c r="C95" s="1680" t="s">
        <v>4789</v>
      </c>
      <c r="D95" s="2677">
        <v>2489798</v>
      </c>
      <c r="E95" s="2678"/>
      <c r="F95" s="2678"/>
      <c r="G95" s="1685"/>
    </row>
    <row r="96" spans="2:7">
      <c r="B96" s="2140"/>
      <c r="C96" s="1680" t="s">
        <v>4718</v>
      </c>
      <c r="D96" s="2677">
        <v>206004</v>
      </c>
      <c r="E96" s="2678"/>
      <c r="F96" s="2678"/>
      <c r="G96" s="1685"/>
    </row>
    <row r="97" spans="2:7">
      <c r="B97" s="2140"/>
      <c r="C97" s="1680" t="s">
        <v>5438</v>
      </c>
      <c r="D97" s="2677">
        <v>474657</v>
      </c>
      <c r="E97" s="2678"/>
      <c r="F97" s="2678"/>
      <c r="G97" s="1685"/>
    </row>
    <row r="98" spans="2:7">
      <c r="B98" s="1897"/>
      <c r="C98" s="1680" t="s">
        <v>5072</v>
      </c>
      <c r="D98" s="2677">
        <v>9147045</v>
      </c>
      <c r="E98" s="2678"/>
      <c r="F98" s="2678"/>
      <c r="G98" s="1685"/>
    </row>
    <row r="99" spans="2:7">
      <c r="B99" s="2140"/>
      <c r="C99" s="1680" t="s">
        <v>4790</v>
      </c>
      <c r="D99" s="2677">
        <v>400688</v>
      </c>
      <c r="E99" s="2678"/>
      <c r="F99" s="2678"/>
      <c r="G99" s="1685"/>
    </row>
    <row r="100" spans="2:7">
      <c r="B100" s="2140"/>
      <c r="C100" s="1680" t="s">
        <v>5088</v>
      </c>
      <c r="D100" s="2677">
        <v>13790</v>
      </c>
      <c r="E100" s="2678"/>
      <c r="F100" s="2678"/>
      <c r="G100" s="1685"/>
    </row>
    <row r="101" spans="2:7">
      <c r="B101" s="1897"/>
      <c r="C101" s="1680" t="s">
        <v>4791</v>
      </c>
      <c r="D101" s="2677">
        <v>116667</v>
      </c>
      <c r="E101" s="2678"/>
      <c r="F101" s="2678"/>
      <c r="G101" s="1682"/>
    </row>
    <row r="102" spans="2:7">
      <c r="B102" s="1897"/>
      <c r="C102" s="1680" t="s">
        <v>5439</v>
      </c>
      <c r="D102" s="2677">
        <v>109293</v>
      </c>
      <c r="E102" s="2678"/>
      <c r="F102" s="2678"/>
      <c r="G102" s="1682"/>
    </row>
    <row r="103" spans="2:7">
      <c r="B103" s="2140"/>
      <c r="C103" s="1680" t="s">
        <v>4792</v>
      </c>
      <c r="D103" s="2677">
        <v>2481981</v>
      </c>
      <c r="E103" s="2678"/>
      <c r="F103" s="2678"/>
      <c r="G103" s="1682"/>
    </row>
    <row r="104" spans="2:7">
      <c r="B104" s="1905"/>
      <c r="C104" s="1680" t="s">
        <v>5074</v>
      </c>
      <c r="D104" s="2677">
        <v>441582</v>
      </c>
      <c r="E104" s="2678"/>
      <c r="F104" s="2678"/>
      <c r="G104" s="1682"/>
    </row>
    <row r="105" spans="2:7">
      <c r="B105" s="1315"/>
      <c r="C105" s="1680" t="s">
        <v>4800</v>
      </c>
      <c r="D105" s="2677">
        <v>668871</v>
      </c>
      <c r="E105" s="2678"/>
      <c r="F105" s="2678"/>
      <c r="G105" s="1682"/>
    </row>
    <row r="106" spans="2:7">
      <c r="B106" s="2140"/>
      <c r="C106" s="1680" t="s">
        <v>5090</v>
      </c>
      <c r="D106" s="2677">
        <v>13097394</v>
      </c>
      <c r="E106" s="2678"/>
      <c r="F106" s="2678"/>
      <c r="G106" s="1682"/>
    </row>
    <row r="107" spans="2:7">
      <c r="B107" s="1897"/>
      <c r="C107" s="1680" t="s">
        <v>5363</v>
      </c>
      <c r="D107" s="2677">
        <v>630196</v>
      </c>
      <c r="E107" s="2678"/>
      <c r="F107" s="2678"/>
      <c r="G107" s="1682"/>
    </row>
    <row r="108" spans="2:7">
      <c r="B108" s="2140"/>
      <c r="C108" s="1680" t="s">
        <v>4795</v>
      </c>
      <c r="D108" s="2677">
        <v>881040</v>
      </c>
      <c r="E108" s="2678"/>
      <c r="F108" s="2678"/>
      <c r="G108" s="1685"/>
    </row>
    <row r="109" spans="2:7">
      <c r="B109" s="2139"/>
      <c r="C109" s="1680" t="s">
        <v>4796</v>
      </c>
      <c r="D109" s="2677">
        <v>5189828</v>
      </c>
      <c r="E109" s="2678"/>
      <c r="F109" s="2678"/>
      <c r="G109" s="1682"/>
    </row>
    <row r="110" spans="2:7">
      <c r="B110" s="1315"/>
      <c r="C110" s="1680" t="s">
        <v>4797</v>
      </c>
      <c r="D110" s="2677">
        <v>32216439</v>
      </c>
      <c r="E110" s="2678"/>
      <c r="F110" s="2678"/>
      <c r="G110" s="1682"/>
    </row>
    <row r="111" spans="2:7">
      <c r="B111" s="2140"/>
      <c r="C111" s="1680" t="s">
        <v>5075</v>
      </c>
      <c r="D111" s="2677">
        <v>27436</v>
      </c>
      <c r="E111" s="2678"/>
      <c r="F111" s="2680"/>
      <c r="G111" s="1682"/>
    </row>
    <row r="112" spans="2:7">
      <c r="B112" s="2140"/>
      <c r="C112" s="1680"/>
      <c r="D112" s="2677"/>
      <c r="E112" s="2678"/>
      <c r="F112" s="2678">
        <v>103333364</v>
      </c>
      <c r="G112" s="1682"/>
    </row>
    <row r="113" spans="2:7">
      <c r="B113" s="2140"/>
      <c r="C113" s="1680" t="s">
        <v>4722</v>
      </c>
      <c r="D113" s="2677"/>
      <c r="E113" s="2678"/>
      <c r="F113" s="2678"/>
      <c r="G113" s="1682"/>
    </row>
    <row r="114" spans="2:7">
      <c r="B114" s="1905"/>
      <c r="C114" s="1680" t="s">
        <v>5076</v>
      </c>
      <c r="D114" s="2677">
        <v>-2318265</v>
      </c>
      <c r="E114" s="2678"/>
      <c r="F114" s="2681"/>
      <c r="G114" s="1685"/>
    </row>
    <row r="115" spans="2:7">
      <c r="B115" s="1897"/>
      <c r="C115" s="1680" t="s">
        <v>4785</v>
      </c>
      <c r="D115" s="2677">
        <v>-386833</v>
      </c>
      <c r="E115" s="2678"/>
      <c r="F115" s="2678"/>
      <c r="G115" s="1682"/>
    </row>
    <row r="116" spans="2:7">
      <c r="B116" s="2140"/>
      <c r="C116" s="1680" t="s">
        <v>5077</v>
      </c>
      <c r="D116" s="2677">
        <v>-13480230</v>
      </c>
      <c r="E116" s="2678"/>
      <c r="F116" s="2678"/>
      <c r="G116" s="1682"/>
    </row>
    <row r="117" spans="2:7">
      <c r="B117" s="2140"/>
      <c r="C117" s="1680" t="s">
        <v>5078</v>
      </c>
      <c r="D117" s="2677">
        <v>-1406586</v>
      </c>
      <c r="E117" s="2678"/>
      <c r="F117" s="2678"/>
      <c r="G117" s="1682"/>
    </row>
    <row r="118" spans="2:7" ht="15.75">
      <c r="B118" s="2140"/>
      <c r="C118" s="1680" t="s">
        <v>5079</v>
      </c>
      <c r="D118" s="2677">
        <v>-569034</v>
      </c>
      <c r="E118" s="46"/>
      <c r="F118" s="2678"/>
      <c r="G118" s="1682"/>
    </row>
    <row r="119" spans="2:7">
      <c r="B119" s="2140"/>
      <c r="C119" s="1680"/>
      <c r="D119" s="2677"/>
      <c r="E119" s="2678"/>
      <c r="F119" s="2678">
        <v>-18160948</v>
      </c>
      <c r="G119" s="1682"/>
    </row>
    <row r="120" spans="2:7">
      <c r="B120" s="2140"/>
      <c r="C120" s="1680"/>
      <c r="D120" s="2677"/>
      <c r="E120" s="2678"/>
      <c r="F120" s="1208"/>
      <c r="G120" s="1682"/>
    </row>
    <row r="121" spans="2:7" s="2495" customFormat="1">
      <c r="B121" s="2140"/>
      <c r="C121" s="1680" t="s">
        <v>4723</v>
      </c>
      <c r="D121" s="2677"/>
      <c r="E121" s="2678"/>
      <c r="F121" s="2680"/>
      <c r="G121" s="1682"/>
    </row>
    <row r="122" spans="2:7" s="2495" customFormat="1">
      <c r="B122" s="2140"/>
      <c r="C122" s="1680" t="s">
        <v>5080</v>
      </c>
      <c r="D122" s="2677">
        <v>-327474</v>
      </c>
      <c r="E122" s="2678"/>
      <c r="F122" s="2679"/>
      <c r="G122" s="1682"/>
    </row>
    <row r="123" spans="2:7">
      <c r="B123" s="2140"/>
      <c r="C123" s="1672" t="s">
        <v>4783</v>
      </c>
      <c r="D123" s="2677">
        <v>-117916</v>
      </c>
      <c r="E123" s="2678"/>
      <c r="F123" s="2678"/>
      <c r="G123" s="1682"/>
    </row>
    <row r="124" spans="2:7">
      <c r="B124" s="2140"/>
      <c r="C124" s="1679" t="s">
        <v>5440</v>
      </c>
      <c r="D124" s="2677">
        <v>-11767681</v>
      </c>
      <c r="E124" s="2678"/>
      <c r="F124" s="2678"/>
      <c r="G124" s="1682"/>
    </row>
    <row r="125" spans="2:7">
      <c r="B125" s="1905"/>
      <c r="C125" s="1679" t="s">
        <v>5081</v>
      </c>
      <c r="D125" s="2677">
        <v>-6268060</v>
      </c>
      <c r="E125" s="2678"/>
      <c r="F125" s="2680"/>
      <c r="G125" s="1682"/>
    </row>
    <row r="126" spans="2:7">
      <c r="B126" s="2140"/>
      <c r="C126" s="1679" t="s">
        <v>5082</v>
      </c>
      <c r="D126" s="2677">
        <v>-23377785</v>
      </c>
      <c r="E126" s="2678"/>
      <c r="F126" s="2680"/>
      <c r="G126" s="1682"/>
    </row>
    <row r="127" spans="2:7">
      <c r="B127" s="1897"/>
      <c r="C127" s="1673" t="s">
        <v>5068</v>
      </c>
      <c r="D127" s="2677">
        <v>-90956854</v>
      </c>
      <c r="E127" s="2678"/>
      <c r="F127" s="2678"/>
      <c r="G127" s="1682"/>
    </row>
    <row r="128" spans="2:7">
      <c r="B128" s="1897"/>
      <c r="C128" s="1672" t="s">
        <v>4787</v>
      </c>
      <c r="D128" s="2677">
        <v>-370000</v>
      </c>
      <c r="E128" s="2678"/>
      <c r="F128" s="2678"/>
      <c r="G128" s="1682"/>
    </row>
    <row r="129" spans="2:7">
      <c r="B129" s="2140"/>
      <c r="C129" s="1681" t="s">
        <v>5069</v>
      </c>
      <c r="D129" s="2682">
        <v>-88308</v>
      </c>
      <c r="E129" s="2678"/>
      <c r="F129" s="2678"/>
      <c r="G129" s="1682"/>
    </row>
    <row r="130" spans="2:7">
      <c r="B130" s="2140"/>
      <c r="C130" s="1681" t="s">
        <v>5084</v>
      </c>
      <c r="D130" s="2682">
        <v>-10148059</v>
      </c>
      <c r="E130" s="2678"/>
      <c r="F130" s="2678"/>
      <c r="G130" s="1682"/>
    </row>
    <row r="131" spans="2:7">
      <c r="B131" s="2140"/>
      <c r="C131" s="1681" t="s">
        <v>5085</v>
      </c>
      <c r="D131" s="2682">
        <v>-5574119</v>
      </c>
      <c r="E131" s="2678"/>
      <c r="F131" s="2678"/>
      <c r="G131" s="1682"/>
    </row>
    <row r="132" spans="2:7">
      <c r="B132" s="1897"/>
      <c r="C132" s="1681" t="s">
        <v>5086</v>
      </c>
      <c r="D132" s="2682">
        <v>-39731</v>
      </c>
      <c r="E132" s="2678"/>
      <c r="F132" s="2678"/>
      <c r="G132" s="1685"/>
    </row>
    <row r="133" spans="2:7">
      <c r="B133" s="1897"/>
      <c r="C133" s="1681" t="s">
        <v>5070</v>
      </c>
      <c r="D133" s="2682">
        <v>-498018</v>
      </c>
      <c r="E133" s="2678"/>
      <c r="F133" s="2678"/>
      <c r="G133" s="1682"/>
    </row>
    <row r="134" spans="2:7">
      <c r="B134" s="2140"/>
      <c r="C134" s="1681" t="s">
        <v>5441</v>
      </c>
      <c r="D134" s="2682">
        <v>-1500000</v>
      </c>
      <c r="E134" s="2678"/>
      <c r="F134" s="2678"/>
      <c r="G134" s="1682"/>
    </row>
    <row r="135" spans="2:7">
      <c r="B135" s="1897"/>
      <c r="C135" s="1681" t="s">
        <v>5442</v>
      </c>
      <c r="D135" s="2682">
        <v>-81638</v>
      </c>
      <c r="E135" s="2678"/>
      <c r="F135" s="2678"/>
      <c r="G135" s="1682"/>
    </row>
    <row r="136" spans="2:7">
      <c r="B136" s="1897"/>
      <c r="C136" s="1681" t="s">
        <v>5087</v>
      </c>
      <c r="D136" s="2682">
        <v>-32927100</v>
      </c>
      <c r="E136" s="2678"/>
      <c r="F136" s="2681"/>
      <c r="G136" s="1685"/>
    </row>
    <row r="137" spans="2:7">
      <c r="B137" s="2140"/>
      <c r="C137" s="1681" t="s">
        <v>5073</v>
      </c>
      <c r="D137" s="2682">
        <v>-4867680</v>
      </c>
      <c r="E137" s="2678"/>
      <c r="F137" s="2678"/>
      <c r="G137" s="1682"/>
    </row>
    <row r="138" spans="2:7">
      <c r="B138" s="1897"/>
      <c r="C138" s="1681" t="s">
        <v>5089</v>
      </c>
      <c r="D138" s="2682">
        <v>-6604351</v>
      </c>
      <c r="E138" s="2678"/>
      <c r="F138" s="2678"/>
      <c r="G138" s="1682"/>
    </row>
    <row r="139" spans="2:7">
      <c r="B139" s="1897"/>
      <c r="C139" s="1681" t="s">
        <v>4794</v>
      </c>
      <c r="D139" s="2682">
        <v>-4914696</v>
      </c>
      <c r="E139" s="2678"/>
      <c r="F139" s="2678"/>
      <c r="G139" s="1682"/>
    </row>
    <row r="140" spans="2:7">
      <c r="B140" s="1897"/>
      <c r="C140" s="1681" t="s">
        <v>5443</v>
      </c>
      <c r="D140" s="2682">
        <v>-6500038</v>
      </c>
      <c r="E140" s="2678"/>
      <c r="F140" s="2678"/>
      <c r="G140" s="1682"/>
    </row>
    <row r="141" spans="2:7">
      <c r="B141" s="1897"/>
      <c r="C141" s="1681" t="s">
        <v>5091</v>
      </c>
      <c r="D141" s="2682">
        <v>-502337</v>
      </c>
      <c r="E141" s="2678"/>
      <c r="F141" s="2678"/>
      <c r="G141" s="1682"/>
    </row>
    <row r="142" spans="2:7">
      <c r="B142" s="1897"/>
      <c r="C142" s="1681"/>
      <c r="D142" s="2682"/>
      <c r="E142" s="2678"/>
      <c r="F142" s="2678">
        <v>-207431845</v>
      </c>
      <c r="G142" s="1685"/>
    </row>
    <row r="143" spans="2:7">
      <c r="B143" s="2141"/>
      <c r="C143" s="1681"/>
      <c r="D143" s="2682"/>
      <c r="E143" s="2678"/>
      <c r="F143" s="2678"/>
      <c r="G143" s="1685"/>
    </row>
    <row r="144" spans="2:7">
      <c r="B144" s="2139"/>
      <c r="C144" s="1681" t="s">
        <v>5092</v>
      </c>
      <c r="D144" s="2682"/>
      <c r="E144" s="2678"/>
      <c r="F144" s="2678">
        <v>-57306323</v>
      </c>
      <c r="G144" s="1685"/>
    </row>
    <row r="145" spans="2:7">
      <c r="B145" s="2139"/>
      <c r="C145" s="1681"/>
      <c r="D145" s="2682"/>
      <c r="E145" s="2678"/>
      <c r="F145" s="2678"/>
      <c r="G145" s="1682"/>
    </row>
    <row r="146" spans="2:7">
      <c r="B146" s="2140"/>
      <c r="C146" s="1681" t="s">
        <v>5444</v>
      </c>
      <c r="D146" s="2682"/>
      <c r="E146" s="2678"/>
      <c r="F146" s="2678">
        <v>0.35</v>
      </c>
      <c r="G146" s="1682"/>
    </row>
    <row r="147" spans="2:7">
      <c r="C147" s="1681"/>
      <c r="D147" s="2682"/>
      <c r="E147" s="2678"/>
      <c r="F147" s="2678"/>
      <c r="G147" s="1682"/>
    </row>
    <row r="148" spans="2:7">
      <c r="C148" s="1681" t="s">
        <v>5429</v>
      </c>
      <c r="D148" s="2682"/>
      <c r="E148" s="2678"/>
      <c r="F148" s="2678">
        <v>-20057213</v>
      </c>
      <c r="G148" s="1682"/>
    </row>
    <row r="149" spans="2:7">
      <c r="C149" s="1681"/>
      <c r="D149" s="2682"/>
      <c r="E149" s="2678"/>
      <c r="F149" s="2678"/>
      <c r="G149" s="1685"/>
    </row>
    <row r="150" spans="2:7">
      <c r="C150" s="1681" t="s">
        <v>5430</v>
      </c>
      <c r="D150" s="2682"/>
      <c r="E150" s="2678"/>
      <c r="F150" s="2678">
        <v>19837899</v>
      </c>
      <c r="G150" s="1685"/>
    </row>
    <row r="151" spans="2:7">
      <c r="C151" s="1681"/>
      <c r="D151" s="2682"/>
      <c r="E151" s="2678"/>
      <c r="F151" s="2678"/>
      <c r="G151" s="1685"/>
    </row>
    <row r="152" spans="2:7">
      <c r="C152" s="1681" t="s">
        <v>5431</v>
      </c>
      <c r="D152" s="2682"/>
      <c r="E152" s="2678"/>
      <c r="F152" s="2680">
        <v>-219314</v>
      </c>
      <c r="G152" s="1685"/>
    </row>
    <row r="153" spans="2:7">
      <c r="C153" s="1681"/>
      <c r="D153" s="2682"/>
      <c r="E153" s="2678"/>
      <c r="F153" s="2680"/>
      <c r="G153" s="1685"/>
    </row>
    <row r="154" spans="2:7">
      <c r="C154" s="1681"/>
      <c r="D154" s="2682"/>
      <c r="E154" s="2678"/>
      <c r="F154" s="2680"/>
      <c r="G154" s="1685"/>
    </row>
    <row r="155" spans="2:7">
      <c r="C155" s="1681"/>
      <c r="D155" s="2682"/>
      <c r="E155" s="2678"/>
      <c r="F155" s="2680"/>
      <c r="G155" s="1685"/>
    </row>
    <row r="156" spans="2:7">
      <c r="C156" s="1681"/>
      <c r="D156" s="2682"/>
      <c r="E156" s="2678"/>
      <c r="F156" s="2680"/>
      <c r="G156" s="1685"/>
    </row>
    <row r="157" spans="2:7">
      <c r="C157" s="1681"/>
      <c r="D157" s="2682"/>
      <c r="E157" s="2678"/>
      <c r="F157" s="2680"/>
      <c r="G157" s="1685"/>
    </row>
    <row r="158" spans="2:7">
      <c r="C158" s="1681"/>
      <c r="D158" s="2682"/>
      <c r="E158" s="2678"/>
      <c r="F158" s="2680"/>
      <c r="G158" s="1685"/>
    </row>
    <row r="159" spans="2:7">
      <c r="C159" s="1681"/>
      <c r="D159" s="2682"/>
      <c r="E159" s="2678"/>
      <c r="F159" s="2680"/>
      <c r="G159" s="1685"/>
    </row>
    <row r="160" spans="2:7">
      <c r="C160" s="1681"/>
      <c r="D160" s="2682"/>
      <c r="E160" s="2678"/>
      <c r="F160" s="2680"/>
      <c r="G160" s="1685"/>
    </row>
    <row r="161" spans="3:7" s="2495" customFormat="1">
      <c r="C161" s="1681"/>
      <c r="D161" s="2682"/>
      <c r="E161" s="2678"/>
      <c r="F161" s="2680"/>
      <c r="G161" s="1685"/>
    </row>
    <row r="162" spans="3:7" s="2495" customFormat="1">
      <c r="C162" s="1681"/>
      <c r="D162" s="2682"/>
      <c r="E162" s="2678"/>
      <c r="F162" s="2680"/>
      <c r="G162" s="1685"/>
    </row>
    <row r="163" spans="3:7">
      <c r="C163" s="1679"/>
      <c r="D163" s="2677"/>
      <c r="E163" s="2678"/>
      <c r="F163" s="2678"/>
      <c r="G163" s="1682"/>
    </row>
    <row r="164" spans="3:7">
      <c r="C164" s="1848"/>
      <c r="D164" s="2683"/>
      <c r="E164" s="2684"/>
      <c r="F164" s="2684"/>
    </row>
    <row r="165" spans="3:7" ht="15.75" thickBot="1">
      <c r="C165" s="1692"/>
      <c r="D165" s="2685"/>
      <c r="E165" s="2686"/>
      <c r="F165" s="2686"/>
      <c r="G165" s="1657"/>
    </row>
    <row r="166" spans="3:7" ht="15.75" thickTop="1">
      <c r="C166" s="1848"/>
      <c r="D166" s="11"/>
      <c r="E166" s="1833"/>
      <c r="F166" s="1833"/>
    </row>
    <row r="167" spans="3:7">
      <c r="C167" s="1848"/>
      <c r="D167" s="11"/>
      <c r="E167" s="1833"/>
      <c r="F167" s="1833"/>
    </row>
    <row r="168" spans="3:7">
      <c r="C168" s="1848"/>
      <c r="D168" s="11"/>
      <c r="E168" s="1833"/>
      <c r="F168" s="1833"/>
    </row>
    <row r="169" spans="3:7">
      <c r="C169" s="1848"/>
      <c r="D169" s="11"/>
      <c r="E169" s="1833"/>
      <c r="F169" s="1833"/>
    </row>
    <row r="170" spans="3:7">
      <c r="C170" s="1848"/>
      <c r="D170" s="11"/>
    </row>
    <row r="171" spans="3:7">
      <c r="C171" s="1848"/>
      <c r="D171" s="11"/>
    </row>
    <row r="172" spans="3:7">
      <c r="C172" s="1848"/>
      <c r="D172" s="11"/>
    </row>
    <row r="173" spans="3:7">
      <c r="C173" s="1848"/>
      <c r="D173" s="11"/>
    </row>
    <row r="174" spans="3:7">
      <c r="C174" s="1848"/>
      <c r="D174" s="11"/>
    </row>
    <row r="175" spans="3:7">
      <c r="C175" s="1848"/>
      <c r="D175" s="11"/>
    </row>
    <row r="176" spans="3:7">
      <c r="C176" s="1848"/>
      <c r="D176" s="11"/>
    </row>
    <row r="177" spans="3:6">
      <c r="C177" s="1848"/>
      <c r="D177" s="11"/>
    </row>
    <row r="178" spans="3:6">
      <c r="C178" s="1848"/>
      <c r="D178" s="11"/>
    </row>
    <row r="179" spans="3:6">
      <c r="C179" s="1848"/>
      <c r="D179" s="11"/>
    </row>
    <row r="180" spans="3:6">
      <c r="C180" s="1848"/>
      <c r="D180" s="11"/>
    </row>
    <row r="181" spans="3:6">
      <c r="C181" s="1848"/>
      <c r="D181" s="11"/>
    </row>
    <row r="182" spans="3:6">
      <c r="C182" s="1848"/>
      <c r="D182" s="11"/>
    </row>
    <row r="183" spans="3:6">
      <c r="C183" s="1848"/>
      <c r="D183" s="11"/>
    </row>
    <row r="184" spans="3:6">
      <c r="C184" s="1848"/>
      <c r="D184" s="11"/>
    </row>
    <row r="185" spans="3:6">
      <c r="C185" s="1848"/>
      <c r="D185" s="11"/>
    </row>
    <row r="186" spans="3:6">
      <c r="C186" s="1848"/>
      <c r="D186" s="11"/>
    </row>
    <row r="187" spans="3:6">
      <c r="C187" s="1848"/>
      <c r="D187" s="11"/>
    </row>
    <row r="188" spans="3:6">
      <c r="C188" s="1848"/>
      <c r="D188" s="11"/>
    </row>
    <row r="191" spans="3:6">
      <c r="C191" s="11"/>
      <c r="D191" s="11"/>
      <c r="E191" s="11"/>
      <c r="F191" s="11"/>
    </row>
    <row r="192" spans="3:6">
      <c r="D192" s="11"/>
      <c r="E192" s="11"/>
      <c r="F192" s="44"/>
    </row>
    <row r="193" spans="3:6">
      <c r="C193" s="44"/>
      <c r="D193" s="44"/>
      <c r="E193" s="44"/>
      <c r="F193" s="44"/>
    </row>
  </sheetData>
  <phoneticPr fontId="0" type="noConversion"/>
  <pageMargins left="0.5" right="0.5" top="0.5" bottom="0.5" header="0.5" footer="0.5"/>
  <pageSetup scale="70" fitToHeight="2" orientation="portrait" horizontalDpi="300" verticalDpi="300" r:id="rId1"/>
  <headerFooter alignWithMargins="0"/>
  <rowBreaks count="2" manualBreakCount="2">
    <brk id="68" max="7" man="1"/>
    <brk id="117" max="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2" enableFormatConditionsCalculation="0">
    <tabColor rgb="FF00B050"/>
    <pageSetUpPr fitToPage="1"/>
  </sheetPr>
  <dimension ref="A1:IG127"/>
  <sheetViews>
    <sheetView defaultGridColor="0" view="pageBreakPreview" colorId="22" zoomScale="60" zoomScaleNormal="85" workbookViewId="0">
      <selection activeCell="F40" sqref="F40"/>
    </sheetView>
  </sheetViews>
  <sheetFormatPr defaultColWidth="9.6640625" defaultRowHeight="15"/>
  <cols>
    <col min="1" max="1" width="4.6640625" style="4" customWidth="1"/>
    <col min="2" max="2" width="32.109375" style="4" customWidth="1"/>
    <col min="3" max="3" width="16.6640625" style="4" customWidth="1"/>
    <col min="4" max="4" width="18.6640625" style="4" customWidth="1"/>
    <col min="5" max="6" width="16.6640625" style="4" customWidth="1"/>
    <col min="7" max="7" width="24.44140625" style="4" customWidth="1"/>
    <col min="8" max="13" width="18.6640625" style="4" customWidth="1"/>
    <col min="14" max="14" width="8.6640625" style="4" customWidth="1"/>
    <col min="15" max="18" width="9.6640625" style="4"/>
    <col min="19" max="19" width="4" style="4" bestFit="1" customWidth="1"/>
    <col min="20" max="16384" width="9.6640625" style="4"/>
  </cols>
  <sheetData>
    <row r="1" spans="1:241" ht="12.75" customHeight="1">
      <c r="A1" s="13" t="s">
        <v>2838</v>
      </c>
      <c r="B1" s="41"/>
      <c r="C1" s="41"/>
      <c r="D1" s="130" t="s">
        <v>514</v>
      </c>
      <c r="E1" s="130" t="s">
        <v>2709</v>
      </c>
      <c r="F1" s="130" t="s">
        <v>2841</v>
      </c>
      <c r="G1" s="42"/>
      <c r="H1" s="13" t="s">
        <v>2838</v>
      </c>
      <c r="I1" s="128"/>
      <c r="J1" s="130" t="s">
        <v>2597</v>
      </c>
      <c r="K1" s="128"/>
      <c r="L1" s="128"/>
      <c r="M1" s="130" t="s">
        <v>2841</v>
      </c>
      <c r="N1" s="42"/>
      <c r="O1" s="11"/>
      <c r="P1" s="3439"/>
      <c r="Q1" s="3439"/>
      <c r="R1" s="3439"/>
      <c r="S1" s="3439"/>
      <c r="T1" s="3439"/>
      <c r="U1" s="3439"/>
      <c r="V1" s="3439"/>
      <c r="W1" s="3439"/>
      <c r="X1" s="3439"/>
      <c r="Y1" s="3439"/>
      <c r="Z1" s="3439"/>
      <c r="AA1" s="3439"/>
      <c r="AB1" s="3439"/>
      <c r="AC1" s="3439"/>
      <c r="AD1" s="3439"/>
      <c r="AE1" s="3439"/>
      <c r="AF1" s="3439"/>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row>
    <row r="2" spans="1:241" ht="12.75" customHeight="1">
      <c r="A2" s="47" t="str">
        <f>'Data Sheet'!$C$25</f>
        <v>Orange and Rockland Utilities, Inc</v>
      </c>
      <c r="B2" s="11"/>
      <c r="C2" s="11"/>
      <c r="D2" s="66" t="s">
        <v>1685</v>
      </c>
      <c r="E2" s="462" t="str">
        <f>'Data Sheet'!$C$40</f>
        <v>4/30/2014</v>
      </c>
      <c r="F2" s="69" t="str">
        <f>'Data Sheet'!$C$38</f>
        <v>12/31/2013</v>
      </c>
      <c r="G2" s="48"/>
      <c r="H2" s="47" t="str">
        <f>'Data Sheet'!$C$25</f>
        <v>Orange and Rockland Utilities, Inc</v>
      </c>
      <c r="I2" s="56"/>
      <c r="J2" s="66" t="s">
        <v>1685</v>
      </c>
      <c r="K2" s="56"/>
      <c r="L2" s="1881" t="str">
        <f>'Data Sheet'!$C$40</f>
        <v>4/30/2014</v>
      </c>
      <c r="M2" s="69" t="str">
        <f>'Data Sheet'!$C$38</f>
        <v>12/31/2013</v>
      </c>
      <c r="N2" s="48"/>
      <c r="O2" s="11"/>
      <c r="P2" s="3440"/>
      <c r="Q2" s="3440"/>
      <c r="R2" s="3440"/>
      <c r="S2" s="3440"/>
      <c r="T2" s="3440"/>
      <c r="U2" s="3440"/>
      <c r="V2" s="3440"/>
      <c r="W2" s="3440"/>
      <c r="X2" s="3440"/>
      <c r="Y2" s="3440"/>
      <c r="Z2" s="3440"/>
      <c r="AA2" s="3440"/>
      <c r="AB2" s="3440"/>
      <c r="AC2" s="3440"/>
      <c r="AD2" s="3440"/>
      <c r="AE2" s="3440"/>
      <c r="AF2" s="3440"/>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row>
    <row r="3" spans="1:241" ht="15" customHeight="1">
      <c r="A3" s="131" t="s">
        <v>2773</v>
      </c>
      <c r="B3" s="132"/>
      <c r="C3" s="132"/>
      <c r="D3" s="132"/>
      <c r="E3" s="132"/>
      <c r="F3" s="132"/>
      <c r="G3" s="133"/>
      <c r="H3" s="131" t="s">
        <v>2774</v>
      </c>
      <c r="I3" s="132"/>
      <c r="J3" s="132"/>
      <c r="K3" s="132"/>
      <c r="L3" s="132"/>
      <c r="M3" s="132"/>
      <c r="N3" s="133"/>
      <c r="O3" s="11"/>
      <c r="P3" s="3441"/>
      <c r="Q3" s="3441"/>
      <c r="R3" s="3441"/>
      <c r="S3" s="3441"/>
      <c r="T3" s="3441"/>
      <c r="U3" s="3441"/>
      <c r="V3" s="3441"/>
      <c r="W3" s="3441"/>
      <c r="X3" s="3441"/>
      <c r="Y3" s="3441"/>
      <c r="Z3" s="3441"/>
      <c r="AA3" s="3441"/>
      <c r="AB3" s="3441"/>
      <c r="AC3" s="3441"/>
      <c r="AD3" s="3441"/>
      <c r="AE3" s="3441"/>
      <c r="AF3" s="344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row>
    <row r="4" spans="1:241" ht="15" customHeight="1">
      <c r="A4" s="47"/>
      <c r="B4" s="11" t="s">
        <v>2801</v>
      </c>
      <c r="C4" s="11"/>
      <c r="D4" s="11"/>
      <c r="E4" s="11"/>
      <c r="F4" s="11"/>
      <c r="G4" s="48"/>
      <c r="H4" s="279" t="s">
        <v>2802</v>
      </c>
      <c r="I4" s="11"/>
      <c r="J4" s="11"/>
      <c r="K4" s="11"/>
      <c r="L4" s="11"/>
      <c r="M4" s="11"/>
      <c r="N4" s="48"/>
      <c r="O4" s="11"/>
      <c r="P4" s="1211"/>
      <c r="Q4" s="1674"/>
      <c r="R4" s="1674"/>
      <c r="S4" s="1674"/>
      <c r="T4" s="1674"/>
      <c r="U4" s="1674"/>
      <c r="V4" s="2116"/>
      <c r="W4" s="2116"/>
      <c r="X4" s="2116"/>
      <c r="Y4" s="2116"/>
      <c r="Z4" s="2116"/>
      <c r="AA4" s="1674"/>
      <c r="AB4" s="1674"/>
      <c r="AC4" s="1674"/>
      <c r="AD4" s="1674"/>
      <c r="AE4" s="1674"/>
      <c r="AF4" s="1674"/>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row>
    <row r="5" spans="1:241" ht="12.75" customHeight="1">
      <c r="A5" s="47"/>
      <c r="B5" s="11" t="s">
        <v>1465</v>
      </c>
      <c r="C5" s="11"/>
      <c r="D5" s="11"/>
      <c r="E5" s="11"/>
      <c r="F5" s="11"/>
      <c r="G5" s="48"/>
      <c r="H5" s="279" t="s">
        <v>1466</v>
      </c>
      <c r="I5" s="11"/>
      <c r="J5" s="11"/>
      <c r="K5" s="11"/>
      <c r="L5" s="11"/>
      <c r="M5" s="11"/>
      <c r="N5" s="48"/>
      <c r="O5" s="11"/>
      <c r="P5" s="1674"/>
      <c r="Q5" s="1674"/>
      <c r="R5" s="1674"/>
      <c r="S5" s="1674"/>
      <c r="T5" s="1212"/>
      <c r="U5" s="1213"/>
      <c r="V5" s="1213"/>
      <c r="W5" s="1213"/>
      <c r="X5" s="1213"/>
      <c r="Y5" s="1213"/>
      <c r="Z5" s="1213"/>
      <c r="AA5" s="1213"/>
      <c r="AB5" s="1213"/>
      <c r="AC5" s="1213"/>
      <c r="AD5" s="1214"/>
      <c r="AE5" s="1213"/>
      <c r="AF5" s="1213"/>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row>
    <row r="6" spans="1:241" ht="12.75" customHeight="1">
      <c r="A6" s="47"/>
      <c r="B6" s="11" t="s">
        <v>1467</v>
      </c>
      <c r="C6" s="11"/>
      <c r="D6" s="11"/>
      <c r="E6" s="11"/>
      <c r="F6" s="11"/>
      <c r="G6" s="48"/>
      <c r="H6" s="47" t="s">
        <v>1468</v>
      </c>
      <c r="I6" s="11"/>
      <c r="J6" s="11"/>
      <c r="K6" s="11"/>
      <c r="L6" s="11"/>
      <c r="M6" s="11"/>
      <c r="N6" s="48"/>
      <c r="O6" s="11"/>
      <c r="P6" s="1674"/>
      <c r="Q6" s="1674"/>
      <c r="R6" s="1674"/>
      <c r="S6" s="1674"/>
      <c r="T6" s="1215"/>
      <c r="U6" s="1216"/>
      <c r="V6" s="1216"/>
      <c r="W6" s="1213"/>
      <c r="X6" s="1877"/>
      <c r="Y6" s="1213"/>
      <c r="Z6" s="1213"/>
      <c r="AA6" s="1213"/>
      <c r="AB6" s="1213"/>
      <c r="AC6" s="1213"/>
      <c r="AD6" s="1215"/>
      <c r="AE6" s="1216"/>
      <c r="AF6" s="1216"/>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row>
    <row r="7" spans="1:241" ht="12.75" customHeight="1">
      <c r="A7" s="47"/>
      <c r="B7" s="11" t="s">
        <v>3710</v>
      </c>
      <c r="C7" s="11"/>
      <c r="D7" s="11"/>
      <c r="E7" s="11"/>
      <c r="F7" s="11"/>
      <c r="G7" s="48"/>
      <c r="H7" s="47" t="s">
        <v>3711</v>
      </c>
      <c r="I7" s="11"/>
      <c r="J7" s="11"/>
      <c r="K7" s="11"/>
      <c r="L7" s="11"/>
      <c r="M7" s="11"/>
      <c r="N7" s="48"/>
      <c r="O7" s="11"/>
      <c r="P7" s="1674"/>
      <c r="Q7" s="1674"/>
      <c r="R7" s="1674"/>
      <c r="S7" s="1674"/>
      <c r="T7" s="1217"/>
      <c r="U7" s="1213"/>
      <c r="V7" s="1217"/>
      <c r="W7" s="1213"/>
      <c r="X7" s="1217"/>
      <c r="Y7" s="1213"/>
      <c r="Z7" s="1217"/>
      <c r="AA7" s="1213"/>
      <c r="AB7" s="1217"/>
      <c r="AC7" s="1213"/>
      <c r="AD7" s="1217"/>
      <c r="AE7" s="1213"/>
      <c r="AF7" s="1217"/>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row>
    <row r="8" spans="1:241" ht="12.75" customHeight="1">
      <c r="A8" s="47"/>
      <c r="B8" s="11" t="s">
        <v>3712</v>
      </c>
      <c r="C8" s="11"/>
      <c r="D8" s="11"/>
      <c r="E8" s="11"/>
      <c r="F8" s="11"/>
      <c r="G8" s="48"/>
      <c r="H8" s="47" t="s">
        <v>3713</v>
      </c>
      <c r="I8" s="11"/>
      <c r="J8" s="11"/>
      <c r="K8" s="11"/>
      <c r="L8" s="11"/>
      <c r="M8" s="11"/>
      <c r="N8" s="48"/>
      <c r="O8" s="11"/>
      <c r="P8" s="1214"/>
      <c r="Q8" s="1674"/>
      <c r="R8" s="1674"/>
      <c r="S8" s="1674"/>
      <c r="T8" s="1674"/>
      <c r="U8" s="1674"/>
      <c r="V8" s="1674"/>
      <c r="W8" s="1674"/>
      <c r="X8" s="1674"/>
      <c r="Y8" s="1674"/>
      <c r="Z8" s="1674"/>
      <c r="AA8" s="1674"/>
      <c r="AB8" s="1674"/>
      <c r="AC8" s="1674"/>
      <c r="AD8" s="1674"/>
      <c r="AE8" s="1674"/>
      <c r="AF8" s="1674"/>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row>
    <row r="9" spans="1:241" ht="12.75" customHeight="1">
      <c r="A9" s="47"/>
      <c r="B9" s="11" t="s">
        <v>4554</v>
      </c>
      <c r="C9" s="11"/>
      <c r="D9" s="11"/>
      <c r="E9" s="11"/>
      <c r="F9" s="11"/>
      <c r="G9" s="48"/>
      <c r="H9" s="47" t="s">
        <v>4555</v>
      </c>
      <c r="I9" s="11"/>
      <c r="J9" s="11"/>
      <c r="K9" s="11"/>
      <c r="L9" s="11"/>
      <c r="M9" s="11"/>
      <c r="N9" s="48"/>
      <c r="O9" s="11"/>
      <c r="P9" s="2117"/>
      <c r="Q9" s="1681"/>
      <c r="R9" s="1674"/>
      <c r="S9" s="1674"/>
      <c r="T9" s="1674"/>
      <c r="U9" s="1674"/>
      <c r="V9" s="1674"/>
      <c r="W9" s="1674"/>
      <c r="X9" s="1674"/>
      <c r="Y9" s="1674"/>
      <c r="Z9" s="1674"/>
      <c r="AA9" s="1674"/>
      <c r="AB9" s="1674"/>
      <c r="AC9" s="1674"/>
      <c r="AD9" s="1674"/>
      <c r="AE9" s="1674"/>
      <c r="AF9" s="1674"/>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row>
    <row r="10" spans="1:241" ht="12.6" customHeight="1">
      <c r="A10" s="47"/>
      <c r="B10" s="11" t="s">
        <v>4556</v>
      </c>
      <c r="C10" s="11"/>
      <c r="D10" s="11"/>
      <c r="E10" s="11"/>
      <c r="F10" s="11"/>
      <c r="G10" s="48"/>
      <c r="H10" s="47"/>
      <c r="I10" s="11"/>
      <c r="J10" s="11"/>
      <c r="K10" s="11"/>
      <c r="L10" s="11"/>
      <c r="M10" s="11"/>
      <c r="N10" s="48"/>
      <c r="O10" s="11"/>
      <c r="P10" s="1674"/>
      <c r="Q10" s="1681"/>
      <c r="R10" s="1683"/>
      <c r="S10" s="2118"/>
      <c r="T10" s="2119"/>
      <c r="U10" s="1673"/>
      <c r="V10" s="1673"/>
      <c r="W10" s="1673"/>
      <c r="X10" s="2120"/>
      <c r="Y10" s="1673"/>
      <c r="Z10" s="1673"/>
      <c r="AA10" s="1218"/>
      <c r="AB10" s="1673"/>
      <c r="AC10" s="1673"/>
      <c r="AD10" s="1673"/>
      <c r="AE10" s="1674"/>
      <c r="AF10" s="1673"/>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row>
    <row r="11" spans="1:241" ht="15.6" customHeight="1">
      <c r="A11" s="47"/>
      <c r="B11" s="11" t="s">
        <v>4557</v>
      </c>
      <c r="C11" s="11"/>
      <c r="D11" s="11"/>
      <c r="E11" s="11"/>
      <c r="F11" s="11"/>
      <c r="G11" s="48"/>
      <c r="H11" s="47" t="s">
        <v>4558</v>
      </c>
      <c r="I11" s="11"/>
      <c r="J11" s="11"/>
      <c r="K11" s="11"/>
      <c r="L11" s="11"/>
      <c r="M11" s="11"/>
      <c r="N11" s="48"/>
      <c r="O11" s="11"/>
      <c r="P11" s="1674"/>
      <c r="Q11" s="1674"/>
      <c r="R11" s="1674"/>
      <c r="S11" s="2118"/>
      <c r="T11" s="1673"/>
      <c r="U11" s="1673"/>
      <c r="V11" s="1673"/>
      <c r="W11" s="1673"/>
      <c r="X11" s="2120"/>
      <c r="Y11" s="1673"/>
      <c r="Z11" s="1673"/>
      <c r="AA11" s="1218"/>
      <c r="AB11" s="1673"/>
      <c r="AC11" s="1673"/>
      <c r="AD11" s="1673"/>
      <c r="AE11" s="1674"/>
      <c r="AF11" s="1674"/>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row>
    <row r="12" spans="1:241" ht="12.75" customHeight="1">
      <c r="A12" s="47"/>
      <c r="B12" s="11" t="s">
        <v>4559</v>
      </c>
      <c r="C12" s="11"/>
      <c r="D12" s="11"/>
      <c r="E12" s="11"/>
      <c r="F12" s="11"/>
      <c r="G12" s="48"/>
      <c r="H12" s="47"/>
      <c r="I12" s="11"/>
      <c r="J12" s="11"/>
      <c r="K12" s="11"/>
      <c r="L12" s="11"/>
      <c r="M12" s="11"/>
      <c r="N12" s="48"/>
      <c r="O12" s="11"/>
      <c r="P12" s="1674"/>
      <c r="Q12" s="1674"/>
      <c r="R12" s="1674"/>
      <c r="S12" s="1674"/>
      <c r="T12" s="2121"/>
      <c r="U12" s="1673"/>
      <c r="V12" s="2121"/>
      <c r="W12" s="1673"/>
      <c r="X12" s="2121"/>
      <c r="Y12" s="1673"/>
      <c r="Z12" s="2121"/>
      <c r="AA12" s="1673"/>
      <c r="AB12" s="2121"/>
      <c r="AC12" s="1673"/>
      <c r="AD12" s="2121"/>
      <c r="AE12" s="1673"/>
      <c r="AF12" s="212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row>
    <row r="13" spans="1:241" ht="12.75" customHeight="1">
      <c r="A13" s="47"/>
      <c r="B13" s="11" t="s">
        <v>4560</v>
      </c>
      <c r="C13" s="11"/>
      <c r="D13" s="11"/>
      <c r="E13" s="11"/>
      <c r="F13" s="11"/>
      <c r="G13" s="48"/>
      <c r="H13" s="47" t="s">
        <v>4561</v>
      </c>
      <c r="I13" s="11"/>
      <c r="J13" s="11"/>
      <c r="K13" s="11"/>
      <c r="L13" s="11"/>
      <c r="M13" s="11"/>
      <c r="N13" s="48"/>
      <c r="O13" s="11"/>
      <c r="P13" s="1674"/>
      <c r="Q13" s="1674"/>
      <c r="R13" s="1674"/>
      <c r="S13" s="1674"/>
      <c r="T13" s="1674"/>
      <c r="U13" s="1674"/>
      <c r="V13" s="1674"/>
      <c r="W13" s="1674"/>
      <c r="X13" s="1674"/>
      <c r="Y13" s="1674"/>
      <c r="Z13" s="1674"/>
      <c r="AA13" s="1674"/>
      <c r="AB13" s="1674"/>
      <c r="AC13" s="1674"/>
      <c r="AD13" s="1674"/>
      <c r="AE13" s="1674"/>
      <c r="AF13" s="1674"/>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row>
    <row r="14" spans="1:241" ht="12.75" customHeight="1">
      <c r="A14" s="47"/>
      <c r="B14" s="11" t="s">
        <v>4562</v>
      </c>
      <c r="C14" s="11"/>
      <c r="D14" s="11"/>
      <c r="E14" s="11"/>
      <c r="F14" s="11"/>
      <c r="G14" s="48"/>
      <c r="H14" s="47"/>
      <c r="I14" s="11"/>
      <c r="J14" s="11"/>
      <c r="K14" s="11"/>
      <c r="L14" s="11"/>
      <c r="M14" s="11"/>
      <c r="N14" s="48"/>
      <c r="O14" s="11"/>
      <c r="P14" s="1674"/>
      <c r="Q14" s="1681"/>
      <c r="R14" s="1674"/>
      <c r="S14" s="2118"/>
      <c r="T14" s="1673"/>
      <c r="U14" s="1673"/>
      <c r="V14" s="1673"/>
      <c r="W14" s="1673"/>
      <c r="X14" s="1673"/>
      <c r="Y14" s="1673"/>
      <c r="Z14" s="1673"/>
      <c r="AA14" s="2122"/>
      <c r="AB14" s="1673"/>
      <c r="AC14" s="1673"/>
      <c r="AD14" s="1673"/>
      <c r="AE14" s="1673"/>
      <c r="AF14" s="1673"/>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row>
    <row r="15" spans="1:241" ht="12.75" customHeight="1">
      <c r="A15" s="1861"/>
      <c r="B15" s="64"/>
      <c r="C15" s="222" t="s">
        <v>4563</v>
      </c>
      <c r="D15" s="132"/>
      <c r="E15" s="64"/>
      <c r="F15" s="64"/>
      <c r="G15" s="65"/>
      <c r="H15" s="131" t="s">
        <v>4564</v>
      </c>
      <c r="I15" s="132"/>
      <c r="J15" s="222" t="s">
        <v>1472</v>
      </c>
      <c r="K15" s="132"/>
      <c r="L15" s="132"/>
      <c r="M15" s="132"/>
      <c r="N15" s="133"/>
      <c r="O15" s="11"/>
      <c r="P15" s="1674"/>
      <c r="Q15" s="1681"/>
      <c r="R15" s="1674"/>
      <c r="S15" s="2118"/>
      <c r="T15" s="1673"/>
      <c r="U15" s="1673"/>
      <c r="V15" s="1673"/>
      <c r="W15" s="1673"/>
      <c r="X15" s="1673"/>
      <c r="Y15" s="1673"/>
      <c r="Z15" s="1673"/>
      <c r="AA15" s="2122"/>
      <c r="AB15" s="1673"/>
      <c r="AC15" s="1673"/>
      <c r="AD15" s="1673"/>
      <c r="AE15" s="1673"/>
      <c r="AF15" s="1673"/>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row>
    <row r="16" spans="1:241" ht="12.75" customHeight="1">
      <c r="A16" s="1864"/>
      <c r="B16" s="66"/>
      <c r="C16" s="66"/>
      <c r="D16" s="1832" t="s">
        <v>1473</v>
      </c>
      <c r="E16" s="66"/>
      <c r="F16" s="66"/>
      <c r="G16" s="58"/>
      <c r="H16" s="47"/>
      <c r="I16" s="66"/>
      <c r="J16" s="66"/>
      <c r="K16" s="66"/>
      <c r="L16" s="69"/>
      <c r="M16" s="1832" t="s">
        <v>1474</v>
      </c>
      <c r="N16" s="137"/>
      <c r="O16" s="11"/>
      <c r="P16" s="1674"/>
      <c r="Q16" s="1674"/>
      <c r="R16" s="1674"/>
      <c r="S16" s="1674"/>
      <c r="T16" s="2121"/>
      <c r="U16" s="1673"/>
      <c r="V16" s="2121"/>
      <c r="W16" s="1673"/>
      <c r="X16" s="2121"/>
      <c r="Y16" s="1673"/>
      <c r="Z16" s="2121"/>
      <c r="AA16" s="1673"/>
      <c r="AB16" s="2121"/>
      <c r="AC16" s="1673"/>
      <c r="AD16" s="2121"/>
      <c r="AE16" s="1673"/>
      <c r="AF16" s="212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row>
    <row r="17" spans="1:241" ht="12.75" customHeight="1">
      <c r="A17" s="1864"/>
      <c r="B17" s="1832" t="s">
        <v>1475</v>
      </c>
      <c r="C17" s="1832" t="s">
        <v>1476</v>
      </c>
      <c r="D17" s="1832" t="s">
        <v>1477</v>
      </c>
      <c r="E17" s="1832" t="s">
        <v>1478</v>
      </c>
      <c r="F17" s="1832" t="s">
        <v>1479</v>
      </c>
      <c r="G17" s="58"/>
      <c r="H17" s="1864" t="s">
        <v>1480</v>
      </c>
      <c r="I17" s="1832" t="s">
        <v>1473</v>
      </c>
      <c r="J17" s="1832" t="s">
        <v>364</v>
      </c>
      <c r="K17" s="1832" t="s">
        <v>365</v>
      </c>
      <c r="L17" s="1832" t="s">
        <v>1481</v>
      </c>
      <c r="M17" s="1832" t="s">
        <v>1482</v>
      </c>
      <c r="N17" s="137"/>
      <c r="O17" s="11"/>
      <c r="P17" s="1674"/>
      <c r="Q17" s="1674"/>
      <c r="R17" s="1674"/>
      <c r="S17" s="1674"/>
      <c r="T17" s="1674"/>
      <c r="U17" s="1674"/>
      <c r="V17" s="1674"/>
      <c r="W17" s="1674"/>
      <c r="X17" s="1674"/>
      <c r="Y17" s="1674"/>
      <c r="Z17" s="1674"/>
      <c r="AA17" s="1674"/>
      <c r="AB17" s="1674"/>
      <c r="AC17" s="1674"/>
      <c r="AD17" s="1674"/>
      <c r="AE17" s="1674"/>
      <c r="AF17" s="1674"/>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row>
    <row r="18" spans="1:241" ht="12.75" customHeight="1">
      <c r="A18" s="1864" t="s">
        <v>4231</v>
      </c>
      <c r="B18" s="1832" t="s">
        <v>1483</v>
      </c>
      <c r="C18" s="1832" t="s">
        <v>1484</v>
      </c>
      <c r="D18" s="1832" t="s">
        <v>1485</v>
      </c>
      <c r="E18" s="1832" t="s">
        <v>1258</v>
      </c>
      <c r="F18" s="1832" t="s">
        <v>1258</v>
      </c>
      <c r="G18" s="137" t="s">
        <v>512</v>
      </c>
      <c r="H18" s="1864" t="s">
        <v>1486</v>
      </c>
      <c r="I18" s="1832" t="s">
        <v>1487</v>
      </c>
      <c r="J18" s="1832" t="s">
        <v>1488</v>
      </c>
      <c r="K18" s="1832" t="s">
        <v>1488</v>
      </c>
      <c r="L18" s="1832" t="s">
        <v>1488</v>
      </c>
      <c r="M18" s="1832" t="s">
        <v>1488</v>
      </c>
      <c r="N18" s="137" t="s">
        <v>4231</v>
      </c>
      <c r="O18" s="11"/>
      <c r="P18" s="1674"/>
      <c r="Q18" s="1681"/>
      <c r="R18" s="1674"/>
      <c r="S18" s="2118"/>
      <c r="T18" s="1673"/>
      <c r="U18" s="1673"/>
      <c r="V18" s="1673"/>
      <c r="W18" s="1673"/>
      <c r="X18" s="1673"/>
      <c r="Y18" s="1673"/>
      <c r="Z18" s="1673"/>
      <c r="AA18" s="2122"/>
      <c r="AB18" s="1673"/>
      <c r="AC18" s="1673"/>
      <c r="AD18" s="1673"/>
      <c r="AE18" s="1673"/>
      <c r="AF18" s="1673"/>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row>
    <row r="19" spans="1:241" ht="12.75" customHeight="1">
      <c r="A19" s="1868" t="s">
        <v>4234</v>
      </c>
      <c r="B19" s="220" t="s">
        <v>74</v>
      </c>
      <c r="C19" s="220" t="s">
        <v>2140</v>
      </c>
      <c r="D19" s="220" t="s">
        <v>2141</v>
      </c>
      <c r="E19" s="220" t="s">
        <v>2142</v>
      </c>
      <c r="F19" s="220" t="s">
        <v>4070</v>
      </c>
      <c r="G19" s="138" t="s">
        <v>4071</v>
      </c>
      <c r="H19" s="1868" t="s">
        <v>4072</v>
      </c>
      <c r="I19" s="220" t="s">
        <v>4073</v>
      </c>
      <c r="J19" s="220" t="s">
        <v>4074</v>
      </c>
      <c r="K19" s="220" t="s">
        <v>4075</v>
      </c>
      <c r="L19" s="220" t="s">
        <v>4018</v>
      </c>
      <c r="M19" s="220" t="s">
        <v>4019</v>
      </c>
      <c r="N19" s="138" t="s">
        <v>4234</v>
      </c>
      <c r="O19" s="11"/>
      <c r="P19" s="1674"/>
      <c r="Q19" s="1681"/>
      <c r="R19" s="1674"/>
      <c r="S19" s="2118"/>
      <c r="T19" s="1673"/>
      <c r="U19" s="1673"/>
      <c r="V19" s="1673"/>
      <c r="W19" s="1673"/>
      <c r="X19" s="1673"/>
      <c r="Y19" s="1673"/>
      <c r="Z19" s="1673"/>
      <c r="AA19" s="2122"/>
      <c r="AB19" s="1673"/>
      <c r="AC19" s="1673"/>
      <c r="AD19" s="1673"/>
      <c r="AE19" s="1673"/>
      <c r="AF19" s="1673"/>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row>
    <row r="20" spans="1:241" ht="12.75" customHeight="1">
      <c r="A20" s="1864"/>
      <c r="B20" s="66"/>
      <c r="C20" s="852"/>
      <c r="D20" s="852"/>
      <c r="E20" s="852"/>
      <c r="F20" s="852"/>
      <c r="G20" s="853"/>
      <c r="H20" s="2687"/>
      <c r="I20" s="852"/>
      <c r="J20" s="852"/>
      <c r="K20" s="66"/>
      <c r="L20" s="66"/>
      <c r="M20" s="66"/>
      <c r="N20" s="137"/>
      <c r="O20" s="11"/>
      <c r="P20" s="1674"/>
      <c r="Q20" s="1674"/>
      <c r="R20" s="1674"/>
      <c r="S20" s="1674"/>
      <c r="T20" s="2121"/>
      <c r="U20" s="1673"/>
      <c r="V20" s="2121"/>
      <c r="W20" s="1673"/>
      <c r="X20" s="2121"/>
      <c r="Y20" s="1673"/>
      <c r="Z20" s="2121"/>
      <c r="AA20" s="1673"/>
      <c r="AB20" s="2121"/>
      <c r="AC20" s="1673"/>
      <c r="AD20" s="2121"/>
      <c r="AE20" s="1673"/>
      <c r="AF20" s="212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row>
    <row r="21" spans="1:241" ht="12.75" customHeight="1">
      <c r="A21" s="1864">
        <v>1</v>
      </c>
      <c r="B21" s="66" t="s">
        <v>5093</v>
      </c>
      <c r="C21" s="852"/>
      <c r="D21" s="852"/>
      <c r="E21" s="852">
        <v>1106397</v>
      </c>
      <c r="F21" s="852">
        <v>421196</v>
      </c>
      <c r="G21" s="853"/>
      <c r="H21" s="2687">
        <v>685201</v>
      </c>
      <c r="I21" s="852"/>
      <c r="J21" s="852">
        <v>7285125</v>
      </c>
      <c r="K21" s="205"/>
      <c r="L21" s="205"/>
      <c r="M21" s="205">
        <v>-6178728</v>
      </c>
      <c r="N21" s="137">
        <v>1</v>
      </c>
      <c r="O21" s="11"/>
      <c r="P21" s="1674"/>
      <c r="Q21" s="1674"/>
      <c r="R21" s="1674"/>
      <c r="S21" s="1674"/>
      <c r="T21" s="1674"/>
      <c r="U21" s="1674"/>
      <c r="V21" s="1674"/>
      <c r="W21" s="1674"/>
      <c r="X21" s="1674"/>
      <c r="Y21" s="1674"/>
      <c r="Z21" s="1674"/>
      <c r="AA21" s="1674"/>
      <c r="AB21" s="1674"/>
      <c r="AC21" s="1674"/>
      <c r="AD21" s="1685"/>
      <c r="AE21" s="1674"/>
      <c r="AF21" s="1674"/>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row>
    <row r="22" spans="1:241" ht="12.75" customHeight="1">
      <c r="A22" s="1864">
        <v>2</v>
      </c>
      <c r="B22" s="66"/>
      <c r="C22" s="2688"/>
      <c r="D22" s="2689"/>
      <c r="E22" s="852"/>
      <c r="F22" s="852"/>
      <c r="G22" s="853"/>
      <c r="H22" s="2687"/>
      <c r="I22" s="852"/>
      <c r="J22" s="852"/>
      <c r="K22" s="200"/>
      <c r="L22" s="200"/>
      <c r="M22" s="200"/>
      <c r="N22" s="137">
        <v>2</v>
      </c>
      <c r="O22" s="11"/>
      <c r="P22" s="1674"/>
      <c r="Q22" s="1681"/>
      <c r="R22" s="1674"/>
      <c r="S22" s="2118"/>
      <c r="T22" s="1673"/>
      <c r="U22" s="1673"/>
      <c r="V22" s="1673"/>
      <c r="W22" s="1673"/>
      <c r="X22" s="1673"/>
      <c r="Y22" s="1673"/>
      <c r="Z22" s="1673"/>
      <c r="AA22" s="2122"/>
      <c r="AB22" s="1673"/>
      <c r="AC22" s="1673"/>
      <c r="AD22" s="1673"/>
      <c r="AE22" s="1673"/>
      <c r="AF22" s="1673"/>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row>
    <row r="23" spans="1:241" ht="12.75" customHeight="1">
      <c r="A23" s="1864">
        <v>3</v>
      </c>
      <c r="B23" s="66" t="s">
        <v>4724</v>
      </c>
      <c r="C23" s="852">
        <v>-13</v>
      </c>
      <c r="D23" s="852"/>
      <c r="E23" s="852">
        <v>8507209</v>
      </c>
      <c r="F23" s="852">
        <v>8408063</v>
      </c>
      <c r="G23" s="853"/>
      <c r="H23" s="2687">
        <v>99134</v>
      </c>
      <c r="I23" s="852"/>
      <c r="J23" s="852"/>
      <c r="K23" s="200"/>
      <c r="L23" s="200"/>
      <c r="M23" s="200"/>
      <c r="N23" s="137">
        <v>3</v>
      </c>
      <c r="O23" s="11"/>
      <c r="P23" s="1674"/>
      <c r="Q23" s="1674"/>
      <c r="R23" s="1674"/>
      <c r="S23" s="2118"/>
      <c r="T23" s="1673"/>
      <c r="U23" s="1673"/>
      <c r="V23" s="1673"/>
      <c r="W23" s="1673"/>
      <c r="X23" s="2123"/>
      <c r="Y23" s="1673"/>
      <c r="Z23" s="1673"/>
      <c r="AA23" s="2122"/>
      <c r="AB23" s="1673"/>
      <c r="AC23" s="1673"/>
      <c r="AD23" s="1673"/>
      <c r="AE23" s="1673"/>
      <c r="AF23" s="1673"/>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row>
    <row r="24" spans="1:241" ht="12.75" customHeight="1">
      <c r="A24" s="1864">
        <v>4</v>
      </c>
      <c r="B24" s="66"/>
      <c r="C24" s="852"/>
      <c r="D24" s="852"/>
      <c r="E24" s="852"/>
      <c r="F24" s="852"/>
      <c r="G24" s="853"/>
      <c r="H24" s="2687"/>
      <c r="I24" s="852"/>
      <c r="J24" s="852"/>
      <c r="K24" s="200"/>
      <c r="L24" s="200"/>
      <c r="M24" s="200"/>
      <c r="N24" s="137">
        <v>4</v>
      </c>
      <c r="O24" s="11"/>
      <c r="P24" s="1674"/>
      <c r="Q24" s="1674"/>
      <c r="R24" s="1674"/>
      <c r="S24" s="1674"/>
      <c r="T24" s="2121"/>
      <c r="U24" s="1673"/>
      <c r="V24" s="2121"/>
      <c r="W24" s="1673"/>
      <c r="X24" s="2121"/>
      <c r="Y24" s="1673"/>
      <c r="Z24" s="2121"/>
      <c r="AA24" s="1673"/>
      <c r="AB24" s="2121"/>
      <c r="AC24" s="1673"/>
      <c r="AD24" s="2121"/>
      <c r="AE24" s="1673"/>
      <c r="AF24" s="212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row>
    <row r="25" spans="1:241" ht="12.75" customHeight="1">
      <c r="A25" s="1864">
        <v>5</v>
      </c>
      <c r="B25" s="66" t="s">
        <v>4725</v>
      </c>
      <c r="C25" s="852">
        <v>32853</v>
      </c>
      <c r="D25" s="852"/>
      <c r="E25" s="852"/>
      <c r="F25" s="852"/>
      <c r="G25" s="853">
        <v>-32853</v>
      </c>
      <c r="H25" s="2687">
        <f>C25-D25+E25-F25+G25</f>
        <v>0</v>
      </c>
      <c r="I25" s="852"/>
      <c r="J25" s="852">
        <v>-32853</v>
      </c>
      <c r="K25" s="200"/>
      <c r="L25" s="200"/>
      <c r="M25" s="200"/>
      <c r="N25" s="137">
        <v>5</v>
      </c>
      <c r="O25" s="11"/>
      <c r="P25" s="1674"/>
      <c r="Q25" s="1674"/>
      <c r="R25" s="1674"/>
      <c r="S25" s="1674"/>
      <c r="T25" s="1674"/>
      <c r="U25" s="1674"/>
      <c r="V25" s="1674"/>
      <c r="W25" s="1674"/>
      <c r="X25" s="1673"/>
      <c r="Y25" s="1674"/>
      <c r="Z25" s="1673"/>
      <c r="AA25" s="1674"/>
      <c r="AB25" s="1674"/>
      <c r="AC25" s="1674"/>
      <c r="AD25" s="1674"/>
      <c r="AE25" s="1674"/>
      <c r="AF25" s="1674"/>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row>
    <row r="26" spans="1:241" ht="2.25" customHeight="1">
      <c r="A26" s="1864"/>
      <c r="B26" s="66"/>
      <c r="C26" s="852"/>
      <c r="D26" s="852"/>
      <c r="E26" s="852"/>
      <c r="F26" s="852"/>
      <c r="G26" s="853"/>
      <c r="H26" s="2687"/>
      <c r="I26" s="852"/>
      <c r="J26" s="852"/>
      <c r="K26" s="200"/>
      <c r="L26" s="200"/>
      <c r="M26" s="200"/>
      <c r="N26" s="137"/>
      <c r="O26" s="11"/>
      <c r="P26" s="1674"/>
      <c r="Q26" s="1674"/>
      <c r="R26" s="1674"/>
      <c r="S26" s="1674"/>
      <c r="T26" s="1674"/>
      <c r="U26" s="1674"/>
      <c r="V26" s="1674"/>
      <c r="W26" s="1674"/>
      <c r="X26" s="1673"/>
      <c r="Y26" s="1674"/>
      <c r="Z26" s="1673"/>
      <c r="AA26" s="2122"/>
      <c r="AB26" s="1674"/>
      <c r="AC26" s="1674"/>
      <c r="AD26" s="1674"/>
      <c r="AE26" s="1674"/>
      <c r="AF26" s="1674"/>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row>
    <row r="27" spans="1:241" ht="12.75" customHeight="1">
      <c r="A27" s="1864">
        <v>6</v>
      </c>
      <c r="B27" s="66"/>
      <c r="C27" s="852"/>
      <c r="D27" s="852"/>
      <c r="E27" s="852"/>
      <c r="F27" s="852"/>
      <c r="G27" s="853"/>
      <c r="H27" s="2687"/>
      <c r="I27" s="852"/>
      <c r="J27" s="852"/>
      <c r="K27" s="200"/>
      <c r="L27" s="200"/>
      <c r="M27" s="200"/>
      <c r="N27" s="137">
        <v>6</v>
      </c>
      <c r="O27" s="11"/>
      <c r="P27" s="1674"/>
      <c r="Q27" s="1681"/>
      <c r="R27" s="1674"/>
      <c r="S27" s="2118"/>
      <c r="T27" s="2124"/>
      <c r="U27" s="1674"/>
      <c r="V27" s="2125"/>
      <c r="W27" s="1674"/>
      <c r="X27" s="2124"/>
      <c r="Y27" s="1673"/>
      <c r="Z27" s="2124"/>
      <c r="AA27" s="2122"/>
      <c r="AB27" s="2125"/>
      <c r="AC27" s="1674"/>
      <c r="AD27" s="2124"/>
      <c r="AE27" s="1674"/>
      <c r="AF27" s="2125"/>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row>
    <row r="28" spans="1:241" ht="12.75" customHeight="1">
      <c r="A28" s="1864">
        <v>7</v>
      </c>
      <c r="B28" s="66"/>
      <c r="C28" s="852"/>
      <c r="D28" s="852"/>
      <c r="E28" s="852"/>
      <c r="F28" s="852"/>
      <c r="G28" s="853"/>
      <c r="H28" s="2687"/>
      <c r="I28" s="852"/>
      <c r="J28" s="852"/>
      <c r="K28" s="200"/>
      <c r="L28" s="200"/>
      <c r="M28" s="200"/>
      <c r="N28" s="137">
        <v>7</v>
      </c>
      <c r="O28" s="11"/>
      <c r="P28" s="1674"/>
      <c r="Q28" s="1674"/>
      <c r="R28" s="1674"/>
      <c r="S28" s="1674"/>
      <c r="T28" s="1674"/>
      <c r="U28" s="1674"/>
      <c r="V28" s="1674"/>
      <c r="W28" s="1674"/>
      <c r="X28" s="1674"/>
      <c r="Y28" s="1674"/>
      <c r="Z28" s="1674"/>
      <c r="AA28" s="1674"/>
      <c r="AB28" s="1674"/>
      <c r="AC28" s="1674"/>
      <c r="AD28" s="1674"/>
      <c r="AE28" s="1674"/>
      <c r="AF28" s="1674"/>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row>
    <row r="29" spans="1:241" ht="16.5" thickBot="1">
      <c r="A29" s="1864">
        <v>8</v>
      </c>
      <c r="B29" s="66"/>
      <c r="C29" s="852"/>
      <c r="D29" s="852"/>
      <c r="E29" s="2690"/>
      <c r="F29" s="852"/>
      <c r="G29" s="853"/>
      <c r="H29" s="2687"/>
      <c r="I29" s="852"/>
      <c r="J29" s="852"/>
      <c r="K29" s="200"/>
      <c r="L29" s="200"/>
      <c r="M29" s="200"/>
      <c r="N29" s="137">
        <v>8</v>
      </c>
      <c r="O29" s="11"/>
      <c r="P29" s="1674"/>
      <c r="Q29" s="1681"/>
      <c r="R29" s="1674"/>
      <c r="S29" s="1674"/>
      <c r="T29" s="2126"/>
      <c r="U29" s="1673"/>
      <c r="V29" s="2126"/>
      <c r="W29" s="1673"/>
      <c r="X29" s="2126"/>
      <c r="Y29" s="1673"/>
      <c r="Z29" s="2126"/>
      <c r="AA29" s="1673"/>
      <c r="AB29" s="2126"/>
      <c r="AC29" s="1673"/>
      <c r="AD29" s="2126"/>
      <c r="AE29" s="1673"/>
      <c r="AF29" s="2126"/>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row>
    <row r="30" spans="1:241" ht="12.75" customHeight="1" thickTop="1">
      <c r="A30" s="1864"/>
      <c r="B30" s="66"/>
      <c r="C30" s="852"/>
      <c r="D30" s="852"/>
      <c r="E30" s="852"/>
      <c r="F30" s="852"/>
      <c r="G30" s="853"/>
      <c r="H30" s="2687"/>
      <c r="I30" s="852"/>
      <c r="J30" s="852"/>
      <c r="K30" s="200"/>
      <c r="L30" s="200"/>
      <c r="M30" s="200"/>
      <c r="N30" s="137"/>
      <c r="O30" s="11"/>
      <c r="P30" s="1674"/>
      <c r="Q30" s="1674"/>
      <c r="R30" s="1674"/>
      <c r="S30" s="1674"/>
      <c r="T30" s="1674"/>
      <c r="U30" s="1674"/>
      <c r="V30" s="1674"/>
      <c r="W30" s="1674"/>
      <c r="X30" s="1674"/>
      <c r="Y30" s="1674"/>
      <c r="Z30" s="1674"/>
      <c r="AA30" s="1674"/>
      <c r="AB30" s="1674"/>
      <c r="AC30" s="1674"/>
      <c r="AD30" s="1674"/>
      <c r="AE30" s="1674"/>
      <c r="AF30" s="1674"/>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row>
    <row r="31" spans="1:241" ht="12.75" customHeight="1">
      <c r="A31" s="1864">
        <v>9</v>
      </c>
      <c r="B31" s="66"/>
      <c r="C31" s="852"/>
      <c r="D31" s="852"/>
      <c r="E31" s="852"/>
      <c r="F31" s="852"/>
      <c r="G31" s="853"/>
      <c r="H31" s="2687"/>
      <c r="I31" s="852"/>
      <c r="J31" s="852"/>
      <c r="K31" s="200"/>
      <c r="L31" s="200"/>
      <c r="M31" s="200" t="s">
        <v>3747</v>
      </c>
      <c r="N31" s="137">
        <v>9</v>
      </c>
      <c r="O31" s="11"/>
      <c r="P31" s="1681"/>
      <c r="Q31" s="1674"/>
      <c r="R31" s="1674"/>
      <c r="S31" s="1674"/>
      <c r="T31" s="1674"/>
      <c r="U31" s="1674"/>
      <c r="V31" s="1674"/>
      <c r="W31" s="1674"/>
      <c r="X31" s="1674"/>
      <c r="Y31" s="1674"/>
      <c r="Z31" s="1674"/>
      <c r="AA31" s="1674"/>
      <c r="AB31" s="1674"/>
      <c r="AC31" s="1674"/>
      <c r="AD31" s="1674"/>
      <c r="AE31" s="1674"/>
      <c r="AF31" s="1674"/>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row>
    <row r="32" spans="1:241" ht="12.75" customHeight="1">
      <c r="A32" s="1864">
        <v>10</v>
      </c>
      <c r="B32" s="66"/>
      <c r="C32" s="852"/>
      <c r="D32" s="852"/>
      <c r="E32" s="852"/>
      <c r="F32" s="852"/>
      <c r="G32" s="853"/>
      <c r="H32" s="2687"/>
      <c r="I32" s="852"/>
      <c r="J32" s="852"/>
      <c r="K32" s="200"/>
      <c r="L32" s="200"/>
      <c r="M32" s="200"/>
      <c r="N32" s="137">
        <v>10</v>
      </c>
      <c r="O32" s="11"/>
      <c r="P32" s="1214"/>
      <c r="Q32" s="1674"/>
      <c r="R32" s="1674"/>
      <c r="S32" s="1674"/>
      <c r="T32" s="1673"/>
      <c r="U32" s="1673"/>
      <c r="V32" s="1673"/>
      <c r="W32" s="1673"/>
      <c r="X32" s="1673"/>
      <c r="Y32" s="1673"/>
      <c r="Z32" s="1673"/>
      <c r="AA32" s="1673"/>
      <c r="AB32" s="1673"/>
      <c r="AC32" s="1673"/>
      <c r="AD32" s="1673"/>
      <c r="AE32" s="1673"/>
      <c r="AF32" s="1673"/>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row>
    <row r="33" spans="1:241" ht="12.75" customHeight="1">
      <c r="A33" s="1864">
        <v>11</v>
      </c>
      <c r="B33" s="66"/>
      <c r="C33" s="852"/>
      <c r="D33" s="852"/>
      <c r="E33" s="852"/>
      <c r="F33" s="852"/>
      <c r="G33" s="853"/>
      <c r="H33" s="2687"/>
      <c r="I33" s="852"/>
      <c r="J33" s="852"/>
      <c r="K33" s="200"/>
      <c r="L33" s="200"/>
      <c r="M33" s="200"/>
      <c r="N33" s="137">
        <v>11</v>
      </c>
      <c r="O33" s="11"/>
      <c r="P33" s="2117"/>
      <c r="Q33" s="1674"/>
      <c r="R33" s="1674"/>
      <c r="S33" s="2118"/>
      <c r="T33" s="1682"/>
      <c r="U33" s="1673"/>
      <c r="V33" s="1673"/>
      <c r="W33" s="1673"/>
      <c r="X33" s="1682"/>
      <c r="Y33" s="1673"/>
      <c r="Z33" s="1682"/>
      <c r="AA33" s="1674"/>
      <c r="AB33" s="1682"/>
      <c r="AC33" s="1673"/>
      <c r="AD33" s="1682"/>
      <c r="AE33" s="1673"/>
      <c r="AF33" s="1673"/>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row>
    <row r="34" spans="1:241" ht="12.75" customHeight="1">
      <c r="A34" s="1864">
        <v>12</v>
      </c>
      <c r="B34" s="66"/>
      <c r="C34" s="852"/>
      <c r="D34" s="852"/>
      <c r="E34" s="852"/>
      <c r="F34" s="852"/>
      <c r="G34" s="853"/>
      <c r="H34" s="2687"/>
      <c r="I34" s="852"/>
      <c r="J34" s="852"/>
      <c r="K34" s="200"/>
      <c r="L34" s="200"/>
      <c r="M34" s="200"/>
      <c r="N34" s="137">
        <v>12</v>
      </c>
      <c r="O34" s="11"/>
      <c r="P34" s="1674"/>
      <c r="Q34" s="1674"/>
      <c r="R34" s="1674"/>
      <c r="S34" s="2118"/>
      <c r="T34" s="2127"/>
      <c r="U34" s="1673"/>
      <c r="V34" s="2124"/>
      <c r="W34" s="1673"/>
      <c r="X34" s="2124"/>
      <c r="Y34" s="1673"/>
      <c r="Z34" s="2124"/>
      <c r="AA34" s="2122"/>
      <c r="AB34" s="2124"/>
      <c r="AC34" s="1673"/>
      <c r="AD34" s="2124"/>
      <c r="AE34" s="1673"/>
      <c r="AF34" s="2124"/>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row>
    <row r="35" spans="1:241" ht="12.75" customHeight="1">
      <c r="A35" s="1864">
        <v>13</v>
      </c>
      <c r="B35" s="66"/>
      <c r="C35" s="852"/>
      <c r="D35" s="852"/>
      <c r="E35" s="852"/>
      <c r="F35" s="852"/>
      <c r="G35" s="853"/>
      <c r="H35" s="2687"/>
      <c r="I35" s="852"/>
      <c r="J35" s="852"/>
      <c r="K35" s="200"/>
      <c r="L35" s="200"/>
      <c r="M35" s="200"/>
      <c r="N35" s="137">
        <v>13</v>
      </c>
      <c r="O35" s="11"/>
      <c r="P35" s="1674"/>
      <c r="Q35" s="1674"/>
      <c r="R35" s="1674"/>
      <c r="S35" s="1674"/>
      <c r="T35" s="2121"/>
      <c r="U35" s="1673"/>
      <c r="V35" s="2121"/>
      <c r="W35" s="1673"/>
      <c r="X35" s="2121"/>
      <c r="Y35" s="1673"/>
      <c r="Z35" s="2121"/>
      <c r="AA35" s="1673"/>
      <c r="AB35" s="2121"/>
      <c r="AC35" s="1673"/>
      <c r="AD35" s="2121"/>
      <c r="AE35" s="1673"/>
      <c r="AF35" s="212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row>
    <row r="36" spans="1:241" ht="12.75" customHeight="1">
      <c r="A36" s="1864">
        <v>14</v>
      </c>
      <c r="B36" s="66"/>
      <c r="C36" s="852"/>
      <c r="D36" s="852"/>
      <c r="E36" s="852"/>
      <c r="F36" s="852"/>
      <c r="G36" s="853"/>
      <c r="H36" s="2687"/>
      <c r="I36" s="852"/>
      <c r="J36" s="852"/>
      <c r="K36" s="200"/>
      <c r="L36" s="200"/>
      <c r="M36" s="200"/>
      <c r="N36" s="137">
        <v>14</v>
      </c>
      <c r="O36" s="11"/>
      <c r="P36" s="1674"/>
      <c r="Q36" s="1674"/>
      <c r="R36" s="2128"/>
      <c r="S36" s="2129"/>
      <c r="T36" s="1674"/>
      <c r="U36" s="1674"/>
      <c r="V36" s="1674"/>
      <c r="W36" s="1674"/>
      <c r="X36" s="1673"/>
      <c r="Y36" s="1674"/>
      <c r="Z36" s="2119"/>
      <c r="AA36" s="1674"/>
      <c r="AB36" s="1674"/>
      <c r="AC36" s="1674"/>
      <c r="AD36" s="1673"/>
      <c r="AE36" s="1674"/>
      <c r="AF36" s="1674"/>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row>
    <row r="37" spans="1:241" ht="12.75" customHeight="1">
      <c r="A37" s="1864">
        <v>15</v>
      </c>
      <c r="B37" s="66"/>
      <c r="C37" s="852"/>
      <c r="D37" s="852"/>
      <c r="E37" s="852"/>
      <c r="F37" s="852"/>
      <c r="G37" s="853"/>
      <c r="H37" s="2687"/>
      <c r="I37" s="852"/>
      <c r="J37" s="852"/>
      <c r="K37" s="200"/>
      <c r="L37" s="200"/>
      <c r="M37" s="200"/>
      <c r="N37" s="137">
        <v>15</v>
      </c>
      <c r="O37" s="11"/>
      <c r="P37" s="1674"/>
      <c r="Q37" s="1681"/>
      <c r="R37" s="1674"/>
      <c r="S37" s="2118"/>
      <c r="T37" s="1673"/>
      <c r="U37" s="1673"/>
      <c r="V37" s="1673"/>
      <c r="W37" s="1673"/>
      <c r="X37" s="1673"/>
      <c r="Y37" s="1673"/>
      <c r="Z37" s="1673"/>
      <c r="AA37" s="2122"/>
      <c r="AB37" s="1673"/>
      <c r="AC37" s="1673"/>
      <c r="AD37" s="1673"/>
      <c r="AE37" s="1673"/>
      <c r="AF37" s="1673"/>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row>
    <row r="38" spans="1:241" ht="12.75" customHeight="1">
      <c r="A38" s="1864">
        <v>16</v>
      </c>
      <c r="B38" s="66" t="s">
        <v>3747</v>
      </c>
      <c r="C38" s="852"/>
      <c r="D38" s="852"/>
      <c r="E38" s="852"/>
      <c r="F38" s="852"/>
      <c r="G38" s="853"/>
      <c r="H38" s="2687"/>
      <c r="I38" s="852"/>
      <c r="J38" s="852"/>
      <c r="K38" s="200"/>
      <c r="L38" s="200"/>
      <c r="M38" s="200"/>
      <c r="N38" s="137">
        <v>16</v>
      </c>
      <c r="O38" s="11"/>
      <c r="P38" s="1674"/>
      <c r="Q38" s="1681"/>
      <c r="R38" s="1674"/>
      <c r="S38" s="2118"/>
      <c r="T38" s="1673"/>
      <c r="U38" s="1673"/>
      <c r="V38" s="1673"/>
      <c r="W38" s="1673"/>
      <c r="X38" s="1673"/>
      <c r="Y38" s="1673"/>
      <c r="Z38" s="1673"/>
      <c r="AA38" s="2122"/>
      <c r="AB38" s="1673"/>
      <c r="AC38" s="1673"/>
      <c r="AD38" s="1673"/>
      <c r="AE38" s="1673"/>
      <c r="AF38" s="1673"/>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row>
    <row r="39" spans="1:241" ht="12.75" customHeight="1">
      <c r="A39" s="1864">
        <v>17</v>
      </c>
      <c r="B39" s="66"/>
      <c r="C39" s="852"/>
      <c r="D39" s="852"/>
      <c r="E39" s="852"/>
      <c r="F39" s="852"/>
      <c r="G39" s="853"/>
      <c r="H39" s="2687"/>
      <c r="I39" s="852"/>
      <c r="J39" s="852"/>
      <c r="K39" s="200"/>
      <c r="L39" s="200"/>
      <c r="M39" s="200"/>
      <c r="N39" s="137">
        <v>17</v>
      </c>
      <c r="O39" s="11"/>
      <c r="P39" s="1674"/>
      <c r="Q39" s="1674"/>
      <c r="R39" s="1674"/>
      <c r="S39" s="1674"/>
      <c r="T39" s="2121"/>
      <c r="U39" s="1673"/>
      <c r="V39" s="2121"/>
      <c r="W39" s="1673"/>
      <c r="X39" s="2121"/>
      <c r="Y39" s="1673"/>
      <c r="Z39" s="2121"/>
      <c r="AA39" s="1673"/>
      <c r="AB39" s="2121"/>
      <c r="AC39" s="1673"/>
      <c r="AD39" s="2121"/>
      <c r="AE39" s="1673"/>
      <c r="AF39" s="212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row>
    <row r="40" spans="1:241" ht="12.75" customHeight="1">
      <c r="A40" s="1864">
        <v>18</v>
      </c>
      <c r="B40" s="66" t="s">
        <v>4726</v>
      </c>
      <c r="C40" s="2691">
        <f t="shared" ref="C40:H40" si="0">SUM(C21:C39)</f>
        <v>32840</v>
      </c>
      <c r="D40" s="2691">
        <f t="shared" si="0"/>
        <v>0</v>
      </c>
      <c r="E40" s="2691">
        <f t="shared" si="0"/>
        <v>9613606</v>
      </c>
      <c r="F40" s="2691">
        <f t="shared" si="0"/>
        <v>8829259</v>
      </c>
      <c r="G40" s="2691">
        <f t="shared" si="0"/>
        <v>-32853</v>
      </c>
      <c r="H40" s="2691">
        <f t="shared" si="0"/>
        <v>784335</v>
      </c>
      <c r="I40" s="2691">
        <f t="shared" ref="I40" si="1">SUM(I27:I39)</f>
        <v>0</v>
      </c>
      <c r="J40" s="2691">
        <f>SUM(J21:J39)</f>
        <v>7252272</v>
      </c>
      <c r="K40" s="2691">
        <f t="shared" ref="K40:M40" si="2">SUM(K21:K39)</f>
        <v>0</v>
      </c>
      <c r="L40" s="2691">
        <f t="shared" si="2"/>
        <v>0</v>
      </c>
      <c r="M40" s="2691">
        <f t="shared" si="2"/>
        <v>-6178728</v>
      </c>
      <c r="N40" s="137">
        <v>18</v>
      </c>
      <c r="O40" s="11"/>
      <c r="P40" s="1674"/>
      <c r="Q40" s="1674"/>
      <c r="R40" s="1674"/>
      <c r="S40" s="1674"/>
      <c r="T40" s="1674"/>
      <c r="U40" s="1674"/>
      <c r="V40" s="1674"/>
      <c r="W40" s="1674"/>
      <c r="X40" s="1674"/>
      <c r="Y40" s="1674"/>
      <c r="Z40" s="1674"/>
      <c r="AA40" s="1674"/>
      <c r="AB40" s="1674"/>
      <c r="AC40" s="1674"/>
      <c r="AD40" s="1674"/>
      <c r="AE40" s="1674"/>
      <c r="AF40" s="1674"/>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row>
    <row r="41" spans="1:241" ht="12.75" customHeight="1">
      <c r="A41" s="1864"/>
      <c r="B41" s="66"/>
      <c r="C41" s="852"/>
      <c r="D41" s="852"/>
      <c r="E41" s="852"/>
      <c r="F41" s="852"/>
      <c r="G41" s="853"/>
      <c r="H41" s="2687"/>
      <c r="I41" s="852"/>
      <c r="J41" s="852"/>
      <c r="K41" s="200"/>
      <c r="L41" s="200"/>
      <c r="M41" s="200"/>
      <c r="N41" s="137"/>
      <c r="O41" s="11"/>
      <c r="P41" s="1674"/>
      <c r="Q41" s="1683"/>
      <c r="R41" s="2130"/>
      <c r="S41" s="2118"/>
      <c r="T41" s="2119"/>
      <c r="U41" s="1674"/>
      <c r="V41" s="2119"/>
      <c r="W41" s="1674"/>
      <c r="X41" s="1673"/>
      <c r="Y41" s="1674"/>
      <c r="Z41" s="1673"/>
      <c r="AA41" s="2122"/>
      <c r="AB41" s="2131"/>
      <c r="AC41" s="1674"/>
      <c r="AD41" s="1673"/>
      <c r="AE41" s="1674"/>
      <c r="AF41" s="1673"/>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row>
    <row r="42" spans="1:241" ht="12.75" customHeight="1">
      <c r="A42" s="1864">
        <v>19</v>
      </c>
      <c r="B42" s="66" t="s">
        <v>5094</v>
      </c>
      <c r="C42" s="852"/>
      <c r="D42" s="852"/>
      <c r="E42" s="852">
        <v>9702970</v>
      </c>
      <c r="F42" s="852">
        <v>11660688</v>
      </c>
      <c r="G42" s="853"/>
      <c r="H42" s="2687">
        <f>C42-D42+E42-F42+G42</f>
        <v>-1957718</v>
      </c>
      <c r="I42" s="852"/>
      <c r="J42" s="852">
        <v>8146105</v>
      </c>
      <c r="K42" s="200"/>
      <c r="L42" s="200"/>
      <c r="M42" s="200">
        <v>1556865</v>
      </c>
      <c r="N42" s="137">
        <v>19</v>
      </c>
      <c r="O42" s="11"/>
      <c r="P42" s="1674"/>
      <c r="Q42" s="1674"/>
      <c r="R42" s="1674"/>
      <c r="S42" s="2118"/>
      <c r="T42" s="2119"/>
      <c r="U42" s="1674"/>
      <c r="V42" s="2119"/>
      <c r="W42" s="1674"/>
      <c r="X42" s="1673"/>
      <c r="Y42" s="1674"/>
      <c r="Z42" s="1673"/>
      <c r="AA42" s="2122"/>
      <c r="AB42" s="2131"/>
      <c r="AC42" s="1674"/>
      <c r="AD42" s="1673"/>
      <c r="AE42" s="1674"/>
      <c r="AF42" s="1673"/>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row>
    <row r="43" spans="1:241" ht="12.75" customHeight="1">
      <c r="A43" s="1864">
        <v>20</v>
      </c>
      <c r="B43" s="66"/>
      <c r="C43" s="852"/>
      <c r="D43" s="852"/>
      <c r="E43" s="852"/>
      <c r="F43" s="852"/>
      <c r="G43" s="853"/>
      <c r="H43" s="2687"/>
      <c r="I43" s="852"/>
      <c r="J43" s="852"/>
      <c r="K43" s="200"/>
      <c r="L43" s="200"/>
      <c r="M43" s="200"/>
      <c r="N43" s="137">
        <v>20</v>
      </c>
      <c r="O43" s="11"/>
      <c r="P43" s="1674"/>
      <c r="Q43" s="1674"/>
      <c r="R43" s="1674"/>
      <c r="S43" s="1674"/>
      <c r="T43" s="2121"/>
      <c r="U43" s="1673"/>
      <c r="V43" s="2121"/>
      <c r="W43" s="1673"/>
      <c r="X43" s="2121"/>
      <c r="Y43" s="1673"/>
      <c r="Z43" s="2121"/>
      <c r="AA43" s="1673"/>
      <c r="AB43" s="2121"/>
      <c r="AC43" s="1673"/>
      <c r="AD43" s="2121"/>
      <c r="AE43" s="1673"/>
      <c r="AF43" s="212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row>
    <row r="44" spans="1:241" ht="12.75" customHeight="1">
      <c r="A44" s="1864">
        <v>21</v>
      </c>
      <c r="B44" s="66" t="s">
        <v>5095</v>
      </c>
      <c r="C44" s="852">
        <v>1947657</v>
      </c>
      <c r="D44" s="852"/>
      <c r="E44" s="852">
        <v>-286718</v>
      </c>
      <c r="F44" s="852"/>
      <c r="G44" s="853"/>
      <c r="H44" s="2687">
        <f>C44-D44+E44-F44+G44</f>
        <v>1660939</v>
      </c>
      <c r="I44" s="852"/>
      <c r="J44" s="852"/>
      <c r="K44" s="200"/>
      <c r="L44" s="200"/>
      <c r="M44" s="200"/>
      <c r="N44" s="137">
        <v>21</v>
      </c>
      <c r="O44" s="11"/>
      <c r="P44" s="1674"/>
      <c r="Q44" s="1674"/>
      <c r="R44" s="1674"/>
      <c r="S44" s="1674"/>
      <c r="T44" s="2132"/>
      <c r="U44" s="1673"/>
      <c r="V44" s="2132"/>
      <c r="W44" s="1673"/>
      <c r="X44" s="2131"/>
      <c r="Y44" s="1673"/>
      <c r="Z44" s="2131"/>
      <c r="AA44" s="1673"/>
      <c r="AB44" s="2132"/>
      <c r="AC44" s="1673"/>
      <c r="AD44" s="2132"/>
      <c r="AE44" s="1673"/>
      <c r="AF44" s="213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row>
    <row r="45" spans="1:241" ht="12.75" customHeight="1">
      <c r="A45" s="1864">
        <v>22</v>
      </c>
      <c r="B45" s="66"/>
      <c r="C45" s="852"/>
      <c r="D45" s="852"/>
      <c r="E45" s="852"/>
      <c r="F45" s="852"/>
      <c r="G45" s="853"/>
      <c r="H45" s="2687">
        <f t="shared" ref="H45" si="3">C45-D45+E45-F45+G45</f>
        <v>0</v>
      </c>
      <c r="I45" s="852"/>
      <c r="J45" s="852"/>
      <c r="K45" s="200"/>
      <c r="L45" s="200"/>
      <c r="M45" s="200"/>
      <c r="N45" s="137">
        <v>22</v>
      </c>
      <c r="O45" s="11"/>
      <c r="P45" s="1674"/>
      <c r="Q45" s="1681"/>
      <c r="R45" s="1674"/>
      <c r="S45" s="2118"/>
      <c r="T45" s="2124"/>
      <c r="U45" s="1673"/>
      <c r="V45" s="2124"/>
      <c r="W45" s="1673"/>
      <c r="X45" s="2124"/>
      <c r="Y45" s="1673"/>
      <c r="Z45" s="2124"/>
      <c r="AA45" s="2122"/>
      <c r="AB45" s="2124"/>
      <c r="AC45" s="1673"/>
      <c r="AD45" s="2124"/>
      <c r="AE45" s="1673"/>
      <c r="AF45" s="2124"/>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row>
    <row r="46" spans="1:241" ht="12.75" customHeight="1">
      <c r="A46" s="1864">
        <v>23</v>
      </c>
      <c r="B46" s="66" t="s">
        <v>5096</v>
      </c>
      <c r="C46" s="852">
        <v>-580350</v>
      </c>
      <c r="D46" s="852"/>
      <c r="E46" s="852">
        <v>1796575</v>
      </c>
      <c r="F46" s="852">
        <v>8832343</v>
      </c>
      <c r="G46" s="853">
        <v>7811349</v>
      </c>
      <c r="H46" s="2687">
        <f>C46-D46+E46-F46+G46-1</f>
        <v>195230</v>
      </c>
      <c r="I46" s="852"/>
      <c r="J46" s="852"/>
      <c r="K46" s="200"/>
      <c r="L46" s="200"/>
      <c r="M46" s="200"/>
      <c r="N46" s="137">
        <v>23</v>
      </c>
      <c r="O46" s="11"/>
      <c r="P46" s="1674"/>
      <c r="Q46" s="1674"/>
      <c r="R46" s="1674"/>
      <c r="S46" s="1674"/>
      <c r="T46" s="2132"/>
      <c r="U46" s="1673"/>
      <c r="V46" s="2132"/>
      <c r="W46" s="1673"/>
      <c r="X46" s="2132"/>
      <c r="Y46" s="1673"/>
      <c r="Z46" s="2132"/>
      <c r="AA46" s="1673"/>
      <c r="AB46" s="2132"/>
      <c r="AC46" s="1673"/>
      <c r="AD46" s="1673"/>
      <c r="AE46" s="1673"/>
      <c r="AF46" s="2132"/>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row>
    <row r="47" spans="1:241" ht="12.75" customHeight="1">
      <c r="A47" s="1864">
        <v>24</v>
      </c>
      <c r="B47" s="66"/>
      <c r="C47" s="852"/>
      <c r="D47" s="852"/>
      <c r="E47" s="852"/>
      <c r="F47" s="852"/>
      <c r="G47" s="853"/>
      <c r="H47" s="2687"/>
      <c r="I47" s="852"/>
      <c r="J47" s="852"/>
      <c r="K47" s="200"/>
      <c r="L47" s="200"/>
      <c r="M47" s="200"/>
      <c r="N47" s="137">
        <v>24</v>
      </c>
      <c r="O47" s="11"/>
      <c r="P47" s="1674"/>
      <c r="Q47" s="1681"/>
      <c r="R47" s="1674"/>
      <c r="S47" s="2118"/>
      <c r="T47" s="2124"/>
      <c r="U47" s="1673"/>
      <c r="V47" s="2124"/>
      <c r="W47" s="1673"/>
      <c r="X47" s="2124"/>
      <c r="Y47" s="1673"/>
      <c r="Z47" s="2124"/>
      <c r="AA47" s="2122"/>
      <c r="AB47" s="2124"/>
      <c r="AC47" s="1673"/>
      <c r="AD47" s="2124"/>
      <c r="AE47" s="1673"/>
      <c r="AF47" s="2124"/>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row>
    <row r="48" spans="1:241" ht="12.75" customHeight="1">
      <c r="A48" s="1864">
        <v>25</v>
      </c>
      <c r="B48" s="66" t="s">
        <v>5097</v>
      </c>
      <c r="C48" s="852"/>
      <c r="D48" s="852"/>
      <c r="E48" s="852"/>
      <c r="F48" s="852"/>
      <c r="G48" s="853"/>
      <c r="H48" s="2687"/>
      <c r="I48" s="852"/>
      <c r="J48" s="852"/>
      <c r="K48" s="200"/>
      <c r="L48" s="200"/>
      <c r="M48" s="200"/>
      <c r="N48" s="137">
        <v>25</v>
      </c>
      <c r="O48" s="11"/>
      <c r="P48" s="1674"/>
      <c r="Q48" s="1674"/>
      <c r="R48" s="1674"/>
      <c r="S48" s="1674"/>
      <c r="T48" s="2132"/>
      <c r="U48" s="1673"/>
      <c r="V48" s="2132"/>
      <c r="W48" s="1673"/>
      <c r="X48" s="2132"/>
      <c r="Y48" s="1673"/>
      <c r="Z48" s="2132"/>
      <c r="AA48" s="1673"/>
      <c r="AB48" s="2132"/>
      <c r="AC48" s="1673"/>
      <c r="AD48" s="1674"/>
      <c r="AE48" s="1673"/>
      <c r="AF48" s="1682"/>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row>
    <row r="49" spans="1:241" ht="12.75" customHeight="1">
      <c r="A49" s="1864">
        <v>26</v>
      </c>
      <c r="B49" s="66"/>
      <c r="C49" s="852"/>
      <c r="D49" s="852"/>
      <c r="E49" s="852"/>
      <c r="F49" s="852"/>
      <c r="G49" s="853"/>
      <c r="H49" s="2687"/>
      <c r="I49" s="852"/>
      <c r="J49" s="852"/>
      <c r="K49" s="200"/>
      <c r="L49" s="200"/>
      <c r="M49" s="200"/>
      <c r="N49" s="137">
        <v>26</v>
      </c>
      <c r="O49" s="11"/>
      <c r="P49" s="1674"/>
      <c r="Q49" s="1681"/>
      <c r="R49" s="1674"/>
      <c r="S49" s="2118"/>
      <c r="T49" s="1673"/>
      <c r="U49" s="1673"/>
      <c r="V49" s="1673"/>
      <c r="W49" s="1673"/>
      <c r="X49" s="1673"/>
      <c r="Y49" s="1673"/>
      <c r="Z49" s="1673"/>
      <c r="AA49" s="2122"/>
      <c r="AB49" s="1673"/>
      <c r="AC49" s="1673"/>
      <c r="AD49" s="1673"/>
      <c r="AE49" s="1673"/>
      <c r="AF49" s="1673"/>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row>
    <row r="50" spans="1:241" ht="12.75" customHeight="1">
      <c r="A50" s="1864"/>
      <c r="B50" s="66"/>
      <c r="C50" s="852"/>
      <c r="D50" s="852"/>
      <c r="E50" s="852"/>
      <c r="F50" s="852"/>
      <c r="G50" s="853"/>
      <c r="H50" s="2687"/>
      <c r="I50" s="852"/>
      <c r="J50" s="852"/>
      <c r="K50" s="200"/>
      <c r="L50" s="200"/>
      <c r="M50" s="200"/>
      <c r="N50" s="137"/>
      <c r="O50" s="11"/>
      <c r="P50" s="1674"/>
      <c r="Q50" s="1674"/>
      <c r="R50" s="1674"/>
      <c r="S50" s="2118"/>
      <c r="T50" s="1673"/>
      <c r="U50" s="1673"/>
      <c r="V50" s="1673"/>
      <c r="W50" s="1673"/>
      <c r="X50" s="1673"/>
      <c r="Y50" s="1673"/>
      <c r="Z50" s="1673"/>
      <c r="AA50" s="2122"/>
      <c r="AB50" s="1673"/>
      <c r="AC50" s="1673"/>
      <c r="AD50" s="1673"/>
      <c r="AE50" s="1673"/>
      <c r="AF50" s="1673"/>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row>
    <row r="51" spans="1:241" ht="12.75" customHeight="1">
      <c r="A51" s="1864">
        <v>27</v>
      </c>
      <c r="B51" s="66" t="s">
        <v>5098</v>
      </c>
      <c r="C51" s="852">
        <v>-135</v>
      </c>
      <c r="D51" s="852"/>
      <c r="E51" s="852">
        <v>172013</v>
      </c>
      <c r="F51" s="852">
        <v>152515</v>
      </c>
      <c r="G51" s="853"/>
      <c r="H51" s="2687">
        <f>C51-D51+E51-F51+G51</f>
        <v>19363</v>
      </c>
      <c r="I51" s="852"/>
      <c r="J51" s="852"/>
      <c r="K51" s="200"/>
      <c r="L51" s="200"/>
      <c r="M51" s="200"/>
      <c r="N51" s="137">
        <v>27</v>
      </c>
      <c r="O51" s="11"/>
      <c r="P51" s="1674"/>
      <c r="Q51" s="1674"/>
      <c r="R51" s="1674"/>
      <c r="S51" s="1674"/>
      <c r="T51" s="2121"/>
      <c r="U51" s="1673"/>
      <c r="V51" s="2121"/>
      <c r="W51" s="1673"/>
      <c r="X51" s="2121"/>
      <c r="Y51" s="1673"/>
      <c r="Z51" s="2121"/>
      <c r="AA51" s="1673"/>
      <c r="AB51" s="2121"/>
      <c r="AC51" s="1673"/>
      <c r="AD51" s="2121"/>
      <c r="AE51" s="1673"/>
      <c r="AF51" s="212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row>
    <row r="52" spans="1:241" ht="12.75" customHeight="1">
      <c r="A52" s="1864">
        <v>28</v>
      </c>
      <c r="B52" s="66"/>
      <c r="C52" s="852"/>
      <c r="D52" s="852"/>
      <c r="E52" s="852"/>
      <c r="F52" s="852"/>
      <c r="G52" s="853"/>
      <c r="H52" s="2687"/>
      <c r="I52" s="852"/>
      <c r="J52" s="852"/>
      <c r="K52" s="200"/>
      <c r="L52" s="200"/>
      <c r="M52" s="200"/>
      <c r="N52" s="137">
        <v>28</v>
      </c>
      <c r="O52" s="11"/>
      <c r="P52" s="1674"/>
      <c r="Q52" s="1674"/>
      <c r="R52" s="1674"/>
      <c r="S52" s="1674"/>
      <c r="T52" s="1682"/>
      <c r="U52" s="1673"/>
      <c r="V52" s="1682"/>
      <c r="W52" s="1673"/>
      <c r="X52" s="1682"/>
      <c r="Y52" s="1673"/>
      <c r="Z52" s="1682"/>
      <c r="AA52" s="1673"/>
      <c r="AB52" s="1682"/>
      <c r="AC52" s="1673"/>
      <c r="AD52" s="1682"/>
      <c r="AE52" s="1673"/>
      <c r="AF52" s="1682"/>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row>
    <row r="53" spans="1:241" ht="12.75" customHeight="1">
      <c r="A53" s="1864">
        <v>29</v>
      </c>
      <c r="B53" s="66" t="s">
        <v>5099</v>
      </c>
      <c r="C53" s="852"/>
      <c r="D53" s="852"/>
      <c r="E53" s="852">
        <v>400178</v>
      </c>
      <c r="F53" s="852">
        <v>396270</v>
      </c>
      <c r="G53" s="853"/>
      <c r="H53" s="2687">
        <v>3908</v>
      </c>
      <c r="I53" s="852"/>
      <c r="J53" s="852"/>
      <c r="K53" s="66"/>
      <c r="L53" s="66"/>
      <c r="M53" s="66"/>
      <c r="N53" s="137">
        <v>29</v>
      </c>
      <c r="O53" s="11"/>
      <c r="P53" s="1674"/>
      <c r="Q53" s="1681"/>
      <c r="R53" s="1674"/>
      <c r="S53" s="2118"/>
      <c r="T53" s="1673"/>
      <c r="U53" s="1673"/>
      <c r="V53" s="1673"/>
      <c r="W53" s="1673"/>
      <c r="X53" s="1673"/>
      <c r="Y53" s="1673"/>
      <c r="Z53" s="1673"/>
      <c r="AA53" s="2122"/>
      <c r="AB53" s="1673"/>
      <c r="AC53" s="1673"/>
      <c r="AD53" s="1673"/>
      <c r="AE53" s="1673"/>
      <c r="AF53" s="1673"/>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row>
    <row r="54" spans="1:241" ht="12.75" customHeight="1">
      <c r="A54" s="1864">
        <v>30</v>
      </c>
      <c r="B54" s="66"/>
      <c r="C54" s="852"/>
      <c r="D54" s="852"/>
      <c r="E54" s="852"/>
      <c r="F54" s="852"/>
      <c r="G54" s="853"/>
      <c r="H54" s="2687"/>
      <c r="I54" s="852"/>
      <c r="J54" s="852"/>
      <c r="K54" s="200"/>
      <c r="L54" s="200"/>
      <c r="M54" s="200"/>
      <c r="N54" s="137">
        <v>30</v>
      </c>
      <c r="O54" s="11"/>
      <c r="P54" s="1674"/>
      <c r="Q54" s="1674"/>
      <c r="R54" s="1674"/>
      <c r="S54" s="2118"/>
      <c r="T54" s="1673"/>
      <c r="U54" s="1673"/>
      <c r="V54" s="1673"/>
      <c r="W54" s="1673"/>
      <c r="X54" s="1673"/>
      <c r="Y54" s="1673"/>
      <c r="Z54" s="1673"/>
      <c r="AA54" s="2122"/>
      <c r="AB54" s="1673"/>
      <c r="AC54" s="1673"/>
      <c r="AD54" s="1673"/>
      <c r="AE54" s="1673"/>
      <c r="AF54" s="1673"/>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row>
    <row r="55" spans="1:241" ht="12.75" customHeight="1">
      <c r="A55" s="1864">
        <v>31</v>
      </c>
      <c r="B55" s="66" t="s">
        <v>5100</v>
      </c>
      <c r="C55" s="852">
        <f t="shared" ref="C55:G55" si="4">+SUM(C41:C54)</f>
        <v>1367172</v>
      </c>
      <c r="D55" s="852">
        <f t="shared" si="4"/>
        <v>0</v>
      </c>
      <c r="E55" s="852">
        <f t="shared" si="4"/>
        <v>11785018</v>
      </c>
      <c r="F55" s="852">
        <f t="shared" si="4"/>
        <v>21041816</v>
      </c>
      <c r="G55" s="852">
        <f t="shared" si="4"/>
        <v>7811349</v>
      </c>
      <c r="H55" s="852">
        <f>+SUM(H41:H54)-1</f>
        <v>-78279</v>
      </c>
      <c r="I55" s="852">
        <f>+SUM(I41:I54)</f>
        <v>0</v>
      </c>
      <c r="J55" s="852">
        <f>+SUM(J41:J54)</f>
        <v>8146105</v>
      </c>
      <c r="K55" s="852">
        <f t="shared" ref="K55:M55" si="5">+SUM(K41:K54)</f>
        <v>0</v>
      </c>
      <c r="L55" s="852">
        <f t="shared" si="5"/>
        <v>0</v>
      </c>
      <c r="M55" s="852">
        <f t="shared" si="5"/>
        <v>1556865</v>
      </c>
      <c r="N55" s="137">
        <v>31</v>
      </c>
      <c r="O55" s="11"/>
      <c r="P55" s="1674"/>
      <c r="Q55" s="1674"/>
      <c r="R55" s="1674"/>
      <c r="S55" s="1674"/>
      <c r="T55" s="2121"/>
      <c r="U55" s="1673"/>
      <c r="V55" s="2121"/>
      <c r="W55" s="1673"/>
      <c r="X55" s="2121"/>
      <c r="Y55" s="1673"/>
      <c r="Z55" s="2121"/>
      <c r="AA55" s="1673"/>
      <c r="AB55" s="2121"/>
      <c r="AC55" s="1673"/>
      <c r="AD55" s="2121"/>
      <c r="AE55" s="1673"/>
      <c r="AF55" s="212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row>
    <row r="56" spans="1:241" ht="12.75" customHeight="1">
      <c r="A56" s="1864">
        <v>32</v>
      </c>
      <c r="B56" s="66"/>
      <c r="C56" s="852"/>
      <c r="D56" s="852"/>
      <c r="E56" s="852"/>
      <c r="F56" s="852"/>
      <c r="G56" s="853"/>
      <c r="H56" s="2687"/>
      <c r="I56" s="852"/>
      <c r="J56" s="852"/>
      <c r="K56" s="66"/>
      <c r="L56" s="66"/>
      <c r="M56" s="66"/>
      <c r="N56" s="137">
        <v>32</v>
      </c>
      <c r="O56" s="11"/>
      <c r="P56" s="1674"/>
      <c r="Q56" s="1674"/>
      <c r="R56" s="1674"/>
      <c r="S56" s="1674"/>
      <c r="T56" s="2132"/>
      <c r="U56" s="1673"/>
      <c r="V56" s="2132"/>
      <c r="W56" s="1673"/>
      <c r="X56" s="2132"/>
      <c r="Y56" s="1673"/>
      <c r="Z56" s="2132"/>
      <c r="AA56" s="1673"/>
      <c r="AB56" s="2132"/>
      <c r="AC56" s="1673"/>
      <c r="AD56" s="2132"/>
      <c r="AE56" s="1673"/>
      <c r="AF56" s="2132"/>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row>
    <row r="57" spans="1:241" ht="12.75" customHeight="1">
      <c r="A57" s="1864">
        <v>33</v>
      </c>
      <c r="B57" s="66" t="s">
        <v>5101</v>
      </c>
      <c r="C57" s="852"/>
      <c r="D57" s="852">
        <v>16271307</v>
      </c>
      <c r="E57" s="852">
        <v>51587066</v>
      </c>
      <c r="F57" s="852">
        <v>54046578</v>
      </c>
      <c r="G57" s="853">
        <v>283796</v>
      </c>
      <c r="H57" s="2687"/>
      <c r="I57" s="852">
        <v>19014615</v>
      </c>
      <c r="J57" s="852"/>
      <c r="K57" s="200"/>
      <c r="L57" s="200"/>
      <c r="M57" s="200"/>
      <c r="N57" s="137">
        <v>33</v>
      </c>
      <c r="O57" s="11"/>
      <c r="P57" s="1685"/>
      <c r="Q57" s="2133"/>
      <c r="R57" s="1685"/>
      <c r="S57" s="2118"/>
      <c r="T57" s="1673"/>
      <c r="U57" s="1673"/>
      <c r="V57" s="1673"/>
      <c r="W57" s="1673"/>
      <c r="X57" s="1673"/>
      <c r="Y57" s="1673"/>
      <c r="Z57" s="1673"/>
      <c r="AA57" s="1673"/>
      <c r="AB57" s="1673"/>
      <c r="AC57" s="1673"/>
      <c r="AD57" s="1673"/>
      <c r="AE57" s="1673"/>
      <c r="AF57" s="1673"/>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row>
    <row r="58" spans="1:241" ht="12.75" customHeight="1">
      <c r="A58" s="1864">
        <v>34</v>
      </c>
      <c r="B58" s="66"/>
      <c r="C58" s="852"/>
      <c r="D58" s="852"/>
      <c r="E58" s="852"/>
      <c r="F58" s="852"/>
      <c r="G58" s="853"/>
      <c r="H58" s="2687"/>
      <c r="I58" s="852"/>
      <c r="J58" s="852"/>
      <c r="K58" s="66"/>
      <c r="L58" s="66"/>
      <c r="M58" s="66"/>
      <c r="N58" s="137">
        <v>34</v>
      </c>
      <c r="O58" s="11"/>
      <c r="P58" s="1674"/>
      <c r="Q58" s="1674"/>
      <c r="R58" s="1674"/>
      <c r="S58" s="2118"/>
      <c r="T58" s="1673"/>
      <c r="U58" s="1673"/>
      <c r="V58" s="1673"/>
      <c r="W58" s="1673"/>
      <c r="X58" s="1673"/>
      <c r="Y58" s="1673"/>
      <c r="Z58" s="1673"/>
      <c r="AA58" s="1673"/>
      <c r="AB58" s="1673"/>
      <c r="AC58" s="1673"/>
      <c r="AD58" s="1673"/>
      <c r="AE58" s="1673"/>
      <c r="AF58" s="1673"/>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row>
    <row r="59" spans="1:241" ht="12.75" customHeight="1">
      <c r="A59" s="1864">
        <v>35</v>
      </c>
      <c r="B59" s="66" t="s">
        <v>5102</v>
      </c>
      <c r="C59" s="852">
        <v>276686</v>
      </c>
      <c r="D59" s="852"/>
      <c r="E59" s="852"/>
      <c r="F59" s="852"/>
      <c r="G59" s="853">
        <v>283586</v>
      </c>
      <c r="H59" s="2687">
        <f>C59-D59+E59-F59+G59</f>
        <v>560272</v>
      </c>
      <c r="I59" s="852"/>
      <c r="J59" s="852"/>
      <c r="K59" s="66"/>
      <c r="L59" s="66"/>
      <c r="M59" s="66"/>
      <c r="N59" s="137">
        <v>35</v>
      </c>
      <c r="O59" s="11"/>
      <c r="P59" s="1674"/>
      <c r="Q59" s="1674"/>
      <c r="R59" s="1674"/>
      <c r="S59" s="1674"/>
      <c r="T59" s="2121"/>
      <c r="U59" s="1673"/>
      <c r="V59" s="2121"/>
      <c r="W59" s="1673"/>
      <c r="X59" s="2121"/>
      <c r="Y59" s="1673"/>
      <c r="Z59" s="2121"/>
      <c r="AA59" s="1673"/>
      <c r="AB59" s="2121"/>
      <c r="AC59" s="1673"/>
      <c r="AD59" s="2121"/>
      <c r="AE59" s="1673"/>
      <c r="AF59" s="212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row>
    <row r="60" spans="1:241" ht="12.75" customHeight="1">
      <c r="A60" s="1864">
        <v>36</v>
      </c>
      <c r="B60" s="66"/>
      <c r="C60" s="852"/>
      <c r="D60" s="852"/>
      <c r="E60" s="852"/>
      <c r="F60" s="852"/>
      <c r="G60" s="2692"/>
      <c r="H60" s="2687"/>
      <c r="I60" s="852"/>
      <c r="J60" s="852"/>
      <c r="K60" s="200"/>
      <c r="L60" s="200"/>
      <c r="M60" s="200"/>
      <c r="N60" s="137">
        <v>36</v>
      </c>
      <c r="O60" s="11"/>
      <c r="P60" s="1674"/>
      <c r="Q60" s="1674"/>
      <c r="R60" s="1674"/>
      <c r="S60" s="1674"/>
      <c r="T60" s="2132"/>
      <c r="U60" s="1673"/>
      <c r="V60" s="2132"/>
      <c r="W60" s="1673"/>
      <c r="X60" s="2132"/>
      <c r="Y60" s="1673"/>
      <c r="Z60" s="2132"/>
      <c r="AA60" s="1673"/>
      <c r="AB60" s="2132"/>
      <c r="AC60" s="1673"/>
      <c r="AD60" s="2132"/>
      <c r="AE60" s="1673"/>
      <c r="AF60" s="2132"/>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row>
    <row r="61" spans="1:241" ht="12.75" customHeight="1">
      <c r="A61" s="1864">
        <v>37</v>
      </c>
      <c r="B61" s="66" t="s">
        <v>5103</v>
      </c>
      <c r="C61" s="852">
        <v>656086</v>
      </c>
      <c r="D61" s="852"/>
      <c r="E61" s="852">
        <v>6200153</v>
      </c>
      <c r="F61" s="852"/>
      <c r="G61" s="853">
        <v>-7355141</v>
      </c>
      <c r="H61" s="2687">
        <f>C61-D61+E61-F61+G61+1</f>
        <v>-498901</v>
      </c>
      <c r="I61" s="852"/>
      <c r="J61" s="852"/>
      <c r="K61" s="200"/>
      <c r="L61" s="200"/>
      <c r="M61" s="200"/>
      <c r="N61" s="137">
        <v>37</v>
      </c>
      <c r="O61" s="11"/>
      <c r="P61" s="1674"/>
      <c r="Q61" s="1681"/>
      <c r="R61" s="1674"/>
      <c r="S61" s="2118"/>
      <c r="T61" s="2124"/>
      <c r="U61" s="1673"/>
      <c r="V61" s="2124"/>
      <c r="W61" s="1673"/>
      <c r="X61" s="2124"/>
      <c r="Y61" s="1673"/>
      <c r="Z61" s="2124"/>
      <c r="AA61" s="2122"/>
      <c r="AB61" s="2124"/>
      <c r="AC61" s="1673"/>
      <c r="AD61" s="2124"/>
      <c r="AE61" s="1673"/>
      <c r="AF61" s="2124"/>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row>
    <row r="62" spans="1:241" ht="12.75" customHeight="1">
      <c r="A62" s="1864">
        <v>38</v>
      </c>
      <c r="B62" s="66" t="s">
        <v>5104</v>
      </c>
      <c r="C62" s="852"/>
      <c r="D62" s="852">
        <v>3749593</v>
      </c>
      <c r="E62" s="852"/>
      <c r="F62" s="852"/>
      <c r="G62" s="853">
        <v>-35541</v>
      </c>
      <c r="H62" s="2687"/>
      <c r="I62" s="852">
        <v>3714052</v>
      </c>
      <c r="J62" s="852"/>
      <c r="K62" s="200"/>
      <c r="L62" s="200"/>
      <c r="M62" s="200"/>
      <c r="N62" s="137">
        <v>38</v>
      </c>
      <c r="O62" s="11"/>
      <c r="P62" s="1674"/>
      <c r="Q62" s="1681"/>
      <c r="R62" s="1674"/>
      <c r="S62" s="2118"/>
      <c r="T62" s="1682"/>
      <c r="U62" s="1673"/>
      <c r="V62" s="1682"/>
      <c r="W62" s="1673"/>
      <c r="X62" s="1682"/>
      <c r="Y62" s="1673"/>
      <c r="Z62" s="1682"/>
      <c r="AA62" s="1673"/>
      <c r="AB62" s="1682"/>
      <c r="AC62" s="1673"/>
      <c r="AD62" s="1673"/>
      <c r="AE62" s="1673"/>
      <c r="AF62" s="1682"/>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row>
    <row r="63" spans="1:241" ht="12.75" customHeight="1">
      <c r="A63" s="1864">
        <v>39</v>
      </c>
      <c r="B63" s="66" t="s">
        <v>4719</v>
      </c>
      <c r="C63" s="852">
        <f t="shared" ref="C63:M63" si="6">SUM(C56:C62)</f>
        <v>932772</v>
      </c>
      <c r="D63" s="852">
        <f t="shared" si="6"/>
        <v>20020900</v>
      </c>
      <c r="E63" s="852">
        <f t="shared" si="6"/>
        <v>57787219</v>
      </c>
      <c r="F63" s="852">
        <f t="shared" si="6"/>
        <v>54046578</v>
      </c>
      <c r="G63" s="852">
        <f t="shared" si="6"/>
        <v>-6823300</v>
      </c>
      <c r="H63" s="852">
        <f t="shared" si="6"/>
        <v>61371</v>
      </c>
      <c r="I63" s="852">
        <f t="shared" si="6"/>
        <v>22728667</v>
      </c>
      <c r="J63" s="852">
        <f t="shared" si="6"/>
        <v>0</v>
      </c>
      <c r="K63" s="852">
        <f t="shared" si="6"/>
        <v>0</v>
      </c>
      <c r="L63" s="852">
        <f t="shared" si="6"/>
        <v>0</v>
      </c>
      <c r="M63" s="852">
        <f t="shared" si="6"/>
        <v>0</v>
      </c>
      <c r="N63" s="137">
        <v>39</v>
      </c>
      <c r="O63" s="11"/>
      <c r="P63" s="1674"/>
      <c r="Q63" s="1681"/>
      <c r="R63" s="1674"/>
      <c r="S63" s="2118"/>
      <c r="T63" s="2124"/>
      <c r="U63" s="1673"/>
      <c r="V63" s="2124"/>
      <c r="W63" s="1673"/>
      <c r="X63" s="2124"/>
      <c r="Y63" s="1673"/>
      <c r="Z63" s="2124"/>
      <c r="AA63" s="2122"/>
      <c r="AB63" s="2124"/>
      <c r="AC63" s="1673"/>
      <c r="AD63" s="2124"/>
      <c r="AE63" s="1673"/>
      <c r="AF63" s="2124"/>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row>
    <row r="64" spans="1:241" ht="15.75" customHeight="1" thickBot="1">
      <c r="A64" s="221">
        <v>40</v>
      </c>
      <c r="B64" s="152" t="s">
        <v>1741</v>
      </c>
      <c r="C64" s="2693">
        <f t="shared" ref="C64:J64" si="7">C63+C55+C40</f>
        <v>2332784</v>
      </c>
      <c r="D64" s="2693">
        <f t="shared" si="7"/>
        <v>20020900</v>
      </c>
      <c r="E64" s="2693">
        <f t="shared" si="7"/>
        <v>79185843</v>
      </c>
      <c r="F64" s="2693">
        <f t="shared" si="7"/>
        <v>83917653</v>
      </c>
      <c r="G64" s="2693">
        <f t="shared" si="7"/>
        <v>955196</v>
      </c>
      <c r="H64" s="2693">
        <f t="shared" si="7"/>
        <v>767427</v>
      </c>
      <c r="I64" s="2693">
        <f t="shared" si="7"/>
        <v>22728667</v>
      </c>
      <c r="J64" s="2693">
        <f t="shared" si="7"/>
        <v>15398377</v>
      </c>
      <c r="K64" s="171">
        <f t="shared" ref="K64:M64" si="8">K25+K40+K49+SUM(K50:K63)</f>
        <v>0</v>
      </c>
      <c r="L64" s="171">
        <f t="shared" si="8"/>
        <v>0</v>
      </c>
      <c r="M64" s="171">
        <f t="shared" si="8"/>
        <v>-4621863</v>
      </c>
      <c r="N64" s="173">
        <v>40</v>
      </c>
      <c r="O64" s="11"/>
      <c r="P64" s="1674"/>
      <c r="Q64" s="1681"/>
      <c r="R64" s="1674"/>
      <c r="S64" s="2118"/>
      <c r="T64" s="1682"/>
      <c r="U64" s="1673"/>
      <c r="V64" s="1682"/>
      <c r="W64" s="1673"/>
      <c r="X64" s="1682"/>
      <c r="Y64" s="1673"/>
      <c r="Z64" s="1682"/>
      <c r="AA64" s="1673"/>
      <c r="AB64" s="1682"/>
      <c r="AC64" s="1673"/>
      <c r="AD64" s="1673"/>
      <c r="AE64" s="1673"/>
      <c r="AF64" s="1682"/>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row>
    <row r="65" spans="1:241" ht="12.75" customHeight="1">
      <c r="A65" s="11"/>
      <c r="B65" s="11"/>
      <c r="C65" s="11"/>
      <c r="D65" s="11"/>
      <c r="E65" s="11"/>
      <c r="F65" s="11"/>
      <c r="G65" s="11"/>
      <c r="H65" s="11"/>
      <c r="I65" s="11"/>
      <c r="J65" s="11"/>
      <c r="K65" s="11"/>
      <c r="L65" s="11"/>
      <c r="M65" s="11"/>
      <c r="N65" s="11"/>
      <c r="O65" s="11"/>
      <c r="P65" s="1674"/>
      <c r="Q65" s="1681"/>
      <c r="R65" s="1674"/>
      <c r="S65" s="2118"/>
      <c r="T65" s="1682"/>
      <c r="U65" s="2134"/>
      <c r="V65" s="2134"/>
      <c r="W65" s="1685"/>
      <c r="X65" s="1682"/>
      <c r="Y65" s="1682"/>
      <c r="Z65" s="1673"/>
      <c r="AA65" s="1685"/>
      <c r="AB65" s="1685"/>
      <c r="AC65" s="1685"/>
      <c r="AD65" s="1673"/>
      <c r="AE65" s="1673"/>
      <c r="AF65" s="1673"/>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row>
    <row r="66" spans="1:241" ht="18">
      <c r="A66" s="11" t="s">
        <v>619</v>
      </c>
      <c r="B66" s="11"/>
      <c r="C66" s="281"/>
      <c r="D66" s="11"/>
      <c r="E66" s="11"/>
      <c r="F66" s="11"/>
      <c r="G66" s="11"/>
      <c r="H66" s="11" t="str">
        <f>A66</f>
        <v>FERC FORM NO.1 (ED.  12-96) NYPSC Modified-96</v>
      </c>
      <c r="I66" s="11"/>
      <c r="J66" s="282"/>
      <c r="K66" s="11"/>
      <c r="L66" s="11"/>
      <c r="M66" s="11"/>
      <c r="N66" s="11"/>
      <c r="O66" s="11"/>
      <c r="P66" s="1685"/>
      <c r="Q66" s="2133"/>
      <c r="R66" s="1685"/>
      <c r="S66" s="2118"/>
      <c r="T66" s="1682"/>
      <c r="U66" s="2134"/>
      <c r="V66" s="2134"/>
      <c r="W66" s="1685"/>
      <c r="X66" s="1682"/>
      <c r="Y66" s="1682"/>
      <c r="Z66" s="1673"/>
      <c r="AA66" s="1685"/>
      <c r="AB66" s="1685"/>
      <c r="AC66" s="1685"/>
      <c r="AD66" s="1673"/>
      <c r="AE66" s="1685"/>
      <c r="AF66" s="1685"/>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row>
    <row r="67" spans="1:241" ht="18.75" customHeight="1">
      <c r="A67" s="44" t="s">
        <v>620</v>
      </c>
      <c r="B67" s="44"/>
      <c r="C67" s="44"/>
      <c r="D67" s="44"/>
      <c r="E67" s="44"/>
      <c r="F67" s="44"/>
      <c r="G67" s="44"/>
      <c r="H67" s="44" t="s">
        <v>621</v>
      </c>
      <c r="I67" s="44"/>
      <c r="J67" s="44"/>
      <c r="K67" s="1316"/>
      <c r="L67" s="44"/>
      <c r="M67" s="44"/>
      <c r="N67" s="44"/>
      <c r="O67" s="11"/>
      <c r="P67" s="1674"/>
      <c r="Q67" s="1674"/>
      <c r="R67" s="1674"/>
      <c r="S67" s="1674"/>
      <c r="T67" s="2135"/>
      <c r="U67" s="1673"/>
      <c r="V67" s="2135"/>
      <c r="W67" s="1673"/>
      <c r="X67" s="2135"/>
      <c r="Y67" s="1673"/>
      <c r="Z67" s="2135"/>
      <c r="AA67" s="1673"/>
      <c r="AB67" s="2135"/>
      <c r="AC67" s="1673"/>
      <c r="AD67" s="2135"/>
      <c r="AE67" s="1673"/>
      <c r="AF67" s="2135"/>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row>
    <row r="68" spans="1:241" ht="12.75" customHeight="1">
      <c r="A68" s="533"/>
      <c r="B68" s="533"/>
      <c r="C68" s="533"/>
      <c r="D68" s="533"/>
      <c r="E68" s="533"/>
      <c r="F68" s="533"/>
      <c r="G68" s="533"/>
      <c r="H68" s="533"/>
      <c r="I68" s="533"/>
      <c r="J68" s="533"/>
      <c r="K68" s="533"/>
      <c r="L68" s="533"/>
      <c r="M68" s="533"/>
      <c r="N68" s="533"/>
      <c r="O68" s="11"/>
      <c r="P68" s="1674"/>
      <c r="Q68" s="1674"/>
      <c r="R68" s="1674"/>
      <c r="S68" s="1674"/>
      <c r="T68" s="2132"/>
      <c r="U68" s="1673"/>
      <c r="V68" s="2136"/>
      <c r="W68" s="1673"/>
      <c r="X68" s="2132"/>
      <c r="Y68" s="1673"/>
      <c r="Z68" s="2132"/>
      <c r="AA68" s="1673"/>
      <c r="AB68" s="2132"/>
      <c r="AC68" s="1673"/>
      <c r="AD68" s="2136"/>
      <c r="AE68" s="1673"/>
      <c r="AF68" s="2132"/>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row>
    <row r="69" spans="1:241" ht="12.75" customHeight="1">
      <c r="A69" s="533"/>
      <c r="B69" s="533"/>
      <c r="C69" s="533"/>
      <c r="D69" s="533"/>
      <c r="E69" s="533"/>
      <c r="F69" s="533"/>
      <c r="G69" s="533"/>
      <c r="H69" s="533"/>
      <c r="I69" s="533"/>
      <c r="J69" s="533"/>
      <c r="K69" s="533"/>
      <c r="L69" s="533"/>
      <c r="M69" s="533"/>
      <c r="N69" s="533"/>
      <c r="O69" s="11"/>
      <c r="P69" s="1674"/>
      <c r="Q69" s="1674"/>
      <c r="R69" s="1674"/>
      <c r="S69" s="1674"/>
      <c r="T69" s="2132"/>
      <c r="U69" s="1673"/>
      <c r="V69" s="2136"/>
      <c r="W69" s="1673"/>
      <c r="X69" s="2132"/>
      <c r="Y69" s="1673"/>
      <c r="Z69" s="2132"/>
      <c r="AA69" s="1673"/>
      <c r="AB69" s="2132"/>
      <c r="AC69" s="1673"/>
      <c r="AD69" s="2136"/>
      <c r="AE69" s="1673"/>
      <c r="AF69" s="2132"/>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row>
    <row r="70" spans="1:241" ht="12.75" customHeight="1" thickBot="1">
      <c r="A70" s="533"/>
      <c r="B70" s="533"/>
      <c r="C70" s="533"/>
      <c r="D70" s="533"/>
      <c r="E70" s="1662"/>
      <c r="F70" s="533"/>
      <c r="G70" s="533"/>
      <c r="H70" s="533"/>
      <c r="I70" s="533"/>
      <c r="J70" s="533"/>
      <c r="K70" s="533"/>
      <c r="L70" s="1662"/>
      <c r="M70" s="533"/>
      <c r="N70" s="533"/>
      <c r="P70" s="1674"/>
      <c r="Q70" s="1681"/>
      <c r="R70" s="1674"/>
      <c r="S70" s="1674"/>
      <c r="T70" s="2126"/>
      <c r="U70" s="1673"/>
      <c r="V70" s="2126"/>
      <c r="W70" s="1673"/>
      <c r="X70" s="2126"/>
      <c r="Y70" s="1673"/>
      <c r="Z70" s="2126"/>
      <c r="AA70" s="1673"/>
      <c r="AB70" s="2126"/>
      <c r="AC70" s="1673"/>
      <c r="AD70" s="2126"/>
      <c r="AE70" s="1673"/>
      <c r="AF70" s="2126"/>
    </row>
    <row r="71" spans="1:241" ht="12.75" customHeight="1" thickTop="1">
      <c r="A71" s="561"/>
      <c r="B71" s="561"/>
      <c r="C71" s="561"/>
      <c r="D71" s="561"/>
      <c r="E71" s="561"/>
      <c r="F71" s="561"/>
      <c r="G71" s="561"/>
      <c r="H71" s="533"/>
      <c r="I71" s="533"/>
      <c r="J71" s="533"/>
      <c r="K71" s="533"/>
      <c r="L71" s="533"/>
      <c r="M71" s="533"/>
      <c r="N71" s="533"/>
      <c r="P71" s="1674"/>
      <c r="Q71" s="1674"/>
      <c r="R71" s="1674"/>
      <c r="S71" s="1674"/>
      <c r="T71" s="1674"/>
      <c r="U71" s="1674"/>
      <c r="V71" s="1674"/>
      <c r="W71" s="1674"/>
      <c r="X71" s="1674"/>
      <c r="Y71" s="1674"/>
      <c r="Z71" s="1674"/>
      <c r="AA71" s="1674"/>
      <c r="AB71" s="1674"/>
      <c r="AC71" s="1674"/>
      <c r="AD71" s="1674"/>
      <c r="AE71" s="1674"/>
      <c r="AF71" s="1674"/>
    </row>
    <row r="72" spans="1:241" ht="12.75" customHeight="1">
      <c r="A72" s="561"/>
      <c r="B72" s="561"/>
      <c r="C72" s="561"/>
      <c r="D72" s="561"/>
      <c r="E72" s="561"/>
      <c r="F72" s="561"/>
      <c r="G72" s="561"/>
      <c r="H72" s="533"/>
      <c r="I72" s="533"/>
      <c r="J72" s="533"/>
      <c r="K72" s="533"/>
      <c r="L72" s="533"/>
      <c r="M72" s="533"/>
      <c r="N72" s="533"/>
      <c r="P72" s="1681"/>
      <c r="Q72" s="1674"/>
      <c r="R72" s="1674"/>
      <c r="S72" s="1674"/>
      <c r="T72" s="1674"/>
      <c r="U72" s="1674"/>
      <c r="V72" s="1674"/>
      <c r="W72" s="1674"/>
      <c r="X72" s="1674"/>
      <c r="Y72" s="1674"/>
      <c r="Z72" s="1674"/>
      <c r="AA72" s="1674"/>
      <c r="AB72" s="1674"/>
      <c r="AC72" s="1674"/>
      <c r="AD72" s="1674"/>
      <c r="AE72" s="1674"/>
      <c r="AF72" s="1674"/>
    </row>
    <row r="73" spans="1:241" ht="12.75" customHeight="1">
      <c r="A73" s="1866"/>
      <c r="B73" s="533"/>
      <c r="C73" s="1866"/>
      <c r="D73" s="1866"/>
      <c r="E73" s="1866"/>
      <c r="F73" s="533"/>
      <c r="G73" s="533"/>
      <c r="H73" s="533"/>
      <c r="I73" s="533"/>
      <c r="J73" s="533"/>
      <c r="K73" s="533"/>
      <c r="L73" s="533"/>
      <c r="M73" s="533"/>
      <c r="N73" s="1866"/>
      <c r="P73" s="1674"/>
      <c r="Q73" s="1674"/>
      <c r="R73" s="1674"/>
      <c r="S73" s="1674"/>
      <c r="T73" s="1674"/>
      <c r="U73" s="1674"/>
      <c r="V73" s="1674"/>
      <c r="W73" s="1674"/>
      <c r="X73" s="1674"/>
      <c r="Y73" s="1674"/>
      <c r="Z73" s="1674"/>
      <c r="AA73" s="1674"/>
      <c r="AB73" s="1674"/>
      <c r="AC73" s="1674"/>
      <c r="AD73" s="1674"/>
      <c r="AE73" s="1674"/>
      <c r="AF73" s="1674"/>
    </row>
    <row r="74" spans="1:241" ht="12.75" customHeight="1">
      <c r="A74" s="1866"/>
      <c r="B74" s="1866"/>
      <c r="C74" s="1866"/>
      <c r="D74" s="1866"/>
      <c r="E74" s="1866"/>
      <c r="F74" s="533"/>
      <c r="G74" s="533"/>
      <c r="H74" s="533"/>
      <c r="I74" s="533"/>
      <c r="J74" s="533"/>
      <c r="K74" s="533"/>
      <c r="L74" s="533"/>
      <c r="M74" s="533"/>
      <c r="N74" s="1866"/>
      <c r="P74" s="1214"/>
      <c r="Q74" s="1674"/>
      <c r="R74" s="1674"/>
      <c r="S74" s="1674"/>
      <c r="T74" s="1673"/>
      <c r="U74" s="1673"/>
      <c r="V74" s="1673"/>
      <c r="W74" s="1673"/>
      <c r="X74" s="1673"/>
      <c r="Y74" s="1673"/>
      <c r="Z74" s="1673"/>
      <c r="AA74" s="1673"/>
      <c r="AB74" s="1673"/>
      <c r="AC74" s="1673"/>
      <c r="AD74" s="1673"/>
      <c r="AE74" s="1673"/>
      <c r="AF74" s="1673"/>
    </row>
    <row r="75" spans="1:241" ht="12.75" customHeight="1">
      <c r="A75" s="1866"/>
      <c r="B75" s="1866"/>
      <c r="C75" s="1866"/>
      <c r="D75" s="1866"/>
      <c r="E75" s="1866"/>
      <c r="F75" s="1866"/>
      <c r="G75" s="1866"/>
      <c r="H75" s="533"/>
      <c r="I75" s="533"/>
      <c r="J75" s="533"/>
      <c r="K75" s="533"/>
      <c r="L75" s="533"/>
      <c r="M75" s="533"/>
      <c r="N75" s="1866"/>
      <c r="P75" s="2117"/>
      <c r="Q75" s="1681"/>
      <c r="R75" s="1674"/>
      <c r="S75" s="1674"/>
      <c r="T75" s="1673"/>
      <c r="U75" s="1673"/>
      <c r="V75" s="1673"/>
      <c r="W75" s="1673"/>
      <c r="X75" s="1673"/>
      <c r="Y75" s="1673"/>
      <c r="Z75" s="1673"/>
      <c r="AA75" s="1673"/>
      <c r="AB75" s="1673"/>
      <c r="AC75" s="1673"/>
      <c r="AD75" s="1673"/>
      <c r="AE75" s="1673"/>
      <c r="AF75" s="1673"/>
    </row>
    <row r="76" spans="1:241" ht="12.75" customHeight="1">
      <c r="A76" s="1866"/>
      <c r="B76" s="1866"/>
      <c r="C76" s="1866"/>
      <c r="D76" s="1866"/>
      <c r="E76" s="1866"/>
      <c r="F76" s="1866"/>
      <c r="G76" s="1866"/>
      <c r="H76" s="533"/>
      <c r="I76" s="533"/>
      <c r="J76" s="533"/>
      <c r="K76" s="533"/>
      <c r="L76" s="533"/>
      <c r="M76" s="533"/>
      <c r="N76" s="1866"/>
      <c r="P76" s="1674"/>
      <c r="Q76" s="1681"/>
      <c r="R76" s="1674"/>
      <c r="S76" s="2118"/>
      <c r="T76" s="1673"/>
      <c r="U76" s="1673"/>
      <c r="V76" s="1673"/>
      <c r="W76" s="1673"/>
      <c r="X76" s="1673"/>
      <c r="Y76" s="1673"/>
      <c r="Z76" s="1673"/>
      <c r="AA76" s="1673"/>
      <c r="AB76" s="1673"/>
      <c r="AC76" s="1673"/>
      <c r="AD76" s="1673"/>
      <c r="AE76" s="1673"/>
      <c r="AF76" s="1673"/>
    </row>
    <row r="77" spans="1:241" ht="12.75" customHeight="1">
      <c r="A77" s="1866"/>
      <c r="B77" s="533"/>
      <c r="C77" s="533"/>
      <c r="D77" s="533"/>
      <c r="E77" s="533"/>
      <c r="F77" s="533"/>
      <c r="G77" s="533"/>
      <c r="H77" s="533"/>
      <c r="I77" s="533"/>
      <c r="J77" s="533"/>
      <c r="K77" s="533"/>
      <c r="L77" s="533"/>
      <c r="M77" s="533"/>
      <c r="N77" s="1866"/>
      <c r="P77" s="1674"/>
      <c r="Q77" s="1674"/>
      <c r="R77" s="1674"/>
      <c r="S77" s="2118"/>
      <c r="T77" s="1673"/>
      <c r="U77" s="1673"/>
      <c r="V77" s="1673"/>
      <c r="W77" s="1673"/>
      <c r="X77" s="1673"/>
      <c r="Y77" s="1673"/>
      <c r="Z77" s="1673"/>
      <c r="AA77" s="1673"/>
      <c r="AB77" s="1673"/>
      <c r="AC77" s="1673"/>
      <c r="AD77" s="1673"/>
      <c r="AE77" s="1673"/>
      <c r="AF77" s="1673"/>
    </row>
    <row r="78" spans="1:241" ht="12.75" customHeight="1">
      <c r="A78" s="1866"/>
      <c r="B78" s="533"/>
      <c r="C78" s="563"/>
      <c r="D78" s="563"/>
      <c r="E78" s="563"/>
      <c r="F78" s="563"/>
      <c r="G78" s="563"/>
      <c r="H78" s="563"/>
      <c r="I78" s="563"/>
      <c r="J78" s="563"/>
      <c r="K78" s="562"/>
      <c r="L78" s="562"/>
      <c r="M78" s="563"/>
      <c r="N78" s="1866"/>
      <c r="P78" s="1674"/>
      <c r="Q78" s="1674"/>
      <c r="R78" s="1674"/>
      <c r="S78" s="1674"/>
      <c r="T78" s="2121"/>
      <c r="U78" s="1673"/>
      <c r="V78" s="2121"/>
      <c r="W78" s="1673"/>
      <c r="X78" s="2121"/>
      <c r="Y78" s="1673"/>
      <c r="Z78" s="2121"/>
      <c r="AA78" s="1673"/>
      <c r="AB78" s="2121"/>
      <c r="AC78" s="1673"/>
      <c r="AD78" s="2121"/>
      <c r="AE78" s="1673"/>
      <c r="AF78" s="2121"/>
    </row>
    <row r="79" spans="1:241" ht="12.75" customHeight="1">
      <c r="A79" s="1866"/>
      <c r="B79" s="533"/>
      <c r="C79" s="562"/>
      <c r="D79" s="563"/>
      <c r="E79" s="562"/>
      <c r="F79" s="562"/>
      <c r="G79" s="562"/>
      <c r="H79" s="562"/>
      <c r="I79" s="563"/>
      <c r="J79" s="562"/>
      <c r="K79" s="562"/>
      <c r="L79" s="562"/>
      <c r="M79" s="562"/>
      <c r="N79" s="1866"/>
      <c r="P79" s="1674"/>
      <c r="Q79" s="1674"/>
      <c r="R79" s="1674"/>
      <c r="S79" s="1674"/>
      <c r="T79" s="1674"/>
      <c r="U79" s="1674"/>
      <c r="V79" s="1674"/>
      <c r="W79" s="1674"/>
      <c r="X79" s="1674"/>
      <c r="Y79" s="1674"/>
      <c r="Z79" s="1674"/>
      <c r="AA79" s="1674"/>
      <c r="AB79" s="1674"/>
      <c r="AC79" s="1674"/>
      <c r="AD79" s="1674"/>
      <c r="AE79" s="1674"/>
      <c r="AF79" s="2119"/>
    </row>
    <row r="80" spans="1:241" ht="12.75" customHeight="1">
      <c r="A80" s="1866"/>
      <c r="B80" s="533"/>
      <c r="C80" s="562"/>
      <c r="D80" s="562"/>
      <c r="E80" s="562"/>
      <c r="F80" s="562"/>
      <c r="G80" s="562"/>
      <c r="H80" s="562"/>
      <c r="I80" s="562"/>
      <c r="J80" s="562"/>
      <c r="K80" s="562"/>
      <c r="L80" s="562"/>
      <c r="M80" s="562"/>
      <c r="N80" s="1866"/>
      <c r="P80" s="1674"/>
      <c r="Q80" s="1681"/>
      <c r="R80" s="1674"/>
      <c r="S80" s="2118"/>
      <c r="T80" s="1673"/>
      <c r="U80" s="1673"/>
      <c r="V80" s="1673"/>
      <c r="W80" s="1673"/>
      <c r="X80" s="1673"/>
      <c r="Y80" s="1673"/>
      <c r="Z80" s="1673"/>
      <c r="AA80" s="2122"/>
      <c r="AB80" s="1673"/>
      <c r="AC80" s="1673"/>
      <c r="AD80" s="1673"/>
      <c r="AE80" s="1673"/>
      <c r="AF80" s="1673"/>
    </row>
    <row r="81" spans="1:32" ht="12.75" customHeight="1">
      <c r="A81" s="1866"/>
      <c r="B81" s="533"/>
      <c r="C81" s="562"/>
      <c r="D81" s="562"/>
      <c r="E81" s="562"/>
      <c r="F81" s="562"/>
      <c r="G81" s="562"/>
      <c r="H81" s="562"/>
      <c r="I81" s="562"/>
      <c r="J81" s="562"/>
      <c r="K81" s="562"/>
      <c r="L81" s="562"/>
      <c r="M81" s="562"/>
      <c r="N81" s="1866"/>
      <c r="P81" s="1674"/>
      <c r="Q81" s="1674"/>
      <c r="R81" s="1674"/>
      <c r="S81" s="2118"/>
      <c r="T81" s="1673"/>
      <c r="U81" s="1673"/>
      <c r="V81" s="1673"/>
      <c r="W81" s="1673"/>
      <c r="X81" s="1673"/>
      <c r="Y81" s="1673"/>
      <c r="Z81" s="1673"/>
      <c r="AA81" s="2122"/>
      <c r="AB81" s="1673"/>
      <c r="AC81" s="1673"/>
      <c r="AD81" s="1673"/>
      <c r="AE81" s="1673"/>
      <c r="AF81" s="1673"/>
    </row>
    <row r="82" spans="1:32" ht="12.75" customHeight="1">
      <c r="A82" s="1866"/>
      <c r="B82" s="533"/>
      <c r="C82" s="562"/>
      <c r="D82" s="562"/>
      <c r="E82" s="562"/>
      <c r="F82" s="562"/>
      <c r="G82" s="562"/>
      <c r="H82" s="562"/>
      <c r="I82" s="562"/>
      <c r="J82" s="562"/>
      <c r="K82" s="562"/>
      <c r="L82" s="562"/>
      <c r="M82" s="562"/>
      <c r="N82" s="1866"/>
      <c r="P82" s="1674"/>
      <c r="Q82" s="1674"/>
      <c r="R82" s="1674"/>
      <c r="S82" s="1674"/>
      <c r="T82" s="2121"/>
      <c r="U82" s="1673"/>
      <c r="V82" s="2121"/>
      <c r="W82" s="1673"/>
      <c r="X82" s="2121"/>
      <c r="Y82" s="1673"/>
      <c r="Z82" s="2121"/>
      <c r="AA82" s="1673"/>
      <c r="AB82" s="2121"/>
      <c r="AC82" s="1673"/>
      <c r="AD82" s="2121"/>
      <c r="AE82" s="1673"/>
      <c r="AF82" s="2121"/>
    </row>
    <row r="83" spans="1:32" ht="12.75" customHeight="1">
      <c r="A83" s="1866"/>
      <c r="B83" s="533"/>
      <c r="C83" s="562"/>
      <c r="D83" s="562"/>
      <c r="E83" s="562"/>
      <c r="F83" s="562"/>
      <c r="G83" s="562"/>
      <c r="H83" s="562"/>
      <c r="I83" s="562"/>
      <c r="J83" s="562"/>
      <c r="K83" s="562"/>
      <c r="L83" s="562"/>
      <c r="M83" s="562"/>
      <c r="N83" s="1866"/>
      <c r="P83" s="1674"/>
      <c r="Q83" s="1674"/>
      <c r="R83" s="1674"/>
      <c r="S83" s="1674"/>
      <c r="T83" s="1674"/>
      <c r="U83" s="1674"/>
      <c r="V83" s="1674"/>
      <c r="W83" s="1674"/>
      <c r="X83" s="1674"/>
      <c r="Y83" s="1674"/>
      <c r="Z83" s="1674"/>
      <c r="AA83" s="1674"/>
      <c r="AB83" s="1674"/>
      <c r="AC83" s="1674"/>
      <c r="AD83" s="1674"/>
      <c r="AE83" s="1674"/>
      <c r="AF83" s="1674"/>
    </row>
    <row r="84" spans="1:32" ht="12.75" customHeight="1" thickBot="1">
      <c r="A84" s="1866"/>
      <c r="B84" s="533"/>
      <c r="C84" s="562"/>
      <c r="D84" s="562"/>
      <c r="E84" s="562"/>
      <c r="F84" s="562"/>
      <c r="G84" s="562"/>
      <c r="H84" s="562"/>
      <c r="I84" s="562"/>
      <c r="J84" s="562"/>
      <c r="K84" s="562"/>
      <c r="L84" s="562"/>
      <c r="M84" s="562"/>
      <c r="N84" s="1866"/>
      <c r="P84" s="1674"/>
      <c r="Q84" s="1681"/>
      <c r="R84" s="1674"/>
      <c r="S84" s="1674"/>
      <c r="T84" s="2126"/>
      <c r="U84" s="1673"/>
      <c r="V84" s="2126"/>
      <c r="W84" s="1673"/>
      <c r="X84" s="2126"/>
      <c r="Y84" s="1673"/>
      <c r="Z84" s="2126"/>
      <c r="AA84" s="1673"/>
      <c r="AB84" s="2126"/>
      <c r="AC84" s="1673"/>
      <c r="AD84" s="2126"/>
      <c r="AE84" s="1673"/>
      <c r="AF84" s="2126"/>
    </row>
    <row r="85" spans="1:32" ht="19.899999999999999" customHeight="1" thickTop="1">
      <c r="A85" s="1866"/>
      <c r="B85" s="533"/>
      <c r="C85" s="562"/>
      <c r="D85" s="562"/>
      <c r="E85" s="562"/>
      <c r="F85" s="562"/>
      <c r="G85" s="562"/>
      <c r="H85" s="1663"/>
      <c r="I85" s="1430"/>
      <c r="J85" s="1430"/>
      <c r="K85" s="1430"/>
      <c r="L85" s="1430"/>
      <c r="M85" s="1430"/>
      <c r="N85" s="561"/>
      <c r="P85" s="1674"/>
      <c r="Q85" s="1674"/>
      <c r="R85" s="1674"/>
      <c r="S85" s="1674"/>
      <c r="T85" s="1674"/>
      <c r="U85" s="1674"/>
      <c r="V85" s="1674"/>
      <c r="W85" s="1674"/>
      <c r="X85" s="1674"/>
      <c r="Y85" s="1674"/>
      <c r="Z85" s="1674"/>
      <c r="AA85" s="1674"/>
      <c r="AB85" s="1674"/>
      <c r="AC85" s="1674"/>
      <c r="AD85" s="1674"/>
      <c r="AE85" s="1674"/>
      <c r="AF85" s="1674"/>
    </row>
    <row r="86" spans="1:32" ht="12.75" customHeight="1" thickBot="1">
      <c r="A86" s="1866"/>
      <c r="B86" s="533"/>
      <c r="C86" s="562"/>
      <c r="D86" s="562"/>
      <c r="E86" s="562"/>
      <c r="F86" s="562"/>
      <c r="G86" s="562"/>
      <c r="H86" s="562"/>
      <c r="I86" s="562"/>
      <c r="J86" s="562"/>
      <c r="K86" s="562"/>
      <c r="L86" s="562"/>
      <c r="M86" s="562"/>
      <c r="N86" s="1866"/>
      <c r="P86" s="1681"/>
      <c r="Q86" s="1674"/>
      <c r="R86" s="1674"/>
      <c r="S86" s="1674"/>
      <c r="T86" s="2126"/>
      <c r="U86" s="1673"/>
      <c r="V86" s="2126"/>
      <c r="W86" s="1673"/>
      <c r="X86" s="2126"/>
      <c r="Y86" s="1673"/>
      <c r="Z86" s="2126"/>
      <c r="AA86" s="1673"/>
      <c r="AB86" s="2126"/>
      <c r="AC86" s="1673"/>
      <c r="AD86" s="2126"/>
      <c r="AE86" s="1673"/>
      <c r="AF86" s="2126"/>
    </row>
    <row r="87" spans="1:32" ht="12.75" customHeight="1" thickTop="1">
      <c r="A87" s="1866"/>
      <c r="B87" s="533"/>
      <c r="C87" s="562"/>
      <c r="D87" s="562"/>
      <c r="E87" s="562"/>
      <c r="F87" s="562"/>
      <c r="G87" s="562"/>
      <c r="H87" s="562"/>
      <c r="I87" s="562"/>
      <c r="J87" s="562"/>
      <c r="K87" s="562"/>
      <c r="L87" s="562"/>
      <c r="M87" s="562"/>
      <c r="N87" s="1866"/>
    </row>
    <row r="88" spans="1:32" ht="12.75" customHeight="1">
      <c r="A88" s="1866"/>
      <c r="B88" s="533"/>
      <c r="C88" s="562"/>
      <c r="D88" s="562"/>
      <c r="E88" s="562"/>
      <c r="F88" s="562"/>
      <c r="G88" s="562"/>
      <c r="H88" s="562"/>
      <c r="I88" s="562"/>
      <c r="J88" s="562"/>
      <c r="K88" s="562"/>
      <c r="L88" s="562"/>
      <c r="M88" s="562"/>
      <c r="N88" s="1866"/>
    </row>
    <row r="89" spans="1:32" ht="12.75" customHeight="1">
      <c r="A89" s="1866"/>
      <c r="B89" s="533"/>
      <c r="C89" s="562"/>
      <c r="D89" s="562"/>
      <c r="E89" s="562"/>
      <c r="F89" s="562"/>
      <c r="G89" s="562"/>
      <c r="H89" s="562"/>
      <c r="I89" s="562"/>
      <c r="J89" s="562"/>
      <c r="K89" s="562"/>
      <c r="L89" s="562"/>
      <c r="M89" s="562"/>
      <c r="N89" s="1866"/>
    </row>
    <row r="90" spans="1:32" ht="12.75" customHeight="1">
      <c r="A90" s="1866"/>
      <c r="B90" s="533"/>
      <c r="C90" s="562"/>
      <c r="D90" s="562"/>
      <c r="E90" s="562"/>
      <c r="F90" s="562"/>
      <c r="G90" s="562"/>
      <c r="H90" s="562"/>
      <c r="I90" s="562"/>
      <c r="J90" s="562"/>
      <c r="K90" s="562"/>
      <c r="L90" s="562"/>
      <c r="M90" s="562"/>
      <c r="N90" s="1866"/>
    </row>
    <row r="91" spans="1:32" ht="12.75" customHeight="1">
      <c r="A91" s="1866"/>
      <c r="B91" s="533"/>
      <c r="C91" s="562"/>
      <c r="D91" s="562"/>
      <c r="E91" s="562"/>
      <c r="F91" s="562"/>
      <c r="G91" s="562"/>
      <c r="H91" s="562"/>
      <c r="I91" s="562"/>
      <c r="J91" s="562"/>
      <c r="K91" s="562"/>
      <c r="L91" s="562"/>
      <c r="M91" s="562"/>
      <c r="N91" s="1866"/>
    </row>
    <row r="92" spans="1:32" ht="12.75" customHeight="1">
      <c r="A92" s="1866"/>
      <c r="B92" s="533"/>
      <c r="C92" s="562"/>
      <c r="D92" s="562"/>
      <c r="E92" s="562"/>
      <c r="F92" s="562"/>
      <c r="G92" s="562"/>
      <c r="H92" s="562"/>
      <c r="I92" s="562"/>
      <c r="J92" s="562"/>
      <c r="K92" s="562"/>
      <c r="L92" s="562"/>
      <c r="M92" s="562"/>
      <c r="N92" s="1866"/>
    </row>
    <row r="93" spans="1:32" ht="12.75" customHeight="1">
      <c r="A93" s="1866"/>
      <c r="B93" s="533"/>
      <c r="C93" s="562"/>
      <c r="D93" s="562"/>
      <c r="E93" s="562"/>
      <c r="F93" s="562"/>
      <c r="G93" s="562"/>
      <c r="H93" s="562"/>
      <c r="I93" s="562"/>
      <c r="J93" s="562"/>
      <c r="K93" s="562"/>
      <c r="L93" s="562"/>
      <c r="M93" s="562"/>
      <c r="N93" s="1866"/>
    </row>
    <row r="94" spans="1:32" ht="12.75" customHeight="1">
      <c r="A94" s="1866"/>
      <c r="B94" s="533"/>
      <c r="C94" s="562"/>
      <c r="D94" s="562"/>
      <c r="E94" s="562"/>
      <c r="F94" s="562"/>
      <c r="G94" s="562"/>
      <c r="H94" s="562"/>
      <c r="I94" s="562"/>
      <c r="J94" s="562"/>
      <c r="K94" s="562"/>
      <c r="L94" s="562"/>
      <c r="M94" s="562"/>
      <c r="N94" s="1866"/>
    </row>
    <row r="95" spans="1:32" ht="12.75" customHeight="1">
      <c r="A95" s="1866"/>
      <c r="B95" s="533"/>
      <c r="C95" s="562"/>
      <c r="D95" s="562"/>
      <c r="E95" s="562"/>
      <c r="F95" s="562"/>
      <c r="G95" s="562"/>
      <c r="H95" s="562"/>
      <c r="I95" s="562"/>
      <c r="J95" s="562"/>
      <c r="K95" s="562"/>
      <c r="L95" s="562"/>
      <c r="M95" s="562"/>
      <c r="N95" s="1866"/>
    </row>
    <row r="96" spans="1:32" ht="12.75" customHeight="1">
      <c r="A96" s="1866"/>
      <c r="B96" s="533"/>
      <c r="C96" s="562"/>
      <c r="D96" s="562"/>
      <c r="E96" s="562"/>
      <c r="F96" s="562"/>
      <c r="G96" s="562"/>
      <c r="H96" s="562"/>
      <c r="I96" s="562"/>
      <c r="J96" s="562"/>
      <c r="K96" s="562"/>
      <c r="L96" s="562"/>
      <c r="M96" s="562"/>
      <c r="N96" s="1866"/>
    </row>
    <row r="97" spans="1:14" ht="12.75" customHeight="1">
      <c r="A97" s="1866"/>
      <c r="B97" s="533"/>
      <c r="C97" s="562"/>
      <c r="D97" s="562"/>
      <c r="E97" s="562"/>
      <c r="F97" s="562"/>
      <c r="G97" s="562"/>
      <c r="H97" s="562"/>
      <c r="I97" s="562"/>
      <c r="J97" s="562"/>
      <c r="K97" s="562"/>
      <c r="L97" s="562"/>
      <c r="M97" s="562"/>
      <c r="N97" s="1866"/>
    </row>
    <row r="98" spans="1:14" ht="12.75" customHeight="1">
      <c r="A98" s="1866"/>
      <c r="B98" s="533"/>
      <c r="C98" s="562"/>
      <c r="D98" s="562"/>
      <c r="E98" s="562"/>
      <c r="F98" s="562"/>
      <c r="G98" s="562"/>
      <c r="H98" s="562"/>
      <c r="I98" s="562"/>
      <c r="J98" s="562"/>
      <c r="K98" s="562"/>
      <c r="L98" s="562"/>
      <c r="M98" s="562"/>
      <c r="N98" s="1866"/>
    </row>
    <row r="99" spans="1:14" ht="12.75" customHeight="1">
      <c r="A99" s="1866"/>
      <c r="B99" s="533"/>
      <c r="C99" s="562"/>
      <c r="D99" s="562"/>
      <c r="E99" s="562"/>
      <c r="F99" s="562"/>
      <c r="G99" s="562"/>
      <c r="H99" s="562"/>
      <c r="I99" s="562"/>
      <c r="J99" s="562"/>
      <c r="K99" s="562"/>
      <c r="L99" s="562"/>
      <c r="M99" s="562"/>
      <c r="N99" s="1866"/>
    </row>
    <row r="100" spans="1:14" ht="12.75" customHeight="1">
      <c r="A100" s="1866"/>
      <c r="B100" s="533"/>
      <c r="C100" s="562"/>
      <c r="D100" s="562"/>
      <c r="E100" s="562"/>
      <c r="F100" s="562"/>
      <c r="G100" s="562"/>
      <c r="H100" s="562"/>
      <c r="I100" s="562"/>
      <c r="J100" s="562"/>
      <c r="K100" s="562"/>
      <c r="L100" s="562"/>
      <c r="M100" s="562"/>
      <c r="N100" s="1866"/>
    </row>
    <row r="101" spans="1:14" ht="12.75" customHeight="1">
      <c r="A101" s="1866"/>
      <c r="B101" s="533"/>
      <c r="C101" s="562"/>
      <c r="D101" s="562"/>
      <c r="E101" s="562"/>
      <c r="F101" s="562"/>
      <c r="G101" s="562"/>
      <c r="H101" s="562"/>
      <c r="I101" s="562"/>
      <c r="J101" s="562"/>
      <c r="K101" s="562"/>
      <c r="L101" s="562"/>
      <c r="M101" s="562"/>
      <c r="N101" s="1866"/>
    </row>
    <row r="102" spans="1:14" ht="12.75" customHeight="1">
      <c r="A102" s="1866"/>
      <c r="B102" s="533"/>
      <c r="C102" s="562"/>
      <c r="D102" s="562"/>
      <c r="E102" s="562"/>
      <c r="F102" s="562"/>
      <c r="G102" s="562"/>
      <c r="H102" s="562"/>
      <c r="I102" s="562"/>
      <c r="J102" s="562"/>
      <c r="K102" s="562"/>
      <c r="L102" s="562"/>
      <c r="M102" s="562"/>
      <c r="N102" s="1866"/>
    </row>
    <row r="103" spans="1:14" ht="12.75" customHeight="1">
      <c r="A103" s="1866"/>
      <c r="B103" s="533"/>
      <c r="C103" s="562"/>
      <c r="D103" s="562"/>
      <c r="E103" s="562"/>
      <c r="F103" s="562"/>
      <c r="G103" s="562"/>
      <c r="H103" s="562"/>
      <c r="I103" s="562"/>
      <c r="J103" s="562"/>
      <c r="K103" s="562"/>
      <c r="L103" s="562"/>
      <c r="M103" s="562"/>
      <c r="N103" s="1866"/>
    </row>
    <row r="104" spans="1:14" ht="12.75" customHeight="1">
      <c r="A104" s="1866"/>
      <c r="B104" s="533"/>
      <c r="C104" s="562"/>
      <c r="D104" s="562"/>
      <c r="E104" s="562"/>
      <c r="F104" s="562"/>
      <c r="G104" s="562"/>
      <c r="H104" s="562"/>
      <c r="I104" s="562"/>
      <c r="J104" s="562"/>
      <c r="K104" s="562"/>
      <c r="L104" s="562"/>
      <c r="M104" s="562"/>
      <c r="N104" s="1866"/>
    </row>
    <row r="105" spans="1:14" ht="12.75" customHeight="1">
      <c r="A105" s="1866"/>
      <c r="B105" s="533"/>
      <c r="C105" s="562"/>
      <c r="D105" s="562"/>
      <c r="E105" s="562"/>
      <c r="F105" s="562"/>
      <c r="G105" s="562"/>
      <c r="H105" s="562"/>
      <c r="I105" s="562"/>
      <c r="J105" s="562"/>
      <c r="K105" s="562"/>
      <c r="L105" s="562"/>
      <c r="M105" s="562"/>
      <c r="N105" s="1866"/>
    </row>
    <row r="106" spans="1:14" ht="12.75" customHeight="1">
      <c r="A106" s="1866"/>
      <c r="B106" s="533"/>
      <c r="C106" s="562"/>
      <c r="D106" s="562"/>
      <c r="E106" s="562"/>
      <c r="F106" s="562"/>
      <c r="G106" s="562"/>
      <c r="H106" s="562"/>
      <c r="I106" s="562"/>
      <c r="J106" s="562"/>
      <c r="K106" s="562"/>
      <c r="L106" s="562"/>
      <c r="M106" s="562"/>
      <c r="N106" s="1866"/>
    </row>
    <row r="107" spans="1:14" ht="12.75" customHeight="1">
      <c r="A107" s="1866"/>
      <c r="B107" s="533"/>
      <c r="C107" s="562"/>
      <c r="D107" s="562"/>
      <c r="E107" s="562"/>
      <c r="F107" s="562"/>
      <c r="G107" s="562"/>
      <c r="H107" s="562"/>
      <c r="I107" s="562"/>
      <c r="J107" s="562"/>
      <c r="K107" s="562"/>
      <c r="L107" s="562"/>
      <c r="M107" s="562"/>
      <c r="N107" s="1866"/>
    </row>
    <row r="108" spans="1:14" ht="12.75" customHeight="1">
      <c r="A108" s="1866"/>
      <c r="B108" s="533"/>
      <c r="C108" s="562"/>
      <c r="D108" s="562"/>
      <c r="E108" s="562"/>
      <c r="F108" s="562"/>
      <c r="G108" s="562"/>
      <c r="H108" s="562"/>
      <c r="I108" s="562"/>
      <c r="J108" s="562"/>
      <c r="K108" s="562"/>
      <c r="L108" s="562"/>
      <c r="M108" s="562"/>
      <c r="N108" s="1866"/>
    </row>
    <row r="109" spans="1:14" ht="12.75" customHeight="1">
      <c r="A109" s="1866"/>
      <c r="B109" s="533"/>
      <c r="C109" s="562"/>
      <c r="D109" s="562"/>
      <c r="E109" s="562"/>
      <c r="F109" s="562"/>
      <c r="G109" s="562"/>
      <c r="H109" s="562"/>
      <c r="I109" s="562"/>
      <c r="J109" s="562"/>
      <c r="K109" s="562"/>
      <c r="L109" s="562"/>
      <c r="M109" s="562"/>
      <c r="N109" s="1866"/>
    </row>
    <row r="110" spans="1:14" ht="12.75" customHeight="1">
      <c r="A110" s="1866"/>
      <c r="B110" s="533"/>
      <c r="C110" s="533"/>
      <c r="D110" s="533"/>
      <c r="E110" s="533"/>
      <c r="F110" s="533"/>
      <c r="G110" s="533"/>
      <c r="H110" s="533"/>
      <c r="I110" s="533"/>
      <c r="J110" s="533"/>
      <c r="K110" s="533"/>
      <c r="L110" s="533"/>
      <c r="M110" s="533"/>
      <c r="N110" s="1866"/>
    </row>
    <row r="111" spans="1:14" ht="12.75" customHeight="1">
      <c r="A111" s="1866"/>
      <c r="B111" s="533"/>
      <c r="C111" s="562"/>
      <c r="D111" s="562"/>
      <c r="E111" s="562"/>
      <c r="F111" s="562"/>
      <c r="G111" s="562"/>
      <c r="H111" s="562"/>
      <c r="I111" s="562"/>
      <c r="J111" s="562"/>
      <c r="K111" s="562"/>
      <c r="L111" s="562"/>
      <c r="M111" s="562"/>
      <c r="N111" s="1866"/>
    </row>
    <row r="112" spans="1:14" ht="12.75" customHeight="1">
      <c r="A112" s="1866"/>
      <c r="B112" s="1664"/>
      <c r="C112" s="562"/>
      <c r="D112" s="562"/>
      <c r="E112" s="562"/>
      <c r="F112" s="562"/>
      <c r="G112" s="563"/>
      <c r="H112" s="562"/>
      <c r="I112" s="562"/>
      <c r="J112" s="562"/>
      <c r="K112" s="562"/>
      <c r="L112" s="562"/>
      <c r="M112" s="562"/>
      <c r="N112" s="1866"/>
    </row>
    <row r="113" spans="1:14" ht="12.75" customHeight="1">
      <c r="A113" s="1866"/>
      <c r="B113" s="533"/>
      <c r="C113" s="533"/>
      <c r="D113" s="533"/>
      <c r="E113" s="533"/>
      <c r="F113" s="533"/>
      <c r="G113" s="563"/>
      <c r="H113" s="533"/>
      <c r="I113" s="533"/>
      <c r="J113" s="533"/>
      <c r="K113" s="533"/>
      <c r="L113" s="533"/>
      <c r="M113" s="533"/>
      <c r="N113" s="1866"/>
    </row>
    <row r="114" spans="1:14" ht="12.75" customHeight="1">
      <c r="A114" s="1866"/>
      <c r="B114" s="533"/>
      <c r="C114" s="562"/>
      <c r="D114" s="562"/>
      <c r="E114" s="562"/>
      <c r="F114" s="562"/>
      <c r="G114" s="562"/>
      <c r="H114" s="562"/>
      <c r="I114" s="562"/>
      <c r="J114" s="562"/>
      <c r="K114" s="562"/>
      <c r="L114" s="562"/>
      <c r="M114" s="562"/>
      <c r="N114" s="1866"/>
    </row>
    <row r="115" spans="1:14" ht="12.75" customHeight="1">
      <c r="A115" s="1866"/>
      <c r="B115" s="533"/>
      <c r="C115" s="533"/>
      <c r="D115" s="533"/>
      <c r="E115" s="533"/>
      <c r="F115" s="533"/>
      <c r="G115" s="562"/>
      <c r="H115" s="533"/>
      <c r="I115" s="533"/>
      <c r="J115" s="533"/>
      <c r="K115" s="533"/>
      <c r="L115" s="533"/>
      <c r="M115" s="533"/>
      <c r="N115" s="1866"/>
    </row>
    <row r="116" spans="1:14" ht="12.75" customHeight="1">
      <c r="A116" s="1866"/>
      <c r="B116" s="533"/>
      <c r="C116" s="533"/>
      <c r="D116" s="533"/>
      <c r="E116" s="533"/>
      <c r="F116" s="533"/>
      <c r="G116" s="562"/>
      <c r="H116" s="533"/>
      <c r="I116" s="533"/>
      <c r="J116" s="533"/>
      <c r="K116" s="533"/>
      <c r="L116" s="533"/>
      <c r="M116" s="533"/>
      <c r="N116" s="1866"/>
    </row>
    <row r="117" spans="1:14" ht="12.75" customHeight="1">
      <c r="A117" s="1866"/>
      <c r="B117" s="533"/>
      <c r="C117" s="562"/>
      <c r="D117" s="533"/>
      <c r="E117" s="533"/>
      <c r="F117" s="533"/>
      <c r="G117" s="1665"/>
      <c r="H117" s="562"/>
      <c r="I117" s="562"/>
      <c r="J117" s="562"/>
      <c r="K117" s="562"/>
      <c r="L117" s="562"/>
      <c r="M117" s="562"/>
      <c r="N117" s="1866"/>
    </row>
    <row r="118" spans="1:14" ht="12.75" customHeight="1">
      <c r="A118" s="1866"/>
      <c r="B118" s="533"/>
      <c r="C118" s="533"/>
      <c r="D118" s="562"/>
      <c r="E118" s="562"/>
      <c r="F118" s="562"/>
      <c r="G118" s="1665"/>
      <c r="H118" s="562"/>
      <c r="I118" s="562"/>
      <c r="J118" s="562"/>
      <c r="K118" s="562"/>
      <c r="L118" s="562"/>
      <c r="M118" s="562"/>
      <c r="N118" s="1866"/>
    </row>
    <row r="119" spans="1:14" ht="12.75" customHeight="1">
      <c r="A119" s="1866"/>
      <c r="B119" s="533"/>
      <c r="C119" s="562"/>
      <c r="D119" s="562"/>
      <c r="E119" s="562"/>
      <c r="F119" s="562"/>
      <c r="G119" s="1665"/>
      <c r="H119" s="562"/>
      <c r="I119" s="562"/>
      <c r="J119" s="562"/>
      <c r="K119" s="562"/>
      <c r="L119" s="562"/>
      <c r="M119" s="562"/>
      <c r="N119" s="1866"/>
    </row>
    <row r="120" spans="1:14" ht="12.75" customHeight="1">
      <c r="A120" s="1866"/>
      <c r="B120" s="533"/>
      <c r="C120" s="533"/>
      <c r="D120" s="533"/>
      <c r="E120" s="533"/>
      <c r="F120" s="533"/>
      <c r="G120" s="1665"/>
      <c r="H120" s="562"/>
      <c r="I120" s="562"/>
      <c r="J120" s="562"/>
      <c r="K120" s="562"/>
      <c r="L120" s="562"/>
      <c r="M120" s="562"/>
      <c r="N120" s="1866"/>
    </row>
    <row r="121" spans="1:14" ht="12.75" customHeight="1">
      <c r="A121" s="1866"/>
      <c r="B121" s="533"/>
      <c r="C121" s="563"/>
      <c r="D121" s="563"/>
      <c r="E121" s="563"/>
      <c r="F121" s="563"/>
      <c r="G121" s="563"/>
      <c r="H121" s="563"/>
      <c r="I121" s="563"/>
      <c r="J121" s="563"/>
      <c r="K121" s="563"/>
      <c r="L121" s="563"/>
      <c r="M121" s="563"/>
      <c r="N121" s="1866"/>
    </row>
    <row r="122" spans="1:14" ht="12.75" customHeight="1">
      <c r="A122" s="1823"/>
      <c r="B122" s="1823"/>
      <c r="C122" s="1823"/>
      <c r="D122" s="1823"/>
      <c r="E122" s="1823"/>
      <c r="F122" s="1823"/>
      <c r="G122" s="1823"/>
      <c r="H122" s="1823"/>
      <c r="I122" s="1823"/>
      <c r="J122" s="1823"/>
      <c r="K122" s="1823"/>
      <c r="L122" s="1823"/>
      <c r="M122" s="1823"/>
      <c r="N122" s="1823"/>
    </row>
    <row r="123" spans="1:14" ht="12.75" customHeight="1">
      <c r="A123" s="533"/>
      <c r="B123" s="533"/>
      <c r="C123" s="1666"/>
      <c r="D123" s="533"/>
      <c r="E123" s="561"/>
      <c r="F123" s="561"/>
      <c r="G123" s="561"/>
      <c r="H123" s="533"/>
      <c r="I123" s="1666"/>
      <c r="J123" s="533"/>
      <c r="K123" s="533"/>
      <c r="L123" s="561"/>
      <c r="M123" s="561"/>
      <c r="N123" s="561"/>
    </row>
    <row r="124" spans="1:14" ht="12.75" customHeight="1">
      <c r="A124" s="44" t="s">
        <v>2776</v>
      </c>
      <c r="B124" s="44"/>
      <c r="C124" s="44"/>
      <c r="D124" s="44"/>
      <c r="E124" s="44"/>
      <c r="F124" s="44"/>
      <c r="G124" s="44"/>
      <c r="H124" s="44" t="s">
        <v>2777</v>
      </c>
      <c r="I124" s="44"/>
      <c r="J124" s="44"/>
      <c r="K124" s="44"/>
      <c r="L124" s="44"/>
      <c r="M124" s="44"/>
      <c r="N124" s="44"/>
    </row>
    <row r="125" spans="1:14" ht="12.75" customHeight="1"/>
    <row r="126" spans="1:14" ht="12.75" customHeight="1"/>
    <row r="127" spans="1:14" ht="12.75" customHeight="1"/>
  </sheetData>
  <mergeCells count="3">
    <mergeCell ref="P1:AF1"/>
    <mergeCell ref="P2:AF2"/>
    <mergeCell ref="P3:AF3"/>
  </mergeCells>
  <phoneticPr fontId="0" type="noConversion"/>
  <pageMargins left="0" right="0" top="0.75" bottom="0.75" header="0" footer="0"/>
  <pageSetup scale="66" fitToWidth="2" pageOrder="overThenDown" orientation="portrait" horizontalDpi="300" verticalDpi="300" r:id="rId1"/>
  <headerFooter alignWithMargins="0"/>
  <rowBreaks count="1" manualBreakCount="1">
    <brk id="67" max="16383" man="1"/>
  </rowBreaks>
  <colBreaks count="1" manualBreakCount="1">
    <brk id="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tabColor rgb="FF00B050"/>
  </sheetPr>
  <dimension ref="T1"/>
  <sheetViews>
    <sheetView showGridLines="0" view="pageBreakPreview" zoomScale="60" zoomScaleNormal="59" workbookViewId="0">
      <selection activeCell="I69" sqref="I69"/>
    </sheetView>
  </sheetViews>
  <sheetFormatPr defaultColWidth="8.5546875" defaultRowHeight="12.75"/>
  <cols>
    <col min="1" max="19" width="8.5546875" style="1667"/>
    <col min="20" max="20" width="8.5546875" style="1668"/>
    <col min="21" max="16384" width="8.5546875" style="1667"/>
  </cols>
  <sheetData/>
  <pageMargins left="0.75" right="0" top="0" bottom="0" header="0" footer="0"/>
  <pageSetup scale="51"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4" enableFormatConditionsCalculation="0">
    <tabColor rgb="FF00B050"/>
    <pageSetUpPr fitToPage="1"/>
  </sheetPr>
  <dimension ref="A1:O133"/>
  <sheetViews>
    <sheetView defaultGridColor="0" view="pageBreakPreview" colorId="22" zoomScale="60" zoomScaleNormal="85" workbookViewId="0">
      <selection activeCell="F18" sqref="F18"/>
    </sheetView>
  </sheetViews>
  <sheetFormatPr defaultColWidth="9.6640625" defaultRowHeight="15"/>
  <cols>
    <col min="1" max="1" width="4.6640625" style="4" customWidth="1"/>
    <col min="2" max="2" width="17.6640625" style="4" customWidth="1"/>
    <col min="3" max="3" width="15.6640625" style="4" customWidth="1"/>
    <col min="4" max="4" width="7.6640625" style="4" customWidth="1"/>
    <col min="5" max="5" width="15.6640625" style="4" customWidth="1"/>
    <col min="6" max="6" width="7.6640625" style="4" customWidth="1"/>
    <col min="7" max="8" width="15.6640625" style="4" customWidth="1"/>
    <col min="9" max="10" width="18.6640625" style="4" customWidth="1"/>
    <col min="11" max="12" width="20.6640625" style="4" customWidth="1"/>
    <col min="13" max="13" width="16.6640625" style="4" customWidth="1"/>
    <col min="14" max="14" width="4.6640625" style="4" customWidth="1"/>
    <col min="15" max="16384" width="9.6640625" style="4"/>
  </cols>
  <sheetData>
    <row r="1" spans="1:15">
      <c r="A1" s="13" t="s">
        <v>2838</v>
      </c>
      <c r="B1" s="41"/>
      <c r="C1" s="128"/>
      <c r="D1" s="41" t="s">
        <v>2747</v>
      </c>
      <c r="E1" s="41"/>
      <c r="F1" s="3442" t="s">
        <v>4364</v>
      </c>
      <c r="G1" s="3443"/>
      <c r="H1" s="287" t="s">
        <v>2841</v>
      </c>
      <c r="I1" s="13" t="s">
        <v>2838</v>
      </c>
      <c r="J1" s="128"/>
      <c r="K1" s="128" t="s">
        <v>3932</v>
      </c>
      <c r="L1" s="1879" t="s">
        <v>2840</v>
      </c>
      <c r="M1" s="430" t="s">
        <v>2841</v>
      </c>
      <c r="N1" s="42"/>
      <c r="O1" s="11"/>
    </row>
    <row r="2" spans="1:15" ht="19.5" customHeight="1">
      <c r="A2" s="1266" t="str">
        <f>'Data Sheet'!$C$25</f>
        <v>Orange and Rockland Utilities, Inc</v>
      </c>
      <c r="B2" s="1265"/>
      <c r="C2" s="1263"/>
      <c r="D2" s="11" t="s">
        <v>2597</v>
      </c>
      <c r="E2" s="11"/>
      <c r="F2" s="66"/>
      <c r="G2" s="11"/>
      <c r="H2" s="58"/>
      <c r="I2" s="1266" t="str">
        <f>'Data Sheet'!$C$25</f>
        <v>Orange and Rockland Utilities, Inc</v>
      </c>
      <c r="J2" s="56"/>
      <c r="K2" s="56" t="s">
        <v>2597</v>
      </c>
      <c r="L2" s="56"/>
      <c r="M2" s="11"/>
      <c r="N2" s="48"/>
      <c r="O2" s="11"/>
    </row>
    <row r="3" spans="1:15" ht="15" customHeight="1">
      <c r="A3" s="49"/>
      <c r="B3" s="52"/>
      <c r="C3" s="56"/>
      <c r="D3" s="11" t="s">
        <v>1685</v>
      </c>
      <c r="E3" s="11"/>
      <c r="F3" s="714" t="str">
        <f>'Data Sheet'!$C$40</f>
        <v>4/30/2014</v>
      </c>
      <c r="G3" s="715"/>
      <c r="H3" s="138" t="str">
        <f>'Data Sheet'!$C$38</f>
        <v>12/31/2013</v>
      </c>
      <c r="I3" s="47"/>
      <c r="J3" s="56"/>
      <c r="K3" s="56" t="s">
        <v>1685</v>
      </c>
      <c r="L3" s="1881" t="str">
        <f>'Data Sheet'!$C$40</f>
        <v>4/30/2014</v>
      </c>
      <c r="M3" s="220" t="str">
        <f>'Data Sheet'!$C$38</f>
        <v>12/31/2013</v>
      </c>
      <c r="N3" s="48"/>
      <c r="O3" s="11"/>
    </row>
    <row r="4" spans="1:15" ht="15" customHeight="1">
      <c r="A4" s="2114" t="s">
        <v>224</v>
      </c>
      <c r="B4" s="50"/>
      <c r="C4" s="132"/>
      <c r="D4" s="132"/>
      <c r="E4" s="132"/>
      <c r="F4" s="132"/>
      <c r="G4" s="132"/>
      <c r="H4" s="133"/>
      <c r="I4" s="2114" t="s">
        <v>225</v>
      </c>
      <c r="J4" s="132"/>
      <c r="K4" s="132"/>
      <c r="L4" s="132"/>
      <c r="M4" s="132"/>
      <c r="N4" s="133"/>
      <c r="O4" s="11"/>
    </row>
    <row r="5" spans="1:15">
      <c r="A5" s="47"/>
      <c r="B5" s="11" t="s">
        <v>226</v>
      </c>
      <c r="C5" s="11"/>
      <c r="D5" s="11"/>
      <c r="E5" s="11"/>
      <c r="F5" s="11"/>
      <c r="G5" s="11"/>
      <c r="H5" s="48"/>
      <c r="I5" s="47"/>
      <c r="J5" s="11"/>
      <c r="K5" s="11"/>
      <c r="L5" s="11"/>
      <c r="M5" s="11"/>
      <c r="N5" s="48"/>
      <c r="O5" s="11"/>
    </row>
    <row r="6" spans="1:15">
      <c r="A6" s="47"/>
      <c r="B6" s="11" t="s">
        <v>2546</v>
      </c>
      <c r="C6" s="11"/>
      <c r="D6" s="11"/>
      <c r="E6" s="11"/>
      <c r="F6" s="11"/>
      <c r="G6" s="11"/>
      <c r="H6" s="48"/>
      <c r="I6" s="47"/>
      <c r="J6" s="11"/>
      <c r="K6" s="11"/>
      <c r="L6" s="11"/>
      <c r="M6" s="11"/>
      <c r="N6" s="48"/>
      <c r="O6" s="11"/>
    </row>
    <row r="7" spans="1:15">
      <c r="A7" s="47"/>
      <c r="B7" s="11" t="s">
        <v>2547</v>
      </c>
      <c r="C7" s="11"/>
      <c r="D7" s="11"/>
      <c r="E7" s="11"/>
      <c r="F7" s="11"/>
      <c r="G7" s="11"/>
      <c r="H7" s="48"/>
      <c r="I7" s="47"/>
      <c r="J7" s="11"/>
      <c r="K7" s="11"/>
      <c r="L7" s="11"/>
      <c r="M7" s="11"/>
      <c r="N7" s="48"/>
      <c r="O7" s="11"/>
    </row>
    <row r="8" spans="1:15">
      <c r="A8" s="49"/>
      <c r="B8" s="52"/>
      <c r="C8" s="52"/>
      <c r="D8" s="52"/>
      <c r="E8" s="52"/>
      <c r="F8" s="52"/>
      <c r="G8" s="52"/>
      <c r="H8" s="51"/>
      <c r="I8" s="49"/>
      <c r="J8" s="52"/>
      <c r="K8" s="52"/>
      <c r="L8" s="52"/>
      <c r="M8" s="52"/>
      <c r="N8" s="51"/>
      <c r="O8" s="11"/>
    </row>
    <row r="9" spans="1:15">
      <c r="A9" s="175" t="s">
        <v>4231</v>
      </c>
      <c r="B9" s="56"/>
      <c r="C9" s="56"/>
      <c r="D9" s="44" t="s">
        <v>432</v>
      </c>
      <c r="E9" s="288"/>
      <c r="F9" s="54" t="s">
        <v>2548</v>
      </c>
      <c r="G9" s="288"/>
      <c r="H9" s="58"/>
      <c r="I9" s="47"/>
      <c r="J9" s="66"/>
      <c r="K9" s="69"/>
      <c r="L9" s="50" t="s">
        <v>2549</v>
      </c>
      <c r="M9" s="52"/>
      <c r="N9" s="137" t="s">
        <v>4231</v>
      </c>
      <c r="O9" s="11"/>
    </row>
    <row r="10" spans="1:15">
      <c r="A10" s="175" t="s">
        <v>4234</v>
      </c>
      <c r="B10" s="56"/>
      <c r="C10" s="1844" t="s">
        <v>3042</v>
      </c>
      <c r="D10" s="50" t="s">
        <v>540</v>
      </c>
      <c r="E10" s="207"/>
      <c r="F10" s="206" t="s">
        <v>2550</v>
      </c>
      <c r="G10" s="207"/>
      <c r="H10" s="58"/>
      <c r="I10" s="1864" t="s">
        <v>3042</v>
      </c>
      <c r="J10" s="1832" t="s">
        <v>2551</v>
      </c>
      <c r="K10" s="66"/>
      <c r="L10" s="11"/>
      <c r="M10" s="11"/>
      <c r="N10" s="137" t="s">
        <v>4234</v>
      </c>
      <c r="O10" s="11"/>
    </row>
    <row r="11" spans="1:15">
      <c r="A11" s="175"/>
      <c r="B11" s="1844" t="s">
        <v>1744</v>
      </c>
      <c r="C11" s="1844" t="s">
        <v>2552</v>
      </c>
      <c r="D11" s="44" t="s">
        <v>1744</v>
      </c>
      <c r="E11" s="53"/>
      <c r="F11" s="289" t="s">
        <v>1744</v>
      </c>
      <c r="G11" s="53"/>
      <c r="H11" s="58"/>
      <c r="I11" s="1864" t="s">
        <v>3834</v>
      </c>
      <c r="J11" s="1832" t="s">
        <v>1719</v>
      </c>
      <c r="K11" s="66"/>
      <c r="L11" s="11"/>
      <c r="M11" s="11"/>
      <c r="N11" s="137"/>
      <c r="O11" s="11"/>
    </row>
    <row r="12" spans="1:15">
      <c r="A12" s="175"/>
      <c r="B12" s="1844" t="s">
        <v>1720</v>
      </c>
      <c r="C12" s="1844" t="s">
        <v>1296</v>
      </c>
      <c r="D12" s="1843" t="s">
        <v>4234</v>
      </c>
      <c r="E12" s="435" t="s">
        <v>3045</v>
      </c>
      <c r="F12" s="435" t="s">
        <v>4234</v>
      </c>
      <c r="G12" s="435" t="s">
        <v>3045</v>
      </c>
      <c r="H12" s="137" t="s">
        <v>512</v>
      </c>
      <c r="I12" s="1864" t="s">
        <v>4060</v>
      </c>
      <c r="J12" s="1832" t="s">
        <v>1721</v>
      </c>
      <c r="K12" s="66"/>
      <c r="L12" s="11"/>
      <c r="M12" s="11"/>
      <c r="N12" s="137"/>
      <c r="O12" s="11"/>
    </row>
    <row r="13" spans="1:15">
      <c r="A13" s="176"/>
      <c r="B13" s="290" t="s">
        <v>74</v>
      </c>
      <c r="C13" s="290" t="s">
        <v>2140</v>
      </c>
      <c r="D13" s="1869" t="s">
        <v>2141</v>
      </c>
      <c r="E13" s="441" t="s">
        <v>2142</v>
      </c>
      <c r="F13" s="441" t="s">
        <v>4070</v>
      </c>
      <c r="G13" s="441" t="s">
        <v>4071</v>
      </c>
      <c r="H13" s="138" t="s">
        <v>4072</v>
      </c>
      <c r="I13" s="1868" t="s">
        <v>4073</v>
      </c>
      <c r="J13" s="220" t="s">
        <v>4074</v>
      </c>
      <c r="K13" s="66"/>
      <c r="L13" s="11"/>
      <c r="M13" s="11"/>
      <c r="N13" s="138"/>
      <c r="O13" s="11"/>
    </row>
    <row r="14" spans="1:15">
      <c r="A14" s="175">
        <v>1</v>
      </c>
      <c r="B14" s="290" t="s">
        <v>1742</v>
      </c>
      <c r="C14" s="291"/>
      <c r="D14" s="292"/>
      <c r="E14" s="291"/>
      <c r="F14" s="292"/>
      <c r="G14" s="291"/>
      <c r="H14" s="293"/>
      <c r="I14" s="294"/>
      <c r="J14" s="295"/>
      <c r="K14" s="66"/>
      <c r="L14" s="11"/>
      <c r="M14" s="11"/>
      <c r="N14" s="137">
        <v>1</v>
      </c>
      <c r="O14" s="11"/>
    </row>
    <row r="15" spans="1:15">
      <c r="A15" s="175">
        <v>2</v>
      </c>
      <c r="B15" s="1844" t="s">
        <v>1722</v>
      </c>
      <c r="C15" s="257"/>
      <c r="D15" s="53"/>
      <c r="E15" s="257"/>
      <c r="F15" s="53"/>
      <c r="G15" s="257"/>
      <c r="H15" s="209"/>
      <c r="I15" s="280">
        <f t="shared" ref="I15:I25" si="0">C15+E15-G15+H15</f>
        <v>0</v>
      </c>
      <c r="J15" s="66"/>
      <c r="K15" s="66"/>
      <c r="L15" s="11"/>
      <c r="M15" s="11"/>
      <c r="N15" s="137">
        <v>2</v>
      </c>
      <c r="O15" s="11"/>
    </row>
    <row r="16" spans="1:15">
      <c r="A16" s="175">
        <v>3</v>
      </c>
      <c r="B16" s="1844" t="s">
        <v>1723</v>
      </c>
      <c r="C16" s="241"/>
      <c r="D16" s="53"/>
      <c r="E16" s="241"/>
      <c r="F16" s="53"/>
      <c r="G16" s="241"/>
      <c r="H16" s="336"/>
      <c r="I16" s="238">
        <f t="shared" si="0"/>
        <v>0</v>
      </c>
      <c r="J16" s="66"/>
      <c r="K16" s="66"/>
      <c r="L16" s="11"/>
      <c r="M16" s="11"/>
      <c r="N16" s="137">
        <v>3</v>
      </c>
      <c r="O16" s="11"/>
    </row>
    <row r="17" spans="1:15">
      <c r="A17" s="175">
        <v>4</v>
      </c>
      <c r="B17" s="1844" t="s">
        <v>1724</v>
      </c>
      <c r="C17" s="241"/>
      <c r="D17" s="53"/>
      <c r="E17" s="241"/>
      <c r="F17" s="53"/>
      <c r="G17" s="241"/>
      <c r="H17" s="336"/>
      <c r="I17" s="238">
        <f t="shared" si="0"/>
        <v>0</v>
      </c>
      <c r="J17" s="66"/>
      <c r="K17" s="66"/>
      <c r="L17" s="11"/>
      <c r="M17" s="11"/>
      <c r="N17" s="137">
        <v>4</v>
      </c>
      <c r="O17" s="11"/>
    </row>
    <row r="18" spans="1:15">
      <c r="A18" s="175">
        <v>5</v>
      </c>
      <c r="B18" s="1844" t="s">
        <v>1725</v>
      </c>
      <c r="C18" s="241">
        <v>542122</v>
      </c>
      <c r="D18" s="53"/>
      <c r="E18" s="241"/>
      <c r="F18" s="53">
        <v>4200</v>
      </c>
      <c r="G18" s="241">
        <v>77633</v>
      </c>
      <c r="H18" s="336"/>
      <c r="I18" s="238">
        <f t="shared" si="0"/>
        <v>464489</v>
      </c>
      <c r="J18" s="66"/>
      <c r="K18" s="66"/>
      <c r="L18" s="11"/>
      <c r="M18" s="11"/>
      <c r="N18" s="137">
        <v>5</v>
      </c>
      <c r="O18" s="11"/>
    </row>
    <row r="19" spans="1:15">
      <c r="A19" s="175">
        <v>6</v>
      </c>
      <c r="B19" s="56"/>
      <c r="C19" s="241"/>
      <c r="D19" s="53"/>
      <c r="E19" s="241"/>
      <c r="F19" s="53"/>
      <c r="G19" s="241"/>
      <c r="H19" s="336"/>
      <c r="I19" s="238">
        <f t="shared" si="0"/>
        <v>0</v>
      </c>
      <c r="J19" s="66"/>
      <c r="K19" s="66"/>
      <c r="L19" s="11"/>
      <c r="M19" s="11"/>
      <c r="N19" s="137">
        <v>6</v>
      </c>
      <c r="O19" s="11"/>
    </row>
    <row r="20" spans="1:15" ht="15" customHeight="1">
      <c r="A20" s="175">
        <v>7</v>
      </c>
      <c r="B20" s="56"/>
      <c r="C20" s="241"/>
      <c r="D20" s="53"/>
      <c r="E20" s="241"/>
      <c r="F20" s="53"/>
      <c r="G20" s="241"/>
      <c r="H20" s="336"/>
      <c r="I20" s="238">
        <f t="shared" si="0"/>
        <v>0</v>
      </c>
      <c r="J20" s="66"/>
      <c r="K20" s="66"/>
      <c r="L20" s="11"/>
      <c r="M20" s="11"/>
      <c r="N20" s="137">
        <v>7</v>
      </c>
      <c r="O20" s="11"/>
    </row>
    <row r="21" spans="1:15" ht="15" customHeight="1">
      <c r="A21" s="175">
        <v>8</v>
      </c>
      <c r="B21" s="298"/>
      <c r="C21" s="241"/>
      <c r="D21" s="208"/>
      <c r="E21" s="241"/>
      <c r="F21" s="208"/>
      <c r="G21" s="241"/>
      <c r="H21" s="336"/>
      <c r="I21" s="238">
        <f t="shared" si="0"/>
        <v>0</v>
      </c>
      <c r="J21" s="66"/>
      <c r="K21" s="66"/>
      <c r="L21" s="11"/>
      <c r="M21" s="11"/>
      <c r="N21" s="137">
        <v>8</v>
      </c>
      <c r="O21" s="11"/>
    </row>
    <row r="22" spans="1:15" ht="15" customHeight="1">
      <c r="A22" s="175">
        <v>9</v>
      </c>
      <c r="B22" s="298"/>
      <c r="C22" s="241"/>
      <c r="D22" s="208"/>
      <c r="E22" s="241"/>
      <c r="F22" s="208"/>
      <c r="G22" s="241"/>
      <c r="H22" s="336"/>
      <c r="I22" s="238">
        <f t="shared" si="0"/>
        <v>0</v>
      </c>
      <c r="J22" s="66"/>
      <c r="K22" s="66"/>
      <c r="L22" s="11"/>
      <c r="M22" s="11"/>
      <c r="N22" s="137">
        <v>9</v>
      </c>
      <c r="O22" s="11"/>
    </row>
    <row r="23" spans="1:15" ht="15" customHeight="1">
      <c r="A23" s="175">
        <v>10</v>
      </c>
      <c r="B23" s="298"/>
      <c r="C23" s="241"/>
      <c r="D23" s="208"/>
      <c r="E23" s="241"/>
      <c r="F23" s="208"/>
      <c r="G23" s="241"/>
      <c r="H23" s="336"/>
      <c r="I23" s="238">
        <f t="shared" si="0"/>
        <v>0</v>
      </c>
      <c r="J23" s="66"/>
      <c r="K23" s="66"/>
      <c r="L23" s="11"/>
      <c r="M23" s="11"/>
      <c r="N23" s="137">
        <v>10</v>
      </c>
      <c r="O23" s="11"/>
    </row>
    <row r="24" spans="1:15" ht="15" customHeight="1">
      <c r="A24" s="175">
        <v>11</v>
      </c>
      <c r="B24" s="56"/>
      <c r="C24" s="241"/>
      <c r="D24" s="53"/>
      <c r="E24" s="241"/>
      <c r="F24" s="53"/>
      <c r="G24" s="241"/>
      <c r="H24" s="336"/>
      <c r="I24" s="238">
        <f t="shared" si="0"/>
        <v>0</v>
      </c>
      <c r="J24" s="66"/>
      <c r="K24" s="66"/>
      <c r="L24" s="11"/>
      <c r="M24" s="11"/>
      <c r="N24" s="137">
        <v>11</v>
      </c>
      <c r="O24" s="11"/>
    </row>
    <row r="25" spans="1:15" ht="15" customHeight="1">
      <c r="A25" s="175">
        <v>12</v>
      </c>
      <c r="B25" s="445" t="s">
        <v>1726</v>
      </c>
      <c r="C25" s="146">
        <f>SUM(C15:C24)</f>
        <v>542122</v>
      </c>
      <c r="D25" s="143"/>
      <c r="E25" s="146">
        <f>SUM(E15:E24)</f>
        <v>0</v>
      </c>
      <c r="F25" s="143"/>
      <c r="G25" s="146">
        <f>SUM(G15:G24)</f>
        <v>77633</v>
      </c>
      <c r="H25" s="144">
        <f>SUM(H15:H24)</f>
        <v>0</v>
      </c>
      <c r="I25" s="299">
        <f t="shared" si="0"/>
        <v>464489</v>
      </c>
      <c r="J25" s="300"/>
      <c r="K25" s="66"/>
      <c r="L25" s="11"/>
      <c r="M25" s="11"/>
      <c r="N25" s="137">
        <v>12</v>
      </c>
      <c r="O25" s="11"/>
    </row>
    <row r="26" spans="1:15">
      <c r="A26" s="175">
        <v>13</v>
      </c>
      <c r="B26" s="290" t="s">
        <v>1743</v>
      </c>
      <c r="C26" s="301"/>
      <c r="D26" s="302"/>
      <c r="E26" s="301"/>
      <c r="F26" s="302"/>
      <c r="G26" s="301"/>
      <c r="H26" s="303"/>
      <c r="I26" s="304"/>
      <c r="J26" s="305"/>
      <c r="K26" s="66"/>
      <c r="L26" s="11"/>
      <c r="M26" s="11"/>
      <c r="N26" s="137">
        <v>13</v>
      </c>
      <c r="O26" s="11"/>
    </row>
    <row r="27" spans="1:15">
      <c r="A27" s="175">
        <v>14</v>
      </c>
      <c r="B27" s="1844" t="s">
        <v>1722</v>
      </c>
      <c r="C27" s="241"/>
      <c r="D27" s="53"/>
      <c r="E27" s="241"/>
      <c r="F27" s="53"/>
      <c r="G27" s="241"/>
      <c r="H27" s="336"/>
      <c r="I27" s="238">
        <f t="shared" ref="I27:I37" si="1">C27+E27-G27+H27</f>
        <v>0</v>
      </c>
      <c r="J27" s="66"/>
      <c r="K27" s="66"/>
      <c r="L27" s="11"/>
      <c r="M27" s="11"/>
      <c r="N27" s="137">
        <v>14</v>
      </c>
      <c r="O27" s="11"/>
    </row>
    <row r="28" spans="1:15">
      <c r="A28" s="175">
        <v>15</v>
      </c>
      <c r="B28" s="1844" t="s">
        <v>1723</v>
      </c>
      <c r="C28" s="241">
        <v>10347</v>
      </c>
      <c r="D28" s="53"/>
      <c r="E28" s="241"/>
      <c r="F28" s="53">
        <v>4200</v>
      </c>
      <c r="G28" s="241">
        <v>2160</v>
      </c>
      <c r="H28" s="336"/>
      <c r="I28" s="238">
        <f t="shared" si="1"/>
        <v>8187</v>
      </c>
      <c r="J28" s="66"/>
      <c r="K28" s="66"/>
      <c r="L28" s="11"/>
      <c r="M28" s="11"/>
      <c r="N28" s="137">
        <v>15</v>
      </c>
      <c r="O28" s="11"/>
    </row>
    <row r="29" spans="1:15">
      <c r="A29" s="175">
        <v>16</v>
      </c>
      <c r="B29" s="1844" t="s">
        <v>1724</v>
      </c>
      <c r="C29" s="241">
        <v>0</v>
      </c>
      <c r="D29" s="53"/>
      <c r="E29" s="241"/>
      <c r="F29" s="53"/>
      <c r="G29" s="241"/>
      <c r="H29" s="336"/>
      <c r="I29" s="238">
        <f t="shared" si="1"/>
        <v>0</v>
      </c>
      <c r="J29" s="66"/>
      <c r="K29" s="66"/>
      <c r="L29" s="11"/>
      <c r="M29" s="11"/>
      <c r="N29" s="137">
        <v>16</v>
      </c>
      <c r="O29" s="11"/>
    </row>
    <row r="30" spans="1:15">
      <c r="A30" s="175">
        <v>17</v>
      </c>
      <c r="B30" s="1844" t="s">
        <v>1725</v>
      </c>
      <c r="C30" s="241">
        <v>427432</v>
      </c>
      <c r="D30" s="53"/>
      <c r="E30" s="241"/>
      <c r="F30" s="53">
        <v>4200</v>
      </c>
      <c r="G30" s="241">
        <v>38293</v>
      </c>
      <c r="H30" s="336"/>
      <c r="I30" s="238">
        <f t="shared" si="1"/>
        <v>389139</v>
      </c>
      <c r="J30" s="66"/>
      <c r="K30" s="66"/>
      <c r="L30" s="11"/>
      <c r="M30" s="11"/>
      <c r="N30" s="137">
        <v>17</v>
      </c>
      <c r="O30" s="11"/>
    </row>
    <row r="31" spans="1:15">
      <c r="A31" s="175">
        <v>18</v>
      </c>
      <c r="B31" s="298"/>
      <c r="C31" s="241"/>
      <c r="D31" s="208"/>
      <c r="E31" s="241"/>
      <c r="F31" s="208"/>
      <c r="G31" s="241"/>
      <c r="H31" s="336"/>
      <c r="I31" s="238">
        <f t="shared" si="1"/>
        <v>0</v>
      </c>
      <c r="J31" s="66"/>
      <c r="K31" s="66"/>
      <c r="L31" s="11"/>
      <c r="M31" s="11"/>
      <c r="N31" s="137">
        <v>18</v>
      </c>
      <c r="O31" s="11"/>
    </row>
    <row r="32" spans="1:15">
      <c r="A32" s="175">
        <v>19</v>
      </c>
      <c r="B32" s="56"/>
      <c r="C32" s="241"/>
      <c r="D32" s="208"/>
      <c r="E32" s="241"/>
      <c r="F32" s="208"/>
      <c r="G32" s="241"/>
      <c r="H32" s="336"/>
      <c r="I32" s="238">
        <f t="shared" si="1"/>
        <v>0</v>
      </c>
      <c r="J32" s="66"/>
      <c r="K32" s="66"/>
      <c r="L32" s="11"/>
      <c r="M32" s="11"/>
      <c r="N32" s="137">
        <v>19</v>
      </c>
      <c r="O32" s="11"/>
    </row>
    <row r="33" spans="1:15">
      <c r="A33" s="175">
        <v>20</v>
      </c>
      <c r="B33" s="56"/>
      <c r="C33" s="241"/>
      <c r="D33" s="208"/>
      <c r="E33" s="241"/>
      <c r="F33" s="208"/>
      <c r="G33" s="241"/>
      <c r="H33" s="204"/>
      <c r="I33" s="238">
        <f t="shared" si="1"/>
        <v>0</v>
      </c>
      <c r="J33" s="66"/>
      <c r="K33" s="66"/>
      <c r="L33" s="11"/>
      <c r="M33" s="11"/>
      <c r="N33" s="137">
        <v>20</v>
      </c>
      <c r="O33" s="11"/>
    </row>
    <row r="34" spans="1:15" ht="15" customHeight="1">
      <c r="A34" s="175">
        <v>21</v>
      </c>
      <c r="B34" s="298"/>
      <c r="C34" s="257"/>
      <c r="D34" s="208"/>
      <c r="E34" s="257"/>
      <c r="F34" s="208"/>
      <c r="G34" s="257"/>
      <c r="H34" s="209"/>
      <c r="I34" s="238">
        <f t="shared" si="1"/>
        <v>0</v>
      </c>
      <c r="J34" s="306"/>
      <c r="K34" s="66"/>
      <c r="L34" s="11"/>
      <c r="M34" s="11"/>
      <c r="N34" s="137">
        <v>21</v>
      </c>
      <c r="O34" s="11"/>
    </row>
    <row r="35" spans="1:15" ht="15" customHeight="1">
      <c r="A35" s="175" t="s">
        <v>2864</v>
      </c>
      <c r="B35" s="298"/>
      <c r="C35" s="257"/>
      <c r="D35" s="208"/>
      <c r="E35" s="257"/>
      <c r="F35" s="208"/>
      <c r="G35" s="257"/>
      <c r="H35" s="209"/>
      <c r="I35" s="238">
        <f t="shared" si="1"/>
        <v>0</v>
      </c>
      <c r="J35" s="306"/>
      <c r="K35" s="66"/>
      <c r="L35" s="11"/>
      <c r="M35" s="11"/>
      <c r="N35" s="137" t="s">
        <v>2864</v>
      </c>
      <c r="O35" s="11"/>
    </row>
    <row r="36" spans="1:15" ht="15" customHeight="1">
      <c r="A36" s="175">
        <v>23</v>
      </c>
      <c r="B36" s="56"/>
      <c r="C36" s="257"/>
      <c r="D36" s="53"/>
      <c r="E36" s="257"/>
      <c r="F36" s="53"/>
      <c r="G36" s="257"/>
      <c r="H36" s="2115"/>
      <c r="I36" s="238">
        <f t="shared" si="1"/>
        <v>0</v>
      </c>
      <c r="J36" s="66"/>
      <c r="K36" s="66"/>
      <c r="L36" s="11"/>
      <c r="M36" s="11"/>
      <c r="N36" s="137">
        <v>23</v>
      </c>
      <c r="O36" s="11"/>
    </row>
    <row r="37" spans="1:15" ht="15" customHeight="1">
      <c r="A37" s="175">
        <v>24</v>
      </c>
      <c r="B37" s="445" t="s">
        <v>1726</v>
      </c>
      <c r="C37" s="146">
        <f>SUM(C27:C36)</f>
        <v>437779</v>
      </c>
      <c r="D37" s="143"/>
      <c r="E37" s="146">
        <f>SUM(E27:E36)</f>
        <v>0</v>
      </c>
      <c r="F37" s="143"/>
      <c r="G37" s="146">
        <f>SUM(G27:G36)</f>
        <v>40453</v>
      </c>
      <c r="H37" s="144">
        <f>SUM(H27:H36)</f>
        <v>0</v>
      </c>
      <c r="I37" s="299">
        <f t="shared" si="1"/>
        <v>397326</v>
      </c>
      <c r="J37" s="300"/>
      <c r="K37" s="66"/>
      <c r="L37" s="11"/>
      <c r="M37" s="11"/>
      <c r="N37" s="137">
        <v>24</v>
      </c>
      <c r="O37" s="11"/>
    </row>
    <row r="38" spans="1:15" ht="15" customHeight="1">
      <c r="A38" s="175">
        <v>25</v>
      </c>
      <c r="B38" s="290" t="s">
        <v>3839</v>
      </c>
      <c r="C38" s="301"/>
      <c r="D38" s="302"/>
      <c r="E38" s="301"/>
      <c r="F38" s="302"/>
      <c r="G38" s="301"/>
      <c r="H38" s="303"/>
      <c r="I38" s="304"/>
      <c r="J38" s="305"/>
      <c r="K38" s="66"/>
      <c r="L38" s="11"/>
      <c r="M38" s="11"/>
      <c r="N38" s="137">
        <v>25</v>
      </c>
      <c r="O38" s="11"/>
    </row>
    <row r="39" spans="1:15" ht="15" customHeight="1">
      <c r="A39" s="175">
        <v>26</v>
      </c>
      <c r="B39" s="2676" t="s">
        <v>5060</v>
      </c>
      <c r="C39" s="241">
        <v>407084</v>
      </c>
      <c r="D39" s="53"/>
      <c r="E39" s="241"/>
      <c r="F39" s="53">
        <v>4200</v>
      </c>
      <c r="G39" s="241">
        <f>34616+32042</f>
        <v>66658</v>
      </c>
      <c r="H39" s="336"/>
      <c r="I39" s="238">
        <f t="shared" ref="I39:I49" si="2">C39+E39-G39+H39</f>
        <v>340426</v>
      </c>
      <c r="J39" s="66"/>
      <c r="K39" s="66"/>
      <c r="L39" s="11"/>
      <c r="M39" s="11"/>
      <c r="N39" s="137">
        <v>26</v>
      </c>
      <c r="O39" s="11"/>
    </row>
    <row r="40" spans="1:15" ht="15" customHeight="1">
      <c r="A40" s="175">
        <v>27</v>
      </c>
      <c r="B40" s="1844" t="s">
        <v>1723</v>
      </c>
      <c r="C40" s="241"/>
      <c r="D40" s="53"/>
      <c r="E40" s="241"/>
      <c r="F40" s="53"/>
      <c r="G40" s="241"/>
      <c r="H40" s="336"/>
      <c r="I40" s="238">
        <f t="shared" si="2"/>
        <v>0</v>
      </c>
      <c r="J40" s="66"/>
      <c r="K40" s="66"/>
      <c r="L40" s="11"/>
      <c r="M40" s="11"/>
      <c r="N40" s="137">
        <v>27</v>
      </c>
      <c r="O40" s="11"/>
    </row>
    <row r="41" spans="1:15" ht="15" customHeight="1">
      <c r="A41" s="175">
        <v>28</v>
      </c>
      <c r="B41" s="1844" t="s">
        <v>1724</v>
      </c>
      <c r="C41" s="241"/>
      <c r="D41" s="53"/>
      <c r="E41" s="241"/>
      <c r="F41" s="53"/>
      <c r="G41" s="241"/>
      <c r="H41" s="336"/>
      <c r="I41" s="238">
        <f t="shared" si="2"/>
        <v>0</v>
      </c>
      <c r="J41" s="66"/>
      <c r="K41" s="200"/>
      <c r="L41" s="11"/>
      <c r="M41" s="11"/>
      <c r="N41" s="137">
        <v>28</v>
      </c>
      <c r="O41" s="11"/>
    </row>
    <row r="42" spans="1:15" ht="15" customHeight="1">
      <c r="A42" s="175">
        <v>29</v>
      </c>
      <c r="B42" s="1844" t="s">
        <v>1722</v>
      </c>
      <c r="C42" s="241"/>
      <c r="D42" s="53"/>
      <c r="E42" s="241"/>
      <c r="F42" s="53"/>
      <c r="G42" s="241"/>
      <c r="H42" s="336"/>
      <c r="I42" s="238">
        <f t="shared" si="2"/>
        <v>0</v>
      </c>
      <c r="J42" s="66"/>
      <c r="K42" s="66"/>
      <c r="L42" s="11"/>
      <c r="M42" s="11"/>
      <c r="N42" s="137">
        <v>29</v>
      </c>
      <c r="O42" s="11"/>
    </row>
    <row r="43" spans="1:15" ht="15" customHeight="1">
      <c r="A43" s="175">
        <v>30</v>
      </c>
      <c r="B43" s="56"/>
      <c r="C43" s="241"/>
      <c r="D43" s="53"/>
      <c r="E43" s="241"/>
      <c r="F43" s="53"/>
      <c r="G43" s="241"/>
      <c r="H43" s="336"/>
      <c r="I43" s="238">
        <f t="shared" si="2"/>
        <v>0</v>
      </c>
      <c r="J43" s="66"/>
      <c r="K43" s="66"/>
      <c r="L43" s="11"/>
      <c r="M43" s="11"/>
      <c r="N43" s="137">
        <v>30</v>
      </c>
      <c r="O43" s="11"/>
    </row>
    <row r="44" spans="1:15" ht="15" customHeight="1">
      <c r="A44" s="175">
        <v>31</v>
      </c>
      <c r="B44" s="56"/>
      <c r="C44" s="241"/>
      <c r="D44" s="53"/>
      <c r="E44" s="241"/>
      <c r="F44" s="53"/>
      <c r="G44" s="241"/>
      <c r="H44" s="336"/>
      <c r="I44" s="238">
        <f t="shared" si="2"/>
        <v>0</v>
      </c>
      <c r="J44" s="66"/>
      <c r="K44" s="66"/>
      <c r="L44" s="11"/>
      <c r="M44" s="11"/>
      <c r="N44" s="137">
        <v>31</v>
      </c>
      <c r="O44" s="11"/>
    </row>
    <row r="45" spans="1:15" ht="15" customHeight="1">
      <c r="A45" s="175">
        <v>32</v>
      </c>
      <c r="B45" s="56"/>
      <c r="C45" s="241"/>
      <c r="D45" s="53"/>
      <c r="E45" s="241"/>
      <c r="F45" s="53"/>
      <c r="G45" s="241"/>
      <c r="H45" s="336"/>
      <c r="I45" s="238">
        <f t="shared" si="2"/>
        <v>0</v>
      </c>
      <c r="J45" s="66"/>
      <c r="K45" s="66"/>
      <c r="L45" s="11"/>
      <c r="M45" s="11"/>
      <c r="N45" s="137">
        <v>32</v>
      </c>
      <c r="O45" s="11"/>
    </row>
    <row r="46" spans="1:15" ht="15" customHeight="1">
      <c r="A46" s="175">
        <v>33</v>
      </c>
      <c r="B46" s="56"/>
      <c r="C46" s="241"/>
      <c r="D46" s="53"/>
      <c r="E46" s="241"/>
      <c r="F46" s="53"/>
      <c r="G46" s="241"/>
      <c r="H46" s="336"/>
      <c r="I46" s="238">
        <f t="shared" si="2"/>
        <v>0</v>
      </c>
      <c r="J46" s="66"/>
      <c r="K46" s="66"/>
      <c r="L46" s="11"/>
      <c r="M46" s="11"/>
      <c r="N46" s="137">
        <v>33</v>
      </c>
      <c r="O46" s="11"/>
    </row>
    <row r="47" spans="1:15" ht="15" customHeight="1">
      <c r="A47" s="175">
        <v>34</v>
      </c>
      <c r="B47" s="56"/>
      <c r="C47" s="241"/>
      <c r="D47" s="53"/>
      <c r="E47" s="241"/>
      <c r="F47" s="53"/>
      <c r="G47" s="241"/>
      <c r="H47" s="336"/>
      <c r="I47" s="238">
        <f t="shared" si="2"/>
        <v>0</v>
      </c>
      <c r="J47" s="66"/>
      <c r="K47" s="66"/>
      <c r="L47" s="11"/>
      <c r="M47" s="11"/>
      <c r="N47" s="137">
        <v>34</v>
      </c>
      <c r="O47" s="11"/>
    </row>
    <row r="48" spans="1:15">
      <c r="A48" s="175">
        <v>35</v>
      </c>
      <c r="B48" s="56"/>
      <c r="C48" s="241"/>
      <c r="D48" s="53"/>
      <c r="E48" s="241"/>
      <c r="F48" s="53"/>
      <c r="G48" s="241"/>
      <c r="H48" s="336"/>
      <c r="I48" s="238">
        <f t="shared" si="2"/>
        <v>0</v>
      </c>
      <c r="J48" s="66"/>
      <c r="K48" s="66"/>
      <c r="L48" s="11"/>
      <c r="M48" s="11"/>
      <c r="N48" s="137">
        <v>35</v>
      </c>
      <c r="O48" s="11"/>
    </row>
    <row r="49" spans="1:15">
      <c r="A49" s="175">
        <v>36</v>
      </c>
      <c r="B49" s="445" t="s">
        <v>1726</v>
      </c>
      <c r="C49" s="146">
        <f>SUM(C39:C48)</f>
        <v>407084</v>
      </c>
      <c r="D49" s="143"/>
      <c r="E49" s="146">
        <f>SUM(E39:E48)</f>
        <v>0</v>
      </c>
      <c r="F49" s="143"/>
      <c r="G49" s="146">
        <f>SUM(G39:G48)</f>
        <v>66658</v>
      </c>
      <c r="H49" s="144">
        <f>SUM(H39:H48)</f>
        <v>0</v>
      </c>
      <c r="I49" s="299">
        <f t="shared" si="2"/>
        <v>340426</v>
      </c>
      <c r="J49" s="300"/>
      <c r="K49" s="66"/>
      <c r="L49" s="11"/>
      <c r="M49" s="11"/>
      <c r="N49" s="137">
        <v>36</v>
      </c>
      <c r="O49" s="11"/>
    </row>
    <row r="50" spans="1:15">
      <c r="A50" s="175">
        <v>37</v>
      </c>
      <c r="B50" s="290" t="s">
        <v>1728</v>
      </c>
      <c r="C50" s="301"/>
      <c r="D50" s="302"/>
      <c r="E50" s="301"/>
      <c r="F50" s="302"/>
      <c r="G50" s="301"/>
      <c r="H50" s="303"/>
      <c r="I50" s="304"/>
      <c r="J50" s="305"/>
      <c r="K50" s="66"/>
      <c r="L50" s="11"/>
      <c r="M50" s="11"/>
      <c r="N50" s="137">
        <v>37</v>
      </c>
      <c r="O50" s="11"/>
    </row>
    <row r="51" spans="1:15">
      <c r="A51" s="175">
        <v>38</v>
      </c>
      <c r="B51" s="1844" t="s">
        <v>1722</v>
      </c>
      <c r="C51" s="257"/>
      <c r="D51" s="53"/>
      <c r="E51" s="257"/>
      <c r="F51" s="53"/>
      <c r="G51" s="257"/>
      <c r="H51" s="2115"/>
      <c r="I51" s="280">
        <f t="shared" ref="I51:I59" si="3">C51+E51-G51+H51</f>
        <v>0</v>
      </c>
      <c r="J51" s="66"/>
      <c r="K51" s="66"/>
      <c r="L51" s="11"/>
      <c r="M51" s="11"/>
      <c r="N51" s="137">
        <v>38</v>
      </c>
      <c r="O51" s="11"/>
    </row>
    <row r="52" spans="1:15">
      <c r="A52" s="175">
        <v>39</v>
      </c>
      <c r="B52" s="1844" t="s">
        <v>1723</v>
      </c>
      <c r="C52" s="241"/>
      <c r="D52" s="53"/>
      <c r="E52" s="241"/>
      <c r="F52" s="53"/>
      <c r="G52" s="241"/>
      <c r="H52" s="336"/>
      <c r="I52" s="238">
        <f t="shared" si="3"/>
        <v>0</v>
      </c>
      <c r="J52" s="66"/>
      <c r="K52" s="66"/>
      <c r="L52" s="11"/>
      <c r="M52" s="11"/>
      <c r="N52" s="137">
        <v>39</v>
      </c>
      <c r="O52" s="11"/>
    </row>
    <row r="53" spans="1:15">
      <c r="A53" s="175">
        <v>40</v>
      </c>
      <c r="B53" s="1844" t="s">
        <v>1724</v>
      </c>
      <c r="C53" s="241"/>
      <c r="D53" s="53"/>
      <c r="E53" s="241"/>
      <c r="F53" s="53"/>
      <c r="G53" s="241"/>
      <c r="H53" s="336"/>
      <c r="I53" s="238">
        <f t="shared" si="3"/>
        <v>0</v>
      </c>
      <c r="J53" s="66"/>
      <c r="K53" s="66"/>
      <c r="L53" s="11"/>
      <c r="M53" s="11"/>
      <c r="N53" s="137">
        <v>40</v>
      </c>
      <c r="O53" s="11"/>
    </row>
    <row r="54" spans="1:15">
      <c r="A54" s="175">
        <v>41</v>
      </c>
      <c r="B54" s="1844" t="s">
        <v>1725</v>
      </c>
      <c r="C54" s="241"/>
      <c r="D54" s="53"/>
      <c r="E54" s="241"/>
      <c r="F54" s="53"/>
      <c r="G54" s="241"/>
      <c r="H54" s="336"/>
      <c r="I54" s="238">
        <f t="shared" si="3"/>
        <v>0</v>
      </c>
      <c r="J54" s="66"/>
      <c r="K54" s="66"/>
      <c r="L54" s="11"/>
      <c r="M54" s="11"/>
      <c r="N54" s="137">
        <v>41</v>
      </c>
      <c r="O54" s="11"/>
    </row>
    <row r="55" spans="1:15">
      <c r="A55" s="175">
        <v>42</v>
      </c>
      <c r="B55" s="56"/>
      <c r="C55" s="241"/>
      <c r="D55" s="53"/>
      <c r="E55" s="241"/>
      <c r="F55" s="53"/>
      <c r="G55" s="241"/>
      <c r="H55" s="336"/>
      <c r="I55" s="238">
        <f t="shared" si="3"/>
        <v>0</v>
      </c>
      <c r="J55" s="66"/>
      <c r="K55" s="66"/>
      <c r="L55" s="11"/>
      <c r="M55" s="11"/>
      <c r="N55" s="137">
        <v>42</v>
      </c>
      <c r="O55" s="11"/>
    </row>
    <row r="56" spans="1:15">
      <c r="A56" s="175">
        <v>43</v>
      </c>
      <c r="B56" s="56"/>
      <c r="C56" s="241"/>
      <c r="D56" s="53"/>
      <c r="E56" s="241"/>
      <c r="F56" s="53"/>
      <c r="G56" s="241"/>
      <c r="H56" s="336"/>
      <c r="I56" s="238">
        <f t="shared" si="3"/>
        <v>0</v>
      </c>
      <c r="J56" s="66"/>
      <c r="K56" s="66"/>
      <c r="L56" s="11"/>
      <c r="M56" s="11"/>
      <c r="N56" s="137">
        <v>43</v>
      </c>
      <c r="O56" s="11"/>
    </row>
    <row r="57" spans="1:15">
      <c r="A57" s="175">
        <v>44</v>
      </c>
      <c r="B57" s="56"/>
      <c r="C57" s="241"/>
      <c r="D57" s="53"/>
      <c r="E57" s="241"/>
      <c r="F57" s="53"/>
      <c r="G57" s="241"/>
      <c r="H57" s="336"/>
      <c r="I57" s="238">
        <f t="shared" si="3"/>
        <v>0</v>
      </c>
      <c r="J57" s="66"/>
      <c r="K57" s="66"/>
      <c r="L57" s="11"/>
      <c r="M57" s="11"/>
      <c r="N57" s="137">
        <v>44</v>
      </c>
      <c r="O57" s="11"/>
    </row>
    <row r="58" spans="1:15">
      <c r="A58" s="175">
        <v>45</v>
      </c>
      <c r="B58" s="56"/>
      <c r="C58" s="241"/>
      <c r="D58" s="53"/>
      <c r="E58" s="241"/>
      <c r="F58" s="53"/>
      <c r="G58" s="241"/>
      <c r="H58" s="336"/>
      <c r="I58" s="238">
        <f t="shared" si="3"/>
        <v>0</v>
      </c>
      <c r="J58" s="66"/>
      <c r="K58" s="66"/>
      <c r="L58" s="11"/>
      <c r="M58" s="11"/>
      <c r="N58" s="137">
        <v>45</v>
      </c>
      <c r="O58" s="11"/>
    </row>
    <row r="59" spans="1:15">
      <c r="A59" s="175">
        <v>46</v>
      </c>
      <c r="B59" s="56"/>
      <c r="C59" s="241"/>
      <c r="D59" s="53"/>
      <c r="E59" s="241"/>
      <c r="F59" s="53"/>
      <c r="G59" s="241"/>
      <c r="H59" s="336"/>
      <c r="I59" s="238">
        <f t="shared" si="3"/>
        <v>0</v>
      </c>
      <c r="J59" s="66"/>
      <c r="K59" s="66"/>
      <c r="L59" s="11"/>
      <c r="M59" s="11"/>
      <c r="N59" s="137">
        <v>46</v>
      </c>
      <c r="O59" s="11"/>
    </row>
    <row r="60" spans="1:15">
      <c r="A60" s="175">
        <v>47</v>
      </c>
      <c r="B60" s="445" t="s">
        <v>1726</v>
      </c>
      <c r="C60" s="146">
        <f>SUM(C51:C59)</f>
        <v>0</v>
      </c>
      <c r="D60" s="143"/>
      <c r="E60" s="146">
        <f>SUM(E51:E59)</f>
        <v>0</v>
      </c>
      <c r="F60" s="143"/>
      <c r="G60" s="146">
        <f>SUM(G51:G59)</f>
        <v>0</v>
      </c>
      <c r="H60" s="144">
        <f>SUM(H51:H59)</f>
        <v>0</v>
      </c>
      <c r="I60" s="145">
        <f>SUM(I51:I59)</f>
        <v>0</v>
      </c>
      <c r="J60" s="140"/>
      <c r="K60" s="66"/>
      <c r="L60" s="11"/>
      <c r="M60" s="11"/>
      <c r="N60" s="137">
        <v>47</v>
      </c>
      <c r="O60" s="11"/>
    </row>
    <row r="61" spans="1:15" ht="15.75" thickBot="1">
      <c r="A61" s="180">
        <v>48</v>
      </c>
      <c r="B61" s="446" t="s">
        <v>1741</v>
      </c>
      <c r="C61" s="307">
        <f>C25+C37+C49+C60</f>
        <v>1386985</v>
      </c>
      <c r="D61" s="308"/>
      <c r="E61" s="307">
        <f>E25+E37+E49+E60</f>
        <v>0</v>
      </c>
      <c r="F61" s="308"/>
      <c r="G61" s="307">
        <f>G25+G37+G49+G60</f>
        <v>184744</v>
      </c>
      <c r="H61" s="219">
        <f>H25+H37+H49+H60</f>
        <v>0</v>
      </c>
      <c r="I61" s="309">
        <f>C61+E61-G61+H61</f>
        <v>1202241</v>
      </c>
      <c r="J61" s="217"/>
      <c r="K61" s="217"/>
      <c r="L61" s="73"/>
      <c r="M61" s="73"/>
      <c r="N61" s="156">
        <v>48</v>
      </c>
      <c r="O61" s="11"/>
    </row>
    <row r="62" spans="1:15">
      <c r="A62" s="11"/>
      <c r="B62" s="11"/>
      <c r="C62" s="11"/>
      <c r="D62" s="11"/>
      <c r="E62" s="11"/>
      <c r="F62" s="11"/>
      <c r="G62" s="11"/>
      <c r="H62" s="11"/>
      <c r="I62" s="11"/>
      <c r="J62" s="11"/>
      <c r="K62" s="11"/>
      <c r="L62" s="11"/>
      <c r="M62" s="11"/>
      <c r="N62" s="1843"/>
      <c r="O62" s="11"/>
    </row>
    <row r="63" spans="1:15" ht="15.75">
      <c r="A63" s="75" t="s">
        <v>1729</v>
      </c>
      <c r="B63" s="44"/>
      <c r="C63" s="44"/>
      <c r="D63" s="11"/>
      <c r="E63" s="44"/>
      <c r="F63" s="44"/>
      <c r="G63" s="44"/>
      <c r="H63" s="44"/>
      <c r="I63" s="75" t="str">
        <f>A63</f>
        <v>FERC FORM NO.1 (ED.  12-89) NYPSC Modified-96</v>
      </c>
      <c r="J63" s="44"/>
      <c r="K63" s="11"/>
      <c r="L63" s="44"/>
      <c r="M63" s="44" t="s">
        <v>1730</v>
      </c>
      <c r="N63" s="44"/>
      <c r="O63" s="11"/>
    </row>
    <row r="64" spans="1:15" ht="16.5" customHeight="1">
      <c r="A64" s="1316" t="s">
        <v>1731</v>
      </c>
      <c r="B64" s="44"/>
      <c r="C64" s="44"/>
      <c r="D64" s="44"/>
      <c r="E64" s="1316"/>
      <c r="F64" s="44"/>
      <c r="G64" s="44"/>
      <c r="H64" s="44"/>
      <c r="I64" s="44" t="s">
        <v>1732</v>
      </c>
      <c r="J64" s="44"/>
      <c r="K64" s="44"/>
      <c r="L64" s="44"/>
      <c r="M64" s="44"/>
      <c r="N64" s="44"/>
      <c r="O64" s="11"/>
    </row>
    <row r="65" spans="1:15">
      <c r="A65" s="11"/>
      <c r="B65" s="11"/>
      <c r="C65" s="11"/>
      <c r="D65" s="11"/>
      <c r="E65" s="11"/>
      <c r="F65" s="11"/>
      <c r="G65" s="11"/>
      <c r="H65" s="11"/>
      <c r="I65" s="11"/>
      <c r="J65" s="11"/>
      <c r="K65" s="11"/>
      <c r="L65" s="11"/>
      <c r="M65" s="11"/>
      <c r="N65" s="11"/>
      <c r="O65" s="11"/>
    </row>
    <row r="66" spans="1:15">
      <c r="A66" s="11"/>
      <c r="B66" s="11"/>
      <c r="C66" s="11"/>
      <c r="D66" s="11"/>
      <c r="E66" s="11"/>
      <c r="F66" s="11"/>
      <c r="G66" s="11"/>
      <c r="H66" s="11"/>
      <c r="I66" s="11"/>
      <c r="J66" s="11"/>
      <c r="K66" s="11"/>
      <c r="L66" s="11"/>
      <c r="M66" s="11"/>
      <c r="N66" s="11"/>
      <c r="O66" s="11"/>
    </row>
    <row r="67" spans="1:15" ht="15.75">
      <c r="A67" s="46"/>
      <c r="B67" s="44"/>
      <c r="C67" s="44"/>
      <c r="D67" s="44"/>
      <c r="E67" s="44"/>
      <c r="F67" s="44"/>
      <c r="G67" s="44"/>
      <c r="H67" s="44"/>
      <c r="I67" s="11"/>
      <c r="J67" s="11"/>
      <c r="K67" s="11"/>
      <c r="L67" s="11"/>
      <c r="M67" s="11"/>
      <c r="N67" s="11"/>
      <c r="O67" s="11"/>
    </row>
    <row r="68" spans="1:15">
      <c r="A68" s="11"/>
      <c r="B68" s="11"/>
      <c r="C68" s="11"/>
      <c r="D68" s="11"/>
      <c r="E68" s="11"/>
      <c r="F68" s="11"/>
      <c r="G68" s="11"/>
      <c r="H68" s="11"/>
      <c r="I68" s="11"/>
      <c r="J68" s="11"/>
      <c r="K68" s="11"/>
      <c r="L68" s="11"/>
      <c r="M68" s="11"/>
      <c r="N68" s="11"/>
      <c r="O68" s="11"/>
    </row>
    <row r="69" spans="1:15" ht="15.75" thickBot="1">
      <c r="A69" s="11"/>
      <c r="B69" s="11"/>
      <c r="C69" s="11"/>
      <c r="D69" s="11"/>
      <c r="E69" s="11"/>
      <c r="F69" s="11"/>
      <c r="G69" s="11"/>
      <c r="H69" s="11"/>
      <c r="I69" s="11"/>
      <c r="J69" s="11"/>
      <c r="K69" s="11"/>
      <c r="L69" s="11"/>
      <c r="M69" s="11"/>
      <c r="N69" s="11"/>
      <c r="O69" s="11"/>
    </row>
    <row r="70" spans="1:15">
      <c r="A70" s="13" t="s">
        <v>2838</v>
      </c>
      <c r="B70" s="41"/>
      <c r="C70" s="128"/>
      <c r="D70" s="41" t="s">
        <v>2747</v>
      </c>
      <c r="E70" s="41"/>
      <c r="F70" s="3442" t="s">
        <v>4364</v>
      </c>
      <c r="G70" s="3443"/>
      <c r="H70" s="287" t="s">
        <v>2841</v>
      </c>
      <c r="I70" s="13" t="s">
        <v>2838</v>
      </c>
      <c r="J70" s="128"/>
      <c r="K70" s="128" t="s">
        <v>3932</v>
      </c>
      <c r="L70" s="1879" t="s">
        <v>2840</v>
      </c>
      <c r="M70" s="430" t="s">
        <v>2841</v>
      </c>
      <c r="N70" s="42"/>
      <c r="O70" s="11"/>
    </row>
    <row r="71" spans="1:15">
      <c r="A71" s="1266" t="str">
        <f>'Data Sheet'!$C$25</f>
        <v>Orange and Rockland Utilities, Inc</v>
      </c>
      <c r="B71" s="11"/>
      <c r="C71" s="56"/>
      <c r="D71" s="11" t="s">
        <v>2597</v>
      </c>
      <c r="E71" s="11"/>
      <c r="F71" s="66"/>
      <c r="G71" s="11"/>
      <c r="H71" s="58"/>
      <c r="I71" s="1266" t="str">
        <f>'Data Sheet'!$C$25</f>
        <v>Orange and Rockland Utilities, Inc</v>
      </c>
      <c r="J71" s="56"/>
      <c r="K71" s="56" t="s">
        <v>2597</v>
      </c>
      <c r="L71" s="56"/>
      <c r="M71" s="11"/>
      <c r="N71" s="48"/>
      <c r="O71" s="11"/>
    </row>
    <row r="72" spans="1:15">
      <c r="A72" s="49"/>
      <c r="B72" s="52"/>
      <c r="C72" s="56"/>
      <c r="D72" s="11" t="s">
        <v>1685</v>
      </c>
      <c r="E72" s="11"/>
      <c r="F72" s="3444" t="str">
        <f>'Data Sheet'!$C$40</f>
        <v>4/30/2014</v>
      </c>
      <c r="G72" s="3445"/>
      <c r="H72" s="138" t="str">
        <f>'Data Sheet'!$C$38</f>
        <v>12/31/2013</v>
      </c>
      <c r="I72" s="47"/>
      <c r="J72" s="56"/>
      <c r="K72" s="56" t="s">
        <v>1685</v>
      </c>
      <c r="L72" s="1881" t="str">
        <f>'Data Sheet'!$C$40</f>
        <v>4/30/2014</v>
      </c>
      <c r="M72" s="220" t="str">
        <f>'Data Sheet'!$C$38</f>
        <v>12/31/2013</v>
      </c>
      <c r="N72" s="48"/>
      <c r="O72" s="11"/>
    </row>
    <row r="73" spans="1:15">
      <c r="A73" s="2114" t="s">
        <v>224</v>
      </c>
      <c r="B73" s="50"/>
      <c r="C73" s="132"/>
      <c r="D73" s="132"/>
      <c r="E73" s="132"/>
      <c r="F73" s="132"/>
      <c r="G73" s="132"/>
      <c r="H73" s="133"/>
      <c r="I73" s="2114" t="s">
        <v>225</v>
      </c>
      <c r="J73" s="132"/>
      <c r="K73" s="132"/>
      <c r="L73" s="132"/>
      <c r="M73" s="132"/>
      <c r="N73" s="133"/>
      <c r="O73" s="11"/>
    </row>
    <row r="74" spans="1:15">
      <c r="A74" s="47"/>
      <c r="B74" s="11" t="s">
        <v>226</v>
      </c>
      <c r="C74" s="11"/>
      <c r="D74" s="11"/>
      <c r="E74" s="11"/>
      <c r="F74" s="11"/>
      <c r="G74" s="11"/>
      <c r="H74" s="48"/>
      <c r="I74" s="47"/>
      <c r="J74" s="11"/>
      <c r="K74" s="11"/>
      <c r="L74" s="11"/>
      <c r="M74" s="11"/>
      <c r="N74" s="48"/>
      <c r="O74" s="11"/>
    </row>
    <row r="75" spans="1:15">
      <c r="A75" s="47"/>
      <c r="B75" s="11" t="s">
        <v>2546</v>
      </c>
      <c r="C75" s="11"/>
      <c r="D75" s="11"/>
      <c r="E75" s="11"/>
      <c r="F75" s="11"/>
      <c r="G75" s="11"/>
      <c r="H75" s="48"/>
      <c r="I75" s="47"/>
      <c r="J75" s="11"/>
      <c r="K75" s="11"/>
      <c r="L75" s="11"/>
      <c r="M75" s="11"/>
      <c r="N75" s="48"/>
      <c r="O75" s="11"/>
    </row>
    <row r="76" spans="1:15">
      <c r="A76" s="47"/>
      <c r="B76" s="11" t="s">
        <v>2547</v>
      </c>
      <c r="C76" s="11"/>
      <c r="D76" s="11"/>
      <c r="E76" s="11"/>
      <c r="F76" s="11"/>
      <c r="G76" s="11"/>
      <c r="H76" s="48"/>
      <c r="I76" s="47"/>
      <c r="J76" s="11"/>
      <c r="K76" s="11"/>
      <c r="L76" s="11"/>
      <c r="M76" s="11"/>
      <c r="N76" s="48"/>
      <c r="O76" s="11"/>
    </row>
    <row r="77" spans="1:15">
      <c r="A77" s="49"/>
      <c r="B77" s="52"/>
      <c r="C77" s="52"/>
      <c r="D77" s="52"/>
      <c r="E77" s="52"/>
      <c r="F77" s="52"/>
      <c r="G77" s="52"/>
      <c r="H77" s="51"/>
      <c r="I77" s="49"/>
      <c r="J77" s="52"/>
      <c r="K77" s="52"/>
      <c r="L77" s="52"/>
      <c r="M77" s="52"/>
      <c r="N77" s="51"/>
      <c r="O77" s="11"/>
    </row>
    <row r="78" spans="1:15">
      <c r="A78" s="175" t="s">
        <v>4231</v>
      </c>
      <c r="B78" s="56"/>
      <c r="C78" s="56"/>
      <c r="D78" s="44" t="s">
        <v>432</v>
      </c>
      <c r="E78" s="288"/>
      <c r="F78" s="54" t="s">
        <v>2548</v>
      </c>
      <c r="G78" s="288"/>
      <c r="H78" s="58"/>
      <c r="I78" s="47"/>
      <c r="J78" s="66"/>
      <c r="K78" s="69"/>
      <c r="L78" s="50" t="s">
        <v>2549</v>
      </c>
      <c r="M78" s="52"/>
      <c r="N78" s="137" t="s">
        <v>4231</v>
      </c>
      <c r="O78" s="11"/>
    </row>
    <row r="79" spans="1:15">
      <c r="A79" s="175" t="s">
        <v>4234</v>
      </c>
      <c r="B79" s="56"/>
      <c r="C79" s="1844" t="s">
        <v>3042</v>
      </c>
      <c r="D79" s="50" t="s">
        <v>540</v>
      </c>
      <c r="E79" s="207"/>
      <c r="F79" s="206" t="s">
        <v>2550</v>
      </c>
      <c r="G79" s="207"/>
      <c r="H79" s="58"/>
      <c r="I79" s="1864" t="s">
        <v>3042</v>
      </c>
      <c r="J79" s="1832" t="s">
        <v>2551</v>
      </c>
      <c r="K79" s="66"/>
      <c r="L79" s="11"/>
      <c r="M79" s="11"/>
      <c r="N79" s="137" t="s">
        <v>4234</v>
      </c>
      <c r="O79" s="11"/>
    </row>
    <row r="80" spans="1:15">
      <c r="A80" s="175"/>
      <c r="B80" s="1844" t="s">
        <v>1744</v>
      </c>
      <c r="C80" s="1844" t="s">
        <v>2552</v>
      </c>
      <c r="D80" s="44" t="s">
        <v>1744</v>
      </c>
      <c r="E80" s="53"/>
      <c r="F80" s="289" t="s">
        <v>1744</v>
      </c>
      <c r="G80" s="53"/>
      <c r="H80" s="58"/>
      <c r="I80" s="1864" t="s">
        <v>3834</v>
      </c>
      <c r="J80" s="1832" t="s">
        <v>1719</v>
      </c>
      <c r="K80" s="66"/>
      <c r="L80" s="11"/>
      <c r="M80" s="11"/>
      <c r="N80" s="137"/>
      <c r="O80" s="11"/>
    </row>
    <row r="81" spans="1:15">
      <c r="A81" s="175"/>
      <c r="B81" s="1844" t="s">
        <v>1720</v>
      </c>
      <c r="C81" s="1844" t="s">
        <v>1296</v>
      </c>
      <c r="D81" s="1843" t="s">
        <v>4234</v>
      </c>
      <c r="E81" s="435" t="s">
        <v>3045</v>
      </c>
      <c r="F81" s="435" t="s">
        <v>4234</v>
      </c>
      <c r="G81" s="435" t="s">
        <v>3045</v>
      </c>
      <c r="H81" s="137" t="s">
        <v>512</v>
      </c>
      <c r="I81" s="1864" t="s">
        <v>4060</v>
      </c>
      <c r="J81" s="1832" t="s">
        <v>1721</v>
      </c>
      <c r="K81" s="66"/>
      <c r="L81" s="11"/>
      <c r="M81" s="11"/>
      <c r="N81" s="137"/>
      <c r="O81" s="11"/>
    </row>
    <row r="82" spans="1:15">
      <c r="A82" s="176"/>
      <c r="B82" s="290" t="s">
        <v>74</v>
      </c>
      <c r="C82" s="290" t="s">
        <v>2140</v>
      </c>
      <c r="D82" s="1869" t="s">
        <v>2141</v>
      </c>
      <c r="E82" s="441" t="s">
        <v>2142</v>
      </c>
      <c r="F82" s="441" t="s">
        <v>4070</v>
      </c>
      <c r="G82" s="441" t="s">
        <v>4071</v>
      </c>
      <c r="H82" s="138" t="s">
        <v>4072</v>
      </c>
      <c r="I82" s="1868" t="s">
        <v>4073</v>
      </c>
      <c r="J82" s="220" t="s">
        <v>4074</v>
      </c>
      <c r="K82" s="206"/>
      <c r="L82" s="50"/>
      <c r="M82" s="50"/>
      <c r="N82" s="138"/>
      <c r="O82" s="11"/>
    </row>
    <row r="83" spans="1:15">
      <c r="A83" s="175">
        <v>1</v>
      </c>
      <c r="B83" s="290" t="s">
        <v>1742</v>
      </c>
      <c r="C83" s="291"/>
      <c r="D83" s="292"/>
      <c r="E83" s="291"/>
      <c r="F83" s="292"/>
      <c r="G83" s="291"/>
      <c r="H83" s="293"/>
      <c r="I83" s="294"/>
      <c r="J83" s="295"/>
      <c r="K83" s="296"/>
      <c r="L83" s="297"/>
      <c r="M83" s="297"/>
      <c r="N83" s="137">
        <v>1</v>
      </c>
      <c r="O83" s="11"/>
    </row>
    <row r="84" spans="1:15">
      <c r="A84" s="175">
        <v>2</v>
      </c>
      <c r="B84" s="1844" t="s">
        <v>1722</v>
      </c>
      <c r="C84" s="257"/>
      <c r="D84" s="53"/>
      <c r="E84" s="257"/>
      <c r="F84" s="53"/>
      <c r="G84" s="257"/>
      <c r="H84" s="209"/>
      <c r="I84" s="280">
        <f t="shared" ref="I84:I94" si="4">C84+E84-G84+H84</f>
        <v>0</v>
      </c>
      <c r="J84" s="66"/>
      <c r="K84" s="296"/>
      <c r="L84" s="297"/>
      <c r="M84" s="297"/>
      <c r="N84" s="137">
        <v>2</v>
      </c>
      <c r="O84" s="11"/>
    </row>
    <row r="85" spans="1:15">
      <c r="A85" s="175">
        <v>3</v>
      </c>
      <c r="B85" s="1844" t="s">
        <v>1723</v>
      </c>
      <c r="C85" s="241"/>
      <c r="D85" s="53"/>
      <c r="E85" s="241"/>
      <c r="F85" s="53"/>
      <c r="G85" s="241"/>
      <c r="H85" s="336"/>
      <c r="I85" s="238">
        <f t="shared" si="4"/>
        <v>0</v>
      </c>
      <c r="J85" s="66"/>
      <c r="K85" s="296"/>
      <c r="L85" s="297"/>
      <c r="M85" s="297"/>
      <c r="N85" s="137">
        <v>3</v>
      </c>
      <c r="O85" s="11"/>
    </row>
    <row r="86" spans="1:15">
      <c r="A86" s="175">
        <v>4</v>
      </c>
      <c r="B86" s="1844" t="s">
        <v>1724</v>
      </c>
      <c r="C86" s="241"/>
      <c r="D86" s="53"/>
      <c r="E86" s="241"/>
      <c r="F86" s="53"/>
      <c r="G86" s="241"/>
      <c r="H86" s="336"/>
      <c r="I86" s="238">
        <f t="shared" si="4"/>
        <v>0</v>
      </c>
      <c r="J86" s="66"/>
      <c r="K86" s="296"/>
      <c r="L86" s="297"/>
      <c r="M86" s="297"/>
      <c r="N86" s="137">
        <v>4</v>
      </c>
      <c r="O86" s="11"/>
    </row>
    <row r="87" spans="1:15">
      <c r="A87" s="175">
        <v>5</v>
      </c>
      <c r="B87" s="1844" t="s">
        <v>1725</v>
      </c>
      <c r="C87" s="241"/>
      <c r="D87" s="53"/>
      <c r="E87" s="241"/>
      <c r="F87" s="53"/>
      <c r="G87" s="241"/>
      <c r="H87" s="336"/>
      <c r="I87" s="238">
        <f t="shared" si="4"/>
        <v>0</v>
      </c>
      <c r="J87" s="66"/>
      <c r="K87" s="296"/>
      <c r="L87" s="297"/>
      <c r="M87" s="297"/>
      <c r="N87" s="137">
        <v>5</v>
      </c>
      <c r="O87" s="11"/>
    </row>
    <row r="88" spans="1:15">
      <c r="A88" s="175">
        <v>6</v>
      </c>
      <c r="B88" s="56"/>
      <c r="C88" s="241"/>
      <c r="D88" s="53"/>
      <c r="E88" s="241"/>
      <c r="F88" s="53"/>
      <c r="G88" s="241"/>
      <c r="H88" s="336"/>
      <c r="I88" s="238">
        <f t="shared" si="4"/>
        <v>0</v>
      </c>
      <c r="J88" s="66"/>
      <c r="K88" s="296"/>
      <c r="L88" s="297"/>
      <c r="M88" s="297"/>
      <c r="N88" s="137">
        <v>6</v>
      </c>
      <c r="O88" s="11"/>
    </row>
    <row r="89" spans="1:15">
      <c r="A89" s="175">
        <v>7</v>
      </c>
      <c r="B89" s="56"/>
      <c r="C89" s="241"/>
      <c r="D89" s="53"/>
      <c r="E89" s="241"/>
      <c r="F89" s="53"/>
      <c r="G89" s="241"/>
      <c r="H89" s="336"/>
      <c r="I89" s="238">
        <f t="shared" si="4"/>
        <v>0</v>
      </c>
      <c r="J89" s="66"/>
      <c r="K89" s="296"/>
      <c r="L89" s="297"/>
      <c r="M89" s="297"/>
      <c r="N89" s="137">
        <v>7</v>
      </c>
      <c r="O89" s="11"/>
    </row>
    <row r="90" spans="1:15">
      <c r="A90" s="175">
        <v>8</v>
      </c>
      <c r="B90" s="298"/>
      <c r="C90" s="241"/>
      <c r="D90" s="208"/>
      <c r="E90" s="241"/>
      <c r="F90" s="208"/>
      <c r="G90" s="241"/>
      <c r="H90" s="336"/>
      <c r="I90" s="238">
        <f t="shared" si="4"/>
        <v>0</v>
      </c>
      <c r="J90" s="66"/>
      <c r="K90" s="296"/>
      <c r="L90" s="297"/>
      <c r="M90" s="297"/>
      <c r="N90" s="137">
        <v>8</v>
      </c>
      <c r="O90" s="11"/>
    </row>
    <row r="91" spans="1:15">
      <c r="A91" s="175">
        <v>9</v>
      </c>
      <c r="B91" s="298"/>
      <c r="C91" s="241"/>
      <c r="D91" s="208"/>
      <c r="E91" s="241"/>
      <c r="F91" s="208"/>
      <c r="G91" s="241"/>
      <c r="H91" s="336"/>
      <c r="I91" s="238">
        <f t="shared" si="4"/>
        <v>0</v>
      </c>
      <c r="J91" s="66"/>
      <c r="K91" s="296"/>
      <c r="L91" s="297"/>
      <c r="M91" s="297"/>
      <c r="N91" s="137">
        <v>9</v>
      </c>
      <c r="O91" s="11"/>
    </row>
    <row r="92" spans="1:15">
      <c r="A92" s="175">
        <v>10</v>
      </c>
      <c r="B92" s="298"/>
      <c r="C92" s="241"/>
      <c r="D92" s="208"/>
      <c r="E92" s="241"/>
      <c r="F92" s="208"/>
      <c r="G92" s="241"/>
      <c r="H92" s="336"/>
      <c r="I92" s="238">
        <f t="shared" si="4"/>
        <v>0</v>
      </c>
      <c r="J92" s="66"/>
      <c r="K92" s="296"/>
      <c r="L92" s="297"/>
      <c r="M92" s="297"/>
      <c r="N92" s="137">
        <v>10</v>
      </c>
      <c r="O92" s="11"/>
    </row>
    <row r="93" spans="1:15">
      <c r="A93" s="175">
        <v>11</v>
      </c>
      <c r="B93" s="56"/>
      <c r="C93" s="241"/>
      <c r="D93" s="53"/>
      <c r="E93" s="241"/>
      <c r="F93" s="53"/>
      <c r="G93" s="241"/>
      <c r="H93" s="336"/>
      <c r="I93" s="238">
        <f t="shared" si="4"/>
        <v>0</v>
      </c>
      <c r="J93" s="66"/>
      <c r="K93" s="296"/>
      <c r="L93" s="297"/>
      <c r="M93" s="297"/>
      <c r="N93" s="137">
        <v>11</v>
      </c>
      <c r="O93" s="11"/>
    </row>
    <row r="94" spans="1:15">
      <c r="A94" s="175">
        <v>12</v>
      </c>
      <c r="B94" s="445" t="s">
        <v>1726</v>
      </c>
      <c r="C94" s="146">
        <f>SUM(C84:C93)</f>
        <v>0</v>
      </c>
      <c r="D94" s="143"/>
      <c r="E94" s="146">
        <f>SUM(E84:E93)</f>
        <v>0</v>
      </c>
      <c r="F94" s="143"/>
      <c r="G94" s="146">
        <f>SUM(G84:G93)</f>
        <v>0</v>
      </c>
      <c r="H94" s="144">
        <f>SUM(H84:H93)</f>
        <v>0</v>
      </c>
      <c r="I94" s="299">
        <f t="shared" si="4"/>
        <v>0</v>
      </c>
      <c r="J94" s="300"/>
      <c r="K94" s="296"/>
      <c r="L94" s="11"/>
      <c r="M94" s="11"/>
      <c r="N94" s="137">
        <v>12</v>
      </c>
      <c r="O94" s="11"/>
    </row>
    <row r="95" spans="1:15">
      <c r="A95" s="175">
        <v>13</v>
      </c>
      <c r="B95" s="290" t="s">
        <v>1743</v>
      </c>
      <c r="C95" s="301"/>
      <c r="D95" s="302"/>
      <c r="E95" s="301"/>
      <c r="F95" s="302"/>
      <c r="G95" s="301"/>
      <c r="H95" s="303"/>
      <c r="I95" s="304"/>
      <c r="J95" s="305"/>
      <c r="K95" s="66"/>
      <c r="L95" s="11"/>
      <c r="M95" s="11"/>
      <c r="N95" s="137">
        <v>13</v>
      </c>
      <c r="O95" s="11"/>
    </row>
    <row r="96" spans="1:15">
      <c r="A96" s="175">
        <v>14</v>
      </c>
      <c r="B96" s="1844" t="s">
        <v>1722</v>
      </c>
      <c r="C96" s="241"/>
      <c r="D96" s="53"/>
      <c r="E96" s="241"/>
      <c r="F96" s="53"/>
      <c r="G96" s="241"/>
      <c r="H96" s="336"/>
      <c r="I96" s="238">
        <f t="shared" ref="I96:I106" si="5">C96+E96-G96+H96</f>
        <v>0</v>
      </c>
      <c r="J96" s="66"/>
      <c r="K96" s="296"/>
      <c r="L96" s="297"/>
      <c r="M96" s="297"/>
      <c r="N96" s="137">
        <v>14</v>
      </c>
      <c r="O96" s="11"/>
    </row>
    <row r="97" spans="1:15">
      <c r="A97" s="175">
        <v>15</v>
      </c>
      <c r="B97" s="1844" t="s">
        <v>1723</v>
      </c>
      <c r="C97" s="241"/>
      <c r="D97" s="53"/>
      <c r="E97" s="241"/>
      <c r="F97" s="53"/>
      <c r="G97" s="241"/>
      <c r="H97" s="336"/>
      <c r="I97" s="238">
        <f t="shared" si="5"/>
        <v>0</v>
      </c>
      <c r="J97" s="66"/>
      <c r="K97" s="66"/>
      <c r="L97" s="11"/>
      <c r="M97" s="11"/>
      <c r="N97" s="137">
        <v>15</v>
      </c>
      <c r="O97" s="11"/>
    </row>
    <row r="98" spans="1:15">
      <c r="A98" s="175">
        <v>16</v>
      </c>
      <c r="B98" s="1844" t="s">
        <v>1724</v>
      </c>
      <c r="C98" s="241"/>
      <c r="D98" s="53"/>
      <c r="E98" s="241"/>
      <c r="F98" s="53"/>
      <c r="G98" s="241"/>
      <c r="H98" s="336"/>
      <c r="I98" s="238">
        <f t="shared" si="5"/>
        <v>0</v>
      </c>
      <c r="J98" s="66"/>
      <c r="K98" s="66"/>
      <c r="L98" s="11"/>
      <c r="M98" s="11"/>
      <c r="N98" s="137">
        <v>16</v>
      </c>
      <c r="O98" s="11"/>
    </row>
    <row r="99" spans="1:15">
      <c r="A99" s="175">
        <v>17</v>
      </c>
      <c r="B99" s="1844" t="s">
        <v>1725</v>
      </c>
      <c r="C99" s="241"/>
      <c r="D99" s="53"/>
      <c r="E99" s="241"/>
      <c r="F99" s="53"/>
      <c r="G99" s="241"/>
      <c r="H99" s="336"/>
      <c r="I99" s="238">
        <f t="shared" si="5"/>
        <v>0</v>
      </c>
      <c r="J99" s="66"/>
      <c r="K99" s="66"/>
      <c r="L99" s="11"/>
      <c r="M99" s="11"/>
      <c r="N99" s="137">
        <v>17</v>
      </c>
      <c r="O99" s="11"/>
    </row>
    <row r="100" spans="1:15">
      <c r="A100" s="175">
        <v>18</v>
      </c>
      <c r="B100" s="298"/>
      <c r="C100" s="241"/>
      <c r="D100" s="208"/>
      <c r="E100" s="241"/>
      <c r="F100" s="208"/>
      <c r="G100" s="241"/>
      <c r="H100" s="336"/>
      <c r="I100" s="238">
        <f t="shared" si="5"/>
        <v>0</v>
      </c>
      <c r="J100" s="66"/>
      <c r="K100" s="66"/>
      <c r="L100" s="11"/>
      <c r="M100" s="11"/>
      <c r="N100" s="137">
        <v>18</v>
      </c>
      <c r="O100" s="11"/>
    </row>
    <row r="101" spans="1:15">
      <c r="A101" s="175">
        <v>19</v>
      </c>
      <c r="B101" s="56"/>
      <c r="C101" s="241"/>
      <c r="D101" s="208"/>
      <c r="E101" s="241"/>
      <c r="F101" s="208"/>
      <c r="G101" s="241"/>
      <c r="H101" s="336"/>
      <c r="I101" s="238">
        <f t="shared" si="5"/>
        <v>0</v>
      </c>
      <c r="J101" s="66"/>
      <c r="K101" s="66"/>
      <c r="L101" s="11"/>
      <c r="M101" s="11"/>
      <c r="N101" s="137">
        <v>19</v>
      </c>
      <c r="O101" s="11"/>
    </row>
    <row r="102" spans="1:15">
      <c r="A102" s="175">
        <v>20</v>
      </c>
      <c r="B102" s="56"/>
      <c r="C102" s="241"/>
      <c r="D102" s="208"/>
      <c r="E102" s="241"/>
      <c r="F102" s="208"/>
      <c r="G102" s="241"/>
      <c r="H102" s="204"/>
      <c r="I102" s="238">
        <f t="shared" si="5"/>
        <v>0</v>
      </c>
      <c r="J102" s="66"/>
      <c r="K102" s="66"/>
      <c r="L102" s="11"/>
      <c r="M102" s="11"/>
      <c r="N102" s="137">
        <v>20</v>
      </c>
      <c r="O102" s="11"/>
    </row>
    <row r="103" spans="1:15">
      <c r="A103" s="175">
        <v>21</v>
      </c>
      <c r="B103" s="298"/>
      <c r="C103" s="257"/>
      <c r="D103" s="208"/>
      <c r="E103" s="257"/>
      <c r="F103" s="208"/>
      <c r="G103" s="257"/>
      <c r="H103" s="209"/>
      <c r="I103" s="238">
        <f t="shared" si="5"/>
        <v>0</v>
      </c>
      <c r="J103" s="306"/>
      <c r="K103" s="296"/>
      <c r="L103" s="11"/>
      <c r="M103" s="11"/>
      <c r="N103" s="137">
        <v>21</v>
      </c>
      <c r="O103" s="11"/>
    </row>
    <row r="104" spans="1:15">
      <c r="A104" s="175" t="s">
        <v>2864</v>
      </c>
      <c r="B104" s="298"/>
      <c r="C104" s="257"/>
      <c r="D104" s="208"/>
      <c r="E104" s="257"/>
      <c r="F104" s="208"/>
      <c r="G104" s="257"/>
      <c r="H104" s="209"/>
      <c r="I104" s="238">
        <f t="shared" si="5"/>
        <v>0</v>
      </c>
      <c r="J104" s="306"/>
      <c r="K104" s="296"/>
      <c r="L104" s="11"/>
      <c r="M104" s="11"/>
      <c r="N104" s="137" t="s">
        <v>2864</v>
      </c>
      <c r="O104" s="11"/>
    </row>
    <row r="105" spans="1:15">
      <c r="A105" s="175">
        <v>23</v>
      </c>
      <c r="B105" s="56"/>
      <c r="C105" s="257"/>
      <c r="D105" s="53"/>
      <c r="E105" s="257"/>
      <c r="F105" s="53"/>
      <c r="G105" s="257"/>
      <c r="H105" s="2115"/>
      <c r="I105" s="238">
        <f t="shared" si="5"/>
        <v>0</v>
      </c>
      <c r="J105" s="66"/>
      <c r="K105" s="66"/>
      <c r="L105" s="11"/>
      <c r="M105" s="11"/>
      <c r="N105" s="137">
        <v>23</v>
      </c>
      <c r="O105" s="11"/>
    </row>
    <row r="106" spans="1:15">
      <c r="A106" s="175">
        <v>24</v>
      </c>
      <c r="B106" s="445" t="s">
        <v>1726</v>
      </c>
      <c r="C106" s="146">
        <f>SUM(C96:C105)</f>
        <v>0</v>
      </c>
      <c r="D106" s="143"/>
      <c r="E106" s="146">
        <f>SUM(E96:E105)</f>
        <v>0</v>
      </c>
      <c r="F106" s="143"/>
      <c r="G106" s="146">
        <f>SUM(G96:G105)</f>
        <v>0</v>
      </c>
      <c r="H106" s="144">
        <f>SUM(H96:H105)</f>
        <v>0</v>
      </c>
      <c r="I106" s="299">
        <f t="shared" si="5"/>
        <v>0</v>
      </c>
      <c r="J106" s="300"/>
      <c r="K106" s="296"/>
      <c r="L106" s="11"/>
      <c r="M106" s="11"/>
      <c r="N106" s="137">
        <v>24</v>
      </c>
      <c r="O106" s="11"/>
    </row>
    <row r="107" spans="1:15">
      <c r="A107" s="175">
        <v>25</v>
      </c>
      <c r="B107" s="290" t="s">
        <v>1727</v>
      </c>
      <c r="C107" s="301"/>
      <c r="D107" s="302"/>
      <c r="E107" s="301"/>
      <c r="F107" s="302"/>
      <c r="G107" s="301"/>
      <c r="H107" s="303"/>
      <c r="I107" s="304"/>
      <c r="J107" s="305"/>
      <c r="K107" s="66"/>
      <c r="L107" s="11"/>
      <c r="M107" s="11"/>
      <c r="N107" s="137">
        <v>25</v>
      </c>
      <c r="O107" s="11"/>
    </row>
    <row r="108" spans="1:15">
      <c r="A108" s="175">
        <v>26</v>
      </c>
      <c r="B108" s="1844" t="s">
        <v>1722</v>
      </c>
      <c r="C108" s="241"/>
      <c r="D108" s="53"/>
      <c r="E108" s="241"/>
      <c r="F108" s="53"/>
      <c r="G108" s="241"/>
      <c r="H108" s="336"/>
      <c r="I108" s="238">
        <f t="shared" ref="I108:I118" si="6">C108+E108-G108+H108</f>
        <v>0</v>
      </c>
      <c r="J108" s="66"/>
      <c r="K108" s="66"/>
      <c r="L108" s="11"/>
      <c r="M108" s="11"/>
      <c r="N108" s="137">
        <v>26</v>
      </c>
      <c r="O108" s="11"/>
    </row>
    <row r="109" spans="1:15">
      <c r="A109" s="175">
        <v>27</v>
      </c>
      <c r="B109" s="1844" t="s">
        <v>1723</v>
      </c>
      <c r="C109" s="241"/>
      <c r="D109" s="53"/>
      <c r="E109" s="241"/>
      <c r="F109" s="53"/>
      <c r="G109" s="241"/>
      <c r="H109" s="336"/>
      <c r="I109" s="238">
        <f t="shared" si="6"/>
        <v>0</v>
      </c>
      <c r="J109" s="66"/>
      <c r="K109" s="66"/>
      <c r="L109" s="11"/>
      <c r="M109" s="11"/>
      <c r="N109" s="137">
        <v>27</v>
      </c>
      <c r="O109" s="11"/>
    </row>
    <row r="110" spans="1:15">
      <c r="A110" s="175">
        <v>28</v>
      </c>
      <c r="B110" s="1844" t="s">
        <v>1724</v>
      </c>
      <c r="C110" s="241"/>
      <c r="D110" s="53"/>
      <c r="E110" s="241"/>
      <c r="F110" s="53"/>
      <c r="G110" s="241"/>
      <c r="H110" s="336"/>
      <c r="I110" s="238">
        <f t="shared" si="6"/>
        <v>0</v>
      </c>
      <c r="J110" s="66"/>
      <c r="K110" s="66"/>
      <c r="L110" s="11"/>
      <c r="M110" s="11"/>
      <c r="N110" s="137">
        <v>28</v>
      </c>
      <c r="O110" s="11"/>
    </row>
    <row r="111" spans="1:15">
      <c r="A111" s="175">
        <v>29</v>
      </c>
      <c r="B111" s="1844" t="s">
        <v>1722</v>
      </c>
      <c r="C111" s="241"/>
      <c r="D111" s="53"/>
      <c r="E111" s="241"/>
      <c r="F111" s="53"/>
      <c r="G111" s="241"/>
      <c r="H111" s="336"/>
      <c r="I111" s="238">
        <f t="shared" si="6"/>
        <v>0</v>
      </c>
      <c r="J111" s="66"/>
      <c r="K111" s="66"/>
      <c r="L111" s="11"/>
      <c r="M111" s="11"/>
      <c r="N111" s="137">
        <v>29</v>
      </c>
      <c r="O111" s="11"/>
    </row>
    <row r="112" spans="1:15">
      <c r="A112" s="175">
        <v>30</v>
      </c>
      <c r="B112" s="56"/>
      <c r="C112" s="241"/>
      <c r="D112" s="53"/>
      <c r="E112" s="241"/>
      <c r="F112" s="53"/>
      <c r="G112" s="241"/>
      <c r="H112" s="336"/>
      <c r="I112" s="238">
        <f t="shared" si="6"/>
        <v>0</v>
      </c>
      <c r="J112" s="66"/>
      <c r="K112" s="66"/>
      <c r="L112" s="11"/>
      <c r="M112" s="11"/>
      <c r="N112" s="137">
        <v>30</v>
      </c>
      <c r="O112" s="11"/>
    </row>
    <row r="113" spans="1:15">
      <c r="A113" s="175">
        <v>31</v>
      </c>
      <c r="B113" s="56"/>
      <c r="C113" s="241"/>
      <c r="D113" s="53"/>
      <c r="E113" s="241"/>
      <c r="F113" s="53"/>
      <c r="G113" s="241"/>
      <c r="H113" s="336"/>
      <c r="I113" s="238">
        <f t="shared" si="6"/>
        <v>0</v>
      </c>
      <c r="J113" s="66"/>
      <c r="K113" s="66"/>
      <c r="L113" s="11"/>
      <c r="M113" s="11"/>
      <c r="N113" s="137">
        <v>31</v>
      </c>
      <c r="O113" s="11"/>
    </row>
    <row r="114" spans="1:15">
      <c r="A114" s="175">
        <v>32</v>
      </c>
      <c r="B114" s="56"/>
      <c r="C114" s="241"/>
      <c r="D114" s="53"/>
      <c r="E114" s="241"/>
      <c r="F114" s="53"/>
      <c r="G114" s="241"/>
      <c r="H114" s="336"/>
      <c r="I114" s="238">
        <f t="shared" si="6"/>
        <v>0</v>
      </c>
      <c r="J114" s="66"/>
      <c r="K114" s="66"/>
      <c r="L114" s="11"/>
      <c r="M114" s="11"/>
      <c r="N114" s="137">
        <v>32</v>
      </c>
      <c r="O114" s="11"/>
    </row>
    <row r="115" spans="1:15">
      <c r="A115" s="175">
        <v>33</v>
      </c>
      <c r="B115" s="56"/>
      <c r="C115" s="241"/>
      <c r="D115" s="53"/>
      <c r="E115" s="241"/>
      <c r="F115" s="53"/>
      <c r="G115" s="241"/>
      <c r="H115" s="336"/>
      <c r="I115" s="238">
        <f t="shared" si="6"/>
        <v>0</v>
      </c>
      <c r="J115" s="66"/>
      <c r="K115" s="66"/>
      <c r="L115" s="11"/>
      <c r="M115" s="11"/>
      <c r="N115" s="137">
        <v>33</v>
      </c>
      <c r="O115" s="11"/>
    </row>
    <row r="116" spans="1:15">
      <c r="A116" s="175">
        <v>34</v>
      </c>
      <c r="B116" s="56"/>
      <c r="C116" s="241"/>
      <c r="D116" s="53"/>
      <c r="E116" s="241"/>
      <c r="F116" s="53"/>
      <c r="G116" s="241"/>
      <c r="H116" s="336"/>
      <c r="I116" s="238">
        <f t="shared" si="6"/>
        <v>0</v>
      </c>
      <c r="J116" s="66"/>
      <c r="K116" s="66"/>
      <c r="L116" s="11"/>
      <c r="M116" s="11"/>
      <c r="N116" s="137">
        <v>34</v>
      </c>
      <c r="O116" s="11"/>
    </row>
    <row r="117" spans="1:15">
      <c r="A117" s="175">
        <v>35</v>
      </c>
      <c r="B117" s="56"/>
      <c r="C117" s="241"/>
      <c r="D117" s="53"/>
      <c r="E117" s="241"/>
      <c r="F117" s="53"/>
      <c r="G117" s="241"/>
      <c r="H117" s="336"/>
      <c r="I117" s="238">
        <f t="shared" si="6"/>
        <v>0</v>
      </c>
      <c r="J117" s="66"/>
      <c r="K117" s="66"/>
      <c r="L117" s="11"/>
      <c r="M117" s="11"/>
      <c r="N117" s="137">
        <v>35</v>
      </c>
      <c r="O117" s="11"/>
    </row>
    <row r="118" spans="1:15">
      <c r="A118" s="175">
        <v>36</v>
      </c>
      <c r="B118" s="445" t="s">
        <v>1726</v>
      </c>
      <c r="C118" s="146">
        <f>SUM(C108:C117)</f>
        <v>0</v>
      </c>
      <c r="D118" s="143"/>
      <c r="E118" s="146">
        <f>SUM(E108:E117)</f>
        <v>0</v>
      </c>
      <c r="F118" s="143"/>
      <c r="G118" s="146">
        <f>SUM(G108:G117)</f>
        <v>0</v>
      </c>
      <c r="H118" s="144">
        <f>SUM(H108:H117)</f>
        <v>0</v>
      </c>
      <c r="I118" s="299">
        <f t="shared" si="6"/>
        <v>0</v>
      </c>
      <c r="J118" s="300"/>
      <c r="K118" s="296"/>
      <c r="L118" s="11"/>
      <c r="M118" s="11"/>
      <c r="N118" s="137">
        <v>36</v>
      </c>
      <c r="O118" s="11"/>
    </row>
    <row r="119" spans="1:15">
      <c r="A119" s="175">
        <v>37</v>
      </c>
      <c r="B119" s="290" t="s">
        <v>1728</v>
      </c>
      <c r="C119" s="301"/>
      <c r="D119" s="302"/>
      <c r="E119" s="301"/>
      <c r="F119" s="302"/>
      <c r="G119" s="301"/>
      <c r="H119" s="303"/>
      <c r="I119" s="304"/>
      <c r="J119" s="305"/>
      <c r="K119" s="66"/>
      <c r="L119" s="11"/>
      <c r="M119" s="11"/>
      <c r="N119" s="137">
        <v>37</v>
      </c>
      <c r="O119" s="11"/>
    </row>
    <row r="120" spans="1:15">
      <c r="A120" s="175">
        <v>38</v>
      </c>
      <c r="B120" s="1844" t="s">
        <v>1722</v>
      </c>
      <c r="C120" s="257"/>
      <c r="D120" s="53"/>
      <c r="E120" s="257"/>
      <c r="F120" s="53"/>
      <c r="G120" s="257"/>
      <c r="H120" s="2115"/>
      <c r="I120" s="280">
        <f t="shared" ref="I120:I128" si="7">C120+E120-G120+H120</f>
        <v>0</v>
      </c>
      <c r="J120" s="66"/>
      <c r="K120" s="66"/>
      <c r="L120" s="11"/>
      <c r="M120" s="11"/>
      <c r="N120" s="137">
        <v>38</v>
      </c>
      <c r="O120" s="11"/>
    </row>
    <row r="121" spans="1:15">
      <c r="A121" s="175">
        <v>39</v>
      </c>
      <c r="B121" s="1844" t="s">
        <v>1723</v>
      </c>
      <c r="C121" s="241"/>
      <c r="D121" s="53"/>
      <c r="E121" s="241"/>
      <c r="F121" s="53"/>
      <c r="G121" s="241"/>
      <c r="H121" s="336"/>
      <c r="I121" s="238">
        <f t="shared" si="7"/>
        <v>0</v>
      </c>
      <c r="J121" s="66"/>
      <c r="K121" s="66"/>
      <c r="L121" s="11"/>
      <c r="M121" s="11"/>
      <c r="N121" s="137">
        <v>39</v>
      </c>
      <c r="O121" s="11"/>
    </row>
    <row r="122" spans="1:15">
      <c r="A122" s="175">
        <v>40</v>
      </c>
      <c r="B122" s="1844" t="s">
        <v>1724</v>
      </c>
      <c r="C122" s="241"/>
      <c r="D122" s="53"/>
      <c r="E122" s="241"/>
      <c r="F122" s="53"/>
      <c r="G122" s="241"/>
      <c r="H122" s="336"/>
      <c r="I122" s="238">
        <f t="shared" si="7"/>
        <v>0</v>
      </c>
      <c r="J122" s="66"/>
      <c r="K122" s="66"/>
      <c r="L122" s="11"/>
      <c r="M122" s="11"/>
      <c r="N122" s="137">
        <v>40</v>
      </c>
      <c r="O122" s="11"/>
    </row>
    <row r="123" spans="1:15">
      <c r="A123" s="175">
        <v>41</v>
      </c>
      <c r="B123" s="1844" t="s">
        <v>1725</v>
      </c>
      <c r="C123" s="241"/>
      <c r="D123" s="53"/>
      <c r="E123" s="241"/>
      <c r="F123" s="53"/>
      <c r="G123" s="241"/>
      <c r="H123" s="336"/>
      <c r="I123" s="238">
        <f t="shared" si="7"/>
        <v>0</v>
      </c>
      <c r="J123" s="66"/>
      <c r="K123" s="66"/>
      <c r="L123" s="11"/>
      <c r="M123" s="11"/>
      <c r="N123" s="137">
        <v>41</v>
      </c>
      <c r="O123" s="11"/>
    </row>
    <row r="124" spans="1:15">
      <c r="A124" s="175">
        <v>42</v>
      </c>
      <c r="B124" s="56"/>
      <c r="C124" s="241"/>
      <c r="D124" s="53"/>
      <c r="E124" s="241"/>
      <c r="F124" s="53"/>
      <c r="G124" s="241"/>
      <c r="H124" s="336"/>
      <c r="I124" s="238">
        <f t="shared" si="7"/>
        <v>0</v>
      </c>
      <c r="J124" s="66"/>
      <c r="K124" s="66"/>
      <c r="L124" s="11"/>
      <c r="M124" s="11"/>
      <c r="N124" s="137">
        <v>42</v>
      </c>
      <c r="O124" s="11"/>
    </row>
    <row r="125" spans="1:15">
      <c r="A125" s="175">
        <v>43</v>
      </c>
      <c r="B125" s="56"/>
      <c r="C125" s="241"/>
      <c r="D125" s="53"/>
      <c r="E125" s="241"/>
      <c r="F125" s="53"/>
      <c r="G125" s="241"/>
      <c r="H125" s="336"/>
      <c r="I125" s="238">
        <f t="shared" si="7"/>
        <v>0</v>
      </c>
      <c r="J125" s="66"/>
      <c r="K125" s="66"/>
      <c r="L125" s="11"/>
      <c r="M125" s="11"/>
      <c r="N125" s="137">
        <v>43</v>
      </c>
      <c r="O125" s="11"/>
    </row>
    <row r="126" spans="1:15">
      <c r="A126" s="175">
        <v>44</v>
      </c>
      <c r="B126" s="56"/>
      <c r="C126" s="241"/>
      <c r="D126" s="53"/>
      <c r="E126" s="241"/>
      <c r="F126" s="53"/>
      <c r="G126" s="241"/>
      <c r="H126" s="336"/>
      <c r="I126" s="238">
        <f t="shared" si="7"/>
        <v>0</v>
      </c>
      <c r="J126" s="66"/>
      <c r="K126" s="66"/>
      <c r="L126" s="11"/>
      <c r="M126" s="11"/>
      <c r="N126" s="137">
        <v>44</v>
      </c>
      <c r="O126" s="11"/>
    </row>
    <row r="127" spans="1:15">
      <c r="A127" s="175">
        <v>45</v>
      </c>
      <c r="B127" s="56"/>
      <c r="C127" s="241"/>
      <c r="D127" s="53"/>
      <c r="E127" s="241"/>
      <c r="F127" s="53"/>
      <c r="G127" s="241"/>
      <c r="H127" s="336"/>
      <c r="I127" s="238">
        <f t="shared" si="7"/>
        <v>0</v>
      </c>
      <c r="J127" s="66"/>
      <c r="K127" s="66"/>
      <c r="L127" s="11"/>
      <c r="M127" s="11"/>
      <c r="N127" s="137">
        <v>45</v>
      </c>
      <c r="O127" s="11"/>
    </row>
    <row r="128" spans="1:15">
      <c r="A128" s="175">
        <v>46</v>
      </c>
      <c r="B128" s="56"/>
      <c r="C128" s="241"/>
      <c r="D128" s="53"/>
      <c r="E128" s="241"/>
      <c r="F128" s="53"/>
      <c r="G128" s="241"/>
      <c r="H128" s="336"/>
      <c r="I128" s="238">
        <f t="shared" si="7"/>
        <v>0</v>
      </c>
      <c r="J128" s="66"/>
      <c r="K128" s="66"/>
      <c r="L128" s="11"/>
      <c r="M128" s="11"/>
      <c r="N128" s="137">
        <v>46</v>
      </c>
      <c r="O128" s="11"/>
    </row>
    <row r="129" spans="1:15">
      <c r="A129" s="175">
        <v>47</v>
      </c>
      <c r="B129" s="445" t="s">
        <v>1726</v>
      </c>
      <c r="C129" s="146">
        <f>SUM(C120:C128)</f>
        <v>0</v>
      </c>
      <c r="D129" s="143"/>
      <c r="E129" s="146">
        <f>SUM(E120:E128)</f>
        <v>0</v>
      </c>
      <c r="F129" s="143"/>
      <c r="G129" s="146">
        <f>SUM(G120:G128)</f>
        <v>0</v>
      </c>
      <c r="H129" s="144">
        <f>SUM(H120:H128)</f>
        <v>0</v>
      </c>
      <c r="I129" s="145">
        <f>SUM(I120:I128)</f>
        <v>0</v>
      </c>
      <c r="J129" s="140"/>
      <c r="K129" s="66"/>
      <c r="L129" s="11"/>
      <c r="M129" s="11"/>
      <c r="N129" s="137">
        <v>47</v>
      </c>
      <c r="O129" s="11"/>
    </row>
    <row r="130" spans="1:15" ht="15.75" thickBot="1">
      <c r="A130" s="180">
        <v>48</v>
      </c>
      <c r="B130" s="446" t="s">
        <v>1741</v>
      </c>
      <c r="C130" s="307">
        <f>C94+C106+C118+C129</f>
        <v>0</v>
      </c>
      <c r="D130" s="308"/>
      <c r="E130" s="307">
        <f>E94+E106+E118+E129</f>
        <v>0</v>
      </c>
      <c r="F130" s="308"/>
      <c r="G130" s="307">
        <f>G94+G106+G118+G129</f>
        <v>0</v>
      </c>
      <c r="H130" s="219">
        <f>H94+H106+H118+H129</f>
        <v>0</v>
      </c>
      <c r="I130" s="309">
        <f>C130+E130-G130+H130</f>
        <v>0</v>
      </c>
      <c r="J130" s="217"/>
      <c r="K130" s="217"/>
      <c r="L130" s="73"/>
      <c r="M130" s="73"/>
      <c r="N130" s="156">
        <v>48</v>
      </c>
      <c r="O130" s="11"/>
    </row>
    <row r="131" spans="1:15">
      <c r="A131" s="11"/>
      <c r="B131" s="11"/>
      <c r="C131" s="11"/>
      <c r="D131" s="11"/>
      <c r="E131" s="11"/>
      <c r="F131" s="11"/>
      <c r="G131" s="11"/>
      <c r="H131" s="11"/>
      <c r="I131" s="11"/>
      <c r="J131" s="11"/>
      <c r="K131" s="11"/>
      <c r="L131" s="11"/>
      <c r="M131" s="11"/>
      <c r="N131" s="1843"/>
      <c r="O131" s="11"/>
    </row>
    <row r="132" spans="1:15" ht="15.75">
      <c r="A132" s="75" t="s">
        <v>1729</v>
      </c>
      <c r="B132" s="44"/>
      <c r="C132" s="44"/>
      <c r="D132" s="11"/>
      <c r="E132" s="44"/>
      <c r="F132" s="44"/>
      <c r="G132" s="44"/>
      <c r="H132" s="44"/>
      <c r="I132" s="75" t="str">
        <f>A132</f>
        <v>FERC FORM NO.1 (ED.  12-89) NYPSC Modified-96</v>
      </c>
      <c r="J132" s="44"/>
      <c r="K132" s="11"/>
      <c r="L132" s="44"/>
      <c r="M132" s="44" t="s">
        <v>1730</v>
      </c>
      <c r="N132" s="44"/>
      <c r="O132" s="11"/>
    </row>
    <row r="133" spans="1:15">
      <c r="A133" s="1316" t="s">
        <v>3365</v>
      </c>
      <c r="B133" s="44"/>
      <c r="C133" s="44"/>
      <c r="D133" s="44"/>
      <c r="E133" s="44"/>
      <c r="F133" s="44"/>
      <c r="G133" s="44"/>
      <c r="H133" s="44"/>
      <c r="I133" s="44" t="s">
        <v>3366</v>
      </c>
      <c r="J133" s="44"/>
      <c r="K133" s="44"/>
      <c r="L133" s="44"/>
      <c r="M133" s="44"/>
      <c r="N133" s="44"/>
    </row>
  </sheetData>
  <mergeCells count="3">
    <mergeCell ref="F1:G1"/>
    <mergeCell ref="F72:G72"/>
    <mergeCell ref="F70:G70"/>
  </mergeCells>
  <phoneticPr fontId="0" type="noConversion"/>
  <printOptions horizontalCentered="1" verticalCentered="1"/>
  <pageMargins left="0.5" right="0.5" top="0.5" bottom="0.5" header="0.5" footer="0.5"/>
  <pageSetup scale="75" fitToWidth="2" orientation="portrait" horizontalDpi="300" verticalDpi="300" r:id="rId1"/>
  <headerFooter alignWithMargins="0"/>
  <rowBreaks count="1" manualBreakCount="1">
    <brk id="66" max="16383" man="1"/>
  </rowBreaks>
  <colBreaks count="1" manualBreakCount="1">
    <brk id="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enableFormatConditionsCalculation="0">
    <tabColor rgb="FF00B050"/>
    <pageSetUpPr fitToPage="1"/>
  </sheetPr>
  <dimension ref="A1:I121"/>
  <sheetViews>
    <sheetView defaultGridColor="0" view="pageBreakPreview" colorId="22" zoomScaleNormal="85" zoomScaleSheetLayoutView="100" workbookViewId="0">
      <selection activeCell="F42" sqref="F42"/>
    </sheetView>
  </sheetViews>
  <sheetFormatPr defaultColWidth="9.6640625" defaultRowHeight="15"/>
  <cols>
    <col min="1" max="1" width="4.6640625" style="4" customWidth="1"/>
    <col min="2" max="2" width="49.33203125" style="4" customWidth="1"/>
    <col min="3" max="3" width="13.5546875" style="4" bestFit="1" customWidth="1"/>
    <col min="4" max="4" width="7.6640625" style="4" customWidth="1"/>
    <col min="5" max="6" width="13.5546875" style="4" bestFit="1" customWidth="1"/>
    <col min="7" max="7" width="15" style="4" bestFit="1" customWidth="1"/>
    <col min="8" max="8" width="9.6640625" style="4"/>
    <col min="9" max="9" width="13.88671875" style="4" bestFit="1" customWidth="1"/>
    <col min="10" max="10" width="9.6640625" style="4" customWidth="1"/>
    <col min="11" max="16384" width="9.6640625" style="4"/>
  </cols>
  <sheetData>
    <row r="1" spans="1:8">
      <c r="A1" s="535" t="s">
        <v>2838</v>
      </c>
      <c r="B1" s="538"/>
      <c r="C1" s="536"/>
      <c r="D1" s="538" t="s">
        <v>2747</v>
      </c>
      <c r="E1" s="538"/>
      <c r="F1" s="1318" t="s">
        <v>2840</v>
      </c>
      <c r="G1" s="1317" t="s">
        <v>2841</v>
      </c>
      <c r="H1" s="11"/>
    </row>
    <row r="2" spans="1:8">
      <c r="A2" s="47" t="str">
        <f>'Data Sheet'!$C$25</f>
        <v>Orange and Rockland Utilities, Inc</v>
      </c>
      <c r="B2" s="2738"/>
      <c r="C2" s="540"/>
      <c r="D2" s="2738" t="s">
        <v>514</v>
      </c>
      <c r="E2" s="2738"/>
      <c r="F2" s="306"/>
      <c r="G2" s="541"/>
      <c r="H2" s="11"/>
    </row>
    <row r="3" spans="1:8" ht="15" customHeight="1">
      <c r="A3" s="2740"/>
      <c r="B3" s="2741"/>
      <c r="C3" s="540"/>
      <c r="D3" s="2738" t="s">
        <v>1685</v>
      </c>
      <c r="E3" s="2738"/>
      <c r="F3" s="462" t="str">
        <f>'Data Sheet'!C40</f>
        <v>4/30/2014</v>
      </c>
      <c r="G3" s="2857" t="str">
        <f>'266267'!H3</f>
        <v>12/31/2013</v>
      </c>
      <c r="H3" s="11"/>
    </row>
    <row r="4" spans="1:8" ht="15" customHeight="1">
      <c r="A4" s="595" t="s">
        <v>3367</v>
      </c>
      <c r="B4" s="544"/>
      <c r="C4" s="596"/>
      <c r="D4" s="596"/>
      <c r="E4" s="596"/>
      <c r="F4" s="596"/>
      <c r="G4" s="597"/>
      <c r="H4" s="11"/>
    </row>
    <row r="5" spans="1:8">
      <c r="A5" s="2739" t="s">
        <v>1463</v>
      </c>
      <c r="B5" s="2738" t="s">
        <v>4635</v>
      </c>
      <c r="C5" s="2738"/>
      <c r="D5" s="2738"/>
      <c r="E5" s="2738"/>
      <c r="F5" s="2738"/>
      <c r="G5" s="573"/>
      <c r="H5" s="11"/>
    </row>
    <row r="6" spans="1:8">
      <c r="A6" s="2739" t="s">
        <v>422</v>
      </c>
      <c r="B6" s="2738" t="s">
        <v>4636</v>
      </c>
      <c r="C6" s="2738"/>
      <c r="D6" s="2738"/>
      <c r="E6" s="2738"/>
      <c r="F6" s="2738"/>
      <c r="G6" s="573"/>
      <c r="H6" s="11"/>
    </row>
    <row r="7" spans="1:8" ht="15" customHeight="1">
      <c r="A7" s="2739" t="s">
        <v>423</v>
      </c>
      <c r="B7" s="3318" t="s">
        <v>2751</v>
      </c>
      <c r="C7" s="3318"/>
      <c r="D7" s="3318"/>
      <c r="E7" s="3318"/>
      <c r="F7" s="3318"/>
      <c r="G7" s="3281"/>
      <c r="H7" s="11"/>
    </row>
    <row r="8" spans="1:8">
      <c r="A8" s="2740"/>
      <c r="B8" s="3290"/>
      <c r="C8" s="3290"/>
      <c r="D8" s="3290"/>
      <c r="E8" s="3290"/>
      <c r="F8" s="3290"/>
      <c r="G8" s="3359"/>
      <c r="H8" s="11"/>
    </row>
    <row r="9" spans="1:8">
      <c r="A9" s="2745"/>
      <c r="B9" s="586"/>
      <c r="C9" s="603" t="s">
        <v>3042</v>
      </c>
      <c r="D9" s="1320"/>
      <c r="E9" s="1321"/>
      <c r="F9" s="586"/>
      <c r="G9" s="645" t="s">
        <v>3042</v>
      </c>
      <c r="H9" s="11"/>
    </row>
    <row r="10" spans="1:8">
      <c r="A10" s="2746"/>
      <c r="B10" s="576" t="s">
        <v>4637</v>
      </c>
      <c r="C10" s="2747" t="s">
        <v>2552</v>
      </c>
      <c r="D10" s="576" t="s">
        <v>3043</v>
      </c>
      <c r="E10" s="672" t="s">
        <v>1282</v>
      </c>
      <c r="F10" s="576" t="s">
        <v>1279</v>
      </c>
      <c r="G10" s="639" t="s">
        <v>764</v>
      </c>
      <c r="H10" s="11"/>
    </row>
    <row r="11" spans="1:8">
      <c r="A11" s="2746" t="s">
        <v>4231</v>
      </c>
      <c r="B11" s="576" t="s">
        <v>4638</v>
      </c>
      <c r="C11" s="2747" t="s">
        <v>1296</v>
      </c>
      <c r="D11" s="576" t="s">
        <v>1744</v>
      </c>
      <c r="E11" s="2747" t="s">
        <v>3045</v>
      </c>
      <c r="F11" s="2747" t="s">
        <v>3045</v>
      </c>
      <c r="G11" s="639"/>
      <c r="H11" s="11"/>
    </row>
    <row r="12" spans="1:8">
      <c r="A12" s="2743" t="s">
        <v>4234</v>
      </c>
      <c r="B12" s="2744" t="s">
        <v>74</v>
      </c>
      <c r="C12" s="2744" t="s">
        <v>2140</v>
      </c>
      <c r="D12" s="2744" t="s">
        <v>2141</v>
      </c>
      <c r="E12" s="2744" t="s">
        <v>2142</v>
      </c>
      <c r="F12" s="607" t="s">
        <v>4070</v>
      </c>
      <c r="G12" s="588" t="s">
        <v>4071</v>
      </c>
      <c r="H12" s="11"/>
    </row>
    <row r="13" spans="1:8">
      <c r="A13" s="2746">
        <v>1</v>
      </c>
      <c r="B13" s="1319" t="s">
        <v>5161</v>
      </c>
      <c r="C13" s="200">
        <v>0</v>
      </c>
      <c r="D13" s="306"/>
      <c r="E13" s="200">
        <v>298552.56</v>
      </c>
      <c r="F13" s="200">
        <v>298552.56</v>
      </c>
      <c r="G13" s="312">
        <f>SUM(+C13-E13+F13)</f>
        <v>0</v>
      </c>
      <c r="H13" s="11"/>
    </row>
    <row r="14" spans="1:8">
      <c r="A14" s="2746">
        <v>2</v>
      </c>
      <c r="B14" s="306" t="s">
        <v>5162</v>
      </c>
      <c r="C14" s="200">
        <v>6951454</v>
      </c>
      <c r="D14" s="306"/>
      <c r="E14" s="200">
        <v>5291503.5500000007</v>
      </c>
      <c r="F14" s="200">
        <v>12168.130000000001</v>
      </c>
      <c r="G14" s="2976">
        <f t="shared" ref="G14:G35" si="0">SUM(+C14-E14+F14)</f>
        <v>1672118.5799999991</v>
      </c>
      <c r="H14" s="11"/>
    </row>
    <row r="15" spans="1:8">
      <c r="A15" s="2746">
        <v>3</v>
      </c>
      <c r="B15" s="306" t="s">
        <v>5163</v>
      </c>
      <c r="C15" s="200">
        <v>82450</v>
      </c>
      <c r="D15" s="306"/>
      <c r="E15" s="200">
        <v>54999.960000000014</v>
      </c>
      <c r="F15" s="200">
        <v>0</v>
      </c>
      <c r="G15" s="2976">
        <f t="shared" si="0"/>
        <v>27450.039999999986</v>
      </c>
      <c r="H15" s="11"/>
    </row>
    <row r="16" spans="1:8">
      <c r="A16" s="2746">
        <v>4</v>
      </c>
      <c r="B16" s="306" t="s">
        <v>5164</v>
      </c>
      <c r="C16" s="200">
        <v>2060474</v>
      </c>
      <c r="D16" s="306"/>
      <c r="E16" s="200">
        <v>6801680.8900000006</v>
      </c>
      <c r="F16" s="200">
        <v>4741207</v>
      </c>
      <c r="G16" s="2976">
        <f t="shared" si="0"/>
        <v>0.10999999940395355</v>
      </c>
      <c r="H16" s="11"/>
    </row>
    <row r="17" spans="1:8">
      <c r="A17" s="2746">
        <v>5</v>
      </c>
      <c r="B17" s="306" t="s">
        <v>5165</v>
      </c>
      <c r="C17" s="200">
        <v>4833779</v>
      </c>
      <c r="D17" s="306"/>
      <c r="E17" s="200">
        <v>5048662.51</v>
      </c>
      <c r="F17" s="200">
        <v>214883.26</v>
      </c>
      <c r="G17" s="2976">
        <f t="shared" si="0"/>
        <v>-0.24999999976716936</v>
      </c>
      <c r="H17" s="11"/>
    </row>
    <row r="18" spans="1:8">
      <c r="A18" s="2746">
        <v>6</v>
      </c>
      <c r="B18" s="306" t="s">
        <v>5166</v>
      </c>
      <c r="C18" s="200">
        <v>0</v>
      </c>
      <c r="D18" s="306"/>
      <c r="E18" s="200"/>
      <c r="F18" s="200"/>
      <c r="G18" s="2976">
        <f t="shared" si="0"/>
        <v>0</v>
      </c>
      <c r="H18" s="11"/>
    </row>
    <row r="19" spans="1:8">
      <c r="A19" s="2746">
        <v>7</v>
      </c>
      <c r="B19" s="306" t="s">
        <v>5167</v>
      </c>
      <c r="C19" s="200">
        <v>2101764</v>
      </c>
      <c r="D19" s="306"/>
      <c r="E19" s="200">
        <v>2110416.1100000003</v>
      </c>
      <c r="F19" s="200">
        <v>149276.28</v>
      </c>
      <c r="G19" s="2976">
        <f t="shared" si="0"/>
        <v>140624.16999999966</v>
      </c>
      <c r="H19" s="11"/>
    </row>
    <row r="20" spans="1:8">
      <c r="A20" s="2746">
        <v>8</v>
      </c>
      <c r="B20" s="306" t="s">
        <v>5168</v>
      </c>
      <c r="C20" s="200">
        <v>70556</v>
      </c>
      <c r="D20" s="306"/>
      <c r="E20" s="200">
        <v>62538.850000000006</v>
      </c>
      <c r="F20" s="200">
        <v>3714.88</v>
      </c>
      <c r="G20" s="2976">
        <f t="shared" si="0"/>
        <v>11732.029999999995</v>
      </c>
      <c r="H20" s="11"/>
    </row>
    <row r="21" spans="1:8">
      <c r="A21" s="2746">
        <v>9</v>
      </c>
      <c r="B21" s="306" t="s">
        <v>5169</v>
      </c>
      <c r="C21" s="200">
        <v>12134</v>
      </c>
      <c r="D21" s="306"/>
      <c r="E21" s="200">
        <v>318963.43</v>
      </c>
      <c r="F21" s="200">
        <v>464.64</v>
      </c>
      <c r="G21" s="2976">
        <f t="shared" si="0"/>
        <v>-306364.78999999998</v>
      </c>
      <c r="H21" s="11"/>
    </row>
    <row r="22" spans="1:8">
      <c r="A22" s="2746">
        <v>10</v>
      </c>
      <c r="B22" s="306" t="s">
        <v>5170</v>
      </c>
      <c r="C22" s="200">
        <v>1995332</v>
      </c>
      <c r="D22" s="306"/>
      <c r="E22" s="200">
        <v>2066832.4000000001</v>
      </c>
      <c r="F22" s="200">
        <v>71500.490000000005</v>
      </c>
      <c r="G22" s="2976">
        <f t="shared" si="0"/>
        <v>8.9999999865540303E-2</v>
      </c>
      <c r="H22" s="11"/>
    </row>
    <row r="23" spans="1:8">
      <c r="A23" s="2746">
        <v>11</v>
      </c>
      <c r="B23" s="306" t="s">
        <v>5171</v>
      </c>
      <c r="C23" s="200">
        <v>77474</v>
      </c>
      <c r="D23" s="306"/>
      <c r="E23" s="200">
        <v>118287.27999999998</v>
      </c>
      <c r="F23" s="200">
        <v>130033.76000000005</v>
      </c>
      <c r="G23" s="2976">
        <f t="shared" si="0"/>
        <v>89220.480000000069</v>
      </c>
      <c r="H23" s="11"/>
    </row>
    <row r="24" spans="1:8">
      <c r="A24" s="2746">
        <v>12</v>
      </c>
      <c r="B24" s="306" t="s">
        <v>5172</v>
      </c>
      <c r="C24" s="200">
        <v>0</v>
      </c>
      <c r="D24" s="306"/>
      <c r="E24" s="200">
        <v>4803925.3499999996</v>
      </c>
      <c r="F24" s="200">
        <v>4803925.3500000006</v>
      </c>
      <c r="G24" s="2976">
        <f t="shared" si="0"/>
        <v>9.3132257461547852E-10</v>
      </c>
      <c r="H24" s="11" t="s">
        <v>3747</v>
      </c>
    </row>
    <row r="25" spans="1:8">
      <c r="A25" s="2746">
        <v>13</v>
      </c>
      <c r="B25" s="306" t="s">
        <v>5173</v>
      </c>
      <c r="C25" s="200">
        <v>5285988</v>
      </c>
      <c r="D25" s="306"/>
      <c r="E25" s="200">
        <v>5990887.6600000001</v>
      </c>
      <c r="F25" s="200">
        <v>704899.38</v>
      </c>
      <c r="G25" s="2976">
        <f t="shared" si="0"/>
        <v>-0.280000000144355</v>
      </c>
      <c r="H25" s="11"/>
    </row>
    <row r="26" spans="1:8">
      <c r="A26" s="2746">
        <v>14</v>
      </c>
      <c r="B26" s="306" t="s">
        <v>5174</v>
      </c>
      <c r="C26" s="200">
        <v>-11943</v>
      </c>
      <c r="D26" s="306"/>
      <c r="E26" s="200">
        <v>6652.63</v>
      </c>
      <c r="F26" s="200">
        <v>20994.80000000001</v>
      </c>
      <c r="G26" s="2976">
        <f t="shared" si="0"/>
        <v>2399.1700000000092</v>
      </c>
      <c r="H26" s="11"/>
    </row>
    <row r="27" spans="1:8">
      <c r="A27" s="2746">
        <v>15</v>
      </c>
      <c r="B27" s="306" t="s">
        <v>5175</v>
      </c>
      <c r="C27" s="200">
        <v>97656</v>
      </c>
      <c r="D27" s="306"/>
      <c r="E27" s="200">
        <v>15061.16</v>
      </c>
      <c r="F27" s="200">
        <v>223770.51</v>
      </c>
      <c r="G27" s="2976">
        <f t="shared" si="0"/>
        <v>306365.34999999998</v>
      </c>
      <c r="H27" s="11"/>
    </row>
    <row r="28" spans="1:8">
      <c r="A28" s="2746">
        <v>16</v>
      </c>
      <c r="B28" s="306" t="s">
        <v>5176</v>
      </c>
      <c r="C28" s="200">
        <v>104051</v>
      </c>
      <c r="D28" s="306"/>
      <c r="E28" s="200">
        <v>195781.53999999998</v>
      </c>
      <c r="F28" s="200">
        <v>96632.04</v>
      </c>
      <c r="G28" s="2976">
        <f t="shared" si="0"/>
        <v>4901.5000000000146</v>
      </c>
      <c r="H28" s="11"/>
    </row>
    <row r="29" spans="1:8">
      <c r="A29" s="2746">
        <v>17</v>
      </c>
      <c r="B29" s="306" t="s">
        <v>5177</v>
      </c>
      <c r="C29" s="200">
        <v>373114</v>
      </c>
      <c r="D29" s="306"/>
      <c r="E29" s="200">
        <v>99343.41</v>
      </c>
      <c r="F29" s="200">
        <v>373124.63000000006</v>
      </c>
      <c r="G29" s="2976">
        <f t="shared" si="0"/>
        <v>646895.22</v>
      </c>
      <c r="H29" s="11"/>
    </row>
    <row r="30" spans="1:8">
      <c r="A30" s="2746">
        <v>18</v>
      </c>
      <c r="B30" s="306" t="s">
        <v>5178</v>
      </c>
      <c r="C30" s="200">
        <v>-622</v>
      </c>
      <c r="D30" s="306"/>
      <c r="E30" s="200">
        <v>844345.75</v>
      </c>
      <c r="F30" s="200">
        <v>722366.06</v>
      </c>
      <c r="G30" s="2976">
        <f t="shared" si="0"/>
        <v>-122601.68999999994</v>
      </c>
      <c r="H30" s="11"/>
    </row>
    <row r="31" spans="1:8">
      <c r="A31" s="2746">
        <v>19</v>
      </c>
      <c r="B31" s="306" t="s">
        <v>5264</v>
      </c>
      <c r="C31" s="200">
        <v>0</v>
      </c>
      <c r="D31" s="306"/>
      <c r="E31" s="200">
        <f>GETPIVOTDATA("Sum of Dr.",'[35]2013 2530 Pivot'!$A$3,"Natural Account Name","OTHER UDG NON REFUNDABLE DEPOSITS")</f>
        <v>243161.02</v>
      </c>
      <c r="F31" s="200">
        <f>GETPIVOTDATA("Sum of Cr",'[35]2013 2530 Pivot'!$A$3,"Natural Account Name","OTHER UDG NON REFUNDABLE DEPOSITS")</f>
        <v>1579937.2200000002</v>
      </c>
      <c r="G31" s="2976">
        <f t="shared" si="0"/>
        <v>1336776.2000000002</v>
      </c>
      <c r="H31" s="11"/>
    </row>
    <row r="32" spans="1:8">
      <c r="A32" s="2746">
        <v>20</v>
      </c>
      <c r="B32" s="306" t="s">
        <v>5265</v>
      </c>
      <c r="C32" s="200">
        <v>0</v>
      </c>
      <c r="D32" s="306"/>
      <c r="E32" s="200">
        <v>0</v>
      </c>
      <c r="F32" s="200">
        <f>GETPIVOTDATA("Sum of Cr",'[35]2013 2530 Pivot'!$A$3,"Natural Account Name","UDG CONTRIBUTION SUBDIVISION")</f>
        <v>511554.42000000004</v>
      </c>
      <c r="G32" s="2976">
        <f t="shared" si="0"/>
        <v>511554.42000000004</v>
      </c>
      <c r="H32" s="11"/>
    </row>
    <row r="33" spans="1:8">
      <c r="A33" s="2746">
        <v>21</v>
      </c>
      <c r="B33" s="306" t="s">
        <v>5187</v>
      </c>
      <c r="C33" s="200">
        <v>0</v>
      </c>
      <c r="D33" s="306"/>
      <c r="E33" s="200">
        <f>GETPIVOTDATA("Sum of Dr.",'[35]2013 2530 Pivot'!$A$3,"Natural Account Name","LOW INCOME AGGREGATION PROG")</f>
        <v>211300.29</v>
      </c>
      <c r="F33" s="200">
        <f>GETPIVOTDATA("Sum of Cr",'[35]2013 2530 Pivot'!$A$3,"Natural Account Name","LOW INCOME AGGREGATION PROG")</f>
        <v>211300.29</v>
      </c>
      <c r="G33" s="2976">
        <f t="shared" si="0"/>
        <v>0</v>
      </c>
      <c r="H33" s="11"/>
    </row>
    <row r="34" spans="1:8">
      <c r="A34" s="2746">
        <v>22</v>
      </c>
      <c r="B34" s="306" t="s">
        <v>5057</v>
      </c>
      <c r="C34" s="200">
        <v>0</v>
      </c>
      <c r="D34" s="306"/>
      <c r="E34" s="200">
        <f>GETPIVOTDATA("Sum of Dr.",'[35]2013 2530 Pivot'!$A$3,"Natural Account Name","DEPOSIT REC FROM ISO")</f>
        <v>373060.83</v>
      </c>
      <c r="F34" s="200">
        <v>0</v>
      </c>
      <c r="G34" s="2976">
        <f t="shared" si="0"/>
        <v>-373060.83</v>
      </c>
      <c r="H34" s="11"/>
    </row>
    <row r="35" spans="1:8">
      <c r="A35" s="2746">
        <v>23</v>
      </c>
      <c r="B35" s="2977" t="s">
        <v>5159</v>
      </c>
      <c r="C35" s="200">
        <v>-1</v>
      </c>
      <c r="D35" s="306"/>
      <c r="E35" s="200"/>
      <c r="F35" s="200"/>
      <c r="G35" s="2976">
        <f t="shared" si="0"/>
        <v>-1</v>
      </c>
      <c r="H35" s="11"/>
    </row>
    <row r="36" spans="1:8">
      <c r="A36" s="2746">
        <v>24</v>
      </c>
      <c r="B36" s="306"/>
      <c r="C36" s="200"/>
      <c r="D36" s="306"/>
      <c r="E36" s="200"/>
      <c r="F36" s="200"/>
      <c r="G36" s="2489"/>
      <c r="H36" s="11"/>
    </row>
    <row r="37" spans="1:8">
      <c r="A37" s="2746">
        <v>25</v>
      </c>
      <c r="B37" s="306"/>
      <c r="C37" s="200"/>
      <c r="D37" s="306"/>
      <c r="E37" s="200"/>
      <c r="F37" s="200"/>
      <c r="G37" s="2489"/>
      <c r="H37" s="11"/>
    </row>
    <row r="38" spans="1:8">
      <c r="A38" s="2746">
        <v>26</v>
      </c>
      <c r="B38" s="306"/>
      <c r="C38" s="200"/>
      <c r="D38" s="306"/>
      <c r="E38" s="200"/>
      <c r="F38" s="200"/>
      <c r="G38" s="2489"/>
      <c r="H38" s="11"/>
    </row>
    <row r="39" spans="1:8">
      <c r="A39" s="2746">
        <v>27</v>
      </c>
      <c r="B39" s="306"/>
      <c r="C39" s="200"/>
      <c r="D39" s="306"/>
      <c r="E39" s="200"/>
      <c r="F39" s="200"/>
      <c r="G39" s="2489"/>
      <c r="H39" s="11"/>
    </row>
    <row r="40" spans="1:8">
      <c r="A40" s="2746">
        <v>28</v>
      </c>
      <c r="B40" s="306"/>
      <c r="C40" s="200"/>
      <c r="D40" s="306"/>
      <c r="E40" s="200"/>
      <c r="F40" s="200"/>
      <c r="G40" s="2489"/>
      <c r="H40" s="11"/>
    </row>
    <row r="41" spans="1:8">
      <c r="A41" s="2746">
        <v>29</v>
      </c>
      <c r="B41" s="306"/>
      <c r="C41" s="200"/>
      <c r="D41" s="306"/>
      <c r="E41" s="200"/>
      <c r="F41" s="200"/>
      <c r="G41" s="2489"/>
      <c r="H41" s="11"/>
    </row>
    <row r="42" spans="1:8">
      <c r="A42" s="2746">
        <v>30</v>
      </c>
      <c r="B42" s="306"/>
      <c r="C42" s="200"/>
      <c r="D42" s="306"/>
      <c r="E42" s="200"/>
      <c r="F42" s="200"/>
      <c r="G42" s="2489"/>
      <c r="H42" s="11"/>
    </row>
    <row r="43" spans="1:8">
      <c r="A43" s="2746">
        <v>31</v>
      </c>
      <c r="B43" s="306"/>
      <c r="C43" s="200"/>
      <c r="D43" s="306"/>
      <c r="E43" s="200"/>
      <c r="F43" s="200"/>
      <c r="G43" s="2489"/>
      <c r="H43" s="11"/>
    </row>
    <row r="44" spans="1:8">
      <c r="A44" s="2746">
        <v>32</v>
      </c>
      <c r="B44" s="306"/>
      <c r="C44" s="200"/>
      <c r="D44" s="306"/>
      <c r="E44" s="200"/>
      <c r="F44" s="200"/>
      <c r="G44" s="2489"/>
      <c r="H44" s="11"/>
    </row>
    <row r="45" spans="1:8">
      <c r="A45" s="2746">
        <v>33</v>
      </c>
      <c r="B45" s="306"/>
      <c r="C45" s="200"/>
      <c r="D45" s="306"/>
      <c r="E45" s="200"/>
      <c r="F45" s="200"/>
      <c r="G45" s="2489"/>
      <c r="H45" s="11"/>
    </row>
    <row r="46" spans="1:8">
      <c r="A46" s="2746">
        <v>34</v>
      </c>
      <c r="B46" s="306"/>
      <c r="C46" s="200"/>
      <c r="D46" s="306"/>
      <c r="E46" s="200"/>
      <c r="F46" s="200"/>
      <c r="G46" s="2489"/>
      <c r="H46" s="11"/>
    </row>
    <row r="47" spans="1:8">
      <c r="A47" s="2746">
        <v>35</v>
      </c>
      <c r="B47" s="306"/>
      <c r="C47" s="200"/>
      <c r="D47" s="306"/>
      <c r="E47" s="200"/>
      <c r="F47" s="200"/>
      <c r="G47" s="2489"/>
      <c r="H47" s="11"/>
    </row>
    <row r="48" spans="1:8">
      <c r="A48" s="2746">
        <v>36</v>
      </c>
      <c r="B48" s="306"/>
      <c r="C48" s="200"/>
      <c r="D48" s="306"/>
      <c r="E48" s="200"/>
      <c r="F48" s="200"/>
      <c r="G48" s="2489"/>
      <c r="H48" s="11"/>
    </row>
    <row r="49" spans="1:9">
      <c r="A49" s="2746">
        <v>37</v>
      </c>
      <c r="B49" s="306"/>
      <c r="C49" s="200"/>
      <c r="D49" s="306"/>
      <c r="E49" s="200"/>
      <c r="F49" s="200"/>
      <c r="G49" s="2489"/>
      <c r="H49" s="11"/>
    </row>
    <row r="50" spans="1:9">
      <c r="A50" s="2746">
        <v>38</v>
      </c>
      <c r="B50" s="306"/>
      <c r="C50" s="200"/>
      <c r="D50" s="306"/>
      <c r="E50" s="200"/>
      <c r="F50" s="200"/>
      <c r="G50" s="2489"/>
      <c r="H50" s="11"/>
    </row>
    <row r="51" spans="1:9">
      <c r="A51" s="2746">
        <v>39</v>
      </c>
      <c r="B51" s="306"/>
      <c r="C51" s="200"/>
      <c r="D51" s="306"/>
      <c r="E51" s="200"/>
      <c r="F51" s="200"/>
      <c r="G51" s="2489"/>
      <c r="H51" s="11"/>
    </row>
    <row r="52" spans="1:9">
      <c r="A52" s="2746">
        <v>40</v>
      </c>
      <c r="B52" s="306"/>
      <c r="C52" s="200"/>
      <c r="D52" s="306"/>
      <c r="E52" s="200"/>
      <c r="F52" s="200"/>
      <c r="G52" s="2489"/>
      <c r="H52" s="11"/>
    </row>
    <row r="53" spans="1:9">
      <c r="A53" s="2746">
        <v>41</v>
      </c>
      <c r="B53" s="306"/>
      <c r="C53" s="200"/>
      <c r="D53" s="306"/>
      <c r="E53" s="200"/>
      <c r="F53" s="200"/>
      <c r="G53" s="2489"/>
      <c r="H53" s="11"/>
    </row>
    <row r="54" spans="1:9">
      <c r="A54" s="2746">
        <v>42</v>
      </c>
      <c r="B54" s="306"/>
      <c r="C54" s="200"/>
      <c r="D54" s="306"/>
      <c r="E54" s="200"/>
      <c r="F54" s="200"/>
      <c r="G54" s="2489"/>
      <c r="H54" s="11"/>
    </row>
    <row r="55" spans="1:9">
      <c r="A55" s="2746">
        <v>43</v>
      </c>
      <c r="B55" s="306"/>
      <c r="C55" s="200"/>
      <c r="D55" s="306"/>
      <c r="E55" s="200"/>
      <c r="F55" s="200"/>
      <c r="G55" s="2489"/>
      <c r="H55" s="11"/>
    </row>
    <row r="56" spans="1:9">
      <c r="A56" s="2746">
        <v>44</v>
      </c>
      <c r="B56" s="306"/>
      <c r="C56" s="200"/>
      <c r="D56" s="306"/>
      <c r="E56" s="200"/>
      <c r="F56" s="200"/>
      <c r="G56" s="2489"/>
      <c r="H56" s="11"/>
    </row>
    <row r="57" spans="1:9">
      <c r="A57" s="2746">
        <v>45</v>
      </c>
      <c r="B57" s="306"/>
      <c r="C57" s="200"/>
      <c r="D57" s="306"/>
      <c r="E57" s="200"/>
      <c r="F57" s="200"/>
      <c r="G57" s="2489"/>
      <c r="H57" s="11"/>
    </row>
    <row r="58" spans="1:9">
      <c r="A58" s="2746">
        <v>46</v>
      </c>
      <c r="B58" s="306"/>
      <c r="C58" s="200">
        <f>C119</f>
        <v>0</v>
      </c>
      <c r="D58" s="306"/>
      <c r="E58" s="200">
        <f>E119</f>
        <v>0</v>
      </c>
      <c r="F58" s="200">
        <f>F119</f>
        <v>0</v>
      </c>
      <c r="G58" s="314"/>
      <c r="H58" s="11"/>
    </row>
    <row r="59" spans="1:9" ht="15.75" thickBot="1">
      <c r="A59" s="640">
        <v>47</v>
      </c>
      <c r="B59" s="362" t="s">
        <v>1741</v>
      </c>
      <c r="C59" s="2490">
        <f>SUM(C13:C58)</f>
        <v>24033660</v>
      </c>
      <c r="D59" s="2491"/>
      <c r="E59" s="2490">
        <f>SUM(E13:E58)</f>
        <v>34955957.18</v>
      </c>
      <c r="F59" s="2490">
        <f>SUM(F13:F58)</f>
        <v>14870305.700000003</v>
      </c>
      <c r="G59" s="2374">
        <f>SUM(G13:G58)</f>
        <v>3948008.5199999996</v>
      </c>
      <c r="H59" s="11"/>
      <c r="I59" s="797" t="s">
        <v>3747</v>
      </c>
    </row>
    <row r="60" spans="1:9">
      <c r="A60" s="1876" t="s">
        <v>4639</v>
      </c>
      <c r="B60" s="7"/>
      <c r="C60" s="7"/>
      <c r="E60" s="7"/>
      <c r="F60" s="7"/>
      <c r="G60" s="7" t="s">
        <v>3377</v>
      </c>
      <c r="H60" s="11"/>
    </row>
    <row r="61" spans="1:9">
      <c r="A61" s="7" t="s">
        <v>3378</v>
      </c>
      <c r="B61" s="7"/>
      <c r="C61" s="7"/>
      <c r="D61" s="7"/>
      <c r="E61" s="7"/>
      <c r="F61" s="7"/>
      <c r="G61" s="7"/>
      <c r="H61" s="11"/>
    </row>
    <row r="62" spans="1:9">
      <c r="H62" s="11"/>
    </row>
    <row r="63" spans="1:9" ht="15.75">
      <c r="A63" s="572" t="s">
        <v>1303</v>
      </c>
      <c r="B63" s="7"/>
      <c r="C63" s="7"/>
      <c r="D63" s="7"/>
      <c r="E63" s="7"/>
      <c r="F63" s="7"/>
      <c r="G63" s="7"/>
      <c r="H63" s="11"/>
    </row>
    <row r="64" spans="1:9">
      <c r="H64" s="11"/>
    </row>
    <row r="65" spans="1:8" ht="15.75" thickBot="1">
      <c r="A65" s="4" t="str">
        <f>'[34]Data Sheet'!$C$22</f>
        <v>Please fill in the following:</v>
      </c>
      <c r="F65" s="569" t="str">
        <f>+F3</f>
        <v>4/30/2014</v>
      </c>
      <c r="G65" s="2353" t="str">
        <f>+G3</f>
        <v>12/31/2013</v>
      </c>
      <c r="H65" s="11"/>
    </row>
    <row r="66" spans="1:8">
      <c r="A66" s="642"/>
      <c r="B66" s="643"/>
      <c r="C66" s="643"/>
      <c r="D66" s="643"/>
      <c r="E66" s="643"/>
      <c r="F66" s="643"/>
      <c r="G66" s="644"/>
      <c r="H66" s="11"/>
    </row>
    <row r="67" spans="1:8">
      <c r="A67" s="616" t="s">
        <v>3367</v>
      </c>
      <c r="B67" s="7"/>
      <c r="C67" s="7"/>
      <c r="D67" s="7"/>
      <c r="E67" s="7"/>
      <c r="F67" s="7"/>
      <c r="G67" s="546"/>
      <c r="H67" s="11"/>
    </row>
    <row r="68" spans="1:8">
      <c r="A68" s="1824"/>
      <c r="G68" s="573"/>
      <c r="H68" s="11"/>
    </row>
    <row r="69" spans="1:8">
      <c r="A69" s="1855"/>
      <c r="B69" s="586"/>
      <c r="C69" s="603" t="s">
        <v>3042</v>
      </c>
      <c r="D69" s="624" t="s">
        <v>1282</v>
      </c>
      <c r="E69" s="596"/>
      <c r="F69" s="586"/>
      <c r="G69" s="645" t="s">
        <v>3042</v>
      </c>
      <c r="H69" s="11"/>
    </row>
    <row r="70" spans="1:8">
      <c r="A70" s="1857"/>
      <c r="B70" s="576" t="s">
        <v>4637</v>
      </c>
      <c r="C70" s="1858" t="s">
        <v>2552</v>
      </c>
      <c r="D70" s="576" t="s">
        <v>3043</v>
      </c>
      <c r="E70" s="306"/>
      <c r="F70" s="576" t="s">
        <v>1279</v>
      </c>
      <c r="G70" s="639" t="s">
        <v>764</v>
      </c>
      <c r="H70" s="11"/>
    </row>
    <row r="71" spans="1:8">
      <c r="A71" s="1857" t="s">
        <v>4231</v>
      </c>
      <c r="B71" s="576" t="s">
        <v>4638</v>
      </c>
      <c r="C71" s="1858" t="s">
        <v>1296</v>
      </c>
      <c r="D71" s="576" t="s">
        <v>1744</v>
      </c>
      <c r="E71" s="1858" t="s">
        <v>3045</v>
      </c>
      <c r="F71" s="306"/>
      <c r="G71" s="639"/>
      <c r="H71" s="11"/>
    </row>
    <row r="72" spans="1:8">
      <c r="A72" s="1852" t="s">
        <v>4234</v>
      </c>
      <c r="B72" s="1854" t="s">
        <v>74</v>
      </c>
      <c r="C72" s="1854" t="s">
        <v>2140</v>
      </c>
      <c r="D72" s="1854" t="s">
        <v>2141</v>
      </c>
      <c r="E72" s="1854" t="s">
        <v>2142</v>
      </c>
      <c r="F72" s="607" t="s">
        <v>4070</v>
      </c>
      <c r="G72" s="588" t="s">
        <v>4071</v>
      </c>
      <c r="H72" s="11"/>
    </row>
    <row r="73" spans="1:8">
      <c r="A73" s="1857">
        <v>1</v>
      </c>
      <c r="B73" s="1858"/>
      <c r="C73" s="313"/>
      <c r="D73" s="311"/>
      <c r="E73" s="313"/>
      <c r="F73" s="313"/>
      <c r="G73" s="312">
        <f t="shared" ref="G73:G118" si="1">C73-E73+F73</f>
        <v>0</v>
      </c>
      <c r="H73" s="11"/>
    </row>
    <row r="74" spans="1:8">
      <c r="A74" s="1857">
        <v>2</v>
      </c>
      <c r="B74" s="306"/>
      <c r="C74" s="313"/>
      <c r="D74" s="311"/>
      <c r="E74" s="313"/>
      <c r="F74" s="313"/>
      <c r="G74" s="314">
        <f t="shared" si="1"/>
        <v>0</v>
      </c>
      <c r="H74" s="11"/>
    </row>
    <row r="75" spans="1:8">
      <c r="A75" s="1857">
        <v>3</v>
      </c>
      <c r="B75" s="306"/>
      <c r="C75" s="313"/>
      <c r="D75" s="311"/>
      <c r="E75" s="313"/>
      <c r="F75" s="313"/>
      <c r="G75" s="314">
        <f t="shared" si="1"/>
        <v>0</v>
      </c>
      <c r="H75" s="11"/>
    </row>
    <row r="76" spans="1:8">
      <c r="A76" s="1857">
        <v>4</v>
      </c>
      <c r="B76" s="306"/>
      <c r="C76" s="313"/>
      <c r="D76" s="311"/>
      <c r="E76" s="313"/>
      <c r="F76" s="313"/>
      <c r="G76" s="314">
        <f t="shared" si="1"/>
        <v>0</v>
      </c>
      <c r="H76" s="11"/>
    </row>
    <row r="77" spans="1:8">
      <c r="A77" s="1857">
        <v>5</v>
      </c>
      <c r="B77" s="306"/>
      <c r="C77" s="313"/>
      <c r="D77" s="311"/>
      <c r="E77" s="313"/>
      <c r="F77" s="313"/>
      <c r="G77" s="314">
        <f t="shared" si="1"/>
        <v>0</v>
      </c>
      <c r="H77" s="11"/>
    </row>
    <row r="78" spans="1:8">
      <c r="A78" s="1857">
        <v>6</v>
      </c>
      <c r="B78" s="306"/>
      <c r="C78" s="313"/>
      <c r="D78" s="311"/>
      <c r="E78" s="313"/>
      <c r="F78" s="313"/>
      <c r="G78" s="314">
        <f t="shared" si="1"/>
        <v>0</v>
      </c>
      <c r="H78" s="11"/>
    </row>
    <row r="79" spans="1:8">
      <c r="A79" s="1857">
        <v>7</v>
      </c>
      <c r="B79" s="306"/>
      <c r="C79" s="313"/>
      <c r="D79" s="311"/>
      <c r="E79" s="313"/>
      <c r="F79" s="313"/>
      <c r="G79" s="314">
        <f t="shared" si="1"/>
        <v>0</v>
      </c>
      <c r="H79" s="11"/>
    </row>
    <row r="80" spans="1:8">
      <c r="A80" s="1857">
        <v>8</v>
      </c>
      <c r="B80" s="306"/>
      <c r="C80" s="313"/>
      <c r="D80" s="311"/>
      <c r="E80" s="313"/>
      <c r="F80" s="313"/>
      <c r="G80" s="314">
        <f t="shared" si="1"/>
        <v>0</v>
      </c>
      <c r="H80" s="11"/>
    </row>
    <row r="81" spans="1:8">
      <c r="A81" s="1857">
        <v>9</v>
      </c>
      <c r="B81" s="306"/>
      <c r="C81" s="313"/>
      <c r="D81" s="311"/>
      <c r="E81" s="313"/>
      <c r="F81" s="313"/>
      <c r="G81" s="314">
        <f t="shared" si="1"/>
        <v>0</v>
      </c>
      <c r="H81" s="11"/>
    </row>
    <row r="82" spans="1:8">
      <c r="A82" s="1857">
        <v>10</v>
      </c>
      <c r="B82" s="306"/>
      <c r="C82" s="313"/>
      <c r="D82" s="311"/>
      <c r="E82" s="313"/>
      <c r="F82" s="313"/>
      <c r="G82" s="314">
        <f t="shared" si="1"/>
        <v>0</v>
      </c>
      <c r="H82" s="11"/>
    </row>
    <row r="83" spans="1:8">
      <c r="A83" s="1857">
        <v>11</v>
      </c>
      <c r="B83" s="306"/>
      <c r="C83" s="313"/>
      <c r="D83" s="310"/>
      <c r="E83" s="313"/>
      <c r="F83" s="313"/>
      <c r="G83" s="314">
        <f t="shared" si="1"/>
        <v>0</v>
      </c>
      <c r="H83" s="11"/>
    </row>
    <row r="84" spans="1:8">
      <c r="A84" s="1857">
        <v>12</v>
      </c>
      <c r="B84" s="306"/>
      <c r="C84" s="313"/>
      <c r="D84" s="311"/>
      <c r="E84" s="313"/>
      <c r="F84" s="313"/>
      <c r="G84" s="314">
        <f t="shared" si="1"/>
        <v>0</v>
      </c>
      <c r="H84" s="11"/>
    </row>
    <row r="85" spans="1:8">
      <c r="A85" s="1857">
        <v>13</v>
      </c>
      <c r="B85" s="306"/>
      <c r="C85" s="313"/>
      <c r="D85" s="311"/>
      <c r="E85" s="313"/>
      <c r="F85" s="313"/>
      <c r="G85" s="314">
        <f t="shared" si="1"/>
        <v>0</v>
      </c>
      <c r="H85" s="11"/>
    </row>
    <row r="86" spans="1:8">
      <c r="A86" s="1857">
        <v>14</v>
      </c>
      <c r="B86" s="306"/>
      <c r="C86" s="313"/>
      <c r="D86" s="311"/>
      <c r="E86" s="313"/>
      <c r="F86" s="313"/>
      <c r="G86" s="314">
        <f t="shared" si="1"/>
        <v>0</v>
      </c>
      <c r="H86" s="11"/>
    </row>
    <row r="87" spans="1:8">
      <c r="A87" s="1857">
        <v>15</v>
      </c>
      <c r="B87" s="306"/>
      <c r="C87" s="313"/>
      <c r="D87" s="311"/>
      <c r="E87" s="313"/>
      <c r="F87" s="313"/>
      <c r="G87" s="314">
        <f t="shared" si="1"/>
        <v>0</v>
      </c>
      <c r="H87" s="11"/>
    </row>
    <row r="88" spans="1:8">
      <c r="A88" s="1857">
        <v>16</v>
      </c>
      <c r="B88" s="306"/>
      <c r="C88" s="313"/>
      <c r="D88" s="311"/>
      <c r="E88" s="313"/>
      <c r="F88" s="313"/>
      <c r="G88" s="314">
        <f t="shared" si="1"/>
        <v>0</v>
      </c>
      <c r="H88" s="11"/>
    </row>
    <row r="89" spans="1:8">
      <c r="A89" s="1857">
        <v>17</v>
      </c>
      <c r="B89" s="306"/>
      <c r="C89" s="313"/>
      <c r="D89" s="311"/>
      <c r="E89" s="313"/>
      <c r="F89" s="313"/>
      <c r="G89" s="314">
        <f t="shared" si="1"/>
        <v>0</v>
      </c>
      <c r="H89" s="11"/>
    </row>
    <row r="90" spans="1:8">
      <c r="A90" s="1857">
        <v>18</v>
      </c>
      <c r="B90" s="306"/>
      <c r="C90" s="313"/>
      <c r="D90" s="311"/>
      <c r="E90" s="313"/>
      <c r="F90" s="313"/>
      <c r="G90" s="314">
        <f t="shared" si="1"/>
        <v>0</v>
      </c>
      <c r="H90" s="11"/>
    </row>
    <row r="91" spans="1:8">
      <c r="A91" s="1857">
        <v>19</v>
      </c>
      <c r="B91" s="306"/>
      <c r="C91" s="200"/>
      <c r="D91" s="306"/>
      <c r="E91" s="200"/>
      <c r="F91" s="200"/>
      <c r="G91" s="314">
        <f t="shared" si="1"/>
        <v>0</v>
      </c>
      <c r="H91" s="11"/>
    </row>
    <row r="92" spans="1:8">
      <c r="A92" s="1857">
        <v>20</v>
      </c>
      <c r="B92" s="306"/>
      <c r="C92" s="200"/>
      <c r="D92" s="306"/>
      <c r="E92" s="200"/>
      <c r="F92" s="200"/>
      <c r="G92" s="314">
        <f t="shared" si="1"/>
        <v>0</v>
      </c>
      <c r="H92" s="11"/>
    </row>
    <row r="93" spans="1:8">
      <c r="A93" s="1857">
        <v>21</v>
      </c>
      <c r="B93" s="306"/>
      <c r="C93" s="200"/>
      <c r="D93" s="306"/>
      <c r="E93" s="200"/>
      <c r="F93" s="200"/>
      <c r="G93" s="314">
        <f t="shared" si="1"/>
        <v>0</v>
      </c>
      <c r="H93" s="11"/>
    </row>
    <row r="94" spans="1:8">
      <c r="A94" s="1857">
        <v>22</v>
      </c>
      <c r="B94" s="306"/>
      <c r="C94" s="200"/>
      <c r="D94" s="205"/>
      <c r="E94" s="200"/>
      <c r="F94" s="200"/>
      <c r="G94" s="314">
        <f t="shared" si="1"/>
        <v>0</v>
      </c>
      <c r="H94" s="11"/>
    </row>
    <row r="95" spans="1:8">
      <c r="A95" s="1857">
        <v>23</v>
      </c>
      <c r="B95" s="306"/>
      <c r="C95" s="200"/>
      <c r="D95" s="205"/>
      <c r="E95" s="200"/>
      <c r="F95" s="200"/>
      <c r="G95" s="314">
        <f t="shared" si="1"/>
        <v>0</v>
      </c>
    </row>
    <row r="96" spans="1:8">
      <c r="A96" s="1857">
        <v>24</v>
      </c>
      <c r="B96" s="306"/>
      <c r="C96" s="200"/>
      <c r="D96" s="205"/>
      <c r="E96" s="200"/>
      <c r="F96" s="200"/>
      <c r="G96" s="314">
        <f t="shared" si="1"/>
        <v>0</v>
      </c>
    </row>
    <row r="97" spans="1:7">
      <c r="A97" s="1857">
        <v>25</v>
      </c>
      <c r="B97" s="306"/>
      <c r="C97" s="200"/>
      <c r="D97" s="306"/>
      <c r="E97" s="200"/>
      <c r="F97" s="200"/>
      <c r="G97" s="314">
        <f t="shared" si="1"/>
        <v>0</v>
      </c>
    </row>
    <row r="98" spans="1:7">
      <c r="A98" s="1857">
        <v>26</v>
      </c>
      <c r="B98" s="306"/>
      <c r="C98" s="200"/>
      <c r="D98" s="306"/>
      <c r="E98" s="200"/>
      <c r="F98" s="200"/>
      <c r="G98" s="314">
        <f t="shared" si="1"/>
        <v>0</v>
      </c>
    </row>
    <row r="99" spans="1:7">
      <c r="A99" s="1857">
        <v>27</v>
      </c>
      <c r="B99" s="306"/>
      <c r="C99" s="200"/>
      <c r="D99" s="306"/>
      <c r="E99" s="200"/>
      <c r="F99" s="200"/>
      <c r="G99" s="314">
        <f t="shared" si="1"/>
        <v>0</v>
      </c>
    </row>
    <row r="100" spans="1:7">
      <c r="A100" s="1857">
        <v>28</v>
      </c>
      <c r="B100" s="306"/>
      <c r="C100" s="200"/>
      <c r="D100" s="306"/>
      <c r="E100" s="200"/>
      <c r="F100" s="200"/>
      <c r="G100" s="314">
        <f t="shared" si="1"/>
        <v>0</v>
      </c>
    </row>
    <row r="101" spans="1:7">
      <c r="A101" s="1857">
        <v>29</v>
      </c>
      <c r="B101" s="306"/>
      <c r="C101" s="200"/>
      <c r="D101" s="306"/>
      <c r="E101" s="200"/>
      <c r="F101" s="200"/>
      <c r="G101" s="314">
        <f t="shared" si="1"/>
        <v>0</v>
      </c>
    </row>
    <row r="102" spans="1:7">
      <c r="A102" s="1857">
        <v>30</v>
      </c>
      <c r="B102" s="306"/>
      <c r="C102" s="200"/>
      <c r="D102" s="306"/>
      <c r="E102" s="200"/>
      <c r="F102" s="200"/>
      <c r="G102" s="314">
        <f t="shared" si="1"/>
        <v>0</v>
      </c>
    </row>
    <row r="103" spans="1:7">
      <c r="A103" s="1857">
        <v>31</v>
      </c>
      <c r="B103" s="306"/>
      <c r="C103" s="200"/>
      <c r="D103" s="306"/>
      <c r="E103" s="200"/>
      <c r="F103" s="200"/>
      <c r="G103" s="314">
        <f t="shared" si="1"/>
        <v>0</v>
      </c>
    </row>
    <row r="104" spans="1:7">
      <c r="A104" s="1857">
        <v>32</v>
      </c>
      <c r="B104" s="306"/>
      <c r="C104" s="200"/>
      <c r="D104" s="306"/>
      <c r="E104" s="200"/>
      <c r="F104" s="200"/>
      <c r="G104" s="314">
        <f t="shared" si="1"/>
        <v>0</v>
      </c>
    </row>
    <row r="105" spans="1:7">
      <c r="A105" s="1857">
        <v>33</v>
      </c>
      <c r="B105" s="306"/>
      <c r="C105" s="200"/>
      <c r="D105" s="306"/>
      <c r="E105" s="200"/>
      <c r="F105" s="200"/>
      <c r="G105" s="314">
        <f t="shared" si="1"/>
        <v>0</v>
      </c>
    </row>
    <row r="106" spans="1:7">
      <c r="A106" s="1857">
        <v>34</v>
      </c>
      <c r="B106" s="306"/>
      <c r="C106" s="200"/>
      <c r="D106" s="306"/>
      <c r="E106" s="200"/>
      <c r="F106" s="200"/>
      <c r="G106" s="314">
        <f t="shared" si="1"/>
        <v>0</v>
      </c>
    </row>
    <row r="107" spans="1:7">
      <c r="A107" s="1857">
        <v>35</v>
      </c>
      <c r="B107" s="306"/>
      <c r="C107" s="200"/>
      <c r="D107" s="306"/>
      <c r="E107" s="200"/>
      <c r="F107" s="200"/>
      <c r="G107" s="314">
        <f t="shared" si="1"/>
        <v>0</v>
      </c>
    </row>
    <row r="108" spans="1:7">
      <c r="A108" s="1857">
        <v>36</v>
      </c>
      <c r="B108" s="306"/>
      <c r="C108" s="200"/>
      <c r="D108" s="306"/>
      <c r="E108" s="200"/>
      <c r="F108" s="200"/>
      <c r="G108" s="314">
        <f t="shared" si="1"/>
        <v>0</v>
      </c>
    </row>
    <row r="109" spans="1:7">
      <c r="A109" s="1857">
        <v>37</v>
      </c>
      <c r="B109" s="306"/>
      <c r="C109" s="200"/>
      <c r="D109" s="306"/>
      <c r="E109" s="200"/>
      <c r="F109" s="200"/>
      <c r="G109" s="314">
        <f t="shared" si="1"/>
        <v>0</v>
      </c>
    </row>
    <row r="110" spans="1:7">
      <c r="A110" s="1857">
        <v>38</v>
      </c>
      <c r="B110" s="306"/>
      <c r="C110" s="200"/>
      <c r="D110" s="306"/>
      <c r="E110" s="200"/>
      <c r="F110" s="200"/>
      <c r="G110" s="314">
        <f t="shared" si="1"/>
        <v>0</v>
      </c>
    </row>
    <row r="111" spans="1:7">
      <c r="A111" s="1857">
        <v>39</v>
      </c>
      <c r="B111" s="306"/>
      <c r="C111" s="200"/>
      <c r="D111" s="306"/>
      <c r="E111" s="200"/>
      <c r="F111" s="200"/>
      <c r="G111" s="314">
        <f t="shared" si="1"/>
        <v>0</v>
      </c>
    </row>
    <row r="112" spans="1:7">
      <c r="A112" s="1857">
        <v>40</v>
      </c>
      <c r="B112" s="306"/>
      <c r="C112" s="200"/>
      <c r="D112" s="306"/>
      <c r="E112" s="200"/>
      <c r="F112" s="200"/>
      <c r="G112" s="314">
        <f t="shared" si="1"/>
        <v>0</v>
      </c>
    </row>
    <row r="113" spans="1:7">
      <c r="A113" s="1857">
        <v>41</v>
      </c>
      <c r="B113" s="306"/>
      <c r="C113" s="200"/>
      <c r="D113" s="306"/>
      <c r="E113" s="200"/>
      <c r="F113" s="200"/>
      <c r="G113" s="314">
        <f t="shared" si="1"/>
        <v>0</v>
      </c>
    </row>
    <row r="114" spans="1:7">
      <c r="A114" s="1857">
        <v>42</v>
      </c>
      <c r="B114" s="306"/>
      <c r="C114" s="200"/>
      <c r="D114" s="306"/>
      <c r="E114" s="200"/>
      <c r="F114" s="200"/>
      <c r="G114" s="314">
        <f t="shared" si="1"/>
        <v>0</v>
      </c>
    </row>
    <row r="115" spans="1:7">
      <c r="A115" s="1857">
        <v>43</v>
      </c>
      <c r="B115" s="306"/>
      <c r="C115" s="200"/>
      <c r="D115" s="306"/>
      <c r="E115" s="200"/>
      <c r="F115" s="200"/>
      <c r="G115" s="314">
        <f t="shared" si="1"/>
        <v>0</v>
      </c>
    </row>
    <row r="116" spans="1:7">
      <c r="A116" s="1857">
        <v>44</v>
      </c>
      <c r="B116" s="306"/>
      <c r="C116" s="200"/>
      <c r="D116" s="306"/>
      <c r="E116" s="200"/>
      <c r="F116" s="200"/>
      <c r="G116" s="314">
        <f t="shared" si="1"/>
        <v>0</v>
      </c>
    </row>
    <row r="117" spans="1:7">
      <c r="A117" s="1857">
        <v>45</v>
      </c>
      <c r="B117" s="306"/>
      <c r="C117" s="200"/>
      <c r="D117" s="306"/>
      <c r="E117" s="200"/>
      <c r="F117" s="200"/>
      <c r="G117" s="314">
        <f t="shared" si="1"/>
        <v>0</v>
      </c>
    </row>
    <row r="118" spans="1:7">
      <c r="A118" s="1857">
        <v>46</v>
      </c>
      <c r="B118" s="306"/>
      <c r="C118" s="200"/>
      <c r="D118" s="306"/>
      <c r="E118" s="200"/>
      <c r="F118" s="200"/>
      <c r="G118" s="314">
        <f t="shared" si="1"/>
        <v>0</v>
      </c>
    </row>
    <row r="119" spans="1:7" ht="15.75" thickBot="1">
      <c r="A119" s="640">
        <v>47</v>
      </c>
      <c r="B119" s="362" t="s">
        <v>1741</v>
      </c>
      <c r="C119" s="171">
        <f>SUM(C73:C118)</f>
        <v>0</v>
      </c>
      <c r="D119" s="641"/>
      <c r="E119" s="171">
        <f>SUM(E73:E118)</f>
        <v>0</v>
      </c>
      <c r="F119" s="171">
        <f>SUM(F73:F118)</f>
        <v>0</v>
      </c>
      <c r="G119" s="169">
        <f>SUM(G73:G118)</f>
        <v>0</v>
      </c>
    </row>
    <row r="121" spans="1:7">
      <c r="A121" s="7" t="s">
        <v>3379</v>
      </c>
      <c r="B121" s="7"/>
      <c r="C121" s="7"/>
      <c r="D121" s="7"/>
      <c r="E121" s="7"/>
      <c r="F121" s="7"/>
      <c r="G121" s="7"/>
    </row>
  </sheetData>
  <mergeCells count="1">
    <mergeCell ref="B7:G8"/>
  </mergeCells>
  <phoneticPr fontId="0" type="noConversion"/>
  <printOptions horizontalCentered="1" verticalCentered="1"/>
  <pageMargins left="0.5" right="0.5" top="0.5" bottom="0.5" header="0.5" footer="0.5"/>
  <pageSetup scale="68" orientation="portrait" horizontalDpi="300" verticalDpi="300" r:id="rId1"/>
  <headerFooter alignWithMargins="0">
    <oddFooter>&amp;R&amp;D</oddFooter>
  </headerFooter>
  <rowBreaks count="1" manualBreakCount="1">
    <brk id="62"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46">
    <tabColor rgb="FF00B050"/>
  </sheetPr>
  <dimension ref="A1:N118"/>
  <sheetViews>
    <sheetView defaultGridColor="0" view="pageBreakPreview" colorId="22" zoomScale="60" zoomScaleNormal="85" workbookViewId="0">
      <selection activeCell="K54" sqref="K54"/>
    </sheetView>
  </sheetViews>
  <sheetFormatPr defaultColWidth="9.6640625" defaultRowHeight="15"/>
  <cols>
    <col min="1" max="1" width="4.6640625" style="4" customWidth="1"/>
    <col min="2" max="2" width="45.6640625" style="4" customWidth="1"/>
    <col min="3" max="3" width="20.6640625" style="4" customWidth="1"/>
    <col min="4" max="5" width="15.6640625" style="4" customWidth="1"/>
    <col min="6" max="7" width="18.6640625" style="4" customWidth="1"/>
    <col min="8" max="12" width="12.6640625" style="4" customWidth="1"/>
    <col min="13" max="13" width="4.6640625" style="4" customWidth="1"/>
    <col min="14" max="16384" width="9.6640625" style="4"/>
  </cols>
  <sheetData>
    <row r="1" spans="1:14">
      <c r="A1" s="535" t="s">
        <v>3380</v>
      </c>
      <c r="B1" s="536"/>
      <c r="C1" s="536" t="s">
        <v>3932</v>
      </c>
      <c r="D1" s="536" t="s">
        <v>2840</v>
      </c>
      <c r="E1" s="571" t="s">
        <v>2841</v>
      </c>
      <c r="F1" s="535" t="s">
        <v>2838</v>
      </c>
      <c r="G1" s="536"/>
      <c r="H1" s="538" t="s">
        <v>3932</v>
      </c>
      <c r="I1" s="536"/>
      <c r="J1" s="538" t="s">
        <v>2840</v>
      </c>
      <c r="K1" s="536"/>
      <c r="L1" s="538" t="s">
        <v>2841</v>
      </c>
      <c r="M1" s="571"/>
      <c r="N1" s="11"/>
    </row>
    <row r="2" spans="1:14">
      <c r="A2" s="47" t="str">
        <f>'Data Sheet'!$C$25</f>
        <v>Orange and Rockland Utilities, Inc</v>
      </c>
      <c r="B2" s="540"/>
      <c r="C2" s="540" t="s">
        <v>1684</v>
      </c>
      <c r="D2" s="540" t="s">
        <v>2842</v>
      </c>
      <c r="E2" s="573"/>
      <c r="F2" s="47" t="str">
        <f>'Data Sheet'!$C$25</f>
        <v>Orange and Rockland Utilities, Inc</v>
      </c>
      <c r="G2" s="540"/>
      <c r="H2" s="4" t="s">
        <v>1684</v>
      </c>
      <c r="J2" s="306" t="s">
        <v>2842</v>
      </c>
      <c r="K2" s="540"/>
      <c r="M2" s="573"/>
      <c r="N2" s="11"/>
    </row>
    <row r="3" spans="1:14" ht="15" customHeight="1">
      <c r="A3" s="1825"/>
      <c r="B3" s="542"/>
      <c r="C3" s="542" t="s">
        <v>1685</v>
      </c>
      <c r="D3" s="1881" t="str">
        <f>'Data Sheet'!$C$40</f>
        <v>4/30/2014</v>
      </c>
      <c r="E3" s="707" t="str">
        <f>'Data Sheet'!$C$38</f>
        <v>12/31/2013</v>
      </c>
      <c r="F3" s="1825"/>
      <c r="G3" s="542"/>
      <c r="H3" s="1826" t="s">
        <v>1685</v>
      </c>
      <c r="I3" s="542"/>
      <c r="J3" s="456" t="str">
        <f>'Data Sheet'!$C$40</f>
        <v>4/30/2014</v>
      </c>
      <c r="K3" s="542"/>
      <c r="L3" s="713" t="str">
        <f>'Data Sheet'!$C$38</f>
        <v>12/31/2013</v>
      </c>
      <c r="M3" s="574"/>
      <c r="N3" s="11"/>
    </row>
    <row r="4" spans="1:14" ht="15" customHeight="1">
      <c r="A4" s="595" t="s">
        <v>4347</v>
      </c>
      <c r="B4" s="596"/>
      <c r="C4" s="596"/>
      <c r="D4" s="596"/>
      <c r="E4" s="597"/>
      <c r="F4" s="595" t="s">
        <v>4348</v>
      </c>
      <c r="G4" s="596"/>
      <c r="H4" s="596"/>
      <c r="I4" s="596"/>
      <c r="J4" s="596"/>
      <c r="K4" s="596"/>
      <c r="L4" s="596"/>
      <c r="M4" s="597"/>
      <c r="N4" s="11"/>
    </row>
    <row r="5" spans="1:14">
      <c r="A5" s="3397" t="s">
        <v>2752</v>
      </c>
      <c r="B5" s="3278"/>
      <c r="C5" s="3278"/>
      <c r="D5" s="3278"/>
      <c r="E5" s="3279"/>
      <c r="F5" s="1824" t="s">
        <v>4349</v>
      </c>
      <c r="M5" s="573"/>
      <c r="N5" s="11"/>
    </row>
    <row r="6" spans="1:14">
      <c r="A6" s="3388"/>
      <c r="B6" s="3318"/>
      <c r="C6" s="3318"/>
      <c r="D6" s="3318"/>
      <c r="E6" s="3281"/>
      <c r="F6" s="1824"/>
      <c r="M6" s="573"/>
      <c r="N6" s="11"/>
    </row>
    <row r="7" spans="1:14">
      <c r="A7" s="1824" t="s">
        <v>2006</v>
      </c>
      <c r="E7" s="573"/>
      <c r="F7" s="1824"/>
      <c r="M7" s="573"/>
      <c r="N7" s="11"/>
    </row>
    <row r="8" spans="1:14">
      <c r="A8" s="626"/>
      <c r="B8" s="585"/>
      <c r="C8" s="586"/>
      <c r="D8" s="624" t="s">
        <v>2007</v>
      </c>
      <c r="E8" s="597"/>
      <c r="F8" s="595" t="s">
        <v>2007</v>
      </c>
      <c r="G8" s="596"/>
      <c r="H8" s="624" t="s">
        <v>2008</v>
      </c>
      <c r="I8" s="596"/>
      <c r="J8" s="596"/>
      <c r="K8" s="596"/>
      <c r="L8" s="586"/>
      <c r="M8" s="587"/>
      <c r="N8" s="11"/>
    </row>
    <row r="9" spans="1:14">
      <c r="A9" s="581"/>
      <c r="C9" s="1858" t="s">
        <v>3042</v>
      </c>
      <c r="D9" s="1858" t="s">
        <v>891</v>
      </c>
      <c r="E9" s="582" t="s">
        <v>891</v>
      </c>
      <c r="F9" s="1857" t="s">
        <v>891</v>
      </c>
      <c r="G9" s="1858" t="s">
        <v>891</v>
      </c>
      <c r="H9" s="1854" t="s">
        <v>2009</v>
      </c>
      <c r="I9" s="1826"/>
      <c r="J9" s="360" t="s">
        <v>2010</v>
      </c>
      <c r="K9" s="1826"/>
      <c r="L9" s="1858" t="s">
        <v>3042</v>
      </c>
      <c r="M9" s="582"/>
      <c r="N9" s="11"/>
    </row>
    <row r="10" spans="1:14">
      <c r="A10" s="581" t="s">
        <v>4231</v>
      </c>
      <c r="B10" s="1833" t="s">
        <v>1744</v>
      </c>
      <c r="C10" s="1858" t="s">
        <v>2552</v>
      </c>
      <c r="D10" s="1858" t="s">
        <v>2011</v>
      </c>
      <c r="E10" s="582" t="s">
        <v>2012</v>
      </c>
      <c r="F10" s="1857" t="s">
        <v>2011</v>
      </c>
      <c r="G10" s="1858" t="s">
        <v>2012</v>
      </c>
      <c r="H10" s="1858" t="s">
        <v>2013</v>
      </c>
      <c r="I10" s="306"/>
      <c r="J10" s="1858" t="s">
        <v>2013</v>
      </c>
      <c r="K10" s="306"/>
      <c r="L10" s="1858" t="s">
        <v>764</v>
      </c>
      <c r="M10" s="582" t="s">
        <v>4231</v>
      </c>
      <c r="N10" s="11"/>
    </row>
    <row r="11" spans="1:14">
      <c r="A11" s="581" t="s">
        <v>4234</v>
      </c>
      <c r="C11" s="1858" t="s">
        <v>1296</v>
      </c>
      <c r="D11" s="1858" t="s">
        <v>2014</v>
      </c>
      <c r="E11" s="582" t="s">
        <v>2015</v>
      </c>
      <c r="F11" s="1857" t="s">
        <v>2016</v>
      </c>
      <c r="G11" s="1858" t="s">
        <v>2017</v>
      </c>
      <c r="H11" s="576" t="s">
        <v>2018</v>
      </c>
      <c r="I11" s="1858" t="s">
        <v>3045</v>
      </c>
      <c r="J11" s="576" t="s">
        <v>2019</v>
      </c>
      <c r="K11" s="1858" t="s">
        <v>3045</v>
      </c>
      <c r="L11" s="306"/>
      <c r="M11" s="582" t="s">
        <v>4234</v>
      </c>
      <c r="N11" s="11"/>
    </row>
    <row r="12" spans="1:14">
      <c r="A12" s="627"/>
      <c r="B12" s="609" t="s">
        <v>74</v>
      </c>
      <c r="C12" s="1854" t="s">
        <v>2140</v>
      </c>
      <c r="D12" s="1854" t="s">
        <v>2141</v>
      </c>
      <c r="E12" s="588" t="s">
        <v>2142</v>
      </c>
      <c r="F12" s="1852" t="s">
        <v>4070</v>
      </c>
      <c r="G12" s="1854" t="s">
        <v>4071</v>
      </c>
      <c r="H12" s="1854" t="s">
        <v>4072</v>
      </c>
      <c r="I12" s="1854" t="s">
        <v>4073</v>
      </c>
      <c r="J12" s="1854" t="s">
        <v>4074</v>
      </c>
      <c r="K12" s="1854" t="s">
        <v>4075</v>
      </c>
      <c r="L12" s="1854" t="s">
        <v>4018</v>
      </c>
      <c r="M12" s="588"/>
      <c r="N12" s="11"/>
    </row>
    <row r="13" spans="1:14">
      <c r="A13" s="627">
        <v>1</v>
      </c>
      <c r="B13" s="1826" t="s">
        <v>2020</v>
      </c>
      <c r="C13" s="646"/>
      <c r="D13" s="647"/>
      <c r="E13" s="648"/>
      <c r="F13" s="649"/>
      <c r="G13" s="647"/>
      <c r="H13" s="647"/>
      <c r="I13" s="647"/>
      <c r="J13" s="647"/>
      <c r="K13" s="647"/>
      <c r="L13" s="650"/>
      <c r="M13" s="588">
        <v>1</v>
      </c>
      <c r="N13" s="11"/>
    </row>
    <row r="14" spans="1:14">
      <c r="A14" s="627">
        <v>2</v>
      </c>
      <c r="B14" s="1826" t="s">
        <v>2021</v>
      </c>
      <c r="C14" s="651" t="s">
        <v>230</v>
      </c>
      <c r="D14" s="652" t="s">
        <v>230</v>
      </c>
      <c r="E14" s="653" t="s">
        <v>3747</v>
      </c>
      <c r="F14" s="654"/>
      <c r="G14" s="652"/>
      <c r="H14" s="655" t="s">
        <v>3747</v>
      </c>
      <c r="I14" s="652" t="s">
        <v>3747</v>
      </c>
      <c r="J14" s="655"/>
      <c r="K14" s="652"/>
      <c r="L14" s="656" t="s">
        <v>3747</v>
      </c>
      <c r="M14" s="588">
        <v>2</v>
      </c>
      <c r="N14" s="11"/>
    </row>
    <row r="15" spans="1:14">
      <c r="A15" s="627">
        <v>3</v>
      </c>
      <c r="B15" s="1826" t="s">
        <v>2022</v>
      </c>
      <c r="C15" s="143"/>
      <c r="D15" s="146"/>
      <c r="E15" s="162"/>
      <c r="F15" s="145"/>
      <c r="G15" s="143"/>
      <c r="H15" s="168"/>
      <c r="I15" s="143"/>
      <c r="J15" s="168"/>
      <c r="K15" s="143"/>
      <c r="L15" s="146">
        <f>C15+D15-E15+F15-G15-I15+K15</f>
        <v>0</v>
      </c>
      <c r="M15" s="588">
        <v>3</v>
      </c>
      <c r="N15" s="11"/>
    </row>
    <row r="16" spans="1:14" ht="15.75">
      <c r="A16" s="627">
        <v>4</v>
      </c>
      <c r="B16" s="1826" t="s">
        <v>3732</v>
      </c>
      <c r="C16" s="1669" t="s">
        <v>1559</v>
      </c>
      <c r="D16" s="148"/>
      <c r="E16" s="165"/>
      <c r="F16" s="147"/>
      <c r="G16" s="149"/>
      <c r="H16" s="168"/>
      <c r="I16" s="149"/>
      <c r="J16" s="168"/>
      <c r="K16" s="149"/>
      <c r="L16" s="148">
        <f>C16+D16-E16+F16-G16-I16+K16</f>
        <v>0</v>
      </c>
      <c r="M16" s="588">
        <v>4</v>
      </c>
      <c r="N16" s="11"/>
    </row>
    <row r="17" spans="1:14">
      <c r="A17" s="627">
        <v>5</v>
      </c>
      <c r="B17" s="1826" t="s">
        <v>3733</v>
      </c>
      <c r="C17" s="149"/>
      <c r="D17" s="148"/>
      <c r="E17" s="165"/>
      <c r="F17" s="147"/>
      <c r="G17" s="149"/>
      <c r="H17" s="168"/>
      <c r="I17" s="149"/>
      <c r="J17" s="168"/>
      <c r="K17" s="149"/>
      <c r="L17" s="148">
        <f>C17+D17-E17+F17-G17-I17+K17</f>
        <v>0</v>
      </c>
      <c r="M17" s="588">
        <v>5</v>
      </c>
      <c r="N17" s="11"/>
    </row>
    <row r="18" spans="1:14">
      <c r="A18" s="627">
        <v>6</v>
      </c>
      <c r="B18" s="1826" t="s">
        <v>230</v>
      </c>
      <c r="C18" s="211"/>
      <c r="D18" s="346"/>
      <c r="E18" s="179"/>
      <c r="F18" s="70"/>
      <c r="G18" s="211"/>
      <c r="H18" s="61"/>
      <c r="I18" s="211"/>
      <c r="J18" s="61"/>
      <c r="K18" s="211"/>
      <c r="L18" s="346">
        <f>C18+D18-E18+F18-G18-I18+K18</f>
        <v>0</v>
      </c>
      <c r="M18" s="588">
        <v>6</v>
      </c>
      <c r="N18" s="11"/>
    </row>
    <row r="19" spans="1:14">
      <c r="A19" s="627">
        <v>7</v>
      </c>
      <c r="B19" s="1826" t="s">
        <v>230</v>
      </c>
      <c r="C19" s="211"/>
      <c r="D19" s="346"/>
      <c r="E19" s="179"/>
      <c r="F19" s="70"/>
      <c r="G19" s="211"/>
      <c r="H19" s="61"/>
      <c r="I19" s="211"/>
      <c r="J19" s="61"/>
      <c r="K19" s="211"/>
      <c r="L19" s="346">
        <f>C19+D19-E19+F19-G19-I19+K19</f>
        <v>0</v>
      </c>
      <c r="M19" s="588">
        <v>7</v>
      </c>
      <c r="N19" s="11"/>
    </row>
    <row r="20" spans="1:14">
      <c r="A20" s="627">
        <v>8</v>
      </c>
      <c r="B20" s="1826" t="s">
        <v>3734</v>
      </c>
      <c r="C20" s="143">
        <f>SUM(C15:C19)</f>
        <v>0</v>
      </c>
      <c r="D20" s="146">
        <f>SUM(D15:D19)</f>
        <v>0</v>
      </c>
      <c r="E20" s="162">
        <f>SUM(E15:E19)</f>
        <v>0</v>
      </c>
      <c r="F20" s="145">
        <f>SUM(F15:F19)</f>
        <v>0</v>
      </c>
      <c r="G20" s="143">
        <f>SUM(G15:G19)</f>
        <v>0</v>
      </c>
      <c r="H20" s="168"/>
      <c r="I20" s="143">
        <f>SUM(I15:I19)</f>
        <v>0</v>
      </c>
      <c r="J20" s="168"/>
      <c r="K20" s="143">
        <f>SUM(K15:K19)</f>
        <v>0</v>
      </c>
      <c r="L20" s="146">
        <f>SUM(L15:L19)</f>
        <v>0</v>
      </c>
      <c r="M20" s="588">
        <v>8</v>
      </c>
      <c r="N20" s="11"/>
    </row>
    <row r="21" spans="1:14">
      <c r="A21" s="627">
        <v>9</v>
      </c>
      <c r="B21" s="1826" t="s">
        <v>3735</v>
      </c>
      <c r="C21" s="657"/>
      <c r="D21" s="658"/>
      <c r="E21" s="659"/>
      <c r="F21" s="660"/>
      <c r="G21" s="658"/>
      <c r="H21" s="661"/>
      <c r="I21" s="658"/>
      <c r="J21" s="661"/>
      <c r="K21" s="658"/>
      <c r="L21" s="662" t="s">
        <v>3747</v>
      </c>
      <c r="M21" s="588">
        <v>9</v>
      </c>
      <c r="N21" s="11"/>
    </row>
    <row r="22" spans="1:14">
      <c r="A22" s="627">
        <v>10</v>
      </c>
      <c r="B22" s="1826" t="s">
        <v>2022</v>
      </c>
      <c r="C22" s="143"/>
      <c r="D22" s="146"/>
      <c r="E22" s="162"/>
      <c r="F22" s="145"/>
      <c r="G22" s="143"/>
      <c r="H22" s="168"/>
      <c r="I22" s="143"/>
      <c r="J22" s="168"/>
      <c r="K22" s="143"/>
      <c r="L22" s="146">
        <f>C22+D22-E22+F22-G22-I22+K22</f>
        <v>0</v>
      </c>
      <c r="M22" s="588">
        <v>10</v>
      </c>
      <c r="N22" s="11"/>
    </row>
    <row r="23" spans="1:14">
      <c r="A23" s="627">
        <v>11</v>
      </c>
      <c r="B23" s="1826" t="s">
        <v>3736</v>
      </c>
      <c r="C23" s="149"/>
      <c r="D23" s="148"/>
      <c r="E23" s="165"/>
      <c r="F23" s="147"/>
      <c r="G23" s="149"/>
      <c r="H23" s="168"/>
      <c r="I23" s="149"/>
      <c r="J23" s="168"/>
      <c r="K23" s="149"/>
      <c r="L23" s="148">
        <f>C23+D23-E23+F23-G23-I23+K23</f>
        <v>0</v>
      </c>
      <c r="M23" s="588">
        <v>11</v>
      </c>
      <c r="N23" s="11"/>
    </row>
    <row r="24" spans="1:14">
      <c r="A24" s="627">
        <v>12</v>
      </c>
      <c r="B24" s="1826" t="s">
        <v>3733</v>
      </c>
      <c r="C24" s="211"/>
      <c r="D24" s="346"/>
      <c r="E24" s="179"/>
      <c r="F24" s="70"/>
      <c r="G24" s="211"/>
      <c r="H24" s="61"/>
      <c r="I24" s="211"/>
      <c r="J24" s="61"/>
      <c r="K24" s="211"/>
      <c r="L24" s="346">
        <f>C24+D24-E24+F24-G24-I24+K24</f>
        <v>0</v>
      </c>
      <c r="M24" s="588">
        <v>12</v>
      </c>
      <c r="N24" s="11"/>
    </row>
    <row r="25" spans="1:14">
      <c r="A25" s="627">
        <v>13</v>
      </c>
      <c r="B25" s="1826" t="s">
        <v>230</v>
      </c>
      <c r="C25" s="211"/>
      <c r="D25" s="346"/>
      <c r="E25" s="179"/>
      <c r="F25" s="70"/>
      <c r="G25" s="211"/>
      <c r="H25" s="61"/>
      <c r="I25" s="211"/>
      <c r="J25" s="61"/>
      <c r="K25" s="211"/>
      <c r="L25" s="346">
        <f>C25+D25-E25+F25-G25-I25+K25</f>
        <v>0</v>
      </c>
      <c r="M25" s="588">
        <v>13</v>
      </c>
      <c r="N25" s="11"/>
    </row>
    <row r="26" spans="1:14">
      <c r="A26" s="627">
        <v>14</v>
      </c>
      <c r="B26" s="1826" t="s">
        <v>230</v>
      </c>
      <c r="C26" s="211"/>
      <c r="D26" s="346"/>
      <c r="E26" s="179"/>
      <c r="F26" s="70"/>
      <c r="G26" s="211"/>
      <c r="H26" s="61"/>
      <c r="I26" s="211"/>
      <c r="J26" s="61"/>
      <c r="K26" s="211"/>
      <c r="L26" s="346">
        <f>C26+D26-E26+F26-G26-I26+K26</f>
        <v>0</v>
      </c>
      <c r="M26" s="588">
        <v>14</v>
      </c>
      <c r="N26" s="11"/>
    </row>
    <row r="27" spans="1:14">
      <c r="A27" s="627">
        <v>15</v>
      </c>
      <c r="B27" s="1826" t="s">
        <v>1338</v>
      </c>
      <c r="C27" s="211">
        <f>SUM(C22:C26)</f>
        <v>0</v>
      </c>
      <c r="D27" s="346">
        <f>SUM(D22:D26)</f>
        <v>0</v>
      </c>
      <c r="E27" s="179">
        <f>SUM(E22:E26)</f>
        <v>0</v>
      </c>
      <c r="F27" s="70">
        <f>SUM(F22:F26)</f>
        <v>0</v>
      </c>
      <c r="G27" s="211">
        <f>SUM(G22:G26)</f>
        <v>0</v>
      </c>
      <c r="H27" s="61"/>
      <c r="I27" s="211">
        <f>SUM(I22:I26)</f>
        <v>0</v>
      </c>
      <c r="J27" s="61"/>
      <c r="K27" s="211">
        <f>SUM(K22:K26)</f>
        <v>0</v>
      </c>
      <c r="L27" s="346">
        <f>SUM(L22:L26)</f>
        <v>0</v>
      </c>
      <c r="M27" s="588">
        <v>15</v>
      </c>
      <c r="N27" s="11"/>
    </row>
    <row r="28" spans="1:14">
      <c r="A28" s="627">
        <v>16</v>
      </c>
      <c r="B28" s="1826" t="s">
        <v>1339</v>
      </c>
      <c r="C28" s="211"/>
      <c r="D28" s="346"/>
      <c r="E28" s="179"/>
      <c r="F28" s="70"/>
      <c r="G28" s="211"/>
      <c r="H28" s="61"/>
      <c r="I28" s="211"/>
      <c r="J28" s="61"/>
      <c r="K28" s="211"/>
      <c r="L28" s="346">
        <f>C28+D28-E28+F28-G28-I28+K28</f>
        <v>0</v>
      </c>
      <c r="M28" s="588">
        <v>16</v>
      </c>
      <c r="N28" s="11"/>
    </row>
    <row r="29" spans="1:14">
      <c r="A29" s="627">
        <v>17</v>
      </c>
      <c r="B29" s="1826" t="s">
        <v>1340</v>
      </c>
      <c r="C29" s="143">
        <f>C20+C27+C28</f>
        <v>0</v>
      </c>
      <c r="D29" s="146">
        <f>D20+D27+D28</f>
        <v>0</v>
      </c>
      <c r="E29" s="162">
        <f>E20+E27+E28</f>
        <v>0</v>
      </c>
      <c r="F29" s="145">
        <f>F20+F27+F28</f>
        <v>0</v>
      </c>
      <c r="G29" s="143">
        <f>G20+G27+G28</f>
        <v>0</v>
      </c>
      <c r="H29" s="168"/>
      <c r="I29" s="143">
        <f>I20+I27+I28</f>
        <v>0</v>
      </c>
      <c r="J29" s="168"/>
      <c r="K29" s="143">
        <f>K20+K27+K28</f>
        <v>0</v>
      </c>
      <c r="L29" s="146">
        <f>L20+L27+L28</f>
        <v>0</v>
      </c>
      <c r="M29" s="588">
        <v>17</v>
      </c>
      <c r="N29" s="11"/>
    </row>
    <row r="30" spans="1:14">
      <c r="A30" s="581" t="s">
        <v>3747</v>
      </c>
      <c r="C30" s="663"/>
      <c r="D30" s="664"/>
      <c r="E30" s="665"/>
      <c r="F30" s="666"/>
      <c r="G30" s="664"/>
      <c r="H30" s="667"/>
      <c r="I30" s="664"/>
      <c r="J30" s="667"/>
      <c r="K30" s="664"/>
      <c r="L30" s="668"/>
      <c r="M30" s="582" t="s">
        <v>3747</v>
      </c>
      <c r="N30" s="11"/>
    </row>
    <row r="31" spans="1:14">
      <c r="A31" s="627">
        <v>18</v>
      </c>
      <c r="B31" s="1826" t="s">
        <v>1341</v>
      </c>
      <c r="C31" s="651"/>
      <c r="D31" s="652"/>
      <c r="E31" s="653"/>
      <c r="F31" s="654"/>
      <c r="G31" s="652"/>
      <c r="H31" s="669"/>
      <c r="I31" s="652"/>
      <c r="J31" s="669"/>
      <c r="K31" s="652"/>
      <c r="L31" s="656" t="s">
        <v>3747</v>
      </c>
      <c r="M31" s="588">
        <v>18</v>
      </c>
      <c r="N31" s="11"/>
    </row>
    <row r="32" spans="1:14">
      <c r="A32" s="627">
        <v>19</v>
      </c>
      <c r="B32" s="1826" t="s">
        <v>1342</v>
      </c>
      <c r="C32" s="143"/>
      <c r="D32" s="146"/>
      <c r="E32" s="162"/>
      <c r="F32" s="145"/>
      <c r="G32" s="143"/>
      <c r="H32" s="168"/>
      <c r="I32" s="143"/>
      <c r="J32" s="168"/>
      <c r="K32" s="143"/>
      <c r="L32" s="146">
        <f>C32+D32-E32+F32-G32-I32+K32</f>
        <v>0</v>
      </c>
      <c r="M32" s="588">
        <v>19</v>
      </c>
      <c r="N32" s="11"/>
    </row>
    <row r="33" spans="1:14">
      <c r="A33" s="627">
        <v>20</v>
      </c>
      <c r="B33" s="1826" t="s">
        <v>1343</v>
      </c>
      <c r="C33" s="149"/>
      <c r="D33" s="148"/>
      <c r="E33" s="165"/>
      <c r="F33" s="147"/>
      <c r="G33" s="149"/>
      <c r="H33" s="168"/>
      <c r="I33" s="149"/>
      <c r="J33" s="168"/>
      <c r="K33" s="149"/>
      <c r="L33" s="148">
        <f>C33+D33-E33+F33-G33-I33+K33</f>
        <v>0</v>
      </c>
      <c r="M33" s="588">
        <v>20</v>
      </c>
      <c r="N33" s="11"/>
    </row>
    <row r="34" spans="1:14">
      <c r="A34" s="627">
        <v>21</v>
      </c>
      <c r="B34" s="1826" t="s">
        <v>1344</v>
      </c>
      <c r="C34" s="143"/>
      <c r="D34" s="146"/>
      <c r="E34" s="162"/>
      <c r="F34" s="145"/>
      <c r="G34" s="143"/>
      <c r="H34" s="168"/>
      <c r="I34" s="143"/>
      <c r="J34" s="168"/>
      <c r="K34" s="143"/>
      <c r="L34" s="146">
        <f>C34+D34-E34+F34-G34-I34+K34</f>
        <v>0</v>
      </c>
      <c r="M34" s="588">
        <v>21</v>
      </c>
      <c r="N34" s="11"/>
    </row>
    <row r="35" spans="1:14">
      <c r="A35" s="1824"/>
      <c r="B35" s="7" t="s">
        <v>1345</v>
      </c>
      <c r="C35" s="7"/>
      <c r="D35" s="7"/>
      <c r="E35" s="546"/>
      <c r="F35" s="616" t="s">
        <v>1346</v>
      </c>
      <c r="G35" s="7"/>
      <c r="H35" s="7"/>
      <c r="I35" s="7"/>
      <c r="J35" s="7"/>
      <c r="K35" s="7"/>
      <c r="L35" s="7"/>
      <c r="M35" s="546"/>
      <c r="N35" s="11"/>
    </row>
    <row r="36" spans="1:14">
      <c r="A36" s="1824"/>
      <c r="E36" s="573"/>
      <c r="F36" s="1824"/>
      <c r="M36" s="573"/>
      <c r="N36" s="11"/>
    </row>
    <row r="37" spans="1:14">
      <c r="A37" s="1824"/>
      <c r="E37" s="573"/>
      <c r="F37" s="1824"/>
      <c r="M37" s="573"/>
      <c r="N37" s="11"/>
    </row>
    <row r="38" spans="1:14">
      <c r="A38" s="1824"/>
      <c r="E38" s="573"/>
      <c r="F38" s="1824"/>
      <c r="M38" s="573"/>
      <c r="N38" s="11"/>
    </row>
    <row r="39" spans="1:14">
      <c r="A39" s="1824"/>
      <c r="E39" s="573"/>
      <c r="F39" s="1824"/>
      <c r="M39" s="573"/>
      <c r="N39" s="11"/>
    </row>
    <row r="40" spans="1:14">
      <c r="A40" s="1824"/>
      <c r="E40" s="573"/>
      <c r="F40" s="1824"/>
      <c r="M40" s="573"/>
      <c r="N40" s="11"/>
    </row>
    <row r="41" spans="1:14">
      <c r="A41" s="1824"/>
      <c r="E41" s="573"/>
      <c r="F41" s="1824"/>
      <c r="M41" s="573"/>
      <c r="N41" s="11"/>
    </row>
    <row r="42" spans="1:14">
      <c r="A42" s="1824"/>
      <c r="E42" s="573"/>
      <c r="F42" s="1824"/>
      <c r="M42" s="573"/>
      <c r="N42" s="11"/>
    </row>
    <row r="43" spans="1:14">
      <c r="A43" s="1824"/>
      <c r="E43" s="573"/>
      <c r="F43" s="1824"/>
      <c r="M43" s="573"/>
      <c r="N43" s="11"/>
    </row>
    <row r="44" spans="1:14">
      <c r="A44" s="1824"/>
      <c r="E44" s="573"/>
      <c r="F44" s="1824"/>
      <c r="M44" s="573"/>
      <c r="N44" s="11"/>
    </row>
    <row r="45" spans="1:14">
      <c r="A45" s="1824"/>
      <c r="E45" s="573"/>
      <c r="F45" s="1824"/>
      <c r="M45" s="573"/>
      <c r="N45" s="11"/>
    </row>
    <row r="46" spans="1:14">
      <c r="A46" s="1824"/>
      <c r="E46" s="573"/>
      <c r="F46" s="1824"/>
      <c r="M46" s="573"/>
      <c r="N46" s="11"/>
    </row>
    <row r="47" spans="1:14">
      <c r="A47" s="1824"/>
      <c r="E47" s="573"/>
      <c r="F47" s="1824"/>
      <c r="M47" s="573"/>
      <c r="N47" s="11"/>
    </row>
    <row r="48" spans="1:14">
      <c r="A48" s="1824"/>
      <c r="E48" s="573"/>
      <c r="F48" s="1824"/>
      <c r="M48" s="573"/>
      <c r="N48" s="11"/>
    </row>
    <row r="49" spans="1:14">
      <c r="A49" s="1824"/>
      <c r="E49" s="573"/>
      <c r="F49" s="1824"/>
      <c r="M49" s="573"/>
      <c r="N49" s="11"/>
    </row>
    <row r="50" spans="1:14">
      <c r="A50" s="1824"/>
      <c r="E50" s="573"/>
      <c r="F50" s="1824"/>
      <c r="M50" s="573"/>
      <c r="N50" s="11"/>
    </row>
    <row r="51" spans="1:14">
      <c r="A51" s="1824" t="s">
        <v>1347</v>
      </c>
      <c r="D51" s="4" t="s">
        <v>1347</v>
      </c>
      <c r="E51" s="573"/>
      <c r="F51" s="1824"/>
      <c r="M51" s="573"/>
      <c r="N51" s="11"/>
    </row>
    <row r="52" spans="1:14">
      <c r="A52" s="1824"/>
      <c r="E52" s="573"/>
      <c r="F52" s="1824"/>
      <c r="M52" s="573"/>
      <c r="N52" s="11"/>
    </row>
    <row r="53" spans="1:14">
      <c r="A53" s="1824"/>
      <c r="E53" s="573"/>
      <c r="F53" s="1824"/>
      <c r="M53" s="573"/>
      <c r="N53" s="11"/>
    </row>
    <row r="54" spans="1:14" ht="15.75" thickBot="1">
      <c r="A54" s="547"/>
      <c r="B54" s="548"/>
      <c r="C54" s="548"/>
      <c r="D54" s="548"/>
      <c r="E54" s="589"/>
      <c r="F54" s="547"/>
      <c r="G54" s="548"/>
      <c r="H54" s="548"/>
      <c r="I54" s="548"/>
      <c r="J54" s="548"/>
      <c r="K54" s="548"/>
      <c r="L54" s="548"/>
      <c r="M54" s="589"/>
      <c r="N54" s="11"/>
    </row>
    <row r="55" spans="1:14">
      <c r="A55" s="4" t="s">
        <v>1348</v>
      </c>
      <c r="B55" s="7"/>
      <c r="D55" s="7"/>
      <c r="E55" s="7"/>
      <c r="F55" s="4" t="s">
        <v>1348</v>
      </c>
      <c r="G55" s="7"/>
      <c r="H55" s="7"/>
      <c r="J55" s="7"/>
      <c r="K55" s="7"/>
      <c r="L55" s="7"/>
      <c r="M55" s="7"/>
      <c r="N55" s="11"/>
    </row>
    <row r="56" spans="1:14">
      <c r="A56" s="7" t="s">
        <v>1349</v>
      </c>
      <c r="B56" s="7"/>
      <c r="C56" s="7"/>
      <c r="D56" s="7"/>
      <c r="E56" s="7"/>
      <c r="F56" s="7" t="s">
        <v>1350</v>
      </c>
      <c r="G56" s="7"/>
      <c r="H56" s="7"/>
      <c r="I56" s="7"/>
      <c r="J56" s="7"/>
      <c r="K56" s="7"/>
      <c r="L56" s="7"/>
      <c r="M56" s="7"/>
      <c r="N56" s="11"/>
    </row>
    <row r="57" spans="1:14">
      <c r="N57" s="11"/>
    </row>
    <row r="58" spans="1:14" ht="15.75">
      <c r="A58" s="572" t="s">
        <v>2772</v>
      </c>
      <c r="B58" s="7"/>
      <c r="C58" s="7"/>
      <c r="D58" s="7"/>
      <c r="E58" s="7"/>
      <c r="N58" s="11"/>
    </row>
    <row r="59" spans="1:14">
      <c r="N59" s="11"/>
    </row>
    <row r="60" spans="1:14" ht="15.75" thickBot="1">
      <c r="A60" s="4" t="str">
        <f>'Data Sheet'!$C$22</f>
        <v>Please fill in the following:</v>
      </c>
      <c r="D60" s="569">
        <f>'Data Sheet'!$C$37</f>
        <v>0</v>
      </c>
      <c r="E60" s="4">
        <f>'Data Sheet'!$C$35</f>
        <v>0</v>
      </c>
      <c r="F60" s="4" t="str">
        <f>'Data Sheet'!$C$22</f>
        <v>Please fill in the following:</v>
      </c>
      <c r="J60" s="569">
        <f>'Data Sheet'!$C$37</f>
        <v>0</v>
      </c>
      <c r="L60" s="4">
        <f>'Data Sheet'!$C$35</f>
        <v>0</v>
      </c>
      <c r="N60" s="11"/>
    </row>
    <row r="61" spans="1:14">
      <c r="A61" s="535"/>
      <c r="B61" s="538"/>
      <c r="C61" s="538"/>
      <c r="D61" s="538"/>
      <c r="E61" s="571"/>
      <c r="F61" s="535"/>
      <c r="G61" s="538"/>
      <c r="H61" s="538"/>
      <c r="I61" s="538"/>
      <c r="J61" s="538"/>
      <c r="K61" s="538"/>
      <c r="L61" s="538"/>
      <c r="M61" s="571"/>
      <c r="N61" s="11"/>
    </row>
    <row r="62" spans="1:14">
      <c r="A62" s="616" t="s">
        <v>4347</v>
      </c>
      <c r="B62" s="7"/>
      <c r="C62" s="7"/>
      <c r="D62" s="7"/>
      <c r="E62" s="546"/>
      <c r="F62" s="616" t="s">
        <v>4348</v>
      </c>
      <c r="G62" s="7"/>
      <c r="H62" s="7"/>
      <c r="I62" s="7"/>
      <c r="J62" s="7"/>
      <c r="K62" s="7"/>
      <c r="L62" s="7"/>
      <c r="M62" s="546"/>
    </row>
    <row r="63" spans="1:14">
      <c r="A63" s="543"/>
      <c r="B63" s="544"/>
      <c r="C63" s="544"/>
      <c r="D63" s="544"/>
      <c r="E63" s="545"/>
      <c r="F63" s="543"/>
      <c r="G63" s="544"/>
      <c r="H63" s="544"/>
      <c r="I63" s="544"/>
      <c r="J63" s="544"/>
      <c r="K63" s="544"/>
      <c r="L63" s="544"/>
      <c r="M63" s="545"/>
    </row>
    <row r="64" spans="1:14">
      <c r="A64" s="331"/>
      <c r="B64" s="68"/>
      <c r="C64" s="68"/>
      <c r="D64" s="332"/>
      <c r="E64" s="333"/>
      <c r="F64" s="334"/>
      <c r="G64" s="332"/>
      <c r="H64" s="332"/>
      <c r="I64" s="332"/>
      <c r="J64" s="332"/>
      <c r="K64" s="332"/>
      <c r="L64" s="68"/>
      <c r="M64" s="335"/>
    </row>
    <row r="65" spans="1:13">
      <c r="A65" s="331"/>
      <c r="B65" s="68"/>
      <c r="C65" s="68"/>
      <c r="D65" s="68"/>
      <c r="E65" s="336"/>
      <c r="F65" s="337"/>
      <c r="G65" s="68"/>
      <c r="H65" s="338"/>
      <c r="I65" s="68"/>
      <c r="J65" s="68"/>
      <c r="K65" s="68"/>
      <c r="L65" s="68"/>
      <c r="M65" s="335"/>
    </row>
    <row r="66" spans="1:13">
      <c r="A66" s="331"/>
      <c r="B66" s="68"/>
      <c r="C66" s="68"/>
      <c r="D66" s="68"/>
      <c r="E66" s="336"/>
      <c r="F66" s="337"/>
      <c r="G66" s="68"/>
      <c r="H66" s="68"/>
      <c r="I66" s="68"/>
      <c r="J66" s="68"/>
      <c r="K66" s="68"/>
      <c r="L66" s="68"/>
      <c r="M66" s="335"/>
    </row>
    <row r="67" spans="1:13">
      <c r="A67" s="331"/>
      <c r="B67" s="68"/>
      <c r="C67" s="68"/>
      <c r="D67" s="68"/>
      <c r="E67" s="336"/>
      <c r="F67" s="337"/>
      <c r="G67" s="68"/>
      <c r="H67" s="332"/>
      <c r="I67" s="68"/>
      <c r="J67" s="332"/>
      <c r="K67" s="68"/>
      <c r="L67" s="68"/>
      <c r="M67" s="335"/>
    </row>
    <row r="68" spans="1:13">
      <c r="A68" s="331"/>
      <c r="B68" s="68"/>
      <c r="C68" s="68"/>
      <c r="D68" s="68"/>
      <c r="E68" s="336"/>
      <c r="F68" s="337"/>
      <c r="G68" s="68"/>
      <c r="H68" s="68"/>
      <c r="I68" s="68"/>
      <c r="J68" s="68"/>
      <c r="K68" s="68"/>
      <c r="L68" s="68"/>
      <c r="M68" s="335"/>
    </row>
    <row r="69" spans="1:13">
      <c r="A69" s="331"/>
      <c r="B69" s="68"/>
      <c r="C69" s="68"/>
      <c r="D69" s="68"/>
      <c r="E69" s="336"/>
      <c r="F69" s="337"/>
      <c r="G69" s="68"/>
      <c r="H69" s="68"/>
      <c r="I69" s="68"/>
      <c r="J69" s="68"/>
      <c r="K69" s="68"/>
      <c r="L69" s="68"/>
      <c r="M69" s="335"/>
    </row>
    <row r="70" spans="1:13">
      <c r="A70" s="331"/>
      <c r="B70" s="68"/>
      <c r="C70" s="68"/>
      <c r="D70" s="68"/>
      <c r="E70" s="336"/>
      <c r="F70" s="337"/>
      <c r="G70" s="68"/>
      <c r="H70" s="68"/>
      <c r="I70" s="68"/>
      <c r="J70" s="68"/>
      <c r="K70" s="68"/>
      <c r="L70" s="68"/>
      <c r="M70" s="335"/>
    </row>
    <row r="71" spans="1:13">
      <c r="A71" s="331"/>
      <c r="B71" s="68"/>
      <c r="C71" s="68"/>
      <c r="D71" s="68"/>
      <c r="E71" s="336"/>
      <c r="F71" s="337"/>
      <c r="G71" s="68"/>
      <c r="H71" s="68"/>
      <c r="I71" s="68"/>
      <c r="J71" s="68"/>
      <c r="K71" s="68"/>
      <c r="L71" s="68"/>
      <c r="M71" s="335"/>
    </row>
    <row r="72" spans="1:13">
      <c r="A72" s="331"/>
      <c r="B72" s="68"/>
      <c r="C72" s="68"/>
      <c r="D72" s="68"/>
      <c r="E72" s="336"/>
      <c r="F72" s="337"/>
      <c r="G72" s="68"/>
      <c r="H72" s="68"/>
      <c r="I72" s="68"/>
      <c r="J72" s="68"/>
      <c r="K72" s="68"/>
      <c r="L72" s="68"/>
      <c r="M72" s="335"/>
    </row>
    <row r="73" spans="1:13">
      <c r="A73" s="331"/>
      <c r="B73" s="68"/>
      <c r="C73" s="68"/>
      <c r="D73" s="68"/>
      <c r="E73" s="336"/>
      <c r="F73" s="337"/>
      <c r="G73" s="68"/>
      <c r="H73" s="68"/>
      <c r="I73" s="68"/>
      <c r="J73" s="68"/>
      <c r="K73" s="68"/>
      <c r="L73" s="68"/>
      <c r="M73" s="335"/>
    </row>
    <row r="74" spans="1:13">
      <c r="A74" s="331"/>
      <c r="B74" s="68"/>
      <c r="C74" s="68"/>
      <c r="D74" s="68"/>
      <c r="E74" s="336"/>
      <c r="F74" s="337"/>
      <c r="G74" s="68"/>
      <c r="H74" s="68"/>
      <c r="I74" s="68"/>
      <c r="J74" s="68"/>
      <c r="K74" s="68"/>
      <c r="L74" s="68"/>
      <c r="M74" s="335"/>
    </row>
    <row r="75" spans="1:13">
      <c r="A75" s="331"/>
      <c r="B75" s="68"/>
      <c r="C75" s="68"/>
      <c r="D75" s="68"/>
      <c r="E75" s="336"/>
      <c r="F75" s="337"/>
      <c r="G75" s="68"/>
      <c r="H75" s="68"/>
      <c r="I75" s="68"/>
      <c r="J75" s="68"/>
      <c r="K75" s="68"/>
      <c r="L75" s="68"/>
      <c r="M75" s="335"/>
    </row>
    <row r="76" spans="1:13">
      <c r="A76" s="331"/>
      <c r="B76" s="68"/>
      <c r="C76" s="68"/>
      <c r="D76" s="68"/>
      <c r="E76" s="336"/>
      <c r="F76" s="337"/>
      <c r="G76" s="68"/>
      <c r="H76" s="68"/>
      <c r="I76" s="68"/>
      <c r="J76" s="68"/>
      <c r="K76" s="68"/>
      <c r="L76" s="68"/>
      <c r="M76" s="335"/>
    </row>
    <row r="77" spans="1:13">
      <c r="A77" s="331"/>
      <c r="B77" s="68"/>
      <c r="C77" s="68"/>
      <c r="D77" s="68"/>
      <c r="E77" s="336"/>
      <c r="F77" s="337"/>
      <c r="G77" s="68"/>
      <c r="H77" s="68"/>
      <c r="I77" s="68"/>
      <c r="J77" s="68"/>
      <c r="K77" s="68"/>
      <c r="L77" s="68"/>
      <c r="M77" s="335"/>
    </row>
    <row r="78" spans="1:13">
      <c r="A78" s="331"/>
      <c r="B78" s="68"/>
      <c r="C78" s="68"/>
      <c r="D78" s="68"/>
      <c r="E78" s="336"/>
      <c r="F78" s="337"/>
      <c r="G78" s="68"/>
      <c r="H78" s="68"/>
      <c r="I78" s="68"/>
      <c r="J78" s="68"/>
      <c r="K78" s="68"/>
      <c r="L78" s="68"/>
      <c r="M78" s="335"/>
    </row>
    <row r="79" spans="1:13">
      <c r="A79" s="331"/>
      <c r="B79" s="68"/>
      <c r="C79" s="68"/>
      <c r="D79" s="68"/>
      <c r="E79" s="336"/>
      <c r="F79" s="337"/>
      <c r="G79" s="68"/>
      <c r="H79" s="68"/>
      <c r="I79" s="68"/>
      <c r="J79" s="68"/>
      <c r="K79" s="68"/>
      <c r="L79" s="68"/>
      <c r="M79" s="335"/>
    </row>
    <row r="80" spans="1:13">
      <c r="A80" s="331"/>
      <c r="B80" s="68"/>
      <c r="C80" s="68"/>
      <c r="D80" s="68"/>
      <c r="E80" s="336"/>
      <c r="F80" s="337"/>
      <c r="G80" s="68"/>
      <c r="H80" s="68"/>
      <c r="I80" s="68"/>
      <c r="J80" s="68"/>
      <c r="K80" s="68"/>
      <c r="L80" s="68"/>
      <c r="M80" s="335"/>
    </row>
    <row r="81" spans="1:13">
      <c r="A81" s="331"/>
      <c r="B81" s="68"/>
      <c r="C81" s="68"/>
      <c r="D81" s="68"/>
      <c r="E81" s="336"/>
      <c r="F81" s="337"/>
      <c r="G81" s="68"/>
      <c r="H81" s="68"/>
      <c r="I81" s="68"/>
      <c r="J81" s="68"/>
      <c r="K81" s="68"/>
      <c r="L81" s="68"/>
      <c r="M81" s="335"/>
    </row>
    <row r="82" spans="1:13">
      <c r="A82" s="331"/>
      <c r="B82" s="68"/>
      <c r="C82" s="68"/>
      <c r="D82" s="68"/>
      <c r="E82" s="336"/>
      <c r="F82" s="337"/>
      <c r="G82" s="68"/>
      <c r="H82" s="68"/>
      <c r="I82" s="68"/>
      <c r="J82" s="68"/>
      <c r="K82" s="68"/>
      <c r="L82" s="68"/>
      <c r="M82" s="335"/>
    </row>
    <row r="83" spans="1:13">
      <c r="A83" s="331"/>
      <c r="B83" s="68"/>
      <c r="C83" s="68"/>
      <c r="D83" s="68"/>
      <c r="E83" s="336"/>
      <c r="F83" s="337"/>
      <c r="G83" s="68"/>
      <c r="H83" s="68"/>
      <c r="I83" s="68"/>
      <c r="J83" s="68"/>
      <c r="K83" s="68"/>
      <c r="L83" s="68"/>
      <c r="M83" s="335"/>
    </row>
    <row r="84" spans="1:13">
      <c r="A84" s="331"/>
      <c r="B84" s="68"/>
      <c r="C84" s="68"/>
      <c r="D84" s="68"/>
      <c r="E84" s="336"/>
      <c r="F84" s="337"/>
      <c r="G84" s="68"/>
      <c r="H84" s="68"/>
      <c r="I84" s="68"/>
      <c r="J84" s="68"/>
      <c r="K84" s="68"/>
      <c r="L84" s="68"/>
      <c r="M84" s="335"/>
    </row>
    <row r="85" spans="1:13">
      <c r="A85" s="331"/>
      <c r="B85" s="68"/>
      <c r="C85" s="68"/>
      <c r="D85" s="68"/>
      <c r="E85" s="336"/>
      <c r="F85" s="337"/>
      <c r="G85" s="68"/>
      <c r="H85" s="68"/>
      <c r="I85" s="68"/>
      <c r="J85" s="68"/>
      <c r="K85" s="68"/>
      <c r="L85" s="68"/>
      <c r="M85" s="335"/>
    </row>
    <row r="86" spans="1:13">
      <c r="A86" s="331"/>
      <c r="B86" s="68"/>
      <c r="C86" s="68"/>
      <c r="D86" s="68"/>
      <c r="E86" s="336"/>
      <c r="F86" s="337"/>
      <c r="G86" s="68"/>
      <c r="H86" s="68"/>
      <c r="I86" s="68"/>
      <c r="J86" s="68"/>
      <c r="K86" s="68"/>
      <c r="L86" s="68"/>
      <c r="M86" s="335"/>
    </row>
    <row r="87" spans="1:13">
      <c r="A87" s="331"/>
      <c r="B87" s="68"/>
      <c r="C87" s="68"/>
      <c r="D87" s="68"/>
      <c r="E87" s="336"/>
      <c r="F87" s="337"/>
      <c r="G87" s="68"/>
      <c r="H87" s="68"/>
      <c r="I87" s="68"/>
      <c r="J87" s="68"/>
      <c r="K87" s="68"/>
      <c r="L87" s="68"/>
      <c r="M87" s="335"/>
    </row>
    <row r="88" spans="1:13">
      <c r="A88" s="331"/>
      <c r="B88" s="68"/>
      <c r="C88" s="68"/>
      <c r="D88" s="68"/>
      <c r="E88" s="336"/>
      <c r="F88" s="337"/>
      <c r="G88" s="68"/>
      <c r="H88" s="68"/>
      <c r="I88" s="68"/>
      <c r="J88" s="68"/>
      <c r="K88" s="68"/>
      <c r="L88" s="68"/>
      <c r="M88" s="335"/>
    </row>
    <row r="89" spans="1:13">
      <c r="A89" s="331"/>
      <c r="B89" s="68"/>
      <c r="C89" s="68"/>
      <c r="D89" s="68"/>
      <c r="E89" s="336"/>
      <c r="F89" s="337"/>
      <c r="G89" s="68"/>
      <c r="H89" s="68"/>
      <c r="I89" s="68"/>
      <c r="J89" s="68"/>
      <c r="K89" s="68"/>
      <c r="L89" s="68"/>
      <c r="M89" s="335"/>
    </row>
    <row r="90" spans="1:13">
      <c r="A90" s="331"/>
      <c r="B90" s="68"/>
      <c r="C90" s="68"/>
      <c r="D90" s="68"/>
      <c r="E90" s="336"/>
      <c r="F90" s="337"/>
      <c r="G90" s="68"/>
      <c r="H90" s="68"/>
      <c r="I90" s="68"/>
      <c r="J90" s="68"/>
      <c r="K90" s="68"/>
      <c r="L90" s="68"/>
      <c r="M90" s="335"/>
    </row>
    <row r="91" spans="1:13">
      <c r="A91" s="331"/>
      <c r="B91" s="68"/>
      <c r="C91" s="68"/>
      <c r="D91" s="68"/>
      <c r="E91" s="336"/>
      <c r="F91" s="337"/>
      <c r="G91" s="68"/>
      <c r="H91" s="68"/>
      <c r="I91" s="68"/>
      <c r="J91" s="68"/>
      <c r="K91" s="68"/>
      <c r="L91" s="68"/>
      <c r="M91" s="335"/>
    </row>
    <row r="92" spans="1:13">
      <c r="A92" s="331"/>
      <c r="B92" s="68"/>
      <c r="C92" s="68"/>
      <c r="D92" s="68"/>
      <c r="E92" s="336"/>
      <c r="F92" s="337"/>
      <c r="G92" s="68"/>
      <c r="H92" s="68"/>
      <c r="I92" s="68"/>
      <c r="J92" s="68"/>
      <c r="K92" s="68"/>
      <c r="L92" s="68"/>
      <c r="M92" s="335"/>
    </row>
    <row r="93" spans="1:13">
      <c r="A93" s="331"/>
      <c r="B93" s="68"/>
      <c r="C93" s="68"/>
      <c r="D93" s="68"/>
      <c r="E93" s="336"/>
      <c r="F93" s="337"/>
      <c r="G93" s="68"/>
      <c r="H93" s="68"/>
      <c r="I93" s="68"/>
      <c r="J93" s="68"/>
      <c r="K93" s="68"/>
      <c r="L93" s="68"/>
      <c r="M93" s="335"/>
    </row>
    <row r="94" spans="1:13">
      <c r="A94" s="331"/>
      <c r="B94" s="68"/>
      <c r="C94" s="68"/>
      <c r="D94" s="68"/>
      <c r="E94" s="336"/>
      <c r="F94" s="337"/>
      <c r="G94" s="68"/>
      <c r="H94" s="68"/>
      <c r="I94" s="68"/>
      <c r="J94" s="68"/>
      <c r="K94" s="68"/>
      <c r="L94" s="68"/>
      <c r="M94" s="335"/>
    </row>
    <row r="95" spans="1:13">
      <c r="A95" s="331"/>
      <c r="B95" s="68"/>
      <c r="C95" s="68"/>
      <c r="D95" s="68"/>
      <c r="E95" s="336"/>
      <c r="F95" s="337"/>
      <c r="G95" s="68"/>
      <c r="H95" s="68"/>
      <c r="I95" s="68"/>
      <c r="J95" s="68"/>
      <c r="K95" s="68"/>
      <c r="L95" s="68"/>
      <c r="M95" s="335"/>
    </row>
    <row r="96" spans="1:13">
      <c r="A96" s="331"/>
      <c r="B96" s="68"/>
      <c r="C96" s="68"/>
      <c r="D96" s="68"/>
      <c r="E96" s="336"/>
      <c r="F96" s="337"/>
      <c r="G96" s="68"/>
      <c r="H96" s="68"/>
      <c r="I96" s="68"/>
      <c r="J96" s="68"/>
      <c r="K96" s="68"/>
      <c r="L96" s="68"/>
      <c r="M96" s="335"/>
    </row>
    <row r="97" spans="1:13">
      <c r="A97" s="331"/>
      <c r="B97" s="68"/>
      <c r="C97" s="68"/>
      <c r="D97" s="68"/>
      <c r="E97" s="336"/>
      <c r="F97" s="337"/>
      <c r="G97" s="68"/>
      <c r="H97" s="68"/>
      <c r="I97" s="68"/>
      <c r="J97" s="68"/>
      <c r="K97" s="68"/>
      <c r="L97" s="68"/>
      <c r="M97" s="335"/>
    </row>
    <row r="98" spans="1:13">
      <c r="A98" s="331"/>
      <c r="B98" s="68"/>
      <c r="C98" s="68"/>
      <c r="D98" s="68"/>
      <c r="E98" s="336"/>
      <c r="F98" s="337"/>
      <c r="G98" s="68"/>
      <c r="H98" s="68"/>
      <c r="I98" s="68"/>
      <c r="J98" s="68"/>
      <c r="K98" s="68"/>
      <c r="L98" s="68"/>
      <c r="M98" s="335"/>
    </row>
    <row r="99" spans="1:13">
      <c r="A99" s="331"/>
      <c r="B99" s="68"/>
      <c r="C99" s="68"/>
      <c r="D99" s="68"/>
      <c r="E99" s="336"/>
      <c r="F99" s="337"/>
      <c r="G99" s="68"/>
      <c r="H99" s="68"/>
      <c r="I99" s="68"/>
      <c r="J99" s="68"/>
      <c r="K99" s="68"/>
      <c r="L99" s="68"/>
      <c r="M99" s="335"/>
    </row>
    <row r="100" spans="1:13">
      <c r="A100" s="331"/>
      <c r="B100" s="68"/>
      <c r="C100" s="68"/>
      <c r="D100" s="68"/>
      <c r="E100" s="336"/>
      <c r="F100" s="337"/>
      <c r="G100" s="68"/>
      <c r="H100" s="68"/>
      <c r="I100" s="68"/>
      <c r="J100" s="68"/>
      <c r="K100" s="68"/>
      <c r="L100" s="68"/>
      <c r="M100" s="335"/>
    </row>
    <row r="101" spans="1:13">
      <c r="A101" s="331"/>
      <c r="B101" s="68"/>
      <c r="C101" s="68"/>
      <c r="D101" s="68"/>
      <c r="E101" s="336"/>
      <c r="F101" s="337"/>
      <c r="G101" s="68"/>
      <c r="H101" s="68"/>
      <c r="I101" s="68"/>
      <c r="J101" s="68"/>
      <c r="K101" s="68"/>
      <c r="L101" s="68"/>
      <c r="M101" s="335"/>
    </row>
    <row r="102" spans="1:13">
      <c r="A102" s="331"/>
      <c r="B102" s="68"/>
      <c r="C102" s="68"/>
      <c r="D102" s="68"/>
      <c r="E102" s="336"/>
      <c r="F102" s="337"/>
      <c r="G102" s="68"/>
      <c r="H102" s="68"/>
      <c r="I102" s="68"/>
      <c r="J102" s="68"/>
      <c r="K102" s="68"/>
      <c r="L102" s="68"/>
      <c r="M102" s="335"/>
    </row>
    <row r="103" spans="1:13">
      <c r="A103" s="331"/>
      <c r="B103" s="68"/>
      <c r="C103" s="68"/>
      <c r="D103" s="68"/>
      <c r="E103" s="336"/>
      <c r="F103" s="337"/>
      <c r="G103" s="68"/>
      <c r="H103" s="68"/>
      <c r="I103" s="68"/>
      <c r="J103" s="68"/>
      <c r="K103" s="68"/>
      <c r="L103" s="68"/>
      <c r="M103" s="335"/>
    </row>
    <row r="104" spans="1:13">
      <c r="A104" s="331"/>
      <c r="B104" s="68"/>
      <c r="C104" s="68"/>
      <c r="D104" s="68"/>
      <c r="E104" s="336"/>
      <c r="F104" s="337"/>
      <c r="G104" s="68"/>
      <c r="H104" s="68"/>
      <c r="I104" s="68"/>
      <c r="J104" s="68"/>
      <c r="K104" s="68"/>
      <c r="L104" s="68"/>
      <c r="M104" s="335"/>
    </row>
    <row r="105" spans="1:13">
      <c r="A105" s="331"/>
      <c r="B105" s="68"/>
      <c r="C105" s="68"/>
      <c r="D105" s="68"/>
      <c r="E105" s="336"/>
      <c r="F105" s="337"/>
      <c r="G105" s="68"/>
      <c r="H105" s="68"/>
      <c r="I105" s="68"/>
      <c r="J105" s="68"/>
      <c r="K105" s="68"/>
      <c r="L105" s="68"/>
      <c r="M105" s="335"/>
    </row>
    <row r="106" spans="1:13">
      <c r="A106" s="331"/>
      <c r="B106" s="68"/>
      <c r="C106" s="68"/>
      <c r="D106" s="68"/>
      <c r="E106" s="336"/>
      <c r="F106" s="337"/>
      <c r="G106" s="68"/>
      <c r="H106" s="68"/>
      <c r="I106" s="68"/>
      <c r="J106" s="68"/>
      <c r="K106" s="68"/>
      <c r="L106" s="68"/>
      <c r="M106" s="335"/>
    </row>
    <row r="107" spans="1:13">
      <c r="A107" s="331"/>
      <c r="B107" s="68"/>
      <c r="C107" s="68"/>
      <c r="D107" s="68"/>
      <c r="E107" s="336"/>
      <c r="F107" s="337"/>
      <c r="G107" s="68"/>
      <c r="H107" s="68"/>
      <c r="I107" s="68"/>
      <c r="J107" s="68"/>
      <c r="K107" s="68"/>
      <c r="L107" s="68"/>
      <c r="M107" s="335"/>
    </row>
    <row r="108" spans="1:13">
      <c r="A108" s="331"/>
      <c r="B108" s="68"/>
      <c r="C108" s="68"/>
      <c r="D108" s="68"/>
      <c r="E108" s="336"/>
      <c r="F108" s="337"/>
      <c r="G108" s="68"/>
      <c r="H108" s="68"/>
      <c r="I108" s="68"/>
      <c r="J108" s="68"/>
      <c r="K108" s="68"/>
      <c r="L108" s="68"/>
      <c r="M108" s="335"/>
    </row>
    <row r="109" spans="1:13">
      <c r="A109" s="331"/>
      <c r="B109" s="68"/>
      <c r="C109" s="68"/>
      <c r="D109" s="68"/>
      <c r="E109" s="336"/>
      <c r="F109" s="337"/>
      <c r="G109" s="68"/>
      <c r="H109" s="68"/>
      <c r="I109" s="68"/>
      <c r="J109" s="68"/>
      <c r="K109" s="68"/>
      <c r="L109" s="68"/>
      <c r="M109" s="335"/>
    </row>
    <row r="110" spans="1:13">
      <c r="A110" s="337"/>
      <c r="B110" s="68"/>
      <c r="C110" s="68"/>
      <c r="D110" s="68"/>
      <c r="E110" s="336"/>
      <c r="F110" s="337"/>
      <c r="G110" s="68"/>
      <c r="H110" s="68"/>
      <c r="I110" s="68"/>
      <c r="J110" s="68"/>
      <c r="K110" s="68"/>
      <c r="L110" s="68"/>
      <c r="M110" s="336"/>
    </row>
    <row r="111" spans="1:13">
      <c r="A111" s="337"/>
      <c r="B111" s="68"/>
      <c r="C111" s="68"/>
      <c r="D111" s="68"/>
      <c r="E111" s="336"/>
      <c r="F111" s="337"/>
      <c r="G111" s="68"/>
      <c r="H111" s="68"/>
      <c r="I111" s="68"/>
      <c r="J111" s="68"/>
      <c r="K111" s="68"/>
      <c r="L111" s="68"/>
      <c r="M111" s="336"/>
    </row>
    <row r="112" spans="1:13">
      <c r="A112" s="337"/>
      <c r="B112" s="68"/>
      <c r="C112" s="68"/>
      <c r="D112" s="68"/>
      <c r="E112" s="336"/>
      <c r="F112" s="337"/>
      <c r="G112" s="68"/>
      <c r="H112" s="68"/>
      <c r="I112" s="68"/>
      <c r="J112" s="68"/>
      <c r="K112" s="68"/>
      <c r="L112" s="68"/>
      <c r="M112" s="336"/>
    </row>
    <row r="113" spans="1:13">
      <c r="A113" s="337"/>
      <c r="B113" s="68"/>
      <c r="C113" s="68"/>
      <c r="D113" s="68"/>
      <c r="E113" s="336"/>
      <c r="F113" s="337"/>
      <c r="G113" s="68"/>
      <c r="H113" s="68"/>
      <c r="I113" s="68"/>
      <c r="J113" s="68"/>
      <c r="K113" s="68"/>
      <c r="L113" s="68"/>
      <c r="M113" s="336"/>
    </row>
    <row r="114" spans="1:13">
      <c r="A114" s="337"/>
      <c r="B114" s="68"/>
      <c r="C114" s="68"/>
      <c r="D114" s="68"/>
      <c r="E114" s="336"/>
      <c r="F114" s="337"/>
      <c r="G114" s="68"/>
      <c r="H114" s="68"/>
      <c r="I114" s="68"/>
      <c r="J114" s="68"/>
      <c r="K114" s="68"/>
      <c r="L114" s="68"/>
      <c r="M114" s="336"/>
    </row>
    <row r="115" spans="1:13">
      <c r="A115" s="337"/>
      <c r="B115" s="68"/>
      <c r="C115" s="68"/>
      <c r="D115" s="68"/>
      <c r="E115" s="336"/>
      <c r="F115" s="337"/>
      <c r="G115" s="68"/>
      <c r="H115" s="68"/>
      <c r="I115" s="68"/>
      <c r="J115" s="68"/>
      <c r="K115" s="68"/>
      <c r="L115" s="68"/>
      <c r="M115" s="336"/>
    </row>
    <row r="116" spans="1:13" ht="15.75" thickBot="1">
      <c r="A116" s="339"/>
      <c r="B116" s="340"/>
      <c r="C116" s="340"/>
      <c r="D116" s="340"/>
      <c r="E116" s="341"/>
      <c r="F116" s="339"/>
      <c r="G116" s="340"/>
      <c r="H116" s="340"/>
      <c r="I116" s="340"/>
      <c r="J116" s="340"/>
      <c r="K116" s="340"/>
      <c r="L116" s="340"/>
      <c r="M116" s="341"/>
    </row>
    <row r="117" spans="1:13">
      <c r="A117" s="1876" t="s">
        <v>1348</v>
      </c>
      <c r="B117" s="1830"/>
      <c r="D117" s="7"/>
      <c r="E117" s="7"/>
      <c r="F117" s="4" t="s">
        <v>1348</v>
      </c>
      <c r="G117" s="1830"/>
      <c r="H117" s="7"/>
      <c r="J117" s="7"/>
      <c r="K117" s="7"/>
      <c r="L117" s="7"/>
      <c r="M117" s="7"/>
    </row>
    <row r="118" spans="1:13">
      <c r="A118" s="7" t="s">
        <v>1351</v>
      </c>
      <c r="B118" s="7"/>
      <c r="C118" s="7"/>
      <c r="D118" s="7"/>
      <c r="E118" s="7"/>
      <c r="F118" s="7" t="s">
        <v>1352</v>
      </c>
      <c r="G118" s="7"/>
      <c r="H118" s="7"/>
      <c r="I118" s="7"/>
      <c r="J118" s="7"/>
      <c r="K118" s="7"/>
      <c r="L118" s="7"/>
      <c r="M118" s="7"/>
    </row>
  </sheetData>
  <mergeCells count="1">
    <mergeCell ref="A5:E6"/>
  </mergeCells>
  <phoneticPr fontId="0" type="noConversion"/>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6" max="16383" man="1"/>
  </row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7" enableFormatConditionsCalculation="0">
    <tabColor rgb="FF00B050"/>
    <pageSetUpPr fitToPage="1"/>
  </sheetPr>
  <dimension ref="A1:IK125"/>
  <sheetViews>
    <sheetView defaultGridColor="0" view="pageBreakPreview" colorId="22" zoomScale="60" zoomScaleNormal="61" workbookViewId="0">
      <selection activeCell="H46" sqref="H46"/>
    </sheetView>
  </sheetViews>
  <sheetFormatPr defaultColWidth="9.6640625" defaultRowHeight="15"/>
  <cols>
    <col min="1" max="1" width="4.6640625" style="4" customWidth="1"/>
    <col min="2" max="2" width="1.6640625" style="4" customWidth="1"/>
    <col min="3" max="3" width="43.6640625" style="4" customWidth="1"/>
    <col min="4" max="4" width="19.5546875" style="4" customWidth="1"/>
    <col min="5" max="6" width="13.6640625" style="4" customWidth="1"/>
    <col min="7" max="8" width="14.6640625" style="4" customWidth="1"/>
    <col min="9" max="9" width="9.6640625" style="4"/>
    <col min="10" max="10" width="14.6640625" style="4" customWidth="1"/>
    <col min="11" max="11" width="13" style="4" bestFit="1" customWidth="1"/>
    <col min="12" max="13" width="14.6640625" style="4" customWidth="1"/>
    <col min="14" max="14" width="4.6640625" style="4" customWidth="1"/>
    <col min="15" max="16384" width="9.6640625" style="4"/>
  </cols>
  <sheetData>
    <row r="1" spans="1:245">
      <c r="A1" s="535" t="s">
        <v>3380</v>
      </c>
      <c r="B1" s="538"/>
      <c r="C1" s="538"/>
      <c r="D1" s="594" t="s">
        <v>3932</v>
      </c>
      <c r="E1" s="538" t="s">
        <v>1353</v>
      </c>
      <c r="F1" s="539" t="s">
        <v>2841</v>
      </c>
      <c r="G1" s="535" t="s">
        <v>3380</v>
      </c>
      <c r="H1" s="538"/>
      <c r="I1" s="537" t="s">
        <v>3932</v>
      </c>
      <c r="J1" s="538"/>
      <c r="K1" s="537" t="s">
        <v>2840</v>
      </c>
      <c r="L1" s="538"/>
      <c r="M1" s="1318" t="s">
        <v>2841</v>
      </c>
      <c r="N1" s="57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row>
    <row r="2" spans="1:245" ht="16.5" customHeight="1">
      <c r="A2" s="1266" t="str">
        <f>'Data Sheet'!$C$25</f>
        <v>Orange and Rockland Utilities, Inc</v>
      </c>
      <c r="D2" s="575" t="s">
        <v>2597</v>
      </c>
      <c r="F2" s="541"/>
      <c r="G2" s="1266" t="str">
        <f>'Data Sheet'!$C$25</f>
        <v>Orange and Rockland Utilities, Inc</v>
      </c>
      <c r="I2" s="306" t="s">
        <v>2597</v>
      </c>
      <c r="K2" s="306"/>
      <c r="M2" s="1858" t="s">
        <v>3747</v>
      </c>
      <c r="N2" s="573"/>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row>
    <row r="3" spans="1:245" ht="15" customHeight="1">
      <c r="A3" s="1824"/>
      <c r="D3" s="575" t="s">
        <v>1685</v>
      </c>
      <c r="E3" s="1881" t="str">
        <f>'Data Sheet'!$C$40</f>
        <v>4/30/2014</v>
      </c>
      <c r="F3" s="707" t="str">
        <f>'Data Sheet'!$C$38</f>
        <v>12/31/2013</v>
      </c>
      <c r="G3" s="1825"/>
      <c r="H3" s="1826"/>
      <c r="I3" s="360" t="s">
        <v>1685</v>
      </c>
      <c r="J3" s="1826"/>
      <c r="K3" s="1880" t="str">
        <f>'Data Sheet'!$C$40</f>
        <v>4/30/2014</v>
      </c>
      <c r="L3" s="1881"/>
      <c r="M3" s="1322" t="str">
        <f>'Data Sheet'!$C$38</f>
        <v>12/31/2013</v>
      </c>
      <c r="N3" s="574"/>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row>
    <row r="4" spans="1:245" ht="15" customHeight="1">
      <c r="A4" s="598" t="s">
        <v>3747</v>
      </c>
      <c r="B4" s="585"/>
      <c r="C4" s="585"/>
      <c r="D4" s="585"/>
      <c r="E4" s="585"/>
      <c r="F4" s="623"/>
      <c r="G4" s="1824"/>
      <c r="N4" s="573"/>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row>
    <row r="5" spans="1:245">
      <c r="A5" s="616" t="s">
        <v>1354</v>
      </c>
      <c r="B5" s="7"/>
      <c r="C5" s="7"/>
      <c r="D5" s="7"/>
      <c r="E5" s="7"/>
      <c r="F5" s="546"/>
      <c r="G5" s="616" t="s">
        <v>1355</v>
      </c>
      <c r="H5" s="7"/>
      <c r="I5" s="7"/>
      <c r="J5" s="7"/>
      <c r="K5" s="7"/>
      <c r="L5" s="7"/>
      <c r="M5" s="7"/>
      <c r="N5" s="546"/>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row>
    <row r="6" spans="1:245">
      <c r="A6" s="1825"/>
      <c r="B6" s="1826"/>
      <c r="C6" s="1826"/>
      <c r="D6" s="1826"/>
      <c r="E6" s="1826"/>
      <c r="F6" s="574"/>
      <c r="G6" s="1825"/>
      <c r="H6" s="1826"/>
      <c r="I6" s="1826"/>
      <c r="J6" s="1826"/>
      <c r="K6" s="1826"/>
      <c r="L6" s="1826"/>
      <c r="M6" s="1826"/>
      <c r="N6" s="574"/>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row>
    <row r="7" spans="1:245">
      <c r="A7" s="1824"/>
      <c r="F7" s="573"/>
      <c r="G7" s="1824"/>
      <c r="N7" s="573"/>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row>
    <row r="8" spans="1:245">
      <c r="A8" s="670" t="s">
        <v>1463</v>
      </c>
      <c r="B8" s="568" t="s">
        <v>2625</v>
      </c>
      <c r="C8" s="568"/>
      <c r="D8" s="568"/>
      <c r="E8" s="568"/>
      <c r="F8" s="671"/>
      <c r="G8" s="670" t="s">
        <v>2626</v>
      </c>
      <c r="H8" s="568"/>
      <c r="I8" s="568"/>
      <c r="J8" s="568"/>
      <c r="K8" s="568"/>
      <c r="L8" s="568"/>
      <c r="M8" s="568"/>
      <c r="N8" s="67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row>
    <row r="9" spans="1:245">
      <c r="A9" s="670"/>
      <c r="B9" s="568" t="s">
        <v>2627</v>
      </c>
      <c r="C9" s="568"/>
      <c r="D9" s="568"/>
      <c r="E9" s="568"/>
      <c r="F9" s="671"/>
      <c r="G9" s="670"/>
      <c r="H9" s="568"/>
      <c r="I9" s="568"/>
      <c r="J9" s="568"/>
      <c r="K9" s="568"/>
      <c r="L9" s="568"/>
      <c r="M9" s="568"/>
      <c r="N9" s="67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row>
    <row r="10" spans="1:245">
      <c r="A10" s="670" t="s">
        <v>422</v>
      </c>
      <c r="B10" s="568" t="s">
        <v>1621</v>
      </c>
      <c r="C10" s="568"/>
      <c r="D10" s="568"/>
      <c r="E10" s="568"/>
      <c r="F10" s="671"/>
      <c r="G10" s="670"/>
      <c r="H10" s="568"/>
      <c r="I10" s="568"/>
      <c r="J10" s="568"/>
      <c r="K10" s="568"/>
      <c r="L10" s="568"/>
      <c r="M10" s="568"/>
      <c r="N10" s="67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row>
    <row r="11" spans="1:245">
      <c r="A11" s="1825"/>
      <c r="B11" s="1826"/>
      <c r="C11" s="1826"/>
      <c r="D11" s="1826"/>
      <c r="E11" s="1826"/>
      <c r="F11" s="574"/>
      <c r="G11" s="1825"/>
      <c r="H11" s="1826"/>
      <c r="I11" s="1826"/>
      <c r="J11" s="1826"/>
      <c r="K11" s="1826"/>
      <c r="L11" s="1826"/>
      <c r="M11" s="1826"/>
      <c r="N11" s="574"/>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row>
    <row r="12" spans="1:245">
      <c r="A12" s="577"/>
      <c r="C12" s="540"/>
      <c r="D12" s="540"/>
      <c r="E12" s="544" t="s">
        <v>2007</v>
      </c>
      <c r="F12" s="545"/>
      <c r="G12" s="543" t="s">
        <v>2007</v>
      </c>
      <c r="H12" s="608"/>
      <c r="I12" s="544" t="s">
        <v>2008</v>
      </c>
      <c r="J12" s="544"/>
      <c r="K12" s="544"/>
      <c r="L12" s="544"/>
      <c r="M12" s="343"/>
      <c r="N12" s="54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row>
    <row r="13" spans="1:245">
      <c r="A13" s="577"/>
      <c r="C13" s="540"/>
      <c r="D13" s="540"/>
      <c r="E13" s="540"/>
      <c r="F13" s="573"/>
      <c r="G13" s="577"/>
      <c r="H13" s="540"/>
      <c r="I13" s="3447" t="s">
        <v>1282</v>
      </c>
      <c r="J13" s="3448"/>
      <c r="K13" s="607" t="s">
        <v>1279</v>
      </c>
      <c r="L13" s="544"/>
      <c r="M13" s="583" t="s">
        <v>3042</v>
      </c>
      <c r="N13" s="54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row>
    <row r="14" spans="1:245">
      <c r="A14" s="577"/>
      <c r="C14" s="540"/>
      <c r="D14" s="1834" t="s">
        <v>3042</v>
      </c>
      <c r="E14" s="1834" t="s">
        <v>891</v>
      </c>
      <c r="F14" s="584" t="s">
        <v>891</v>
      </c>
      <c r="G14" s="581" t="s">
        <v>891</v>
      </c>
      <c r="H14" s="1834" t="s">
        <v>891</v>
      </c>
      <c r="J14" s="306"/>
      <c r="K14" s="575"/>
      <c r="M14" s="583" t="s">
        <v>764</v>
      </c>
      <c r="N14" s="54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row>
    <row r="15" spans="1:245">
      <c r="A15" s="581" t="s">
        <v>4231</v>
      </c>
      <c r="C15" s="1834" t="s">
        <v>3832</v>
      </c>
      <c r="D15" s="1323" t="s">
        <v>2552</v>
      </c>
      <c r="E15" s="1834" t="s">
        <v>2011</v>
      </c>
      <c r="F15" s="584" t="s">
        <v>2012</v>
      </c>
      <c r="G15" s="581" t="s">
        <v>2011</v>
      </c>
      <c r="H15" s="1834" t="s">
        <v>2012</v>
      </c>
      <c r="I15" s="1833" t="s">
        <v>1744</v>
      </c>
      <c r="J15" s="1858" t="s">
        <v>3045</v>
      </c>
      <c r="K15" s="583" t="s">
        <v>1744</v>
      </c>
      <c r="L15" s="1833" t="s">
        <v>3045</v>
      </c>
      <c r="M15" s="575"/>
      <c r="N15" s="582" t="s">
        <v>4231</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row>
    <row r="16" spans="1:245">
      <c r="A16" s="581" t="s">
        <v>4234</v>
      </c>
      <c r="C16" s="540"/>
      <c r="D16" s="1834" t="s">
        <v>1296</v>
      </c>
      <c r="E16" s="1834" t="s">
        <v>1622</v>
      </c>
      <c r="F16" s="584" t="s">
        <v>1623</v>
      </c>
      <c r="G16" s="581" t="s">
        <v>1624</v>
      </c>
      <c r="H16" s="1834" t="s">
        <v>1625</v>
      </c>
      <c r="I16" s="7" t="s">
        <v>2018</v>
      </c>
      <c r="J16" s="306"/>
      <c r="K16" s="672" t="s">
        <v>2019</v>
      </c>
      <c r="M16" s="575"/>
      <c r="N16" s="582" t="s">
        <v>4234</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row>
    <row r="17" spans="1:245">
      <c r="A17" s="606"/>
      <c r="B17" s="1826"/>
      <c r="C17" s="1853" t="s">
        <v>74</v>
      </c>
      <c r="D17" s="1853" t="s">
        <v>2140</v>
      </c>
      <c r="E17" s="1853" t="s">
        <v>2141</v>
      </c>
      <c r="F17" s="634" t="s">
        <v>2142</v>
      </c>
      <c r="G17" s="627" t="s">
        <v>4070</v>
      </c>
      <c r="H17" s="1853" t="s">
        <v>4071</v>
      </c>
      <c r="I17" s="609" t="s">
        <v>4072</v>
      </c>
      <c r="J17" s="1854" t="s">
        <v>4073</v>
      </c>
      <c r="K17" s="610" t="s">
        <v>4074</v>
      </c>
      <c r="L17" s="609" t="s">
        <v>4075</v>
      </c>
      <c r="M17" s="610" t="s">
        <v>4018</v>
      </c>
      <c r="N17" s="6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row>
    <row r="18" spans="1:245">
      <c r="A18" s="606">
        <v>1</v>
      </c>
      <c r="B18" s="1826"/>
      <c r="C18" s="542" t="s">
        <v>1626</v>
      </c>
      <c r="D18" s="318"/>
      <c r="E18" s="319"/>
      <c r="F18" s="320"/>
      <c r="G18" s="321" t="s">
        <v>3747</v>
      </c>
      <c r="H18" s="319" t="s">
        <v>3747</v>
      </c>
      <c r="I18" s="322"/>
      <c r="J18" s="322"/>
      <c r="K18" s="322"/>
      <c r="L18" s="322"/>
      <c r="M18" s="673"/>
      <c r="N18" s="611">
        <v>1</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row>
    <row r="19" spans="1:245">
      <c r="A19" s="606">
        <v>2</v>
      </c>
      <c r="B19" s="1826"/>
      <c r="C19" s="542" t="s">
        <v>2021</v>
      </c>
      <c r="D19" s="215">
        <v>193942897</v>
      </c>
      <c r="E19" s="215">
        <v>23905032</v>
      </c>
      <c r="F19" s="216">
        <v>25484196</v>
      </c>
      <c r="G19" s="342"/>
      <c r="H19" s="215"/>
      <c r="I19" s="2496" t="s">
        <v>5340</v>
      </c>
      <c r="J19" s="213">
        <v>160119821</v>
      </c>
      <c r="K19" s="3124" t="s">
        <v>5340</v>
      </c>
      <c r="L19" s="344">
        <v>154282358</v>
      </c>
      <c r="M19" s="345">
        <f t="shared" ref="M19:M25" si="0">D19+E19-F19+G19-H19-J19+L19</f>
        <v>186526270</v>
      </c>
      <c r="N19" s="611">
        <v>2</v>
      </c>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row>
    <row r="20" spans="1:245">
      <c r="A20" s="606">
        <v>3</v>
      </c>
      <c r="B20" s="1826"/>
      <c r="C20" s="542" t="s">
        <v>3735</v>
      </c>
      <c r="D20" s="346">
        <v>101838963</v>
      </c>
      <c r="E20" s="346">
        <v>12642666</v>
      </c>
      <c r="F20" s="212">
        <v>5501570</v>
      </c>
      <c r="G20" s="70"/>
      <c r="H20" s="346"/>
      <c r="I20" s="3124" t="s">
        <v>5340</v>
      </c>
      <c r="J20" s="197">
        <v>98592437</v>
      </c>
      <c r="K20" s="3124" t="s">
        <v>5340</v>
      </c>
      <c r="L20" s="347">
        <v>99467218</v>
      </c>
      <c r="M20" s="211">
        <f t="shared" si="0"/>
        <v>109854840</v>
      </c>
      <c r="N20" s="611">
        <v>3</v>
      </c>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row>
    <row r="21" spans="1:245">
      <c r="A21" s="606">
        <v>4</v>
      </c>
      <c r="B21" s="1826"/>
      <c r="C21" s="542" t="s">
        <v>1316</v>
      </c>
      <c r="D21" s="346">
        <v>0</v>
      </c>
      <c r="E21" s="346"/>
      <c r="F21" s="212"/>
      <c r="G21" s="70"/>
      <c r="H21" s="346"/>
      <c r="I21" s="52"/>
      <c r="J21" s="197"/>
      <c r="K21" s="52"/>
      <c r="L21" s="347"/>
      <c r="M21" s="211">
        <f t="shared" si="0"/>
        <v>0</v>
      </c>
      <c r="N21" s="611">
        <v>4</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row>
    <row r="22" spans="1:245">
      <c r="A22" s="606">
        <v>5</v>
      </c>
      <c r="B22" s="1826"/>
      <c r="C22" s="542" t="s">
        <v>1317</v>
      </c>
      <c r="D22" s="346">
        <f>SUM(D19:D21)</f>
        <v>295781860</v>
      </c>
      <c r="E22" s="346">
        <f>SUM(E19:E21)</f>
        <v>36547698</v>
      </c>
      <c r="F22" s="212">
        <f>SUM(F19:F21)</f>
        <v>30985766</v>
      </c>
      <c r="G22" s="70">
        <f>SUM(G19:G21)</f>
        <v>0</v>
      </c>
      <c r="H22" s="211">
        <f>SUM(H19:H21)</f>
        <v>0</v>
      </c>
      <c r="I22" s="52"/>
      <c r="J22" s="197">
        <f>SUM(J19:J21)</f>
        <v>258712258</v>
      </c>
      <c r="K22" s="52"/>
      <c r="L22" s="197">
        <f>SUM(L19:L21)</f>
        <v>253749576</v>
      </c>
      <c r="M22" s="345">
        <f t="shared" si="0"/>
        <v>296381110</v>
      </c>
      <c r="N22" s="611">
        <v>5</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row>
    <row r="23" spans="1:245">
      <c r="A23" s="606">
        <v>6</v>
      </c>
      <c r="B23" s="1826"/>
      <c r="C23" s="542" t="s">
        <v>363</v>
      </c>
      <c r="D23" s="346">
        <v>0</v>
      </c>
      <c r="E23" s="346"/>
      <c r="F23" s="212"/>
      <c r="G23" s="70"/>
      <c r="H23" s="346"/>
      <c r="I23" s="3124" t="s">
        <v>5340</v>
      </c>
      <c r="J23" s="197">
        <v>4557781</v>
      </c>
      <c r="K23" s="3124" t="s">
        <v>5340</v>
      </c>
      <c r="L23" s="347">
        <v>10731216</v>
      </c>
      <c r="M23" s="211">
        <f t="shared" si="0"/>
        <v>6173435</v>
      </c>
      <c r="N23" s="611">
        <v>6</v>
      </c>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row>
    <row r="24" spans="1:245">
      <c r="A24" s="606">
        <v>7</v>
      </c>
      <c r="B24" s="1826"/>
      <c r="C24" s="542"/>
      <c r="D24" s="346">
        <v>0</v>
      </c>
      <c r="E24" s="346"/>
      <c r="F24" s="212"/>
      <c r="G24" s="70"/>
      <c r="H24" s="346"/>
      <c r="I24" s="52"/>
      <c r="J24" s="197"/>
      <c r="K24" s="52"/>
      <c r="L24" s="347"/>
      <c r="M24" s="211">
        <f t="shared" si="0"/>
        <v>0</v>
      </c>
      <c r="N24" s="611">
        <v>7</v>
      </c>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row>
    <row r="25" spans="1:245">
      <c r="A25" s="606">
        <v>8</v>
      </c>
      <c r="B25" s="1826"/>
      <c r="C25" s="542"/>
      <c r="D25" s="346">
        <v>0</v>
      </c>
      <c r="E25" s="346"/>
      <c r="F25" s="212"/>
      <c r="G25" s="70"/>
      <c r="H25" s="346"/>
      <c r="I25" s="52"/>
      <c r="J25" s="197"/>
      <c r="K25" s="52"/>
      <c r="L25" s="347"/>
      <c r="M25" s="211">
        <f t="shared" si="0"/>
        <v>0</v>
      </c>
      <c r="N25" s="611">
        <v>8</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row>
    <row r="26" spans="1:245">
      <c r="A26" s="606">
        <v>9</v>
      </c>
      <c r="B26" s="1826"/>
      <c r="C26" s="542" t="s">
        <v>481</v>
      </c>
      <c r="D26" s="215">
        <f>D22+SUM(D23:D25)</f>
        <v>295781860</v>
      </c>
      <c r="E26" s="215">
        <f>E22+SUM(E23:E25)</f>
        <v>36547698</v>
      </c>
      <c r="F26" s="216">
        <f>F22+SUM(F23:F25)</f>
        <v>30985766</v>
      </c>
      <c r="G26" s="342">
        <f>G22+SUM(G23:G25)</f>
        <v>0</v>
      </c>
      <c r="H26" s="215">
        <f>H22+SUM(H23:H25)</f>
        <v>0</v>
      </c>
      <c r="I26" s="52"/>
      <c r="J26" s="345">
        <f>J22+SUM(J23:J25)</f>
        <v>263270039</v>
      </c>
      <c r="K26" s="52"/>
      <c r="L26" s="345">
        <f>L22+SUM(L23:L25)</f>
        <v>264480792</v>
      </c>
      <c r="M26" s="215">
        <f>M22+SUM(M23:M25)</f>
        <v>302554545</v>
      </c>
      <c r="N26" s="611">
        <v>9</v>
      </c>
      <c r="O26" s="283"/>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row>
    <row r="27" spans="1:245">
      <c r="A27" s="577"/>
      <c r="C27" s="540"/>
      <c r="D27" s="348"/>
      <c r="E27" s="349"/>
      <c r="F27" s="350"/>
      <c r="G27" s="351"/>
      <c r="H27" s="349"/>
      <c r="I27" s="327"/>
      <c r="J27" s="349"/>
      <c r="K27" s="327"/>
      <c r="L27" s="349"/>
      <c r="M27" s="352"/>
      <c r="N27" s="54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row>
    <row r="28" spans="1:245">
      <c r="A28" s="606">
        <v>10</v>
      </c>
      <c r="B28" s="1826"/>
      <c r="C28" s="542" t="s">
        <v>1341</v>
      </c>
      <c r="D28" s="315"/>
      <c r="E28" s="291"/>
      <c r="F28" s="293"/>
      <c r="G28" s="294"/>
      <c r="H28" s="291"/>
      <c r="I28" s="329"/>
      <c r="J28" s="291"/>
      <c r="K28" s="329"/>
      <c r="L28" s="291"/>
      <c r="M28" s="316"/>
      <c r="N28" s="611">
        <v>10</v>
      </c>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row>
    <row r="29" spans="1:245">
      <c r="A29" s="606">
        <v>11</v>
      </c>
      <c r="B29" s="1826"/>
      <c r="C29" s="542" t="s">
        <v>1342</v>
      </c>
      <c r="D29" s="215">
        <v>267263604</v>
      </c>
      <c r="E29" s="215">
        <v>27017847</v>
      </c>
      <c r="F29" s="216">
        <v>21318204</v>
      </c>
      <c r="G29" s="342"/>
      <c r="H29" s="345"/>
      <c r="I29" s="3124" t="s">
        <v>5340</v>
      </c>
      <c r="J29" s="345">
        <v>241514582</v>
      </c>
      <c r="K29" s="3124" t="s">
        <v>5340</v>
      </c>
      <c r="L29" s="345">
        <v>242816033</v>
      </c>
      <c r="M29" s="345">
        <f>D29+E29-F29+G29-H29-J29+L29</f>
        <v>274264698</v>
      </c>
      <c r="N29" s="611">
        <v>11</v>
      </c>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row>
    <row r="30" spans="1:245">
      <c r="A30" s="606">
        <v>12</v>
      </c>
      <c r="B30" s="1826"/>
      <c r="C30" s="542" t="s">
        <v>1343</v>
      </c>
      <c r="D30" s="346">
        <v>28518256</v>
      </c>
      <c r="E30" s="346">
        <v>9529851</v>
      </c>
      <c r="F30" s="212">
        <v>9667562</v>
      </c>
      <c r="G30" s="70"/>
      <c r="H30" s="346"/>
      <c r="I30" s="3124" t="s">
        <v>5340</v>
      </c>
      <c r="J30" s="345">
        <v>21755456</v>
      </c>
      <c r="K30" s="3124" t="s">
        <v>5340</v>
      </c>
      <c r="L30" s="345">
        <v>21664758</v>
      </c>
      <c r="M30" s="211">
        <f>D30+E30-F30+G30-H30-J30+L30</f>
        <v>28289847</v>
      </c>
      <c r="N30" s="611">
        <v>12</v>
      </c>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row>
    <row r="31" spans="1:245">
      <c r="A31" s="606">
        <v>13</v>
      </c>
      <c r="B31" s="1826"/>
      <c r="C31" s="542" t="s">
        <v>1344</v>
      </c>
      <c r="D31" s="215"/>
      <c r="E31" s="215"/>
      <c r="F31" s="216"/>
      <c r="G31" s="342"/>
      <c r="H31" s="215"/>
      <c r="I31" s="1826"/>
      <c r="J31" s="213"/>
      <c r="K31" s="3123"/>
      <c r="L31" s="344"/>
      <c r="M31" s="345">
        <f>D31+E31-F31+G31-H31-J31+L31</f>
        <v>0</v>
      </c>
      <c r="N31" s="611">
        <v>13</v>
      </c>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row>
    <row r="32" spans="1:245">
      <c r="A32" s="616" t="s">
        <v>1345</v>
      </c>
      <c r="B32" s="7"/>
      <c r="C32" s="7"/>
      <c r="D32" s="7"/>
      <c r="E32" s="7"/>
      <c r="F32" s="546"/>
      <c r="G32" s="616" t="s">
        <v>1346</v>
      </c>
      <c r="H32" s="7"/>
      <c r="I32" s="7"/>
      <c r="J32" s="7"/>
      <c r="K32" s="7"/>
      <c r="L32" s="7"/>
      <c r="M32" s="7"/>
      <c r="N32" s="546"/>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row>
    <row r="33" spans="1:245">
      <c r="A33" s="1824"/>
      <c r="D33" s="1883"/>
      <c r="E33" s="1883"/>
      <c r="F33" s="1883"/>
      <c r="G33" s="1883"/>
      <c r="H33" s="1883"/>
      <c r="I33" s="1883"/>
      <c r="J33" s="1883"/>
      <c r="K33" s="1883"/>
      <c r="L33" s="1883"/>
      <c r="M33" s="1883"/>
      <c r="N33" s="573"/>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row>
    <row r="34" spans="1:245">
      <c r="A34" s="1824"/>
      <c r="D34" s="199"/>
      <c r="E34" s="199"/>
      <c r="F34" s="204"/>
      <c r="G34" s="238"/>
      <c r="H34" s="199"/>
      <c r="N34" s="204"/>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row>
    <row r="35" spans="1:245">
      <c r="A35" s="1824"/>
      <c r="D35" s="199"/>
      <c r="E35" s="199"/>
      <c r="F35" s="204"/>
      <c r="G35" s="238"/>
      <c r="H35" s="199"/>
      <c r="N35" s="204"/>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row>
    <row r="36" spans="1:245">
      <c r="A36" s="1824"/>
      <c r="D36" s="199"/>
      <c r="E36" s="199"/>
      <c r="F36" s="204"/>
      <c r="G36" s="238"/>
      <c r="H36" s="199"/>
      <c r="N36" s="204"/>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row>
    <row r="37" spans="1:245">
      <c r="A37" s="1824"/>
      <c r="D37" s="199"/>
      <c r="E37" s="199"/>
      <c r="F37" s="204"/>
      <c r="G37" s="238"/>
      <c r="H37" s="199"/>
      <c r="N37" s="204"/>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row>
    <row r="38" spans="1:245">
      <c r="A38" s="1824"/>
      <c r="D38" s="199"/>
      <c r="E38" s="199"/>
      <c r="F38" s="204"/>
      <c r="G38" s="238"/>
      <c r="H38" s="199"/>
      <c r="N38" s="204"/>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row>
    <row r="39" spans="1:245">
      <c r="A39" s="1824"/>
      <c r="D39" s="199"/>
      <c r="E39" s="199"/>
      <c r="F39" s="204"/>
      <c r="G39" s="238"/>
      <c r="H39" s="199"/>
      <c r="N39" s="204"/>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row>
    <row r="40" spans="1:245">
      <c r="A40" s="1824"/>
      <c r="D40" s="199"/>
      <c r="E40" s="199"/>
      <c r="F40" s="204"/>
      <c r="G40" s="238"/>
      <c r="H40" s="199"/>
      <c r="N40" s="204"/>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row>
    <row r="41" spans="1:245">
      <c r="A41" s="1824"/>
      <c r="D41" s="199"/>
      <c r="E41" s="199"/>
      <c r="F41" s="204"/>
      <c r="G41" s="238"/>
      <c r="H41" s="199"/>
      <c r="N41" s="204"/>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row>
    <row r="42" spans="1:245">
      <c r="A42" s="1824"/>
      <c r="D42" s="199"/>
      <c r="E42" s="199"/>
      <c r="F42" s="204"/>
      <c r="G42" s="238"/>
      <c r="H42" s="199"/>
      <c r="N42" s="204"/>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row>
    <row r="43" spans="1:245">
      <c r="A43" s="1824"/>
      <c r="D43" s="199"/>
      <c r="E43" s="199"/>
      <c r="F43" s="204"/>
      <c r="G43" s="238"/>
      <c r="H43" s="199"/>
      <c r="N43" s="204"/>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row>
    <row r="44" spans="1:245">
      <c r="A44" s="1824"/>
      <c r="D44" s="199"/>
      <c r="E44" s="199"/>
      <c r="F44" s="204"/>
      <c r="G44" s="238"/>
      <c r="H44" s="199"/>
      <c r="N44" s="204"/>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row>
    <row r="45" spans="1:245">
      <c r="A45" s="1824"/>
      <c r="D45" s="199"/>
      <c r="E45" s="199"/>
      <c r="F45" s="204"/>
      <c r="G45" s="238"/>
      <c r="H45" s="199"/>
      <c r="N45" s="204"/>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row>
    <row r="46" spans="1:245">
      <c r="A46" s="1824"/>
      <c r="D46" s="199"/>
      <c r="E46" s="199"/>
      <c r="F46" s="204"/>
      <c r="G46" s="238"/>
      <c r="H46" s="199"/>
      <c r="N46" s="204"/>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row>
    <row r="47" spans="1:245">
      <c r="A47" s="1824"/>
      <c r="F47" s="573"/>
      <c r="G47" s="1824"/>
      <c r="N47" s="573"/>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row>
    <row r="48" spans="1:245">
      <c r="A48" s="1824"/>
      <c r="F48" s="573"/>
      <c r="G48" s="1824"/>
      <c r="N48" s="573"/>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row>
    <row r="49" spans="1:245">
      <c r="A49" s="1824"/>
      <c r="F49" s="573"/>
      <c r="G49" s="1824"/>
      <c r="N49" s="573"/>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row>
    <row r="50" spans="1:245">
      <c r="A50" s="1824"/>
      <c r="F50" s="573"/>
      <c r="G50" s="1824"/>
      <c r="N50" s="573"/>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row>
    <row r="51" spans="1:245">
      <c r="A51" s="1824"/>
      <c r="F51" s="573"/>
      <c r="G51" s="1824"/>
      <c r="N51" s="573"/>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row>
    <row r="52" spans="1:245">
      <c r="A52" s="1824"/>
      <c r="F52" s="573"/>
      <c r="G52" s="1824"/>
      <c r="N52" s="573"/>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row>
    <row r="53" spans="1:245">
      <c r="A53" s="1824"/>
      <c r="F53" s="573"/>
      <c r="G53" s="1824"/>
      <c r="N53" s="573"/>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row>
    <row r="54" spans="1:245">
      <c r="A54" s="1824"/>
      <c r="F54" s="573"/>
      <c r="G54" s="1824"/>
      <c r="N54" s="573"/>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row>
    <row r="55" spans="1:245">
      <c r="A55" s="1824"/>
      <c r="F55" s="573"/>
      <c r="G55" s="1824"/>
      <c r="N55" s="573"/>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row>
    <row r="56" spans="1:245">
      <c r="A56" s="1824"/>
      <c r="F56" s="573"/>
      <c r="G56" s="1824"/>
      <c r="N56" s="573"/>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row>
    <row r="57" spans="1:245" ht="15.75" thickBot="1">
      <c r="A57" s="547"/>
      <c r="B57" s="548"/>
      <c r="C57" s="548"/>
      <c r="D57" s="285"/>
      <c r="E57" s="285"/>
      <c r="F57" s="219"/>
      <c r="G57" s="547"/>
      <c r="H57" s="285"/>
      <c r="I57" s="548"/>
      <c r="J57" s="285"/>
      <c r="K57" s="548"/>
      <c r="L57" s="285"/>
      <c r="M57" s="548"/>
      <c r="N57" s="219"/>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row>
    <row r="58" spans="1:245">
      <c r="A58" s="7"/>
      <c r="B58" s="7"/>
      <c r="C58" s="7"/>
      <c r="D58" s="284"/>
      <c r="E58" s="284"/>
      <c r="F58" s="284"/>
      <c r="G58" s="254"/>
      <c r="H58" s="284"/>
      <c r="I58" s="7"/>
      <c r="J58" s="7"/>
      <c r="K58" s="7"/>
      <c r="L58" s="7"/>
      <c r="M58" s="284"/>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row>
    <row r="59" spans="1:245">
      <c r="A59" s="1830" t="s">
        <v>3778</v>
      </c>
      <c r="B59" s="1830"/>
      <c r="C59" s="1830"/>
      <c r="E59" s="283"/>
      <c r="F59" s="283"/>
      <c r="G59" s="7" t="s">
        <v>3778</v>
      </c>
      <c r="H59" s="284"/>
      <c r="I59" s="7"/>
      <c r="K59" s="284"/>
      <c r="L59" s="254"/>
      <c r="M59" s="254"/>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row>
    <row r="60" spans="1:245">
      <c r="A60" s="3446" t="s">
        <v>3779</v>
      </c>
      <c r="B60" s="3446"/>
      <c r="C60" s="3446"/>
      <c r="D60" s="3446"/>
      <c r="E60" s="3446"/>
      <c r="F60" s="3446"/>
      <c r="G60" s="3341" t="s">
        <v>3780</v>
      </c>
      <c r="H60" s="3341"/>
      <c r="I60" s="3341"/>
      <c r="J60" s="3341"/>
      <c r="K60" s="3341"/>
      <c r="L60" s="3341"/>
      <c r="M60" s="3341"/>
      <c r="N60" s="334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row>
    <row r="62" spans="1:245" ht="15.75">
      <c r="A62" s="572" t="s">
        <v>2772</v>
      </c>
      <c r="B62" s="7"/>
      <c r="C62" s="7"/>
      <c r="D62" s="7"/>
      <c r="E62" s="7"/>
      <c r="F62" s="7"/>
    </row>
    <row r="64" spans="1:245" ht="15.75" thickBot="1">
      <c r="A64" s="4" t="str">
        <f>'Data Sheet'!$C$25</f>
        <v>Orange and Rockland Utilities, Inc</v>
      </c>
      <c r="E64" s="569" t="s">
        <v>3747</v>
      </c>
      <c r="F64" s="756" t="str">
        <f>'Data Sheet'!$C$38</f>
        <v>12/31/2013</v>
      </c>
      <c r="G64" s="4" t="str">
        <f>'Data Sheet'!$C$25</f>
        <v>Orange and Rockland Utilities, Inc</v>
      </c>
      <c r="K64" s="569" t="s">
        <v>3747</v>
      </c>
      <c r="M64" s="756" t="str">
        <f>'Data Sheet'!$C$38</f>
        <v>12/31/2013</v>
      </c>
    </row>
    <row r="65" spans="1:14">
      <c r="A65" s="535" t="s">
        <v>3747</v>
      </c>
      <c r="B65" s="538"/>
      <c r="C65" s="538"/>
      <c r="D65" s="538"/>
      <c r="E65" s="538"/>
      <c r="F65" s="571"/>
      <c r="G65" s="535"/>
      <c r="H65" s="538"/>
      <c r="I65" s="538"/>
      <c r="J65" s="538"/>
      <c r="K65" s="538"/>
      <c r="L65" s="538"/>
      <c r="M65" s="538"/>
      <c r="N65" s="571"/>
    </row>
    <row r="66" spans="1:14">
      <c r="A66" s="616" t="s">
        <v>1354</v>
      </c>
      <c r="B66" s="7"/>
      <c r="C66" s="7"/>
      <c r="D66" s="7"/>
      <c r="E66" s="7"/>
      <c r="F66" s="546"/>
      <c r="G66" s="616" t="s">
        <v>1355</v>
      </c>
      <c r="H66" s="7"/>
      <c r="I66" s="7"/>
      <c r="J66" s="7"/>
      <c r="K66" s="7"/>
      <c r="L66" s="7"/>
      <c r="M66" s="7"/>
      <c r="N66" s="546"/>
    </row>
    <row r="67" spans="1:14">
      <c r="A67" s="1825"/>
      <c r="B67" s="1826"/>
      <c r="C67" s="1826"/>
      <c r="D67" s="1826"/>
      <c r="E67" s="1826"/>
      <c r="F67" s="574"/>
      <c r="G67" s="1825"/>
      <c r="H67" s="1826"/>
      <c r="I67" s="1826"/>
      <c r="J67" s="1826"/>
      <c r="K67" s="1826"/>
      <c r="L67" s="1826"/>
      <c r="M67" s="1826"/>
      <c r="N67" s="574"/>
    </row>
    <row r="68" spans="1:14">
      <c r="A68" s="238"/>
      <c r="B68" s="199"/>
      <c r="C68" s="199"/>
      <c r="D68" s="199"/>
      <c r="E68" s="284"/>
      <c r="F68" s="353"/>
      <c r="G68" s="354"/>
      <c r="H68" s="284"/>
      <c r="I68" s="284"/>
      <c r="J68" s="284"/>
      <c r="K68" s="284"/>
      <c r="L68" s="284"/>
      <c r="M68" s="199"/>
      <c r="N68" s="204"/>
    </row>
    <row r="69" spans="1:14">
      <c r="A69" s="238"/>
      <c r="B69" s="199"/>
      <c r="C69" s="199"/>
      <c r="D69" s="199"/>
      <c r="E69" s="199"/>
      <c r="F69" s="204"/>
      <c r="G69" s="238"/>
      <c r="H69" s="199"/>
      <c r="I69" s="284"/>
      <c r="J69" s="284"/>
      <c r="K69" s="284"/>
      <c r="L69" s="284"/>
      <c r="M69" s="199"/>
      <c r="N69" s="204"/>
    </row>
    <row r="70" spans="1:14">
      <c r="A70" s="238"/>
      <c r="B70" s="199"/>
      <c r="C70" s="199"/>
      <c r="D70" s="199"/>
      <c r="E70" s="199"/>
      <c r="F70" s="204"/>
      <c r="G70" s="238"/>
      <c r="H70" s="199"/>
      <c r="I70" s="199"/>
      <c r="J70" s="199"/>
      <c r="K70" s="199"/>
      <c r="L70" s="199"/>
      <c r="M70" s="199"/>
      <c r="N70" s="204"/>
    </row>
    <row r="71" spans="1:14">
      <c r="A71" s="238"/>
      <c r="B71" s="199"/>
      <c r="C71" s="199"/>
      <c r="D71" s="199"/>
      <c r="E71" s="199"/>
      <c r="F71" s="204"/>
      <c r="G71" s="238"/>
      <c r="H71" s="199"/>
      <c r="I71" s="228"/>
      <c r="J71" s="199"/>
      <c r="K71" s="199"/>
      <c r="L71" s="199"/>
      <c r="M71" s="199"/>
      <c r="N71" s="204"/>
    </row>
    <row r="72" spans="1:14">
      <c r="A72" s="238"/>
      <c r="B72" s="199"/>
      <c r="C72" s="199"/>
      <c r="D72" s="199"/>
      <c r="E72" s="199"/>
      <c r="F72" s="204"/>
      <c r="G72" s="238"/>
      <c r="H72" s="199"/>
      <c r="I72" s="284"/>
      <c r="J72" s="199"/>
      <c r="K72" s="284"/>
      <c r="L72" s="199"/>
      <c r="M72" s="199"/>
      <c r="N72" s="204"/>
    </row>
    <row r="73" spans="1:14">
      <c r="A73" s="238"/>
      <c r="B73" s="199"/>
      <c r="C73" s="199"/>
      <c r="D73" s="199"/>
      <c r="E73" s="199"/>
      <c r="F73" s="204"/>
      <c r="G73" s="238"/>
      <c r="H73" s="199"/>
      <c r="I73" s="199"/>
      <c r="J73" s="199"/>
      <c r="K73" s="199"/>
      <c r="L73" s="199"/>
      <c r="M73" s="199"/>
      <c r="N73" s="204"/>
    </row>
    <row r="74" spans="1:14">
      <c r="A74" s="238"/>
      <c r="B74" s="199"/>
      <c r="C74" s="199"/>
      <c r="D74" s="199"/>
      <c r="E74" s="199"/>
      <c r="F74" s="204"/>
      <c r="G74" s="238"/>
      <c r="H74" s="199"/>
      <c r="I74" s="199"/>
      <c r="J74" s="199"/>
      <c r="K74" s="199"/>
      <c r="L74" s="199"/>
      <c r="M74" s="199"/>
      <c r="N74" s="204"/>
    </row>
    <row r="75" spans="1:14">
      <c r="A75" s="238"/>
      <c r="B75" s="199"/>
      <c r="C75" s="199"/>
      <c r="D75" s="199"/>
      <c r="E75" s="199"/>
      <c r="F75" s="204"/>
      <c r="G75" s="238"/>
      <c r="H75" s="199"/>
      <c r="I75" s="199"/>
      <c r="J75" s="199"/>
      <c r="K75" s="199"/>
      <c r="L75" s="199"/>
      <c r="M75" s="199"/>
      <c r="N75" s="204"/>
    </row>
    <row r="76" spans="1:14">
      <c r="A76" s="238"/>
      <c r="B76" s="199"/>
      <c r="C76" s="199"/>
      <c r="D76" s="199"/>
      <c r="E76" s="199"/>
      <c r="F76" s="204"/>
      <c r="G76" s="238"/>
      <c r="H76" s="199"/>
      <c r="I76" s="199"/>
      <c r="J76" s="199"/>
      <c r="K76" s="199"/>
      <c r="L76" s="199"/>
      <c r="M76" s="199"/>
      <c r="N76" s="204"/>
    </row>
    <row r="77" spans="1:14">
      <c r="A77" s="238"/>
      <c r="B77" s="199"/>
      <c r="C77" s="199"/>
      <c r="D77" s="199"/>
      <c r="E77" s="199"/>
      <c r="F77" s="204"/>
      <c r="G77" s="238"/>
      <c r="H77" s="199"/>
      <c r="I77" s="199"/>
      <c r="J77" s="199"/>
      <c r="K77" s="199"/>
      <c r="L77" s="199"/>
      <c r="M77" s="199"/>
      <c r="N77" s="204"/>
    </row>
    <row r="78" spans="1:14">
      <c r="A78" s="238"/>
      <c r="B78" s="199"/>
      <c r="C78" s="199"/>
      <c r="D78" s="199"/>
      <c r="E78" s="199"/>
      <c r="F78" s="204"/>
      <c r="G78" s="238"/>
      <c r="H78" s="199"/>
      <c r="I78" s="199"/>
      <c r="J78" s="199"/>
      <c r="K78" s="199"/>
      <c r="L78" s="199"/>
      <c r="M78" s="199"/>
      <c r="N78" s="204"/>
    </row>
    <row r="79" spans="1:14">
      <c r="A79" s="238"/>
      <c r="B79" s="199"/>
      <c r="C79" s="199"/>
      <c r="D79" s="199"/>
      <c r="E79" s="199"/>
      <c r="F79" s="204"/>
      <c r="G79" s="238"/>
      <c r="H79" s="199"/>
      <c r="I79" s="199"/>
      <c r="J79" s="199"/>
      <c r="K79" s="199"/>
      <c r="L79" s="199"/>
      <c r="M79" s="199"/>
      <c r="N79" s="204"/>
    </row>
    <row r="80" spans="1:14">
      <c r="A80" s="238"/>
      <c r="B80" s="199"/>
      <c r="C80" s="199"/>
      <c r="D80" s="199"/>
      <c r="E80" s="199"/>
      <c r="F80" s="204"/>
      <c r="G80" s="238"/>
      <c r="H80" s="199"/>
      <c r="I80" s="199"/>
      <c r="J80" s="199"/>
      <c r="K80" s="199"/>
      <c r="L80" s="199"/>
      <c r="M80" s="199"/>
      <c r="N80" s="204"/>
    </row>
    <row r="81" spans="1:14">
      <c r="A81" s="238"/>
      <c r="B81" s="199"/>
      <c r="C81" s="199"/>
      <c r="D81" s="199"/>
      <c r="E81" s="199"/>
      <c r="F81" s="204"/>
      <c r="G81" s="238"/>
      <c r="H81" s="199"/>
      <c r="I81" s="199"/>
      <c r="J81" s="199"/>
      <c r="K81" s="199"/>
      <c r="L81" s="199"/>
      <c r="M81" s="199"/>
      <c r="N81" s="204"/>
    </row>
    <row r="82" spans="1:14">
      <c r="A82" s="238"/>
      <c r="B82" s="199"/>
      <c r="C82" s="199"/>
      <c r="D82" s="199"/>
      <c r="E82" s="199"/>
      <c r="F82" s="204"/>
      <c r="G82" s="238"/>
      <c r="H82" s="199"/>
      <c r="I82" s="199"/>
      <c r="J82" s="199"/>
      <c r="K82" s="199"/>
      <c r="L82" s="199"/>
      <c r="M82" s="199"/>
      <c r="N82" s="204"/>
    </row>
    <row r="83" spans="1:14">
      <c r="A83" s="238"/>
      <c r="B83" s="199"/>
      <c r="C83" s="199"/>
      <c r="D83" s="199"/>
      <c r="E83" s="199"/>
      <c r="F83" s="204"/>
      <c r="G83" s="238"/>
      <c r="H83" s="199"/>
      <c r="I83" s="199"/>
      <c r="J83" s="199"/>
      <c r="K83" s="199"/>
      <c r="L83" s="199"/>
      <c r="M83" s="199"/>
      <c r="N83" s="204"/>
    </row>
    <row r="84" spans="1:14">
      <c r="A84" s="238"/>
      <c r="B84" s="199"/>
      <c r="C84" s="199"/>
      <c r="D84" s="199"/>
      <c r="E84" s="199"/>
      <c r="F84" s="204"/>
      <c r="G84" s="238"/>
      <c r="H84" s="199"/>
      <c r="I84" s="199"/>
      <c r="J84" s="199"/>
      <c r="K84" s="199"/>
      <c r="L84" s="199"/>
      <c r="M84" s="199"/>
      <c r="N84" s="204"/>
    </row>
    <row r="85" spans="1:14">
      <c r="A85" s="238"/>
      <c r="B85" s="199"/>
      <c r="C85" s="199"/>
      <c r="D85" s="199"/>
      <c r="E85" s="199"/>
      <c r="F85" s="204"/>
      <c r="G85" s="238"/>
      <c r="H85" s="199"/>
      <c r="I85" s="199"/>
      <c r="J85" s="199"/>
      <c r="K85" s="199"/>
      <c r="L85" s="199"/>
      <c r="M85" s="199"/>
      <c r="N85" s="204"/>
    </row>
    <row r="86" spans="1:14">
      <c r="A86" s="238"/>
      <c r="B86" s="199"/>
      <c r="C86" s="199"/>
      <c r="D86" s="199"/>
      <c r="E86" s="199"/>
      <c r="F86" s="204"/>
      <c r="G86" s="238"/>
      <c r="H86" s="199"/>
      <c r="I86" s="199"/>
      <c r="J86" s="199"/>
      <c r="K86" s="199"/>
      <c r="L86" s="199"/>
      <c r="M86" s="199"/>
      <c r="N86" s="204"/>
    </row>
    <row r="87" spans="1:14">
      <c r="A87" s="238"/>
      <c r="B87" s="199"/>
      <c r="C87" s="199"/>
      <c r="D87" s="199"/>
      <c r="E87" s="199"/>
      <c r="F87" s="204"/>
      <c r="G87" s="238"/>
      <c r="H87" s="199"/>
      <c r="I87" s="199"/>
      <c r="J87" s="199"/>
      <c r="K87" s="199"/>
      <c r="L87" s="199"/>
      <c r="M87" s="199"/>
      <c r="N87" s="204"/>
    </row>
    <row r="88" spans="1:14">
      <c r="A88" s="238"/>
      <c r="B88" s="199"/>
      <c r="C88" s="199"/>
      <c r="D88" s="199"/>
      <c r="E88" s="199"/>
      <c r="F88" s="204"/>
      <c r="G88" s="238"/>
      <c r="H88" s="199"/>
      <c r="I88" s="199"/>
      <c r="J88" s="199"/>
      <c r="K88" s="199"/>
      <c r="L88" s="199"/>
      <c r="M88" s="199"/>
      <c r="N88" s="204"/>
    </row>
    <row r="89" spans="1:14">
      <c r="A89" s="238"/>
      <c r="B89" s="199"/>
      <c r="C89" s="199"/>
      <c r="D89" s="199"/>
      <c r="E89" s="199"/>
      <c r="F89" s="204"/>
      <c r="G89" s="238"/>
      <c r="H89" s="199"/>
      <c r="I89" s="199"/>
      <c r="J89" s="199"/>
      <c r="K89" s="199"/>
      <c r="L89" s="199"/>
      <c r="M89" s="199"/>
      <c r="N89" s="204"/>
    </row>
    <row r="90" spans="1:14">
      <c r="A90" s="238"/>
      <c r="B90" s="199"/>
      <c r="C90" s="199"/>
      <c r="D90" s="199"/>
      <c r="E90" s="199"/>
      <c r="F90" s="204"/>
      <c r="G90" s="238"/>
      <c r="H90" s="199"/>
      <c r="I90" s="199"/>
      <c r="J90" s="199"/>
      <c r="K90" s="199"/>
      <c r="L90" s="199"/>
      <c r="M90" s="199"/>
      <c r="N90" s="204"/>
    </row>
    <row r="91" spans="1:14">
      <c r="A91" s="238"/>
      <c r="B91" s="199"/>
      <c r="C91" s="199"/>
      <c r="D91" s="199"/>
      <c r="E91" s="199"/>
      <c r="F91" s="204"/>
      <c r="G91" s="238"/>
      <c r="H91" s="199"/>
      <c r="I91" s="199"/>
      <c r="J91" s="199"/>
      <c r="K91" s="199"/>
      <c r="L91" s="199"/>
      <c r="M91" s="199"/>
      <c r="N91" s="204"/>
    </row>
    <row r="92" spans="1:14">
      <c r="A92" s="238"/>
      <c r="B92" s="199"/>
      <c r="C92" s="199"/>
      <c r="D92" s="199"/>
      <c r="E92" s="199"/>
      <c r="F92" s="204"/>
      <c r="G92" s="238"/>
      <c r="H92" s="199"/>
      <c r="I92" s="199"/>
      <c r="J92" s="199"/>
      <c r="K92" s="199"/>
      <c r="L92" s="199"/>
      <c r="M92" s="199"/>
      <c r="N92" s="204"/>
    </row>
    <row r="93" spans="1:14">
      <c r="A93" s="238"/>
      <c r="B93" s="199"/>
      <c r="C93" s="199"/>
      <c r="D93" s="199"/>
      <c r="E93" s="199"/>
      <c r="F93" s="204"/>
      <c r="G93" s="238"/>
      <c r="H93" s="199"/>
      <c r="I93" s="199"/>
      <c r="J93" s="199"/>
      <c r="K93" s="199"/>
      <c r="L93" s="199"/>
      <c r="M93" s="199"/>
      <c r="N93" s="204"/>
    </row>
    <row r="94" spans="1:14">
      <c r="A94" s="238"/>
      <c r="B94" s="199"/>
      <c r="C94" s="199"/>
      <c r="D94" s="199"/>
      <c r="E94" s="199"/>
      <c r="F94" s="204"/>
      <c r="G94" s="238"/>
      <c r="H94" s="199"/>
      <c r="I94" s="199"/>
      <c r="J94" s="199"/>
      <c r="K94" s="199"/>
      <c r="L94" s="199"/>
      <c r="M94" s="199"/>
      <c r="N94" s="204"/>
    </row>
    <row r="95" spans="1:14">
      <c r="A95" s="238"/>
      <c r="B95" s="199"/>
      <c r="C95" s="199"/>
      <c r="D95" s="199"/>
      <c r="E95" s="199"/>
      <c r="F95" s="204"/>
      <c r="G95" s="238"/>
      <c r="H95" s="199"/>
      <c r="I95" s="199"/>
      <c r="J95" s="199"/>
      <c r="K95" s="199"/>
      <c r="L95" s="199"/>
      <c r="M95" s="199"/>
      <c r="N95" s="204"/>
    </row>
    <row r="96" spans="1:14">
      <c r="A96" s="238"/>
      <c r="B96" s="199"/>
      <c r="C96" s="199"/>
      <c r="D96" s="199"/>
      <c r="E96" s="199"/>
      <c r="F96" s="204"/>
      <c r="G96" s="238"/>
      <c r="H96" s="199"/>
      <c r="I96" s="199"/>
      <c r="J96" s="199"/>
      <c r="K96" s="199"/>
      <c r="L96" s="199"/>
      <c r="M96" s="199"/>
      <c r="N96" s="204"/>
    </row>
    <row r="97" spans="1:14">
      <c r="A97" s="238"/>
      <c r="B97" s="199"/>
      <c r="C97" s="199"/>
      <c r="D97" s="199"/>
      <c r="E97" s="199"/>
      <c r="F97" s="204"/>
      <c r="G97" s="238"/>
      <c r="H97" s="199"/>
      <c r="I97" s="199"/>
      <c r="J97" s="199"/>
      <c r="K97" s="199"/>
      <c r="L97" s="199"/>
      <c r="M97" s="199"/>
      <c r="N97" s="204"/>
    </row>
    <row r="98" spans="1:14">
      <c r="A98" s="238"/>
      <c r="B98" s="199"/>
      <c r="C98" s="199"/>
      <c r="D98" s="199"/>
      <c r="E98" s="199"/>
      <c r="F98" s="204"/>
      <c r="G98" s="238"/>
      <c r="H98" s="199"/>
      <c r="I98" s="199"/>
      <c r="J98" s="199"/>
      <c r="K98" s="199"/>
      <c r="L98" s="199"/>
      <c r="M98" s="199"/>
      <c r="N98" s="204"/>
    </row>
    <row r="99" spans="1:14">
      <c r="A99" s="238"/>
      <c r="B99" s="199"/>
      <c r="C99" s="199"/>
      <c r="D99" s="199"/>
      <c r="E99" s="199"/>
      <c r="F99" s="204"/>
      <c r="G99" s="238"/>
      <c r="H99" s="199"/>
      <c r="I99" s="199"/>
      <c r="J99" s="199"/>
      <c r="K99" s="199"/>
      <c r="L99" s="199"/>
      <c r="M99" s="199"/>
      <c r="N99" s="204"/>
    </row>
    <row r="100" spans="1:14">
      <c r="A100" s="238"/>
      <c r="B100" s="199"/>
      <c r="C100" s="199"/>
      <c r="D100" s="199"/>
      <c r="E100" s="199"/>
      <c r="F100" s="204"/>
      <c r="G100" s="238"/>
      <c r="H100" s="199"/>
      <c r="I100" s="199"/>
      <c r="J100" s="199"/>
      <c r="K100" s="199"/>
      <c r="L100" s="199"/>
      <c r="M100" s="199"/>
      <c r="N100" s="204"/>
    </row>
    <row r="101" spans="1:14">
      <c r="A101" s="238"/>
      <c r="B101" s="199"/>
      <c r="C101" s="199"/>
      <c r="D101" s="199"/>
      <c r="E101" s="199"/>
      <c r="F101" s="204"/>
      <c r="G101" s="238"/>
      <c r="H101" s="199"/>
      <c r="I101" s="199"/>
      <c r="J101" s="199"/>
      <c r="K101" s="199"/>
      <c r="L101" s="199"/>
      <c r="M101" s="199"/>
      <c r="N101" s="204"/>
    </row>
    <row r="102" spans="1:14">
      <c r="A102" s="238"/>
      <c r="B102" s="199"/>
      <c r="C102" s="199"/>
      <c r="D102" s="199"/>
      <c r="E102" s="199"/>
      <c r="F102" s="204"/>
      <c r="G102" s="238"/>
      <c r="H102" s="199"/>
      <c r="I102" s="199"/>
      <c r="J102" s="199"/>
      <c r="K102" s="199"/>
      <c r="L102" s="199"/>
      <c r="M102" s="199"/>
      <c r="N102" s="204"/>
    </row>
    <row r="103" spans="1:14">
      <c r="A103" s="238"/>
      <c r="B103" s="199"/>
      <c r="C103" s="199"/>
      <c r="D103" s="199"/>
      <c r="E103" s="199"/>
      <c r="F103" s="204"/>
      <c r="G103" s="238"/>
      <c r="H103" s="199"/>
      <c r="I103" s="199"/>
      <c r="J103" s="199"/>
      <c r="K103" s="199"/>
      <c r="L103" s="199"/>
      <c r="M103" s="199"/>
      <c r="N103" s="204"/>
    </row>
    <row r="104" spans="1:14">
      <c r="A104" s="238"/>
      <c r="B104" s="199"/>
      <c r="C104" s="199"/>
      <c r="D104" s="199"/>
      <c r="E104" s="199"/>
      <c r="F104" s="204"/>
      <c r="G104" s="238"/>
      <c r="H104" s="199"/>
      <c r="I104" s="199"/>
      <c r="J104" s="199"/>
      <c r="K104" s="199"/>
      <c r="L104" s="199"/>
      <c r="M104" s="199"/>
      <c r="N104" s="204"/>
    </row>
    <row r="105" spans="1:14">
      <c r="A105" s="238"/>
      <c r="B105" s="199"/>
      <c r="C105" s="199"/>
      <c r="D105" s="199"/>
      <c r="E105" s="199"/>
      <c r="F105" s="204"/>
      <c r="G105" s="238"/>
      <c r="H105" s="199"/>
      <c r="I105" s="199"/>
      <c r="J105" s="199"/>
      <c r="K105" s="199"/>
      <c r="L105" s="199"/>
      <c r="M105" s="199"/>
      <c r="N105" s="204"/>
    </row>
    <row r="106" spans="1:14">
      <c r="A106" s="238"/>
      <c r="B106" s="199"/>
      <c r="C106" s="199"/>
      <c r="D106" s="199"/>
      <c r="E106" s="199"/>
      <c r="F106" s="204"/>
      <c r="G106" s="238"/>
      <c r="H106" s="199"/>
      <c r="I106" s="199"/>
      <c r="J106" s="199"/>
      <c r="K106" s="199"/>
      <c r="L106" s="199"/>
      <c r="M106" s="199"/>
      <c r="N106" s="204"/>
    </row>
    <row r="107" spans="1:14">
      <c r="A107" s="238"/>
      <c r="B107" s="199"/>
      <c r="C107" s="199"/>
      <c r="D107" s="199"/>
      <c r="E107" s="199"/>
      <c r="F107" s="204"/>
      <c r="G107" s="238"/>
      <c r="H107" s="199"/>
      <c r="I107" s="199"/>
      <c r="J107" s="199"/>
      <c r="K107" s="199"/>
      <c r="L107" s="199"/>
      <c r="M107" s="199"/>
      <c r="N107" s="204"/>
    </row>
    <row r="108" spans="1:14">
      <c r="A108" s="238"/>
      <c r="B108" s="199"/>
      <c r="C108" s="199"/>
      <c r="D108" s="199"/>
      <c r="E108" s="199"/>
      <c r="F108" s="204"/>
      <c r="G108" s="238"/>
      <c r="H108" s="199"/>
      <c r="I108" s="199"/>
      <c r="J108" s="199"/>
      <c r="K108" s="199"/>
      <c r="L108" s="199"/>
      <c r="M108" s="199"/>
      <c r="N108" s="204"/>
    </row>
    <row r="109" spans="1:14">
      <c r="A109" s="238"/>
      <c r="B109" s="199"/>
      <c r="C109" s="199"/>
      <c r="D109" s="199"/>
      <c r="E109" s="199"/>
      <c r="F109" s="204"/>
      <c r="G109" s="238"/>
      <c r="H109" s="199"/>
      <c r="I109" s="199"/>
      <c r="J109" s="199"/>
      <c r="K109" s="199"/>
      <c r="L109" s="199"/>
      <c r="M109" s="199"/>
      <c r="N109" s="204"/>
    </row>
    <row r="110" spans="1:14">
      <c r="A110" s="238"/>
      <c r="B110" s="199"/>
      <c r="C110" s="199"/>
      <c r="D110" s="199"/>
      <c r="E110" s="199"/>
      <c r="F110" s="204"/>
      <c r="G110" s="238"/>
      <c r="H110" s="199"/>
      <c r="I110" s="199"/>
      <c r="J110" s="199"/>
      <c r="K110" s="199"/>
      <c r="L110" s="199"/>
      <c r="M110" s="199"/>
      <c r="N110" s="204"/>
    </row>
    <row r="111" spans="1:14">
      <c r="A111" s="238"/>
      <c r="B111" s="199"/>
      <c r="C111" s="199"/>
      <c r="D111" s="199"/>
      <c r="E111" s="199"/>
      <c r="F111" s="204"/>
      <c r="G111" s="238"/>
      <c r="H111" s="199"/>
      <c r="I111" s="199"/>
      <c r="J111" s="199"/>
      <c r="K111" s="199"/>
      <c r="L111" s="199"/>
      <c r="M111" s="199"/>
      <c r="N111" s="204"/>
    </row>
    <row r="112" spans="1:14">
      <c r="A112" s="238"/>
      <c r="B112" s="199"/>
      <c r="C112" s="199"/>
      <c r="D112" s="199"/>
      <c r="E112" s="199"/>
      <c r="F112" s="204"/>
      <c r="G112" s="238"/>
      <c r="H112" s="199"/>
      <c r="I112" s="199"/>
      <c r="J112" s="199"/>
      <c r="K112" s="199"/>
      <c r="L112" s="199"/>
      <c r="M112" s="199"/>
      <c r="N112" s="204"/>
    </row>
    <row r="113" spans="1:14">
      <c r="A113" s="238"/>
      <c r="B113" s="199"/>
      <c r="C113" s="199"/>
      <c r="D113" s="199"/>
      <c r="E113" s="199"/>
      <c r="F113" s="204"/>
      <c r="G113" s="238"/>
      <c r="H113" s="199"/>
      <c r="I113" s="199"/>
      <c r="J113" s="199"/>
      <c r="K113" s="199"/>
      <c r="L113" s="199"/>
      <c r="M113" s="199"/>
      <c r="N113" s="204"/>
    </row>
    <row r="114" spans="1:14">
      <c r="A114" s="238"/>
      <c r="B114" s="199"/>
      <c r="C114" s="199"/>
      <c r="D114" s="199"/>
      <c r="E114" s="199"/>
      <c r="F114" s="204"/>
      <c r="G114" s="238"/>
      <c r="H114" s="199"/>
      <c r="I114" s="199"/>
      <c r="J114" s="199"/>
      <c r="K114" s="199"/>
      <c r="L114" s="199"/>
      <c r="M114" s="199"/>
      <c r="N114" s="204"/>
    </row>
    <row r="115" spans="1:14">
      <c r="A115" s="238"/>
      <c r="B115" s="199"/>
      <c r="C115" s="199"/>
      <c r="D115" s="199"/>
      <c r="E115" s="199"/>
      <c r="F115" s="204"/>
      <c r="G115" s="238"/>
      <c r="H115" s="199"/>
      <c r="I115" s="199"/>
      <c r="J115" s="199"/>
      <c r="K115" s="199"/>
      <c r="L115" s="199"/>
      <c r="M115" s="199"/>
      <c r="N115" s="204"/>
    </row>
    <row r="116" spans="1:14">
      <c r="A116" s="238"/>
      <c r="B116" s="199"/>
      <c r="C116" s="199"/>
      <c r="D116" s="199"/>
      <c r="E116" s="199"/>
      <c r="F116" s="204"/>
      <c r="G116" s="238"/>
      <c r="H116" s="199"/>
      <c r="I116" s="199"/>
      <c r="J116" s="199"/>
      <c r="K116" s="199"/>
      <c r="L116" s="199"/>
      <c r="M116" s="199"/>
      <c r="N116" s="204"/>
    </row>
    <row r="117" spans="1:14">
      <c r="A117" s="238"/>
      <c r="B117" s="199"/>
      <c r="C117" s="199"/>
      <c r="D117" s="199"/>
      <c r="E117" s="199"/>
      <c r="F117" s="204"/>
      <c r="G117" s="238"/>
      <c r="H117" s="199"/>
      <c r="I117" s="199"/>
      <c r="J117" s="199"/>
      <c r="K117" s="199"/>
      <c r="L117" s="199"/>
      <c r="M117" s="199"/>
      <c r="N117" s="204"/>
    </row>
    <row r="118" spans="1:14">
      <c r="A118" s="238"/>
      <c r="B118" s="199"/>
      <c r="C118" s="199"/>
      <c r="D118" s="199"/>
      <c r="E118" s="199"/>
      <c r="F118" s="204"/>
      <c r="G118" s="238"/>
      <c r="H118" s="199"/>
      <c r="I118" s="199"/>
      <c r="J118" s="199"/>
      <c r="K118" s="199"/>
      <c r="L118" s="199"/>
      <c r="M118" s="199"/>
      <c r="N118" s="204"/>
    </row>
    <row r="119" spans="1:14">
      <c r="A119" s="238"/>
      <c r="B119" s="199"/>
      <c r="C119" s="199"/>
      <c r="D119" s="199"/>
      <c r="E119" s="199"/>
      <c r="F119" s="204"/>
      <c r="G119" s="238"/>
      <c r="H119" s="199"/>
      <c r="I119" s="199"/>
      <c r="J119" s="199"/>
      <c r="K119" s="199"/>
      <c r="L119" s="199"/>
      <c r="M119" s="199"/>
      <c r="N119" s="204"/>
    </row>
    <row r="120" spans="1:14">
      <c r="A120" s="238"/>
      <c r="B120" s="199"/>
      <c r="C120" s="199"/>
      <c r="D120" s="199"/>
      <c r="E120" s="199"/>
      <c r="F120" s="204"/>
      <c r="G120" s="238"/>
      <c r="H120" s="199"/>
      <c r="I120" s="199"/>
      <c r="J120" s="199"/>
      <c r="K120" s="199"/>
      <c r="L120" s="199"/>
      <c r="M120" s="199"/>
      <c r="N120" s="204"/>
    </row>
    <row r="121" spans="1:14">
      <c r="A121" s="238"/>
      <c r="B121" s="199"/>
      <c r="C121" s="199"/>
      <c r="D121" s="199"/>
      <c r="E121" s="199"/>
      <c r="F121" s="204"/>
      <c r="G121" s="238"/>
      <c r="H121" s="199"/>
      <c r="I121" s="199"/>
      <c r="J121" s="199"/>
      <c r="K121" s="199"/>
      <c r="L121" s="199"/>
      <c r="M121" s="199"/>
      <c r="N121" s="204"/>
    </row>
    <row r="122" spans="1:14" ht="15.75" thickBot="1">
      <c r="A122" s="355"/>
      <c r="B122" s="356"/>
      <c r="C122" s="356"/>
      <c r="D122" s="356"/>
      <c r="E122" s="356"/>
      <c r="F122" s="234"/>
      <c r="G122" s="355"/>
      <c r="H122" s="356"/>
      <c r="I122" s="356"/>
      <c r="J122" s="356"/>
      <c r="K122" s="356"/>
      <c r="L122" s="356"/>
      <c r="M122" s="356"/>
      <c r="N122" s="234"/>
    </row>
    <row r="123" spans="1:14">
      <c r="A123" s="7"/>
      <c r="B123" s="7"/>
      <c r="C123" s="7"/>
      <c r="D123" s="284"/>
      <c r="E123" s="284"/>
      <c r="F123" s="284"/>
      <c r="G123" s="254"/>
      <c r="H123" s="284"/>
      <c r="I123" s="7"/>
      <c r="J123" s="7"/>
      <c r="K123" s="7"/>
      <c r="L123" s="7"/>
      <c r="M123" s="284"/>
    </row>
    <row r="124" spans="1:14">
      <c r="A124" s="7" t="s">
        <v>3778</v>
      </c>
      <c r="B124" s="7"/>
      <c r="C124" s="7"/>
      <c r="E124" s="283"/>
      <c r="F124" s="283"/>
      <c r="G124" s="7" t="s">
        <v>3778</v>
      </c>
      <c r="H124" s="284"/>
      <c r="I124" s="7"/>
      <c r="K124" s="284"/>
      <c r="L124" s="254"/>
      <c r="M124" s="254"/>
    </row>
    <row r="125" spans="1:14">
      <c r="A125" s="284" t="s">
        <v>3781</v>
      </c>
      <c r="B125" s="7"/>
      <c r="C125" s="7"/>
      <c r="D125" s="284"/>
      <c r="E125" s="284"/>
      <c r="F125" s="284"/>
      <c r="G125" s="7" t="s">
        <v>3782</v>
      </c>
      <c r="H125" s="284"/>
      <c r="I125" s="284"/>
      <c r="J125" s="284"/>
      <c r="K125" s="284"/>
      <c r="L125" s="284"/>
      <c r="M125" s="284"/>
      <c r="N125" s="7"/>
    </row>
  </sheetData>
  <mergeCells count="3">
    <mergeCell ref="A60:F60"/>
    <mergeCell ref="G60:N60"/>
    <mergeCell ref="I13:J13"/>
  </mergeCells>
  <phoneticPr fontId="0" type="noConversion"/>
  <printOptions horizontalCentered="1" verticalCentered="1"/>
  <pageMargins left="0.25" right="0.25" top="0.25" bottom="0.25" header="0.5" footer="0.5"/>
  <pageSetup scale="84" fitToWidth="2" orientation="portrait" horizontalDpi="300" verticalDpi="300" r:id="rId1"/>
  <headerFooter alignWithMargins="0"/>
  <rowBreaks count="1" manualBreakCount="1">
    <brk id="60"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48" enableFormatConditionsCalculation="0">
    <tabColor rgb="FF00B050"/>
    <pageSetUpPr fitToPage="1"/>
  </sheetPr>
  <dimension ref="A1:IL189"/>
  <sheetViews>
    <sheetView defaultGridColor="0" view="pageBreakPreview" colorId="22" zoomScale="60" zoomScaleNormal="85" workbookViewId="0">
      <selection activeCell="L38" sqref="L38"/>
    </sheetView>
  </sheetViews>
  <sheetFormatPr defaultColWidth="9.6640625" defaultRowHeight="15"/>
  <cols>
    <col min="1" max="1" width="4.6640625" style="4" customWidth="1"/>
    <col min="2" max="2" width="2.6640625" style="4" customWidth="1"/>
    <col min="3" max="3" width="45.6640625" style="4" customWidth="1"/>
    <col min="4" max="4" width="19.88671875" style="4" bestFit="1" customWidth="1"/>
    <col min="5" max="5" width="16.6640625" style="4" customWidth="1"/>
    <col min="6" max="6" width="18.21875" style="4" customWidth="1"/>
    <col min="7" max="8" width="16.6640625" style="4" customWidth="1"/>
    <col min="9" max="9" width="7.6640625" style="4" customWidth="1"/>
    <col min="10" max="10" width="16.6640625" style="4" customWidth="1"/>
    <col min="11" max="11" width="13" style="4" bestFit="1" customWidth="1"/>
    <col min="12" max="13" width="16.6640625" style="4" customWidth="1"/>
    <col min="14" max="14" width="4.6640625" style="4" customWidth="1"/>
    <col min="15" max="16384" width="9.6640625" style="4"/>
  </cols>
  <sheetData>
    <row r="1" spans="1:246">
      <c r="A1" s="535" t="s">
        <v>2838</v>
      </c>
      <c r="B1" s="538"/>
      <c r="C1" s="538"/>
      <c r="D1" s="537" t="s">
        <v>3932</v>
      </c>
      <c r="E1" s="1318" t="s">
        <v>2840</v>
      </c>
      <c r="F1" s="539" t="s">
        <v>2841</v>
      </c>
      <c r="G1" s="535" t="s">
        <v>2838</v>
      </c>
      <c r="H1" s="536"/>
      <c r="I1" s="538" t="s">
        <v>3932</v>
      </c>
      <c r="J1" s="536"/>
      <c r="K1" s="538" t="s">
        <v>2840</v>
      </c>
      <c r="L1" s="536"/>
      <c r="M1" s="1324" t="s">
        <v>2841</v>
      </c>
      <c r="N1" s="57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row>
    <row r="2" spans="1:246">
      <c r="A2" s="47" t="str">
        <f>'Data Sheet'!$C$25</f>
        <v>Orange and Rockland Utilities, Inc</v>
      </c>
      <c r="D2" s="306" t="s">
        <v>2597</v>
      </c>
      <c r="E2" s="306"/>
      <c r="F2" s="541"/>
      <c r="G2" s="47" t="str">
        <f>'Data Sheet'!$C$25</f>
        <v>Orange and Rockland Utilities, Inc</v>
      </c>
      <c r="H2" s="540"/>
      <c r="I2" s="4" t="s">
        <v>2597</v>
      </c>
      <c r="J2" s="540"/>
      <c r="L2" s="540"/>
      <c r="N2" s="573"/>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row>
    <row r="3" spans="1:246" ht="15" customHeight="1">
      <c r="A3" s="1824" t="s">
        <v>3747</v>
      </c>
      <c r="D3" s="306" t="s">
        <v>4598</v>
      </c>
      <c r="E3" s="462" t="str">
        <f>'Data Sheet'!$C$40</f>
        <v>4/30/2014</v>
      </c>
      <c r="F3" s="707" t="str">
        <f>'Data Sheet'!$C$38</f>
        <v>12/31/2013</v>
      </c>
      <c r="G3" s="1824"/>
      <c r="H3" s="540"/>
      <c r="I3" s="4" t="s">
        <v>1685</v>
      </c>
      <c r="J3" s="540"/>
      <c r="K3" s="456" t="str">
        <f>'Data Sheet'!$C$40</f>
        <v>4/30/2014</v>
      </c>
      <c r="L3" s="1881"/>
      <c r="M3" s="1322" t="str">
        <f>'Data Sheet'!$C$38</f>
        <v>12/31/2013</v>
      </c>
      <c r="N3" s="574"/>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row>
    <row r="4" spans="1:246" ht="15" customHeight="1">
      <c r="A4" s="595" t="s">
        <v>3783</v>
      </c>
      <c r="B4" s="596"/>
      <c r="C4" s="596"/>
      <c r="D4" s="596"/>
      <c r="E4" s="596"/>
      <c r="F4" s="597"/>
      <c r="G4" s="595" t="s">
        <v>3784</v>
      </c>
      <c r="H4" s="596"/>
      <c r="I4" s="596"/>
      <c r="J4" s="596"/>
      <c r="K4" s="596"/>
      <c r="L4" s="596"/>
      <c r="M4" s="596"/>
      <c r="N4" s="574"/>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row>
    <row r="5" spans="1:246">
      <c r="A5" s="1824"/>
      <c r="F5" s="573"/>
      <c r="G5" s="1824"/>
      <c r="N5" s="573"/>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row>
    <row r="6" spans="1:246">
      <c r="A6" s="1326" t="s">
        <v>3785</v>
      </c>
      <c r="F6" s="573"/>
      <c r="G6" s="1824" t="s">
        <v>1863</v>
      </c>
      <c r="N6" s="573"/>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row>
    <row r="7" spans="1:246">
      <c r="A7" s="1824"/>
      <c r="B7" s="4" t="s">
        <v>1864</v>
      </c>
      <c r="F7" s="573"/>
      <c r="G7" s="1824" t="s">
        <v>1865</v>
      </c>
      <c r="N7" s="573"/>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row>
    <row r="8" spans="1:246">
      <c r="A8" s="1824" t="s">
        <v>2006</v>
      </c>
      <c r="F8" s="573"/>
      <c r="G8" s="1824" t="s">
        <v>1866</v>
      </c>
      <c r="N8" s="573"/>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row>
    <row r="9" spans="1:246">
      <c r="A9" s="1825"/>
      <c r="B9" s="1826"/>
      <c r="C9" s="1826"/>
      <c r="D9" s="1826"/>
      <c r="E9" s="1826"/>
      <c r="F9" s="574"/>
      <c r="G9" s="1825"/>
      <c r="H9" s="1826"/>
      <c r="I9" s="1826"/>
      <c r="J9" s="1826"/>
      <c r="K9" s="1826"/>
      <c r="L9" s="1826"/>
      <c r="M9" s="1826"/>
      <c r="N9" s="574"/>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row>
    <row r="10" spans="1:246">
      <c r="A10" s="1857"/>
      <c r="B10" s="306"/>
      <c r="D10" s="306"/>
      <c r="E10" s="607" t="s">
        <v>2007</v>
      </c>
      <c r="F10" s="545"/>
      <c r="G10" s="543" t="s">
        <v>2007</v>
      </c>
      <c r="H10" s="544"/>
      <c r="I10" s="607" t="s">
        <v>2008</v>
      </c>
      <c r="J10" s="544"/>
      <c r="K10" s="544"/>
      <c r="L10" s="544"/>
      <c r="M10" s="575"/>
      <c r="N10" s="582"/>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row>
    <row r="11" spans="1:246">
      <c r="A11" s="1857" t="s">
        <v>4231</v>
      </c>
      <c r="B11" s="306"/>
      <c r="D11" s="1858" t="s">
        <v>3042</v>
      </c>
      <c r="E11" s="1858" t="s">
        <v>891</v>
      </c>
      <c r="F11" s="582" t="s">
        <v>891</v>
      </c>
      <c r="G11" s="1857" t="s">
        <v>891</v>
      </c>
      <c r="H11" s="1858" t="s">
        <v>891</v>
      </c>
      <c r="I11" s="607"/>
      <c r="J11" s="544"/>
      <c r="K11" s="607"/>
      <c r="L11" s="544"/>
      <c r="M11" s="583" t="s">
        <v>3042</v>
      </c>
      <c r="N11" s="582" t="s">
        <v>4231</v>
      </c>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row>
    <row r="12" spans="1:246">
      <c r="A12" s="1857" t="s">
        <v>4234</v>
      </c>
      <c r="B12" s="306"/>
      <c r="C12" s="1833" t="s">
        <v>3832</v>
      </c>
      <c r="D12" s="1325" t="s">
        <v>2552</v>
      </c>
      <c r="E12" s="1858" t="s">
        <v>2011</v>
      </c>
      <c r="F12" s="582" t="s">
        <v>2012</v>
      </c>
      <c r="G12" s="1857" t="s">
        <v>2011</v>
      </c>
      <c r="H12" s="1858" t="s">
        <v>2012</v>
      </c>
      <c r="I12" s="1858" t="s">
        <v>2013</v>
      </c>
      <c r="J12" s="1858" t="s">
        <v>3045</v>
      </c>
      <c r="K12" s="1858" t="s">
        <v>2013</v>
      </c>
      <c r="L12" s="1858" t="s">
        <v>3045</v>
      </c>
      <c r="M12" s="583" t="s">
        <v>764</v>
      </c>
      <c r="N12" s="582" t="s">
        <v>4234</v>
      </c>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row>
    <row r="13" spans="1:246">
      <c r="A13" s="1857"/>
      <c r="B13" s="306"/>
      <c r="D13" s="1858" t="s">
        <v>1296</v>
      </c>
      <c r="E13" s="1858" t="s">
        <v>1622</v>
      </c>
      <c r="F13" s="582" t="s">
        <v>1623</v>
      </c>
      <c r="G13" s="1857" t="s">
        <v>1624</v>
      </c>
      <c r="H13" s="1858" t="s">
        <v>2017</v>
      </c>
      <c r="I13" s="1858" t="s">
        <v>2018</v>
      </c>
      <c r="J13" s="306"/>
      <c r="K13" s="1858" t="s">
        <v>2019</v>
      </c>
      <c r="L13" s="306"/>
      <c r="M13" s="575"/>
      <c r="N13" s="582"/>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row>
    <row r="14" spans="1:246">
      <c r="A14" s="1852"/>
      <c r="B14" s="360"/>
      <c r="C14" s="609" t="s">
        <v>74</v>
      </c>
      <c r="D14" s="1854" t="s">
        <v>2140</v>
      </c>
      <c r="E14" s="1854" t="s">
        <v>2141</v>
      </c>
      <c r="F14" s="588" t="s">
        <v>2142</v>
      </c>
      <c r="G14" s="1852" t="s">
        <v>4070</v>
      </c>
      <c r="H14" s="1854" t="s">
        <v>4071</v>
      </c>
      <c r="I14" s="1854" t="s">
        <v>4072</v>
      </c>
      <c r="J14" s="1854" t="s">
        <v>4073</v>
      </c>
      <c r="K14" s="1854" t="s">
        <v>4074</v>
      </c>
      <c r="L14" s="1854" t="s">
        <v>4075</v>
      </c>
      <c r="M14" s="610" t="s">
        <v>4018</v>
      </c>
      <c r="N14" s="588"/>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row>
    <row r="15" spans="1:246">
      <c r="A15" s="1852">
        <v>1</v>
      </c>
      <c r="B15" s="360"/>
      <c r="C15" s="1826" t="s">
        <v>1867</v>
      </c>
      <c r="D15" s="323"/>
      <c r="E15" s="324"/>
      <c r="F15" s="325"/>
      <c r="G15" s="326" t="s">
        <v>3747</v>
      </c>
      <c r="H15" s="324" t="s">
        <v>3747</v>
      </c>
      <c r="I15" s="327"/>
      <c r="J15" s="327"/>
      <c r="K15" s="327"/>
      <c r="L15" s="327"/>
      <c r="M15" s="674"/>
      <c r="N15" s="588">
        <v>1</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row>
    <row r="16" spans="1:246">
      <c r="A16" s="1852">
        <v>2</v>
      </c>
      <c r="B16" s="360"/>
      <c r="C16" s="1826" t="s">
        <v>2021</v>
      </c>
      <c r="D16" s="675"/>
      <c r="E16" s="329"/>
      <c r="F16" s="676"/>
      <c r="G16" s="294" t="s">
        <v>3747</v>
      </c>
      <c r="H16" s="291" t="s">
        <v>3747</v>
      </c>
      <c r="I16" s="329"/>
      <c r="J16" s="329"/>
      <c r="K16" s="329"/>
      <c r="L16" s="329"/>
      <c r="M16" s="677"/>
      <c r="N16" s="588">
        <v>2</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row>
    <row r="17" spans="1:246">
      <c r="A17" s="1852">
        <v>3</v>
      </c>
      <c r="B17" s="360"/>
      <c r="C17" s="1826"/>
      <c r="D17" s="213">
        <v>105660351</v>
      </c>
      <c r="E17" s="213">
        <v>26651586</v>
      </c>
      <c r="F17" s="277">
        <v>27758221</v>
      </c>
      <c r="G17" s="357"/>
      <c r="H17" s="213"/>
      <c r="I17" s="360" t="s">
        <v>5340</v>
      </c>
      <c r="J17" s="213">
        <v>24333209</v>
      </c>
      <c r="K17" s="360"/>
      <c r="L17" s="213">
        <v>29676418</v>
      </c>
      <c r="M17" s="345">
        <f t="shared" ref="M17:M22" si="0">D17+E17-F17+G17-H17-J17+L17</f>
        <v>109896925</v>
      </c>
      <c r="N17" s="588">
        <v>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row>
    <row r="18" spans="1:246">
      <c r="A18" s="1852">
        <v>4</v>
      </c>
      <c r="B18" s="360"/>
      <c r="C18" s="1826"/>
      <c r="D18" s="197">
        <v>0</v>
      </c>
      <c r="E18" s="197"/>
      <c r="F18" s="179"/>
      <c r="G18" s="358"/>
      <c r="H18" s="197"/>
      <c r="I18" s="360"/>
      <c r="J18" s="197"/>
      <c r="K18" s="360"/>
      <c r="L18" s="197"/>
      <c r="M18" s="211">
        <f t="shared" si="0"/>
        <v>0</v>
      </c>
      <c r="N18" s="588">
        <v>4</v>
      </c>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row>
    <row r="19" spans="1:246">
      <c r="A19" s="1852">
        <v>5</v>
      </c>
      <c r="B19" s="360"/>
      <c r="C19" s="1826"/>
      <c r="D19" s="197">
        <v>0</v>
      </c>
      <c r="E19" s="197"/>
      <c r="F19" s="179"/>
      <c r="G19" s="358"/>
      <c r="H19" s="197"/>
      <c r="I19" s="360"/>
      <c r="J19" s="197"/>
      <c r="K19" s="360"/>
      <c r="L19" s="197"/>
      <c r="M19" s="211">
        <f t="shared" si="0"/>
        <v>0</v>
      </c>
      <c r="N19" s="588">
        <v>5</v>
      </c>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row>
    <row r="20" spans="1:246">
      <c r="A20" s="1852">
        <v>6</v>
      </c>
      <c r="B20" s="360"/>
      <c r="C20" s="1826"/>
      <c r="D20" s="197">
        <v>0</v>
      </c>
      <c r="E20" s="197"/>
      <c r="F20" s="179"/>
      <c r="G20" s="358"/>
      <c r="H20" s="197"/>
      <c r="I20" s="360"/>
      <c r="J20" s="197"/>
      <c r="K20" s="360"/>
      <c r="L20" s="197"/>
      <c r="M20" s="211">
        <f t="shared" si="0"/>
        <v>0</v>
      </c>
      <c r="N20" s="588">
        <v>6</v>
      </c>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row>
    <row r="21" spans="1:246">
      <c r="A21" s="1852">
        <v>7</v>
      </c>
      <c r="B21" s="360"/>
      <c r="C21" s="1826"/>
      <c r="D21" s="197">
        <v>0</v>
      </c>
      <c r="E21" s="197"/>
      <c r="F21" s="179"/>
      <c r="G21" s="358"/>
      <c r="H21" s="197"/>
      <c r="I21" s="360"/>
      <c r="J21" s="197"/>
      <c r="K21" s="360"/>
      <c r="L21" s="197"/>
      <c r="M21" s="211">
        <f t="shared" si="0"/>
        <v>0</v>
      </c>
      <c r="N21" s="588">
        <v>7</v>
      </c>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row>
    <row r="22" spans="1:246">
      <c r="A22" s="1852">
        <v>8</v>
      </c>
      <c r="B22" s="360"/>
      <c r="C22" s="1826" t="s">
        <v>1868</v>
      </c>
      <c r="D22" s="197">
        <v>0</v>
      </c>
      <c r="E22" s="197"/>
      <c r="F22" s="179"/>
      <c r="G22" s="358"/>
      <c r="H22" s="197"/>
      <c r="I22" s="360"/>
      <c r="J22" s="197"/>
      <c r="K22" s="360"/>
      <c r="L22" s="197"/>
      <c r="M22" s="211">
        <f t="shared" si="0"/>
        <v>0</v>
      </c>
      <c r="N22" s="588">
        <v>8</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row>
    <row r="23" spans="1:246">
      <c r="A23" s="1852">
        <v>9</v>
      </c>
      <c r="B23" s="360"/>
      <c r="C23" s="1826" t="s">
        <v>1869</v>
      </c>
      <c r="D23" s="163">
        <f>SUM(D16:D22)</f>
        <v>105660351</v>
      </c>
      <c r="E23" s="163">
        <f>SUM(E16:E22)</f>
        <v>26651586</v>
      </c>
      <c r="F23" s="162">
        <f>SUM(F16:F22)</f>
        <v>27758221</v>
      </c>
      <c r="G23" s="299">
        <f>SUM(G16:G22)</f>
        <v>0</v>
      </c>
      <c r="H23" s="299">
        <f>SUM(H16:H22)</f>
        <v>0</v>
      </c>
      <c r="I23" s="140"/>
      <c r="J23" s="299">
        <f>SUM(J16:J22)</f>
        <v>24333209</v>
      </c>
      <c r="K23" s="140"/>
      <c r="L23" s="299">
        <f>SUM(L16:L22)</f>
        <v>29676418</v>
      </c>
      <c r="M23" s="163">
        <f>SUM(M16:M22)</f>
        <v>109896925</v>
      </c>
      <c r="N23" s="588">
        <v>9</v>
      </c>
      <c r="O23" s="283"/>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row>
    <row r="24" spans="1:246">
      <c r="A24" s="1852">
        <v>10</v>
      </c>
      <c r="B24" s="360"/>
      <c r="C24" s="1826" t="s">
        <v>1870</v>
      </c>
      <c r="D24" s="318"/>
      <c r="E24" s="319"/>
      <c r="F24" s="320"/>
      <c r="G24" s="321"/>
      <c r="H24" s="319"/>
      <c r="I24" s="322"/>
      <c r="J24" s="319"/>
      <c r="K24" s="322"/>
      <c r="L24" s="319"/>
      <c r="M24" s="359"/>
      <c r="N24" s="588">
        <v>10</v>
      </c>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row>
    <row r="25" spans="1:246">
      <c r="A25" s="1852">
        <v>11</v>
      </c>
      <c r="B25" s="360"/>
      <c r="C25" s="1826"/>
      <c r="D25" s="213" t="s">
        <v>3747</v>
      </c>
      <c r="E25" s="213"/>
      <c r="F25" s="277"/>
      <c r="G25" s="357"/>
      <c r="H25" s="213"/>
      <c r="I25" s="360"/>
      <c r="J25" s="213"/>
      <c r="K25" s="360"/>
      <c r="L25" s="213"/>
      <c r="M25" s="345">
        <f t="shared" ref="M25:M30" si="1">D25+E25-F25+G25-H25-J25+L25</f>
        <v>0</v>
      </c>
      <c r="N25" s="588">
        <v>11</v>
      </c>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row>
    <row r="26" spans="1:246">
      <c r="A26" s="1852">
        <v>12</v>
      </c>
      <c r="B26" s="360"/>
      <c r="C26" s="1826"/>
      <c r="D26" s="197">
        <v>37920564</v>
      </c>
      <c r="E26" s="197">
        <v>6503865</v>
      </c>
      <c r="F26" s="179">
        <v>10811824</v>
      </c>
      <c r="G26" s="358"/>
      <c r="H26" s="197"/>
      <c r="I26" s="360"/>
      <c r="J26" s="197">
        <v>8336288</v>
      </c>
      <c r="K26" s="360"/>
      <c r="L26" s="197">
        <v>10266876</v>
      </c>
      <c r="M26" s="211">
        <f t="shared" si="1"/>
        <v>35543193</v>
      </c>
      <c r="N26" s="588">
        <v>12</v>
      </c>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row>
    <row r="27" spans="1:246">
      <c r="A27" s="1852">
        <v>13</v>
      </c>
      <c r="B27" s="360"/>
      <c r="C27" s="1826"/>
      <c r="D27" s="197">
        <v>0</v>
      </c>
      <c r="E27" s="197"/>
      <c r="F27" s="179"/>
      <c r="G27" s="358"/>
      <c r="H27" s="197"/>
      <c r="I27" s="360"/>
      <c r="J27" s="197"/>
      <c r="K27" s="360"/>
      <c r="L27" s="197"/>
      <c r="M27" s="211">
        <f t="shared" si="1"/>
        <v>0</v>
      </c>
      <c r="N27" s="588">
        <v>13</v>
      </c>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row>
    <row r="28" spans="1:246">
      <c r="A28" s="1852">
        <v>14</v>
      </c>
      <c r="B28" s="360"/>
      <c r="C28" s="1826"/>
      <c r="D28" s="197">
        <v>0</v>
      </c>
      <c r="E28" s="197"/>
      <c r="F28" s="179"/>
      <c r="G28" s="358"/>
      <c r="H28" s="197"/>
      <c r="I28" s="360"/>
      <c r="J28" s="197"/>
      <c r="K28" s="360"/>
      <c r="L28" s="197"/>
      <c r="M28" s="211">
        <f t="shared" si="1"/>
        <v>0</v>
      </c>
      <c r="N28" s="588">
        <v>14</v>
      </c>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row>
    <row r="29" spans="1:246">
      <c r="A29" s="1852">
        <v>15</v>
      </c>
      <c r="B29" s="360"/>
      <c r="C29" s="1826"/>
      <c r="D29" s="197">
        <v>0</v>
      </c>
      <c r="E29" s="197"/>
      <c r="F29" s="179"/>
      <c r="G29" s="358"/>
      <c r="H29" s="197"/>
      <c r="I29" s="360"/>
      <c r="J29" s="197"/>
      <c r="K29" s="360"/>
      <c r="L29" s="197"/>
      <c r="M29" s="211">
        <f t="shared" si="1"/>
        <v>0</v>
      </c>
      <c r="N29" s="588">
        <v>15</v>
      </c>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row>
    <row r="30" spans="1:246">
      <c r="A30" s="1852">
        <v>16</v>
      </c>
      <c r="B30" s="360"/>
      <c r="C30" s="1826" t="s">
        <v>1868</v>
      </c>
      <c r="D30" s="197">
        <v>0</v>
      </c>
      <c r="E30" s="197"/>
      <c r="F30" s="179"/>
      <c r="G30" s="358"/>
      <c r="H30" s="197"/>
      <c r="I30" s="360"/>
      <c r="J30" s="197"/>
      <c r="K30" s="360"/>
      <c r="L30" s="197"/>
      <c r="M30" s="211">
        <f t="shared" si="1"/>
        <v>0</v>
      </c>
      <c r="N30" s="588">
        <v>16</v>
      </c>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row>
    <row r="31" spans="1:246">
      <c r="A31" s="1852">
        <v>17</v>
      </c>
      <c r="B31" s="360"/>
      <c r="C31" s="1826" t="s">
        <v>1871</v>
      </c>
      <c r="D31" s="163">
        <f>SUM(D24:D30)</f>
        <v>37920564</v>
      </c>
      <c r="E31" s="163">
        <f>SUM(E24:E30)</f>
        <v>6503865</v>
      </c>
      <c r="F31" s="162">
        <f>SUM(F24:F30)</f>
        <v>10811824</v>
      </c>
      <c r="G31" s="299">
        <f>SUM(G24:G30)</f>
        <v>0</v>
      </c>
      <c r="H31" s="163">
        <f>SUM(H24:H30)</f>
        <v>0</v>
      </c>
      <c r="I31" s="140"/>
      <c r="J31" s="163">
        <f>SUM(J24:J30)</f>
        <v>8336288</v>
      </c>
      <c r="K31" s="140"/>
      <c r="L31" s="163">
        <f>SUM(L24:L30)</f>
        <v>10266876</v>
      </c>
      <c r="M31" s="163">
        <f>SUM(M24:M30)</f>
        <v>35543193</v>
      </c>
      <c r="N31" s="588">
        <v>17</v>
      </c>
      <c r="O31" s="283"/>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row>
    <row r="32" spans="1:246">
      <c r="A32" s="1852">
        <v>18</v>
      </c>
      <c r="B32" s="360"/>
      <c r="C32" s="1826" t="s">
        <v>363</v>
      </c>
      <c r="D32" s="197">
        <v>-19819092</v>
      </c>
      <c r="E32" s="197"/>
      <c r="F32" s="179"/>
      <c r="G32" s="358"/>
      <c r="H32" s="197"/>
      <c r="I32" s="360"/>
      <c r="J32" s="197">
        <v>1830392</v>
      </c>
      <c r="K32" s="360"/>
      <c r="L32" s="197">
        <v>4557781</v>
      </c>
      <c r="M32" s="211">
        <f>D32+E32-F32+G32-H32-J32+L32</f>
        <v>-17091703</v>
      </c>
      <c r="N32" s="588">
        <v>18</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row>
    <row r="33" spans="1:246">
      <c r="A33" s="1852">
        <v>19</v>
      </c>
      <c r="B33" s="360"/>
      <c r="C33" s="1826" t="s">
        <v>1872</v>
      </c>
      <c r="D33" s="213">
        <f>D23+D31+D32</f>
        <v>123761823</v>
      </c>
      <c r="E33" s="213">
        <f>E23+E31+E32</f>
        <v>33155451</v>
      </c>
      <c r="F33" s="277">
        <f>F23+F31+F32</f>
        <v>38570045</v>
      </c>
      <c r="G33" s="357">
        <f>G23+G31+G32</f>
        <v>0</v>
      </c>
      <c r="H33" s="213">
        <f>H23+H31+H32</f>
        <v>0</v>
      </c>
      <c r="I33" s="69"/>
      <c r="J33" s="213">
        <f>J23+J31+J32</f>
        <v>34499889</v>
      </c>
      <c r="K33" s="360"/>
      <c r="L33" s="213">
        <f>L23+L31+L32</f>
        <v>44501075</v>
      </c>
      <c r="M33" s="213">
        <f>M23+M31+M32</f>
        <v>128348415</v>
      </c>
      <c r="N33" s="588">
        <v>19</v>
      </c>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row>
    <row r="34" spans="1:246">
      <c r="A34" s="1857">
        <v>20</v>
      </c>
      <c r="B34" s="306"/>
      <c r="C34" s="4" t="s">
        <v>1341</v>
      </c>
      <c r="D34" s="323"/>
      <c r="E34" s="324"/>
      <c r="F34" s="325"/>
      <c r="G34" s="326"/>
      <c r="H34" s="324"/>
      <c r="I34" s="324"/>
      <c r="J34" s="327"/>
      <c r="K34" s="327"/>
      <c r="L34" s="327"/>
      <c r="M34" s="328" t="s">
        <v>3747</v>
      </c>
      <c r="N34" s="582">
        <v>20</v>
      </c>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row>
    <row r="35" spans="1:246">
      <c r="A35" s="1852"/>
      <c r="B35" s="360"/>
      <c r="C35" s="1826"/>
      <c r="D35" s="315"/>
      <c r="E35" s="291"/>
      <c r="F35" s="293"/>
      <c r="G35" s="294"/>
      <c r="H35" s="291"/>
      <c r="I35" s="291"/>
      <c r="J35" s="329"/>
      <c r="K35" s="329"/>
      <c r="L35" s="329"/>
      <c r="M35" s="316"/>
      <c r="N35" s="588"/>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row>
    <row r="36" spans="1:246">
      <c r="A36" s="1852">
        <v>21</v>
      </c>
      <c r="B36" s="360"/>
      <c r="C36" s="1826" t="s">
        <v>1342</v>
      </c>
      <c r="D36" s="213">
        <v>92882750</v>
      </c>
      <c r="E36" s="213">
        <v>27709465</v>
      </c>
      <c r="F36" s="277">
        <v>31301538</v>
      </c>
      <c r="G36" s="357"/>
      <c r="H36" s="213"/>
      <c r="I36" s="213"/>
      <c r="J36" s="213">
        <v>27109305</v>
      </c>
      <c r="K36" s="197"/>
      <c r="L36" s="213">
        <v>35250893</v>
      </c>
      <c r="M36" s="345">
        <f>D36+E36-F36+G36-H36-J36+L36</f>
        <v>97432265</v>
      </c>
      <c r="N36" s="588">
        <v>21</v>
      </c>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row>
    <row r="37" spans="1:246">
      <c r="A37" s="1852">
        <v>22</v>
      </c>
      <c r="B37" s="360"/>
      <c r="C37" s="1826" t="s">
        <v>1343</v>
      </c>
      <c r="D37" s="197">
        <v>30879072</v>
      </c>
      <c r="E37" s="197">
        <v>5445986</v>
      </c>
      <c r="F37" s="179">
        <v>7268507</v>
      </c>
      <c r="G37" s="358"/>
      <c r="H37" s="197"/>
      <c r="I37" s="197"/>
      <c r="J37" s="197">
        <v>7390585</v>
      </c>
      <c r="K37" s="197"/>
      <c r="L37" s="197">
        <v>9250184</v>
      </c>
      <c r="M37" s="211">
        <f>D37+E37-F37+G37-H37-J37+L37</f>
        <v>30916150</v>
      </c>
      <c r="N37" s="588">
        <v>22</v>
      </c>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row>
    <row r="38" spans="1:246">
      <c r="A38" s="1852">
        <v>23</v>
      </c>
      <c r="B38" s="360"/>
      <c r="C38" s="1826" t="s">
        <v>1344</v>
      </c>
      <c r="D38" s="213"/>
      <c r="E38" s="213"/>
      <c r="F38" s="277"/>
      <c r="G38" s="357"/>
      <c r="H38" s="213"/>
      <c r="I38" s="197"/>
      <c r="J38" s="213"/>
      <c r="K38" s="197"/>
      <c r="L38" s="213"/>
      <c r="M38" s="345">
        <f>D38+E38-F38+G38-H38-J38+L38</f>
        <v>0</v>
      </c>
      <c r="N38" s="588">
        <v>23</v>
      </c>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row>
    <row r="39" spans="1:246">
      <c r="A39" s="616" t="s">
        <v>1345</v>
      </c>
      <c r="B39" s="7"/>
      <c r="C39" s="7"/>
      <c r="D39" s="7"/>
      <c r="E39" s="7"/>
      <c r="F39" s="546"/>
      <c r="G39" s="616" t="s">
        <v>1346</v>
      </c>
      <c r="H39" s="7"/>
      <c r="I39" s="7"/>
      <c r="J39" s="7"/>
      <c r="K39" s="7"/>
      <c r="L39" s="7"/>
      <c r="M39" s="7"/>
      <c r="N39" s="546"/>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row>
    <row r="40" spans="1:246">
      <c r="A40" s="1824"/>
      <c r="C40" s="7"/>
      <c r="D40" s="7"/>
      <c r="E40" s="7"/>
      <c r="F40" s="546"/>
      <c r="G40" s="616"/>
      <c r="H40" s="7"/>
      <c r="I40" s="7"/>
      <c r="J40" s="7"/>
      <c r="K40" s="7"/>
      <c r="L40" s="7"/>
      <c r="M40" s="7"/>
      <c r="N40" s="546"/>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row>
    <row r="41" spans="1:246">
      <c r="A41" s="1824"/>
      <c r="C41" s="7"/>
      <c r="D41" s="7"/>
      <c r="E41" s="7"/>
      <c r="F41" s="546"/>
      <c r="G41" s="616"/>
      <c r="H41" s="7"/>
      <c r="I41" s="7"/>
      <c r="J41" s="7"/>
      <c r="K41" s="7"/>
      <c r="L41" s="7"/>
      <c r="M41" s="7"/>
      <c r="N41" s="546"/>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row>
    <row r="42" spans="1:246">
      <c r="A42" s="1824"/>
      <c r="D42" s="1883"/>
      <c r="E42" s="1883"/>
      <c r="F42" s="1883"/>
      <c r="G42" s="1883"/>
      <c r="H42" s="1883"/>
      <c r="I42" s="1883"/>
      <c r="J42" s="1883"/>
      <c r="K42" s="1883"/>
      <c r="L42" s="1883"/>
      <c r="M42" s="1883"/>
      <c r="N42" s="573"/>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row>
    <row r="43" spans="1:246">
      <c r="A43" s="1824"/>
      <c r="F43" s="573"/>
      <c r="G43" s="1824"/>
      <c r="N43" s="573"/>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row>
    <row r="44" spans="1:246">
      <c r="A44" s="1824"/>
      <c r="F44" s="573"/>
      <c r="G44" s="1824"/>
      <c r="N44" s="573"/>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row>
    <row r="45" spans="1:246">
      <c r="A45" s="1824"/>
      <c r="F45" s="573"/>
      <c r="G45" s="1824"/>
      <c r="N45" s="573"/>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row>
    <row r="46" spans="1:246">
      <c r="A46" s="1824"/>
      <c r="F46" s="573"/>
      <c r="G46" s="1824"/>
      <c r="N46" s="573"/>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row>
    <row r="47" spans="1:246">
      <c r="A47" s="1824"/>
      <c r="F47" s="573"/>
      <c r="G47" s="1824"/>
      <c r="N47" s="573"/>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row>
    <row r="48" spans="1:246">
      <c r="A48" s="1824"/>
      <c r="F48" s="573"/>
      <c r="G48" s="1824"/>
      <c r="N48" s="573"/>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row>
    <row r="49" spans="1:246">
      <c r="A49" s="1824"/>
      <c r="F49" s="573"/>
      <c r="G49" s="1824"/>
      <c r="N49" s="573"/>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row>
    <row r="50" spans="1:246">
      <c r="A50" s="1824"/>
      <c r="F50" s="573"/>
      <c r="G50" s="1824"/>
      <c r="N50" s="573"/>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row>
    <row r="51" spans="1:246">
      <c r="A51" s="1824"/>
      <c r="F51" s="573"/>
      <c r="G51" s="1824"/>
      <c r="J51" s="4" t="s">
        <v>5341</v>
      </c>
      <c r="N51" s="573"/>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row>
    <row r="52" spans="1:246">
      <c r="A52" s="1824"/>
      <c r="F52" s="573"/>
      <c r="G52" s="1824"/>
      <c r="N52" s="573"/>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row>
    <row r="53" spans="1:246">
      <c r="A53" s="1824"/>
      <c r="F53" s="573"/>
      <c r="G53" s="1824"/>
      <c r="N53" s="573"/>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row>
    <row r="54" spans="1:246">
      <c r="A54" s="1824"/>
      <c r="F54" s="573"/>
      <c r="G54" s="1824"/>
      <c r="N54" s="573"/>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row>
    <row r="55" spans="1:246">
      <c r="A55" s="1824"/>
      <c r="F55" s="573"/>
      <c r="G55" s="1824"/>
      <c r="N55" s="573"/>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row>
    <row r="56" spans="1:246">
      <c r="A56" s="1824"/>
      <c r="F56" s="573"/>
      <c r="G56" s="1824"/>
      <c r="N56" s="573"/>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row>
    <row r="57" spans="1:246">
      <c r="A57" s="1824"/>
      <c r="F57" s="573"/>
      <c r="G57" s="1824"/>
      <c r="N57" s="573"/>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row>
    <row r="58" spans="1:246">
      <c r="A58" s="678"/>
      <c r="B58" s="679"/>
      <c r="C58" s="679"/>
      <c r="D58" s="679"/>
      <c r="E58" s="679"/>
      <c r="F58" s="680"/>
      <c r="G58" s="678"/>
      <c r="H58" s="679"/>
      <c r="I58" s="679"/>
      <c r="J58" s="679"/>
      <c r="K58" s="679"/>
      <c r="L58" s="679"/>
      <c r="M58" s="679"/>
      <c r="N58" s="680"/>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row>
    <row r="59" spans="1:246" ht="15.75" thickBot="1">
      <c r="A59" s="681"/>
      <c r="B59" s="682"/>
      <c r="C59" s="682"/>
      <c r="D59" s="682"/>
      <c r="E59" s="682"/>
      <c r="F59" s="683"/>
      <c r="G59" s="681"/>
      <c r="H59" s="682"/>
      <c r="I59" s="682"/>
      <c r="J59" s="682"/>
      <c r="K59" s="682"/>
      <c r="L59" s="682"/>
      <c r="M59" s="682"/>
      <c r="N59" s="683"/>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row>
    <row r="60" spans="1:246">
      <c r="A60" s="679"/>
      <c r="B60" s="679"/>
      <c r="C60" s="679"/>
      <c r="D60" s="679"/>
      <c r="E60" s="679"/>
      <c r="F60" s="679"/>
      <c r="G60" s="679"/>
      <c r="H60" s="679"/>
      <c r="I60" s="679"/>
      <c r="J60" s="679"/>
      <c r="K60" s="679"/>
      <c r="L60" s="679"/>
      <c r="M60" s="679"/>
      <c r="N60" s="679"/>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row>
    <row r="61" spans="1:246">
      <c r="A61" s="1830" t="s">
        <v>1433</v>
      </c>
      <c r="B61" s="1830"/>
      <c r="C61" s="1830"/>
      <c r="E61" s="684"/>
      <c r="F61" s="684"/>
      <c r="G61" s="7" t="s">
        <v>1433</v>
      </c>
      <c r="H61" s="684"/>
      <c r="I61" s="684"/>
      <c r="K61" s="684"/>
      <c r="L61" s="684"/>
      <c r="M61" s="684"/>
      <c r="N61" s="679"/>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row>
    <row r="62" spans="1:246">
      <c r="A62" s="7" t="s">
        <v>1873</v>
      </c>
      <c r="B62" s="7"/>
      <c r="C62" s="7"/>
      <c r="D62" s="7"/>
      <c r="E62" s="684"/>
      <c r="F62" s="684"/>
      <c r="G62" s="7" t="s">
        <v>571</v>
      </c>
      <c r="H62" s="684"/>
      <c r="I62" s="684"/>
      <c r="J62" s="684"/>
      <c r="K62" s="684"/>
      <c r="L62" s="684"/>
      <c r="M62" s="684"/>
      <c r="N62" s="684"/>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row>
    <row r="64" spans="1:246" ht="15.75">
      <c r="A64" s="572" t="s">
        <v>1303</v>
      </c>
      <c r="B64" s="572"/>
      <c r="C64" s="7"/>
      <c r="D64" s="7"/>
      <c r="E64" s="7"/>
      <c r="F64" s="7"/>
    </row>
    <row r="66" spans="1:14" ht="15.75" thickBot="1">
      <c r="A66" s="4" t="str">
        <f>'Data Sheet'!$C$25</f>
        <v>Orange and Rockland Utilities, Inc</v>
      </c>
      <c r="E66" s="569" t="str">
        <f>'Data Sheet'!$C$38</f>
        <v>12/31/2013</v>
      </c>
      <c r="F66" s="756" t="str">
        <f>'Data Sheet'!$C$38</f>
        <v>12/31/2013</v>
      </c>
      <c r="G66" s="4" t="str">
        <f>'Data Sheet'!$C$25</f>
        <v>Orange and Rockland Utilities, Inc</v>
      </c>
      <c r="K66" s="569"/>
      <c r="M66" s="756" t="str">
        <f>'Data Sheet'!$C$38</f>
        <v>12/31/2013</v>
      </c>
    </row>
    <row r="67" spans="1:14">
      <c r="A67" s="642" t="s">
        <v>3783</v>
      </c>
      <c r="B67" s="643"/>
      <c r="C67" s="643"/>
      <c r="D67" s="643"/>
      <c r="E67" s="643"/>
      <c r="F67" s="644"/>
      <c r="G67" s="642" t="s">
        <v>3784</v>
      </c>
      <c r="H67" s="643"/>
      <c r="I67" s="643"/>
      <c r="J67" s="643"/>
      <c r="K67" s="643"/>
      <c r="L67" s="643"/>
      <c r="M67" s="643"/>
      <c r="N67" s="571"/>
    </row>
    <row r="68" spans="1:14">
      <c r="A68" s="1824"/>
      <c r="F68" s="573"/>
      <c r="G68" s="1824"/>
      <c r="N68" s="573"/>
    </row>
    <row r="69" spans="1:14">
      <c r="A69" s="1855"/>
      <c r="B69" s="586"/>
      <c r="C69" s="585"/>
      <c r="D69" s="586"/>
      <c r="E69" s="624" t="s">
        <v>2007</v>
      </c>
      <c r="F69" s="597"/>
      <c r="G69" s="595" t="s">
        <v>2007</v>
      </c>
      <c r="H69" s="596"/>
      <c r="I69" s="624" t="s">
        <v>2008</v>
      </c>
      <c r="J69" s="596"/>
      <c r="K69" s="596"/>
      <c r="L69" s="596"/>
      <c r="M69" s="600"/>
      <c r="N69" s="587"/>
    </row>
    <row r="70" spans="1:14">
      <c r="A70" s="1857" t="s">
        <v>4231</v>
      </c>
      <c r="B70" s="306"/>
      <c r="D70" s="1858" t="s">
        <v>3042</v>
      </c>
      <c r="E70" s="1858" t="s">
        <v>891</v>
      </c>
      <c r="F70" s="582" t="s">
        <v>891</v>
      </c>
      <c r="G70" s="1857" t="s">
        <v>891</v>
      </c>
      <c r="H70" s="1858" t="s">
        <v>891</v>
      </c>
      <c r="I70" s="607" t="s">
        <v>1282</v>
      </c>
      <c r="J70" s="544"/>
      <c r="K70" s="607" t="s">
        <v>1279</v>
      </c>
      <c r="L70" s="544"/>
      <c r="M70" s="583" t="s">
        <v>3042</v>
      </c>
      <c r="N70" s="582" t="s">
        <v>4231</v>
      </c>
    </row>
    <row r="71" spans="1:14">
      <c r="A71" s="1857" t="s">
        <v>4234</v>
      </c>
      <c r="B71" s="306"/>
      <c r="C71" s="1833" t="s">
        <v>3832</v>
      </c>
      <c r="D71" s="1858" t="s">
        <v>2552</v>
      </c>
      <c r="E71" s="1858" t="s">
        <v>2011</v>
      </c>
      <c r="F71" s="582" t="s">
        <v>2012</v>
      </c>
      <c r="G71" s="1857" t="s">
        <v>2011</v>
      </c>
      <c r="H71" s="1858" t="s">
        <v>2012</v>
      </c>
      <c r="I71" s="1858" t="s">
        <v>2013</v>
      </c>
      <c r="J71" s="1858" t="s">
        <v>3045</v>
      </c>
      <c r="K71" s="1858" t="s">
        <v>2013</v>
      </c>
      <c r="L71" s="1858" t="s">
        <v>3045</v>
      </c>
      <c r="M71" s="583" t="s">
        <v>764</v>
      </c>
      <c r="N71" s="582" t="s">
        <v>4234</v>
      </c>
    </row>
    <row r="72" spans="1:14">
      <c r="A72" s="1857"/>
      <c r="B72" s="306"/>
      <c r="D72" s="1858" t="s">
        <v>1296</v>
      </c>
      <c r="E72" s="1858" t="s">
        <v>1622</v>
      </c>
      <c r="F72" s="582" t="s">
        <v>1623</v>
      </c>
      <c r="G72" s="1857" t="s">
        <v>1624</v>
      </c>
      <c r="H72" s="1858" t="s">
        <v>2017</v>
      </c>
      <c r="I72" s="1858" t="s">
        <v>2018</v>
      </c>
      <c r="J72" s="306"/>
      <c r="K72" s="1858" t="s">
        <v>2019</v>
      </c>
      <c r="L72" s="306"/>
      <c r="M72" s="575"/>
      <c r="N72" s="582"/>
    </row>
    <row r="73" spans="1:14">
      <c r="A73" s="1852"/>
      <c r="B73" s="360"/>
      <c r="C73" s="609" t="s">
        <v>74</v>
      </c>
      <c r="D73" s="1854" t="s">
        <v>2140</v>
      </c>
      <c r="E73" s="1854" t="s">
        <v>2141</v>
      </c>
      <c r="F73" s="588" t="s">
        <v>2142</v>
      </c>
      <c r="G73" s="1852" t="s">
        <v>4070</v>
      </c>
      <c r="H73" s="1854" t="s">
        <v>4071</v>
      </c>
      <c r="I73" s="1854" t="s">
        <v>4072</v>
      </c>
      <c r="J73" s="1854" t="s">
        <v>4073</v>
      </c>
      <c r="K73" s="1854" t="s">
        <v>4074</v>
      </c>
      <c r="L73" s="1854" t="s">
        <v>4075</v>
      </c>
      <c r="M73" s="610" t="s">
        <v>4018</v>
      </c>
      <c r="N73" s="588"/>
    </row>
    <row r="74" spans="1:14">
      <c r="A74" s="1852">
        <v>1</v>
      </c>
      <c r="B74" s="306"/>
      <c r="C74" s="1826" t="s">
        <v>1867</v>
      </c>
      <c r="D74" s="323"/>
      <c r="E74" s="324"/>
      <c r="F74" s="325"/>
      <c r="G74" s="326" t="s">
        <v>3747</v>
      </c>
      <c r="H74" s="324" t="s">
        <v>3747</v>
      </c>
      <c r="I74" s="327"/>
      <c r="J74" s="327"/>
      <c r="K74" s="327"/>
      <c r="L74" s="327"/>
      <c r="M74" s="674"/>
      <c r="N74" s="588">
        <v>1</v>
      </c>
    </row>
    <row r="75" spans="1:14">
      <c r="A75" s="1852">
        <v>2</v>
      </c>
      <c r="B75" s="586"/>
      <c r="C75" s="1826" t="s">
        <v>2021</v>
      </c>
      <c r="D75" s="675"/>
      <c r="E75" s="329"/>
      <c r="F75" s="676"/>
      <c r="G75" s="294" t="s">
        <v>3747</v>
      </c>
      <c r="H75" s="291" t="s">
        <v>3747</v>
      </c>
      <c r="I75" s="329"/>
      <c r="J75" s="329"/>
      <c r="K75" s="329"/>
      <c r="L75" s="329"/>
      <c r="M75" s="677"/>
      <c r="N75" s="588">
        <v>2</v>
      </c>
    </row>
    <row r="76" spans="1:14">
      <c r="A76" s="1852">
        <v>3</v>
      </c>
      <c r="B76" s="586"/>
      <c r="C76" s="1826"/>
      <c r="D76" s="213"/>
      <c r="E76" s="213"/>
      <c r="F76" s="277"/>
      <c r="G76" s="357"/>
      <c r="H76" s="213"/>
      <c r="I76" s="360"/>
      <c r="J76" s="213"/>
      <c r="K76" s="360"/>
      <c r="L76" s="213"/>
      <c r="M76" s="345">
        <f t="shared" ref="M76:M96" si="2">D76+E76-F76+G76-H76-J76+L76</f>
        <v>0</v>
      </c>
      <c r="N76" s="588">
        <v>3</v>
      </c>
    </row>
    <row r="77" spans="1:14">
      <c r="A77" s="1852">
        <v>4</v>
      </c>
      <c r="B77" s="586"/>
      <c r="C77" s="1826"/>
      <c r="D77" s="197"/>
      <c r="E77" s="197"/>
      <c r="F77" s="179"/>
      <c r="G77" s="358"/>
      <c r="H77" s="197"/>
      <c r="I77" s="360"/>
      <c r="J77" s="197"/>
      <c r="K77" s="360"/>
      <c r="L77" s="197"/>
      <c r="M77" s="211">
        <f t="shared" si="2"/>
        <v>0</v>
      </c>
      <c r="N77" s="588">
        <v>4</v>
      </c>
    </row>
    <row r="78" spans="1:14">
      <c r="A78" s="1852">
        <v>5</v>
      </c>
      <c r="B78" s="586"/>
      <c r="C78" s="1826"/>
      <c r="D78" s="197"/>
      <c r="E78" s="197"/>
      <c r="F78" s="179"/>
      <c r="G78" s="358"/>
      <c r="H78" s="197"/>
      <c r="I78" s="360"/>
      <c r="J78" s="197"/>
      <c r="K78" s="360"/>
      <c r="L78" s="197"/>
      <c r="M78" s="211">
        <f t="shared" si="2"/>
        <v>0</v>
      </c>
      <c r="N78" s="588">
        <v>5</v>
      </c>
    </row>
    <row r="79" spans="1:14">
      <c r="A79" s="1852">
        <v>6</v>
      </c>
      <c r="B79" s="586"/>
      <c r="C79" s="1826"/>
      <c r="D79" s="197"/>
      <c r="E79" s="197"/>
      <c r="F79" s="179"/>
      <c r="G79" s="358"/>
      <c r="H79" s="197"/>
      <c r="I79" s="360"/>
      <c r="J79" s="197"/>
      <c r="K79" s="360"/>
      <c r="L79" s="197"/>
      <c r="M79" s="211">
        <f t="shared" si="2"/>
        <v>0</v>
      </c>
      <c r="N79" s="588">
        <v>6</v>
      </c>
    </row>
    <row r="80" spans="1:14">
      <c r="A80" s="1852">
        <v>7</v>
      </c>
      <c r="B80" s="586"/>
      <c r="C80" s="1826"/>
      <c r="D80" s="197"/>
      <c r="E80" s="197"/>
      <c r="F80" s="179"/>
      <c r="G80" s="358"/>
      <c r="H80" s="197"/>
      <c r="I80" s="360"/>
      <c r="J80" s="197"/>
      <c r="K80" s="360"/>
      <c r="L80" s="197"/>
      <c r="M80" s="211">
        <f t="shared" si="2"/>
        <v>0</v>
      </c>
      <c r="N80" s="588">
        <v>7</v>
      </c>
    </row>
    <row r="81" spans="1:14">
      <c r="A81" s="1852">
        <v>8</v>
      </c>
      <c r="B81" s="586"/>
      <c r="C81" s="1826"/>
      <c r="D81" s="197"/>
      <c r="E81" s="197"/>
      <c r="F81" s="179"/>
      <c r="G81" s="358"/>
      <c r="H81" s="197"/>
      <c r="I81" s="360"/>
      <c r="J81" s="197"/>
      <c r="K81" s="360"/>
      <c r="L81" s="197"/>
      <c r="M81" s="211">
        <f t="shared" si="2"/>
        <v>0</v>
      </c>
      <c r="N81" s="588">
        <v>8</v>
      </c>
    </row>
    <row r="82" spans="1:14">
      <c r="A82" s="1852">
        <v>9</v>
      </c>
      <c r="B82" s="586"/>
      <c r="C82" s="1826"/>
      <c r="D82" s="166"/>
      <c r="E82" s="166"/>
      <c r="F82" s="165"/>
      <c r="G82" s="242"/>
      <c r="H82" s="166"/>
      <c r="I82" s="163"/>
      <c r="J82" s="166"/>
      <c r="K82" s="163"/>
      <c r="L82" s="166"/>
      <c r="M82" s="211">
        <f t="shared" si="2"/>
        <v>0</v>
      </c>
      <c r="N82" s="588">
        <v>9</v>
      </c>
    </row>
    <row r="83" spans="1:14">
      <c r="A83" s="1852">
        <v>10</v>
      </c>
      <c r="B83" s="586"/>
      <c r="C83" s="1826"/>
      <c r="D83" s="197"/>
      <c r="E83" s="197"/>
      <c r="F83" s="179"/>
      <c r="G83" s="358"/>
      <c r="H83" s="197"/>
      <c r="I83" s="360"/>
      <c r="J83" s="197"/>
      <c r="K83" s="360"/>
      <c r="L83" s="197"/>
      <c r="M83" s="211">
        <f t="shared" si="2"/>
        <v>0</v>
      </c>
      <c r="N83" s="588">
        <v>10</v>
      </c>
    </row>
    <row r="84" spans="1:14">
      <c r="A84" s="1852">
        <v>11</v>
      </c>
      <c r="B84" s="586"/>
      <c r="C84" s="1826"/>
      <c r="D84" s="197"/>
      <c r="E84" s="197"/>
      <c r="F84" s="179"/>
      <c r="G84" s="358"/>
      <c r="H84" s="197"/>
      <c r="I84" s="360"/>
      <c r="J84" s="197"/>
      <c r="K84" s="360"/>
      <c r="L84" s="197"/>
      <c r="M84" s="211">
        <f t="shared" si="2"/>
        <v>0</v>
      </c>
      <c r="N84" s="588">
        <v>11</v>
      </c>
    </row>
    <row r="85" spans="1:14">
      <c r="A85" s="1852">
        <v>12</v>
      </c>
      <c r="B85" s="586"/>
      <c r="C85" s="1826"/>
      <c r="D85" s="197"/>
      <c r="E85" s="197"/>
      <c r="F85" s="179"/>
      <c r="G85" s="358"/>
      <c r="H85" s="197"/>
      <c r="I85" s="360"/>
      <c r="J85" s="197"/>
      <c r="K85" s="360"/>
      <c r="L85" s="197"/>
      <c r="M85" s="211">
        <f t="shared" si="2"/>
        <v>0</v>
      </c>
      <c r="N85" s="588">
        <v>12</v>
      </c>
    </row>
    <row r="86" spans="1:14">
      <c r="A86" s="1852">
        <v>13</v>
      </c>
      <c r="B86" s="586"/>
      <c r="C86" s="1826"/>
      <c r="D86" s="197"/>
      <c r="E86" s="197"/>
      <c r="F86" s="179"/>
      <c r="G86" s="358"/>
      <c r="H86" s="197"/>
      <c r="I86" s="360"/>
      <c r="J86" s="197"/>
      <c r="K86" s="360"/>
      <c r="L86" s="197"/>
      <c r="M86" s="211">
        <f t="shared" si="2"/>
        <v>0</v>
      </c>
      <c r="N86" s="588">
        <v>13</v>
      </c>
    </row>
    <row r="87" spans="1:14">
      <c r="A87" s="1852">
        <v>14</v>
      </c>
      <c r="B87" s="586"/>
      <c r="C87" s="1826"/>
      <c r="D87" s="197"/>
      <c r="E87" s="197"/>
      <c r="F87" s="179"/>
      <c r="G87" s="358"/>
      <c r="H87" s="197"/>
      <c r="I87" s="360"/>
      <c r="J87" s="197"/>
      <c r="K87" s="360"/>
      <c r="L87" s="197"/>
      <c r="M87" s="211">
        <f t="shared" si="2"/>
        <v>0</v>
      </c>
      <c r="N87" s="588">
        <v>14</v>
      </c>
    </row>
    <row r="88" spans="1:14">
      <c r="A88" s="1852">
        <v>15</v>
      </c>
      <c r="B88" s="586"/>
      <c r="C88" s="1826"/>
      <c r="D88" s="166"/>
      <c r="E88" s="166"/>
      <c r="F88" s="165"/>
      <c r="G88" s="242"/>
      <c r="H88" s="166"/>
      <c r="I88" s="163"/>
      <c r="J88" s="166"/>
      <c r="K88" s="163"/>
      <c r="L88" s="166"/>
      <c r="M88" s="211">
        <f t="shared" si="2"/>
        <v>0</v>
      </c>
      <c r="N88" s="588">
        <v>15</v>
      </c>
    </row>
    <row r="89" spans="1:14">
      <c r="A89" s="1852">
        <v>16</v>
      </c>
      <c r="B89" s="586"/>
      <c r="C89" s="1826"/>
      <c r="D89" s="197"/>
      <c r="E89" s="197"/>
      <c r="F89" s="179"/>
      <c r="G89" s="358"/>
      <c r="H89" s="197"/>
      <c r="I89" s="360"/>
      <c r="J89" s="197"/>
      <c r="K89" s="360"/>
      <c r="L89" s="197"/>
      <c r="M89" s="211">
        <f t="shared" si="2"/>
        <v>0</v>
      </c>
      <c r="N89" s="588">
        <v>16</v>
      </c>
    </row>
    <row r="90" spans="1:14">
      <c r="A90" s="1852">
        <v>17</v>
      </c>
      <c r="B90" s="586"/>
      <c r="C90" s="1826"/>
      <c r="D90" s="197"/>
      <c r="E90" s="197"/>
      <c r="F90" s="179"/>
      <c r="G90" s="358"/>
      <c r="H90" s="197"/>
      <c r="I90" s="360"/>
      <c r="J90" s="197"/>
      <c r="K90" s="360"/>
      <c r="L90" s="197"/>
      <c r="M90" s="211">
        <f t="shared" si="2"/>
        <v>0</v>
      </c>
      <c r="N90" s="588">
        <v>17</v>
      </c>
    </row>
    <row r="91" spans="1:14">
      <c r="A91" s="1852">
        <v>18</v>
      </c>
      <c r="B91" s="586"/>
      <c r="C91" s="1826"/>
      <c r="D91" s="166"/>
      <c r="E91" s="166"/>
      <c r="F91" s="165"/>
      <c r="G91" s="242"/>
      <c r="H91" s="166"/>
      <c r="I91" s="163"/>
      <c r="J91" s="166"/>
      <c r="K91" s="163"/>
      <c r="L91" s="166"/>
      <c r="M91" s="211">
        <f t="shared" si="2"/>
        <v>0</v>
      </c>
      <c r="N91" s="588">
        <v>18</v>
      </c>
    </row>
    <row r="92" spans="1:14">
      <c r="A92" s="1852">
        <v>19</v>
      </c>
      <c r="B92" s="586"/>
      <c r="C92" s="1826"/>
      <c r="D92" s="197"/>
      <c r="E92" s="197"/>
      <c r="F92" s="179"/>
      <c r="G92" s="358"/>
      <c r="H92" s="197"/>
      <c r="I92" s="360"/>
      <c r="J92" s="197"/>
      <c r="K92" s="360"/>
      <c r="L92" s="197"/>
      <c r="M92" s="211">
        <f t="shared" si="2"/>
        <v>0</v>
      </c>
      <c r="N92" s="588">
        <v>19</v>
      </c>
    </row>
    <row r="93" spans="1:14">
      <c r="A93" s="1857">
        <v>20</v>
      </c>
      <c r="B93" s="586"/>
      <c r="C93" s="1826"/>
      <c r="D93" s="197"/>
      <c r="E93" s="197"/>
      <c r="F93" s="179"/>
      <c r="G93" s="358"/>
      <c r="H93" s="197"/>
      <c r="I93" s="360"/>
      <c r="J93" s="197"/>
      <c r="K93" s="360"/>
      <c r="L93" s="197"/>
      <c r="M93" s="211">
        <f t="shared" si="2"/>
        <v>0</v>
      </c>
      <c r="N93" s="588">
        <v>20</v>
      </c>
    </row>
    <row r="94" spans="1:14">
      <c r="A94" s="1852">
        <v>21</v>
      </c>
      <c r="B94" s="586"/>
      <c r="C94" s="1826"/>
      <c r="D94" s="197"/>
      <c r="E94" s="197"/>
      <c r="F94" s="179"/>
      <c r="G94" s="358"/>
      <c r="H94" s="197"/>
      <c r="I94" s="360"/>
      <c r="J94" s="197"/>
      <c r="K94" s="360"/>
      <c r="L94" s="197"/>
      <c r="M94" s="211">
        <f t="shared" si="2"/>
        <v>0</v>
      </c>
      <c r="N94" s="588">
        <v>21</v>
      </c>
    </row>
    <row r="95" spans="1:14">
      <c r="A95" s="1852">
        <v>22</v>
      </c>
      <c r="B95" s="586"/>
      <c r="C95" s="1826"/>
      <c r="D95" s="197"/>
      <c r="E95" s="197"/>
      <c r="F95" s="179"/>
      <c r="G95" s="358"/>
      <c r="H95" s="197"/>
      <c r="I95" s="360"/>
      <c r="J95" s="197"/>
      <c r="K95" s="360"/>
      <c r="L95" s="197"/>
      <c r="M95" s="211">
        <f t="shared" si="2"/>
        <v>0</v>
      </c>
      <c r="N95" s="588">
        <v>22</v>
      </c>
    </row>
    <row r="96" spans="1:14">
      <c r="A96" s="1852">
        <v>23</v>
      </c>
      <c r="B96" s="586"/>
      <c r="C96" s="1826"/>
      <c r="D96" s="197"/>
      <c r="E96" s="197"/>
      <c r="F96" s="179"/>
      <c r="G96" s="358"/>
      <c r="H96" s="197"/>
      <c r="I96" s="360"/>
      <c r="J96" s="197"/>
      <c r="K96" s="360"/>
      <c r="L96" s="197"/>
      <c r="M96" s="211">
        <f t="shared" si="2"/>
        <v>0</v>
      </c>
      <c r="N96" s="588">
        <v>23</v>
      </c>
    </row>
    <row r="97" spans="1:14">
      <c r="A97" s="1852">
        <v>24</v>
      </c>
      <c r="B97" s="586"/>
      <c r="C97" s="1826" t="s">
        <v>572</v>
      </c>
      <c r="D97" s="163">
        <f>SUM(D76:D96)</f>
        <v>0</v>
      </c>
      <c r="E97" s="163">
        <f>SUM(E76:E96)</f>
        <v>0</v>
      </c>
      <c r="F97" s="162">
        <f>SUM(F76:F96)</f>
        <v>0</v>
      </c>
      <c r="G97" s="299">
        <f>SUM(G76:G96)</f>
        <v>0</v>
      </c>
      <c r="H97" s="163">
        <f>SUM(H76:H96)</f>
        <v>0</v>
      </c>
      <c r="I97" s="140"/>
      <c r="J97" s="163">
        <f>SUM(J76:J96)</f>
        <v>0</v>
      </c>
      <c r="K97" s="140"/>
      <c r="L97" s="163">
        <f>SUM(L76:L96)</f>
        <v>0</v>
      </c>
      <c r="M97" s="163">
        <f>SUM(M76:M96)</f>
        <v>0</v>
      </c>
      <c r="N97" s="588">
        <v>24</v>
      </c>
    </row>
    <row r="98" spans="1:14">
      <c r="A98" s="1852">
        <v>25</v>
      </c>
      <c r="B98" s="586"/>
      <c r="C98" s="1826" t="s">
        <v>1870</v>
      </c>
      <c r="D98" s="318"/>
      <c r="E98" s="319"/>
      <c r="F98" s="320"/>
      <c r="G98" s="321"/>
      <c r="H98" s="319"/>
      <c r="I98" s="322"/>
      <c r="J98" s="319"/>
      <c r="K98" s="322"/>
      <c r="L98" s="319"/>
      <c r="M98" s="359"/>
      <c r="N98" s="588">
        <v>25</v>
      </c>
    </row>
    <row r="99" spans="1:14">
      <c r="A99" s="1852">
        <v>26</v>
      </c>
      <c r="B99" s="586"/>
      <c r="C99" s="1826"/>
      <c r="D99" s="213"/>
      <c r="E99" s="213"/>
      <c r="F99" s="277"/>
      <c r="G99" s="357"/>
      <c r="H99" s="213"/>
      <c r="I99" s="360"/>
      <c r="J99" s="213"/>
      <c r="K99" s="360"/>
      <c r="L99" s="213"/>
      <c r="M99" s="345">
        <f t="shared" ref="M99:M115" si="3">D99+E99-F99+G99-H99-J99+L99</f>
        <v>0</v>
      </c>
      <c r="N99" s="588">
        <v>26</v>
      </c>
    </row>
    <row r="100" spans="1:14">
      <c r="A100" s="1852">
        <v>27</v>
      </c>
      <c r="B100" s="586"/>
      <c r="C100" s="1826"/>
      <c r="D100" s="197"/>
      <c r="E100" s="197"/>
      <c r="F100" s="179"/>
      <c r="G100" s="358"/>
      <c r="H100" s="197"/>
      <c r="I100" s="360"/>
      <c r="J100" s="197"/>
      <c r="K100" s="360"/>
      <c r="L100" s="197"/>
      <c r="M100" s="211">
        <f t="shared" si="3"/>
        <v>0</v>
      </c>
      <c r="N100" s="588">
        <v>27</v>
      </c>
    </row>
    <row r="101" spans="1:14">
      <c r="A101" s="1852">
        <v>28</v>
      </c>
      <c r="B101" s="586"/>
      <c r="C101" s="1826"/>
      <c r="D101" s="197"/>
      <c r="E101" s="197"/>
      <c r="F101" s="179"/>
      <c r="G101" s="358"/>
      <c r="H101" s="197"/>
      <c r="I101" s="360"/>
      <c r="J101" s="197"/>
      <c r="K101" s="360"/>
      <c r="L101" s="197"/>
      <c r="M101" s="211">
        <f t="shared" si="3"/>
        <v>0</v>
      </c>
      <c r="N101" s="588">
        <v>28</v>
      </c>
    </row>
    <row r="102" spans="1:14">
      <c r="A102" s="1852">
        <v>29</v>
      </c>
      <c r="B102" s="586"/>
      <c r="C102" s="1826"/>
      <c r="D102" s="197"/>
      <c r="E102" s="197"/>
      <c r="F102" s="179"/>
      <c r="G102" s="358"/>
      <c r="H102" s="197"/>
      <c r="I102" s="360"/>
      <c r="J102" s="197"/>
      <c r="K102" s="360"/>
      <c r="L102" s="197"/>
      <c r="M102" s="211">
        <f t="shared" si="3"/>
        <v>0</v>
      </c>
      <c r="N102" s="588">
        <v>29</v>
      </c>
    </row>
    <row r="103" spans="1:14">
      <c r="A103" s="1852">
        <v>30</v>
      </c>
      <c r="B103" s="586"/>
      <c r="C103" s="1826"/>
      <c r="D103" s="197"/>
      <c r="E103" s="197"/>
      <c r="F103" s="179"/>
      <c r="G103" s="358"/>
      <c r="H103" s="197"/>
      <c r="I103" s="360"/>
      <c r="J103" s="197"/>
      <c r="K103" s="360"/>
      <c r="L103" s="197"/>
      <c r="M103" s="211">
        <f t="shared" si="3"/>
        <v>0</v>
      </c>
      <c r="N103" s="588">
        <v>30</v>
      </c>
    </row>
    <row r="104" spans="1:14">
      <c r="A104" s="1852">
        <v>31</v>
      </c>
      <c r="B104" s="586"/>
      <c r="C104" s="1826"/>
      <c r="D104" s="197"/>
      <c r="E104" s="197"/>
      <c r="F104" s="179"/>
      <c r="G104" s="358"/>
      <c r="H104" s="197"/>
      <c r="I104" s="360"/>
      <c r="J104" s="197"/>
      <c r="K104" s="360"/>
      <c r="L104" s="197"/>
      <c r="M104" s="211">
        <f t="shared" si="3"/>
        <v>0</v>
      </c>
      <c r="N104" s="588">
        <v>31</v>
      </c>
    </row>
    <row r="105" spans="1:14">
      <c r="A105" s="1852">
        <v>32</v>
      </c>
      <c r="B105" s="586"/>
      <c r="C105" s="1826"/>
      <c r="D105" s="166"/>
      <c r="E105" s="166"/>
      <c r="F105" s="165"/>
      <c r="G105" s="242"/>
      <c r="H105" s="166"/>
      <c r="I105" s="163"/>
      <c r="J105" s="166"/>
      <c r="K105" s="163"/>
      <c r="L105" s="166"/>
      <c r="M105" s="211">
        <f t="shared" si="3"/>
        <v>0</v>
      </c>
      <c r="N105" s="588">
        <v>32</v>
      </c>
    </row>
    <row r="106" spans="1:14">
      <c r="A106" s="1852">
        <v>33</v>
      </c>
      <c r="B106" s="586"/>
      <c r="C106" s="1826"/>
      <c r="D106" s="197"/>
      <c r="E106" s="197"/>
      <c r="F106" s="179"/>
      <c r="G106" s="358"/>
      <c r="H106" s="197"/>
      <c r="I106" s="360"/>
      <c r="J106" s="197"/>
      <c r="K106" s="360"/>
      <c r="L106" s="197"/>
      <c r="M106" s="211">
        <f t="shared" si="3"/>
        <v>0</v>
      </c>
      <c r="N106" s="588">
        <v>33</v>
      </c>
    </row>
    <row r="107" spans="1:14">
      <c r="A107" s="1852">
        <v>34</v>
      </c>
      <c r="B107" s="586"/>
      <c r="C107" s="1826"/>
      <c r="D107" s="197"/>
      <c r="E107" s="197"/>
      <c r="F107" s="179"/>
      <c r="G107" s="358"/>
      <c r="H107" s="197"/>
      <c r="I107" s="360"/>
      <c r="J107" s="197"/>
      <c r="K107" s="360"/>
      <c r="L107" s="197"/>
      <c r="M107" s="211">
        <f t="shared" si="3"/>
        <v>0</v>
      </c>
      <c r="N107" s="588">
        <v>34</v>
      </c>
    </row>
    <row r="108" spans="1:14">
      <c r="A108" s="1852">
        <v>35</v>
      </c>
      <c r="B108" s="586"/>
      <c r="C108" s="1826"/>
      <c r="D108" s="197"/>
      <c r="E108" s="197"/>
      <c r="F108" s="179"/>
      <c r="G108" s="358"/>
      <c r="H108" s="197"/>
      <c r="I108" s="360"/>
      <c r="J108" s="197"/>
      <c r="K108" s="360"/>
      <c r="L108" s="197"/>
      <c r="M108" s="211">
        <f t="shared" si="3"/>
        <v>0</v>
      </c>
      <c r="N108" s="588">
        <v>35</v>
      </c>
    </row>
    <row r="109" spans="1:14">
      <c r="A109" s="1852">
        <v>36</v>
      </c>
      <c r="B109" s="586"/>
      <c r="C109" s="1826"/>
      <c r="D109" s="197"/>
      <c r="E109" s="197"/>
      <c r="F109" s="179"/>
      <c r="G109" s="358"/>
      <c r="H109" s="197"/>
      <c r="I109" s="360"/>
      <c r="J109" s="197"/>
      <c r="K109" s="360"/>
      <c r="L109" s="197"/>
      <c r="M109" s="211">
        <f t="shared" si="3"/>
        <v>0</v>
      </c>
      <c r="N109" s="588">
        <v>36</v>
      </c>
    </row>
    <row r="110" spans="1:14">
      <c r="A110" s="1852">
        <v>37</v>
      </c>
      <c r="B110" s="586"/>
      <c r="C110" s="1826"/>
      <c r="D110" s="197"/>
      <c r="E110" s="197"/>
      <c r="F110" s="179"/>
      <c r="G110" s="358"/>
      <c r="H110" s="197"/>
      <c r="I110" s="360"/>
      <c r="J110" s="197"/>
      <c r="K110" s="360"/>
      <c r="L110" s="197"/>
      <c r="M110" s="211">
        <f t="shared" si="3"/>
        <v>0</v>
      </c>
      <c r="N110" s="588">
        <v>37</v>
      </c>
    </row>
    <row r="111" spans="1:14">
      <c r="A111" s="1852">
        <v>38</v>
      </c>
      <c r="B111" s="586"/>
      <c r="C111" s="1826"/>
      <c r="D111" s="197"/>
      <c r="E111" s="197"/>
      <c r="F111" s="179"/>
      <c r="G111" s="358"/>
      <c r="H111" s="197"/>
      <c r="I111" s="360"/>
      <c r="J111" s="197"/>
      <c r="K111" s="360"/>
      <c r="L111" s="197"/>
      <c r="M111" s="211">
        <f t="shared" si="3"/>
        <v>0</v>
      </c>
      <c r="N111" s="588">
        <v>38</v>
      </c>
    </row>
    <row r="112" spans="1:14">
      <c r="A112" s="1852">
        <v>39</v>
      </c>
      <c r="B112" s="586"/>
      <c r="C112" s="1826"/>
      <c r="D112" s="166"/>
      <c r="E112" s="166"/>
      <c r="F112" s="165"/>
      <c r="G112" s="242"/>
      <c r="H112" s="166"/>
      <c r="I112" s="163"/>
      <c r="J112" s="166"/>
      <c r="K112" s="163"/>
      <c r="L112" s="166"/>
      <c r="M112" s="211">
        <f t="shared" si="3"/>
        <v>0</v>
      </c>
      <c r="N112" s="588">
        <v>39</v>
      </c>
    </row>
    <row r="113" spans="1:14">
      <c r="A113" s="1857">
        <v>40</v>
      </c>
      <c r="B113" s="586"/>
      <c r="C113" s="1826"/>
      <c r="D113" s="197"/>
      <c r="E113" s="197"/>
      <c r="F113" s="179"/>
      <c r="G113" s="358"/>
      <c r="H113" s="197"/>
      <c r="I113" s="360"/>
      <c r="J113" s="197"/>
      <c r="K113" s="360"/>
      <c r="L113" s="197"/>
      <c r="M113" s="211">
        <f t="shared" si="3"/>
        <v>0</v>
      </c>
      <c r="N113" s="582">
        <v>40</v>
      </c>
    </row>
    <row r="114" spans="1:14">
      <c r="A114" s="1852">
        <v>41</v>
      </c>
      <c r="B114" s="586"/>
      <c r="C114" s="1826"/>
      <c r="D114" s="197"/>
      <c r="E114" s="197"/>
      <c r="F114" s="179"/>
      <c r="G114" s="358"/>
      <c r="H114" s="197"/>
      <c r="I114" s="360"/>
      <c r="J114" s="197"/>
      <c r="K114" s="360"/>
      <c r="L114" s="197"/>
      <c r="M114" s="211">
        <f t="shared" si="3"/>
        <v>0</v>
      </c>
      <c r="N114" s="588">
        <v>41</v>
      </c>
    </row>
    <row r="115" spans="1:14">
      <c r="A115" s="1852">
        <v>42</v>
      </c>
      <c r="B115" s="586"/>
      <c r="C115" s="1826"/>
      <c r="D115" s="197"/>
      <c r="E115" s="197"/>
      <c r="F115" s="179"/>
      <c r="G115" s="358"/>
      <c r="H115" s="197"/>
      <c r="I115" s="360"/>
      <c r="J115" s="197"/>
      <c r="K115" s="360"/>
      <c r="L115" s="197"/>
      <c r="M115" s="211">
        <f t="shared" si="3"/>
        <v>0</v>
      </c>
      <c r="N115" s="588">
        <v>42</v>
      </c>
    </row>
    <row r="116" spans="1:14">
      <c r="A116" s="1852">
        <v>43</v>
      </c>
      <c r="B116" s="586"/>
      <c r="C116" s="1826" t="s">
        <v>573</v>
      </c>
      <c r="D116" s="163">
        <f>SUM(D99:D115)</f>
        <v>0</v>
      </c>
      <c r="E116" s="163">
        <f>SUM(E99:E115)</f>
        <v>0</v>
      </c>
      <c r="F116" s="162">
        <f>SUM(F99:F115)</f>
        <v>0</v>
      </c>
      <c r="G116" s="299">
        <f>SUM(G99:G115)</f>
        <v>0</v>
      </c>
      <c r="H116" s="163">
        <f>SUM(H99:H115)</f>
        <v>0</v>
      </c>
      <c r="I116" s="140"/>
      <c r="J116" s="163">
        <f>SUM(J99:J115)</f>
        <v>0</v>
      </c>
      <c r="K116" s="140"/>
      <c r="L116" s="163">
        <f>SUM(L99:L115)</f>
        <v>0</v>
      </c>
      <c r="M116" s="163">
        <f>SUM(M99:M115)</f>
        <v>0</v>
      </c>
      <c r="N116" s="588">
        <v>43</v>
      </c>
    </row>
    <row r="117" spans="1:14">
      <c r="A117" s="1852">
        <v>44</v>
      </c>
      <c r="B117" s="586"/>
      <c r="C117" s="1826" t="s">
        <v>574</v>
      </c>
      <c r="D117" s="318"/>
      <c r="E117" s="319"/>
      <c r="F117" s="320"/>
      <c r="G117" s="321"/>
      <c r="H117" s="319"/>
      <c r="I117" s="322"/>
      <c r="J117" s="319"/>
      <c r="K117" s="322"/>
      <c r="L117" s="319"/>
      <c r="M117" s="359"/>
      <c r="N117" s="588">
        <v>44</v>
      </c>
    </row>
    <row r="118" spans="1:14">
      <c r="A118" s="1852">
        <v>45</v>
      </c>
      <c r="B118" s="586"/>
      <c r="C118" s="1826"/>
      <c r="D118" s="213"/>
      <c r="E118" s="213"/>
      <c r="F118" s="277"/>
      <c r="G118" s="357"/>
      <c r="H118" s="213"/>
      <c r="I118" s="360"/>
      <c r="J118" s="213"/>
      <c r="K118" s="360"/>
      <c r="L118" s="213"/>
      <c r="M118" s="345">
        <f t="shared" ref="M118:M124" si="4">D118+E118-F118+G118-H118-J118+L118</f>
        <v>0</v>
      </c>
      <c r="N118" s="588">
        <v>45</v>
      </c>
    </row>
    <row r="119" spans="1:14">
      <c r="A119" s="1852">
        <v>46</v>
      </c>
      <c r="B119" s="586"/>
      <c r="C119" s="1826"/>
      <c r="D119" s="197"/>
      <c r="E119" s="197"/>
      <c r="F119" s="179"/>
      <c r="G119" s="358"/>
      <c r="H119" s="197"/>
      <c r="I119" s="360"/>
      <c r="J119" s="197"/>
      <c r="K119" s="360"/>
      <c r="L119" s="197"/>
      <c r="M119" s="211">
        <f t="shared" si="4"/>
        <v>0</v>
      </c>
      <c r="N119" s="588">
        <v>46</v>
      </c>
    </row>
    <row r="120" spans="1:14">
      <c r="A120" s="1852">
        <v>47</v>
      </c>
      <c r="B120" s="586"/>
      <c r="C120" s="1826"/>
      <c r="D120" s="166"/>
      <c r="E120" s="166"/>
      <c r="F120" s="165"/>
      <c r="G120" s="242"/>
      <c r="H120" s="166"/>
      <c r="I120" s="163"/>
      <c r="J120" s="166"/>
      <c r="K120" s="163"/>
      <c r="L120" s="166"/>
      <c r="M120" s="211">
        <f t="shared" si="4"/>
        <v>0</v>
      </c>
      <c r="N120" s="588">
        <v>47</v>
      </c>
    </row>
    <row r="121" spans="1:14">
      <c r="A121" s="1852">
        <v>48</v>
      </c>
      <c r="B121" s="586"/>
      <c r="C121" s="1826"/>
      <c r="D121" s="197"/>
      <c r="E121" s="197"/>
      <c r="F121" s="179"/>
      <c r="G121" s="358"/>
      <c r="H121" s="197"/>
      <c r="I121" s="360"/>
      <c r="J121" s="197"/>
      <c r="K121" s="360"/>
      <c r="L121" s="197"/>
      <c r="M121" s="211">
        <f t="shared" si="4"/>
        <v>0</v>
      </c>
      <c r="N121" s="588">
        <v>48</v>
      </c>
    </row>
    <row r="122" spans="1:14">
      <c r="A122" s="1852">
        <v>49</v>
      </c>
      <c r="B122" s="586"/>
      <c r="C122" s="1826"/>
      <c r="D122" s="197"/>
      <c r="E122" s="197"/>
      <c r="F122" s="179"/>
      <c r="G122" s="358"/>
      <c r="H122" s="197"/>
      <c r="I122" s="360"/>
      <c r="J122" s="197"/>
      <c r="K122" s="360"/>
      <c r="L122" s="197"/>
      <c r="M122" s="211">
        <f t="shared" si="4"/>
        <v>0</v>
      </c>
      <c r="N122" s="588">
        <v>49</v>
      </c>
    </row>
    <row r="123" spans="1:14">
      <c r="A123" s="1852">
        <v>50</v>
      </c>
      <c r="B123" s="586"/>
      <c r="C123" s="1826"/>
      <c r="D123" s="197"/>
      <c r="E123" s="197"/>
      <c r="F123" s="179"/>
      <c r="G123" s="358"/>
      <c r="H123" s="197"/>
      <c r="I123" s="360"/>
      <c r="J123" s="197"/>
      <c r="K123" s="360"/>
      <c r="L123" s="197"/>
      <c r="M123" s="211">
        <f t="shared" si="4"/>
        <v>0</v>
      </c>
      <c r="N123" s="588">
        <v>50</v>
      </c>
    </row>
    <row r="124" spans="1:14">
      <c r="A124" s="1852">
        <v>51</v>
      </c>
      <c r="B124" s="586"/>
      <c r="C124" s="1826"/>
      <c r="D124" s="166"/>
      <c r="E124" s="166"/>
      <c r="F124" s="165"/>
      <c r="G124" s="242"/>
      <c r="H124" s="166"/>
      <c r="I124" s="163"/>
      <c r="J124" s="166"/>
      <c r="K124" s="163"/>
      <c r="L124" s="166"/>
      <c r="M124" s="211">
        <f t="shared" si="4"/>
        <v>0</v>
      </c>
      <c r="N124" s="588">
        <v>51</v>
      </c>
    </row>
    <row r="125" spans="1:14" ht="15.75" thickBot="1">
      <c r="A125" s="685">
        <v>52</v>
      </c>
      <c r="B125" s="362"/>
      <c r="C125" s="548" t="s">
        <v>4372</v>
      </c>
      <c r="D125" s="171">
        <f>SUM(D118:D124)</f>
        <v>0</v>
      </c>
      <c r="E125" s="171">
        <f>SUM(E118:E124)</f>
        <v>0</v>
      </c>
      <c r="F125" s="169">
        <f>SUM(F118:F124)</f>
        <v>0</v>
      </c>
      <c r="G125" s="309">
        <f>SUM(G118:G124)</f>
        <v>0</v>
      </c>
      <c r="H125" s="171">
        <f>SUM(H118:H124)</f>
        <v>0</v>
      </c>
      <c r="I125" s="152"/>
      <c r="J125" s="171">
        <f>SUM(J118:J124)</f>
        <v>0</v>
      </c>
      <c r="K125" s="152"/>
      <c r="L125" s="171">
        <f>SUM(L118:L124)</f>
        <v>0</v>
      </c>
      <c r="M125" s="154">
        <f>SUM(M118:M124)</f>
        <v>0</v>
      </c>
      <c r="N125" s="686">
        <v>52</v>
      </c>
    </row>
    <row r="127" spans="1:14">
      <c r="A127" s="7" t="s">
        <v>4373</v>
      </c>
      <c r="B127" s="7"/>
      <c r="C127" s="7"/>
      <c r="D127" s="7"/>
      <c r="E127" s="7"/>
      <c r="F127" s="7"/>
      <c r="G127" s="7" t="s">
        <v>4374</v>
      </c>
      <c r="H127" s="7"/>
      <c r="I127" s="7"/>
      <c r="J127" s="7"/>
      <c r="K127" s="7"/>
      <c r="L127" s="7"/>
      <c r="M127" s="7"/>
      <c r="N127" s="7"/>
    </row>
    <row r="128" spans="1:14" ht="15.75" thickBot="1">
      <c r="A128" s="4" t="str">
        <f>'Data Sheet'!$C$25</f>
        <v>Orange and Rockland Utilities, Inc</v>
      </c>
      <c r="E128" s="569" t="str">
        <f>'Data Sheet'!$C$38</f>
        <v>12/31/2013</v>
      </c>
      <c r="F128" s="4">
        <f>'Data Sheet'!$C$35</f>
        <v>0</v>
      </c>
      <c r="G128" s="4" t="str">
        <f>'Data Sheet'!$C$25</f>
        <v>Orange and Rockland Utilities, Inc</v>
      </c>
      <c r="K128" s="569"/>
      <c r="M128" s="756" t="str">
        <f>'Data Sheet'!$C$38</f>
        <v>12/31/2013</v>
      </c>
    </row>
    <row r="129" spans="1:14">
      <c r="A129" s="642" t="s">
        <v>3783</v>
      </c>
      <c r="B129" s="643"/>
      <c r="C129" s="643"/>
      <c r="D129" s="643"/>
      <c r="E129" s="643"/>
      <c r="F129" s="644"/>
      <c r="G129" s="642" t="s">
        <v>3784</v>
      </c>
      <c r="H129" s="643"/>
      <c r="I129" s="643"/>
      <c r="J129" s="643"/>
      <c r="K129" s="643"/>
      <c r="L129" s="643"/>
      <c r="M129" s="643"/>
      <c r="N129" s="571"/>
    </row>
    <row r="130" spans="1:14">
      <c r="A130" s="1824"/>
      <c r="F130" s="573"/>
      <c r="G130" s="1824"/>
      <c r="N130" s="573"/>
    </row>
    <row r="131" spans="1:14">
      <c r="A131" s="1855"/>
      <c r="B131" s="586"/>
      <c r="C131" s="585"/>
      <c r="D131" s="586"/>
      <c r="E131" s="624" t="s">
        <v>2007</v>
      </c>
      <c r="F131" s="597"/>
      <c r="G131" s="595" t="s">
        <v>2007</v>
      </c>
      <c r="H131" s="596"/>
      <c r="I131" s="624" t="s">
        <v>2008</v>
      </c>
      <c r="J131" s="596"/>
      <c r="K131" s="596"/>
      <c r="L131" s="596"/>
      <c r="M131" s="600"/>
      <c r="N131" s="587"/>
    </row>
    <row r="132" spans="1:14">
      <c r="A132" s="1857" t="s">
        <v>4231</v>
      </c>
      <c r="B132" s="306"/>
      <c r="D132" s="1858" t="s">
        <v>3042</v>
      </c>
      <c r="E132" s="1858" t="s">
        <v>891</v>
      </c>
      <c r="F132" s="582" t="s">
        <v>891</v>
      </c>
      <c r="G132" s="1857" t="s">
        <v>891</v>
      </c>
      <c r="H132" s="1858" t="s">
        <v>891</v>
      </c>
      <c r="I132" s="607" t="s">
        <v>1282</v>
      </c>
      <c r="J132" s="544"/>
      <c r="K132" s="607" t="s">
        <v>1279</v>
      </c>
      <c r="L132" s="544"/>
      <c r="M132" s="583" t="s">
        <v>3042</v>
      </c>
      <c r="N132" s="582" t="s">
        <v>4231</v>
      </c>
    </row>
    <row r="133" spans="1:14">
      <c r="A133" s="1857" t="s">
        <v>4234</v>
      </c>
      <c r="B133" s="306"/>
      <c r="C133" s="1833" t="s">
        <v>3832</v>
      </c>
      <c r="D133" s="1858" t="s">
        <v>2552</v>
      </c>
      <c r="E133" s="1858" t="s">
        <v>2011</v>
      </c>
      <c r="F133" s="582" t="s">
        <v>2012</v>
      </c>
      <c r="G133" s="1857" t="s">
        <v>2011</v>
      </c>
      <c r="H133" s="1858" t="s">
        <v>2012</v>
      </c>
      <c r="I133" s="1858" t="s">
        <v>2013</v>
      </c>
      <c r="J133" s="1858" t="s">
        <v>3045</v>
      </c>
      <c r="K133" s="1858" t="s">
        <v>2013</v>
      </c>
      <c r="L133" s="1858" t="s">
        <v>3045</v>
      </c>
      <c r="M133" s="583" t="s">
        <v>764</v>
      </c>
      <c r="N133" s="582" t="s">
        <v>4234</v>
      </c>
    </row>
    <row r="134" spans="1:14">
      <c r="A134" s="1857"/>
      <c r="B134" s="306"/>
      <c r="D134" s="1858" t="s">
        <v>1296</v>
      </c>
      <c r="E134" s="1858" t="s">
        <v>1622</v>
      </c>
      <c r="F134" s="582" t="s">
        <v>1623</v>
      </c>
      <c r="G134" s="1857" t="s">
        <v>1624</v>
      </c>
      <c r="H134" s="1858" t="s">
        <v>2017</v>
      </c>
      <c r="I134" s="1858" t="s">
        <v>2018</v>
      </c>
      <c r="J134" s="306"/>
      <c r="K134" s="1858" t="s">
        <v>2019</v>
      </c>
      <c r="L134" s="306"/>
      <c r="M134" s="575"/>
      <c r="N134" s="582"/>
    </row>
    <row r="135" spans="1:14">
      <c r="A135" s="1852"/>
      <c r="B135" s="360"/>
      <c r="C135" s="609" t="s">
        <v>74</v>
      </c>
      <c r="D135" s="1854" t="s">
        <v>2140</v>
      </c>
      <c r="E135" s="1854" t="s">
        <v>2141</v>
      </c>
      <c r="F135" s="588" t="s">
        <v>2142</v>
      </c>
      <c r="G135" s="1852" t="s">
        <v>4070</v>
      </c>
      <c r="H135" s="1854" t="s">
        <v>4071</v>
      </c>
      <c r="I135" s="1854" t="s">
        <v>4072</v>
      </c>
      <c r="J135" s="1854" t="s">
        <v>4073</v>
      </c>
      <c r="K135" s="1854" t="s">
        <v>4074</v>
      </c>
      <c r="L135" s="1854" t="s">
        <v>4075</v>
      </c>
      <c r="M135" s="610" t="s">
        <v>4018</v>
      </c>
      <c r="N135" s="588"/>
    </row>
    <row r="136" spans="1:14">
      <c r="A136" s="1852">
        <v>1</v>
      </c>
      <c r="B136" s="306"/>
      <c r="C136" s="1826"/>
      <c r="D136" s="323"/>
      <c r="E136" s="324"/>
      <c r="F136" s="325"/>
      <c r="G136" s="326" t="s">
        <v>3747</v>
      </c>
      <c r="H136" s="324" t="s">
        <v>3747</v>
      </c>
      <c r="I136" s="327"/>
      <c r="J136" s="327"/>
      <c r="K136" s="327"/>
      <c r="L136" s="327"/>
      <c r="M136" s="674"/>
      <c r="N136" s="588">
        <v>1</v>
      </c>
    </row>
    <row r="137" spans="1:14">
      <c r="A137" s="1852">
        <v>2</v>
      </c>
      <c r="B137" s="586"/>
      <c r="C137" s="1826"/>
      <c r="D137" s="675"/>
      <c r="E137" s="329"/>
      <c r="F137" s="676"/>
      <c r="G137" s="294" t="s">
        <v>3747</v>
      </c>
      <c r="H137" s="291" t="s">
        <v>3747</v>
      </c>
      <c r="I137" s="329"/>
      <c r="J137" s="329"/>
      <c r="K137" s="329"/>
      <c r="L137" s="329"/>
      <c r="M137" s="677"/>
      <c r="N137" s="588">
        <v>2</v>
      </c>
    </row>
    <row r="138" spans="1:14">
      <c r="A138" s="1852">
        <v>3</v>
      </c>
      <c r="B138" s="586"/>
      <c r="C138" s="1826"/>
      <c r="D138" s="213"/>
      <c r="E138" s="213"/>
      <c r="F138" s="277"/>
      <c r="G138" s="357"/>
      <c r="H138" s="213"/>
      <c r="I138" s="360"/>
      <c r="J138" s="213"/>
      <c r="K138" s="360"/>
      <c r="L138" s="213"/>
      <c r="M138" s="345">
        <f t="shared" ref="M138:M186" si="5">D138+E138-F138+G138-H138-J138+L138</f>
        <v>0</v>
      </c>
      <c r="N138" s="588">
        <v>3</v>
      </c>
    </row>
    <row r="139" spans="1:14">
      <c r="A139" s="1852">
        <v>4</v>
      </c>
      <c r="B139" s="586"/>
      <c r="C139" s="1826"/>
      <c r="D139" s="197"/>
      <c r="E139" s="197"/>
      <c r="F139" s="179"/>
      <c r="G139" s="358"/>
      <c r="H139" s="197"/>
      <c r="I139" s="360"/>
      <c r="J139" s="197"/>
      <c r="K139" s="360"/>
      <c r="L139" s="197"/>
      <c r="M139" s="211">
        <f t="shared" si="5"/>
        <v>0</v>
      </c>
      <c r="N139" s="588">
        <v>4</v>
      </c>
    </row>
    <row r="140" spans="1:14">
      <c r="A140" s="1852">
        <v>5</v>
      </c>
      <c r="B140" s="586"/>
      <c r="C140" s="1826"/>
      <c r="D140" s="197"/>
      <c r="E140" s="197"/>
      <c r="F140" s="179"/>
      <c r="G140" s="358"/>
      <c r="H140" s="197"/>
      <c r="I140" s="360"/>
      <c r="J140" s="197"/>
      <c r="K140" s="360"/>
      <c r="L140" s="197"/>
      <c r="M140" s="211">
        <f t="shared" si="5"/>
        <v>0</v>
      </c>
      <c r="N140" s="588">
        <v>5</v>
      </c>
    </row>
    <row r="141" spans="1:14">
      <c r="A141" s="1852">
        <v>6</v>
      </c>
      <c r="B141" s="586"/>
      <c r="C141" s="1826"/>
      <c r="D141" s="197"/>
      <c r="E141" s="197"/>
      <c r="F141" s="179"/>
      <c r="G141" s="358"/>
      <c r="H141" s="197"/>
      <c r="I141" s="360"/>
      <c r="J141" s="197"/>
      <c r="K141" s="360"/>
      <c r="L141" s="197"/>
      <c r="M141" s="211">
        <f t="shared" si="5"/>
        <v>0</v>
      </c>
      <c r="N141" s="588">
        <v>6</v>
      </c>
    </row>
    <row r="142" spans="1:14">
      <c r="A142" s="1852">
        <v>7</v>
      </c>
      <c r="B142" s="586"/>
      <c r="C142" s="1826"/>
      <c r="D142" s="197"/>
      <c r="E142" s="197"/>
      <c r="F142" s="179"/>
      <c r="G142" s="358"/>
      <c r="H142" s="197"/>
      <c r="I142" s="360"/>
      <c r="J142" s="197"/>
      <c r="K142" s="360"/>
      <c r="L142" s="197"/>
      <c r="M142" s="211">
        <f t="shared" si="5"/>
        <v>0</v>
      </c>
      <c r="N142" s="588">
        <v>7</v>
      </c>
    </row>
    <row r="143" spans="1:14">
      <c r="A143" s="1852">
        <v>8</v>
      </c>
      <c r="B143" s="586"/>
      <c r="C143" s="1826"/>
      <c r="D143" s="197"/>
      <c r="E143" s="197"/>
      <c r="F143" s="179"/>
      <c r="G143" s="358"/>
      <c r="H143" s="197"/>
      <c r="I143" s="360"/>
      <c r="J143" s="197"/>
      <c r="K143" s="360"/>
      <c r="L143" s="197"/>
      <c r="M143" s="211">
        <f t="shared" si="5"/>
        <v>0</v>
      </c>
      <c r="N143" s="588">
        <v>8</v>
      </c>
    </row>
    <row r="144" spans="1:14">
      <c r="A144" s="1852">
        <v>9</v>
      </c>
      <c r="B144" s="586"/>
      <c r="C144" s="1826"/>
      <c r="D144" s="166"/>
      <c r="E144" s="166"/>
      <c r="F144" s="165"/>
      <c r="G144" s="242"/>
      <c r="H144" s="166"/>
      <c r="I144" s="163"/>
      <c r="J144" s="166"/>
      <c r="K144" s="163"/>
      <c r="L144" s="166"/>
      <c r="M144" s="211">
        <f t="shared" si="5"/>
        <v>0</v>
      </c>
      <c r="N144" s="588">
        <v>9</v>
      </c>
    </row>
    <row r="145" spans="1:14">
      <c r="A145" s="1852">
        <v>10</v>
      </c>
      <c r="B145" s="586"/>
      <c r="C145" s="1826"/>
      <c r="D145" s="197"/>
      <c r="E145" s="197"/>
      <c r="F145" s="179"/>
      <c r="G145" s="358"/>
      <c r="H145" s="197"/>
      <c r="I145" s="360"/>
      <c r="J145" s="197"/>
      <c r="K145" s="360"/>
      <c r="L145" s="197"/>
      <c r="M145" s="211">
        <f t="shared" si="5"/>
        <v>0</v>
      </c>
      <c r="N145" s="588">
        <v>10</v>
      </c>
    </row>
    <row r="146" spans="1:14">
      <c r="A146" s="1852">
        <v>11</v>
      </c>
      <c r="B146" s="586"/>
      <c r="C146" s="1826"/>
      <c r="D146" s="197"/>
      <c r="E146" s="197"/>
      <c r="F146" s="179"/>
      <c r="G146" s="358"/>
      <c r="H146" s="197"/>
      <c r="I146" s="360"/>
      <c r="J146" s="197"/>
      <c r="K146" s="360"/>
      <c r="L146" s="197"/>
      <c r="M146" s="211">
        <f t="shared" si="5"/>
        <v>0</v>
      </c>
      <c r="N146" s="588">
        <v>11</v>
      </c>
    </row>
    <row r="147" spans="1:14">
      <c r="A147" s="1852">
        <v>12</v>
      </c>
      <c r="B147" s="586"/>
      <c r="C147" s="1826"/>
      <c r="D147" s="197"/>
      <c r="E147" s="197"/>
      <c r="F147" s="179"/>
      <c r="G147" s="358"/>
      <c r="H147" s="197"/>
      <c r="I147" s="360"/>
      <c r="J147" s="197"/>
      <c r="K147" s="360"/>
      <c r="L147" s="197"/>
      <c r="M147" s="211">
        <f t="shared" si="5"/>
        <v>0</v>
      </c>
      <c r="N147" s="588">
        <v>12</v>
      </c>
    </row>
    <row r="148" spans="1:14">
      <c r="A148" s="1852">
        <v>13</v>
      </c>
      <c r="B148" s="586"/>
      <c r="C148" s="1826"/>
      <c r="D148" s="197"/>
      <c r="E148" s="197"/>
      <c r="F148" s="179"/>
      <c r="G148" s="358"/>
      <c r="H148" s="197"/>
      <c r="I148" s="360"/>
      <c r="J148" s="197"/>
      <c r="K148" s="360"/>
      <c r="L148" s="197"/>
      <c r="M148" s="211">
        <f t="shared" si="5"/>
        <v>0</v>
      </c>
      <c r="N148" s="588">
        <v>13</v>
      </c>
    </row>
    <row r="149" spans="1:14">
      <c r="A149" s="1852">
        <v>14</v>
      </c>
      <c r="B149" s="586"/>
      <c r="C149" s="1826"/>
      <c r="D149" s="197"/>
      <c r="E149" s="197"/>
      <c r="F149" s="179"/>
      <c r="G149" s="358"/>
      <c r="H149" s="197"/>
      <c r="I149" s="360"/>
      <c r="J149" s="197"/>
      <c r="K149" s="360"/>
      <c r="L149" s="197"/>
      <c r="M149" s="211">
        <f t="shared" si="5"/>
        <v>0</v>
      </c>
      <c r="N149" s="588">
        <v>14</v>
      </c>
    </row>
    <row r="150" spans="1:14">
      <c r="A150" s="1852">
        <v>15</v>
      </c>
      <c r="B150" s="586"/>
      <c r="C150" s="1826"/>
      <c r="D150" s="166"/>
      <c r="E150" s="166"/>
      <c r="F150" s="165"/>
      <c r="G150" s="242"/>
      <c r="H150" s="166"/>
      <c r="I150" s="163"/>
      <c r="J150" s="166"/>
      <c r="K150" s="163"/>
      <c r="L150" s="166"/>
      <c r="M150" s="211">
        <f t="shared" si="5"/>
        <v>0</v>
      </c>
      <c r="N150" s="588">
        <v>15</v>
      </c>
    </row>
    <row r="151" spans="1:14">
      <c r="A151" s="1852">
        <v>16</v>
      </c>
      <c r="B151" s="586"/>
      <c r="C151" s="1826"/>
      <c r="D151" s="197"/>
      <c r="E151" s="197"/>
      <c r="F151" s="179"/>
      <c r="G151" s="358"/>
      <c r="H151" s="197"/>
      <c r="I151" s="360"/>
      <c r="J151" s="197"/>
      <c r="K151" s="360"/>
      <c r="L151" s="197"/>
      <c r="M151" s="211">
        <f t="shared" si="5"/>
        <v>0</v>
      </c>
      <c r="N151" s="588">
        <v>16</v>
      </c>
    </row>
    <row r="152" spans="1:14">
      <c r="A152" s="1852">
        <v>17</v>
      </c>
      <c r="B152" s="586"/>
      <c r="C152" s="1826"/>
      <c r="D152" s="197"/>
      <c r="E152" s="197"/>
      <c r="F152" s="179"/>
      <c r="G152" s="358"/>
      <c r="H152" s="197"/>
      <c r="I152" s="360"/>
      <c r="J152" s="197"/>
      <c r="K152" s="360"/>
      <c r="L152" s="197"/>
      <c r="M152" s="211">
        <f t="shared" si="5"/>
        <v>0</v>
      </c>
      <c r="N152" s="588">
        <v>17</v>
      </c>
    </row>
    <row r="153" spans="1:14">
      <c r="A153" s="1852">
        <v>18</v>
      </c>
      <c r="B153" s="586"/>
      <c r="C153" s="1826"/>
      <c r="D153" s="166"/>
      <c r="E153" s="166"/>
      <c r="F153" s="165"/>
      <c r="G153" s="242"/>
      <c r="H153" s="166"/>
      <c r="I153" s="163"/>
      <c r="J153" s="166"/>
      <c r="K153" s="163"/>
      <c r="L153" s="166"/>
      <c r="M153" s="211">
        <f t="shared" si="5"/>
        <v>0</v>
      </c>
      <c r="N153" s="588">
        <v>18</v>
      </c>
    </row>
    <row r="154" spans="1:14">
      <c r="A154" s="1852">
        <v>19</v>
      </c>
      <c r="B154" s="586"/>
      <c r="C154" s="1826"/>
      <c r="D154" s="197"/>
      <c r="E154" s="197"/>
      <c r="F154" s="179"/>
      <c r="G154" s="358"/>
      <c r="H154" s="197"/>
      <c r="I154" s="360"/>
      <c r="J154" s="197"/>
      <c r="K154" s="360"/>
      <c r="L154" s="197"/>
      <c r="M154" s="211">
        <f t="shared" si="5"/>
        <v>0</v>
      </c>
      <c r="N154" s="588">
        <v>19</v>
      </c>
    </row>
    <row r="155" spans="1:14">
      <c r="A155" s="1857">
        <v>20</v>
      </c>
      <c r="B155" s="586"/>
      <c r="C155" s="1826"/>
      <c r="D155" s="197"/>
      <c r="E155" s="197"/>
      <c r="F155" s="179"/>
      <c r="G155" s="358"/>
      <c r="H155" s="197"/>
      <c r="I155" s="360"/>
      <c r="J155" s="197"/>
      <c r="K155" s="360"/>
      <c r="L155" s="197"/>
      <c r="M155" s="211">
        <f t="shared" si="5"/>
        <v>0</v>
      </c>
      <c r="N155" s="588">
        <v>20</v>
      </c>
    </row>
    <row r="156" spans="1:14">
      <c r="A156" s="1852">
        <v>21</v>
      </c>
      <c r="B156" s="586"/>
      <c r="C156" s="1826"/>
      <c r="D156" s="197"/>
      <c r="E156" s="197"/>
      <c r="F156" s="179"/>
      <c r="G156" s="358"/>
      <c r="H156" s="197"/>
      <c r="I156" s="360"/>
      <c r="J156" s="197"/>
      <c r="K156" s="360"/>
      <c r="L156" s="197"/>
      <c r="M156" s="211">
        <f t="shared" si="5"/>
        <v>0</v>
      </c>
      <c r="N156" s="588">
        <v>21</v>
      </c>
    </row>
    <row r="157" spans="1:14">
      <c r="A157" s="1852">
        <v>22</v>
      </c>
      <c r="B157" s="586"/>
      <c r="C157" s="1826"/>
      <c r="D157" s="197"/>
      <c r="E157" s="197"/>
      <c r="F157" s="179"/>
      <c r="G157" s="358"/>
      <c r="H157" s="197"/>
      <c r="I157" s="360"/>
      <c r="J157" s="197"/>
      <c r="K157" s="360"/>
      <c r="L157" s="197"/>
      <c r="M157" s="211">
        <f t="shared" si="5"/>
        <v>0</v>
      </c>
      <c r="N157" s="588">
        <v>22</v>
      </c>
    </row>
    <row r="158" spans="1:14">
      <c r="A158" s="1852">
        <v>23</v>
      </c>
      <c r="B158" s="586"/>
      <c r="C158" s="1826"/>
      <c r="D158" s="197"/>
      <c r="E158" s="197"/>
      <c r="F158" s="179"/>
      <c r="G158" s="358"/>
      <c r="H158" s="197"/>
      <c r="I158" s="360"/>
      <c r="J158" s="197"/>
      <c r="K158" s="360"/>
      <c r="L158" s="197"/>
      <c r="M158" s="211">
        <f t="shared" si="5"/>
        <v>0</v>
      </c>
      <c r="N158" s="588">
        <v>23</v>
      </c>
    </row>
    <row r="159" spans="1:14">
      <c r="A159" s="1852">
        <v>24</v>
      </c>
      <c r="B159" s="586"/>
      <c r="C159" s="1826"/>
      <c r="D159" s="197"/>
      <c r="E159" s="197"/>
      <c r="F159" s="179"/>
      <c r="G159" s="358"/>
      <c r="H159" s="197"/>
      <c r="I159" s="360"/>
      <c r="J159" s="197"/>
      <c r="K159" s="360"/>
      <c r="L159" s="197"/>
      <c r="M159" s="211">
        <f t="shared" si="5"/>
        <v>0</v>
      </c>
      <c r="N159" s="588">
        <v>24</v>
      </c>
    </row>
    <row r="160" spans="1:14">
      <c r="A160" s="1852">
        <v>25</v>
      </c>
      <c r="B160" s="586"/>
      <c r="C160" s="1826"/>
      <c r="D160" s="197"/>
      <c r="E160" s="197"/>
      <c r="F160" s="179"/>
      <c r="G160" s="358"/>
      <c r="H160" s="197"/>
      <c r="I160" s="360"/>
      <c r="J160" s="197"/>
      <c r="K160" s="360"/>
      <c r="L160" s="197"/>
      <c r="M160" s="211">
        <f t="shared" si="5"/>
        <v>0</v>
      </c>
      <c r="N160" s="588">
        <v>25</v>
      </c>
    </row>
    <row r="161" spans="1:14">
      <c r="A161" s="1852">
        <v>26</v>
      </c>
      <c r="B161" s="586"/>
      <c r="C161" s="1826"/>
      <c r="D161" s="197"/>
      <c r="E161" s="197"/>
      <c r="F161" s="179"/>
      <c r="G161" s="358"/>
      <c r="H161" s="197"/>
      <c r="I161" s="360"/>
      <c r="J161" s="197"/>
      <c r="K161" s="360"/>
      <c r="L161" s="197"/>
      <c r="M161" s="211">
        <f t="shared" si="5"/>
        <v>0</v>
      </c>
      <c r="N161" s="588">
        <v>26</v>
      </c>
    </row>
    <row r="162" spans="1:14">
      <c r="A162" s="1852">
        <v>27</v>
      </c>
      <c r="B162" s="586"/>
      <c r="C162" s="1826"/>
      <c r="D162" s="197"/>
      <c r="E162" s="197"/>
      <c r="F162" s="179"/>
      <c r="G162" s="358"/>
      <c r="H162" s="197"/>
      <c r="I162" s="360"/>
      <c r="J162" s="197"/>
      <c r="K162" s="360"/>
      <c r="L162" s="197"/>
      <c r="M162" s="211">
        <f t="shared" si="5"/>
        <v>0</v>
      </c>
      <c r="N162" s="588">
        <v>27</v>
      </c>
    </row>
    <row r="163" spans="1:14">
      <c r="A163" s="1852">
        <v>28</v>
      </c>
      <c r="B163" s="586"/>
      <c r="C163" s="1826"/>
      <c r="D163" s="197"/>
      <c r="E163" s="197"/>
      <c r="F163" s="179"/>
      <c r="G163" s="358"/>
      <c r="H163" s="197"/>
      <c r="I163" s="360"/>
      <c r="J163" s="197"/>
      <c r="K163" s="360"/>
      <c r="L163" s="197"/>
      <c r="M163" s="211">
        <f t="shared" si="5"/>
        <v>0</v>
      </c>
      <c r="N163" s="588">
        <v>28</v>
      </c>
    </row>
    <row r="164" spans="1:14">
      <c r="A164" s="1852">
        <v>29</v>
      </c>
      <c r="B164" s="586"/>
      <c r="C164" s="1826"/>
      <c r="D164" s="197"/>
      <c r="E164" s="197"/>
      <c r="F164" s="179"/>
      <c r="G164" s="358"/>
      <c r="H164" s="197"/>
      <c r="I164" s="360"/>
      <c r="J164" s="197"/>
      <c r="K164" s="360"/>
      <c r="L164" s="197"/>
      <c r="M164" s="211">
        <f t="shared" si="5"/>
        <v>0</v>
      </c>
      <c r="N164" s="588">
        <v>29</v>
      </c>
    </row>
    <row r="165" spans="1:14">
      <c r="A165" s="1852">
        <v>30</v>
      </c>
      <c r="B165" s="586"/>
      <c r="C165" s="1826"/>
      <c r="D165" s="197"/>
      <c r="E165" s="197"/>
      <c r="F165" s="179"/>
      <c r="G165" s="358"/>
      <c r="H165" s="197"/>
      <c r="I165" s="360"/>
      <c r="J165" s="197"/>
      <c r="K165" s="360"/>
      <c r="L165" s="197"/>
      <c r="M165" s="211">
        <f t="shared" si="5"/>
        <v>0</v>
      </c>
      <c r="N165" s="588">
        <v>30</v>
      </c>
    </row>
    <row r="166" spans="1:14">
      <c r="A166" s="1852">
        <v>31</v>
      </c>
      <c r="B166" s="586"/>
      <c r="C166" s="1826"/>
      <c r="D166" s="197"/>
      <c r="E166" s="197"/>
      <c r="F166" s="179"/>
      <c r="G166" s="358"/>
      <c r="H166" s="197"/>
      <c r="I166" s="360"/>
      <c r="J166" s="197"/>
      <c r="K166" s="360"/>
      <c r="L166" s="197"/>
      <c r="M166" s="211">
        <f t="shared" si="5"/>
        <v>0</v>
      </c>
      <c r="N166" s="588">
        <v>31</v>
      </c>
    </row>
    <row r="167" spans="1:14">
      <c r="A167" s="1852">
        <v>32</v>
      </c>
      <c r="B167" s="586"/>
      <c r="C167" s="1826"/>
      <c r="D167" s="166"/>
      <c r="E167" s="166"/>
      <c r="F167" s="165"/>
      <c r="G167" s="242"/>
      <c r="H167" s="166"/>
      <c r="I167" s="163"/>
      <c r="J167" s="166"/>
      <c r="K167" s="163"/>
      <c r="L167" s="166"/>
      <c r="M167" s="211">
        <f t="shared" si="5"/>
        <v>0</v>
      </c>
      <c r="N167" s="588">
        <v>32</v>
      </c>
    </row>
    <row r="168" spans="1:14">
      <c r="A168" s="1852">
        <v>33</v>
      </c>
      <c r="B168" s="586"/>
      <c r="C168" s="1826"/>
      <c r="D168" s="197"/>
      <c r="E168" s="197"/>
      <c r="F168" s="179"/>
      <c r="G168" s="358"/>
      <c r="H168" s="197"/>
      <c r="I168" s="360"/>
      <c r="J168" s="197"/>
      <c r="K168" s="360"/>
      <c r="L168" s="197"/>
      <c r="M168" s="211">
        <f t="shared" si="5"/>
        <v>0</v>
      </c>
      <c r="N168" s="588">
        <v>33</v>
      </c>
    </row>
    <row r="169" spans="1:14">
      <c r="A169" s="1852">
        <v>34</v>
      </c>
      <c r="B169" s="586"/>
      <c r="C169" s="1826"/>
      <c r="D169" s="197"/>
      <c r="E169" s="197"/>
      <c r="F169" s="179"/>
      <c r="G169" s="358"/>
      <c r="H169" s="197"/>
      <c r="I169" s="360"/>
      <c r="J169" s="197"/>
      <c r="K169" s="360"/>
      <c r="L169" s="197"/>
      <c r="M169" s="211">
        <f t="shared" si="5"/>
        <v>0</v>
      </c>
      <c r="N169" s="588">
        <v>34</v>
      </c>
    </row>
    <row r="170" spans="1:14">
      <c r="A170" s="1852">
        <v>35</v>
      </c>
      <c r="B170" s="586"/>
      <c r="C170" s="1826"/>
      <c r="D170" s="197"/>
      <c r="E170" s="197"/>
      <c r="F170" s="179"/>
      <c r="G170" s="358"/>
      <c r="H170" s="197"/>
      <c r="I170" s="360"/>
      <c r="J170" s="197"/>
      <c r="K170" s="360"/>
      <c r="L170" s="197"/>
      <c r="M170" s="211">
        <f t="shared" si="5"/>
        <v>0</v>
      </c>
      <c r="N170" s="588">
        <v>35</v>
      </c>
    </row>
    <row r="171" spans="1:14">
      <c r="A171" s="1852">
        <v>36</v>
      </c>
      <c r="B171" s="586"/>
      <c r="C171" s="1826"/>
      <c r="D171" s="197"/>
      <c r="E171" s="197"/>
      <c r="F171" s="179"/>
      <c r="G171" s="358"/>
      <c r="H171" s="197"/>
      <c r="I171" s="360"/>
      <c r="J171" s="197"/>
      <c r="K171" s="360"/>
      <c r="L171" s="197"/>
      <c r="M171" s="211">
        <f t="shared" si="5"/>
        <v>0</v>
      </c>
      <c r="N171" s="588">
        <v>36</v>
      </c>
    </row>
    <row r="172" spans="1:14">
      <c r="A172" s="1852">
        <v>37</v>
      </c>
      <c r="B172" s="586"/>
      <c r="C172" s="1826"/>
      <c r="D172" s="197"/>
      <c r="E172" s="197"/>
      <c r="F172" s="179"/>
      <c r="G172" s="358"/>
      <c r="H172" s="197"/>
      <c r="I172" s="360"/>
      <c r="J172" s="197"/>
      <c r="K172" s="360"/>
      <c r="L172" s="197"/>
      <c r="M172" s="211">
        <f t="shared" si="5"/>
        <v>0</v>
      </c>
      <c r="N172" s="588">
        <v>37</v>
      </c>
    </row>
    <row r="173" spans="1:14">
      <c r="A173" s="1852">
        <v>38</v>
      </c>
      <c r="B173" s="586"/>
      <c r="C173" s="1826"/>
      <c r="D173" s="197"/>
      <c r="E173" s="197"/>
      <c r="F173" s="179"/>
      <c r="G173" s="358"/>
      <c r="H173" s="197"/>
      <c r="I173" s="360"/>
      <c r="J173" s="197"/>
      <c r="K173" s="360"/>
      <c r="L173" s="197"/>
      <c r="M173" s="211">
        <f t="shared" si="5"/>
        <v>0</v>
      </c>
      <c r="N173" s="588">
        <v>38</v>
      </c>
    </row>
    <row r="174" spans="1:14">
      <c r="A174" s="1852">
        <v>39</v>
      </c>
      <c r="B174" s="586"/>
      <c r="C174" s="1826"/>
      <c r="D174" s="166"/>
      <c r="E174" s="166"/>
      <c r="F174" s="165"/>
      <c r="G174" s="242"/>
      <c r="H174" s="166"/>
      <c r="I174" s="163"/>
      <c r="J174" s="166"/>
      <c r="K174" s="163"/>
      <c r="L174" s="166"/>
      <c r="M174" s="211">
        <f t="shared" si="5"/>
        <v>0</v>
      </c>
      <c r="N174" s="588">
        <v>39</v>
      </c>
    </row>
    <row r="175" spans="1:14">
      <c r="A175" s="1857">
        <v>40</v>
      </c>
      <c r="B175" s="586"/>
      <c r="C175" s="1826"/>
      <c r="D175" s="197"/>
      <c r="E175" s="197"/>
      <c r="F175" s="179"/>
      <c r="G175" s="358"/>
      <c r="H175" s="197"/>
      <c r="I175" s="360"/>
      <c r="J175" s="197"/>
      <c r="K175" s="360"/>
      <c r="L175" s="197"/>
      <c r="M175" s="211">
        <f t="shared" si="5"/>
        <v>0</v>
      </c>
      <c r="N175" s="582">
        <v>40</v>
      </c>
    </row>
    <row r="176" spans="1:14">
      <c r="A176" s="1852">
        <v>41</v>
      </c>
      <c r="B176" s="586"/>
      <c r="C176" s="1826"/>
      <c r="D176" s="197"/>
      <c r="E176" s="197"/>
      <c r="F176" s="179"/>
      <c r="G176" s="358"/>
      <c r="H176" s="197"/>
      <c r="I176" s="360"/>
      <c r="J176" s="197"/>
      <c r="K176" s="360"/>
      <c r="L176" s="197"/>
      <c r="M176" s="211">
        <f t="shared" si="5"/>
        <v>0</v>
      </c>
      <c r="N176" s="588">
        <v>41</v>
      </c>
    </row>
    <row r="177" spans="1:14">
      <c r="A177" s="1852">
        <v>42</v>
      </c>
      <c r="B177" s="586"/>
      <c r="C177" s="1826"/>
      <c r="D177" s="197"/>
      <c r="E177" s="197"/>
      <c r="F177" s="179"/>
      <c r="G177" s="358"/>
      <c r="H177" s="197"/>
      <c r="I177" s="360"/>
      <c r="J177" s="197"/>
      <c r="K177" s="360"/>
      <c r="L177" s="197"/>
      <c r="M177" s="211">
        <f t="shared" si="5"/>
        <v>0</v>
      </c>
      <c r="N177" s="588">
        <v>42</v>
      </c>
    </row>
    <row r="178" spans="1:14">
      <c r="A178" s="1852">
        <v>43</v>
      </c>
      <c r="B178" s="586"/>
      <c r="C178" s="1826"/>
      <c r="D178" s="197"/>
      <c r="E178" s="197"/>
      <c r="F178" s="179"/>
      <c r="G178" s="358"/>
      <c r="H178" s="197"/>
      <c r="I178" s="360"/>
      <c r="J178" s="197"/>
      <c r="K178" s="360"/>
      <c r="L178" s="197"/>
      <c r="M178" s="211">
        <f t="shared" si="5"/>
        <v>0</v>
      </c>
      <c r="N178" s="588">
        <v>43</v>
      </c>
    </row>
    <row r="179" spans="1:14">
      <c r="A179" s="1852">
        <v>44</v>
      </c>
      <c r="B179" s="586"/>
      <c r="C179" s="1826"/>
      <c r="D179" s="197"/>
      <c r="E179" s="197"/>
      <c r="F179" s="179"/>
      <c r="G179" s="358"/>
      <c r="H179" s="197"/>
      <c r="I179" s="360"/>
      <c r="J179" s="197"/>
      <c r="K179" s="360"/>
      <c r="L179" s="197"/>
      <c r="M179" s="211">
        <f t="shared" si="5"/>
        <v>0</v>
      </c>
      <c r="N179" s="588">
        <v>44</v>
      </c>
    </row>
    <row r="180" spans="1:14">
      <c r="A180" s="1852">
        <v>45</v>
      </c>
      <c r="B180" s="586"/>
      <c r="C180" s="1826"/>
      <c r="D180" s="197"/>
      <c r="E180" s="197"/>
      <c r="F180" s="179"/>
      <c r="G180" s="358"/>
      <c r="H180" s="197"/>
      <c r="I180" s="360"/>
      <c r="J180" s="197"/>
      <c r="K180" s="360"/>
      <c r="L180" s="197"/>
      <c r="M180" s="211">
        <f t="shared" si="5"/>
        <v>0</v>
      </c>
      <c r="N180" s="588">
        <v>45</v>
      </c>
    </row>
    <row r="181" spans="1:14">
      <c r="A181" s="1852">
        <v>46</v>
      </c>
      <c r="B181" s="586"/>
      <c r="C181" s="1826"/>
      <c r="D181" s="197"/>
      <c r="E181" s="197"/>
      <c r="F181" s="179"/>
      <c r="G181" s="358"/>
      <c r="H181" s="197"/>
      <c r="I181" s="360"/>
      <c r="J181" s="197"/>
      <c r="K181" s="360"/>
      <c r="L181" s="197"/>
      <c r="M181" s="211">
        <f t="shared" si="5"/>
        <v>0</v>
      </c>
      <c r="N181" s="588">
        <v>46</v>
      </c>
    </row>
    <row r="182" spans="1:14">
      <c r="A182" s="1852">
        <v>47</v>
      </c>
      <c r="B182" s="586"/>
      <c r="C182" s="1826"/>
      <c r="D182" s="166"/>
      <c r="E182" s="166"/>
      <c r="F182" s="165"/>
      <c r="G182" s="242"/>
      <c r="H182" s="166"/>
      <c r="I182" s="163"/>
      <c r="J182" s="166"/>
      <c r="K182" s="163"/>
      <c r="L182" s="166"/>
      <c r="M182" s="211">
        <f t="shared" si="5"/>
        <v>0</v>
      </c>
      <c r="N182" s="588">
        <v>47</v>
      </c>
    </row>
    <row r="183" spans="1:14">
      <c r="A183" s="1852">
        <v>48</v>
      </c>
      <c r="B183" s="586"/>
      <c r="C183" s="1826"/>
      <c r="D183" s="197"/>
      <c r="E183" s="197"/>
      <c r="F183" s="179"/>
      <c r="G183" s="358"/>
      <c r="H183" s="197"/>
      <c r="I183" s="360"/>
      <c r="J183" s="197"/>
      <c r="K183" s="360"/>
      <c r="L183" s="197"/>
      <c r="M183" s="211">
        <f t="shared" si="5"/>
        <v>0</v>
      </c>
      <c r="N183" s="588">
        <v>48</v>
      </c>
    </row>
    <row r="184" spans="1:14">
      <c r="A184" s="1852">
        <v>49</v>
      </c>
      <c r="B184" s="586"/>
      <c r="C184" s="1826"/>
      <c r="D184" s="197"/>
      <c r="E184" s="197"/>
      <c r="F184" s="179"/>
      <c r="G184" s="358"/>
      <c r="H184" s="197"/>
      <c r="I184" s="360"/>
      <c r="J184" s="197"/>
      <c r="K184" s="360"/>
      <c r="L184" s="197"/>
      <c r="M184" s="211">
        <f t="shared" si="5"/>
        <v>0</v>
      </c>
      <c r="N184" s="588">
        <v>49</v>
      </c>
    </row>
    <row r="185" spans="1:14">
      <c r="A185" s="1852">
        <v>50</v>
      </c>
      <c r="B185" s="586"/>
      <c r="C185" s="1826"/>
      <c r="D185" s="197"/>
      <c r="E185" s="197"/>
      <c r="F185" s="179"/>
      <c r="G185" s="358"/>
      <c r="H185" s="197"/>
      <c r="I185" s="360"/>
      <c r="J185" s="197"/>
      <c r="K185" s="360"/>
      <c r="L185" s="197"/>
      <c r="M185" s="211">
        <f t="shared" si="5"/>
        <v>0</v>
      </c>
      <c r="N185" s="588">
        <v>50</v>
      </c>
    </row>
    <row r="186" spans="1:14">
      <c r="A186" s="1852">
        <v>51</v>
      </c>
      <c r="B186" s="586"/>
      <c r="C186" s="1826"/>
      <c r="D186" s="166"/>
      <c r="E186" s="166"/>
      <c r="F186" s="165"/>
      <c r="G186" s="242"/>
      <c r="H186" s="166"/>
      <c r="I186" s="163"/>
      <c r="J186" s="166"/>
      <c r="K186" s="163"/>
      <c r="L186" s="166"/>
      <c r="M186" s="211">
        <f t="shared" si="5"/>
        <v>0</v>
      </c>
      <c r="N186" s="588">
        <v>51</v>
      </c>
    </row>
    <row r="187" spans="1:14" ht="15.75" thickBot="1">
      <c r="A187" s="685">
        <v>52</v>
      </c>
      <c r="B187" s="362"/>
      <c r="C187" s="548"/>
      <c r="D187" s="363"/>
      <c r="E187" s="363"/>
      <c r="F187" s="364"/>
      <c r="G187" s="365"/>
      <c r="H187" s="363"/>
      <c r="I187" s="152"/>
      <c r="J187" s="363"/>
      <c r="K187" s="152"/>
      <c r="L187" s="363"/>
      <c r="M187" s="366">
        <f>SUM(M180:M186)</f>
        <v>0</v>
      </c>
      <c r="N187" s="686">
        <v>52</v>
      </c>
    </row>
    <row r="189" spans="1:14">
      <c r="A189" s="7" t="s">
        <v>4375</v>
      </c>
      <c r="B189" s="7"/>
      <c r="C189" s="7"/>
      <c r="D189" s="7"/>
      <c r="E189" s="7"/>
      <c r="F189" s="7"/>
      <c r="G189" s="7" t="s">
        <v>4376</v>
      </c>
      <c r="H189" s="7"/>
      <c r="I189" s="7"/>
      <c r="J189" s="7"/>
      <c r="K189" s="7"/>
      <c r="L189" s="7"/>
      <c r="M189" s="7"/>
      <c r="N189" s="7"/>
    </row>
  </sheetData>
  <phoneticPr fontId="0" type="noConversion"/>
  <printOptions horizontalCentered="1" verticalCentered="1"/>
  <pageMargins left="0.5" right="0.5" top="0.5" bottom="0.5" header="0.5" footer="0.5"/>
  <pageSetup scale="72" fitToWidth="2" orientation="portrait" horizontalDpi="300" verticalDpi="300" r:id="rId1"/>
  <headerFooter alignWithMargins="0"/>
  <rowBreaks count="2" manualBreakCount="2">
    <brk id="62" max="16383" man="1"/>
    <brk id="12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38100</xdr:rowOff>
                  </from>
                  <to>
                    <xdr:col>4</xdr:col>
                    <xdr:colOff>238125</xdr:colOff>
                    <xdr:row>62</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
    <pageSetUpPr fitToPage="1"/>
  </sheetPr>
  <dimension ref="A1:D68"/>
  <sheetViews>
    <sheetView defaultGridColor="0" view="pageBreakPreview" colorId="22" zoomScale="60" zoomScaleNormal="85" workbookViewId="0">
      <selection activeCell="K54" sqref="K54"/>
    </sheetView>
  </sheetViews>
  <sheetFormatPr defaultColWidth="9.6640625" defaultRowHeight="15"/>
  <cols>
    <col min="1" max="1" width="4.6640625" style="4" customWidth="1"/>
    <col min="2" max="2" width="7" style="4" customWidth="1"/>
    <col min="3" max="3" width="64.33203125" style="4" customWidth="1"/>
    <col min="4" max="4" width="11.88671875" style="4" customWidth="1"/>
    <col min="5" max="16384" width="9.6640625" style="4"/>
  </cols>
  <sheetData>
    <row r="1" spans="1:4" ht="22.15" customHeight="1" thickBot="1">
      <c r="A1" s="3271" t="str">
        <f>'Data Sheet'!A56</f>
        <v>Annual Report of Orange and Rockland Utilities, Inc                                                                                     Year ended 12/31/2013</v>
      </c>
      <c r="B1" s="3271"/>
      <c r="C1" s="3271"/>
      <c r="D1" s="3271"/>
    </row>
    <row r="2" spans="1:4">
      <c r="A2" s="2204"/>
      <c r="B2" s="2205"/>
      <c r="C2" s="2205"/>
      <c r="D2" s="2206"/>
    </row>
    <row r="3" spans="1:4" ht="15" customHeight="1">
      <c r="A3" s="1895" t="s">
        <v>3747</v>
      </c>
      <c r="B3" s="1896" t="s">
        <v>3747</v>
      </c>
      <c r="C3" s="1896" t="s">
        <v>3747</v>
      </c>
      <c r="D3" s="1901"/>
    </row>
    <row r="4" spans="1:4" ht="15" customHeight="1">
      <c r="A4" s="12" t="s">
        <v>3748</v>
      </c>
      <c r="B4" s="1898"/>
      <c r="C4" s="1898"/>
      <c r="D4" s="1899"/>
    </row>
    <row r="5" spans="1:4">
      <c r="A5" s="1895"/>
      <c r="B5" s="1896"/>
      <c r="C5" s="1896"/>
      <c r="D5" s="1901"/>
    </row>
    <row r="6" spans="1:4">
      <c r="A6" s="1895"/>
      <c r="B6" s="1896"/>
      <c r="C6" s="1896"/>
      <c r="D6" s="1901"/>
    </row>
    <row r="7" spans="1:4">
      <c r="A7" s="1895"/>
      <c r="B7" s="1896"/>
      <c r="C7" s="1896"/>
      <c r="D7" s="1901"/>
    </row>
    <row r="8" spans="1:4">
      <c r="A8" s="2207" t="s">
        <v>1438</v>
      </c>
      <c r="B8" s="3272" t="s">
        <v>4280</v>
      </c>
      <c r="C8" s="3272"/>
      <c r="D8" s="3273"/>
    </row>
    <row r="9" spans="1:4">
      <c r="A9" s="1895"/>
      <c r="B9" s="3269" t="s">
        <v>4517</v>
      </c>
      <c r="C9" s="3269"/>
      <c r="D9" s="3270"/>
    </row>
    <row r="10" spans="1:4">
      <c r="A10" s="1895"/>
      <c r="B10" s="3269" t="s">
        <v>4516</v>
      </c>
      <c r="C10" s="3269"/>
      <c r="D10" s="3270"/>
    </row>
    <row r="11" spans="1:4">
      <c r="A11" s="1895"/>
      <c r="D11" s="573"/>
    </row>
    <row r="12" spans="1:4">
      <c r="A12" s="2207" t="s">
        <v>1439</v>
      </c>
      <c r="B12" s="1897" t="s">
        <v>4281</v>
      </c>
      <c r="C12" s="1898"/>
      <c r="D12" s="1901"/>
    </row>
    <row r="13" spans="1:4">
      <c r="A13" s="1895"/>
      <c r="B13" s="3269" t="s">
        <v>4518</v>
      </c>
      <c r="C13" s="3269"/>
      <c r="D13" s="3270"/>
    </row>
    <row r="14" spans="1:4">
      <c r="A14" s="1895"/>
      <c r="B14" s="3269" t="s">
        <v>4519</v>
      </c>
      <c r="C14" s="3269"/>
      <c r="D14" s="3270"/>
    </row>
    <row r="15" spans="1:4">
      <c r="A15" s="1895"/>
      <c r="B15" s="3269" t="s">
        <v>4520</v>
      </c>
      <c r="C15" s="3269"/>
      <c r="D15" s="3270"/>
    </row>
    <row r="16" spans="1:4">
      <c r="A16" s="1895"/>
      <c r="B16" s="1898"/>
      <c r="C16" s="1898"/>
      <c r="D16" s="1901"/>
    </row>
    <row r="17" spans="1:4">
      <c r="A17" s="2207" t="s">
        <v>1440</v>
      </c>
      <c r="B17" s="3269" t="s">
        <v>4279</v>
      </c>
      <c r="C17" s="3269"/>
      <c r="D17" s="3270"/>
    </row>
    <row r="18" spans="1:4">
      <c r="A18" s="1895"/>
      <c r="B18" s="3269" t="s">
        <v>3749</v>
      </c>
      <c r="C18" s="3269"/>
      <c r="D18" s="3270"/>
    </row>
    <row r="19" spans="1:4">
      <c r="A19" s="1895"/>
      <c r="B19" s="3269" t="s">
        <v>3750</v>
      </c>
      <c r="C19" s="3269"/>
      <c r="D19" s="3270"/>
    </row>
    <row r="20" spans="1:4">
      <c r="A20" s="1895"/>
      <c r="B20" s="1898"/>
      <c r="C20" s="1898"/>
      <c r="D20" s="1901"/>
    </row>
    <row r="21" spans="1:4">
      <c r="A21" s="2207" t="s">
        <v>1441</v>
      </c>
      <c r="B21" s="3269" t="s">
        <v>4282</v>
      </c>
      <c r="C21" s="3269"/>
      <c r="D21" s="3270"/>
    </row>
    <row r="22" spans="1:4">
      <c r="A22" s="1895"/>
      <c r="B22" s="3269" t="s">
        <v>3751</v>
      </c>
      <c r="C22" s="3269"/>
      <c r="D22" s="3270"/>
    </row>
    <row r="23" spans="1:4">
      <c r="A23" s="1895"/>
      <c r="B23" s="3269" t="s">
        <v>4283</v>
      </c>
      <c r="C23" s="3269"/>
      <c r="D23" s="3270"/>
    </row>
    <row r="24" spans="1:4">
      <c r="A24" s="1895"/>
      <c r="B24" s="3269" t="s">
        <v>4284</v>
      </c>
      <c r="C24" s="3269"/>
      <c r="D24" s="3270"/>
    </row>
    <row r="25" spans="1:4">
      <c r="A25" s="1895"/>
      <c r="B25" s="3269" t="s">
        <v>4285</v>
      </c>
      <c r="C25" s="3269"/>
      <c r="D25" s="3270"/>
    </row>
    <row r="26" spans="1:4">
      <c r="A26" s="1895"/>
      <c r="B26" s="3269" t="s">
        <v>2036</v>
      </c>
      <c r="C26" s="3269"/>
      <c r="D26" s="3270"/>
    </row>
    <row r="27" spans="1:4">
      <c r="A27" s="1895"/>
      <c r="B27" s="1898"/>
      <c r="C27" s="1898"/>
      <c r="D27" s="1901"/>
    </row>
    <row r="28" spans="1:4">
      <c r="A28" s="2207" t="s">
        <v>1442</v>
      </c>
      <c r="B28" s="3269" t="s">
        <v>2037</v>
      </c>
      <c r="C28" s="3269"/>
      <c r="D28" s="3270"/>
    </row>
    <row r="29" spans="1:4">
      <c r="A29" s="1895"/>
      <c r="B29" s="3269" t="s">
        <v>3552</v>
      </c>
      <c r="C29" s="3269"/>
      <c r="D29" s="3270"/>
    </row>
    <row r="30" spans="1:4">
      <c r="A30" s="1895"/>
      <c r="B30" s="3269" t="s">
        <v>3553</v>
      </c>
      <c r="C30" s="3269"/>
      <c r="D30" s="3270"/>
    </row>
    <row r="31" spans="1:4">
      <c r="A31" s="1895"/>
      <c r="B31" s="1898"/>
      <c r="C31" s="1898"/>
      <c r="D31" s="1901"/>
    </row>
    <row r="32" spans="1:4">
      <c r="A32" s="2207" t="s">
        <v>1443</v>
      </c>
      <c r="B32" s="1897" t="s">
        <v>3554</v>
      </c>
      <c r="C32" s="1898"/>
      <c r="D32" s="1901"/>
    </row>
    <row r="33" spans="1:4">
      <c r="A33" s="1895"/>
      <c r="B33" s="3269" t="s">
        <v>3555</v>
      </c>
      <c r="C33" s="3269"/>
      <c r="D33" s="3270"/>
    </row>
    <row r="34" spans="1:4">
      <c r="A34" s="1895"/>
      <c r="B34" s="3269" t="s">
        <v>3752</v>
      </c>
      <c r="C34" s="3269"/>
      <c r="D34" s="3270"/>
    </row>
    <row r="35" spans="1:4">
      <c r="A35" s="1895"/>
      <c r="B35" s="1898"/>
      <c r="C35" s="1898"/>
      <c r="D35" s="1901"/>
    </row>
    <row r="36" spans="1:4">
      <c r="A36" s="2207" t="s">
        <v>1444</v>
      </c>
      <c r="B36" s="3269" t="s">
        <v>3556</v>
      </c>
      <c r="C36" s="3269"/>
      <c r="D36" s="3270"/>
    </row>
    <row r="37" spans="1:4">
      <c r="A37" s="1895"/>
      <c r="B37" s="3269" t="s">
        <v>4035</v>
      </c>
      <c r="C37" s="3269"/>
      <c r="D37" s="3270"/>
    </row>
    <row r="38" spans="1:4">
      <c r="A38" s="1895"/>
      <c r="B38" s="3269" t="s">
        <v>4036</v>
      </c>
      <c r="C38" s="3269"/>
      <c r="D38" s="3270"/>
    </row>
    <row r="39" spans="1:4">
      <c r="A39" s="1895"/>
      <c r="B39" s="3269" t="s">
        <v>4037</v>
      </c>
      <c r="C39" s="3269"/>
      <c r="D39" s="3270"/>
    </row>
    <row r="40" spans="1:4">
      <c r="A40" s="1895"/>
      <c r="B40" s="1898"/>
      <c r="C40" s="1898"/>
      <c r="D40" s="1901"/>
    </row>
    <row r="41" spans="1:4">
      <c r="A41" s="2207" t="s">
        <v>1445</v>
      </c>
      <c r="B41" s="3269" t="s">
        <v>1046</v>
      </c>
      <c r="C41" s="3269"/>
      <c r="D41" s="3270"/>
    </row>
    <row r="42" spans="1:4">
      <c r="A42" s="1895"/>
      <c r="B42" s="3269" t="s">
        <v>3753</v>
      </c>
      <c r="C42" s="3269"/>
      <c r="D42" s="3270"/>
    </row>
    <row r="43" spans="1:4">
      <c r="A43" s="1895"/>
      <c r="B43" s="3269" t="s">
        <v>2834</v>
      </c>
      <c r="C43" s="3269"/>
      <c r="D43" s="3270"/>
    </row>
    <row r="44" spans="1:4">
      <c r="A44" s="1895"/>
      <c r="B44" s="1898"/>
      <c r="C44" s="1898"/>
      <c r="D44" s="1901"/>
    </row>
    <row r="45" spans="1:4">
      <c r="A45" s="2207" t="s">
        <v>1446</v>
      </c>
      <c r="B45" s="3269" t="s">
        <v>1435</v>
      </c>
      <c r="C45" s="3269"/>
      <c r="D45" s="3270"/>
    </row>
    <row r="46" spans="1:4">
      <c r="A46" s="1895"/>
      <c r="B46" s="3269" t="s">
        <v>1436</v>
      </c>
      <c r="C46" s="3269"/>
      <c r="D46" s="3270"/>
    </row>
    <row r="47" spans="1:4">
      <c r="A47" s="1895"/>
      <c r="B47" s="1898"/>
      <c r="C47" s="1898"/>
      <c r="D47" s="1901"/>
    </row>
    <row r="48" spans="1:4">
      <c r="A48" s="2207" t="s">
        <v>1447</v>
      </c>
      <c r="B48" s="3269" t="s">
        <v>1437</v>
      </c>
      <c r="C48" s="3269"/>
      <c r="D48" s="3270"/>
    </row>
    <row r="49" spans="1:4">
      <c r="A49" s="1895"/>
      <c r="B49" s="3269" t="s">
        <v>2835</v>
      </c>
      <c r="C49" s="3269"/>
      <c r="D49" s="3270"/>
    </row>
    <row r="50" spans="1:4">
      <c r="A50" s="1895"/>
      <c r="B50" s="3269" t="s">
        <v>2836</v>
      </c>
      <c r="C50" s="3269"/>
      <c r="D50" s="3270"/>
    </row>
    <row r="51" spans="1:4">
      <c r="A51" s="1895"/>
      <c r="B51" s="1898"/>
      <c r="C51" s="1898"/>
      <c r="D51" s="1901"/>
    </row>
    <row r="52" spans="1:4">
      <c r="A52" s="1895"/>
      <c r="B52" s="1896"/>
      <c r="C52" s="1896"/>
      <c r="D52" s="1901"/>
    </row>
    <row r="53" spans="1:4" ht="15.75" thickBot="1">
      <c r="A53" s="2208"/>
      <c r="B53" s="2209"/>
      <c r="C53" s="2209"/>
      <c r="D53" s="2210"/>
    </row>
    <row r="54" spans="1:4">
      <c r="A54" s="1896"/>
      <c r="B54" s="1896"/>
      <c r="C54" s="2211" t="s">
        <v>2837</v>
      </c>
      <c r="D54" s="1896"/>
    </row>
    <row r="55" spans="1:4">
      <c r="A55" s="1896"/>
      <c r="B55" s="1896"/>
      <c r="C55" s="1896"/>
      <c r="D55" s="1896"/>
    </row>
    <row r="60" spans="1:4">
      <c r="A60" s="11"/>
      <c r="B60" s="11"/>
    </row>
    <row r="61" spans="1:4">
      <c r="A61" s="11"/>
      <c r="B61" s="11"/>
    </row>
    <row r="62" spans="1:4">
      <c r="A62" s="11"/>
      <c r="B62" s="11"/>
    </row>
    <row r="63" spans="1:4">
      <c r="A63" s="11"/>
      <c r="B63" s="11"/>
    </row>
    <row r="64" spans="1:4">
      <c r="A64" s="11"/>
      <c r="B64" s="11"/>
    </row>
    <row r="65" spans="1:2">
      <c r="A65" s="11"/>
      <c r="B65" s="11"/>
    </row>
    <row r="66" spans="1:2">
      <c r="A66" s="11"/>
      <c r="B66" s="11"/>
    </row>
    <row r="67" spans="1:2">
      <c r="A67" s="11"/>
      <c r="B67" s="11"/>
    </row>
    <row r="68" spans="1:2">
      <c r="A68" s="11"/>
      <c r="B68" s="11"/>
    </row>
  </sheetData>
  <mergeCells count="33">
    <mergeCell ref="B21:D21"/>
    <mergeCell ref="B23:D23"/>
    <mergeCell ref="B46:D46"/>
    <mergeCell ref="B25:D25"/>
    <mergeCell ref="B33:D33"/>
    <mergeCell ref="B36:D36"/>
    <mergeCell ref="B37:D37"/>
    <mergeCell ref="B26:D26"/>
    <mergeCell ref="B43:D43"/>
    <mergeCell ref="B39:D39"/>
    <mergeCell ref="B24:D24"/>
    <mergeCell ref="B42:D42"/>
    <mergeCell ref="B34:D34"/>
    <mergeCell ref="B22:D22"/>
    <mergeCell ref="A1:D1"/>
    <mergeCell ref="B17:D17"/>
    <mergeCell ref="B18:D18"/>
    <mergeCell ref="B19:D19"/>
    <mergeCell ref="B8:D8"/>
    <mergeCell ref="B13:D13"/>
    <mergeCell ref="B9:D9"/>
    <mergeCell ref="B10:D10"/>
    <mergeCell ref="B14:D14"/>
    <mergeCell ref="B15:D15"/>
    <mergeCell ref="B50:D50"/>
    <mergeCell ref="B30:D30"/>
    <mergeCell ref="B28:D28"/>
    <mergeCell ref="B29:D29"/>
    <mergeCell ref="B38:D38"/>
    <mergeCell ref="B48:D48"/>
    <mergeCell ref="B41:D41"/>
    <mergeCell ref="B45:D45"/>
    <mergeCell ref="B49:D49"/>
  </mergeCells>
  <phoneticPr fontId="0" type="noConversion"/>
  <printOptions horizontalCentered="1" verticalCentered="1"/>
  <pageMargins left="0.5" right="0.5" top="0" bottom="0" header="0.5" footer="0.5"/>
  <pageSetup scale="91"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9" enableFormatConditionsCalculation="0">
    <tabColor rgb="FF00B050"/>
  </sheetPr>
  <dimension ref="A1:K123"/>
  <sheetViews>
    <sheetView defaultGridColor="0" view="pageBreakPreview" topLeftCell="A91" colorId="22" zoomScale="91" zoomScaleNormal="85" zoomScaleSheetLayoutView="91" workbookViewId="0">
      <selection activeCell="D17" sqref="D17"/>
    </sheetView>
  </sheetViews>
  <sheetFormatPr defaultColWidth="9.6640625" defaultRowHeight="15"/>
  <cols>
    <col min="1" max="1" width="4.6640625" style="4" customWidth="1"/>
    <col min="2" max="2" width="40" style="4" customWidth="1"/>
    <col min="3" max="3" width="15.21875" style="4" bestFit="1" customWidth="1"/>
    <col min="4" max="4" width="10.6640625" style="4" customWidth="1"/>
    <col min="5" max="7" width="13.5546875" style="4" bestFit="1" customWidth="1"/>
    <col min="8" max="8" width="12.88671875" style="4" customWidth="1"/>
    <col min="9" max="16384" width="9.6640625" style="4"/>
  </cols>
  <sheetData>
    <row r="1" spans="1:10">
      <c r="A1" s="535" t="s">
        <v>2838</v>
      </c>
      <c r="B1" s="538"/>
      <c r="C1" s="538"/>
      <c r="D1" s="537" t="s">
        <v>3932</v>
      </c>
      <c r="E1" s="538"/>
      <c r="F1" s="1318" t="s">
        <v>2840</v>
      </c>
      <c r="G1" s="1317" t="s">
        <v>2841</v>
      </c>
    </row>
    <row r="2" spans="1:10" ht="18.75" customHeight="1">
      <c r="A2" s="1266" t="str">
        <f>'Data Sheet'!C25</f>
        <v>Orange and Rockland Utilities, Inc</v>
      </c>
      <c r="D2" s="306" t="s">
        <v>2597</v>
      </c>
      <c r="F2" s="306"/>
      <c r="G2" s="541"/>
    </row>
    <row r="3" spans="1:10" ht="15" customHeight="1">
      <c r="A3" s="1824"/>
      <c r="D3" s="306" t="s">
        <v>4377</v>
      </c>
      <c r="F3" s="462" t="str">
        <f>'Data Sheet'!$C$40</f>
        <v>4/30/2014</v>
      </c>
      <c r="G3" s="707" t="str">
        <f>'Data Sheet'!$C$38</f>
        <v>12/31/2013</v>
      </c>
    </row>
    <row r="4" spans="1:10" ht="15" customHeight="1">
      <c r="A4" s="687" t="s">
        <v>1883</v>
      </c>
      <c r="B4" s="688"/>
      <c r="C4" s="688"/>
      <c r="D4" s="688"/>
      <c r="E4" s="688"/>
      <c r="F4" s="688"/>
      <c r="G4" s="689"/>
    </row>
    <row r="5" spans="1:10">
      <c r="A5" s="598"/>
      <c r="B5" s="585"/>
      <c r="C5" s="585"/>
      <c r="D5" s="585"/>
      <c r="E5" s="585"/>
      <c r="F5" s="585"/>
      <c r="G5" s="623"/>
    </row>
    <row r="6" spans="1:10">
      <c r="A6" s="1824"/>
      <c r="B6" s="4" t="s">
        <v>896</v>
      </c>
      <c r="G6" s="573"/>
    </row>
    <row r="7" spans="1:10">
      <c r="A7" s="1824"/>
      <c r="B7" s="4" t="s">
        <v>1275</v>
      </c>
      <c r="G7" s="573"/>
    </row>
    <row r="8" spans="1:10">
      <c r="A8" s="1824"/>
      <c r="B8" s="4" t="s">
        <v>897</v>
      </c>
      <c r="G8" s="573"/>
    </row>
    <row r="9" spans="1:10">
      <c r="A9" s="1824"/>
      <c r="B9" s="4" t="s">
        <v>3913</v>
      </c>
      <c r="G9" s="573"/>
    </row>
    <row r="10" spans="1:10">
      <c r="A10" s="1824"/>
      <c r="B10" s="4" t="s">
        <v>3398</v>
      </c>
      <c r="G10" s="573" t="s">
        <v>3747</v>
      </c>
      <c r="I10" s="4" t="s">
        <v>3747</v>
      </c>
      <c r="J10" s="4" t="s">
        <v>3747</v>
      </c>
    </row>
    <row r="11" spans="1:10">
      <c r="A11" s="1824"/>
      <c r="G11" s="573"/>
    </row>
    <row r="12" spans="1:10">
      <c r="A12" s="1855"/>
      <c r="B12" s="586"/>
      <c r="C12" s="586"/>
      <c r="D12" s="1321"/>
      <c r="E12" s="1321"/>
      <c r="F12" s="586"/>
      <c r="G12" s="604"/>
    </row>
    <row r="13" spans="1:10">
      <c r="A13" s="1857"/>
      <c r="B13" s="1858" t="s">
        <v>1033</v>
      </c>
      <c r="C13" s="1858" t="s">
        <v>4165</v>
      </c>
      <c r="D13" s="583" t="s">
        <v>1744</v>
      </c>
      <c r="E13" s="1858" t="s">
        <v>1282</v>
      </c>
      <c r="F13" s="1858" t="s">
        <v>1279</v>
      </c>
      <c r="G13" s="582" t="s">
        <v>2602</v>
      </c>
    </row>
    <row r="14" spans="1:10">
      <c r="A14" s="1857" t="s">
        <v>3831</v>
      </c>
      <c r="B14" s="1858" t="s">
        <v>2356</v>
      </c>
      <c r="C14" s="1858" t="s">
        <v>2605</v>
      </c>
      <c r="D14" s="583" t="s">
        <v>2018</v>
      </c>
      <c r="E14" s="306"/>
      <c r="F14" s="306"/>
      <c r="G14" s="582" t="s">
        <v>764</v>
      </c>
    </row>
    <row r="15" spans="1:10">
      <c r="A15" s="1852" t="s">
        <v>1034</v>
      </c>
      <c r="B15" s="607" t="s">
        <v>1423</v>
      </c>
      <c r="C15" s="1854" t="s">
        <v>1284</v>
      </c>
      <c r="D15" s="610" t="s">
        <v>2140</v>
      </c>
      <c r="E15" s="1854" t="s">
        <v>2141</v>
      </c>
      <c r="F15" s="1854" t="s">
        <v>2142</v>
      </c>
      <c r="G15" s="588" t="s">
        <v>1284</v>
      </c>
    </row>
    <row r="16" spans="1:10">
      <c r="A16" s="1857">
        <v>1</v>
      </c>
      <c r="B16" s="306" t="s">
        <v>5128</v>
      </c>
      <c r="C16" s="2978">
        <v>-1771</v>
      </c>
      <c r="D16" s="2979"/>
      <c r="E16" s="2980">
        <v>0</v>
      </c>
      <c r="F16" s="2981">
        <v>0</v>
      </c>
      <c r="G16" s="2981">
        <f t="shared" ref="G16:G54" si="0">+C16-E16+F16</f>
        <v>-1771</v>
      </c>
      <c r="H16" s="850"/>
    </row>
    <row r="17" spans="1:8">
      <c r="A17" s="1857">
        <v>2</v>
      </c>
      <c r="B17" s="306" t="s">
        <v>5129</v>
      </c>
      <c r="C17" s="2982">
        <v>593698</v>
      </c>
      <c r="D17" s="2983"/>
      <c r="E17" s="2984">
        <v>37912148.310000002</v>
      </c>
      <c r="F17" s="2985">
        <v>36531425.869999997</v>
      </c>
      <c r="G17" s="2985">
        <f t="shared" si="0"/>
        <v>-787024.44000000507</v>
      </c>
      <c r="H17" s="850"/>
    </row>
    <row r="18" spans="1:8">
      <c r="A18" s="1857">
        <v>3</v>
      </c>
      <c r="B18" s="306" t="s">
        <v>5130</v>
      </c>
      <c r="C18" s="2982">
        <v>7586110</v>
      </c>
      <c r="D18" s="2983"/>
      <c r="E18" s="2984">
        <v>0</v>
      </c>
      <c r="F18" s="2985">
        <v>0</v>
      </c>
      <c r="G18" s="2985">
        <f t="shared" si="0"/>
        <v>7586110</v>
      </c>
      <c r="H18" s="850"/>
    </row>
    <row r="19" spans="1:8">
      <c r="A19" s="1857">
        <v>4</v>
      </c>
      <c r="B19" s="306" t="s">
        <v>5131</v>
      </c>
      <c r="C19" s="2982">
        <v>1811294</v>
      </c>
      <c r="D19" s="2983"/>
      <c r="E19" s="2984">
        <v>0</v>
      </c>
      <c r="F19" s="2985">
        <v>0</v>
      </c>
      <c r="G19" s="2985">
        <f t="shared" si="0"/>
        <v>1811294</v>
      </c>
      <c r="H19" s="850"/>
    </row>
    <row r="20" spans="1:8">
      <c r="A20" s="1857">
        <v>5</v>
      </c>
      <c r="B20" s="306" t="s">
        <v>5179</v>
      </c>
      <c r="C20" s="2982">
        <v>154625</v>
      </c>
      <c r="D20" s="2983"/>
      <c r="E20" s="2984">
        <v>6671042.4199999999</v>
      </c>
      <c r="F20" s="2985">
        <v>9212597.6699999999</v>
      </c>
      <c r="G20" s="2985">
        <f t="shared" si="0"/>
        <v>2696180.25</v>
      </c>
      <c r="H20" s="850"/>
    </row>
    <row r="21" spans="1:8">
      <c r="A21" s="1857">
        <v>6</v>
      </c>
      <c r="B21" s="306" t="s">
        <v>5180</v>
      </c>
      <c r="C21" s="2982">
        <v>0</v>
      </c>
      <c r="D21" s="2983"/>
      <c r="E21" s="2984">
        <v>3826940.6799999997</v>
      </c>
      <c r="F21" s="2985">
        <v>4932202</v>
      </c>
      <c r="G21" s="2985">
        <f t="shared" si="0"/>
        <v>1105261.3200000003</v>
      </c>
      <c r="H21" s="850"/>
    </row>
    <row r="22" spans="1:8">
      <c r="A22" s="1857">
        <v>7</v>
      </c>
      <c r="B22" s="306" t="s">
        <v>5181</v>
      </c>
      <c r="C22" s="2982">
        <v>262708</v>
      </c>
      <c r="D22" s="2983"/>
      <c r="E22" s="2984">
        <v>5221710.290000001</v>
      </c>
      <c r="F22" s="2985">
        <v>5341864.5099999988</v>
      </c>
      <c r="G22" s="2985">
        <f t="shared" si="0"/>
        <v>382862.21999999788</v>
      </c>
      <c r="H22" s="850"/>
    </row>
    <row r="23" spans="1:8">
      <c r="A23" s="1857">
        <v>8</v>
      </c>
      <c r="B23" s="306" t="s">
        <v>5182</v>
      </c>
      <c r="C23" s="2982">
        <v>3389388</v>
      </c>
      <c r="D23" s="2983"/>
      <c r="E23" s="2984">
        <v>7419233.4900000002</v>
      </c>
      <c r="F23" s="2985">
        <v>7496879.5000000019</v>
      </c>
      <c r="G23" s="2985">
        <f t="shared" si="0"/>
        <v>3467034.0100000016</v>
      </c>
      <c r="H23" s="850"/>
    </row>
    <row r="24" spans="1:8">
      <c r="A24" s="1857">
        <v>9</v>
      </c>
      <c r="B24" s="306" t="s">
        <v>5183</v>
      </c>
      <c r="C24" s="2982">
        <v>-15202</v>
      </c>
      <c r="D24" s="2986"/>
      <c r="E24" s="2984">
        <v>0</v>
      </c>
      <c r="F24" s="2987">
        <v>0</v>
      </c>
      <c r="G24" s="2988">
        <f t="shared" si="0"/>
        <v>-15202</v>
      </c>
      <c r="H24" s="850"/>
    </row>
    <row r="25" spans="1:8">
      <c r="A25" s="1857">
        <v>10</v>
      </c>
      <c r="B25" s="306" t="s">
        <v>5184</v>
      </c>
      <c r="C25" s="2982">
        <v>179792</v>
      </c>
      <c r="D25" s="2986"/>
      <c r="E25" s="2984">
        <v>0</v>
      </c>
      <c r="F25" s="2988">
        <v>2.68</v>
      </c>
      <c r="G25" s="2988">
        <f t="shared" si="0"/>
        <v>179794.68</v>
      </c>
      <c r="H25" s="850"/>
    </row>
    <row r="26" spans="1:8">
      <c r="A26" s="1857">
        <v>11</v>
      </c>
      <c r="B26" s="306" t="s">
        <v>5185</v>
      </c>
      <c r="C26" s="2982">
        <v>480920</v>
      </c>
      <c r="D26" s="2986"/>
      <c r="E26" s="2984">
        <v>17682</v>
      </c>
      <c r="F26" s="2987">
        <v>0</v>
      </c>
      <c r="G26" s="2988">
        <f t="shared" si="0"/>
        <v>463238</v>
      </c>
      <c r="H26" s="850"/>
    </row>
    <row r="27" spans="1:8">
      <c r="A27" s="1857">
        <v>12</v>
      </c>
      <c r="B27" s="306" t="s">
        <v>5186</v>
      </c>
      <c r="C27" s="2982">
        <v>23710</v>
      </c>
      <c r="D27" s="2986"/>
      <c r="E27" s="2984">
        <v>31197</v>
      </c>
      <c r="F27" s="2988">
        <v>7487.2</v>
      </c>
      <c r="G27" s="2988">
        <f t="shared" si="0"/>
        <v>0.1999999999998181</v>
      </c>
      <c r="H27" s="850"/>
    </row>
    <row r="28" spans="1:8">
      <c r="A28" s="1857">
        <v>13</v>
      </c>
      <c r="B28" s="306" t="s">
        <v>5187</v>
      </c>
      <c r="C28" s="2982">
        <v>-625529</v>
      </c>
      <c r="D28" s="2986"/>
      <c r="E28" s="2984">
        <v>2293734.71</v>
      </c>
      <c r="F28" s="2988">
        <v>2254003.9200000009</v>
      </c>
      <c r="G28" s="2988">
        <f t="shared" si="0"/>
        <v>-665259.78999999911</v>
      </c>
      <c r="H28" s="850"/>
    </row>
    <row r="29" spans="1:8">
      <c r="A29" s="1857">
        <v>14</v>
      </c>
      <c r="B29" s="306" t="s">
        <v>5188</v>
      </c>
      <c r="C29" s="2982">
        <v>1</v>
      </c>
      <c r="D29" s="2986"/>
      <c r="E29" s="2984">
        <v>0</v>
      </c>
      <c r="F29" s="2987">
        <v>0</v>
      </c>
      <c r="G29" s="2988">
        <f t="shared" si="0"/>
        <v>1</v>
      </c>
      <c r="H29" s="850"/>
    </row>
    <row r="30" spans="1:8">
      <c r="A30" s="1857">
        <v>15</v>
      </c>
      <c r="B30" s="306" t="s">
        <v>5189</v>
      </c>
      <c r="C30" s="2982">
        <v>-133284</v>
      </c>
      <c r="D30" s="2986"/>
      <c r="E30" s="2984">
        <v>276749.04000000004</v>
      </c>
      <c r="F30" s="2988">
        <v>375813.35999999993</v>
      </c>
      <c r="G30" s="2988">
        <f t="shared" si="0"/>
        <v>-34219.680000000109</v>
      </c>
      <c r="H30" s="850"/>
    </row>
    <row r="31" spans="1:8">
      <c r="A31" s="1857">
        <v>16</v>
      </c>
      <c r="B31" s="306" t="s">
        <v>5190</v>
      </c>
      <c r="C31" s="2982">
        <v>-247993</v>
      </c>
      <c r="D31" s="2986"/>
      <c r="E31" s="2984">
        <v>333572.38</v>
      </c>
      <c r="F31" s="2988">
        <v>528755.09</v>
      </c>
      <c r="G31" s="2988">
        <f t="shared" si="0"/>
        <v>-52810.290000000037</v>
      </c>
      <c r="H31" s="850"/>
    </row>
    <row r="32" spans="1:8">
      <c r="A32" s="1857">
        <v>17</v>
      </c>
      <c r="B32" s="306" t="s">
        <v>5191</v>
      </c>
      <c r="C32" s="2982">
        <v>1697</v>
      </c>
      <c r="D32" s="2986"/>
      <c r="E32" s="2984">
        <v>101034</v>
      </c>
      <c r="F32" s="2988">
        <v>0</v>
      </c>
      <c r="G32" s="2988">
        <f t="shared" si="0"/>
        <v>-99337</v>
      </c>
      <c r="H32" s="850"/>
    </row>
    <row r="33" spans="1:8">
      <c r="A33" s="1857">
        <v>18</v>
      </c>
      <c r="B33" s="306" t="s">
        <v>5192</v>
      </c>
      <c r="C33" s="2982">
        <v>18336222</v>
      </c>
      <c r="D33" s="2986"/>
      <c r="E33" s="2984">
        <v>11108511.840000002</v>
      </c>
      <c r="F33" s="2988">
        <v>960452.74000000011</v>
      </c>
      <c r="G33" s="2988">
        <f t="shared" si="0"/>
        <v>8188162.8999999985</v>
      </c>
      <c r="H33" s="850"/>
    </row>
    <row r="34" spans="1:8">
      <c r="A34" s="1857">
        <v>19</v>
      </c>
      <c r="B34" s="306" t="s">
        <v>5193</v>
      </c>
      <c r="C34" s="2982">
        <v>-1</v>
      </c>
      <c r="D34" s="2986"/>
      <c r="E34" s="2984">
        <v>0</v>
      </c>
      <c r="F34" s="2987">
        <v>0</v>
      </c>
      <c r="G34" s="2988">
        <f t="shared" si="0"/>
        <v>-1</v>
      </c>
      <c r="H34" s="850"/>
    </row>
    <row r="35" spans="1:8">
      <c r="A35" s="1857">
        <v>20</v>
      </c>
      <c r="B35" s="306" t="s">
        <v>5194</v>
      </c>
      <c r="C35" s="2982">
        <v>758459</v>
      </c>
      <c r="D35" s="2986"/>
      <c r="E35" s="2984">
        <v>759150.71</v>
      </c>
      <c r="F35" s="2988">
        <v>447700.62999999977</v>
      </c>
      <c r="G35" s="2988">
        <f t="shared" si="0"/>
        <v>447008.91999999981</v>
      </c>
      <c r="H35" s="850"/>
    </row>
    <row r="36" spans="1:8">
      <c r="A36" s="1857">
        <v>21</v>
      </c>
      <c r="B36" s="306" t="s">
        <v>5195</v>
      </c>
      <c r="C36" s="2982">
        <v>-316603</v>
      </c>
      <c r="D36" s="2986"/>
      <c r="E36" s="2984">
        <v>904056.12</v>
      </c>
      <c r="F36" s="2988">
        <v>1220659.7000000004</v>
      </c>
      <c r="G36" s="2988">
        <f t="shared" si="0"/>
        <v>0.58000000030733645</v>
      </c>
      <c r="H36" s="850"/>
    </row>
    <row r="37" spans="1:8">
      <c r="A37" s="1857">
        <v>22</v>
      </c>
      <c r="B37" s="306" t="s">
        <v>5196</v>
      </c>
      <c r="C37" s="2982">
        <v>-31704</v>
      </c>
      <c r="D37" s="2986"/>
      <c r="E37" s="2984">
        <v>81795.740000000005</v>
      </c>
      <c r="F37" s="2988">
        <v>19689.739999999998</v>
      </c>
      <c r="G37" s="2988">
        <f t="shared" si="0"/>
        <v>-93810</v>
      </c>
      <c r="H37" s="850"/>
    </row>
    <row r="38" spans="1:8">
      <c r="A38" s="1857">
        <v>23</v>
      </c>
      <c r="B38" s="306" t="s">
        <v>5197</v>
      </c>
      <c r="C38" s="2982">
        <v>2271961</v>
      </c>
      <c r="D38" s="2986"/>
      <c r="E38" s="2984">
        <v>0</v>
      </c>
      <c r="F38" s="2988">
        <v>355781.62000000005</v>
      </c>
      <c r="G38" s="2988">
        <f t="shared" si="0"/>
        <v>2627742.62</v>
      </c>
      <c r="H38" s="850"/>
    </row>
    <row r="39" spans="1:8">
      <c r="A39" s="1857">
        <v>24</v>
      </c>
      <c r="B39" s="306" t="s">
        <v>5198</v>
      </c>
      <c r="C39" s="2982">
        <v>-716819</v>
      </c>
      <c r="D39" s="2986"/>
      <c r="E39" s="2984">
        <v>2337406.08</v>
      </c>
      <c r="F39" s="2988">
        <v>3208436.15</v>
      </c>
      <c r="G39" s="2988">
        <f t="shared" si="0"/>
        <v>154211.06999999983</v>
      </c>
      <c r="H39" s="850"/>
    </row>
    <row r="40" spans="1:8">
      <c r="A40" s="1857">
        <v>25</v>
      </c>
      <c r="B40" s="306" t="s">
        <v>5199</v>
      </c>
      <c r="C40" s="2982">
        <v>146850</v>
      </c>
      <c r="D40" s="2986"/>
      <c r="E40" s="2984">
        <v>150005.28</v>
      </c>
      <c r="F40" s="2988">
        <v>121610.02000000002</v>
      </c>
      <c r="G40" s="2988">
        <f t="shared" si="0"/>
        <v>118454.74000000002</v>
      </c>
      <c r="H40" s="850"/>
    </row>
    <row r="41" spans="1:8">
      <c r="A41" s="1857">
        <v>26</v>
      </c>
      <c r="B41" s="306" t="s">
        <v>5200</v>
      </c>
      <c r="C41" s="2982">
        <v>7010528</v>
      </c>
      <c r="D41" s="2986"/>
      <c r="E41" s="2984">
        <v>911405.6</v>
      </c>
      <c r="F41" s="2988">
        <v>3573282</v>
      </c>
      <c r="G41" s="2988">
        <f t="shared" si="0"/>
        <v>9672404.4000000004</v>
      </c>
      <c r="H41" s="850"/>
    </row>
    <row r="42" spans="1:8">
      <c r="A42" s="1857">
        <v>27</v>
      </c>
      <c r="B42" s="306" t="s">
        <v>5201</v>
      </c>
      <c r="C42" s="2982">
        <v>176916</v>
      </c>
      <c r="D42" s="2986"/>
      <c r="E42" s="2984">
        <v>117999.96</v>
      </c>
      <c r="F42" s="2988">
        <v>84.36</v>
      </c>
      <c r="G42" s="2988">
        <f t="shared" si="0"/>
        <v>59000.399999999994</v>
      </c>
      <c r="H42" s="850"/>
    </row>
    <row r="43" spans="1:8">
      <c r="A43" s="1857">
        <v>28</v>
      </c>
      <c r="B43" s="306" t="s">
        <v>5144</v>
      </c>
      <c r="C43" s="2982">
        <v>120102</v>
      </c>
      <c r="D43" s="2986"/>
      <c r="E43" s="2984">
        <v>394973.7</v>
      </c>
      <c r="F43" s="2988">
        <v>489692.4</v>
      </c>
      <c r="G43" s="2988">
        <f t="shared" si="0"/>
        <v>214820.7</v>
      </c>
      <c r="H43" s="850"/>
    </row>
    <row r="44" spans="1:8">
      <c r="A44" s="1857">
        <v>29</v>
      </c>
      <c r="B44" s="306" t="s">
        <v>5202</v>
      </c>
      <c r="C44" s="2982">
        <v>927862</v>
      </c>
      <c r="D44" s="2986"/>
      <c r="E44" s="2984">
        <v>387573.39</v>
      </c>
      <c r="F44" s="2988">
        <v>299264.95</v>
      </c>
      <c r="G44" s="2988">
        <f t="shared" si="0"/>
        <v>839553.56</v>
      </c>
      <c r="H44" s="850"/>
    </row>
    <row r="45" spans="1:8">
      <c r="A45" s="1857">
        <v>30</v>
      </c>
      <c r="B45" s="306" t="s">
        <v>5203</v>
      </c>
      <c r="C45" s="2982">
        <v>5857430</v>
      </c>
      <c r="D45" s="2986"/>
      <c r="E45" s="2984">
        <v>1231392.6299999999</v>
      </c>
      <c r="F45" s="2988">
        <v>3106600.13</v>
      </c>
      <c r="G45" s="2988">
        <f t="shared" si="0"/>
        <v>7732637.5</v>
      </c>
      <c r="H45" s="850"/>
    </row>
    <row r="46" spans="1:8">
      <c r="A46" s="1857">
        <v>31</v>
      </c>
      <c r="B46" s="306" t="s">
        <v>5204</v>
      </c>
      <c r="C46" s="2982">
        <v>4294460</v>
      </c>
      <c r="D46" s="2986"/>
      <c r="E46" s="2984">
        <v>4143678.82</v>
      </c>
      <c r="F46" s="2988">
        <v>3818951.94</v>
      </c>
      <c r="G46" s="2988">
        <f t="shared" si="0"/>
        <v>3969733.12</v>
      </c>
      <c r="H46" s="850"/>
    </row>
    <row r="47" spans="1:8">
      <c r="A47" s="1857">
        <v>32</v>
      </c>
      <c r="B47" s="306" t="s">
        <v>5205</v>
      </c>
      <c r="C47" s="2989">
        <v>1993450</v>
      </c>
      <c r="D47" s="2986"/>
      <c r="E47" s="2984">
        <v>676477.46</v>
      </c>
      <c r="F47" s="2988">
        <v>603927.02</v>
      </c>
      <c r="G47" s="2985">
        <f t="shared" si="0"/>
        <v>1920899.56</v>
      </c>
      <c r="H47" s="850"/>
    </row>
    <row r="48" spans="1:8">
      <c r="A48" s="1857">
        <v>33</v>
      </c>
      <c r="B48" s="306" t="s">
        <v>5266</v>
      </c>
      <c r="C48" s="2982">
        <v>0</v>
      </c>
      <c r="D48" s="2986"/>
      <c r="E48" s="2984">
        <v>1572352.8599999999</v>
      </c>
      <c r="F48" s="2985">
        <v>1572352.8599999999</v>
      </c>
      <c r="G48" s="2985">
        <f t="shared" si="0"/>
        <v>0</v>
      </c>
      <c r="H48" s="850"/>
    </row>
    <row r="49" spans="1:11">
      <c r="A49" s="581">
        <v>34</v>
      </c>
      <c r="B49" s="2973" t="s">
        <v>5267</v>
      </c>
      <c r="C49" s="2982">
        <v>0</v>
      </c>
      <c r="D49" s="2990"/>
      <c r="E49" s="2991">
        <v>525163.28</v>
      </c>
      <c r="F49" s="2991">
        <v>4025163.2800000003</v>
      </c>
      <c r="G49" s="2991">
        <f t="shared" si="0"/>
        <v>3500000</v>
      </c>
      <c r="H49" s="850"/>
    </row>
    <row r="50" spans="1:11">
      <c r="A50" s="581">
        <v>35</v>
      </c>
      <c r="B50" s="2973" t="s">
        <v>5164</v>
      </c>
      <c r="C50" s="2982">
        <v>0</v>
      </c>
      <c r="D50" s="2990"/>
      <c r="E50" s="2991">
        <v>6462196.8699999908</v>
      </c>
      <c r="F50" s="2991">
        <v>9556468.2899999991</v>
      </c>
      <c r="G50" s="2991">
        <f t="shared" si="0"/>
        <v>3094271.4200000083</v>
      </c>
      <c r="H50" s="850"/>
      <c r="K50" s="4" t="s">
        <v>3747</v>
      </c>
    </row>
    <row r="51" spans="1:11">
      <c r="A51" s="581">
        <v>36</v>
      </c>
      <c r="B51" s="306" t="s">
        <v>5165</v>
      </c>
      <c r="C51" s="2982">
        <v>0</v>
      </c>
      <c r="D51" s="2986"/>
      <c r="E51" s="2983">
        <v>3464869.6</v>
      </c>
      <c r="F51" s="2985">
        <v>7311443.4299999997</v>
      </c>
      <c r="G51" s="2985">
        <f t="shared" si="0"/>
        <v>3846573.8299999996</v>
      </c>
      <c r="H51" s="850"/>
    </row>
    <row r="52" spans="1:11">
      <c r="A52" s="581">
        <v>37</v>
      </c>
      <c r="B52" s="306" t="s">
        <v>5169</v>
      </c>
      <c r="C52" s="2982">
        <v>0</v>
      </c>
      <c r="D52" s="2986"/>
      <c r="E52" s="2983">
        <v>0</v>
      </c>
      <c r="F52" s="2985">
        <v>318614.71999999997</v>
      </c>
      <c r="G52" s="2985">
        <f t="shared" si="0"/>
        <v>318614.71999999997</v>
      </c>
      <c r="H52" s="850"/>
    </row>
    <row r="53" spans="1:11">
      <c r="A53" s="581">
        <v>38</v>
      </c>
      <c r="B53" s="306" t="s">
        <v>5170</v>
      </c>
      <c r="C53" s="2982">
        <v>0</v>
      </c>
      <c r="D53" s="2986"/>
      <c r="E53" s="2983">
        <v>1396898.53</v>
      </c>
      <c r="F53" s="2985">
        <v>1397632.83</v>
      </c>
      <c r="G53" s="2985">
        <f t="shared" si="0"/>
        <v>734.30000000004657</v>
      </c>
      <c r="H53" s="850"/>
    </row>
    <row r="54" spans="1:11">
      <c r="A54" s="581">
        <v>39</v>
      </c>
      <c r="B54" s="306" t="s">
        <v>5172</v>
      </c>
      <c r="C54" s="2982">
        <v>0</v>
      </c>
      <c r="D54" s="2986"/>
      <c r="E54" s="2983">
        <v>8909962.0999999996</v>
      </c>
      <c r="F54" s="2985">
        <v>8909962.0999999996</v>
      </c>
      <c r="G54" s="2985">
        <f t="shared" si="0"/>
        <v>0</v>
      </c>
      <c r="H54" s="850"/>
    </row>
    <row r="55" spans="1:11">
      <c r="A55" s="581">
        <v>40</v>
      </c>
      <c r="B55" s="343"/>
      <c r="C55" s="1329"/>
      <c r="D55" s="1330"/>
      <c r="E55" s="1331"/>
      <c r="F55" s="1332"/>
      <c r="G55" s="1328"/>
      <c r="H55" s="850"/>
    </row>
    <row r="56" spans="1:11" ht="15.75" thickBot="1">
      <c r="A56" s="640">
        <v>41</v>
      </c>
      <c r="B56" s="690" t="s">
        <v>1035</v>
      </c>
      <c r="C56" s="1333">
        <f>SUM(C16:C55)</f>
        <v>54289277</v>
      </c>
      <c r="D56" s="1334"/>
      <c r="E56" s="1335">
        <f>SUM(E16:E55)</f>
        <v>109640914.88999996</v>
      </c>
      <c r="F56" s="1336">
        <f>SUM(F16:F55)</f>
        <v>117998802.70999999</v>
      </c>
      <c r="G56" s="1337">
        <f>SUM(G16:G55)</f>
        <v>62647164.82</v>
      </c>
      <c r="I56" s="797"/>
    </row>
    <row r="57" spans="1:11">
      <c r="A57" s="1324" t="s">
        <v>3747</v>
      </c>
      <c r="B57" s="538"/>
      <c r="C57" s="538"/>
      <c r="D57" s="538"/>
      <c r="E57" s="403"/>
      <c r="F57" s="403"/>
      <c r="G57" s="403"/>
    </row>
    <row r="58" spans="1:11" s="1823" customFormat="1">
      <c r="A58" s="854" t="s">
        <v>3902</v>
      </c>
      <c r="E58" s="562"/>
      <c r="F58" s="562"/>
      <c r="G58" s="562" t="s">
        <v>3747</v>
      </c>
    </row>
    <row r="59" spans="1:11">
      <c r="A59" s="1261" t="s">
        <v>1037</v>
      </c>
      <c r="B59" s="7"/>
      <c r="C59" s="7"/>
      <c r="D59" s="7"/>
      <c r="E59" s="7"/>
      <c r="F59" s="7"/>
      <c r="G59" s="7"/>
    </row>
    <row r="60" spans="1:11" s="1823" customFormat="1">
      <c r="A60" s="1860"/>
      <c r="E60" s="562"/>
      <c r="F60" s="562"/>
      <c r="G60" s="562"/>
    </row>
    <row r="61" spans="1:11" s="1823" customFormat="1">
      <c r="A61" s="1860"/>
      <c r="E61" s="562"/>
      <c r="F61" s="562"/>
      <c r="G61" s="562"/>
    </row>
    <row r="62" spans="1:11" s="1823" customFormat="1" ht="15.75" thickBot="1">
      <c r="A62" s="1860" t="s">
        <v>1303</v>
      </c>
      <c r="E62" s="562"/>
      <c r="F62" s="562"/>
      <c r="G62" s="562"/>
    </row>
    <row r="63" spans="1:11">
      <c r="A63" s="535" t="s">
        <v>2838</v>
      </c>
      <c r="B63" s="538"/>
      <c r="C63" s="538"/>
      <c r="D63" s="537" t="s">
        <v>3932</v>
      </c>
      <c r="E63" s="538"/>
      <c r="F63" s="1318" t="s">
        <v>2840</v>
      </c>
      <c r="G63" s="1317" t="s">
        <v>2841</v>
      </c>
    </row>
    <row r="64" spans="1:11">
      <c r="A64" s="47" t="str">
        <f>A2</f>
        <v>Orange and Rockland Utilities, Inc</v>
      </c>
      <c r="D64" s="306" t="s">
        <v>2597</v>
      </c>
      <c r="F64" s="306"/>
      <c r="G64" s="541"/>
    </row>
    <row r="65" spans="1:7" ht="15" customHeight="1">
      <c r="A65" s="1824"/>
      <c r="D65" s="306" t="s">
        <v>4377</v>
      </c>
      <c r="F65" s="462" t="str">
        <f>'Data Sheet'!$C$40</f>
        <v>4/30/2014</v>
      </c>
      <c r="G65" s="707" t="str">
        <f>'Data Sheet'!$C$38</f>
        <v>12/31/2013</v>
      </c>
    </row>
    <row r="66" spans="1:7" ht="15" customHeight="1">
      <c r="A66" s="687" t="s">
        <v>1883</v>
      </c>
      <c r="B66" s="688"/>
      <c r="C66" s="688"/>
      <c r="D66" s="688"/>
      <c r="E66" s="688"/>
      <c r="F66" s="688"/>
      <c r="G66" s="689"/>
    </row>
    <row r="67" spans="1:7">
      <c r="A67" s="1825"/>
      <c r="B67" s="1826"/>
      <c r="C67" s="1826"/>
      <c r="D67" s="1826"/>
      <c r="E67" s="1826"/>
      <c r="F67" s="1826"/>
      <c r="G67" s="574"/>
    </row>
    <row r="68" spans="1:7">
      <c r="A68" s="1855"/>
      <c r="B68" s="586"/>
      <c r="C68" s="586"/>
      <c r="D68" s="1321"/>
      <c r="E68" s="1339"/>
      <c r="F68" s="586"/>
      <c r="G68" s="604"/>
    </row>
    <row r="69" spans="1:7">
      <c r="A69" s="1857"/>
      <c r="B69" s="1858" t="s">
        <v>1033</v>
      </c>
      <c r="C69" s="583" t="s">
        <v>4165</v>
      </c>
      <c r="D69" s="1860" t="s">
        <v>1744</v>
      </c>
      <c r="E69" s="1858" t="s">
        <v>1282</v>
      </c>
      <c r="F69" s="1858" t="s">
        <v>1279</v>
      </c>
      <c r="G69" s="582" t="s">
        <v>2602</v>
      </c>
    </row>
    <row r="70" spans="1:7">
      <c r="A70" s="1857" t="s">
        <v>3831</v>
      </c>
      <c r="B70" s="1858" t="s">
        <v>2356</v>
      </c>
      <c r="C70" s="583" t="s">
        <v>2605</v>
      </c>
      <c r="D70" s="1860" t="s">
        <v>2018</v>
      </c>
      <c r="E70" s="306"/>
      <c r="F70" s="306"/>
      <c r="G70" s="582" t="s">
        <v>764</v>
      </c>
    </row>
    <row r="71" spans="1:7">
      <c r="A71" s="1852" t="s">
        <v>1034</v>
      </c>
      <c r="B71" s="607" t="s">
        <v>1423</v>
      </c>
      <c r="C71" s="610" t="s">
        <v>1284</v>
      </c>
      <c r="D71" s="609" t="s">
        <v>2140</v>
      </c>
      <c r="E71" s="1854" t="s">
        <v>2141</v>
      </c>
      <c r="F71" s="1854" t="s">
        <v>2142</v>
      </c>
      <c r="G71" s="588" t="s">
        <v>1284</v>
      </c>
    </row>
    <row r="72" spans="1:7">
      <c r="A72" s="1857">
        <v>1</v>
      </c>
      <c r="B72" s="306" t="s">
        <v>5173</v>
      </c>
      <c r="C72" s="2992">
        <v>0</v>
      </c>
      <c r="D72" s="2992"/>
      <c r="E72" s="2993">
        <v>1685523.6800000002</v>
      </c>
      <c r="F72" s="2993">
        <v>9242843.1300000008</v>
      </c>
      <c r="G72" s="2994">
        <f>+C72-E72+F72</f>
        <v>7557319.4500000011</v>
      </c>
    </row>
    <row r="73" spans="1:7">
      <c r="A73" s="1857">
        <v>2</v>
      </c>
      <c r="B73" s="306" t="s">
        <v>5162</v>
      </c>
      <c r="C73" s="2992">
        <v>0</v>
      </c>
      <c r="D73" s="2992"/>
      <c r="E73" s="2993">
        <v>0</v>
      </c>
      <c r="F73" s="2993">
        <v>6410471.1299999999</v>
      </c>
      <c r="G73" s="2994">
        <f>+C73-E73+F73</f>
        <v>6410471.1299999999</v>
      </c>
    </row>
    <row r="74" spans="1:7">
      <c r="A74" s="1857">
        <f>A73+1</f>
        <v>3</v>
      </c>
      <c r="B74" s="306" t="s">
        <v>5161</v>
      </c>
      <c r="C74" s="2992">
        <v>0</v>
      </c>
      <c r="D74" s="2992"/>
      <c r="E74" s="2993">
        <v>1.86</v>
      </c>
      <c r="F74" s="2993">
        <v>146368.24</v>
      </c>
      <c r="G74" s="2994">
        <f t="shared" ref="G74:G79" si="1">+C74-E74+F74</f>
        <v>146366.38</v>
      </c>
    </row>
    <row r="75" spans="1:7">
      <c r="A75" s="1857">
        <f t="shared" ref="A75:A120" si="2">A74+1</f>
        <v>4</v>
      </c>
      <c r="B75" s="306" t="s">
        <v>5175</v>
      </c>
      <c r="C75" s="2992">
        <v>0</v>
      </c>
      <c r="D75" s="2992"/>
      <c r="E75" s="2993">
        <v>118535.79000000001</v>
      </c>
      <c r="F75" s="2993">
        <v>18228.490000000002</v>
      </c>
      <c r="G75" s="2994">
        <f t="shared" si="1"/>
        <v>-100307.3</v>
      </c>
    </row>
    <row r="76" spans="1:7">
      <c r="A76" s="1857">
        <f t="shared" si="2"/>
        <v>5</v>
      </c>
      <c r="B76" s="306" t="s">
        <v>5268</v>
      </c>
      <c r="C76" s="2992">
        <v>0</v>
      </c>
      <c r="D76" s="2992"/>
      <c r="E76" s="2993">
        <v>0</v>
      </c>
      <c r="F76" s="2993">
        <v>52469.64</v>
      </c>
      <c r="G76" s="2994">
        <f t="shared" si="1"/>
        <v>52469.64</v>
      </c>
    </row>
    <row r="77" spans="1:7">
      <c r="A77" s="1857">
        <f t="shared" si="2"/>
        <v>6</v>
      </c>
      <c r="B77" s="306" t="s">
        <v>5269</v>
      </c>
      <c r="C77" s="2992">
        <v>0</v>
      </c>
      <c r="D77" s="2992"/>
      <c r="E77" s="2993">
        <v>117247.82</v>
      </c>
      <c r="F77" s="2993">
        <v>2437322.4099999997</v>
      </c>
      <c r="G77" s="2994">
        <f t="shared" si="1"/>
        <v>2320074.59</v>
      </c>
    </row>
    <row r="78" spans="1:7">
      <c r="A78" s="1857">
        <f t="shared" si="2"/>
        <v>7</v>
      </c>
      <c r="B78" s="306" t="s">
        <v>5270</v>
      </c>
      <c r="C78" s="2992">
        <v>0</v>
      </c>
      <c r="D78" s="2992"/>
      <c r="E78" s="2993">
        <v>0</v>
      </c>
      <c r="F78" s="2993">
        <v>630195.95000000007</v>
      </c>
      <c r="G78" s="2994">
        <f t="shared" si="1"/>
        <v>630195.95000000007</v>
      </c>
    </row>
    <row r="79" spans="1:7">
      <c r="A79" s="1857">
        <f t="shared" si="2"/>
        <v>8</v>
      </c>
      <c r="B79" s="2977" t="s">
        <v>5159</v>
      </c>
      <c r="C79" s="2992">
        <v>-1</v>
      </c>
      <c r="D79" s="2992"/>
      <c r="E79" s="2993">
        <v>1</v>
      </c>
      <c r="F79" s="2993">
        <v>0</v>
      </c>
      <c r="G79" s="2994">
        <f t="shared" si="1"/>
        <v>-2</v>
      </c>
    </row>
    <row r="80" spans="1:7">
      <c r="A80" s="1857">
        <f t="shared" si="2"/>
        <v>9</v>
      </c>
      <c r="B80" s="306"/>
      <c r="C80" s="851"/>
      <c r="D80" s="306"/>
      <c r="E80" s="200"/>
      <c r="F80" s="200"/>
      <c r="G80" s="853">
        <f t="shared" ref="G80:G82" si="3">+C80-E80+F80</f>
        <v>0</v>
      </c>
    </row>
    <row r="81" spans="1:7">
      <c r="A81" s="1857">
        <f t="shared" si="2"/>
        <v>10</v>
      </c>
      <c r="B81" s="306"/>
      <c r="C81" s="851"/>
      <c r="D81" s="306"/>
      <c r="E81" s="200"/>
      <c r="F81" s="200"/>
      <c r="G81" s="853">
        <f t="shared" si="3"/>
        <v>0</v>
      </c>
    </row>
    <row r="82" spans="1:7">
      <c r="A82" s="1857">
        <f t="shared" si="2"/>
        <v>11</v>
      </c>
      <c r="B82" s="306"/>
      <c r="C82" s="851"/>
      <c r="D82" s="306"/>
      <c r="E82" s="200"/>
      <c r="F82" s="200"/>
      <c r="G82" s="853">
        <f t="shared" si="3"/>
        <v>0</v>
      </c>
    </row>
    <row r="83" spans="1:7">
      <c r="A83" s="1857">
        <f t="shared" si="2"/>
        <v>12</v>
      </c>
      <c r="B83" s="306"/>
      <c r="C83" s="306"/>
      <c r="D83" s="306"/>
      <c r="E83" s="200"/>
      <c r="F83" s="200"/>
      <c r="G83" s="853"/>
    </row>
    <row r="84" spans="1:7">
      <c r="A84" s="1857">
        <f t="shared" si="2"/>
        <v>13</v>
      </c>
      <c r="B84" s="306"/>
      <c r="C84" s="306"/>
      <c r="D84" s="306"/>
      <c r="E84" s="200"/>
      <c r="F84" s="200"/>
      <c r="G84" s="853"/>
    </row>
    <row r="85" spans="1:7">
      <c r="A85" s="1857">
        <f t="shared" si="2"/>
        <v>14</v>
      </c>
      <c r="B85" s="306"/>
      <c r="C85" s="306"/>
      <c r="D85" s="306"/>
      <c r="E85" s="200"/>
      <c r="F85" s="200"/>
      <c r="G85" s="853"/>
    </row>
    <row r="86" spans="1:7">
      <c r="A86" s="1857">
        <f t="shared" si="2"/>
        <v>15</v>
      </c>
      <c r="B86" s="306"/>
      <c r="C86" s="306"/>
      <c r="D86" s="306"/>
      <c r="E86" s="200"/>
      <c r="F86" s="200"/>
      <c r="G86" s="853"/>
    </row>
    <row r="87" spans="1:7">
      <c r="A87" s="1857">
        <f t="shared" si="2"/>
        <v>16</v>
      </c>
      <c r="B87" s="306"/>
      <c r="C87" s="306"/>
      <c r="D87" s="306"/>
      <c r="E87" s="200"/>
      <c r="F87" s="200"/>
      <c r="G87" s="853"/>
    </row>
    <row r="88" spans="1:7">
      <c r="A88" s="1857">
        <f t="shared" si="2"/>
        <v>17</v>
      </c>
      <c r="B88" s="306"/>
      <c r="C88" s="306"/>
      <c r="D88" s="306"/>
      <c r="E88" s="200"/>
      <c r="F88" s="200"/>
      <c r="G88" s="178"/>
    </row>
    <row r="89" spans="1:7">
      <c r="A89" s="1857">
        <f t="shared" si="2"/>
        <v>18</v>
      </c>
      <c r="B89" s="306"/>
      <c r="C89" s="306"/>
      <c r="D89" s="306"/>
      <c r="E89" s="200"/>
      <c r="F89" s="200"/>
      <c r="G89" s="178"/>
    </row>
    <row r="90" spans="1:7">
      <c r="A90" s="1857">
        <f t="shared" si="2"/>
        <v>19</v>
      </c>
      <c r="B90" s="306"/>
      <c r="C90" s="306"/>
      <c r="D90" s="306"/>
      <c r="E90" s="200"/>
      <c r="F90" s="200"/>
      <c r="G90" s="178"/>
    </row>
    <row r="91" spans="1:7">
      <c r="A91" s="1857">
        <f t="shared" si="2"/>
        <v>20</v>
      </c>
      <c r="B91" s="306"/>
      <c r="C91" s="306"/>
      <c r="D91" s="306"/>
      <c r="E91" s="200"/>
      <c r="F91" s="200"/>
      <c r="G91" s="178"/>
    </row>
    <row r="92" spans="1:7">
      <c r="A92" s="1857">
        <f t="shared" si="2"/>
        <v>21</v>
      </c>
      <c r="B92" s="306"/>
      <c r="C92" s="306"/>
      <c r="D92" s="306"/>
      <c r="E92" s="200"/>
      <c r="F92" s="200"/>
      <c r="G92" s="178"/>
    </row>
    <row r="93" spans="1:7">
      <c r="A93" s="1857">
        <f t="shared" si="2"/>
        <v>22</v>
      </c>
      <c r="B93" s="306"/>
      <c r="C93" s="306"/>
      <c r="D93" s="306"/>
      <c r="E93" s="200"/>
      <c r="F93" s="200"/>
      <c r="G93" s="178"/>
    </row>
    <row r="94" spans="1:7">
      <c r="A94" s="1857">
        <f t="shared" si="2"/>
        <v>23</v>
      </c>
      <c r="B94" s="306"/>
      <c r="C94" s="306"/>
      <c r="D94" s="306"/>
      <c r="E94" s="200"/>
      <c r="F94" s="200"/>
      <c r="G94" s="178"/>
    </row>
    <row r="95" spans="1:7">
      <c r="A95" s="1857">
        <f t="shared" si="2"/>
        <v>24</v>
      </c>
      <c r="B95" s="306"/>
      <c r="C95" s="306"/>
      <c r="D95" s="306"/>
      <c r="E95" s="200"/>
      <c r="F95" s="200"/>
      <c r="G95" s="178"/>
    </row>
    <row r="96" spans="1:7">
      <c r="A96" s="1857">
        <f t="shared" si="2"/>
        <v>25</v>
      </c>
      <c r="B96" s="306"/>
      <c r="C96" s="306"/>
      <c r="D96" s="306"/>
      <c r="E96" s="200"/>
      <c r="F96" s="200"/>
      <c r="G96" s="178"/>
    </row>
    <row r="97" spans="1:7">
      <c r="A97" s="1857">
        <f t="shared" si="2"/>
        <v>26</v>
      </c>
      <c r="B97" s="306"/>
      <c r="C97" s="306"/>
      <c r="D97" s="306"/>
      <c r="E97" s="200"/>
      <c r="F97" s="200"/>
      <c r="G97" s="178"/>
    </row>
    <row r="98" spans="1:7">
      <c r="A98" s="1857">
        <f t="shared" si="2"/>
        <v>27</v>
      </c>
      <c r="B98" s="306"/>
      <c r="C98" s="306"/>
      <c r="D98" s="306"/>
      <c r="E98" s="200"/>
      <c r="F98" s="200"/>
      <c r="G98" s="178"/>
    </row>
    <row r="99" spans="1:7">
      <c r="A99" s="1857">
        <f t="shared" si="2"/>
        <v>28</v>
      </c>
      <c r="B99" s="306"/>
      <c r="C99" s="306"/>
      <c r="D99" s="306"/>
      <c r="E99" s="200"/>
      <c r="F99" s="200"/>
      <c r="G99" s="178"/>
    </row>
    <row r="100" spans="1:7">
      <c r="A100" s="1857">
        <f t="shared" si="2"/>
        <v>29</v>
      </c>
      <c r="B100" s="306"/>
      <c r="C100" s="306"/>
      <c r="D100" s="306"/>
      <c r="E100" s="200"/>
      <c r="F100" s="200"/>
      <c r="G100" s="178"/>
    </row>
    <row r="101" spans="1:7">
      <c r="A101" s="1857">
        <f t="shared" si="2"/>
        <v>30</v>
      </c>
      <c r="B101" s="306"/>
      <c r="C101" s="306"/>
      <c r="D101" s="306"/>
      <c r="E101" s="200"/>
      <c r="F101" s="200"/>
      <c r="G101" s="178"/>
    </row>
    <row r="102" spans="1:7">
      <c r="A102" s="1857">
        <f t="shared" si="2"/>
        <v>31</v>
      </c>
      <c r="B102" s="306"/>
      <c r="C102" s="306"/>
      <c r="D102" s="306"/>
      <c r="E102" s="200"/>
      <c r="F102" s="200"/>
      <c r="G102" s="178"/>
    </row>
    <row r="103" spans="1:7">
      <c r="A103" s="1857">
        <f t="shared" si="2"/>
        <v>32</v>
      </c>
      <c r="B103" s="306"/>
      <c r="C103" s="306"/>
      <c r="D103" s="306"/>
      <c r="E103" s="200"/>
      <c r="F103" s="200"/>
      <c r="G103" s="178"/>
    </row>
    <row r="104" spans="1:7">
      <c r="A104" s="1857">
        <f t="shared" si="2"/>
        <v>33</v>
      </c>
      <c r="B104" s="306"/>
      <c r="C104" s="306"/>
      <c r="D104" s="306"/>
      <c r="E104" s="200"/>
      <c r="F104" s="200"/>
      <c r="G104" s="178"/>
    </row>
    <row r="105" spans="1:7">
      <c r="A105" s="1857">
        <f t="shared" si="2"/>
        <v>34</v>
      </c>
      <c r="B105" s="575"/>
      <c r="C105" s="540"/>
      <c r="D105" s="540"/>
      <c r="E105" s="210"/>
      <c r="F105" s="241"/>
      <c r="G105" s="178"/>
    </row>
    <row r="106" spans="1:7">
      <c r="A106" s="1857">
        <f t="shared" si="2"/>
        <v>35</v>
      </c>
      <c r="B106" s="575"/>
      <c r="C106" s="540"/>
      <c r="D106" s="540"/>
      <c r="E106" s="210"/>
      <c r="F106" s="241"/>
      <c r="G106" s="178"/>
    </row>
    <row r="107" spans="1:7">
      <c r="A107" s="1857">
        <f t="shared" si="2"/>
        <v>36</v>
      </c>
      <c r="B107" s="575"/>
      <c r="C107" s="540"/>
      <c r="D107" s="540"/>
      <c r="E107" s="210"/>
      <c r="F107" s="241"/>
      <c r="G107" s="178"/>
    </row>
    <row r="108" spans="1:7">
      <c r="A108" s="1857">
        <f t="shared" si="2"/>
        <v>37</v>
      </c>
      <c r="B108" s="575"/>
      <c r="C108" s="540"/>
      <c r="D108" s="540"/>
      <c r="E108" s="210"/>
      <c r="F108" s="241"/>
      <c r="G108" s="178"/>
    </row>
    <row r="109" spans="1:7">
      <c r="A109" s="1857">
        <f t="shared" si="2"/>
        <v>38</v>
      </c>
      <c r="B109" s="575"/>
      <c r="C109" s="540"/>
      <c r="D109" s="540"/>
      <c r="E109" s="210"/>
      <c r="F109" s="241"/>
      <c r="G109" s="178"/>
    </row>
    <row r="110" spans="1:7">
      <c r="A110" s="1857">
        <f t="shared" si="2"/>
        <v>39</v>
      </c>
      <c r="B110" s="575"/>
      <c r="C110" s="540"/>
      <c r="D110" s="540"/>
      <c r="E110" s="210"/>
      <c r="F110" s="241"/>
      <c r="G110" s="178"/>
    </row>
    <row r="111" spans="1:7">
      <c r="A111" s="1857">
        <f t="shared" si="2"/>
        <v>40</v>
      </c>
      <c r="B111" s="575"/>
      <c r="C111" s="540"/>
      <c r="D111" s="540"/>
      <c r="E111" s="210"/>
      <c r="F111" s="241"/>
      <c r="G111" s="178"/>
    </row>
    <row r="112" spans="1:7">
      <c r="A112" s="1857">
        <f t="shared" si="2"/>
        <v>41</v>
      </c>
      <c r="B112" s="575"/>
      <c r="C112" s="540"/>
      <c r="D112" s="540"/>
      <c r="E112" s="210"/>
      <c r="F112" s="241"/>
      <c r="G112" s="178"/>
    </row>
    <row r="113" spans="1:7">
      <c r="A113" s="1857">
        <f t="shared" si="2"/>
        <v>42</v>
      </c>
      <c r="B113" s="575"/>
      <c r="C113" s="540"/>
      <c r="D113" s="540"/>
      <c r="E113" s="210"/>
      <c r="F113" s="241"/>
      <c r="G113" s="178"/>
    </row>
    <row r="114" spans="1:7">
      <c r="A114" s="1857">
        <f t="shared" si="2"/>
        <v>43</v>
      </c>
      <c r="B114" s="575"/>
      <c r="C114" s="540"/>
      <c r="D114" s="540"/>
      <c r="E114" s="210"/>
      <c r="F114" s="241"/>
      <c r="G114" s="178"/>
    </row>
    <row r="115" spans="1:7">
      <c r="A115" s="1857">
        <f t="shared" si="2"/>
        <v>44</v>
      </c>
      <c r="B115" s="575"/>
      <c r="C115" s="540"/>
      <c r="D115" s="540"/>
      <c r="E115" s="210"/>
      <c r="F115" s="241"/>
      <c r="G115" s="178"/>
    </row>
    <row r="116" spans="1:7">
      <c r="A116" s="1857">
        <f t="shared" si="2"/>
        <v>45</v>
      </c>
      <c r="B116" s="575"/>
      <c r="C116" s="540"/>
      <c r="D116" s="540"/>
      <c r="E116" s="210"/>
      <c r="F116" s="241"/>
      <c r="G116" s="178"/>
    </row>
    <row r="117" spans="1:7">
      <c r="A117" s="1857">
        <f t="shared" si="2"/>
        <v>46</v>
      </c>
      <c r="B117" s="575"/>
      <c r="C117" s="540"/>
      <c r="D117" s="540"/>
      <c r="E117" s="210"/>
      <c r="F117" s="241"/>
      <c r="G117" s="178"/>
    </row>
    <row r="118" spans="1:7">
      <c r="A118" s="1857">
        <f t="shared" si="2"/>
        <v>47</v>
      </c>
      <c r="B118" s="575"/>
      <c r="C118" s="540"/>
      <c r="D118" s="540"/>
      <c r="E118" s="241"/>
      <c r="F118" s="241"/>
      <c r="G118" s="204"/>
    </row>
    <row r="119" spans="1:7">
      <c r="A119" s="1857">
        <f t="shared" si="2"/>
        <v>48</v>
      </c>
      <c r="B119" s="575"/>
      <c r="C119" s="540"/>
      <c r="D119" s="540"/>
      <c r="E119" s="210"/>
      <c r="F119" s="241"/>
      <c r="G119" s="204"/>
    </row>
    <row r="120" spans="1:7" ht="15.75" thickBot="1">
      <c r="A120" s="1338">
        <f t="shared" si="2"/>
        <v>49</v>
      </c>
      <c r="B120" s="690" t="s">
        <v>1035</v>
      </c>
      <c r="C120" s="2490">
        <f>SUM(C72:C119)+C56</f>
        <v>54289276</v>
      </c>
      <c r="D120" s="2492"/>
      <c r="E120" s="2490">
        <f>SUM(E72:E119)+E56</f>
        <v>111562225.03999996</v>
      </c>
      <c r="F120" s="2490">
        <f>SUM(F72:F119)+F56</f>
        <v>136936701.69999999</v>
      </c>
      <c r="G120" s="2374">
        <f>SUM(G72:G119)+G56</f>
        <v>79663752.659999996</v>
      </c>
    </row>
    <row r="121" spans="1:7">
      <c r="A121" s="4" t="s">
        <v>3747</v>
      </c>
    </row>
    <row r="122" spans="1:7">
      <c r="A122" s="7" t="s">
        <v>3902</v>
      </c>
      <c r="B122" s="7"/>
      <c r="C122" s="7"/>
      <c r="D122" s="7"/>
      <c r="F122" s="1261" t="s">
        <v>1036</v>
      </c>
      <c r="G122" s="7"/>
    </row>
    <row r="123" spans="1:7">
      <c r="A123" s="7" t="s">
        <v>1038</v>
      </c>
      <c r="B123" s="7"/>
      <c r="C123" s="7"/>
      <c r="D123" s="7"/>
      <c r="E123" s="7"/>
      <c r="F123" s="7"/>
      <c r="G123" s="7"/>
    </row>
  </sheetData>
  <phoneticPr fontId="0" type="noConversion"/>
  <printOptions horizontalCentered="1" verticalCentered="1"/>
  <pageMargins left="0.5" right="0.5" top="0.5" bottom="0.5" header="0.5" footer="0.5"/>
  <pageSetup scale="61" fitToHeight="2" orientation="portrait" horizontalDpi="300" verticalDpi="300" r:id="rId1"/>
  <headerFooter alignWithMargins="0">
    <oddFooter>&amp;R&amp;D</oddFooter>
  </headerFooter>
  <rowBreaks count="1" manualBreakCount="1">
    <brk id="60"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57150</xdr:colOff>
                    <xdr:row>58</xdr:row>
                    <xdr:rowOff>142875</xdr:rowOff>
                  </from>
                  <to>
                    <xdr:col>4</xdr:col>
                    <xdr:colOff>647700</xdr:colOff>
                    <xdr:row>58</xdr:row>
                    <xdr:rowOff>142875</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57150</xdr:colOff>
                    <xdr:row>58</xdr:row>
                    <xdr:rowOff>142875</xdr:rowOff>
                  </from>
                  <to>
                    <xdr:col>4</xdr:col>
                    <xdr:colOff>647700</xdr:colOff>
                    <xdr:row>58</xdr:row>
                    <xdr:rowOff>142875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enableFormatConditionsCalculation="0">
    <tabColor rgb="FF92D050"/>
    <pageSetUpPr fitToPage="1"/>
  </sheetPr>
  <dimension ref="A1:J63"/>
  <sheetViews>
    <sheetView defaultGridColor="0" view="pageBreakPreview" topLeftCell="A10" colorId="22" zoomScale="82" zoomScaleNormal="85" zoomScaleSheetLayoutView="82" workbookViewId="0">
      <selection activeCell="F31" sqref="F31"/>
    </sheetView>
  </sheetViews>
  <sheetFormatPr defaultColWidth="9.6640625" defaultRowHeight="15"/>
  <cols>
    <col min="1" max="1" width="4.6640625" style="4" customWidth="1"/>
    <col min="2" max="2" width="45.6640625" style="4" customWidth="1"/>
    <col min="3" max="3" width="22.109375" style="4" customWidth="1"/>
    <col min="4" max="5" width="25.6640625" style="4" customWidth="1"/>
    <col min="6" max="6" width="30.6640625" style="4" customWidth="1"/>
    <col min="7" max="7" width="22.44140625" style="4" bestFit="1" customWidth="1"/>
    <col min="8" max="8" width="25.6640625" style="4" customWidth="1"/>
    <col min="9" max="9" width="22.5546875" style="4" bestFit="1" customWidth="1"/>
    <col min="10" max="10" width="4.6640625" style="4" customWidth="1"/>
    <col min="11" max="16384" width="9.6640625" style="4"/>
  </cols>
  <sheetData>
    <row r="1" spans="1:10">
      <c r="A1" s="13" t="s">
        <v>2838</v>
      </c>
      <c r="B1" s="128"/>
      <c r="C1" s="41" t="s">
        <v>2747</v>
      </c>
      <c r="D1" s="1878" t="s">
        <v>2840</v>
      </c>
      <c r="E1" s="287" t="s">
        <v>2841</v>
      </c>
      <c r="F1" s="13" t="s">
        <v>2838</v>
      </c>
      <c r="G1" s="130" t="s">
        <v>2747</v>
      </c>
      <c r="H1" s="1878" t="s">
        <v>2840</v>
      </c>
      <c r="I1" s="1878" t="s">
        <v>2841</v>
      </c>
      <c r="J1" s="42"/>
    </row>
    <row r="2" spans="1:10" ht="15.75" customHeight="1">
      <c r="A2" s="47" t="str">
        <f>'Data Sheet'!$C$25</f>
        <v>Orange and Rockland Utilities, Inc</v>
      </c>
      <c r="B2" s="56"/>
      <c r="C2" s="11" t="s">
        <v>3147</v>
      </c>
      <c r="D2" s="66"/>
      <c r="E2" s="58"/>
      <c r="F2" s="1266" t="str">
        <f>A2</f>
        <v>Orange and Rockland Utilities, Inc</v>
      </c>
      <c r="G2" s="66" t="s">
        <v>3147</v>
      </c>
      <c r="H2" s="66"/>
      <c r="I2" s="66"/>
      <c r="J2" s="48"/>
    </row>
    <row r="3" spans="1:10" ht="15" customHeight="1">
      <c r="A3" s="49"/>
      <c r="B3" s="77"/>
      <c r="C3" s="52" t="s">
        <v>4228</v>
      </c>
      <c r="D3" s="462" t="str">
        <f>'Data Sheet'!C40</f>
        <v>4/30/2014</v>
      </c>
      <c r="E3" s="462" t="str">
        <f>'278'!G3</f>
        <v>12/31/2013</v>
      </c>
      <c r="F3" s="49"/>
      <c r="G3" s="69" t="s">
        <v>4228</v>
      </c>
      <c r="H3" s="462" t="str">
        <f>D3</f>
        <v>4/30/2014</v>
      </c>
      <c r="I3" s="1322" t="str">
        <f>'Data Sheet'!$C$38</f>
        <v>12/31/2013</v>
      </c>
      <c r="J3" s="51"/>
    </row>
    <row r="4" spans="1:10" ht="15" customHeight="1">
      <c r="A4" s="131" t="s">
        <v>1039</v>
      </c>
      <c r="B4" s="132"/>
      <c r="C4" s="132"/>
      <c r="D4" s="132"/>
      <c r="E4" s="133"/>
      <c r="F4" s="131" t="s">
        <v>1040</v>
      </c>
      <c r="G4" s="132"/>
      <c r="H4" s="132"/>
      <c r="I4" s="132"/>
      <c r="J4" s="133"/>
    </row>
    <row r="5" spans="1:10">
      <c r="A5" s="47"/>
      <c r="B5" s="11"/>
      <c r="C5" s="11"/>
      <c r="D5" s="11"/>
      <c r="E5" s="48"/>
      <c r="F5" s="62"/>
      <c r="G5" s="63"/>
      <c r="H5" s="63"/>
      <c r="I5" s="63"/>
      <c r="J5" s="60"/>
    </row>
    <row r="6" spans="1:10">
      <c r="A6" s="47"/>
      <c r="B6" s="11"/>
      <c r="C6" s="11"/>
      <c r="D6" s="11"/>
      <c r="E6" s="48"/>
      <c r="F6" s="47"/>
      <c r="G6" s="11"/>
      <c r="H6" s="11"/>
      <c r="I6" s="11"/>
      <c r="J6" s="48"/>
    </row>
    <row r="7" spans="1:10">
      <c r="A7" s="47"/>
      <c r="B7" s="11" t="s">
        <v>1041</v>
      </c>
      <c r="C7" s="11"/>
      <c r="D7" s="11" t="s">
        <v>1042</v>
      </c>
      <c r="E7" s="48"/>
      <c r="F7" s="47" t="s">
        <v>1043</v>
      </c>
      <c r="G7" s="11"/>
      <c r="H7" s="11" t="s">
        <v>1044</v>
      </c>
      <c r="I7" s="11"/>
      <c r="J7" s="48"/>
    </row>
    <row r="8" spans="1:10">
      <c r="A8" s="47"/>
      <c r="B8" s="11" t="s">
        <v>1045</v>
      </c>
      <c r="C8" s="11"/>
      <c r="D8" s="11" t="s">
        <v>1815</v>
      </c>
      <c r="E8" s="48"/>
      <c r="F8" s="47" t="s">
        <v>1816</v>
      </c>
      <c r="G8" s="11"/>
      <c r="H8" s="11" t="s">
        <v>1817</v>
      </c>
      <c r="I8" s="11"/>
      <c r="J8" s="48"/>
    </row>
    <row r="9" spans="1:10">
      <c r="A9" s="47"/>
      <c r="B9" s="11" t="s">
        <v>1818</v>
      </c>
      <c r="C9" s="11"/>
      <c r="D9" s="11" t="s">
        <v>1819</v>
      </c>
      <c r="E9" s="48"/>
      <c r="F9" s="47" t="s">
        <v>1820</v>
      </c>
      <c r="G9" s="11"/>
      <c r="H9" s="11" t="s">
        <v>1821</v>
      </c>
      <c r="I9" s="11"/>
      <c r="J9" s="48"/>
    </row>
    <row r="10" spans="1:10">
      <c r="A10" s="47"/>
      <c r="B10" s="11" t="s">
        <v>1631</v>
      </c>
      <c r="C10" s="11"/>
      <c r="D10" s="11" t="s">
        <v>1632</v>
      </c>
      <c r="E10" s="48"/>
      <c r="F10" s="47" t="s">
        <v>3400</v>
      </c>
      <c r="G10" s="11"/>
      <c r="H10" s="11" t="s">
        <v>3401</v>
      </c>
      <c r="I10" s="11"/>
      <c r="J10" s="48"/>
    </row>
    <row r="11" spans="1:10">
      <c r="A11" s="47"/>
      <c r="B11" s="11" t="s">
        <v>3402</v>
      </c>
      <c r="C11" s="11"/>
      <c r="D11" s="11" t="s">
        <v>3403</v>
      </c>
      <c r="E11" s="48"/>
      <c r="F11" s="47" t="s">
        <v>3404</v>
      </c>
      <c r="G11" s="11"/>
      <c r="H11" s="11" t="s">
        <v>3405</v>
      </c>
      <c r="I11" s="11"/>
      <c r="J11" s="48"/>
    </row>
    <row r="12" spans="1:10">
      <c r="A12" s="47"/>
      <c r="B12" s="11" t="s">
        <v>3406</v>
      </c>
      <c r="C12" s="11"/>
      <c r="D12" s="11"/>
      <c r="E12" s="48"/>
      <c r="F12" s="47" t="s">
        <v>3407</v>
      </c>
      <c r="G12" s="11"/>
      <c r="H12" s="11" t="s">
        <v>3408</v>
      </c>
      <c r="I12" s="11"/>
      <c r="J12" s="48"/>
    </row>
    <row r="13" spans="1:10">
      <c r="A13" s="47"/>
      <c r="B13" s="11" t="s">
        <v>3409</v>
      </c>
      <c r="C13" s="11"/>
      <c r="D13" s="11"/>
      <c r="E13" s="48"/>
      <c r="F13" s="47" t="s">
        <v>3410</v>
      </c>
      <c r="G13" s="11"/>
      <c r="H13" s="11" t="s">
        <v>3411</v>
      </c>
      <c r="I13" s="11"/>
      <c r="J13" s="48"/>
    </row>
    <row r="14" spans="1:10">
      <c r="A14" s="47"/>
      <c r="B14" s="11"/>
      <c r="C14" s="11"/>
      <c r="D14" s="11"/>
      <c r="E14" s="48"/>
      <c r="F14" s="47"/>
      <c r="G14" s="11"/>
      <c r="H14" s="11"/>
      <c r="I14" s="11"/>
      <c r="J14" s="48"/>
    </row>
    <row r="15" spans="1:10">
      <c r="A15" s="49"/>
      <c r="B15" s="52"/>
      <c r="C15" s="52"/>
      <c r="D15" s="50"/>
      <c r="E15" s="330"/>
      <c r="F15" s="49"/>
      <c r="G15" s="52"/>
      <c r="H15" s="52"/>
      <c r="I15" s="52"/>
      <c r="J15" s="51"/>
    </row>
    <row r="16" spans="1:10">
      <c r="A16" s="62"/>
      <c r="B16" s="63"/>
      <c r="C16" s="63"/>
      <c r="D16" s="222" t="s">
        <v>3412</v>
      </c>
      <c r="E16" s="133"/>
      <c r="F16" s="131" t="s">
        <v>3413</v>
      </c>
      <c r="G16" s="132"/>
      <c r="H16" s="222" t="s">
        <v>3414</v>
      </c>
      <c r="I16" s="132"/>
      <c r="J16" s="65"/>
    </row>
    <row r="17" spans="1:10">
      <c r="A17" s="1864" t="s">
        <v>4231</v>
      </c>
      <c r="B17" s="1843" t="s">
        <v>3415</v>
      </c>
      <c r="C17" s="11"/>
      <c r="D17" s="1832" t="s">
        <v>3416</v>
      </c>
      <c r="E17" s="137" t="s">
        <v>3417</v>
      </c>
      <c r="F17" s="1864" t="s">
        <v>3416</v>
      </c>
      <c r="G17" s="1832" t="s">
        <v>3418</v>
      </c>
      <c r="H17" s="1832" t="s">
        <v>3419</v>
      </c>
      <c r="I17" s="1832" t="s">
        <v>3420</v>
      </c>
      <c r="J17" s="58" t="s">
        <v>4231</v>
      </c>
    </row>
    <row r="18" spans="1:10">
      <c r="A18" s="47"/>
      <c r="B18" s="11"/>
      <c r="C18" s="11"/>
      <c r="D18" s="1832"/>
      <c r="E18" s="137" t="s">
        <v>1746</v>
      </c>
      <c r="F18" s="47"/>
      <c r="G18" s="66"/>
      <c r="H18" s="66"/>
      <c r="I18" s="66"/>
      <c r="J18" s="58"/>
    </row>
    <row r="19" spans="1:10">
      <c r="A19" s="1868" t="s">
        <v>4234</v>
      </c>
      <c r="B19" s="1869" t="s">
        <v>74</v>
      </c>
      <c r="C19" s="52"/>
      <c r="D19" s="220" t="s">
        <v>2140</v>
      </c>
      <c r="E19" s="138" t="s">
        <v>2141</v>
      </c>
      <c r="F19" s="1868" t="s">
        <v>2142</v>
      </c>
      <c r="G19" s="220" t="s">
        <v>4070</v>
      </c>
      <c r="H19" s="220" t="s">
        <v>4071</v>
      </c>
      <c r="I19" s="220" t="s">
        <v>4072</v>
      </c>
      <c r="J19" s="71" t="s">
        <v>4234</v>
      </c>
    </row>
    <row r="20" spans="1:10">
      <c r="A20" s="159">
        <v>1</v>
      </c>
      <c r="B20" s="1859" t="s">
        <v>3421</v>
      </c>
      <c r="C20" s="1886"/>
      <c r="D20" s="1887"/>
      <c r="E20" s="1888"/>
      <c r="F20" s="1889"/>
      <c r="G20" s="1890"/>
      <c r="H20" s="1890"/>
      <c r="I20" s="1890"/>
      <c r="J20" s="1891">
        <v>1</v>
      </c>
    </row>
    <row r="21" spans="1:10">
      <c r="A21" s="159">
        <v>2</v>
      </c>
      <c r="B21" s="140" t="s">
        <v>3422</v>
      </c>
      <c r="C21" s="1886"/>
      <c r="D21" s="163">
        <v>252178162</v>
      </c>
      <c r="E21" s="162">
        <v>225963202</v>
      </c>
      <c r="F21" s="242">
        <v>1677643</v>
      </c>
      <c r="G21" s="242">
        <v>1665381</v>
      </c>
      <c r="H21" s="166">
        <v>195267</v>
      </c>
      <c r="I21" s="166">
        <v>194236</v>
      </c>
      <c r="J21" s="1891">
        <v>2</v>
      </c>
    </row>
    <row r="22" spans="1:10">
      <c r="A22" s="159">
        <v>3</v>
      </c>
      <c r="B22" s="140" t="s">
        <v>3423</v>
      </c>
      <c r="C22" s="1886"/>
      <c r="D22" s="1890"/>
      <c r="E22" s="1892"/>
      <c r="F22" s="1889"/>
      <c r="G22" s="1889"/>
      <c r="H22" s="1890"/>
      <c r="I22" s="1890"/>
      <c r="J22" s="1891">
        <v>3</v>
      </c>
    </row>
    <row r="23" spans="1:10">
      <c r="A23" s="159">
        <v>4</v>
      </c>
      <c r="B23" s="140" t="s">
        <v>3424</v>
      </c>
      <c r="C23" s="1886"/>
      <c r="D23" s="166">
        <v>144489357</v>
      </c>
      <c r="E23" s="165">
        <v>132427420</v>
      </c>
      <c r="F23" s="242">
        <v>1802777</v>
      </c>
      <c r="G23" s="242">
        <v>1807604</v>
      </c>
      <c r="H23" s="166">
        <v>30502</v>
      </c>
      <c r="I23" s="166">
        <v>30356</v>
      </c>
      <c r="J23" s="1891">
        <v>4</v>
      </c>
    </row>
    <row r="24" spans="1:10">
      <c r="A24" s="159">
        <v>5</v>
      </c>
      <c r="B24" s="140" t="s">
        <v>3425</v>
      </c>
      <c r="C24" s="1886"/>
      <c r="D24" s="166">
        <v>16766890</v>
      </c>
      <c r="E24" s="165">
        <v>15801475</v>
      </c>
      <c r="F24" s="242">
        <v>403369</v>
      </c>
      <c r="G24" s="242">
        <v>414778</v>
      </c>
      <c r="H24" s="166">
        <v>97</v>
      </c>
      <c r="I24" s="166">
        <v>96</v>
      </c>
      <c r="J24" s="1891">
        <v>5</v>
      </c>
    </row>
    <row r="25" spans="1:10">
      <c r="A25" s="159">
        <v>6</v>
      </c>
      <c r="B25" s="140" t="s">
        <v>3426</v>
      </c>
      <c r="C25" s="1886"/>
      <c r="D25" s="166">
        <v>5682976</v>
      </c>
      <c r="E25" s="165">
        <v>5173128</v>
      </c>
      <c r="F25" s="242">
        <v>22644</v>
      </c>
      <c r="G25" s="242">
        <v>22817</v>
      </c>
      <c r="H25" s="166">
        <v>579</v>
      </c>
      <c r="I25" s="166">
        <v>590</v>
      </c>
      <c r="J25" s="1891">
        <v>6</v>
      </c>
    </row>
    <row r="26" spans="1:10">
      <c r="A26" s="159">
        <v>7</v>
      </c>
      <c r="B26" s="140" t="s">
        <v>3427</v>
      </c>
      <c r="C26" s="1886"/>
      <c r="D26" s="166">
        <v>8740332</v>
      </c>
      <c r="E26" s="165">
        <v>7343461</v>
      </c>
      <c r="F26" s="242">
        <v>96775</v>
      </c>
      <c r="G26" s="242">
        <v>105112</v>
      </c>
      <c r="H26" s="166">
        <v>1</v>
      </c>
      <c r="I26" s="166">
        <v>1</v>
      </c>
      <c r="J26" s="1891">
        <v>7</v>
      </c>
    </row>
    <row r="27" spans="1:10">
      <c r="A27" s="159">
        <v>8</v>
      </c>
      <c r="B27" s="140" t="s">
        <v>870</v>
      </c>
      <c r="C27" s="1886"/>
      <c r="D27" s="166"/>
      <c r="E27" s="165"/>
      <c r="F27" s="242"/>
      <c r="G27" s="242"/>
      <c r="H27" s="166"/>
      <c r="I27" s="166"/>
      <c r="J27" s="1891">
        <v>8</v>
      </c>
    </row>
    <row r="28" spans="1:10">
      <c r="A28" s="159">
        <v>9</v>
      </c>
      <c r="B28" s="140" t="s">
        <v>871</v>
      </c>
      <c r="C28" s="1886"/>
      <c r="D28" s="166"/>
      <c r="E28" s="165"/>
      <c r="F28" s="242"/>
      <c r="G28" s="242"/>
      <c r="H28" s="166"/>
      <c r="I28" s="166"/>
      <c r="J28" s="1891">
        <v>9</v>
      </c>
    </row>
    <row r="29" spans="1:10">
      <c r="A29" s="159">
        <v>10</v>
      </c>
      <c r="B29" s="140" t="s">
        <v>3213</v>
      </c>
      <c r="C29" s="1886"/>
      <c r="D29" s="242">
        <f>SUM(D20:D28)</f>
        <v>427857717</v>
      </c>
      <c r="E29" s="165">
        <v>386708686</v>
      </c>
      <c r="F29" s="242">
        <v>4003208</v>
      </c>
      <c r="G29" s="242">
        <f t="shared" ref="G29" si="0">SUM(G20:G28)</f>
        <v>4015692</v>
      </c>
      <c r="H29" s="166">
        <f t="shared" ref="H29" si="1">SUM(H20:H28)</f>
        <v>226446</v>
      </c>
      <c r="I29" s="166">
        <f t="shared" ref="I29" si="2">SUM(I20:I28)</f>
        <v>225279</v>
      </c>
      <c r="J29" s="1891">
        <v>10</v>
      </c>
    </row>
    <row r="30" spans="1:10">
      <c r="A30" s="159">
        <v>11</v>
      </c>
      <c r="B30" s="140" t="s">
        <v>3214</v>
      </c>
      <c r="C30" s="1886"/>
      <c r="D30" s="2971">
        <v>20929357</v>
      </c>
      <c r="E30" s="165">
        <v>18453219</v>
      </c>
      <c r="F30" s="242">
        <v>260491</v>
      </c>
      <c r="G30" s="242">
        <v>284770</v>
      </c>
      <c r="H30" s="166">
        <v>3</v>
      </c>
      <c r="I30" s="166">
        <v>3</v>
      </c>
      <c r="J30" s="1891">
        <v>11</v>
      </c>
    </row>
    <row r="31" spans="1:10">
      <c r="A31" s="159">
        <v>12</v>
      </c>
      <c r="B31" s="140" t="s">
        <v>3215</v>
      </c>
      <c r="C31" s="1886"/>
      <c r="D31" s="166">
        <f>D29+D30</f>
        <v>448787074</v>
      </c>
      <c r="E31" s="165">
        <v>405161905</v>
      </c>
      <c r="F31" s="242">
        <f t="shared" ref="F31:H31" si="3">SUM(F29:F30)</f>
        <v>4263699</v>
      </c>
      <c r="G31" s="242">
        <f t="shared" ref="G31" si="4">SUM(G29:G30)</f>
        <v>4300462</v>
      </c>
      <c r="H31" s="166">
        <f t="shared" si="3"/>
        <v>226449</v>
      </c>
      <c r="I31" s="166">
        <f t="shared" ref="I31" si="5">SUM(I29:I30)</f>
        <v>225282</v>
      </c>
      <c r="J31" s="1891">
        <v>12</v>
      </c>
    </row>
    <row r="32" spans="1:10">
      <c r="A32" s="159">
        <v>13</v>
      </c>
      <c r="B32" s="140" t="s">
        <v>3216</v>
      </c>
      <c r="C32" s="1886"/>
      <c r="D32" s="166">
        <v>-468000</v>
      </c>
      <c r="E32" s="165">
        <v>-468000</v>
      </c>
      <c r="F32" s="242"/>
      <c r="G32" s="242"/>
      <c r="H32" s="166"/>
      <c r="I32" s="166"/>
      <c r="J32" s="1891">
        <v>13</v>
      </c>
    </row>
    <row r="33" spans="1:10">
      <c r="A33" s="159">
        <v>14</v>
      </c>
      <c r="B33" s="140" t="s">
        <v>1976</v>
      </c>
      <c r="C33" s="1886"/>
      <c r="D33" s="166">
        <f>D31-D32</f>
        <v>449255074</v>
      </c>
      <c r="E33" s="165">
        <v>405629905</v>
      </c>
      <c r="F33" s="242">
        <f t="shared" ref="F33:H33" si="6">F31-F32</f>
        <v>4263699</v>
      </c>
      <c r="G33" s="242">
        <f t="shared" ref="G33" si="7">G31-G32</f>
        <v>4300462</v>
      </c>
      <c r="H33" s="166">
        <f t="shared" si="6"/>
        <v>226449</v>
      </c>
      <c r="I33" s="166">
        <f t="shared" ref="I33" si="8">I31-I32</f>
        <v>225282</v>
      </c>
      <c r="J33" s="1891">
        <v>14</v>
      </c>
    </row>
    <row r="34" spans="1:10">
      <c r="A34" s="159">
        <v>15</v>
      </c>
      <c r="B34" s="140" t="s">
        <v>1977</v>
      </c>
      <c r="C34" s="1886"/>
      <c r="D34" s="1890"/>
      <c r="E34" s="1892"/>
      <c r="F34" s="1893"/>
      <c r="G34" s="1893"/>
      <c r="H34" s="297"/>
      <c r="I34" s="297"/>
      <c r="J34" s="1894"/>
    </row>
    <row r="35" spans="1:10">
      <c r="A35" s="159">
        <v>16</v>
      </c>
      <c r="B35" s="140" t="s">
        <v>1978</v>
      </c>
      <c r="C35" s="1886"/>
      <c r="D35" s="166"/>
      <c r="E35" s="165"/>
      <c r="F35" s="47"/>
      <c r="G35" s="11"/>
      <c r="H35" s="11"/>
      <c r="I35" s="11"/>
      <c r="J35" s="48"/>
    </row>
    <row r="36" spans="1:10">
      <c r="A36" s="159">
        <v>17</v>
      </c>
      <c r="B36" s="140" t="s">
        <v>1979</v>
      </c>
      <c r="C36" s="1886"/>
      <c r="D36" s="166">
        <v>874252</v>
      </c>
      <c r="E36" s="165">
        <v>877421</v>
      </c>
      <c r="F36" s="238"/>
      <c r="G36" s="11"/>
      <c r="H36" s="11"/>
      <c r="I36" s="11"/>
      <c r="J36" s="48"/>
    </row>
    <row r="37" spans="1:10">
      <c r="A37" s="159">
        <v>18</v>
      </c>
      <c r="B37" s="140" t="s">
        <v>1980</v>
      </c>
      <c r="C37" s="1886"/>
      <c r="D37" s="166"/>
      <c r="E37" s="165"/>
      <c r="F37" s="47" t="s">
        <v>5316</v>
      </c>
      <c r="G37" s="11"/>
      <c r="H37" s="11"/>
      <c r="I37" s="11"/>
      <c r="J37" s="48"/>
    </row>
    <row r="38" spans="1:10">
      <c r="A38" s="159">
        <v>19</v>
      </c>
      <c r="B38" s="140" t="s">
        <v>684</v>
      </c>
      <c r="C38" s="1886"/>
      <c r="D38" s="166">
        <v>7716128</v>
      </c>
      <c r="E38" s="165">
        <v>7206296</v>
      </c>
      <c r="F38" s="47"/>
      <c r="G38" s="11"/>
      <c r="H38" s="11"/>
      <c r="I38" s="11"/>
      <c r="J38" s="48"/>
    </row>
    <row r="39" spans="1:10">
      <c r="A39" s="159">
        <v>20</v>
      </c>
      <c r="B39" s="140" t="s">
        <v>685</v>
      </c>
      <c r="C39" s="1886"/>
      <c r="D39" s="166"/>
      <c r="E39" s="165"/>
      <c r="F39" s="47" t="s">
        <v>5317</v>
      </c>
      <c r="G39" s="11"/>
      <c r="H39" s="11"/>
      <c r="I39" s="11"/>
      <c r="J39" s="48"/>
    </row>
    <row r="40" spans="1:10">
      <c r="A40" s="159">
        <v>21</v>
      </c>
      <c r="B40" s="140" t="s">
        <v>686</v>
      </c>
      <c r="C40" s="1886"/>
      <c r="D40" s="166">
        <v>8793029</v>
      </c>
      <c r="E40" s="166">
        <v>6366958</v>
      </c>
      <c r="F40" s="47"/>
      <c r="G40" s="11"/>
      <c r="H40" s="11"/>
      <c r="I40" s="11"/>
      <c r="J40" s="48"/>
    </row>
    <row r="41" spans="1:10">
      <c r="A41" s="159">
        <v>22</v>
      </c>
      <c r="B41" s="140" t="s">
        <v>5105</v>
      </c>
      <c r="C41" s="1886"/>
      <c r="D41" s="166">
        <v>0</v>
      </c>
      <c r="E41" s="166">
        <v>-29170</v>
      </c>
      <c r="F41" s="47"/>
      <c r="G41" s="11"/>
      <c r="H41" s="11"/>
      <c r="I41" s="11"/>
      <c r="J41" s="48"/>
    </row>
    <row r="42" spans="1:10">
      <c r="A42" s="159">
        <v>23</v>
      </c>
      <c r="B42" s="140"/>
      <c r="C42" s="1886"/>
      <c r="D42" s="166">
        <v>0</v>
      </c>
      <c r="E42" s="165"/>
      <c r="F42" s="47"/>
      <c r="G42" s="11"/>
      <c r="H42" s="11"/>
      <c r="I42" s="11"/>
      <c r="J42" s="48"/>
    </row>
    <row r="43" spans="1:10">
      <c r="A43" s="159">
        <v>24</v>
      </c>
      <c r="B43" s="140"/>
      <c r="C43" s="1886"/>
      <c r="D43" s="166"/>
      <c r="E43" s="165"/>
      <c r="F43" s="238"/>
      <c r="G43" s="11"/>
      <c r="H43" s="11"/>
      <c r="I43" s="11"/>
      <c r="J43" s="48"/>
    </row>
    <row r="44" spans="1:10">
      <c r="A44" s="159">
        <v>25</v>
      </c>
      <c r="B44" s="140"/>
      <c r="C44" s="1886"/>
      <c r="D44" s="166"/>
      <c r="E44" s="165"/>
      <c r="F44" s="47"/>
      <c r="G44" s="11"/>
      <c r="H44" s="11"/>
      <c r="I44" s="11"/>
      <c r="J44" s="48"/>
    </row>
    <row r="45" spans="1:10">
      <c r="A45" s="159">
        <v>26</v>
      </c>
      <c r="B45" s="140" t="s">
        <v>3244</v>
      </c>
      <c r="C45" s="1886"/>
      <c r="D45" s="166">
        <f>SUM(D35:D44)</f>
        <v>17383409</v>
      </c>
      <c r="E45" s="165">
        <f>SUM(E35:E44)</f>
        <v>14421505</v>
      </c>
      <c r="F45" s="47"/>
      <c r="G45" s="11"/>
      <c r="H45" s="11"/>
      <c r="I45" s="11"/>
      <c r="J45" s="48"/>
    </row>
    <row r="46" spans="1:10">
      <c r="A46" s="159">
        <v>27</v>
      </c>
      <c r="B46" s="140" t="s">
        <v>3245</v>
      </c>
      <c r="C46" s="1886"/>
      <c r="D46" s="163">
        <f>D33+D45</f>
        <v>466638483</v>
      </c>
      <c r="E46" s="162">
        <f>E33+E45</f>
        <v>420051410</v>
      </c>
      <c r="F46" s="238"/>
      <c r="G46" s="11"/>
      <c r="H46" s="11"/>
      <c r="I46" s="11"/>
      <c r="J46" s="48"/>
    </row>
    <row r="47" spans="1:10">
      <c r="A47" s="47"/>
      <c r="B47" s="11"/>
      <c r="C47" s="11"/>
      <c r="D47" s="199"/>
      <c r="E47" s="204"/>
      <c r="F47" s="47"/>
      <c r="G47" s="11"/>
      <c r="H47" s="11"/>
      <c r="I47" s="11"/>
      <c r="J47" s="48"/>
    </row>
    <row r="48" spans="1:10">
      <c r="A48" s="47"/>
      <c r="B48" s="11"/>
      <c r="C48" s="11"/>
      <c r="D48" s="199"/>
      <c r="E48" s="204"/>
      <c r="F48" s="47"/>
      <c r="G48" s="11"/>
      <c r="H48" s="11"/>
      <c r="I48" s="11"/>
      <c r="J48" s="48"/>
    </row>
    <row r="49" spans="1:10">
      <c r="A49" s="47"/>
      <c r="B49" s="11"/>
      <c r="C49" s="11"/>
      <c r="D49" s="199"/>
      <c r="E49" s="204"/>
      <c r="F49" s="47"/>
      <c r="G49" s="11"/>
      <c r="H49" s="11"/>
      <c r="I49" s="11"/>
      <c r="J49" s="48"/>
    </row>
    <row r="50" spans="1:10">
      <c r="A50" s="47"/>
      <c r="B50" s="11"/>
      <c r="C50" s="11"/>
      <c r="D50" s="11"/>
      <c r="E50" s="204"/>
      <c r="F50" s="47" t="s">
        <v>3747</v>
      </c>
      <c r="G50" s="11"/>
      <c r="H50" s="11"/>
      <c r="I50" s="11"/>
      <c r="J50" s="48"/>
    </row>
    <row r="51" spans="1:10">
      <c r="A51" s="47"/>
      <c r="B51" s="11"/>
      <c r="C51" s="11"/>
      <c r="D51" s="11"/>
      <c r="E51" s="204"/>
      <c r="F51" s="47"/>
      <c r="G51" s="11"/>
      <c r="H51" s="11"/>
      <c r="I51" s="11"/>
      <c r="J51" s="48"/>
    </row>
    <row r="52" spans="1:10">
      <c r="A52" s="47"/>
      <c r="B52" s="11"/>
      <c r="C52" s="11"/>
      <c r="D52" s="11"/>
      <c r="E52" s="204"/>
      <c r="F52" s="47"/>
      <c r="G52" s="11"/>
      <c r="H52" s="11"/>
      <c r="I52" s="11"/>
      <c r="J52" s="48"/>
    </row>
    <row r="53" spans="1:10">
      <c r="A53" s="47"/>
      <c r="B53" s="11"/>
      <c r="C53" s="11"/>
      <c r="D53" s="11"/>
      <c r="E53" s="204"/>
      <c r="F53" s="47"/>
      <c r="G53" s="11"/>
      <c r="H53" s="11"/>
      <c r="I53" s="11"/>
      <c r="J53" s="48"/>
    </row>
    <row r="54" spans="1:10">
      <c r="A54" s="47"/>
      <c r="B54" s="11"/>
      <c r="C54" s="11"/>
      <c r="D54" s="11"/>
      <c r="E54" s="204"/>
      <c r="F54" s="47"/>
      <c r="G54" s="11"/>
      <c r="H54" s="11"/>
      <c r="I54" s="11"/>
      <c r="J54" s="48"/>
    </row>
    <row r="55" spans="1:10">
      <c r="A55" s="47"/>
      <c r="B55" s="11"/>
      <c r="C55" s="11"/>
      <c r="D55" s="11"/>
      <c r="E55" s="204"/>
      <c r="F55" s="47"/>
      <c r="G55" s="11"/>
      <c r="H55" s="11"/>
      <c r="I55" s="11"/>
      <c r="J55" s="48"/>
    </row>
    <row r="56" spans="1:10">
      <c r="A56" s="47"/>
      <c r="B56" s="11"/>
      <c r="C56" s="11"/>
      <c r="D56" s="11"/>
      <c r="E56" s="48"/>
      <c r="F56" s="47"/>
      <c r="G56" s="11"/>
      <c r="H56" s="11"/>
      <c r="I56" s="11"/>
      <c r="J56" s="48"/>
    </row>
    <row r="57" spans="1:10">
      <c r="A57" s="47"/>
      <c r="B57" s="11"/>
      <c r="C57" s="11"/>
      <c r="D57" s="11"/>
      <c r="E57" s="48"/>
      <c r="F57" s="47"/>
      <c r="G57" s="11"/>
      <c r="H57" s="11"/>
      <c r="I57" s="11"/>
      <c r="J57" s="48"/>
    </row>
    <row r="58" spans="1:10">
      <c r="A58" s="47"/>
      <c r="B58" s="11"/>
      <c r="C58" s="11"/>
      <c r="D58" s="11"/>
      <c r="E58" s="48"/>
      <c r="F58" s="47"/>
      <c r="G58" s="11"/>
      <c r="H58" s="11"/>
      <c r="I58" s="11"/>
      <c r="J58" s="48"/>
    </row>
    <row r="59" spans="1:10">
      <c r="A59" s="47"/>
      <c r="B59" s="11"/>
      <c r="C59" s="11"/>
      <c r="D59" s="11"/>
      <c r="E59" s="48"/>
      <c r="F59" s="47"/>
      <c r="G59" s="11"/>
      <c r="H59" s="11"/>
      <c r="I59" s="11"/>
      <c r="J59" s="48"/>
    </row>
    <row r="60" spans="1:10" ht="15.75" thickBot="1">
      <c r="A60" s="72"/>
      <c r="B60" s="73"/>
      <c r="C60" s="73"/>
      <c r="D60" s="73"/>
      <c r="E60" s="74"/>
      <c r="F60" s="72"/>
      <c r="G60" s="73"/>
      <c r="H60" s="73"/>
      <c r="I60" s="73"/>
      <c r="J60" s="74"/>
    </row>
    <row r="61" spans="1:10">
      <c r="A61" s="11"/>
      <c r="B61" s="11"/>
      <c r="C61" s="11"/>
      <c r="D61" s="11"/>
      <c r="E61" s="11"/>
      <c r="F61" s="11"/>
      <c r="G61" s="11"/>
      <c r="H61" s="11"/>
      <c r="I61" s="11"/>
      <c r="J61" s="11"/>
    </row>
    <row r="62" spans="1:10" ht="15.75">
      <c r="A62" s="75" t="s">
        <v>1433</v>
      </c>
      <c r="B62" s="11"/>
      <c r="C62" s="11"/>
      <c r="D62" s="11"/>
      <c r="E62" s="11"/>
      <c r="F62" s="75" t="s">
        <v>1433</v>
      </c>
      <c r="G62" s="11"/>
      <c r="H62" s="11"/>
      <c r="I62" s="11"/>
      <c r="J62" s="174" t="s">
        <v>3246</v>
      </c>
    </row>
    <row r="63" spans="1:10" ht="16.5" customHeight="1">
      <c r="A63" s="1316" t="s">
        <v>3247</v>
      </c>
      <c r="B63" s="44"/>
      <c r="C63" s="1316"/>
      <c r="D63" s="44"/>
      <c r="E63" s="44"/>
      <c r="F63" s="1316" t="s">
        <v>3248</v>
      </c>
      <c r="G63" s="44"/>
      <c r="H63" s="44"/>
      <c r="I63" s="44"/>
      <c r="J63" s="44"/>
    </row>
  </sheetData>
  <phoneticPr fontId="0" type="noConversion"/>
  <pageMargins left="0.5" right="0.5" top="0.75" bottom="0.75" header="0" footer="0"/>
  <pageSetup scale="64" fitToWidth="2" orientation="portrait" horizontalDpi="300" verticalDpi="300" r:id="rId1"/>
  <headerFooter alignWithMargins="0">
    <oddFooter>&amp;R&amp;D</oddFooter>
  </headerFooter>
  <colBreaks count="1" manualBreakCount="1">
    <brk id="5"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rgb="FF00B050"/>
  </sheetPr>
  <dimension ref="A1:H14"/>
  <sheetViews>
    <sheetView workbookViewId="0">
      <selection activeCell="E33" sqref="E33"/>
    </sheetView>
  </sheetViews>
  <sheetFormatPr defaultRowHeight="15"/>
  <cols>
    <col min="1" max="5" width="8.88671875" style="3239"/>
    <col min="6" max="6" width="13" style="3239" customWidth="1"/>
    <col min="7" max="16384" width="8.88671875" style="3239"/>
  </cols>
  <sheetData>
    <row r="1" spans="1:8">
      <c r="A1" s="3449" t="s">
        <v>5445</v>
      </c>
      <c r="B1" s="3449"/>
      <c r="C1" s="3449"/>
      <c r="D1" s="3449"/>
      <c r="E1" s="3449"/>
      <c r="F1" s="3449"/>
      <c r="G1" s="3449"/>
      <c r="H1" s="3238"/>
    </row>
    <row r="2" spans="1:8">
      <c r="A2" s="3449" t="s">
        <v>5450</v>
      </c>
      <c r="B2" s="3449"/>
      <c r="C2" s="3449"/>
      <c r="D2" s="3449"/>
      <c r="E2" s="3449"/>
      <c r="F2" s="3449"/>
      <c r="G2" s="3449"/>
      <c r="H2" s="3238"/>
    </row>
    <row r="3" spans="1:8">
      <c r="A3" s="3238"/>
      <c r="B3" s="3238"/>
      <c r="C3" s="3238"/>
      <c r="D3" s="3238"/>
      <c r="E3" s="3238"/>
      <c r="F3" s="3238"/>
      <c r="G3" s="3238"/>
      <c r="H3" s="3238"/>
    </row>
    <row r="4" spans="1:8">
      <c r="A4" s="3238"/>
      <c r="B4" s="3238"/>
      <c r="C4" s="3238"/>
      <c r="D4" s="3238"/>
      <c r="E4" s="3238"/>
      <c r="F4" s="3238"/>
      <c r="G4" s="3238"/>
      <c r="H4" s="3238"/>
    </row>
    <row r="5" spans="1:8">
      <c r="A5" s="3240"/>
      <c r="B5" s="3241"/>
      <c r="C5" s="3241"/>
      <c r="D5" s="3241"/>
      <c r="E5" s="3241"/>
      <c r="F5" s="3241"/>
      <c r="G5" s="3242"/>
    </row>
    <row r="6" spans="1:8">
      <c r="A6" s="3243"/>
      <c r="B6" s="3238"/>
      <c r="C6" s="3244" t="s">
        <v>5446</v>
      </c>
      <c r="D6" s="3238"/>
      <c r="E6" s="3238"/>
      <c r="F6" s="3238"/>
      <c r="G6" s="3245"/>
    </row>
    <row r="7" spans="1:8">
      <c r="A7" s="3243"/>
      <c r="B7" s="3238"/>
      <c r="C7" s="3238"/>
      <c r="D7" s="3238"/>
      <c r="E7" s="3238"/>
      <c r="F7" s="3238"/>
      <c r="G7" s="3245"/>
    </row>
    <row r="8" spans="1:8">
      <c r="A8" s="3243"/>
      <c r="B8" s="3238"/>
      <c r="C8" s="3238"/>
      <c r="D8" s="3238"/>
      <c r="E8" s="3238"/>
      <c r="F8" s="3238"/>
      <c r="G8" s="3245"/>
    </row>
    <row r="9" spans="1:8">
      <c r="A9" s="3243" t="s">
        <v>5447</v>
      </c>
      <c r="B9" s="3238"/>
      <c r="C9" s="3238"/>
      <c r="D9" s="3238"/>
      <c r="E9" s="3238"/>
      <c r="F9" s="3246">
        <v>199296883.41587102</v>
      </c>
      <c r="G9" s="3245"/>
    </row>
    <row r="10" spans="1:8">
      <c r="A10" s="3243" t="s">
        <v>5448</v>
      </c>
      <c r="B10" s="3238"/>
      <c r="C10" s="3238"/>
      <c r="D10" s="3238"/>
      <c r="E10" s="3238"/>
      <c r="F10" s="3247">
        <v>81397250.139101937</v>
      </c>
      <c r="G10" s="3245"/>
    </row>
    <row r="11" spans="1:8">
      <c r="A11" s="3243"/>
      <c r="B11" s="3238"/>
      <c r="C11" s="3238"/>
      <c r="D11" s="3238"/>
      <c r="E11" s="3238"/>
      <c r="F11" s="3238"/>
      <c r="G11" s="3245"/>
    </row>
    <row r="12" spans="1:8" ht="15.75" thickBot="1">
      <c r="A12" s="3248" t="s">
        <v>5449</v>
      </c>
      <c r="B12" s="3249"/>
      <c r="C12" s="3249"/>
      <c r="D12" s="3249"/>
      <c r="E12" s="3249"/>
      <c r="F12" s="3250">
        <f>SUM(F9:F11)</f>
        <v>280694133.55497295</v>
      </c>
      <c r="G12" s="3245"/>
    </row>
    <row r="13" spans="1:8" ht="15.75" thickTop="1">
      <c r="A13" s="3243"/>
      <c r="B13" s="3238"/>
      <c r="C13" s="3238"/>
      <c r="D13" s="3238"/>
      <c r="E13" s="3238"/>
      <c r="F13" s="3238"/>
      <c r="G13" s="3245"/>
    </row>
    <row r="14" spans="1:8">
      <c r="A14" s="3251"/>
      <c r="B14" s="3252"/>
      <c r="C14" s="3252"/>
      <c r="D14" s="3252"/>
      <c r="E14" s="3252"/>
      <c r="F14" s="3252"/>
      <c r="G14" s="3253"/>
    </row>
  </sheetData>
  <mergeCells count="2">
    <mergeCell ref="A1:G1"/>
    <mergeCell ref="A2:G2"/>
  </mergeCells>
  <pageMargins left="0.7" right="0.7" top="0.75" bottom="0.75" header="0.3" footer="0.3"/>
  <pageSetup orientation="portrait" r:id="rId1"/>
  <headerFooter>
    <oddFooter>&amp;CPage 300B&amp;R&amp;D</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enableFormatConditionsCalculation="0">
    <tabColor rgb="FF92D050"/>
  </sheetPr>
  <dimension ref="A1:G135"/>
  <sheetViews>
    <sheetView defaultGridColor="0" view="pageBreakPreview" topLeftCell="A28" colorId="22" zoomScale="80" zoomScaleNormal="100" zoomScaleSheetLayoutView="80" workbookViewId="0">
      <selection activeCell="I30" sqref="I30"/>
    </sheetView>
  </sheetViews>
  <sheetFormatPr defaultColWidth="9.6640625" defaultRowHeight="15"/>
  <cols>
    <col min="1" max="1" width="5.6640625" style="4" customWidth="1"/>
    <col min="2" max="2" width="30.33203125" style="4" customWidth="1"/>
    <col min="3" max="3" width="15.6640625" style="4" customWidth="1"/>
    <col min="4" max="4" width="22.5546875" style="4" bestFit="1" customWidth="1"/>
    <col min="5" max="5" width="14.6640625" style="4" customWidth="1"/>
    <col min="6" max="6" width="13.6640625" style="4" customWidth="1"/>
    <col min="7" max="7" width="17.44140625" style="4" customWidth="1"/>
    <col min="8" max="8" width="13.109375" style="4" customWidth="1"/>
    <col min="9" max="9" width="21.6640625" style="4" customWidth="1"/>
    <col min="10" max="10" width="21.21875" style="4" customWidth="1"/>
    <col min="11" max="11" width="21.109375" style="4" customWidth="1"/>
    <col min="12" max="12" width="9.6640625" style="4"/>
    <col min="13" max="13" width="10.6640625" style="4" customWidth="1"/>
    <col min="14" max="14" width="20.44140625" style="4" customWidth="1"/>
    <col min="15" max="15" width="4.77734375" style="4" customWidth="1"/>
    <col min="16" max="16384" width="9.6640625" style="4"/>
  </cols>
  <sheetData>
    <row r="1" spans="1:7">
      <c r="A1" s="13" t="s">
        <v>2838</v>
      </c>
      <c r="B1" s="41"/>
      <c r="C1" s="128"/>
      <c r="D1" s="428" t="s">
        <v>4363</v>
      </c>
      <c r="E1" s="2103"/>
      <c r="F1" s="2104" t="s">
        <v>2840</v>
      </c>
      <c r="G1" s="457" t="s">
        <v>2841</v>
      </c>
    </row>
    <row r="2" spans="1:7" ht="15.75" customHeight="1">
      <c r="A2" s="1266" t="str">
        <f>'Data Sheet'!$C$25</f>
        <v>Orange and Rockland Utilities, Inc</v>
      </c>
      <c r="B2" s="11"/>
      <c r="C2" s="56"/>
      <c r="D2" s="461" t="s">
        <v>467</v>
      </c>
      <c r="E2" s="288"/>
      <c r="F2" s="298"/>
      <c r="G2" s="1867"/>
    </row>
    <row r="3" spans="1:7" ht="15" customHeight="1">
      <c r="A3" s="49"/>
      <c r="B3" s="52"/>
      <c r="C3" s="77"/>
      <c r="D3" s="2105" t="s">
        <v>3249</v>
      </c>
      <c r="E3" s="207"/>
      <c r="F3" s="1881" t="str">
        <f>'Data Sheet'!$C$40</f>
        <v>4/30/2014</v>
      </c>
      <c r="G3" s="138" t="str">
        <f>'Data Sheet'!$C$38</f>
        <v>12/31/2013</v>
      </c>
    </row>
    <row r="4" spans="1:7" ht="15" customHeight="1">
      <c r="A4" s="131" t="s">
        <v>1965</v>
      </c>
      <c r="B4" s="132"/>
      <c r="C4" s="132"/>
      <c r="D4" s="132"/>
      <c r="E4" s="132"/>
      <c r="F4" s="132"/>
      <c r="G4" s="133"/>
    </row>
    <row r="5" spans="1:7" ht="12.75" customHeight="1">
      <c r="A5" s="62"/>
      <c r="B5" s="3451" t="s">
        <v>1966</v>
      </c>
      <c r="C5" s="3451"/>
      <c r="D5" s="3451"/>
      <c r="E5" s="407" t="s">
        <v>389</v>
      </c>
      <c r="F5" s="407"/>
      <c r="G5" s="2106"/>
    </row>
    <row r="6" spans="1:7" ht="12.75" customHeight="1">
      <c r="A6" s="47"/>
      <c r="B6" s="3452" t="s">
        <v>390</v>
      </c>
      <c r="C6" s="3452"/>
      <c r="D6" s="3452"/>
      <c r="E6" s="135" t="s">
        <v>391</v>
      </c>
      <c r="F6" s="135"/>
      <c r="G6" s="1901"/>
    </row>
    <row r="7" spans="1:7" ht="12.75" customHeight="1">
      <c r="A7" s="47"/>
      <c r="B7" s="3452" t="s">
        <v>392</v>
      </c>
      <c r="C7" s="3452"/>
      <c r="D7" s="3452"/>
      <c r="E7" s="135" t="s">
        <v>393</v>
      </c>
      <c r="F7" s="135"/>
      <c r="G7" s="1901"/>
    </row>
    <row r="8" spans="1:7" ht="12.75" customHeight="1">
      <c r="A8" s="47"/>
      <c r="B8" s="3452" t="s">
        <v>394</v>
      </c>
      <c r="C8" s="3452"/>
      <c r="D8" s="3452"/>
      <c r="E8" s="135" t="s">
        <v>395</v>
      </c>
      <c r="F8" s="135"/>
      <c r="G8" s="1901"/>
    </row>
    <row r="9" spans="1:7" ht="12.75" customHeight="1">
      <c r="A9" s="47"/>
      <c r="B9" s="1882" t="s">
        <v>396</v>
      </c>
      <c r="C9" s="567"/>
      <c r="D9" s="567"/>
      <c r="E9" s="135" t="s">
        <v>397</v>
      </c>
      <c r="F9" s="135"/>
      <c r="G9" s="1901"/>
    </row>
    <row r="10" spans="1:7" ht="12.75" customHeight="1">
      <c r="A10" s="47"/>
      <c r="B10" s="3452" t="s">
        <v>398</v>
      </c>
      <c r="C10" s="3452"/>
      <c r="D10" s="3452"/>
      <c r="E10" s="135" t="s">
        <v>399</v>
      </c>
      <c r="F10" s="135"/>
      <c r="G10" s="1901"/>
    </row>
    <row r="11" spans="1:7" ht="12.75" customHeight="1">
      <c r="A11" s="47"/>
      <c r="B11" s="568" t="s">
        <v>400</v>
      </c>
      <c r="C11" s="568"/>
      <c r="D11" s="568"/>
      <c r="E11" s="135" t="s">
        <v>401</v>
      </c>
      <c r="F11" s="135"/>
      <c r="G11" s="1901"/>
    </row>
    <row r="12" spans="1:7" ht="12.75" customHeight="1">
      <c r="A12" s="47"/>
      <c r="B12" s="568" t="s">
        <v>402</v>
      </c>
      <c r="C12" s="567"/>
      <c r="D12" s="567"/>
      <c r="E12" s="135" t="s">
        <v>403</v>
      </c>
      <c r="F12" s="135"/>
      <c r="G12" s="1901"/>
    </row>
    <row r="13" spans="1:7" ht="12.75" customHeight="1">
      <c r="A13" s="47"/>
      <c r="B13" s="568" t="s">
        <v>1822</v>
      </c>
      <c r="C13" s="567"/>
      <c r="D13" s="567"/>
      <c r="E13" s="135" t="s">
        <v>1823</v>
      </c>
      <c r="F13" s="135"/>
      <c r="G13" s="1901"/>
    </row>
    <row r="14" spans="1:7" ht="12.75" customHeight="1">
      <c r="A14" s="47"/>
      <c r="B14" s="3452" t="s">
        <v>1824</v>
      </c>
      <c r="C14" s="3452"/>
      <c r="D14" s="3452"/>
      <c r="E14" s="135" t="s">
        <v>1825</v>
      </c>
      <c r="F14" s="135"/>
      <c r="G14" s="1901"/>
    </row>
    <row r="15" spans="1:7" ht="12.75" customHeight="1">
      <c r="A15" s="47"/>
      <c r="B15" s="3452" t="s">
        <v>4136</v>
      </c>
      <c r="C15" s="3452"/>
      <c r="D15" s="3452"/>
      <c r="E15" s="135" t="s">
        <v>4137</v>
      </c>
      <c r="F15" s="135"/>
      <c r="G15" s="1901"/>
    </row>
    <row r="16" spans="1:7" ht="12.75" customHeight="1">
      <c r="A16" s="47"/>
      <c r="B16" s="3371" t="s">
        <v>3676</v>
      </c>
      <c r="C16" s="3371"/>
      <c r="D16" s="3371"/>
      <c r="E16" s="135" t="s">
        <v>3677</v>
      </c>
      <c r="F16" s="135"/>
      <c r="G16" s="1901"/>
    </row>
    <row r="17" spans="1:7" ht="12.75" customHeight="1">
      <c r="A17" s="47"/>
      <c r="B17" s="3450" t="s">
        <v>3678</v>
      </c>
      <c r="C17" s="3450"/>
      <c r="D17" s="3450"/>
      <c r="E17" s="191" t="s">
        <v>3679</v>
      </c>
      <c r="F17" s="191"/>
      <c r="G17" s="1902"/>
    </row>
    <row r="18" spans="1:7">
      <c r="A18" s="230" t="s">
        <v>4231</v>
      </c>
      <c r="B18" s="64"/>
      <c r="C18" s="59"/>
      <c r="D18" s="63"/>
      <c r="E18" s="370" t="s">
        <v>3680</v>
      </c>
      <c r="F18" s="370" t="s">
        <v>3681</v>
      </c>
      <c r="G18" s="2107" t="s">
        <v>3682</v>
      </c>
    </row>
    <row r="19" spans="1:7">
      <c r="A19" s="175" t="s">
        <v>4234</v>
      </c>
      <c r="B19" s="1832" t="s">
        <v>3683</v>
      </c>
      <c r="C19" s="435" t="s">
        <v>3684</v>
      </c>
      <c r="D19" s="54" t="s">
        <v>3685</v>
      </c>
      <c r="E19" s="54" t="s">
        <v>3686</v>
      </c>
      <c r="F19" s="54" t="s">
        <v>3687</v>
      </c>
      <c r="G19" s="276" t="s">
        <v>3688</v>
      </c>
    </row>
    <row r="20" spans="1:7">
      <c r="A20" s="176"/>
      <c r="B20" s="206" t="s">
        <v>74</v>
      </c>
      <c r="C20" s="441" t="s">
        <v>2140</v>
      </c>
      <c r="D20" s="206" t="s">
        <v>2141</v>
      </c>
      <c r="E20" s="206" t="s">
        <v>2142</v>
      </c>
      <c r="F20" s="206" t="s">
        <v>4070</v>
      </c>
      <c r="G20" s="1455" t="s">
        <v>4071</v>
      </c>
    </row>
    <row r="21" spans="1:7">
      <c r="A21" s="230">
        <v>1</v>
      </c>
      <c r="B21" s="256"/>
      <c r="C21" s="464"/>
      <c r="D21" s="2108"/>
      <c r="E21" s="464"/>
      <c r="F21" s="241" t="str">
        <f t="shared" ref="F21:F62" si="0">IF(ISERR(C21/E21*1000),"  ",C21/E21*1000)</f>
        <v xml:space="preserve">  </v>
      </c>
      <c r="G21" s="2109" t="str">
        <f t="shared" ref="G21:G63" si="1">IF(ISERR(D21/C21/1000),"  ",D21/C21/1000)</f>
        <v xml:space="preserve">  </v>
      </c>
    </row>
    <row r="22" spans="1:7" ht="15.75">
      <c r="A22" s="175">
        <f>A21+1</f>
        <v>2</v>
      </c>
      <c r="B22" s="75" t="s">
        <v>5412</v>
      </c>
      <c r="C22" s="210"/>
      <c r="D22" s="210"/>
      <c r="E22" s="210"/>
      <c r="F22" s="241" t="s">
        <v>230</v>
      </c>
      <c r="G22" s="2110" t="str">
        <f t="shared" si="1"/>
        <v xml:space="preserve">  </v>
      </c>
    </row>
    <row r="23" spans="1:7">
      <c r="A23" s="175"/>
      <c r="B23" s="11" t="s">
        <v>5413</v>
      </c>
      <c r="C23" s="210">
        <v>898728</v>
      </c>
      <c r="D23" s="210">
        <v>174505310</v>
      </c>
      <c r="E23" s="210">
        <v>115406</v>
      </c>
      <c r="F23" s="241">
        <v>7787.5327106043014</v>
      </c>
      <c r="G23" s="2110">
        <f t="shared" si="1"/>
        <v>0.19416921471234899</v>
      </c>
    </row>
    <row r="24" spans="1:7">
      <c r="A24" s="175"/>
      <c r="B24" s="11" t="s">
        <v>2182</v>
      </c>
      <c r="C24" s="210">
        <v>850</v>
      </c>
      <c r="D24" s="210">
        <v>362517</v>
      </c>
      <c r="E24" s="210">
        <v>563</v>
      </c>
      <c r="F24" s="241">
        <v>1509.7690941385436</v>
      </c>
      <c r="G24" s="2110">
        <f t="shared" si="1"/>
        <v>0.42649058823529412</v>
      </c>
    </row>
    <row r="25" spans="1:7">
      <c r="A25" s="175"/>
      <c r="B25" s="11" t="s">
        <v>2183</v>
      </c>
      <c r="C25" s="210">
        <v>33823</v>
      </c>
      <c r="D25" s="210">
        <v>6114089</v>
      </c>
      <c r="E25" s="210">
        <v>1823</v>
      </c>
      <c r="F25" s="241">
        <v>18553.483269336259</v>
      </c>
      <c r="G25" s="2110">
        <f t="shared" si="1"/>
        <v>0.18076719983443221</v>
      </c>
    </row>
    <row r="26" spans="1:7">
      <c r="A26" s="175"/>
      <c r="B26" s="11" t="s">
        <v>5414</v>
      </c>
      <c r="C26" s="210">
        <v>753364</v>
      </c>
      <c r="D26" s="210">
        <v>71663156</v>
      </c>
      <c r="E26" s="210">
        <v>77041</v>
      </c>
      <c r="F26" s="241">
        <v>9778.7411897561033</v>
      </c>
      <c r="G26" s="2110">
        <f t="shared" si="1"/>
        <v>9.5124210872831724E-2</v>
      </c>
    </row>
    <row r="27" spans="1:7">
      <c r="A27" s="175"/>
      <c r="B27" s="11" t="s">
        <v>5415</v>
      </c>
      <c r="C27" s="210"/>
      <c r="D27" s="210">
        <v>469190</v>
      </c>
      <c r="E27" s="210"/>
      <c r="F27" s="241"/>
      <c r="G27" s="2110" t="str">
        <f t="shared" si="1"/>
        <v xml:space="preserve">  </v>
      </c>
    </row>
    <row r="28" spans="1:7">
      <c r="A28" s="175"/>
      <c r="B28" s="11" t="s">
        <v>5416</v>
      </c>
      <c r="C28" s="210">
        <v>-9122</v>
      </c>
      <c r="D28" s="210">
        <v>-936100</v>
      </c>
      <c r="E28" s="210"/>
      <c r="F28" s="241"/>
      <c r="G28" s="2110"/>
    </row>
    <row r="29" spans="1:7" ht="15.75">
      <c r="A29" s="175"/>
      <c r="B29" s="75" t="s">
        <v>5417</v>
      </c>
      <c r="C29" s="210">
        <v>1677643</v>
      </c>
      <c r="D29" s="210">
        <v>252178162</v>
      </c>
      <c r="E29" s="210">
        <v>194833</v>
      </c>
      <c r="F29" s="241">
        <v>8610.6717034588601</v>
      </c>
      <c r="G29" s="2110">
        <f t="shared" si="1"/>
        <v>0.15031693989722486</v>
      </c>
    </row>
    <row r="30" spans="1:7">
      <c r="A30" s="175"/>
      <c r="B30" s="11"/>
      <c r="C30" s="210"/>
      <c r="D30" s="210"/>
      <c r="E30" s="210"/>
      <c r="F30" s="241" t="s">
        <v>230</v>
      </c>
      <c r="G30" s="2110" t="str">
        <f t="shared" si="1"/>
        <v xml:space="preserve">  </v>
      </c>
    </row>
    <row r="31" spans="1:7" ht="15.75">
      <c r="A31" s="175"/>
      <c r="B31" s="75" t="s">
        <v>5418</v>
      </c>
      <c r="C31" s="210"/>
      <c r="D31" s="210"/>
      <c r="E31" s="210"/>
      <c r="F31" s="241" t="s">
        <v>230</v>
      </c>
      <c r="G31" s="2110" t="str">
        <f t="shared" si="1"/>
        <v xml:space="preserve">  </v>
      </c>
    </row>
    <row r="32" spans="1:7">
      <c r="A32" s="175"/>
      <c r="B32" s="11" t="s">
        <v>2523</v>
      </c>
      <c r="C32" s="210"/>
      <c r="D32" s="210"/>
      <c r="E32" s="210"/>
      <c r="F32" s="241" t="s">
        <v>230</v>
      </c>
      <c r="G32" s="2110" t="str">
        <f t="shared" si="1"/>
        <v xml:space="preserve">  </v>
      </c>
    </row>
    <row r="33" spans="1:7">
      <c r="A33" s="175"/>
      <c r="B33" s="11" t="s">
        <v>4090</v>
      </c>
      <c r="C33" s="210">
        <v>298713</v>
      </c>
      <c r="D33" s="210">
        <v>51178251</v>
      </c>
      <c r="E33" s="210">
        <v>15286</v>
      </c>
      <c r="F33" s="241">
        <v>19541.606698940206</v>
      </c>
      <c r="G33" s="2110">
        <f t="shared" si="1"/>
        <v>0.17132917214851712</v>
      </c>
    </row>
    <row r="34" spans="1:7">
      <c r="A34" s="175"/>
      <c r="B34" s="11" t="s">
        <v>4091</v>
      </c>
      <c r="C34" s="210">
        <v>137099</v>
      </c>
      <c r="D34" s="210">
        <v>13408779</v>
      </c>
      <c r="E34" s="210">
        <v>126</v>
      </c>
      <c r="F34" s="241">
        <v>1088087.3015873015</v>
      </c>
      <c r="G34" s="2110">
        <f t="shared" si="1"/>
        <v>9.7803623658815897E-2</v>
      </c>
    </row>
    <row r="35" spans="1:7">
      <c r="A35" s="175"/>
      <c r="B35" s="3216" t="s">
        <v>2182</v>
      </c>
      <c r="C35" s="210">
        <v>7584</v>
      </c>
      <c r="D35" s="210">
        <v>2855948</v>
      </c>
      <c r="E35" s="210">
        <v>1572</v>
      </c>
      <c r="F35" s="241">
        <v>4824.4274809160306</v>
      </c>
      <c r="G35" s="2110">
        <f t="shared" si="1"/>
        <v>0.37657542194092825</v>
      </c>
    </row>
    <row r="36" spans="1:7">
      <c r="A36" s="175"/>
      <c r="B36" s="3216" t="s">
        <v>2183</v>
      </c>
      <c r="C36" s="210">
        <v>77043</v>
      </c>
      <c r="D36" s="210">
        <v>8676047</v>
      </c>
      <c r="E36" s="210">
        <v>120</v>
      </c>
      <c r="F36" s="241">
        <v>642025</v>
      </c>
      <c r="G36" s="2110">
        <f t="shared" si="1"/>
        <v>0.11261304725932271</v>
      </c>
    </row>
    <row r="37" spans="1:7">
      <c r="A37" s="175"/>
      <c r="B37" s="11" t="s">
        <v>5414</v>
      </c>
      <c r="C37" s="210">
        <v>1297093</v>
      </c>
      <c r="D37" s="210">
        <v>68995347</v>
      </c>
      <c r="E37" s="210">
        <v>13368</v>
      </c>
      <c r="F37" s="241">
        <v>97029.697785757031</v>
      </c>
      <c r="G37" s="2110">
        <f t="shared" si="1"/>
        <v>5.3192289990000717E-2</v>
      </c>
    </row>
    <row r="38" spans="1:7">
      <c r="A38" s="175"/>
      <c r="B38" s="11" t="s">
        <v>5416</v>
      </c>
      <c r="C38" s="210">
        <v>-14755</v>
      </c>
      <c r="D38" s="210">
        <v>-1213270</v>
      </c>
      <c r="E38" s="210"/>
      <c r="F38" s="241"/>
      <c r="G38" s="2110"/>
    </row>
    <row r="39" spans="1:7">
      <c r="A39" s="175"/>
      <c r="B39" s="11" t="s">
        <v>5415</v>
      </c>
      <c r="C39" s="210"/>
      <c r="D39" s="210">
        <v>588255</v>
      </c>
      <c r="E39" s="210"/>
      <c r="F39" s="241"/>
      <c r="G39" s="2110" t="str">
        <f t="shared" si="1"/>
        <v xml:space="preserve">  </v>
      </c>
    </row>
    <row r="40" spans="1:7" ht="15.75">
      <c r="A40" s="175"/>
      <c r="B40" s="75" t="s">
        <v>4092</v>
      </c>
      <c r="C40" s="210">
        <v>1802777</v>
      </c>
      <c r="D40" s="210">
        <v>144489357</v>
      </c>
      <c r="E40" s="210">
        <v>30472</v>
      </c>
      <c r="F40" s="241">
        <v>59161.755053819899</v>
      </c>
      <c r="G40" s="2110">
        <f t="shared" si="1"/>
        <v>8.0148214116332758E-2</v>
      </c>
    </row>
    <row r="41" spans="1:7">
      <c r="A41" s="175"/>
      <c r="B41" s="11"/>
      <c r="C41" s="210"/>
      <c r="D41" s="210"/>
      <c r="E41" s="210"/>
      <c r="F41" s="241" t="s">
        <v>230</v>
      </c>
      <c r="G41" s="2110" t="str">
        <f t="shared" si="1"/>
        <v xml:space="preserve">  </v>
      </c>
    </row>
    <row r="42" spans="1:7" ht="15.75">
      <c r="A42" s="175"/>
      <c r="B42" s="75" t="s">
        <v>2525</v>
      </c>
      <c r="C42" s="210"/>
      <c r="D42" s="210"/>
      <c r="E42" s="210"/>
      <c r="F42" s="241" t="s">
        <v>230</v>
      </c>
      <c r="G42" s="2110" t="str">
        <f t="shared" si="1"/>
        <v xml:space="preserve">  </v>
      </c>
    </row>
    <row r="43" spans="1:7">
      <c r="A43" s="175"/>
      <c r="B43" s="3216" t="s">
        <v>4090</v>
      </c>
      <c r="C43" s="210">
        <v>692</v>
      </c>
      <c r="D43" s="210">
        <v>93247</v>
      </c>
      <c r="E43" s="210">
        <v>1</v>
      </c>
      <c r="F43" s="241">
        <v>692000</v>
      </c>
      <c r="G43" s="2110">
        <f t="shared" si="1"/>
        <v>0.13475000000000001</v>
      </c>
    </row>
    <row r="44" spans="1:7">
      <c r="A44" s="175"/>
      <c r="B44" s="11" t="s">
        <v>4091</v>
      </c>
      <c r="C44" s="210">
        <v>4453</v>
      </c>
      <c r="D44" s="210">
        <v>632931</v>
      </c>
      <c r="E44" s="210">
        <v>8</v>
      </c>
      <c r="F44" s="241">
        <v>556625</v>
      </c>
      <c r="G44" s="2110">
        <f t="shared" si="1"/>
        <v>0.14213586346283405</v>
      </c>
    </row>
    <row r="45" spans="1:7">
      <c r="A45" s="175"/>
      <c r="B45" s="11" t="s">
        <v>5419</v>
      </c>
      <c r="C45" s="210">
        <v>86065</v>
      </c>
      <c r="D45" s="210">
        <v>6643418</v>
      </c>
      <c r="E45" s="210">
        <v>42</v>
      </c>
      <c r="F45" s="241">
        <v>2049166.6666666667</v>
      </c>
      <c r="G45" s="2110">
        <f>IF(ISERR(D45/C45/1000),"  ",D45/C45/1000)</f>
        <v>7.7190704699936094E-2</v>
      </c>
    </row>
    <row r="46" spans="1:7">
      <c r="A46" s="175"/>
      <c r="B46" s="11" t="s">
        <v>5414</v>
      </c>
      <c r="C46" s="210">
        <v>324363</v>
      </c>
      <c r="D46" s="210">
        <v>9913758</v>
      </c>
      <c r="E46" s="210">
        <v>51</v>
      </c>
      <c r="F46" s="241">
        <v>6360058.823529412</v>
      </c>
      <c r="G46" s="2110">
        <f t="shared" si="1"/>
        <v>3.0563775769739458E-2</v>
      </c>
    </row>
    <row r="47" spans="1:7">
      <c r="A47" s="175"/>
      <c r="B47" s="11" t="s">
        <v>5416</v>
      </c>
      <c r="C47" s="210">
        <v>-12204</v>
      </c>
      <c r="D47" s="210">
        <v>-516464</v>
      </c>
      <c r="E47" s="210"/>
      <c r="F47" s="241"/>
      <c r="G47" s="2110"/>
    </row>
    <row r="48" spans="1:7" ht="15.75">
      <c r="A48" s="175"/>
      <c r="B48" s="75" t="s">
        <v>4093</v>
      </c>
      <c r="C48" s="210">
        <v>403369</v>
      </c>
      <c r="D48" s="210">
        <v>16766890</v>
      </c>
      <c r="E48" s="210">
        <v>102</v>
      </c>
      <c r="F48" s="241">
        <v>3954598.0392156863</v>
      </c>
      <c r="G48" s="2110">
        <f t="shared" si="1"/>
        <v>4.1567125882256688E-2</v>
      </c>
    </row>
    <row r="49" spans="1:7" ht="15.75">
      <c r="A49" s="175"/>
      <c r="B49" s="75"/>
      <c r="C49" s="210"/>
      <c r="D49" s="210"/>
      <c r="E49" s="210"/>
      <c r="F49" s="241" t="s">
        <v>230</v>
      </c>
      <c r="G49" s="2110" t="str">
        <f t="shared" si="1"/>
        <v xml:space="preserve">  </v>
      </c>
    </row>
    <row r="50" spans="1:7" ht="15.75">
      <c r="A50" s="175"/>
      <c r="B50" s="75" t="s">
        <v>5420</v>
      </c>
      <c r="C50" s="210"/>
      <c r="D50" s="210"/>
      <c r="E50" s="210"/>
      <c r="F50" s="241" t="s">
        <v>230</v>
      </c>
      <c r="G50" s="2110"/>
    </row>
    <row r="51" spans="1:7">
      <c r="A51" s="175"/>
      <c r="B51" s="11" t="s">
        <v>5421</v>
      </c>
      <c r="C51" s="210"/>
      <c r="D51" s="210"/>
      <c r="E51" s="210"/>
      <c r="F51" s="241" t="s">
        <v>230</v>
      </c>
      <c r="G51" s="2110"/>
    </row>
    <row r="52" spans="1:7">
      <c r="A52" s="175"/>
      <c r="B52" s="11" t="s">
        <v>5422</v>
      </c>
      <c r="C52" s="210">
        <v>3829</v>
      </c>
      <c r="D52" s="210">
        <v>1159360</v>
      </c>
      <c r="E52" s="210">
        <v>136</v>
      </c>
      <c r="F52" s="241">
        <v>28154.411764705881</v>
      </c>
      <c r="G52" s="2110">
        <f t="shared" si="1"/>
        <v>0.30278401671454686</v>
      </c>
    </row>
    <row r="53" spans="1:7">
      <c r="A53" s="175"/>
      <c r="B53" s="11" t="s">
        <v>5423</v>
      </c>
      <c r="C53" s="210">
        <v>18815</v>
      </c>
      <c r="D53" s="210">
        <v>4523616</v>
      </c>
      <c r="E53" s="210">
        <v>448</v>
      </c>
      <c r="F53" s="241">
        <v>41997.767857142855</v>
      </c>
      <c r="G53" s="2110">
        <f t="shared" si="1"/>
        <v>0.24042604305075738</v>
      </c>
    </row>
    <row r="54" spans="1:7" s="3215" customFormat="1" ht="15.75">
      <c r="A54" s="175"/>
      <c r="B54" s="75" t="s">
        <v>5424</v>
      </c>
      <c r="C54" s="210">
        <v>22644</v>
      </c>
      <c r="D54" s="210">
        <v>5682976</v>
      </c>
      <c r="E54" s="210">
        <v>584</v>
      </c>
      <c r="F54" s="241">
        <v>38773.972602739726</v>
      </c>
      <c r="G54" s="2110">
        <f t="shared" si="1"/>
        <v>0.25097049991167636</v>
      </c>
    </row>
    <row r="55" spans="1:7" s="3215" customFormat="1">
      <c r="A55" s="175"/>
      <c r="B55" s="11"/>
      <c r="C55" s="210"/>
      <c r="D55" s="210"/>
      <c r="E55" s="210"/>
      <c r="F55" s="241" t="s">
        <v>230</v>
      </c>
      <c r="G55" s="2110"/>
    </row>
    <row r="56" spans="1:7" s="3215" customFormat="1">
      <c r="A56" s="175"/>
      <c r="B56" s="11"/>
      <c r="C56" s="210"/>
      <c r="D56" s="210"/>
      <c r="E56" s="210"/>
      <c r="F56" s="241" t="s">
        <v>230</v>
      </c>
      <c r="G56" s="2110"/>
    </row>
    <row r="57" spans="1:7" s="3215" customFormat="1" ht="15.75">
      <c r="A57" s="175"/>
      <c r="B57" s="75" t="s">
        <v>5425</v>
      </c>
      <c r="C57" s="210">
        <v>96775</v>
      </c>
      <c r="D57" s="210">
        <v>8740332</v>
      </c>
      <c r="E57" s="210">
        <v>1</v>
      </c>
      <c r="F57" s="241">
        <v>96775000</v>
      </c>
      <c r="G57" s="2110">
        <f t="shared" si="1"/>
        <v>9.0316011366571941E-2</v>
      </c>
    </row>
    <row r="58" spans="1:7" s="3215" customFormat="1">
      <c r="A58" s="175"/>
      <c r="B58" s="11"/>
      <c r="C58" s="210"/>
      <c r="D58" s="210"/>
      <c r="E58" s="210"/>
      <c r="F58" s="241"/>
      <c r="G58" s="2110"/>
    </row>
    <row r="59" spans="1:7">
      <c r="A59" s="175"/>
      <c r="B59" s="11"/>
      <c r="C59" s="210"/>
      <c r="D59" s="210"/>
      <c r="E59" s="210"/>
      <c r="F59" s="241" t="str">
        <f t="shared" si="0"/>
        <v xml:space="preserve">  </v>
      </c>
      <c r="G59" s="2110" t="str">
        <f t="shared" si="1"/>
        <v xml:space="preserve">  </v>
      </c>
    </row>
    <row r="60" spans="1:7">
      <c r="A60" s="175"/>
      <c r="B60" s="52"/>
      <c r="C60" s="211"/>
      <c r="D60" s="211"/>
      <c r="E60" s="211"/>
      <c r="F60" s="241" t="str">
        <f t="shared" si="0"/>
        <v xml:space="preserve">  </v>
      </c>
      <c r="G60" s="2110" t="str">
        <f t="shared" si="1"/>
        <v xml:space="preserve">  </v>
      </c>
    </row>
    <row r="61" spans="1:7">
      <c r="A61" s="230"/>
      <c r="B61" s="140" t="s">
        <v>3689</v>
      </c>
      <c r="C61" s="149">
        <f>C57+C54+C46+C45+C44+C43+C37+C36+C35+C34+C33+C26+C25+C24+C23+C27+C39</f>
        <v>4039289</v>
      </c>
      <c r="D61" s="149">
        <f>D57+D54+D46+D45+D44+D43+D37+D36+D35+D34+D33+D26+D25+D24+D23+D27+D39</f>
        <v>430523551</v>
      </c>
      <c r="E61" s="149">
        <f>E57+E54+E46+E45+E44+E43+E37+E36+E35+E34+E33+E26+E25+E24+E23+E27+E39</f>
        <v>225992</v>
      </c>
      <c r="F61" s="3217">
        <f>C61*1000/E61</f>
        <v>17873.592870544089</v>
      </c>
      <c r="G61" s="2111">
        <f>IF(ISERR(D61/C61/1000),"  ",D61/C61/1000)</f>
        <v>0.10658399312354229</v>
      </c>
    </row>
    <row r="62" spans="1:7">
      <c r="A62" s="230"/>
      <c r="B62" s="140" t="s">
        <v>3690</v>
      </c>
      <c r="C62" s="149">
        <f>C47+C38+C28</f>
        <v>-36081</v>
      </c>
      <c r="D62" s="149">
        <f>D47+D38+D28</f>
        <v>-2665834</v>
      </c>
      <c r="E62" s="149"/>
      <c r="F62" s="241" t="str">
        <f t="shared" si="0"/>
        <v xml:space="preserve">  </v>
      </c>
      <c r="G62" s="2110">
        <f t="shared" si="1"/>
        <v>7.3884703860757739E-2</v>
      </c>
    </row>
    <row r="63" spans="1:7" ht="15.75" thickBot="1">
      <c r="A63" s="151"/>
      <c r="B63" s="73" t="s">
        <v>1741</v>
      </c>
      <c r="C63" s="1288">
        <f>C61+C62</f>
        <v>4003208</v>
      </c>
      <c r="D63" s="1288">
        <f>D61+D62</f>
        <v>427857717</v>
      </c>
      <c r="E63" s="1288">
        <f>E61+E62</f>
        <v>225992</v>
      </c>
      <c r="F63" s="3217">
        <f>C63*1000/E63</f>
        <v>17713.936776523064</v>
      </c>
      <c r="G63" s="2112">
        <f t="shared" si="1"/>
        <v>0.10687871252255692</v>
      </c>
    </row>
    <row r="64" spans="1:7">
      <c r="A64" s="11"/>
      <c r="B64" s="11"/>
      <c r="C64" s="11"/>
      <c r="D64" s="11"/>
      <c r="E64" s="11"/>
      <c r="F64" s="11"/>
      <c r="G64" s="174"/>
    </row>
    <row r="65" spans="1:7">
      <c r="A65" s="11" t="s">
        <v>3691</v>
      </c>
      <c r="B65" s="11"/>
      <c r="C65" s="11"/>
      <c r="D65" s="11"/>
      <c r="E65" s="11"/>
      <c r="F65" s="11"/>
      <c r="G65" s="174" t="s">
        <v>3692</v>
      </c>
    </row>
    <row r="66" spans="1:7">
      <c r="A66" s="44" t="s">
        <v>3693</v>
      </c>
      <c r="B66" s="44"/>
      <c r="C66" s="44"/>
      <c r="D66" s="44"/>
      <c r="E66" s="44"/>
      <c r="F66" s="44"/>
      <c r="G66" s="44"/>
    </row>
    <row r="69" spans="1:7">
      <c r="A69" s="11"/>
      <c r="B69" s="11"/>
      <c r="C69" s="10"/>
      <c r="D69" s="10"/>
    </row>
    <row r="70" spans="1:7" ht="15.75">
      <c r="A70" s="46" t="s">
        <v>1505</v>
      </c>
      <c r="B70" s="44"/>
      <c r="C70" s="44"/>
      <c r="D70" s="44"/>
      <c r="E70" s="44"/>
      <c r="F70" s="44"/>
      <c r="G70" s="44"/>
    </row>
    <row r="72" spans="1:7" ht="16.5" thickBot="1">
      <c r="A72" s="760" t="str">
        <f>'Data Sheet'!$C$25</f>
        <v>Orange and Rockland Utilities, Inc</v>
      </c>
      <c r="B72" s="11"/>
      <c r="C72" s="11"/>
      <c r="D72" s="11"/>
      <c r="E72" s="11"/>
      <c r="F72" s="456" t="str">
        <f>'Data Sheet'!$C$40</f>
        <v>4/30/2014</v>
      </c>
      <c r="G72" s="4" t="str">
        <f>'Data Sheet'!$C$38</f>
        <v>12/31/2013</v>
      </c>
    </row>
    <row r="73" spans="1:7">
      <c r="A73" s="13"/>
      <c r="B73" s="41"/>
      <c r="C73" s="41"/>
      <c r="D73" s="41"/>
      <c r="E73" s="41"/>
      <c r="F73" s="41"/>
      <c r="G73" s="42"/>
    </row>
    <row r="74" spans="1:7">
      <c r="A74" s="202" t="s">
        <v>1965</v>
      </c>
      <c r="B74" s="44"/>
      <c r="C74" s="44"/>
      <c r="D74" s="44"/>
      <c r="E74" s="44"/>
      <c r="F74" s="44"/>
      <c r="G74" s="45"/>
    </row>
    <row r="75" spans="1:7">
      <c r="A75" s="47"/>
      <c r="B75" s="11"/>
      <c r="C75" s="11"/>
      <c r="D75" s="11"/>
      <c r="E75" s="11"/>
      <c r="F75" s="11"/>
      <c r="G75" s="48"/>
    </row>
    <row r="76" spans="1:7">
      <c r="A76" s="230" t="s">
        <v>4231</v>
      </c>
      <c r="B76" s="64"/>
      <c r="C76" s="59"/>
      <c r="D76" s="63"/>
      <c r="E76" s="370" t="s">
        <v>3680</v>
      </c>
      <c r="F76" s="370" t="s">
        <v>3681</v>
      </c>
      <c r="G76" s="2107" t="s">
        <v>3682</v>
      </c>
    </row>
    <row r="77" spans="1:7">
      <c r="A77" s="175" t="s">
        <v>4234</v>
      </c>
      <c r="B77" s="1832" t="s">
        <v>3683</v>
      </c>
      <c r="C77" s="435" t="s">
        <v>3684</v>
      </c>
      <c r="D77" s="54" t="s">
        <v>3685</v>
      </c>
      <c r="E77" s="54" t="s">
        <v>3686</v>
      </c>
      <c r="F77" s="54" t="s">
        <v>3687</v>
      </c>
      <c r="G77" s="276" t="s">
        <v>3688</v>
      </c>
    </row>
    <row r="78" spans="1:7">
      <c r="A78" s="176"/>
      <c r="B78" s="206" t="s">
        <v>74</v>
      </c>
      <c r="C78" s="441" t="s">
        <v>2140</v>
      </c>
      <c r="D78" s="206" t="s">
        <v>2141</v>
      </c>
      <c r="E78" s="206" t="s">
        <v>2142</v>
      </c>
      <c r="F78" s="206" t="s">
        <v>4070</v>
      </c>
      <c r="G78" s="1455" t="s">
        <v>4071</v>
      </c>
    </row>
    <row r="79" spans="1:7">
      <c r="A79" s="230">
        <v>1</v>
      </c>
      <c r="B79" s="63"/>
      <c r="C79" s="464"/>
      <c r="D79" s="2108"/>
      <c r="E79" s="464"/>
      <c r="F79" s="241" t="str">
        <f t="shared" ref="F79:F133" si="2">IF(ISERR(C79/E79*1000),"  ",C79/E79*1000)</f>
        <v xml:space="preserve">  </v>
      </c>
      <c r="G79" s="2109" t="str">
        <f t="shared" ref="G79:G133" si="3">IF(ISERR(D79/C79/1000),"  ",D79/C79/1000)</f>
        <v xml:space="preserve">  </v>
      </c>
    </row>
    <row r="80" spans="1:7">
      <c r="A80" s="175">
        <f t="shared" ref="A80:A102" si="4">A79+1</f>
        <v>2</v>
      </c>
      <c r="B80" s="11"/>
      <c r="C80" s="210"/>
      <c r="D80" s="210"/>
      <c r="E80" s="210"/>
      <c r="F80" s="241" t="str">
        <f t="shared" si="2"/>
        <v xml:space="preserve">  </v>
      </c>
      <c r="G80" s="2110" t="str">
        <f t="shared" si="3"/>
        <v xml:space="preserve">  </v>
      </c>
    </row>
    <row r="81" spans="1:7">
      <c r="A81" s="175">
        <f t="shared" si="4"/>
        <v>3</v>
      </c>
      <c r="B81" s="11"/>
      <c r="C81" s="210"/>
      <c r="D81" s="210"/>
      <c r="E81" s="210"/>
      <c r="F81" s="241" t="str">
        <f t="shared" si="2"/>
        <v xml:space="preserve">  </v>
      </c>
      <c r="G81" s="2110" t="str">
        <f t="shared" si="3"/>
        <v xml:space="preserve">  </v>
      </c>
    </row>
    <row r="82" spans="1:7">
      <c r="A82" s="175">
        <f t="shared" si="4"/>
        <v>4</v>
      </c>
      <c r="B82" s="11"/>
      <c r="C82" s="210"/>
      <c r="D82" s="210"/>
      <c r="E82" s="210"/>
      <c r="F82" s="241" t="str">
        <f t="shared" si="2"/>
        <v xml:space="preserve">  </v>
      </c>
      <c r="G82" s="2110" t="str">
        <f t="shared" si="3"/>
        <v xml:space="preserve">  </v>
      </c>
    </row>
    <row r="83" spans="1:7">
      <c r="A83" s="175">
        <f t="shared" si="4"/>
        <v>5</v>
      </c>
      <c r="B83" s="11"/>
      <c r="C83" s="210"/>
      <c r="D83" s="210"/>
      <c r="E83" s="210"/>
      <c r="F83" s="241" t="str">
        <f t="shared" si="2"/>
        <v xml:space="preserve">  </v>
      </c>
      <c r="G83" s="2110" t="str">
        <f t="shared" si="3"/>
        <v xml:space="preserve">  </v>
      </c>
    </row>
    <row r="84" spans="1:7">
      <c r="A84" s="175">
        <f t="shared" si="4"/>
        <v>6</v>
      </c>
      <c r="B84" s="11"/>
      <c r="C84" s="210"/>
      <c r="D84" s="210"/>
      <c r="E84" s="210"/>
      <c r="F84" s="241" t="str">
        <f t="shared" si="2"/>
        <v xml:space="preserve">  </v>
      </c>
      <c r="G84" s="2110" t="str">
        <f t="shared" si="3"/>
        <v xml:space="preserve">  </v>
      </c>
    </row>
    <row r="85" spans="1:7">
      <c r="A85" s="175">
        <f t="shared" si="4"/>
        <v>7</v>
      </c>
      <c r="B85" s="11"/>
      <c r="C85" s="210"/>
      <c r="D85" s="210"/>
      <c r="E85" s="210"/>
      <c r="F85" s="241" t="str">
        <f t="shared" si="2"/>
        <v xml:space="preserve">  </v>
      </c>
      <c r="G85" s="2110" t="str">
        <f t="shared" si="3"/>
        <v xml:space="preserve">  </v>
      </c>
    </row>
    <row r="86" spans="1:7">
      <c r="A86" s="175">
        <f t="shared" si="4"/>
        <v>8</v>
      </c>
      <c r="B86" s="11"/>
      <c r="C86" s="210"/>
      <c r="D86" s="210"/>
      <c r="E86" s="210"/>
      <c r="F86" s="241" t="str">
        <f t="shared" si="2"/>
        <v xml:space="preserve">  </v>
      </c>
      <c r="G86" s="2110" t="str">
        <f t="shared" si="3"/>
        <v xml:space="preserve">  </v>
      </c>
    </row>
    <row r="87" spans="1:7">
      <c r="A87" s="175">
        <f t="shared" si="4"/>
        <v>9</v>
      </c>
      <c r="B87" s="11"/>
      <c r="C87" s="210"/>
      <c r="D87" s="210"/>
      <c r="E87" s="210"/>
      <c r="F87" s="241" t="str">
        <f t="shared" si="2"/>
        <v xml:space="preserve">  </v>
      </c>
      <c r="G87" s="2110" t="str">
        <f t="shared" si="3"/>
        <v xml:space="preserve">  </v>
      </c>
    </row>
    <row r="88" spans="1:7">
      <c r="A88" s="175">
        <f t="shared" si="4"/>
        <v>10</v>
      </c>
      <c r="B88" s="11"/>
      <c r="C88" s="210"/>
      <c r="D88" s="210"/>
      <c r="E88" s="210"/>
      <c r="F88" s="241" t="str">
        <f t="shared" si="2"/>
        <v xml:space="preserve">  </v>
      </c>
      <c r="G88" s="2110" t="str">
        <f t="shared" si="3"/>
        <v xml:space="preserve">  </v>
      </c>
    </row>
    <row r="89" spans="1:7">
      <c r="A89" s="175">
        <f t="shared" si="4"/>
        <v>11</v>
      </c>
      <c r="B89" s="11"/>
      <c r="C89" s="210"/>
      <c r="D89" s="210"/>
      <c r="E89" s="210"/>
      <c r="F89" s="241" t="str">
        <f t="shared" si="2"/>
        <v xml:space="preserve">  </v>
      </c>
      <c r="G89" s="2110" t="str">
        <f t="shared" si="3"/>
        <v xml:space="preserve">  </v>
      </c>
    </row>
    <row r="90" spans="1:7">
      <c r="A90" s="175">
        <f t="shared" si="4"/>
        <v>12</v>
      </c>
      <c r="B90" s="11"/>
      <c r="C90" s="210"/>
      <c r="D90" s="210"/>
      <c r="E90" s="210"/>
      <c r="F90" s="241" t="str">
        <f t="shared" si="2"/>
        <v xml:space="preserve">  </v>
      </c>
      <c r="G90" s="2110" t="str">
        <f t="shared" si="3"/>
        <v xml:space="preserve">  </v>
      </c>
    </row>
    <row r="91" spans="1:7">
      <c r="A91" s="175">
        <f t="shared" si="4"/>
        <v>13</v>
      </c>
      <c r="B91" s="11"/>
      <c r="C91" s="210"/>
      <c r="D91" s="210"/>
      <c r="E91" s="210"/>
      <c r="F91" s="241" t="str">
        <f t="shared" si="2"/>
        <v xml:space="preserve">  </v>
      </c>
      <c r="G91" s="2110" t="str">
        <f t="shared" si="3"/>
        <v xml:space="preserve">  </v>
      </c>
    </row>
    <row r="92" spans="1:7">
      <c r="A92" s="175">
        <f t="shared" si="4"/>
        <v>14</v>
      </c>
      <c r="B92" s="11"/>
      <c r="C92" s="210"/>
      <c r="D92" s="210"/>
      <c r="E92" s="210"/>
      <c r="F92" s="241" t="str">
        <f t="shared" si="2"/>
        <v xml:space="preserve">  </v>
      </c>
      <c r="G92" s="2110" t="str">
        <f t="shared" si="3"/>
        <v xml:space="preserve">  </v>
      </c>
    </row>
    <row r="93" spans="1:7">
      <c r="A93" s="175">
        <f t="shared" si="4"/>
        <v>15</v>
      </c>
      <c r="B93" s="11"/>
      <c r="C93" s="210"/>
      <c r="D93" s="210"/>
      <c r="E93" s="210"/>
      <c r="F93" s="241" t="str">
        <f t="shared" si="2"/>
        <v xml:space="preserve">  </v>
      </c>
      <c r="G93" s="2110" t="str">
        <f t="shared" si="3"/>
        <v xml:space="preserve">  </v>
      </c>
    </row>
    <row r="94" spans="1:7">
      <c r="A94" s="175">
        <f t="shared" si="4"/>
        <v>16</v>
      </c>
      <c r="B94" s="11"/>
      <c r="C94" s="210"/>
      <c r="D94" s="210"/>
      <c r="E94" s="210"/>
      <c r="F94" s="241" t="str">
        <f t="shared" si="2"/>
        <v xml:space="preserve">  </v>
      </c>
      <c r="G94" s="2110" t="str">
        <f t="shared" si="3"/>
        <v xml:space="preserve">  </v>
      </c>
    </row>
    <row r="95" spans="1:7">
      <c r="A95" s="175">
        <f t="shared" si="4"/>
        <v>17</v>
      </c>
      <c r="B95" s="11"/>
      <c r="C95" s="210"/>
      <c r="D95" s="210"/>
      <c r="E95" s="210"/>
      <c r="F95" s="241" t="str">
        <f t="shared" si="2"/>
        <v xml:space="preserve">  </v>
      </c>
      <c r="G95" s="2110" t="str">
        <f t="shared" si="3"/>
        <v xml:space="preserve">  </v>
      </c>
    </row>
    <row r="96" spans="1:7">
      <c r="A96" s="175">
        <f t="shared" si="4"/>
        <v>18</v>
      </c>
      <c r="B96" s="11"/>
      <c r="C96" s="210"/>
      <c r="D96" s="210"/>
      <c r="E96" s="210"/>
      <c r="F96" s="241" t="str">
        <f t="shared" si="2"/>
        <v xml:space="preserve">  </v>
      </c>
      <c r="G96" s="2110" t="str">
        <f t="shared" si="3"/>
        <v xml:space="preserve">  </v>
      </c>
    </row>
    <row r="97" spans="1:7">
      <c r="A97" s="175">
        <f t="shared" si="4"/>
        <v>19</v>
      </c>
      <c r="B97" s="11"/>
      <c r="C97" s="210"/>
      <c r="D97" s="210"/>
      <c r="E97" s="210"/>
      <c r="F97" s="241" t="str">
        <f t="shared" si="2"/>
        <v xml:space="preserve">  </v>
      </c>
      <c r="G97" s="2110" t="str">
        <f t="shared" si="3"/>
        <v xml:space="preserve">  </v>
      </c>
    </row>
    <row r="98" spans="1:7">
      <c r="A98" s="175">
        <f t="shared" si="4"/>
        <v>20</v>
      </c>
      <c r="B98" s="11"/>
      <c r="C98" s="210"/>
      <c r="D98" s="210"/>
      <c r="E98" s="210"/>
      <c r="F98" s="241" t="str">
        <f t="shared" si="2"/>
        <v xml:space="preserve">  </v>
      </c>
      <c r="G98" s="2110" t="str">
        <f t="shared" si="3"/>
        <v xml:space="preserve">  </v>
      </c>
    </row>
    <row r="99" spans="1:7">
      <c r="A99" s="175">
        <f t="shared" si="4"/>
        <v>21</v>
      </c>
      <c r="B99" s="11"/>
      <c r="C99" s="210"/>
      <c r="D99" s="210"/>
      <c r="E99" s="210"/>
      <c r="F99" s="241" t="str">
        <f t="shared" si="2"/>
        <v xml:space="preserve">  </v>
      </c>
      <c r="G99" s="2110" t="str">
        <f t="shared" si="3"/>
        <v xml:space="preserve">  </v>
      </c>
    </row>
    <row r="100" spans="1:7">
      <c r="A100" s="175">
        <f t="shared" si="4"/>
        <v>22</v>
      </c>
      <c r="B100" s="11"/>
      <c r="C100" s="210"/>
      <c r="D100" s="210"/>
      <c r="E100" s="210"/>
      <c r="F100" s="241" t="str">
        <f t="shared" si="2"/>
        <v xml:space="preserve">  </v>
      </c>
      <c r="G100" s="2110" t="str">
        <f t="shared" si="3"/>
        <v xml:space="preserve">  </v>
      </c>
    </row>
    <row r="101" spans="1:7">
      <c r="A101" s="175">
        <f t="shared" si="4"/>
        <v>23</v>
      </c>
      <c r="B101" s="11"/>
      <c r="C101" s="210"/>
      <c r="D101" s="210"/>
      <c r="E101" s="210"/>
      <c r="F101" s="241" t="str">
        <f t="shared" si="2"/>
        <v xml:space="preserve">  </v>
      </c>
      <c r="G101" s="2110" t="str">
        <f t="shared" si="3"/>
        <v xml:space="preserve">  </v>
      </c>
    </row>
    <row r="102" spans="1:7">
      <c r="A102" s="175">
        <f t="shared" si="4"/>
        <v>24</v>
      </c>
      <c r="B102" s="11"/>
      <c r="C102" s="210"/>
      <c r="D102" s="210"/>
      <c r="E102" s="210"/>
      <c r="F102" s="241" t="str">
        <f t="shared" si="2"/>
        <v xml:space="preserve">  </v>
      </c>
      <c r="G102" s="2110" t="str">
        <f t="shared" si="3"/>
        <v xml:space="preserve">  </v>
      </c>
    </row>
    <row r="103" spans="1:7">
      <c r="A103" s="175">
        <v>25</v>
      </c>
      <c r="B103" s="11"/>
      <c r="C103" s="210"/>
      <c r="D103" s="210"/>
      <c r="E103" s="210"/>
      <c r="F103" s="241" t="str">
        <f t="shared" si="2"/>
        <v xml:space="preserve">  </v>
      </c>
      <c r="G103" s="2110" t="str">
        <f t="shared" si="3"/>
        <v xml:space="preserve">  </v>
      </c>
    </row>
    <row r="104" spans="1:7">
      <c r="A104" s="175">
        <v>26</v>
      </c>
      <c r="B104" s="11"/>
      <c r="C104" s="210"/>
      <c r="D104" s="210"/>
      <c r="E104" s="210"/>
      <c r="F104" s="241" t="str">
        <f t="shared" si="2"/>
        <v xml:space="preserve">  </v>
      </c>
      <c r="G104" s="2110" t="str">
        <f t="shared" si="3"/>
        <v xml:space="preserve">  </v>
      </c>
    </row>
    <row r="105" spans="1:7">
      <c r="A105" s="175">
        <v>27</v>
      </c>
      <c r="B105" s="11"/>
      <c r="C105" s="210"/>
      <c r="D105" s="210"/>
      <c r="E105" s="210"/>
      <c r="F105" s="241" t="str">
        <f t="shared" si="2"/>
        <v xml:space="preserve">  </v>
      </c>
      <c r="G105" s="2110" t="str">
        <f t="shared" si="3"/>
        <v xml:space="preserve">  </v>
      </c>
    </row>
    <row r="106" spans="1:7">
      <c r="A106" s="175">
        <v>28</v>
      </c>
      <c r="B106" s="11"/>
      <c r="C106" s="210"/>
      <c r="D106" s="210"/>
      <c r="E106" s="210"/>
      <c r="F106" s="241" t="str">
        <f t="shared" si="2"/>
        <v xml:space="preserve">  </v>
      </c>
      <c r="G106" s="2110" t="str">
        <f t="shared" si="3"/>
        <v xml:space="preserve">  </v>
      </c>
    </row>
    <row r="107" spans="1:7">
      <c r="A107" s="175">
        <v>29</v>
      </c>
      <c r="B107" s="11"/>
      <c r="C107" s="210"/>
      <c r="D107" s="210"/>
      <c r="E107" s="210"/>
      <c r="F107" s="241" t="str">
        <f t="shared" si="2"/>
        <v xml:space="preserve">  </v>
      </c>
      <c r="G107" s="2110" t="str">
        <f t="shared" si="3"/>
        <v xml:space="preserve">  </v>
      </c>
    </row>
    <row r="108" spans="1:7">
      <c r="A108" s="175">
        <v>30</v>
      </c>
      <c r="B108" s="11"/>
      <c r="C108" s="210"/>
      <c r="D108" s="210"/>
      <c r="E108" s="210"/>
      <c r="F108" s="241" t="str">
        <f t="shared" si="2"/>
        <v xml:space="preserve">  </v>
      </c>
      <c r="G108" s="2110" t="str">
        <f t="shared" si="3"/>
        <v xml:space="preserve">  </v>
      </c>
    </row>
    <row r="109" spans="1:7">
      <c r="A109" s="175">
        <v>31</v>
      </c>
      <c r="B109" s="11"/>
      <c r="C109" s="210"/>
      <c r="D109" s="210"/>
      <c r="E109" s="210"/>
      <c r="F109" s="241" t="str">
        <f t="shared" si="2"/>
        <v xml:space="preserve">  </v>
      </c>
      <c r="G109" s="2110" t="str">
        <f t="shared" si="3"/>
        <v xml:space="preserve">  </v>
      </c>
    </row>
    <row r="110" spans="1:7">
      <c r="A110" s="175">
        <v>32</v>
      </c>
      <c r="B110" s="11"/>
      <c r="C110" s="210"/>
      <c r="D110" s="210"/>
      <c r="E110" s="210"/>
      <c r="F110" s="241" t="str">
        <f t="shared" si="2"/>
        <v xml:space="preserve">  </v>
      </c>
      <c r="G110" s="2110" t="str">
        <f t="shared" si="3"/>
        <v xml:space="preserve">  </v>
      </c>
    </row>
    <row r="111" spans="1:7">
      <c r="A111" s="175">
        <v>33</v>
      </c>
      <c r="B111" s="11"/>
      <c r="C111" s="210"/>
      <c r="D111" s="210"/>
      <c r="E111" s="210"/>
      <c r="F111" s="241" t="str">
        <f t="shared" si="2"/>
        <v xml:space="preserve">  </v>
      </c>
      <c r="G111" s="2110" t="str">
        <f t="shared" si="3"/>
        <v xml:space="preserve">  </v>
      </c>
    </row>
    <row r="112" spans="1:7">
      <c r="A112" s="175">
        <v>34</v>
      </c>
      <c r="B112" s="11"/>
      <c r="C112" s="210"/>
      <c r="D112" s="210"/>
      <c r="E112" s="210"/>
      <c r="F112" s="241" t="str">
        <f t="shared" si="2"/>
        <v xml:space="preserve">  </v>
      </c>
      <c r="G112" s="2110" t="str">
        <f t="shared" si="3"/>
        <v xml:space="preserve">  </v>
      </c>
    </row>
    <row r="113" spans="1:7">
      <c r="A113" s="175">
        <v>35</v>
      </c>
      <c r="B113" s="11"/>
      <c r="C113" s="210"/>
      <c r="D113" s="210"/>
      <c r="E113" s="210"/>
      <c r="F113" s="241" t="str">
        <f t="shared" si="2"/>
        <v xml:space="preserve">  </v>
      </c>
      <c r="G113" s="2110" t="str">
        <f t="shared" si="3"/>
        <v xml:space="preserve">  </v>
      </c>
    </row>
    <row r="114" spans="1:7">
      <c r="A114" s="175">
        <v>36</v>
      </c>
      <c r="B114" s="11"/>
      <c r="C114" s="210"/>
      <c r="D114" s="210"/>
      <c r="E114" s="210"/>
      <c r="F114" s="241" t="str">
        <f t="shared" si="2"/>
        <v xml:space="preserve">  </v>
      </c>
      <c r="G114" s="2110" t="str">
        <f t="shared" si="3"/>
        <v xml:space="preserve">  </v>
      </c>
    </row>
    <row r="115" spans="1:7">
      <c r="A115" s="175">
        <v>37</v>
      </c>
      <c r="B115" s="11"/>
      <c r="C115" s="210"/>
      <c r="D115" s="210"/>
      <c r="E115" s="210"/>
      <c r="F115" s="241" t="str">
        <f t="shared" si="2"/>
        <v xml:space="preserve">  </v>
      </c>
      <c r="G115" s="2110" t="str">
        <f t="shared" si="3"/>
        <v xml:space="preserve">  </v>
      </c>
    </row>
    <row r="116" spans="1:7">
      <c r="A116" s="175">
        <v>38</v>
      </c>
      <c r="B116" s="11"/>
      <c r="C116" s="210"/>
      <c r="D116" s="210"/>
      <c r="E116" s="210"/>
      <c r="F116" s="241" t="str">
        <f t="shared" si="2"/>
        <v xml:space="preserve">  </v>
      </c>
      <c r="G116" s="2110" t="str">
        <f t="shared" si="3"/>
        <v xml:space="preserve">  </v>
      </c>
    </row>
    <row r="117" spans="1:7">
      <c r="A117" s="175">
        <v>39</v>
      </c>
      <c r="B117" s="11"/>
      <c r="C117" s="210"/>
      <c r="D117" s="210"/>
      <c r="E117" s="210"/>
      <c r="F117" s="241" t="str">
        <f t="shared" si="2"/>
        <v xml:space="preserve">  </v>
      </c>
      <c r="G117" s="2110" t="str">
        <f t="shared" si="3"/>
        <v xml:space="preserve">  </v>
      </c>
    </row>
    <row r="118" spans="1:7">
      <c r="A118" s="175">
        <v>40</v>
      </c>
      <c r="B118" s="11"/>
      <c r="C118" s="210"/>
      <c r="D118" s="210"/>
      <c r="E118" s="210"/>
      <c r="F118" s="241" t="str">
        <f t="shared" si="2"/>
        <v xml:space="preserve">  </v>
      </c>
      <c r="G118" s="2110" t="str">
        <f t="shared" si="3"/>
        <v xml:space="preserve">  </v>
      </c>
    </row>
    <row r="119" spans="1:7">
      <c r="A119" s="175">
        <v>41</v>
      </c>
      <c r="B119" s="11"/>
      <c r="C119" s="210"/>
      <c r="D119" s="210"/>
      <c r="E119" s="210"/>
      <c r="F119" s="241" t="str">
        <f t="shared" si="2"/>
        <v xml:space="preserve">  </v>
      </c>
      <c r="G119" s="2110" t="str">
        <f t="shared" si="3"/>
        <v xml:space="preserve">  </v>
      </c>
    </row>
    <row r="120" spans="1:7">
      <c r="A120" s="175">
        <f t="shared" ref="A120:A133" si="5">A119+1</f>
        <v>42</v>
      </c>
      <c r="B120" s="11"/>
      <c r="C120" s="210"/>
      <c r="D120" s="210"/>
      <c r="E120" s="210"/>
      <c r="F120" s="241" t="str">
        <f t="shared" si="2"/>
        <v xml:space="preserve">  </v>
      </c>
      <c r="G120" s="2110" t="str">
        <f t="shared" si="3"/>
        <v xml:space="preserve">  </v>
      </c>
    </row>
    <row r="121" spans="1:7">
      <c r="A121" s="175">
        <f t="shared" si="5"/>
        <v>43</v>
      </c>
      <c r="B121" s="11"/>
      <c r="C121" s="210"/>
      <c r="D121" s="210"/>
      <c r="E121" s="210"/>
      <c r="F121" s="241" t="str">
        <f t="shared" si="2"/>
        <v xml:space="preserve">  </v>
      </c>
      <c r="G121" s="2110" t="str">
        <f t="shared" si="3"/>
        <v xml:space="preserve">  </v>
      </c>
    </row>
    <row r="122" spans="1:7">
      <c r="A122" s="175">
        <f t="shared" si="5"/>
        <v>44</v>
      </c>
      <c r="B122" s="11"/>
      <c r="C122" s="210"/>
      <c r="D122" s="210"/>
      <c r="E122" s="210"/>
      <c r="F122" s="241" t="str">
        <f t="shared" si="2"/>
        <v xml:space="preserve">  </v>
      </c>
      <c r="G122" s="2110" t="str">
        <f t="shared" si="3"/>
        <v xml:space="preserve">  </v>
      </c>
    </row>
    <row r="123" spans="1:7">
      <c r="A123" s="175">
        <f t="shared" si="5"/>
        <v>45</v>
      </c>
      <c r="B123" s="11"/>
      <c r="C123" s="210"/>
      <c r="D123" s="210"/>
      <c r="E123" s="210"/>
      <c r="F123" s="241" t="str">
        <f t="shared" si="2"/>
        <v xml:space="preserve">  </v>
      </c>
      <c r="G123" s="2110" t="str">
        <f t="shared" si="3"/>
        <v xml:space="preserve">  </v>
      </c>
    </row>
    <row r="124" spans="1:7">
      <c r="A124" s="175">
        <f t="shared" si="5"/>
        <v>46</v>
      </c>
      <c r="B124" s="11"/>
      <c r="C124" s="210"/>
      <c r="D124" s="210"/>
      <c r="E124" s="210"/>
      <c r="F124" s="241" t="str">
        <f t="shared" si="2"/>
        <v xml:space="preserve">  </v>
      </c>
      <c r="G124" s="2110" t="str">
        <f t="shared" si="3"/>
        <v xml:space="preserve">  </v>
      </c>
    </row>
    <row r="125" spans="1:7">
      <c r="A125" s="175">
        <f t="shared" si="5"/>
        <v>47</v>
      </c>
      <c r="B125" s="11"/>
      <c r="C125" s="210"/>
      <c r="D125" s="210"/>
      <c r="E125" s="210"/>
      <c r="F125" s="241" t="str">
        <f t="shared" si="2"/>
        <v xml:space="preserve">  </v>
      </c>
      <c r="G125" s="2110" t="str">
        <f t="shared" si="3"/>
        <v xml:space="preserve">  </v>
      </c>
    </row>
    <row r="126" spans="1:7">
      <c r="A126" s="175">
        <f t="shared" si="5"/>
        <v>48</v>
      </c>
      <c r="B126" s="11"/>
      <c r="C126" s="210"/>
      <c r="D126" s="210"/>
      <c r="E126" s="210"/>
      <c r="F126" s="241" t="str">
        <f t="shared" si="2"/>
        <v xml:space="preserve">  </v>
      </c>
      <c r="G126" s="2110" t="str">
        <f t="shared" si="3"/>
        <v xml:space="preserve">  </v>
      </c>
    </row>
    <row r="127" spans="1:7">
      <c r="A127" s="175">
        <f t="shared" si="5"/>
        <v>49</v>
      </c>
      <c r="B127" s="11"/>
      <c r="C127" s="210"/>
      <c r="D127" s="210"/>
      <c r="E127" s="210"/>
      <c r="F127" s="241" t="str">
        <f t="shared" si="2"/>
        <v xml:space="preserve">  </v>
      </c>
      <c r="G127" s="2110" t="str">
        <f t="shared" si="3"/>
        <v xml:space="preserve">  </v>
      </c>
    </row>
    <row r="128" spans="1:7">
      <c r="A128" s="175">
        <f t="shared" si="5"/>
        <v>50</v>
      </c>
      <c r="B128" s="11"/>
      <c r="C128" s="210"/>
      <c r="D128" s="210"/>
      <c r="E128" s="210"/>
      <c r="F128" s="241" t="str">
        <f t="shared" si="2"/>
        <v xml:space="preserve">  </v>
      </c>
      <c r="G128" s="2110" t="str">
        <f t="shared" si="3"/>
        <v xml:space="preserve">  </v>
      </c>
    </row>
    <row r="129" spans="1:7">
      <c r="A129" s="175">
        <f t="shared" si="5"/>
        <v>51</v>
      </c>
      <c r="B129" s="11"/>
      <c r="C129" s="210"/>
      <c r="D129" s="210"/>
      <c r="E129" s="210"/>
      <c r="F129" s="241" t="str">
        <f t="shared" si="2"/>
        <v xml:space="preserve">  </v>
      </c>
      <c r="G129" s="2110" t="str">
        <f t="shared" si="3"/>
        <v xml:space="preserve">  </v>
      </c>
    </row>
    <row r="130" spans="1:7">
      <c r="A130" s="175">
        <f t="shared" si="5"/>
        <v>52</v>
      </c>
      <c r="B130" s="11"/>
      <c r="C130" s="210"/>
      <c r="D130" s="210"/>
      <c r="E130" s="210"/>
      <c r="F130" s="241" t="str">
        <f t="shared" si="2"/>
        <v xml:space="preserve">  </v>
      </c>
      <c r="G130" s="2110" t="str">
        <f t="shared" si="3"/>
        <v xml:space="preserve">  </v>
      </c>
    </row>
    <row r="131" spans="1:7">
      <c r="A131" s="175">
        <f t="shared" si="5"/>
        <v>53</v>
      </c>
      <c r="B131" s="11"/>
      <c r="C131" s="210"/>
      <c r="D131" s="210"/>
      <c r="E131" s="210"/>
      <c r="F131" s="241" t="str">
        <f t="shared" si="2"/>
        <v xml:space="preserve">  </v>
      </c>
      <c r="G131" s="2110" t="str">
        <f t="shared" si="3"/>
        <v xml:space="preserve">  </v>
      </c>
    </row>
    <row r="132" spans="1:7">
      <c r="A132" s="175">
        <f t="shared" si="5"/>
        <v>54</v>
      </c>
      <c r="B132" s="52"/>
      <c r="C132" s="211"/>
      <c r="D132" s="211"/>
      <c r="E132" s="211"/>
      <c r="F132" s="241" t="str">
        <f t="shared" si="2"/>
        <v xml:space="preserve">  </v>
      </c>
      <c r="G132" s="2110" t="str">
        <f t="shared" si="3"/>
        <v xml:space="preserve">  </v>
      </c>
    </row>
    <row r="133" spans="1:7" ht="15.75" thickBot="1">
      <c r="A133" s="180">
        <f t="shared" si="5"/>
        <v>55</v>
      </c>
      <c r="B133" s="152" t="s">
        <v>3689</v>
      </c>
      <c r="C133" s="366">
        <f>SUM(C79:C132)</f>
        <v>0</v>
      </c>
      <c r="D133" s="2113">
        <f>SUM(D79:D132)</f>
        <v>0</v>
      </c>
      <c r="E133" s="734">
        <f>SUM(E79:E132)</f>
        <v>0</v>
      </c>
      <c r="F133" s="734" t="str">
        <f t="shared" si="2"/>
        <v xml:space="preserve">  </v>
      </c>
      <c r="G133" s="2112" t="str">
        <f t="shared" si="3"/>
        <v xml:space="preserve">  </v>
      </c>
    </row>
    <row r="135" spans="1:7">
      <c r="A135" s="44" t="s">
        <v>3694</v>
      </c>
      <c r="B135" s="44"/>
      <c r="C135" s="44"/>
      <c r="D135" s="44"/>
      <c r="E135" s="44"/>
      <c r="F135" s="44"/>
      <c r="G135" s="44"/>
    </row>
  </sheetData>
  <mergeCells count="9">
    <mergeCell ref="B17:D17"/>
    <mergeCell ref="B5:D5"/>
    <mergeCell ref="B6:D6"/>
    <mergeCell ref="B7:D7"/>
    <mergeCell ref="B8:D8"/>
    <mergeCell ref="B10:D10"/>
    <mergeCell ref="B14:D14"/>
    <mergeCell ref="B15:D15"/>
    <mergeCell ref="B16:D16"/>
  </mergeCells>
  <phoneticPr fontId="0" type="noConversion"/>
  <pageMargins left="0.5" right="0.5" top="0.75" bottom="0.75" header="0" footer="0"/>
  <pageSetup scale="65" fitToWidth="2" fitToHeight="2" orientation="portrait" horizontalDpi="300" verticalDpi="300" r:id="rId1"/>
  <headerFooter alignWithMargins="0">
    <oddFooter>&amp;R&amp;D</oddFooter>
  </headerFooter>
  <rowBreaks count="1" manualBreakCount="1">
    <brk id="66"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2" enableFormatConditionsCalculation="0">
    <tabColor rgb="FF00B050"/>
  </sheetPr>
  <dimension ref="A1:O124"/>
  <sheetViews>
    <sheetView defaultGridColor="0" view="pageBreakPreview" colorId="22" zoomScale="60" zoomScaleNormal="85" workbookViewId="0">
      <selection activeCell="G51" sqref="G51"/>
    </sheetView>
  </sheetViews>
  <sheetFormatPr defaultColWidth="9.6640625" defaultRowHeight="15"/>
  <cols>
    <col min="1" max="1" width="4.6640625" style="4" customWidth="1"/>
    <col min="2" max="2" width="15.6640625" style="4" customWidth="1"/>
    <col min="3" max="3" width="17.6640625" style="4" customWidth="1"/>
    <col min="4" max="8" width="13.6640625" style="4" customWidth="1"/>
    <col min="9" max="9" width="29.6640625" style="4" customWidth="1"/>
    <col min="10" max="10" width="22.5546875" style="4" customWidth="1"/>
    <col min="11" max="11" width="14.6640625" style="4" customWidth="1"/>
    <col min="12" max="12" width="3.6640625" style="4" customWidth="1"/>
    <col min="13" max="13" width="12.6640625" style="4" customWidth="1"/>
    <col min="14" max="14" width="16.6640625" style="4" customWidth="1"/>
    <col min="15" max="15" width="5.6640625" style="4" customWidth="1"/>
    <col min="16" max="16" width="4.6640625" style="4" customWidth="1"/>
    <col min="17" max="16384" width="9.6640625" style="4"/>
  </cols>
  <sheetData>
    <row r="1" spans="1:15">
      <c r="A1" s="13" t="s">
        <v>2838</v>
      </c>
      <c r="B1" s="41"/>
      <c r="C1" s="128"/>
      <c r="D1" s="41" t="s">
        <v>3932</v>
      </c>
      <c r="E1" s="128"/>
      <c r="F1" s="41" t="s">
        <v>2840</v>
      </c>
      <c r="G1" s="1878" t="s">
        <v>2841</v>
      </c>
      <c r="H1" s="42"/>
      <c r="I1" s="13" t="s">
        <v>2838</v>
      </c>
      <c r="J1" s="130" t="s">
        <v>3932</v>
      </c>
      <c r="K1" s="128"/>
      <c r="L1" s="3442" t="s">
        <v>2840</v>
      </c>
      <c r="M1" s="3443"/>
      <c r="N1" s="430" t="s">
        <v>2841</v>
      </c>
      <c r="O1" s="42"/>
    </row>
    <row r="2" spans="1:15">
      <c r="A2" s="47" t="str">
        <f>'Data Sheet'!$C$25</f>
        <v>Orange and Rockland Utilities, Inc</v>
      </c>
      <c r="B2" s="11"/>
      <c r="C2" s="56"/>
      <c r="D2" s="11" t="s">
        <v>2597</v>
      </c>
      <c r="E2" s="56"/>
      <c r="F2" s="11"/>
      <c r="G2" s="1832"/>
      <c r="H2" s="48"/>
      <c r="I2" s="47" t="str">
        <f>'Data Sheet'!$C$25</f>
        <v>Orange and Rockland Utilities, Inc</v>
      </c>
      <c r="J2" s="66" t="s">
        <v>2597</v>
      </c>
      <c r="K2" s="56"/>
      <c r="L2" s="11"/>
      <c r="M2" s="56"/>
      <c r="N2" s="11"/>
      <c r="O2" s="48"/>
    </row>
    <row r="3" spans="1:15" ht="15" customHeight="1">
      <c r="A3" s="47"/>
      <c r="B3" s="11"/>
      <c r="C3" s="56"/>
      <c r="D3" s="11" t="s">
        <v>1685</v>
      </c>
      <c r="E3" s="56"/>
      <c r="F3" s="456" t="str">
        <f>'Data Sheet'!$C$40</f>
        <v>4/30/2014</v>
      </c>
      <c r="G3" s="220" t="str">
        <f>'Data Sheet'!$C$38</f>
        <v>12/31/2013</v>
      </c>
      <c r="H3" s="51"/>
      <c r="I3" s="55"/>
      <c r="J3" s="11" t="s">
        <v>1685</v>
      </c>
      <c r="K3" s="56"/>
      <c r="L3" s="3444" t="str">
        <f>'Data Sheet'!$C$40</f>
        <v>4/30/2014</v>
      </c>
      <c r="M3" s="3445"/>
      <c r="N3" s="1843" t="str">
        <f>'Data Sheet'!$C$38</f>
        <v>12/31/2013</v>
      </c>
      <c r="O3" s="51"/>
    </row>
    <row r="4" spans="1:15" ht="15" customHeight="1">
      <c r="A4" s="131" t="s">
        <v>3695</v>
      </c>
      <c r="B4" s="132"/>
      <c r="C4" s="132"/>
      <c r="D4" s="132"/>
      <c r="E4" s="132"/>
      <c r="F4" s="132"/>
      <c r="G4" s="132"/>
      <c r="H4" s="133"/>
      <c r="I4" s="131" t="s">
        <v>4089</v>
      </c>
      <c r="J4" s="132"/>
      <c r="K4" s="132"/>
      <c r="L4" s="132"/>
      <c r="M4" s="132"/>
      <c r="N4" s="132"/>
      <c r="O4" s="51"/>
    </row>
    <row r="5" spans="1:15">
      <c r="A5" s="47"/>
      <c r="B5" s="11"/>
      <c r="C5" s="11"/>
      <c r="D5" s="11"/>
      <c r="E5" s="11"/>
      <c r="F5" s="11"/>
      <c r="G5" s="11"/>
      <c r="H5" s="48"/>
      <c r="I5" s="62"/>
      <c r="J5" s="63"/>
      <c r="K5" s="63"/>
      <c r="L5" s="63"/>
      <c r="M5" s="63"/>
      <c r="N5" s="63"/>
      <c r="O5" s="48"/>
    </row>
    <row r="6" spans="1:15">
      <c r="A6" s="47" t="s">
        <v>1463</v>
      </c>
      <c r="B6" s="11" t="s">
        <v>3097</v>
      </c>
      <c r="C6" s="11"/>
      <c r="D6" s="11"/>
      <c r="E6" s="11"/>
      <c r="F6" s="11"/>
      <c r="G6" s="11"/>
      <c r="H6" s="48"/>
      <c r="I6" s="47" t="s">
        <v>3127</v>
      </c>
      <c r="J6" s="11"/>
      <c r="K6" s="11"/>
      <c r="L6" s="11"/>
      <c r="M6" s="11"/>
      <c r="N6" s="11"/>
      <c r="O6" s="48"/>
    </row>
    <row r="7" spans="1:15">
      <c r="A7" s="47"/>
      <c r="B7" s="11" t="s">
        <v>1414</v>
      </c>
      <c r="C7" s="11"/>
      <c r="D7" s="11"/>
      <c r="E7" s="11"/>
      <c r="F7" s="11"/>
      <c r="G7" s="11"/>
      <c r="H7" s="48"/>
      <c r="I7" s="47" t="s">
        <v>3128</v>
      </c>
      <c r="J7" s="11"/>
      <c r="K7" s="11"/>
      <c r="L7" s="11"/>
      <c r="M7" s="11"/>
      <c r="N7" s="11"/>
      <c r="O7" s="48"/>
    </row>
    <row r="8" spans="1:15">
      <c r="A8" s="47"/>
      <c r="B8" s="11" t="s">
        <v>3129</v>
      </c>
      <c r="C8" s="11"/>
      <c r="D8" s="11"/>
      <c r="E8" s="11"/>
      <c r="F8" s="11"/>
      <c r="G8" s="11"/>
      <c r="H8" s="48"/>
      <c r="I8" s="47" t="s">
        <v>3130</v>
      </c>
      <c r="J8" s="11"/>
      <c r="K8" s="11"/>
      <c r="L8" s="11"/>
      <c r="M8" s="11"/>
      <c r="N8" s="11"/>
      <c r="O8" s="48"/>
    </row>
    <row r="9" spans="1:15">
      <c r="A9" s="47"/>
      <c r="B9" s="11" t="s">
        <v>3131</v>
      </c>
      <c r="C9" s="11"/>
      <c r="D9" s="11"/>
      <c r="E9" s="11"/>
      <c r="F9" s="11"/>
      <c r="G9" s="11"/>
      <c r="H9" s="48"/>
      <c r="I9" s="47" t="s">
        <v>3132</v>
      </c>
      <c r="J9" s="11"/>
      <c r="K9" s="11"/>
      <c r="L9" s="11"/>
      <c r="M9" s="11"/>
      <c r="N9" s="11"/>
      <c r="O9" s="48"/>
    </row>
    <row r="10" spans="1:15">
      <c r="A10" s="47"/>
      <c r="B10" s="11"/>
      <c r="C10" s="11"/>
      <c r="D10" s="11"/>
      <c r="E10" s="11"/>
      <c r="F10" s="11"/>
      <c r="G10" s="11"/>
      <c r="H10" s="48"/>
      <c r="I10" s="47" t="s">
        <v>3133</v>
      </c>
      <c r="J10" s="11"/>
      <c r="K10" s="11"/>
      <c r="L10" s="11"/>
      <c r="M10" s="11"/>
      <c r="N10" s="11"/>
      <c r="O10" s="48"/>
    </row>
    <row r="11" spans="1:15">
      <c r="A11" s="47" t="s">
        <v>422</v>
      </c>
      <c r="B11" s="11" t="s">
        <v>66</v>
      </c>
      <c r="C11" s="11"/>
      <c r="D11" s="11"/>
      <c r="E11" s="11"/>
      <c r="F11" s="11"/>
      <c r="G11" s="11"/>
      <c r="H11" s="48"/>
      <c r="I11" s="47" t="s">
        <v>67</v>
      </c>
      <c r="J11" s="11"/>
      <c r="K11" s="11"/>
      <c r="L11" s="11"/>
      <c r="M11" s="11"/>
      <c r="N11" s="11"/>
      <c r="O11" s="48"/>
    </row>
    <row r="12" spans="1:15">
      <c r="A12" s="47"/>
      <c r="B12" s="11" t="s">
        <v>68</v>
      </c>
      <c r="C12" s="11"/>
      <c r="D12" s="11"/>
      <c r="E12" s="11"/>
      <c r="F12" s="11"/>
      <c r="G12" s="11"/>
      <c r="H12" s="48"/>
      <c r="I12" s="47" t="s">
        <v>251</v>
      </c>
      <c r="J12" s="11"/>
      <c r="K12" s="11"/>
      <c r="L12" s="11"/>
      <c r="M12" s="11"/>
      <c r="N12" s="11"/>
      <c r="O12" s="48"/>
    </row>
    <row r="13" spans="1:15">
      <c r="A13" s="47"/>
      <c r="B13" s="11"/>
      <c r="C13" s="11"/>
      <c r="D13" s="11"/>
      <c r="E13" s="11"/>
      <c r="F13" s="11"/>
      <c r="G13" s="11"/>
      <c r="H13" s="48"/>
      <c r="I13" s="47" t="s">
        <v>1450</v>
      </c>
      <c r="J13" s="11"/>
      <c r="K13" s="11"/>
      <c r="L13" s="11"/>
      <c r="M13" s="11"/>
      <c r="N13" s="11"/>
      <c r="O13" s="48"/>
    </row>
    <row r="14" spans="1:15">
      <c r="A14" s="47" t="s">
        <v>423</v>
      </c>
      <c r="B14" s="11" t="s">
        <v>2820</v>
      </c>
      <c r="C14" s="11"/>
      <c r="D14" s="11"/>
      <c r="E14" s="11"/>
      <c r="F14" s="11"/>
      <c r="G14" s="11"/>
      <c r="H14" s="48"/>
      <c r="I14" s="47" t="s">
        <v>2821</v>
      </c>
      <c r="J14" s="11"/>
      <c r="K14" s="11"/>
      <c r="L14" s="11"/>
      <c r="M14" s="11"/>
      <c r="N14" s="11"/>
      <c r="O14" s="48"/>
    </row>
    <row r="15" spans="1:15">
      <c r="A15" s="47"/>
      <c r="B15" s="11" t="s">
        <v>2822</v>
      </c>
      <c r="C15" s="11"/>
      <c r="D15" s="11"/>
      <c r="E15" s="11"/>
      <c r="F15" s="11"/>
      <c r="G15" s="11"/>
      <c r="H15" s="48"/>
      <c r="I15" s="47" t="s">
        <v>2823</v>
      </c>
      <c r="J15" s="11"/>
      <c r="K15" s="11"/>
      <c r="L15" s="11"/>
      <c r="M15" s="11"/>
      <c r="N15" s="11"/>
      <c r="O15" s="48"/>
    </row>
    <row r="16" spans="1:15">
      <c r="A16" s="47"/>
      <c r="B16" s="11" t="s">
        <v>4539</v>
      </c>
      <c r="C16" s="11"/>
      <c r="D16" s="11"/>
      <c r="E16" s="11"/>
      <c r="F16" s="11"/>
      <c r="G16" s="11"/>
      <c r="H16" s="48"/>
      <c r="I16" s="47" t="s">
        <v>4540</v>
      </c>
      <c r="J16" s="11"/>
      <c r="K16" s="11"/>
      <c r="L16" s="11"/>
      <c r="M16" s="11"/>
      <c r="N16" s="11"/>
      <c r="O16" s="48"/>
    </row>
    <row r="17" spans="1:15">
      <c r="A17" s="47"/>
      <c r="B17" s="11" t="s">
        <v>4541</v>
      </c>
      <c r="C17" s="11"/>
      <c r="D17" s="11"/>
      <c r="E17" s="11"/>
      <c r="F17" s="11"/>
      <c r="G17" s="11"/>
      <c r="H17" s="48"/>
      <c r="I17" s="47" t="s">
        <v>1988</v>
      </c>
      <c r="J17" s="11"/>
      <c r="K17" s="11"/>
      <c r="L17" s="11"/>
      <c r="M17" s="11"/>
      <c r="N17" s="11"/>
      <c r="O17" s="48"/>
    </row>
    <row r="18" spans="1:15">
      <c r="A18" s="47"/>
      <c r="B18" s="11" t="s">
        <v>1989</v>
      </c>
      <c r="C18" s="11"/>
      <c r="D18" s="11"/>
      <c r="E18" s="11"/>
      <c r="F18" s="11"/>
      <c r="G18" s="11"/>
      <c r="H18" s="48"/>
      <c r="I18" s="47" t="s">
        <v>1990</v>
      </c>
      <c r="J18" s="11"/>
      <c r="K18" s="11"/>
      <c r="L18" s="11"/>
      <c r="M18" s="11"/>
      <c r="N18" s="11"/>
      <c r="O18" s="48"/>
    </row>
    <row r="19" spans="1:15">
      <c r="A19" s="47"/>
      <c r="B19" s="11" t="s">
        <v>1991</v>
      </c>
      <c r="C19" s="11"/>
      <c r="D19" s="11"/>
      <c r="E19" s="11"/>
      <c r="F19" s="11"/>
      <c r="G19" s="11"/>
      <c r="H19" s="48"/>
      <c r="I19" s="47" t="s">
        <v>3266</v>
      </c>
      <c r="J19" s="11"/>
      <c r="K19" s="11"/>
      <c r="L19" s="11"/>
      <c r="M19" s="11"/>
      <c r="N19" s="11"/>
      <c r="O19" s="48"/>
    </row>
    <row r="20" spans="1:15">
      <c r="A20" s="47"/>
      <c r="B20" s="11" t="s">
        <v>3267</v>
      </c>
      <c r="C20" s="11"/>
      <c r="D20" s="11"/>
      <c r="E20" s="11"/>
      <c r="F20" s="11"/>
      <c r="G20" s="11"/>
      <c r="H20" s="48"/>
      <c r="I20" s="47" t="s">
        <v>3268</v>
      </c>
      <c r="J20" s="11"/>
      <c r="K20" s="11"/>
      <c r="L20" s="11"/>
      <c r="M20" s="11"/>
      <c r="N20" s="11"/>
      <c r="O20" s="48"/>
    </row>
    <row r="21" spans="1:15">
      <c r="A21" s="47"/>
      <c r="B21" s="11" t="s">
        <v>1993</v>
      </c>
      <c r="C21" s="11"/>
      <c r="D21" s="11"/>
      <c r="E21" s="11"/>
      <c r="F21" s="11"/>
      <c r="G21" s="11"/>
      <c r="H21" s="48"/>
      <c r="I21" s="47" t="s">
        <v>1994</v>
      </c>
      <c r="J21" s="11"/>
      <c r="K21" s="11"/>
      <c r="L21" s="11"/>
      <c r="M21" s="11"/>
      <c r="N21" s="11"/>
      <c r="O21" s="48"/>
    </row>
    <row r="22" spans="1:15">
      <c r="A22" s="47"/>
      <c r="B22" s="11" t="s">
        <v>1995</v>
      </c>
      <c r="C22" s="11"/>
      <c r="D22" s="11"/>
      <c r="E22" s="11"/>
      <c r="F22" s="11"/>
      <c r="G22" s="11"/>
      <c r="H22" s="48"/>
      <c r="I22" s="47" t="s">
        <v>1877</v>
      </c>
      <c r="J22" s="11"/>
      <c r="K22" s="11"/>
      <c r="L22" s="11"/>
      <c r="M22" s="11"/>
      <c r="N22" s="11"/>
      <c r="O22" s="48"/>
    </row>
    <row r="23" spans="1:15">
      <c r="A23" s="47"/>
      <c r="B23" s="11" t="s">
        <v>94</v>
      </c>
      <c r="C23" s="11"/>
      <c r="D23" s="11"/>
      <c r="E23" s="11"/>
      <c r="F23" s="11"/>
      <c r="G23" s="11"/>
      <c r="H23" s="48"/>
      <c r="I23" s="47" t="s">
        <v>95</v>
      </c>
      <c r="J23" s="11"/>
      <c r="K23" s="11"/>
      <c r="L23" s="11"/>
      <c r="M23" s="11"/>
      <c r="N23" s="11"/>
      <c r="O23" s="48"/>
    </row>
    <row r="24" spans="1:15">
      <c r="A24" s="47"/>
      <c r="B24" s="11" t="s">
        <v>4534</v>
      </c>
      <c r="C24" s="11"/>
      <c r="D24" s="11"/>
      <c r="E24" s="11"/>
      <c r="F24" s="11"/>
      <c r="G24" s="11"/>
      <c r="H24" s="48"/>
      <c r="I24" s="47" t="s">
        <v>4535</v>
      </c>
      <c r="J24" s="11"/>
      <c r="K24" s="11"/>
      <c r="L24" s="11"/>
      <c r="M24" s="11"/>
      <c r="N24" s="11"/>
      <c r="O24" s="48"/>
    </row>
    <row r="25" spans="1:15">
      <c r="A25" s="47"/>
      <c r="B25" s="11" t="s">
        <v>4536</v>
      </c>
      <c r="C25" s="11"/>
      <c r="D25" s="11"/>
      <c r="E25" s="11"/>
      <c r="F25" s="11"/>
      <c r="G25" s="11"/>
      <c r="H25" s="48"/>
      <c r="I25" s="47" t="s">
        <v>1132</v>
      </c>
      <c r="J25" s="11"/>
      <c r="K25" s="11"/>
      <c r="L25" s="11"/>
      <c r="M25" s="11"/>
      <c r="N25" s="11"/>
      <c r="O25" s="48"/>
    </row>
    <row r="26" spans="1:15">
      <c r="A26" s="47"/>
      <c r="B26" s="11" t="s">
        <v>1133</v>
      </c>
      <c r="C26" s="11"/>
      <c r="D26" s="11"/>
      <c r="E26" s="11"/>
      <c r="F26" s="11"/>
      <c r="G26" s="11"/>
      <c r="H26" s="48"/>
      <c r="I26" s="47" t="s">
        <v>1134</v>
      </c>
      <c r="J26" s="11"/>
      <c r="K26" s="11"/>
      <c r="L26" s="11"/>
      <c r="M26" s="11"/>
      <c r="N26" s="11"/>
      <c r="O26" s="48"/>
    </row>
    <row r="27" spans="1:15">
      <c r="A27" s="47"/>
      <c r="B27" s="11" t="s">
        <v>1135</v>
      </c>
      <c r="C27" s="11"/>
      <c r="D27" s="11"/>
      <c r="E27" s="11"/>
      <c r="F27" s="11"/>
      <c r="G27" s="11"/>
      <c r="H27" s="48"/>
      <c r="I27" s="47" t="s">
        <v>1136</v>
      </c>
      <c r="J27" s="11"/>
      <c r="K27" s="11"/>
      <c r="L27" s="11"/>
      <c r="M27" s="11"/>
      <c r="N27" s="11"/>
      <c r="O27" s="48"/>
    </row>
    <row r="28" spans="1:15">
      <c r="A28" s="47"/>
      <c r="B28" s="11" t="s">
        <v>1008</v>
      </c>
      <c r="C28" s="11"/>
      <c r="D28" s="11"/>
      <c r="E28" s="11"/>
      <c r="F28" s="11"/>
      <c r="G28" s="11"/>
      <c r="H28" s="48"/>
      <c r="I28" s="47" t="s">
        <v>1111</v>
      </c>
      <c r="J28" s="11"/>
      <c r="K28" s="11"/>
      <c r="L28" s="11"/>
      <c r="M28" s="11"/>
      <c r="N28" s="11"/>
      <c r="O28" s="48"/>
    </row>
    <row r="29" spans="1:15">
      <c r="A29" s="47"/>
      <c r="B29" s="11" t="s">
        <v>2434</v>
      </c>
      <c r="C29" s="11"/>
      <c r="D29" s="11"/>
      <c r="E29" s="11"/>
      <c r="F29" s="11"/>
      <c r="G29" s="11"/>
      <c r="H29" s="48"/>
      <c r="I29" s="47" t="s">
        <v>2435</v>
      </c>
      <c r="J29" s="11"/>
      <c r="K29" s="11"/>
      <c r="L29" s="11"/>
      <c r="M29" s="11"/>
      <c r="N29" s="11"/>
      <c r="O29" s="48"/>
    </row>
    <row r="30" spans="1:15">
      <c r="A30" s="47"/>
      <c r="B30" s="11" t="s">
        <v>1448</v>
      </c>
      <c r="C30" s="11"/>
      <c r="D30" s="11"/>
      <c r="E30" s="11"/>
      <c r="F30" s="11"/>
      <c r="G30" s="11"/>
      <c r="H30" s="48"/>
      <c r="I30" s="47" t="s">
        <v>624</v>
      </c>
      <c r="J30" s="11"/>
      <c r="K30" s="11"/>
      <c r="L30" s="11"/>
      <c r="M30" s="11"/>
      <c r="N30" s="11"/>
      <c r="O30" s="48"/>
    </row>
    <row r="31" spans="1:15">
      <c r="A31" s="47"/>
      <c r="B31" s="11" t="s">
        <v>625</v>
      </c>
      <c r="C31" s="11"/>
      <c r="D31" s="11"/>
      <c r="E31" s="11"/>
      <c r="F31" s="11"/>
      <c r="G31" s="11"/>
      <c r="H31" s="48"/>
      <c r="I31" s="47" t="s">
        <v>626</v>
      </c>
      <c r="J31" s="11"/>
      <c r="K31" s="11"/>
      <c r="L31" s="11"/>
      <c r="M31" s="11"/>
      <c r="N31" s="11"/>
      <c r="O31" s="48"/>
    </row>
    <row r="32" spans="1:15">
      <c r="A32" s="47"/>
      <c r="B32" s="11" t="s">
        <v>627</v>
      </c>
      <c r="C32" s="11"/>
      <c r="D32" s="11"/>
      <c r="E32" s="11"/>
      <c r="F32" s="11"/>
      <c r="G32" s="11"/>
      <c r="H32" s="48"/>
      <c r="I32" s="47" t="s">
        <v>628</v>
      </c>
      <c r="J32" s="11"/>
      <c r="K32" s="11"/>
      <c r="L32" s="11"/>
      <c r="M32" s="11"/>
      <c r="N32" s="11"/>
      <c r="O32" s="48"/>
    </row>
    <row r="33" spans="1:15">
      <c r="A33" s="47"/>
      <c r="B33" s="11" t="s">
        <v>629</v>
      </c>
      <c r="C33" s="11"/>
      <c r="D33" s="11"/>
      <c r="E33" s="11"/>
      <c r="F33" s="11"/>
      <c r="G33" s="11"/>
      <c r="H33" s="48"/>
      <c r="I33" s="47"/>
      <c r="J33" s="11"/>
      <c r="K33" s="11"/>
      <c r="L33" s="11"/>
      <c r="M33" s="11"/>
      <c r="N33" s="11"/>
      <c r="O33" s="48"/>
    </row>
    <row r="34" spans="1:15">
      <c r="A34" s="47"/>
      <c r="B34" s="11" t="s">
        <v>630</v>
      </c>
      <c r="C34" s="11"/>
      <c r="D34" s="11"/>
      <c r="E34" s="11"/>
      <c r="F34" s="11"/>
      <c r="G34" s="11"/>
      <c r="H34" s="48"/>
      <c r="I34" s="47"/>
      <c r="J34" s="11"/>
      <c r="K34" s="11"/>
      <c r="L34" s="11"/>
      <c r="M34" s="11"/>
      <c r="N34" s="11"/>
      <c r="O34" s="48"/>
    </row>
    <row r="35" spans="1:15">
      <c r="A35" s="47"/>
      <c r="B35" s="11"/>
      <c r="C35" s="11"/>
      <c r="D35" s="11"/>
      <c r="E35" s="11"/>
      <c r="F35" s="11"/>
      <c r="G35" s="11"/>
      <c r="H35" s="48"/>
      <c r="I35" s="47"/>
      <c r="J35" s="11"/>
      <c r="K35" s="11"/>
      <c r="L35" s="11"/>
      <c r="M35" s="11"/>
      <c r="N35" s="11"/>
      <c r="O35" s="48"/>
    </row>
    <row r="36" spans="1:15">
      <c r="A36" s="62"/>
      <c r="B36" s="64"/>
      <c r="C36" s="57"/>
      <c r="D36" s="57"/>
      <c r="E36" s="63"/>
      <c r="F36" s="64"/>
      <c r="G36" s="64" t="s">
        <v>631</v>
      </c>
      <c r="H36" s="60"/>
      <c r="I36" s="252"/>
      <c r="J36" s="370" t="s">
        <v>632</v>
      </c>
      <c r="K36" s="232"/>
      <c r="L36" s="232"/>
      <c r="M36" s="255"/>
      <c r="N36" s="57"/>
      <c r="O36" s="60"/>
    </row>
    <row r="37" spans="1:15">
      <c r="A37" s="47"/>
      <c r="B37" s="66" t="s">
        <v>633</v>
      </c>
      <c r="C37" s="56"/>
      <c r="D37" s="56"/>
      <c r="E37" s="1843" t="s">
        <v>634</v>
      </c>
      <c r="F37" s="1832" t="s">
        <v>635</v>
      </c>
      <c r="G37" s="443" t="s">
        <v>635</v>
      </c>
      <c r="H37" s="223" t="s">
        <v>635</v>
      </c>
      <c r="I37" s="55"/>
      <c r="J37" s="57"/>
      <c r="K37" s="57"/>
      <c r="L37" s="63"/>
      <c r="M37" s="57"/>
      <c r="N37" s="56"/>
      <c r="O37" s="58"/>
    </row>
    <row r="38" spans="1:15">
      <c r="A38" s="1864" t="s">
        <v>4231</v>
      </c>
      <c r="B38" s="66" t="s">
        <v>636</v>
      </c>
      <c r="C38" s="56"/>
      <c r="D38" s="1844" t="s">
        <v>637</v>
      </c>
      <c r="E38" s="1843" t="s">
        <v>638</v>
      </c>
      <c r="F38" s="1832" t="s">
        <v>639</v>
      </c>
      <c r="G38" s="1832" t="s">
        <v>640</v>
      </c>
      <c r="H38" s="137" t="s">
        <v>640</v>
      </c>
      <c r="I38" s="175" t="s">
        <v>641</v>
      </c>
      <c r="J38" s="1844" t="s">
        <v>642</v>
      </c>
      <c r="K38" s="1844" t="s">
        <v>643</v>
      </c>
      <c r="L38" s="44" t="s">
        <v>644</v>
      </c>
      <c r="M38" s="288"/>
      <c r="N38" s="1844" t="s">
        <v>645</v>
      </c>
      <c r="O38" s="137" t="s">
        <v>4231</v>
      </c>
    </row>
    <row r="39" spans="1:15">
      <c r="A39" s="1864" t="s">
        <v>4234</v>
      </c>
      <c r="B39" s="66" t="s">
        <v>646</v>
      </c>
      <c r="C39" s="56"/>
      <c r="D39" s="1844" t="s">
        <v>647</v>
      </c>
      <c r="E39" s="1843" t="s">
        <v>648</v>
      </c>
      <c r="F39" s="1832" t="s">
        <v>649</v>
      </c>
      <c r="G39" s="1832" t="s">
        <v>650</v>
      </c>
      <c r="H39" s="137" t="s">
        <v>651</v>
      </c>
      <c r="I39" s="175" t="s">
        <v>652</v>
      </c>
      <c r="J39" s="1844" t="s">
        <v>653</v>
      </c>
      <c r="K39" s="1844" t="s">
        <v>653</v>
      </c>
      <c r="L39" s="44" t="s">
        <v>653</v>
      </c>
      <c r="M39" s="288"/>
      <c r="N39" s="1844" t="s">
        <v>654</v>
      </c>
      <c r="O39" s="137" t="s">
        <v>4234</v>
      </c>
    </row>
    <row r="40" spans="1:15">
      <c r="A40" s="49"/>
      <c r="B40" s="69"/>
      <c r="C40" s="77" t="s">
        <v>74</v>
      </c>
      <c r="D40" s="290" t="s">
        <v>2140</v>
      </c>
      <c r="E40" s="1869" t="s">
        <v>2141</v>
      </c>
      <c r="F40" s="220" t="s">
        <v>2142</v>
      </c>
      <c r="G40" s="220" t="s">
        <v>4070</v>
      </c>
      <c r="H40" s="138" t="s">
        <v>4071</v>
      </c>
      <c r="I40" s="176" t="s">
        <v>4072</v>
      </c>
      <c r="J40" s="290" t="s">
        <v>4073</v>
      </c>
      <c r="K40" s="290" t="s">
        <v>4074</v>
      </c>
      <c r="L40" s="50" t="s">
        <v>4075</v>
      </c>
      <c r="M40" s="207"/>
      <c r="N40" s="290" t="s">
        <v>4018</v>
      </c>
      <c r="O40" s="71"/>
    </row>
    <row r="41" spans="1:15">
      <c r="A41" s="49">
        <v>1</v>
      </c>
      <c r="B41" s="69" t="s">
        <v>3329</v>
      </c>
      <c r="C41" s="77"/>
      <c r="D41" s="290" t="s">
        <v>3333</v>
      </c>
      <c r="E41" s="1869">
        <v>62</v>
      </c>
      <c r="F41" s="69"/>
      <c r="G41" s="69"/>
      <c r="H41" s="71"/>
      <c r="I41" s="2969">
        <v>182073.61900000001</v>
      </c>
      <c r="J41" s="215"/>
      <c r="K41" s="215">
        <v>17843682</v>
      </c>
      <c r="L41" s="344"/>
      <c r="M41" s="215"/>
      <c r="N41" s="215">
        <f>SUM(J41:L41)</f>
        <v>17843682</v>
      </c>
      <c r="O41" s="71">
        <v>1</v>
      </c>
    </row>
    <row r="42" spans="1:15">
      <c r="A42" s="49">
        <v>2</v>
      </c>
      <c r="B42" s="69" t="s">
        <v>3330</v>
      </c>
      <c r="C42" s="77"/>
      <c r="D42" s="290" t="s">
        <v>3333</v>
      </c>
      <c r="E42" s="1869">
        <v>60</v>
      </c>
      <c r="F42" s="69"/>
      <c r="G42" s="69"/>
      <c r="H42" s="71"/>
      <c r="I42" s="2970">
        <v>79130.142000000007</v>
      </c>
      <c r="J42" s="346"/>
      <c r="K42" s="346">
        <v>3040694</v>
      </c>
      <c r="L42" s="347"/>
      <c r="M42" s="346"/>
      <c r="N42" s="346">
        <f t="shared" ref="N42:N53" si="0">SUM(J42:M42)</f>
        <v>3040694</v>
      </c>
      <c r="O42" s="71">
        <v>2</v>
      </c>
    </row>
    <row r="43" spans="1:15">
      <c r="A43" s="49">
        <v>3</v>
      </c>
      <c r="B43" s="69" t="s">
        <v>3331</v>
      </c>
      <c r="C43" s="77"/>
      <c r="D43" s="77"/>
      <c r="E43" s="52"/>
      <c r="F43" s="69"/>
      <c r="G43" s="69"/>
      <c r="H43" s="71"/>
      <c r="I43" s="2970">
        <v>-922.91</v>
      </c>
      <c r="J43" s="346"/>
      <c r="K43" s="346">
        <v>12508</v>
      </c>
      <c r="L43" s="347"/>
      <c r="M43" s="346"/>
      <c r="N43" s="346">
        <f t="shared" si="0"/>
        <v>12508</v>
      </c>
      <c r="O43" s="71">
        <v>3</v>
      </c>
    </row>
    <row r="44" spans="1:15">
      <c r="A44" s="49">
        <v>4</v>
      </c>
      <c r="B44" s="69" t="s">
        <v>3803</v>
      </c>
      <c r="C44" s="77"/>
      <c r="D44" s="77"/>
      <c r="E44" s="52"/>
      <c r="F44" s="69"/>
      <c r="G44" s="69"/>
      <c r="H44" s="71"/>
      <c r="I44" s="2970">
        <v>10.945</v>
      </c>
      <c r="J44" s="346"/>
      <c r="K44" s="346">
        <v>234</v>
      </c>
      <c r="L44" s="347"/>
      <c r="M44" s="346"/>
      <c r="N44" s="346">
        <f t="shared" si="0"/>
        <v>234</v>
      </c>
      <c r="O44" s="71">
        <v>4</v>
      </c>
    </row>
    <row r="45" spans="1:15">
      <c r="A45" s="49">
        <v>5</v>
      </c>
      <c r="B45" s="69" t="s">
        <v>3332</v>
      </c>
      <c r="C45" s="77"/>
      <c r="D45" s="77"/>
      <c r="E45" s="52"/>
      <c r="F45" s="69"/>
      <c r="G45" s="69"/>
      <c r="H45" s="71"/>
      <c r="I45" s="2970">
        <v>199.02279999999999</v>
      </c>
      <c r="J45" s="346"/>
      <c r="K45" s="346">
        <v>32240</v>
      </c>
      <c r="L45" s="347"/>
      <c r="M45" s="346"/>
      <c r="N45" s="346">
        <f t="shared" si="0"/>
        <v>32240</v>
      </c>
      <c r="O45" s="71">
        <v>5</v>
      </c>
    </row>
    <row r="46" spans="1:15">
      <c r="A46" s="49">
        <v>6</v>
      </c>
      <c r="B46" s="69"/>
      <c r="C46" s="77"/>
      <c r="D46" s="77"/>
      <c r="E46" s="52"/>
      <c r="F46" s="69"/>
      <c r="G46" s="69"/>
      <c r="H46" s="71"/>
      <c r="I46" s="70"/>
      <c r="J46" s="346"/>
      <c r="K46" s="346">
        <v>-1</v>
      </c>
      <c r="L46" s="347"/>
      <c r="M46" s="346"/>
      <c r="N46" s="346">
        <f t="shared" si="0"/>
        <v>-1</v>
      </c>
      <c r="O46" s="71">
        <v>6</v>
      </c>
    </row>
    <row r="47" spans="1:15">
      <c r="A47" s="49">
        <v>7</v>
      </c>
      <c r="B47" s="69"/>
      <c r="C47" s="77"/>
      <c r="D47" s="77"/>
      <c r="E47" s="52"/>
      <c r="F47" s="69"/>
      <c r="G47" s="69"/>
      <c r="H47" s="71"/>
      <c r="I47" s="70"/>
      <c r="J47" s="346"/>
      <c r="K47" s="346"/>
      <c r="L47" s="347"/>
      <c r="M47" s="346"/>
      <c r="N47" s="346"/>
      <c r="O47" s="71">
        <v>7</v>
      </c>
    </row>
    <row r="48" spans="1:15">
      <c r="A48" s="49">
        <v>8</v>
      </c>
      <c r="B48" s="69"/>
      <c r="C48" s="77"/>
      <c r="D48" s="77"/>
      <c r="E48" s="52"/>
      <c r="F48" s="69"/>
      <c r="G48" s="69"/>
      <c r="H48" s="71"/>
      <c r="I48" s="70"/>
      <c r="J48" s="346"/>
      <c r="K48" s="346"/>
      <c r="L48" s="347"/>
      <c r="M48" s="346"/>
      <c r="N48" s="346"/>
      <c r="O48" s="71">
        <v>8</v>
      </c>
    </row>
    <row r="49" spans="1:15">
      <c r="A49" s="49">
        <v>9</v>
      </c>
      <c r="B49" s="69"/>
      <c r="C49" s="77"/>
      <c r="D49" s="77"/>
      <c r="E49" s="52"/>
      <c r="F49" s="69"/>
      <c r="G49" s="69"/>
      <c r="H49" s="71"/>
      <c r="I49" s="70"/>
      <c r="J49" s="346"/>
      <c r="K49" s="346"/>
      <c r="L49" s="347"/>
      <c r="M49" s="346"/>
      <c r="N49" s="346"/>
      <c r="O49" s="71">
        <v>9</v>
      </c>
    </row>
    <row r="50" spans="1:15">
      <c r="A50" s="49">
        <v>10</v>
      </c>
      <c r="B50" s="69"/>
      <c r="C50" s="77"/>
      <c r="D50" s="77"/>
      <c r="E50" s="52"/>
      <c r="F50" s="69"/>
      <c r="G50" s="69"/>
      <c r="H50" s="71"/>
      <c r="I50" s="70"/>
      <c r="J50" s="346"/>
      <c r="K50" s="346"/>
      <c r="L50" s="347"/>
      <c r="M50" s="346"/>
      <c r="N50" s="346"/>
      <c r="O50" s="71">
        <v>10</v>
      </c>
    </row>
    <row r="51" spans="1:15">
      <c r="A51" s="49">
        <v>11</v>
      </c>
      <c r="B51" s="69"/>
      <c r="C51" s="77"/>
      <c r="D51" s="77"/>
      <c r="E51" s="52"/>
      <c r="F51" s="69"/>
      <c r="G51" s="69"/>
      <c r="H51" s="71"/>
      <c r="I51" s="70"/>
      <c r="J51" s="346"/>
      <c r="K51" s="346"/>
      <c r="L51" s="347"/>
      <c r="M51" s="346"/>
      <c r="N51" s="346"/>
      <c r="O51" s="71">
        <v>11</v>
      </c>
    </row>
    <row r="52" spans="1:15">
      <c r="A52" s="49">
        <v>12</v>
      </c>
      <c r="B52" s="69" t="s">
        <v>4094</v>
      </c>
      <c r="C52" s="77"/>
      <c r="D52" s="77"/>
      <c r="E52" s="52"/>
      <c r="F52" s="69"/>
      <c r="G52" s="69"/>
      <c r="H52" s="71"/>
      <c r="I52" s="70">
        <f>SUM(I41:I42)</f>
        <v>261203.761</v>
      </c>
      <c r="J52" s="149"/>
      <c r="K52" s="346">
        <f>SUM(K41:K42)</f>
        <v>20884376</v>
      </c>
      <c r="L52" s="347"/>
      <c r="M52" s="346"/>
      <c r="N52" s="346">
        <f t="shared" si="0"/>
        <v>20884376</v>
      </c>
      <c r="O52" s="71">
        <v>12</v>
      </c>
    </row>
    <row r="53" spans="1:15">
      <c r="A53" s="49">
        <v>13</v>
      </c>
      <c r="B53" s="69" t="s">
        <v>4095</v>
      </c>
      <c r="C53" s="77"/>
      <c r="D53" s="1219"/>
      <c r="E53" s="1220"/>
      <c r="F53" s="1221"/>
      <c r="G53" s="1221"/>
      <c r="H53" s="1222"/>
      <c r="I53" s="70">
        <f>SUM(I43:I45)</f>
        <v>-712.94219999999996</v>
      </c>
      <c r="J53" s="211"/>
      <c r="K53" s="346">
        <f>SUM(K43:K46)</f>
        <v>44981</v>
      </c>
      <c r="L53" s="347"/>
      <c r="M53" s="346"/>
      <c r="N53" s="346">
        <f t="shared" si="0"/>
        <v>44981</v>
      </c>
      <c r="O53" s="71">
        <v>13</v>
      </c>
    </row>
    <row r="54" spans="1:15" ht="15.75" thickBot="1">
      <c r="A54" s="72">
        <v>14</v>
      </c>
      <c r="B54" s="372" t="s">
        <v>4055</v>
      </c>
      <c r="C54" s="373"/>
      <c r="D54" s="1223"/>
      <c r="E54" s="1224"/>
      <c r="F54" s="1225"/>
      <c r="G54" s="1225"/>
      <c r="H54" s="1226"/>
      <c r="I54" s="375">
        <f>SUM(I52:I53)</f>
        <v>260490.81880000001</v>
      </c>
      <c r="J54" s="218">
        <f>SUM(J41:J53)</f>
        <v>0</v>
      </c>
      <c r="K54" s="218">
        <f>SUM(K52:K53)</f>
        <v>20929357</v>
      </c>
      <c r="L54" s="201"/>
      <c r="M54" s="307">
        <f>SUM(M41:M53)</f>
        <v>0</v>
      </c>
      <c r="N54" s="218">
        <f>SUM(N52:N53)</f>
        <v>20929357</v>
      </c>
      <c r="O54" s="260">
        <v>14</v>
      </c>
    </row>
    <row r="55" spans="1:15">
      <c r="A55" s="44"/>
      <c r="B55" s="44"/>
      <c r="C55" s="44"/>
      <c r="D55" s="44"/>
      <c r="E55" s="44"/>
      <c r="F55" s="44"/>
      <c r="G55" s="44"/>
      <c r="H55" s="44"/>
      <c r="I55" s="44"/>
      <c r="J55" s="44"/>
      <c r="K55" s="44"/>
      <c r="L55" s="44"/>
      <c r="M55" s="44"/>
      <c r="N55" s="44"/>
      <c r="O55" s="44"/>
    </row>
    <row r="56" spans="1:15">
      <c r="A56" s="1848" t="s">
        <v>655</v>
      </c>
      <c r="B56" s="44"/>
      <c r="C56" s="44"/>
      <c r="D56" s="44"/>
      <c r="E56" s="11"/>
      <c r="F56" s="44"/>
      <c r="G56" s="44"/>
      <c r="H56" s="44"/>
      <c r="I56" s="11" t="str">
        <f>A56</f>
        <v>FERC FORM NO.1 (REVISED. 12-90) NYPSC Modified-96</v>
      </c>
      <c r="J56" s="11"/>
      <c r="K56" s="11"/>
      <c r="L56" s="11"/>
      <c r="M56" s="11"/>
      <c r="N56" s="11"/>
      <c r="O56" s="174" t="s">
        <v>656</v>
      </c>
    </row>
    <row r="57" spans="1:15">
      <c r="A57" s="44" t="s">
        <v>657</v>
      </c>
      <c r="B57" s="44"/>
      <c r="C57" s="44"/>
      <c r="D57" s="44"/>
      <c r="E57" s="44"/>
      <c r="F57" s="44"/>
      <c r="G57" s="44"/>
      <c r="H57" s="44"/>
      <c r="I57" s="44" t="s">
        <v>658</v>
      </c>
      <c r="J57" s="44"/>
      <c r="K57" s="44"/>
      <c r="L57" s="44"/>
      <c r="M57" s="44"/>
      <c r="N57" s="44"/>
      <c r="O57" s="44"/>
    </row>
    <row r="58" spans="1:15">
      <c r="A58" s="44"/>
      <c r="B58" s="44"/>
      <c r="C58" s="44"/>
      <c r="D58" s="44"/>
      <c r="E58" s="44"/>
      <c r="F58" s="44"/>
      <c r="G58" s="44"/>
      <c r="H58" s="44"/>
      <c r="I58" s="11"/>
      <c r="J58" s="11"/>
      <c r="K58" s="11"/>
      <c r="L58" s="11"/>
      <c r="M58" s="11"/>
      <c r="N58" s="11"/>
      <c r="O58" s="11"/>
    </row>
    <row r="59" spans="1:15">
      <c r="A59" s="44"/>
      <c r="B59" s="44"/>
      <c r="C59" s="44"/>
      <c r="D59" s="44"/>
      <c r="E59" s="44"/>
      <c r="F59" s="44"/>
      <c r="G59" s="44"/>
      <c r="H59" s="44"/>
      <c r="I59" s="11"/>
      <c r="J59" s="11"/>
      <c r="K59" s="11"/>
      <c r="L59" s="11"/>
      <c r="M59" s="11"/>
      <c r="N59" s="11"/>
      <c r="O59" s="11"/>
    </row>
    <row r="60" spans="1:15">
      <c r="A60" s="44"/>
      <c r="B60" s="44"/>
      <c r="C60" s="44"/>
      <c r="D60" s="44"/>
      <c r="E60" s="44"/>
      <c r="F60" s="44"/>
      <c r="G60" s="44"/>
      <c r="H60" s="44"/>
      <c r="I60" s="11"/>
      <c r="J60" s="11"/>
      <c r="K60" s="11"/>
      <c r="L60" s="11"/>
      <c r="M60" s="11"/>
      <c r="N60" s="11"/>
      <c r="O60" s="11"/>
    </row>
    <row r="61" spans="1:15" ht="15.75">
      <c r="A61" s="46" t="s">
        <v>2772</v>
      </c>
      <c r="B61" s="44"/>
      <c r="C61" s="44"/>
      <c r="D61" s="44"/>
      <c r="E61" s="44"/>
      <c r="F61" s="44"/>
      <c r="G61" s="44"/>
      <c r="H61" s="44"/>
      <c r="I61" s="11"/>
      <c r="J61" s="11"/>
      <c r="K61" s="11"/>
      <c r="L61" s="11"/>
      <c r="M61" s="11"/>
      <c r="N61" s="11"/>
      <c r="O61" s="11"/>
    </row>
    <row r="62" spans="1:15" ht="15.75">
      <c r="A62" s="46"/>
      <c r="B62" s="44"/>
      <c r="C62" s="44"/>
      <c r="D62" s="44"/>
      <c r="E62" s="44"/>
      <c r="F62" s="44"/>
      <c r="G62" s="44"/>
      <c r="H62" s="44"/>
      <c r="I62" s="11"/>
      <c r="J62" s="11"/>
      <c r="K62" s="11"/>
      <c r="L62" s="11"/>
      <c r="M62" s="11"/>
      <c r="N62" s="11"/>
      <c r="O62" s="11"/>
    </row>
    <row r="63" spans="1:15" ht="16.5" thickBot="1">
      <c r="A63" s="560" t="str">
        <f>'Data Sheet'!$C$25</f>
        <v>Orange and Rockland Utilities, Inc</v>
      </c>
      <c r="B63" s="44"/>
      <c r="C63" s="44"/>
      <c r="D63" s="44"/>
      <c r="E63" s="44"/>
      <c r="F63" s="456" t="str">
        <f>'Data Sheet'!$C$40</f>
        <v>4/30/2014</v>
      </c>
      <c r="G63" s="11" t="str">
        <f>'Data Sheet'!$C$38</f>
        <v>12/31/2013</v>
      </c>
      <c r="H63" s="44"/>
      <c r="I63" s="560" t="str">
        <f>'Data Sheet'!$C$25</f>
        <v>Orange and Rockland Utilities, Inc</v>
      </c>
      <c r="J63" s="11"/>
      <c r="K63" s="11"/>
      <c r="L63" s="456" t="str">
        <f>'Data Sheet'!$C$40</f>
        <v>4/30/2014</v>
      </c>
      <c r="M63" s="11"/>
      <c r="N63" s="11" t="str">
        <f>'Data Sheet'!$C$38</f>
        <v>12/31/2013</v>
      </c>
      <c r="O63" s="11"/>
    </row>
    <row r="64" spans="1:15">
      <c r="A64" s="13"/>
      <c r="B64" s="41"/>
      <c r="C64" s="41"/>
      <c r="D64" s="41"/>
      <c r="E64" s="41"/>
      <c r="F64" s="41"/>
      <c r="G64" s="41"/>
      <c r="H64" s="42"/>
      <c r="I64" s="13"/>
      <c r="J64" s="41"/>
      <c r="K64" s="41"/>
      <c r="L64" s="41"/>
      <c r="M64" s="41"/>
      <c r="N64" s="41"/>
      <c r="O64" s="42"/>
    </row>
    <row r="65" spans="1:15">
      <c r="A65" s="90" t="s">
        <v>3695</v>
      </c>
      <c r="B65" s="50"/>
      <c r="C65" s="50"/>
      <c r="D65" s="50"/>
      <c r="E65" s="50"/>
      <c r="F65" s="50"/>
      <c r="G65" s="50"/>
      <c r="H65" s="330"/>
      <c r="I65" s="231" t="s">
        <v>4089</v>
      </c>
      <c r="J65" s="232"/>
      <c r="K65" s="232"/>
      <c r="L65" s="232"/>
      <c r="M65" s="232"/>
      <c r="N65" s="232"/>
      <c r="O65" s="48"/>
    </row>
    <row r="66" spans="1:15">
      <c r="A66" s="62"/>
      <c r="B66" s="64"/>
      <c r="C66" s="57"/>
      <c r="D66" s="57"/>
      <c r="E66" s="63"/>
      <c r="F66" s="64"/>
      <c r="G66" s="64" t="s">
        <v>631</v>
      </c>
      <c r="H66" s="60"/>
      <c r="I66" s="252"/>
      <c r="J66" s="63"/>
      <c r="K66" s="63" t="s">
        <v>659</v>
      </c>
      <c r="L66" s="63"/>
      <c r="M66" s="57"/>
      <c r="N66" s="57"/>
      <c r="O66" s="60"/>
    </row>
    <row r="67" spans="1:15">
      <c r="A67" s="47"/>
      <c r="B67" s="66" t="s">
        <v>633</v>
      </c>
      <c r="C67" s="56"/>
      <c r="D67" s="56"/>
      <c r="E67" s="1843" t="s">
        <v>634</v>
      </c>
      <c r="F67" s="1832" t="s">
        <v>635</v>
      </c>
      <c r="G67" s="443" t="s">
        <v>635</v>
      </c>
      <c r="H67" s="223" t="s">
        <v>635</v>
      </c>
      <c r="I67" s="55"/>
      <c r="J67" s="57"/>
      <c r="K67" s="57"/>
      <c r="L67" s="63"/>
      <c r="M67" s="57"/>
      <c r="N67" s="56"/>
      <c r="O67" s="58"/>
    </row>
    <row r="68" spans="1:15">
      <c r="A68" s="1864" t="s">
        <v>4231</v>
      </c>
      <c r="B68" s="66" t="s">
        <v>636</v>
      </c>
      <c r="C68" s="56"/>
      <c r="D68" s="1844" t="s">
        <v>637</v>
      </c>
      <c r="E68" s="1843" t="s">
        <v>638</v>
      </c>
      <c r="F68" s="1832" t="s">
        <v>639</v>
      </c>
      <c r="G68" s="1832" t="s">
        <v>640</v>
      </c>
      <c r="H68" s="137" t="s">
        <v>640</v>
      </c>
      <c r="I68" s="175" t="s">
        <v>641</v>
      </c>
      <c r="J68" s="1844" t="s">
        <v>642</v>
      </c>
      <c r="K68" s="1844" t="s">
        <v>643</v>
      </c>
      <c r="L68" s="44" t="s">
        <v>644</v>
      </c>
      <c r="M68" s="288"/>
      <c r="N68" s="1844" t="s">
        <v>645</v>
      </c>
      <c r="O68" s="137" t="s">
        <v>4231</v>
      </c>
    </row>
    <row r="69" spans="1:15">
      <c r="A69" s="1864" t="s">
        <v>4234</v>
      </c>
      <c r="B69" s="66" t="s">
        <v>646</v>
      </c>
      <c r="C69" s="56"/>
      <c r="D69" s="1844" t="s">
        <v>647</v>
      </c>
      <c r="E69" s="1843" t="s">
        <v>648</v>
      </c>
      <c r="F69" s="1832" t="s">
        <v>649</v>
      </c>
      <c r="G69" s="1832" t="s">
        <v>650</v>
      </c>
      <c r="H69" s="137" t="s">
        <v>651</v>
      </c>
      <c r="I69" s="175" t="s">
        <v>652</v>
      </c>
      <c r="J69" s="1844" t="s">
        <v>653</v>
      </c>
      <c r="K69" s="1844" t="s">
        <v>653</v>
      </c>
      <c r="L69" s="44" t="s">
        <v>653</v>
      </c>
      <c r="M69" s="288"/>
      <c r="N69" s="1844" t="s">
        <v>654</v>
      </c>
      <c r="O69" s="137" t="s">
        <v>4234</v>
      </c>
    </row>
    <row r="70" spans="1:15">
      <c r="A70" s="49"/>
      <c r="B70" s="69"/>
      <c r="C70" s="77" t="s">
        <v>74</v>
      </c>
      <c r="D70" s="290" t="s">
        <v>2140</v>
      </c>
      <c r="E70" s="1869" t="s">
        <v>2141</v>
      </c>
      <c r="F70" s="220" t="s">
        <v>2142</v>
      </c>
      <c r="G70" s="220" t="s">
        <v>4070</v>
      </c>
      <c r="H70" s="138" t="s">
        <v>4071</v>
      </c>
      <c r="I70" s="176" t="s">
        <v>4072</v>
      </c>
      <c r="J70" s="290" t="s">
        <v>4073</v>
      </c>
      <c r="K70" s="290" t="s">
        <v>4074</v>
      </c>
      <c r="L70" s="50" t="s">
        <v>4075</v>
      </c>
      <c r="M70" s="207"/>
      <c r="N70" s="290" t="s">
        <v>4018</v>
      </c>
      <c r="O70" s="71"/>
    </row>
    <row r="71" spans="1:15">
      <c r="A71" s="49">
        <v>1</v>
      </c>
      <c r="B71" s="69"/>
      <c r="C71" s="77"/>
      <c r="D71" s="77"/>
      <c r="E71" s="52"/>
      <c r="F71" s="69"/>
      <c r="G71" s="69"/>
      <c r="H71" s="71"/>
      <c r="I71" s="70"/>
      <c r="J71" s="215"/>
      <c r="K71" s="215"/>
      <c r="L71" s="344"/>
      <c r="M71" s="215"/>
      <c r="N71" s="215">
        <f>SUM(J71:L71)</f>
        <v>0</v>
      </c>
      <c r="O71" s="71">
        <v>1</v>
      </c>
    </row>
    <row r="72" spans="1:15">
      <c r="A72" s="49">
        <v>2</v>
      </c>
      <c r="B72" s="69"/>
      <c r="C72" s="77"/>
      <c r="D72" s="77"/>
      <c r="E72" s="52"/>
      <c r="F72" s="69"/>
      <c r="G72" s="69"/>
      <c r="H72" s="71"/>
      <c r="I72" s="70"/>
      <c r="J72" s="346"/>
      <c r="K72" s="346"/>
      <c r="L72" s="347"/>
      <c r="M72" s="346"/>
      <c r="N72" s="346">
        <f t="shared" ref="N72:N120" si="1">SUM(J72:M72)</f>
        <v>0</v>
      </c>
      <c r="O72" s="71">
        <v>2</v>
      </c>
    </row>
    <row r="73" spans="1:15">
      <c r="A73" s="49">
        <v>3</v>
      </c>
      <c r="B73" s="69"/>
      <c r="C73" s="77"/>
      <c r="D73" s="77"/>
      <c r="E73" s="52"/>
      <c r="F73" s="69"/>
      <c r="G73" s="69"/>
      <c r="H73" s="71"/>
      <c r="I73" s="70"/>
      <c r="J73" s="346"/>
      <c r="K73" s="346"/>
      <c r="L73" s="347"/>
      <c r="M73" s="346"/>
      <c r="N73" s="346">
        <f t="shared" si="1"/>
        <v>0</v>
      </c>
      <c r="O73" s="71">
        <v>3</v>
      </c>
    </row>
    <row r="74" spans="1:15">
      <c r="A74" s="49">
        <v>4</v>
      </c>
      <c r="B74" s="69"/>
      <c r="C74" s="77"/>
      <c r="D74" s="77"/>
      <c r="E74" s="52"/>
      <c r="F74" s="69"/>
      <c r="G74" s="69"/>
      <c r="H74" s="71"/>
      <c r="I74" s="70"/>
      <c r="J74" s="346"/>
      <c r="K74" s="346"/>
      <c r="L74" s="347"/>
      <c r="M74" s="346"/>
      <c r="N74" s="346">
        <f t="shared" si="1"/>
        <v>0</v>
      </c>
      <c r="O74" s="71">
        <v>4</v>
      </c>
    </row>
    <row r="75" spans="1:15">
      <c r="A75" s="49">
        <v>5</v>
      </c>
      <c r="B75" s="69"/>
      <c r="C75" s="77"/>
      <c r="D75" s="77"/>
      <c r="E75" s="52"/>
      <c r="F75" s="69"/>
      <c r="G75" s="69"/>
      <c r="H75" s="71"/>
      <c r="I75" s="70"/>
      <c r="J75" s="346"/>
      <c r="K75" s="346"/>
      <c r="L75" s="347"/>
      <c r="M75" s="346"/>
      <c r="N75" s="346">
        <f t="shared" si="1"/>
        <v>0</v>
      </c>
      <c r="O75" s="71">
        <v>5</v>
      </c>
    </row>
    <row r="76" spans="1:15">
      <c r="A76" s="49">
        <v>6</v>
      </c>
      <c r="B76" s="69"/>
      <c r="C76" s="77"/>
      <c r="D76" s="77"/>
      <c r="E76" s="52"/>
      <c r="F76" s="69"/>
      <c r="G76" s="69"/>
      <c r="H76" s="71"/>
      <c r="I76" s="70"/>
      <c r="J76" s="346"/>
      <c r="K76" s="346"/>
      <c r="L76" s="347"/>
      <c r="M76" s="346"/>
      <c r="N76" s="346">
        <f t="shared" si="1"/>
        <v>0</v>
      </c>
      <c r="O76" s="71">
        <v>6</v>
      </c>
    </row>
    <row r="77" spans="1:15">
      <c r="A77" s="49">
        <v>7</v>
      </c>
      <c r="B77" s="69"/>
      <c r="C77" s="77"/>
      <c r="D77" s="77"/>
      <c r="E77" s="52"/>
      <c r="F77" s="69"/>
      <c r="G77" s="69"/>
      <c r="H77" s="71"/>
      <c r="I77" s="70"/>
      <c r="J77" s="346"/>
      <c r="K77" s="346"/>
      <c r="L77" s="347"/>
      <c r="M77" s="346"/>
      <c r="N77" s="346">
        <f t="shared" si="1"/>
        <v>0</v>
      </c>
      <c r="O77" s="71">
        <v>7</v>
      </c>
    </row>
    <row r="78" spans="1:15">
      <c r="A78" s="49">
        <v>8</v>
      </c>
      <c r="B78" s="69"/>
      <c r="C78" s="77"/>
      <c r="D78" s="77"/>
      <c r="E78" s="52"/>
      <c r="F78" s="69"/>
      <c r="G78" s="69"/>
      <c r="H78" s="71"/>
      <c r="I78" s="70"/>
      <c r="J78" s="346"/>
      <c r="K78" s="346"/>
      <c r="L78" s="347"/>
      <c r="M78" s="346"/>
      <c r="N78" s="346">
        <f t="shared" si="1"/>
        <v>0</v>
      </c>
      <c r="O78" s="71">
        <v>8</v>
      </c>
    </row>
    <row r="79" spans="1:15">
      <c r="A79" s="49">
        <v>9</v>
      </c>
      <c r="B79" s="69"/>
      <c r="C79" s="77"/>
      <c r="D79" s="77"/>
      <c r="E79" s="52"/>
      <c r="F79" s="69"/>
      <c r="G79" s="69"/>
      <c r="H79" s="71"/>
      <c r="I79" s="70"/>
      <c r="J79" s="346"/>
      <c r="K79" s="346"/>
      <c r="L79" s="347"/>
      <c r="M79" s="346"/>
      <c r="N79" s="346">
        <f t="shared" si="1"/>
        <v>0</v>
      </c>
      <c r="O79" s="71">
        <v>9</v>
      </c>
    </row>
    <row r="80" spans="1:15">
      <c r="A80" s="49">
        <v>10</v>
      </c>
      <c r="B80" s="69"/>
      <c r="C80" s="77"/>
      <c r="D80" s="77"/>
      <c r="E80" s="52"/>
      <c r="F80" s="69"/>
      <c r="G80" s="69"/>
      <c r="H80" s="71"/>
      <c r="I80" s="70"/>
      <c r="J80" s="346"/>
      <c r="K80" s="346"/>
      <c r="L80" s="347"/>
      <c r="M80" s="346"/>
      <c r="N80" s="346">
        <f t="shared" si="1"/>
        <v>0</v>
      </c>
      <c r="O80" s="71">
        <v>10</v>
      </c>
    </row>
    <row r="81" spans="1:15">
      <c r="A81" s="49">
        <v>11</v>
      </c>
      <c r="B81" s="69"/>
      <c r="C81" s="77"/>
      <c r="D81" s="77"/>
      <c r="E81" s="52"/>
      <c r="F81" s="69"/>
      <c r="G81" s="69"/>
      <c r="H81" s="71"/>
      <c r="I81" s="70"/>
      <c r="J81" s="346"/>
      <c r="K81" s="346"/>
      <c r="L81" s="347"/>
      <c r="M81" s="346"/>
      <c r="N81" s="346">
        <f t="shared" si="1"/>
        <v>0</v>
      </c>
      <c r="O81" s="71">
        <v>11</v>
      </c>
    </row>
    <row r="82" spans="1:15">
      <c r="A82" s="49">
        <v>12</v>
      </c>
      <c r="B82" s="69"/>
      <c r="C82" s="77"/>
      <c r="D82" s="77"/>
      <c r="E82" s="52"/>
      <c r="F82" s="69"/>
      <c r="G82" s="69"/>
      <c r="H82" s="71"/>
      <c r="I82" s="70"/>
      <c r="J82" s="346"/>
      <c r="K82" s="346"/>
      <c r="L82" s="347"/>
      <c r="M82" s="346"/>
      <c r="N82" s="346">
        <f t="shared" si="1"/>
        <v>0</v>
      </c>
      <c r="O82" s="71">
        <v>12</v>
      </c>
    </row>
    <row r="83" spans="1:15">
      <c r="A83" s="49">
        <v>13</v>
      </c>
      <c r="B83" s="69"/>
      <c r="C83" s="77"/>
      <c r="D83" s="77"/>
      <c r="E83" s="52"/>
      <c r="F83" s="69"/>
      <c r="G83" s="69"/>
      <c r="H83" s="71"/>
      <c r="I83" s="70"/>
      <c r="J83" s="346"/>
      <c r="K83" s="346"/>
      <c r="L83" s="347"/>
      <c r="M83" s="346"/>
      <c r="N83" s="346">
        <f t="shared" si="1"/>
        <v>0</v>
      </c>
      <c r="O83" s="71">
        <v>13</v>
      </c>
    </row>
    <row r="84" spans="1:15">
      <c r="A84" s="49">
        <v>14</v>
      </c>
      <c r="B84" s="69"/>
      <c r="C84" s="77"/>
      <c r="D84" s="77"/>
      <c r="E84" s="52"/>
      <c r="F84" s="69"/>
      <c r="G84" s="69"/>
      <c r="H84" s="71"/>
      <c r="I84" s="70"/>
      <c r="J84" s="346"/>
      <c r="K84" s="346"/>
      <c r="L84" s="347"/>
      <c r="M84" s="346"/>
      <c r="N84" s="346">
        <f t="shared" si="1"/>
        <v>0</v>
      </c>
      <c r="O84" s="71">
        <v>14</v>
      </c>
    </row>
    <row r="85" spans="1:15">
      <c r="A85" s="49">
        <v>15</v>
      </c>
      <c r="B85" s="69"/>
      <c r="C85" s="77"/>
      <c r="D85" s="77"/>
      <c r="E85" s="52"/>
      <c r="F85" s="69"/>
      <c r="G85" s="69"/>
      <c r="H85" s="71"/>
      <c r="I85" s="70"/>
      <c r="J85" s="346"/>
      <c r="K85" s="346"/>
      <c r="L85" s="347"/>
      <c r="M85" s="346"/>
      <c r="N85" s="346">
        <f t="shared" si="1"/>
        <v>0</v>
      </c>
      <c r="O85" s="71">
        <v>15</v>
      </c>
    </row>
    <row r="86" spans="1:15">
      <c r="A86" s="49">
        <v>16</v>
      </c>
      <c r="B86" s="69"/>
      <c r="C86" s="77"/>
      <c r="D86" s="77"/>
      <c r="E86" s="52"/>
      <c r="F86" s="69"/>
      <c r="G86" s="69"/>
      <c r="H86" s="71"/>
      <c r="I86" s="70"/>
      <c r="J86" s="346"/>
      <c r="K86" s="346"/>
      <c r="L86" s="347"/>
      <c r="M86" s="346"/>
      <c r="N86" s="346">
        <f t="shared" si="1"/>
        <v>0</v>
      </c>
      <c r="O86" s="71">
        <v>16</v>
      </c>
    </row>
    <row r="87" spans="1:15">
      <c r="A87" s="49">
        <v>17</v>
      </c>
      <c r="B87" s="69"/>
      <c r="C87" s="77"/>
      <c r="D87" s="77"/>
      <c r="E87" s="52"/>
      <c r="F87" s="69"/>
      <c r="G87" s="69"/>
      <c r="H87" s="71"/>
      <c r="I87" s="70"/>
      <c r="J87" s="346"/>
      <c r="K87" s="346"/>
      <c r="L87" s="347"/>
      <c r="M87" s="346"/>
      <c r="N87" s="346">
        <f t="shared" si="1"/>
        <v>0</v>
      </c>
      <c r="O87" s="71">
        <v>17</v>
      </c>
    </row>
    <row r="88" spans="1:15">
      <c r="A88" s="49">
        <v>18</v>
      </c>
      <c r="B88" s="69"/>
      <c r="C88" s="77"/>
      <c r="D88" s="77"/>
      <c r="E88" s="52"/>
      <c r="F88" s="69"/>
      <c r="G88" s="69"/>
      <c r="H88" s="71"/>
      <c r="I88" s="70"/>
      <c r="J88" s="346"/>
      <c r="K88" s="346"/>
      <c r="L88" s="347"/>
      <c r="M88" s="346"/>
      <c r="N88" s="346">
        <f t="shared" si="1"/>
        <v>0</v>
      </c>
      <c r="O88" s="71">
        <v>18</v>
      </c>
    </row>
    <row r="89" spans="1:15">
      <c r="A89" s="49">
        <v>19</v>
      </c>
      <c r="B89" s="69"/>
      <c r="C89" s="77"/>
      <c r="D89" s="77"/>
      <c r="E89" s="52"/>
      <c r="F89" s="69"/>
      <c r="G89" s="69"/>
      <c r="H89" s="71"/>
      <c r="I89" s="70"/>
      <c r="J89" s="346"/>
      <c r="K89" s="346"/>
      <c r="L89" s="347"/>
      <c r="M89" s="346"/>
      <c r="N89" s="346">
        <f t="shared" si="1"/>
        <v>0</v>
      </c>
      <c r="O89" s="71">
        <v>19</v>
      </c>
    </row>
    <row r="90" spans="1:15">
      <c r="A90" s="49">
        <v>20</v>
      </c>
      <c r="B90" s="69"/>
      <c r="C90" s="77"/>
      <c r="D90" s="77"/>
      <c r="E90" s="52"/>
      <c r="F90" s="69"/>
      <c r="G90" s="69"/>
      <c r="H90" s="71"/>
      <c r="I90" s="70"/>
      <c r="J90" s="346"/>
      <c r="K90" s="346"/>
      <c r="L90" s="347"/>
      <c r="M90" s="346"/>
      <c r="N90" s="346">
        <f t="shared" si="1"/>
        <v>0</v>
      </c>
      <c r="O90" s="71">
        <v>20</v>
      </c>
    </row>
    <row r="91" spans="1:15">
      <c r="A91" s="49">
        <v>21</v>
      </c>
      <c r="B91" s="69"/>
      <c r="C91" s="77"/>
      <c r="D91" s="77"/>
      <c r="E91" s="52"/>
      <c r="F91" s="69"/>
      <c r="G91" s="69"/>
      <c r="H91" s="71"/>
      <c r="I91" s="70"/>
      <c r="J91" s="346"/>
      <c r="K91" s="346"/>
      <c r="L91" s="347"/>
      <c r="M91" s="346"/>
      <c r="N91" s="346">
        <f t="shared" si="1"/>
        <v>0</v>
      </c>
      <c r="O91" s="71">
        <v>21</v>
      </c>
    </row>
    <row r="92" spans="1:15">
      <c r="A92" s="49">
        <v>22</v>
      </c>
      <c r="B92" s="69"/>
      <c r="C92" s="77"/>
      <c r="D92" s="77"/>
      <c r="E92" s="52"/>
      <c r="F92" s="69"/>
      <c r="G92" s="69"/>
      <c r="H92" s="71"/>
      <c r="I92" s="70"/>
      <c r="J92" s="346"/>
      <c r="K92" s="346"/>
      <c r="L92" s="347"/>
      <c r="M92" s="346"/>
      <c r="N92" s="346">
        <f t="shared" si="1"/>
        <v>0</v>
      </c>
      <c r="O92" s="71">
        <v>22</v>
      </c>
    </row>
    <row r="93" spans="1:15">
      <c r="A93" s="49">
        <v>23</v>
      </c>
      <c r="B93" s="69"/>
      <c r="C93" s="77"/>
      <c r="D93" s="77"/>
      <c r="E93" s="52"/>
      <c r="F93" s="69"/>
      <c r="G93" s="69"/>
      <c r="H93" s="71"/>
      <c r="I93" s="70"/>
      <c r="J93" s="346"/>
      <c r="K93" s="346"/>
      <c r="L93" s="347"/>
      <c r="M93" s="346"/>
      <c r="N93" s="346">
        <f t="shared" si="1"/>
        <v>0</v>
      </c>
      <c r="O93" s="71">
        <v>23</v>
      </c>
    </row>
    <row r="94" spans="1:15">
      <c r="A94" s="49">
        <v>24</v>
      </c>
      <c r="B94" s="69"/>
      <c r="C94" s="77"/>
      <c r="D94" s="77"/>
      <c r="E94" s="52"/>
      <c r="F94" s="69"/>
      <c r="G94" s="69"/>
      <c r="H94" s="71"/>
      <c r="I94" s="70"/>
      <c r="J94" s="346"/>
      <c r="K94" s="346"/>
      <c r="L94" s="347"/>
      <c r="M94" s="346"/>
      <c r="N94" s="346">
        <f t="shared" si="1"/>
        <v>0</v>
      </c>
      <c r="O94" s="71">
        <v>24</v>
      </c>
    </row>
    <row r="95" spans="1:15">
      <c r="A95" s="49">
        <v>25</v>
      </c>
      <c r="B95" s="69"/>
      <c r="C95" s="77"/>
      <c r="D95" s="77"/>
      <c r="E95" s="52"/>
      <c r="F95" s="69"/>
      <c r="G95" s="69"/>
      <c r="H95" s="71"/>
      <c r="I95" s="70"/>
      <c r="J95" s="346"/>
      <c r="K95" s="346"/>
      <c r="L95" s="347"/>
      <c r="M95" s="346"/>
      <c r="N95" s="346">
        <f t="shared" si="1"/>
        <v>0</v>
      </c>
      <c r="O95" s="71">
        <v>25</v>
      </c>
    </row>
    <row r="96" spans="1:15">
      <c r="A96" s="49">
        <v>26</v>
      </c>
      <c r="B96" s="69"/>
      <c r="C96" s="77"/>
      <c r="D96" s="77"/>
      <c r="E96" s="52"/>
      <c r="F96" s="69"/>
      <c r="G96" s="69"/>
      <c r="H96" s="71"/>
      <c r="I96" s="70"/>
      <c r="J96" s="346"/>
      <c r="K96" s="346"/>
      <c r="L96" s="347"/>
      <c r="M96" s="346"/>
      <c r="N96" s="346">
        <f t="shared" si="1"/>
        <v>0</v>
      </c>
      <c r="O96" s="71">
        <v>26</v>
      </c>
    </row>
    <row r="97" spans="1:15">
      <c r="A97" s="49">
        <v>27</v>
      </c>
      <c r="B97" s="69"/>
      <c r="C97" s="77"/>
      <c r="D97" s="77"/>
      <c r="E97" s="52"/>
      <c r="F97" s="69"/>
      <c r="G97" s="69"/>
      <c r="H97" s="71"/>
      <c r="I97" s="70"/>
      <c r="J97" s="346"/>
      <c r="K97" s="346"/>
      <c r="L97" s="347"/>
      <c r="M97" s="346"/>
      <c r="N97" s="346">
        <f t="shared" si="1"/>
        <v>0</v>
      </c>
      <c r="O97" s="71">
        <v>27</v>
      </c>
    </row>
    <row r="98" spans="1:15">
      <c r="A98" s="49">
        <v>28</v>
      </c>
      <c r="B98" s="69"/>
      <c r="C98" s="77"/>
      <c r="D98" s="77"/>
      <c r="E98" s="52"/>
      <c r="F98" s="69"/>
      <c r="G98" s="69"/>
      <c r="H98" s="71"/>
      <c r="I98" s="70"/>
      <c r="J98" s="346"/>
      <c r="K98" s="346"/>
      <c r="L98" s="347"/>
      <c r="M98" s="346"/>
      <c r="N98" s="346">
        <f t="shared" si="1"/>
        <v>0</v>
      </c>
      <c r="O98" s="71">
        <v>28</v>
      </c>
    </row>
    <row r="99" spans="1:15">
      <c r="A99" s="49">
        <v>29</v>
      </c>
      <c r="B99" s="69"/>
      <c r="C99" s="77"/>
      <c r="D99" s="77"/>
      <c r="E99" s="52"/>
      <c r="F99" s="69"/>
      <c r="G99" s="69"/>
      <c r="H99" s="71"/>
      <c r="I99" s="70"/>
      <c r="J99" s="346"/>
      <c r="K99" s="346"/>
      <c r="L99" s="347"/>
      <c r="M99" s="346"/>
      <c r="N99" s="346">
        <f t="shared" si="1"/>
        <v>0</v>
      </c>
      <c r="O99" s="71">
        <v>29</v>
      </c>
    </row>
    <row r="100" spans="1:15">
      <c r="A100" s="49">
        <v>30</v>
      </c>
      <c r="B100" s="69"/>
      <c r="C100" s="77"/>
      <c r="D100" s="77"/>
      <c r="E100" s="52"/>
      <c r="F100" s="69"/>
      <c r="G100" s="69"/>
      <c r="H100" s="71"/>
      <c r="I100" s="70"/>
      <c r="J100" s="346"/>
      <c r="K100" s="346"/>
      <c r="L100" s="347"/>
      <c r="M100" s="346"/>
      <c r="N100" s="346">
        <f t="shared" si="1"/>
        <v>0</v>
      </c>
      <c r="O100" s="71">
        <v>30</v>
      </c>
    </row>
    <row r="101" spans="1:15">
      <c r="A101" s="49">
        <v>31</v>
      </c>
      <c r="B101" s="69"/>
      <c r="C101" s="77"/>
      <c r="D101" s="77"/>
      <c r="E101" s="52"/>
      <c r="F101" s="69"/>
      <c r="G101" s="69"/>
      <c r="H101" s="71"/>
      <c r="I101" s="70"/>
      <c r="J101" s="346"/>
      <c r="K101" s="346"/>
      <c r="L101" s="347"/>
      <c r="M101" s="346"/>
      <c r="N101" s="346">
        <f t="shared" si="1"/>
        <v>0</v>
      </c>
      <c r="O101" s="71">
        <v>31</v>
      </c>
    </row>
    <row r="102" spans="1:15">
      <c r="A102" s="49">
        <v>32</v>
      </c>
      <c r="B102" s="69"/>
      <c r="C102" s="77"/>
      <c r="D102" s="77"/>
      <c r="E102" s="52"/>
      <c r="F102" s="69"/>
      <c r="G102" s="69"/>
      <c r="H102" s="71"/>
      <c r="I102" s="70"/>
      <c r="J102" s="346"/>
      <c r="K102" s="346"/>
      <c r="L102" s="347"/>
      <c r="M102" s="346"/>
      <c r="N102" s="346">
        <f t="shared" si="1"/>
        <v>0</v>
      </c>
      <c r="O102" s="71">
        <v>32</v>
      </c>
    </row>
    <row r="103" spans="1:15">
      <c r="A103" s="49">
        <v>33</v>
      </c>
      <c r="B103" s="69"/>
      <c r="C103" s="77"/>
      <c r="D103" s="77"/>
      <c r="E103" s="52"/>
      <c r="F103" s="69"/>
      <c r="G103" s="69"/>
      <c r="H103" s="71"/>
      <c r="I103" s="70"/>
      <c r="J103" s="346"/>
      <c r="K103" s="346"/>
      <c r="L103" s="347"/>
      <c r="M103" s="346"/>
      <c r="N103" s="346">
        <f t="shared" si="1"/>
        <v>0</v>
      </c>
      <c r="O103" s="71">
        <v>33</v>
      </c>
    </row>
    <row r="104" spans="1:15">
      <c r="A104" s="49">
        <v>34</v>
      </c>
      <c r="B104" s="69"/>
      <c r="C104" s="77"/>
      <c r="D104" s="77"/>
      <c r="E104" s="52"/>
      <c r="F104" s="69"/>
      <c r="G104" s="69"/>
      <c r="H104" s="71"/>
      <c r="I104" s="70"/>
      <c r="J104" s="346"/>
      <c r="K104" s="346"/>
      <c r="L104" s="347"/>
      <c r="M104" s="346"/>
      <c r="N104" s="346">
        <f t="shared" si="1"/>
        <v>0</v>
      </c>
      <c r="O104" s="71">
        <v>34</v>
      </c>
    </row>
    <row r="105" spans="1:15">
      <c r="A105" s="49">
        <v>35</v>
      </c>
      <c r="B105" s="69"/>
      <c r="C105" s="77"/>
      <c r="D105" s="77"/>
      <c r="E105" s="52"/>
      <c r="F105" s="69"/>
      <c r="G105" s="69"/>
      <c r="H105" s="71"/>
      <c r="I105" s="70"/>
      <c r="J105" s="346"/>
      <c r="K105" s="346"/>
      <c r="L105" s="347"/>
      <c r="M105" s="346"/>
      <c r="N105" s="346">
        <f t="shared" si="1"/>
        <v>0</v>
      </c>
      <c r="O105" s="71">
        <v>35</v>
      </c>
    </row>
    <row r="106" spans="1:15">
      <c r="A106" s="49">
        <v>36</v>
      </c>
      <c r="B106" s="69"/>
      <c r="C106" s="77"/>
      <c r="D106" s="77"/>
      <c r="E106" s="52"/>
      <c r="F106" s="69"/>
      <c r="G106" s="69"/>
      <c r="H106" s="71"/>
      <c r="I106" s="70"/>
      <c r="J106" s="346"/>
      <c r="K106" s="346"/>
      <c r="L106" s="347"/>
      <c r="M106" s="346"/>
      <c r="N106" s="346">
        <f t="shared" si="1"/>
        <v>0</v>
      </c>
      <c r="O106" s="71">
        <v>36</v>
      </c>
    </row>
    <row r="107" spans="1:15">
      <c r="A107" s="49">
        <v>37</v>
      </c>
      <c r="B107" s="69"/>
      <c r="C107" s="77"/>
      <c r="D107" s="77"/>
      <c r="E107" s="52"/>
      <c r="F107" s="69"/>
      <c r="G107" s="69"/>
      <c r="H107" s="71"/>
      <c r="I107" s="70"/>
      <c r="J107" s="346"/>
      <c r="K107" s="346"/>
      <c r="L107" s="347"/>
      <c r="M107" s="346"/>
      <c r="N107" s="346">
        <f t="shared" si="1"/>
        <v>0</v>
      </c>
      <c r="O107" s="71">
        <v>37</v>
      </c>
    </row>
    <row r="108" spans="1:15">
      <c r="A108" s="49">
        <v>38</v>
      </c>
      <c r="B108" s="69"/>
      <c r="C108" s="77"/>
      <c r="D108" s="77"/>
      <c r="E108" s="52"/>
      <c r="F108" s="69"/>
      <c r="G108" s="69"/>
      <c r="H108" s="71"/>
      <c r="I108" s="70"/>
      <c r="J108" s="346"/>
      <c r="K108" s="346"/>
      <c r="L108" s="347"/>
      <c r="M108" s="346"/>
      <c r="N108" s="346">
        <f t="shared" si="1"/>
        <v>0</v>
      </c>
      <c r="O108" s="71">
        <v>38</v>
      </c>
    </row>
    <row r="109" spans="1:15">
      <c r="A109" s="49">
        <v>39</v>
      </c>
      <c r="B109" s="69"/>
      <c r="C109" s="77"/>
      <c r="D109" s="77"/>
      <c r="E109" s="52"/>
      <c r="F109" s="69"/>
      <c r="G109" s="69"/>
      <c r="H109" s="71"/>
      <c r="I109" s="70"/>
      <c r="J109" s="346"/>
      <c r="K109" s="346"/>
      <c r="L109" s="347"/>
      <c r="M109" s="346"/>
      <c r="N109" s="346">
        <f t="shared" si="1"/>
        <v>0</v>
      </c>
      <c r="O109" s="71">
        <v>39</v>
      </c>
    </row>
    <row r="110" spans="1:15">
      <c r="A110" s="49">
        <v>40</v>
      </c>
      <c r="B110" s="69"/>
      <c r="C110" s="77"/>
      <c r="D110" s="77"/>
      <c r="E110" s="52"/>
      <c r="F110" s="69"/>
      <c r="G110" s="69"/>
      <c r="H110" s="71"/>
      <c r="I110" s="70"/>
      <c r="J110" s="346"/>
      <c r="K110" s="346"/>
      <c r="L110" s="347"/>
      <c r="M110" s="346"/>
      <c r="N110" s="346">
        <f t="shared" si="1"/>
        <v>0</v>
      </c>
      <c r="O110" s="71">
        <v>40</v>
      </c>
    </row>
    <row r="111" spans="1:15">
      <c r="A111" s="49">
        <v>41</v>
      </c>
      <c r="B111" s="69"/>
      <c r="C111" s="77"/>
      <c r="D111" s="77"/>
      <c r="E111" s="52"/>
      <c r="F111" s="69"/>
      <c r="G111" s="69"/>
      <c r="H111" s="71"/>
      <c r="I111" s="70"/>
      <c r="J111" s="346"/>
      <c r="K111" s="346"/>
      <c r="L111" s="347"/>
      <c r="M111" s="346"/>
      <c r="N111" s="346">
        <f t="shared" si="1"/>
        <v>0</v>
      </c>
      <c r="O111" s="71">
        <v>41</v>
      </c>
    </row>
    <row r="112" spans="1:15">
      <c r="A112" s="49">
        <v>42</v>
      </c>
      <c r="B112" s="69"/>
      <c r="C112" s="77"/>
      <c r="D112" s="77"/>
      <c r="E112" s="52"/>
      <c r="F112" s="69"/>
      <c r="G112" s="69"/>
      <c r="H112" s="71"/>
      <c r="I112" s="70"/>
      <c r="J112" s="346"/>
      <c r="K112" s="346"/>
      <c r="L112" s="347"/>
      <c r="M112" s="346"/>
      <c r="N112" s="346">
        <f t="shared" si="1"/>
        <v>0</v>
      </c>
      <c r="O112" s="71">
        <v>42</v>
      </c>
    </row>
    <row r="113" spans="1:15">
      <c r="A113" s="49">
        <v>43</v>
      </c>
      <c r="B113" s="69"/>
      <c r="C113" s="77"/>
      <c r="D113" s="77"/>
      <c r="E113" s="52"/>
      <c r="F113" s="69"/>
      <c r="G113" s="69"/>
      <c r="H113" s="71"/>
      <c r="I113" s="70"/>
      <c r="J113" s="346"/>
      <c r="K113" s="346"/>
      <c r="L113" s="347"/>
      <c r="M113" s="346"/>
      <c r="N113" s="346">
        <f t="shared" si="1"/>
        <v>0</v>
      </c>
      <c r="O113" s="71">
        <v>43</v>
      </c>
    </row>
    <row r="114" spans="1:15">
      <c r="A114" s="49">
        <v>44</v>
      </c>
      <c r="B114" s="69"/>
      <c r="C114" s="77"/>
      <c r="D114" s="77"/>
      <c r="E114" s="52"/>
      <c r="F114" s="69"/>
      <c r="G114" s="69"/>
      <c r="H114" s="71"/>
      <c r="I114" s="70"/>
      <c r="J114" s="346"/>
      <c r="K114" s="346"/>
      <c r="L114" s="347"/>
      <c r="M114" s="346"/>
      <c r="N114" s="346">
        <f t="shared" si="1"/>
        <v>0</v>
      </c>
      <c r="O114" s="71">
        <v>44</v>
      </c>
    </row>
    <row r="115" spans="1:15">
      <c r="A115" s="49">
        <v>45</v>
      </c>
      <c r="B115" s="69"/>
      <c r="C115" s="77"/>
      <c r="D115" s="77"/>
      <c r="E115" s="52"/>
      <c r="F115" s="69"/>
      <c r="G115" s="69"/>
      <c r="H115" s="71"/>
      <c r="I115" s="70"/>
      <c r="J115" s="346"/>
      <c r="K115" s="346"/>
      <c r="L115" s="347"/>
      <c r="M115" s="346"/>
      <c r="N115" s="346">
        <f t="shared" si="1"/>
        <v>0</v>
      </c>
      <c r="O115" s="71">
        <v>45</v>
      </c>
    </row>
    <row r="116" spans="1:15">
      <c r="A116" s="49">
        <v>46</v>
      </c>
      <c r="B116" s="69"/>
      <c r="C116" s="77"/>
      <c r="D116" s="77"/>
      <c r="E116" s="52"/>
      <c r="F116" s="69"/>
      <c r="G116" s="69"/>
      <c r="H116" s="71"/>
      <c r="I116" s="70"/>
      <c r="J116" s="346"/>
      <c r="K116" s="346"/>
      <c r="L116" s="347"/>
      <c r="M116" s="346"/>
      <c r="N116" s="346">
        <f t="shared" si="1"/>
        <v>0</v>
      </c>
      <c r="O116" s="71">
        <v>46</v>
      </c>
    </row>
    <row r="117" spans="1:15">
      <c r="A117" s="49">
        <v>47</v>
      </c>
      <c r="B117" s="69"/>
      <c r="C117" s="77"/>
      <c r="D117" s="77"/>
      <c r="E117" s="52"/>
      <c r="F117" s="69"/>
      <c r="G117" s="69"/>
      <c r="H117" s="71"/>
      <c r="I117" s="70"/>
      <c r="J117" s="346"/>
      <c r="K117" s="346"/>
      <c r="L117" s="347"/>
      <c r="M117" s="346"/>
      <c r="N117" s="346">
        <f t="shared" si="1"/>
        <v>0</v>
      </c>
      <c r="O117" s="71">
        <v>47</v>
      </c>
    </row>
    <row r="118" spans="1:15">
      <c r="A118" s="49">
        <v>48</v>
      </c>
      <c r="B118" s="69"/>
      <c r="C118" s="77"/>
      <c r="D118" s="77"/>
      <c r="E118" s="52"/>
      <c r="F118" s="69"/>
      <c r="G118" s="69"/>
      <c r="H118" s="71"/>
      <c r="I118" s="70"/>
      <c r="J118" s="346"/>
      <c r="K118" s="346"/>
      <c r="L118" s="347"/>
      <c r="M118" s="346"/>
      <c r="N118" s="346">
        <f t="shared" si="1"/>
        <v>0</v>
      </c>
      <c r="O118" s="71">
        <v>48</v>
      </c>
    </row>
    <row r="119" spans="1:15">
      <c r="A119" s="49">
        <v>49</v>
      </c>
      <c r="B119" s="69"/>
      <c r="C119" s="77"/>
      <c r="D119" s="77"/>
      <c r="E119" s="52"/>
      <c r="F119" s="69"/>
      <c r="G119" s="69"/>
      <c r="H119" s="71"/>
      <c r="I119" s="70"/>
      <c r="J119" s="346"/>
      <c r="K119" s="346"/>
      <c r="L119" s="347"/>
      <c r="M119" s="346"/>
      <c r="N119" s="346">
        <f t="shared" si="1"/>
        <v>0</v>
      </c>
      <c r="O119" s="71">
        <v>49</v>
      </c>
    </row>
    <row r="120" spans="1:15">
      <c r="A120" s="49">
        <v>50</v>
      </c>
      <c r="B120" s="69"/>
      <c r="C120" s="77"/>
      <c r="D120" s="77"/>
      <c r="E120" s="52"/>
      <c r="F120" s="69"/>
      <c r="G120" s="69"/>
      <c r="H120" s="71"/>
      <c r="I120" s="70"/>
      <c r="J120" s="346"/>
      <c r="K120" s="346"/>
      <c r="L120" s="347"/>
      <c r="M120" s="346"/>
      <c r="N120" s="346">
        <f t="shared" si="1"/>
        <v>0</v>
      </c>
      <c r="O120" s="71">
        <v>50</v>
      </c>
    </row>
    <row r="121" spans="1:15" ht="15.75" thickBot="1">
      <c r="A121" s="72">
        <v>51</v>
      </c>
      <c r="B121" s="372" t="s">
        <v>4055</v>
      </c>
      <c r="C121" s="373"/>
      <c r="D121" s="1223"/>
      <c r="E121" s="1224"/>
      <c r="F121" s="1225"/>
      <c r="G121" s="1225"/>
      <c r="H121" s="1226"/>
      <c r="I121" s="375">
        <f>SUM(I71:I120)</f>
        <v>0</v>
      </c>
      <c r="J121" s="307">
        <f>SUM(J71:J120)</f>
        <v>0</v>
      </c>
      <c r="K121" s="307">
        <f>SUM(K71:K120)</f>
        <v>0</v>
      </c>
      <c r="L121" s="285"/>
      <c r="M121" s="307">
        <f>SUM(M71:M120)</f>
        <v>0</v>
      </c>
      <c r="N121" s="307">
        <f>SUM(N71:N120)</f>
        <v>0</v>
      </c>
      <c r="O121" s="260">
        <v>51</v>
      </c>
    </row>
    <row r="122" spans="1:15">
      <c r="A122" s="533"/>
      <c r="B122" s="561"/>
      <c r="C122" s="561"/>
      <c r="D122" s="768"/>
      <c r="E122" s="768"/>
      <c r="F122" s="768"/>
      <c r="G122" s="768"/>
      <c r="H122" s="768"/>
      <c r="I122" s="562"/>
      <c r="J122" s="563"/>
      <c r="K122" s="563"/>
      <c r="L122" s="563"/>
      <c r="M122" s="563"/>
      <c r="N122" s="563"/>
      <c r="O122" s="533"/>
    </row>
    <row r="123" spans="1:15">
      <c r="A123" s="1848" t="s">
        <v>655</v>
      </c>
      <c r="B123" s="11"/>
      <c r="C123" s="11"/>
      <c r="D123" s="11"/>
      <c r="E123" s="11"/>
      <c r="F123" s="11"/>
      <c r="G123" s="11"/>
      <c r="I123" s="1848" t="s">
        <v>655</v>
      </c>
    </row>
    <row r="124" spans="1:15">
      <c r="A124" s="44" t="s">
        <v>660</v>
      </c>
      <c r="B124" s="44"/>
      <c r="C124" s="44"/>
      <c r="D124" s="44"/>
      <c r="E124" s="44"/>
      <c r="F124" s="44"/>
      <c r="G124" s="44"/>
      <c r="H124" s="44"/>
      <c r="I124" s="44" t="s">
        <v>661</v>
      </c>
      <c r="J124" s="44"/>
      <c r="K124" s="44"/>
      <c r="L124" s="44"/>
      <c r="M124" s="44"/>
      <c r="N124" s="44"/>
      <c r="O124" s="44"/>
    </row>
  </sheetData>
  <mergeCells count="2">
    <mergeCell ref="L3:M3"/>
    <mergeCell ref="L1:M1"/>
  </mergeCells>
  <phoneticPr fontId="0" type="noConversion"/>
  <printOptions horizontalCentered="1" verticalCentered="1"/>
  <pageMargins left="0.5" right="0.5" top="0.5" bottom="0.5" header="0" footer="0"/>
  <pageSetup scale="72" fitToWidth="2" fitToHeight="2" orientation="portrait" horizontalDpi="300" verticalDpi="300" r:id="rId1"/>
  <headerFooter alignWithMargins="0">
    <oddFooter>&amp;R&amp;D</oddFooter>
  </headerFooter>
  <rowBreaks count="1" manualBreakCount="1">
    <brk id="58"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3" enableFormatConditionsCalculation="0">
    <tabColor rgb="FF00B050"/>
  </sheetPr>
  <dimension ref="A1:W63"/>
  <sheetViews>
    <sheetView defaultGridColor="0" view="pageBreakPreview" topLeftCell="O16" colorId="22" zoomScale="85" zoomScaleNormal="100" zoomScaleSheetLayoutView="85" workbookViewId="0">
      <selection activeCell="U52" sqref="U52"/>
    </sheetView>
  </sheetViews>
  <sheetFormatPr defaultColWidth="9.6640625" defaultRowHeight="15"/>
  <cols>
    <col min="1" max="1" width="4.6640625" style="877" customWidth="1"/>
    <col min="2" max="2" width="1.6640625" style="877" customWidth="1"/>
    <col min="3" max="3" width="45.6640625" style="877" customWidth="1"/>
    <col min="4" max="4" width="24.33203125" style="877" customWidth="1"/>
    <col min="5" max="6" width="15.6640625" style="877" customWidth="1"/>
    <col min="7" max="7" width="4.6640625" style="877" customWidth="1"/>
    <col min="8" max="8" width="5.6640625" style="877" customWidth="1"/>
    <col min="9" max="9" width="45.6640625" style="877" customWidth="1"/>
    <col min="10" max="10" width="25.109375" style="877" customWidth="1"/>
    <col min="11" max="12" width="15.6640625" style="877" customWidth="1"/>
    <col min="13" max="13" width="4.6640625" style="877" customWidth="1"/>
    <col min="14" max="14" width="45.6640625" style="877" customWidth="1"/>
    <col min="15" max="15" width="20.6640625" style="877" customWidth="1"/>
    <col min="16" max="17" width="15.6640625" style="877" customWidth="1"/>
    <col min="18" max="18" width="4.6640625" style="877" customWidth="1"/>
    <col min="19" max="19" width="3.33203125" style="877" customWidth="1"/>
    <col min="20" max="20" width="52.21875" style="877" customWidth="1"/>
    <col min="21" max="21" width="22.44140625" style="877" customWidth="1"/>
    <col min="22" max="23" width="15.6640625" style="877" customWidth="1"/>
    <col min="24" max="16384" width="9.6640625" style="877"/>
  </cols>
  <sheetData>
    <row r="1" spans="1:23">
      <c r="A1" s="868" t="s">
        <v>2838</v>
      </c>
      <c r="B1" s="869"/>
      <c r="C1" s="869"/>
      <c r="D1" s="870" t="s">
        <v>3932</v>
      </c>
      <c r="E1" s="871" t="s">
        <v>2840</v>
      </c>
      <c r="F1" s="872" t="s">
        <v>2841</v>
      </c>
      <c r="G1" s="868" t="s">
        <v>2838</v>
      </c>
      <c r="H1" s="869"/>
      <c r="I1" s="869"/>
      <c r="J1" s="870" t="s">
        <v>3932</v>
      </c>
      <c r="K1" s="873" t="s">
        <v>2840</v>
      </c>
      <c r="L1" s="874" t="s">
        <v>4406</v>
      </c>
      <c r="M1" s="868" t="s">
        <v>3380</v>
      </c>
      <c r="N1" s="875"/>
      <c r="O1" s="875" t="s">
        <v>3932</v>
      </c>
      <c r="P1" s="876" t="s">
        <v>2840</v>
      </c>
      <c r="Q1" s="872" t="s">
        <v>2841</v>
      </c>
      <c r="R1" s="868" t="s">
        <v>3380</v>
      </c>
      <c r="S1" s="869"/>
      <c r="T1" s="869"/>
      <c r="U1" s="870" t="s">
        <v>3932</v>
      </c>
      <c r="V1" s="873" t="s">
        <v>2840</v>
      </c>
      <c r="W1" s="874" t="s">
        <v>2841</v>
      </c>
    </row>
    <row r="2" spans="1:23">
      <c r="A2" s="878" t="s">
        <v>4550</v>
      </c>
      <c r="B2" s="2078"/>
      <c r="C2" s="2078"/>
      <c r="D2" s="2079" t="s">
        <v>2597</v>
      </c>
      <c r="E2" s="879"/>
      <c r="F2" s="2080"/>
      <c r="G2" s="878" t="s">
        <v>4550</v>
      </c>
      <c r="H2" s="2081"/>
      <c r="I2" s="2081"/>
      <c r="J2" s="2079" t="s">
        <v>2597</v>
      </c>
      <c r="K2" s="880"/>
      <c r="L2" s="2082"/>
      <c r="M2" s="878" t="s">
        <v>4550</v>
      </c>
      <c r="N2" s="2083"/>
      <c r="O2" s="2083" t="s">
        <v>2597</v>
      </c>
      <c r="P2" s="881"/>
      <c r="Q2" s="2080"/>
      <c r="R2" s="878" t="s">
        <v>4550</v>
      </c>
      <c r="S2" s="2081"/>
      <c r="T2" s="2081"/>
      <c r="U2" s="2079" t="s">
        <v>2597</v>
      </c>
      <c r="V2" s="880" t="s">
        <v>2842</v>
      </c>
      <c r="W2" s="882"/>
    </row>
    <row r="3" spans="1:23" ht="15" customHeight="1">
      <c r="A3" s="2084"/>
      <c r="B3" s="2085"/>
      <c r="C3" s="2085"/>
      <c r="D3" s="2086" t="s">
        <v>1685</v>
      </c>
      <c r="E3" s="883" t="str">
        <f>'Data Sheet'!C40</f>
        <v>4/30/2014</v>
      </c>
      <c r="F3" s="884" t="str">
        <f>'310311'!N3</f>
        <v>12/31/2013</v>
      </c>
      <c r="G3" s="2084"/>
      <c r="H3" s="2085"/>
      <c r="I3" s="2085"/>
      <c r="J3" s="2086" t="s">
        <v>1685</v>
      </c>
      <c r="K3" s="883" t="str">
        <f>E3</f>
        <v>4/30/2014</v>
      </c>
      <c r="L3" s="884" t="str">
        <f>F3</f>
        <v>12/31/2013</v>
      </c>
      <c r="M3" s="2084" t="s">
        <v>3747</v>
      </c>
      <c r="N3" s="2087"/>
      <c r="O3" s="2087" t="s">
        <v>4377</v>
      </c>
      <c r="P3" s="885" t="str">
        <f>E3</f>
        <v>4/30/2014</v>
      </c>
      <c r="Q3" s="884" t="str">
        <f>L3</f>
        <v>12/31/2013</v>
      </c>
      <c r="R3" s="2084"/>
      <c r="S3" s="2085"/>
      <c r="T3" s="2085"/>
      <c r="U3" s="2086" t="s">
        <v>4377</v>
      </c>
      <c r="V3" s="883" t="str">
        <f>E3</f>
        <v>4/30/2014</v>
      </c>
      <c r="W3" s="886" t="str">
        <f>Q3</f>
        <v>12/31/2013</v>
      </c>
    </row>
    <row r="4" spans="1:23" ht="15" customHeight="1">
      <c r="A4" s="887" t="s">
        <v>662</v>
      </c>
      <c r="B4" s="888"/>
      <c r="C4" s="888"/>
      <c r="D4" s="888"/>
      <c r="E4" s="888"/>
      <c r="F4" s="889"/>
      <c r="G4" s="887" t="s">
        <v>4407</v>
      </c>
      <c r="H4" s="888"/>
      <c r="I4" s="888"/>
      <c r="J4" s="888"/>
      <c r="K4" s="888"/>
      <c r="L4" s="889"/>
      <c r="M4" s="887" t="s">
        <v>4407</v>
      </c>
      <c r="N4" s="888"/>
      <c r="O4" s="888"/>
      <c r="P4" s="888"/>
      <c r="Q4" s="889"/>
      <c r="R4" s="890" t="s">
        <v>4407</v>
      </c>
      <c r="S4" s="891"/>
      <c r="T4" s="891"/>
      <c r="U4" s="891"/>
      <c r="V4" s="1340"/>
      <c r="W4" s="892"/>
    </row>
    <row r="5" spans="1:23">
      <c r="A5" s="893"/>
      <c r="B5" s="894" t="s">
        <v>4408</v>
      </c>
      <c r="C5" s="894"/>
      <c r="D5" s="894"/>
      <c r="E5" s="894"/>
      <c r="F5" s="895"/>
      <c r="G5" s="896" t="s">
        <v>4231</v>
      </c>
      <c r="H5" s="897"/>
      <c r="I5" s="897"/>
      <c r="J5" s="897"/>
      <c r="K5" s="898" t="s">
        <v>3417</v>
      </c>
      <c r="L5" s="899" t="s">
        <v>3417</v>
      </c>
      <c r="M5" s="900"/>
      <c r="N5" s="901"/>
      <c r="O5" s="902"/>
      <c r="P5" s="903" t="s">
        <v>3417</v>
      </c>
      <c r="Q5" s="904" t="s">
        <v>3417</v>
      </c>
      <c r="R5" s="878"/>
      <c r="S5" s="905"/>
      <c r="T5" s="901" t="s">
        <v>1744</v>
      </c>
      <c r="U5" s="901"/>
      <c r="V5" s="898" t="s">
        <v>3417</v>
      </c>
      <c r="W5" s="899" t="s">
        <v>3417</v>
      </c>
    </row>
    <row r="6" spans="1:23">
      <c r="A6" s="896"/>
      <c r="B6" s="906"/>
      <c r="C6" s="907" t="s">
        <v>1744</v>
      </c>
      <c r="D6" s="907"/>
      <c r="E6" s="880" t="s">
        <v>3417</v>
      </c>
      <c r="F6" s="882" t="s">
        <v>3417</v>
      </c>
      <c r="G6" s="896" t="s">
        <v>4234</v>
      </c>
      <c r="H6" s="897"/>
      <c r="I6" s="897"/>
      <c r="J6" s="897"/>
      <c r="K6" s="879" t="s">
        <v>1745</v>
      </c>
      <c r="L6" s="899" t="s">
        <v>1746</v>
      </c>
      <c r="M6" s="896" t="s">
        <v>4231</v>
      </c>
      <c r="N6" s="901" t="s">
        <v>1744</v>
      </c>
      <c r="O6" s="902"/>
      <c r="P6" s="903" t="s">
        <v>1745</v>
      </c>
      <c r="Q6" s="882" t="s">
        <v>1746</v>
      </c>
      <c r="R6" s="908" t="s">
        <v>4231</v>
      </c>
      <c r="S6" s="905"/>
      <c r="T6" s="901"/>
      <c r="U6" s="901"/>
      <c r="V6" s="879" t="s">
        <v>1745</v>
      </c>
      <c r="W6" s="899" t="s">
        <v>1746</v>
      </c>
    </row>
    <row r="7" spans="1:23">
      <c r="A7" s="896" t="s">
        <v>4231</v>
      </c>
      <c r="B7" s="906"/>
      <c r="C7" s="907"/>
      <c r="D7" s="907"/>
      <c r="E7" s="880" t="s">
        <v>1745</v>
      </c>
      <c r="F7" s="882" t="s">
        <v>1746</v>
      </c>
      <c r="G7" s="909"/>
      <c r="H7" s="894"/>
      <c r="I7" s="894"/>
      <c r="J7" s="894"/>
      <c r="K7" s="910" t="s">
        <v>2140</v>
      </c>
      <c r="L7" s="911" t="s">
        <v>2141</v>
      </c>
      <c r="M7" s="909" t="s">
        <v>4234</v>
      </c>
      <c r="N7" s="888" t="s">
        <v>74</v>
      </c>
      <c r="O7" s="912"/>
      <c r="P7" s="913" t="s">
        <v>2140</v>
      </c>
      <c r="Q7" s="914" t="s">
        <v>2141</v>
      </c>
      <c r="R7" s="915" t="s">
        <v>4234</v>
      </c>
      <c r="S7" s="916"/>
      <c r="T7" s="888" t="s">
        <v>74</v>
      </c>
      <c r="U7" s="888"/>
      <c r="V7" s="910" t="s">
        <v>2140</v>
      </c>
      <c r="W7" s="911" t="s">
        <v>2141</v>
      </c>
    </row>
    <row r="8" spans="1:23">
      <c r="A8" s="909" t="s">
        <v>4234</v>
      </c>
      <c r="B8" s="894"/>
      <c r="C8" s="888" t="s">
        <v>74</v>
      </c>
      <c r="D8" s="888"/>
      <c r="E8" s="917" t="s">
        <v>2140</v>
      </c>
      <c r="F8" s="914" t="s">
        <v>2141</v>
      </c>
      <c r="G8" s="909">
        <v>51</v>
      </c>
      <c r="H8" s="888" t="s">
        <v>4409</v>
      </c>
      <c r="I8" s="888"/>
      <c r="J8" s="888"/>
      <c r="K8" s="918"/>
      <c r="L8" s="919"/>
      <c r="M8" s="920">
        <v>104</v>
      </c>
      <c r="N8" s="888" t="s">
        <v>4410</v>
      </c>
      <c r="O8" s="912"/>
      <c r="P8" s="921"/>
      <c r="Q8" s="922"/>
      <c r="R8" s="893">
        <v>154</v>
      </c>
      <c r="S8" s="916"/>
      <c r="T8" s="894" t="s">
        <v>4411</v>
      </c>
      <c r="U8" s="894"/>
      <c r="V8" s="923"/>
      <c r="W8" s="924"/>
    </row>
    <row r="9" spans="1:23">
      <c r="A9" s="909">
        <v>1</v>
      </c>
      <c r="B9" s="894"/>
      <c r="C9" s="894" t="s">
        <v>1363</v>
      </c>
      <c r="D9" s="894"/>
      <c r="E9" s="918"/>
      <c r="F9" s="919"/>
      <c r="G9" s="909">
        <f t="shared" ref="G9:G40" si="0">G8+1</f>
        <v>52</v>
      </c>
      <c r="H9" s="894" t="s">
        <v>663</v>
      </c>
      <c r="I9" s="894"/>
      <c r="J9" s="894"/>
      <c r="K9" s="925"/>
      <c r="L9" s="926"/>
      <c r="M9" s="920">
        <v>105</v>
      </c>
      <c r="N9" s="894" t="s">
        <v>1364</v>
      </c>
      <c r="O9" s="927"/>
      <c r="P9" s="2088">
        <v>0</v>
      </c>
      <c r="Q9" s="2088"/>
      <c r="R9" s="893">
        <v>155</v>
      </c>
      <c r="S9" s="916"/>
      <c r="T9" s="894" t="s">
        <v>1365</v>
      </c>
      <c r="U9" s="894"/>
      <c r="V9" s="2089">
        <v>950841.24</v>
      </c>
      <c r="W9" s="2089">
        <v>327746</v>
      </c>
    </row>
    <row r="10" spans="1:23">
      <c r="A10" s="909">
        <v>2</v>
      </c>
      <c r="B10" s="894"/>
      <c r="C10" s="894" t="s">
        <v>1366</v>
      </c>
      <c r="D10" s="894"/>
      <c r="E10" s="928"/>
      <c r="F10" s="929"/>
      <c r="G10" s="909">
        <f t="shared" si="0"/>
        <v>53</v>
      </c>
      <c r="H10" s="894" t="s">
        <v>1367</v>
      </c>
      <c r="I10" s="894" t="s">
        <v>664</v>
      </c>
      <c r="J10" s="894"/>
      <c r="K10" s="2090"/>
      <c r="L10" s="2091"/>
      <c r="M10" s="920">
        <v>106</v>
      </c>
      <c r="N10" s="894" t="s">
        <v>1368</v>
      </c>
      <c r="O10" s="927"/>
      <c r="P10" s="2092">
        <v>2056035.3</v>
      </c>
      <c r="Q10" s="2092">
        <v>1717222</v>
      </c>
      <c r="R10" s="893">
        <v>156</v>
      </c>
      <c r="S10" s="916"/>
      <c r="T10" s="894" t="s">
        <v>1369</v>
      </c>
      <c r="U10" s="894"/>
      <c r="V10" s="2093">
        <v>224588.31</v>
      </c>
      <c r="W10" s="2093">
        <v>187201</v>
      </c>
    </row>
    <row r="11" spans="1:23">
      <c r="A11" s="909">
        <v>3</v>
      </c>
      <c r="B11" s="894"/>
      <c r="C11" s="894" t="s">
        <v>665</v>
      </c>
      <c r="D11" s="894"/>
      <c r="E11" s="925"/>
      <c r="F11" s="926" t="s">
        <v>3747</v>
      </c>
      <c r="G11" s="909">
        <f t="shared" si="0"/>
        <v>54</v>
      </c>
      <c r="H11" s="894" t="s">
        <v>1370</v>
      </c>
      <c r="I11" s="894" t="s">
        <v>666</v>
      </c>
      <c r="J11" s="894"/>
      <c r="K11" s="2090"/>
      <c r="L11" s="2091"/>
      <c r="M11" s="920">
        <v>107</v>
      </c>
      <c r="N11" s="894" t="s">
        <v>1371</v>
      </c>
      <c r="O11" s="927"/>
      <c r="P11" s="2092">
        <v>2015737.57</v>
      </c>
      <c r="Q11" s="2092">
        <v>1480945</v>
      </c>
      <c r="R11" s="893">
        <v>157</v>
      </c>
      <c r="S11" s="916"/>
      <c r="T11" s="894" t="s">
        <v>1372</v>
      </c>
      <c r="U11" s="894"/>
      <c r="V11" s="2093">
        <v>3704285.8</v>
      </c>
      <c r="W11" s="2093">
        <v>3825180</v>
      </c>
    </row>
    <row r="12" spans="1:23">
      <c r="A12" s="909">
        <v>4</v>
      </c>
      <c r="B12" s="894"/>
      <c r="C12" s="894" t="s">
        <v>1373</v>
      </c>
      <c r="D12" s="894"/>
      <c r="E12" s="2094"/>
      <c r="F12" s="2095"/>
      <c r="G12" s="909">
        <f t="shared" si="0"/>
        <v>55</v>
      </c>
      <c r="H12" s="894" t="s">
        <v>1374</v>
      </c>
      <c r="I12" s="894" t="s">
        <v>1375</v>
      </c>
      <c r="J12" s="894"/>
      <c r="K12" s="2090"/>
      <c r="L12" s="2091"/>
      <c r="M12" s="920">
        <v>108</v>
      </c>
      <c r="N12" s="894" t="s">
        <v>1376</v>
      </c>
      <c r="O12" s="927"/>
      <c r="P12" s="2092">
        <v>645250.73</v>
      </c>
      <c r="Q12" s="2092">
        <v>655094</v>
      </c>
      <c r="R12" s="893">
        <v>158</v>
      </c>
      <c r="S12" s="916"/>
      <c r="T12" s="894" t="s">
        <v>470</v>
      </c>
      <c r="U12" s="894"/>
      <c r="V12" s="2093">
        <v>39820803</v>
      </c>
      <c r="W12" s="2093">
        <v>46094632</v>
      </c>
    </row>
    <row r="13" spans="1:23">
      <c r="A13" s="909">
        <v>5</v>
      </c>
      <c r="B13" s="894"/>
      <c r="C13" s="894" t="s">
        <v>471</v>
      </c>
      <c r="D13" s="894"/>
      <c r="E13" s="2093"/>
      <c r="F13" s="2096"/>
      <c r="G13" s="909">
        <f t="shared" si="0"/>
        <v>56</v>
      </c>
      <c r="H13" s="894" t="s">
        <v>472</v>
      </c>
      <c r="I13" s="894" t="s">
        <v>214</v>
      </c>
      <c r="J13" s="894"/>
      <c r="K13" s="2090"/>
      <c r="L13" s="2091"/>
      <c r="M13" s="920">
        <v>109</v>
      </c>
      <c r="N13" s="894" t="s">
        <v>473</v>
      </c>
      <c r="O13" s="927"/>
      <c r="P13" s="2092">
        <v>11932.26</v>
      </c>
      <c r="Q13" s="2092">
        <v>5772</v>
      </c>
      <c r="R13" s="893">
        <v>159</v>
      </c>
      <c r="S13" s="916"/>
      <c r="T13" s="894" t="s">
        <v>474</v>
      </c>
      <c r="U13" s="894"/>
      <c r="V13" s="2093">
        <v>0</v>
      </c>
      <c r="W13" s="2093"/>
    </row>
    <row r="14" spans="1:23">
      <c r="A14" s="909">
        <v>6</v>
      </c>
      <c r="B14" s="894"/>
      <c r="C14" s="894" t="s">
        <v>475</v>
      </c>
      <c r="D14" s="894"/>
      <c r="E14" s="2093"/>
      <c r="F14" s="2096"/>
      <c r="G14" s="909">
        <f t="shared" si="0"/>
        <v>57</v>
      </c>
      <c r="H14" s="894" t="s">
        <v>476</v>
      </c>
      <c r="I14" s="894" t="s">
        <v>477</v>
      </c>
      <c r="J14" s="894"/>
      <c r="K14" s="2090"/>
      <c r="L14" s="2091"/>
      <c r="M14" s="920">
        <v>110</v>
      </c>
      <c r="N14" s="894" t="s">
        <v>478</v>
      </c>
      <c r="O14" s="927"/>
      <c r="P14" s="2092">
        <v>3056793.36</v>
      </c>
      <c r="Q14" s="2092">
        <v>2440092</v>
      </c>
      <c r="R14" s="893">
        <v>160</v>
      </c>
      <c r="S14" s="916"/>
      <c r="T14" s="894" t="s">
        <v>479</v>
      </c>
      <c r="U14" s="894"/>
      <c r="V14" s="2093">
        <v>10711389.039999999</v>
      </c>
      <c r="W14" s="2093">
        <v>13570756</v>
      </c>
    </row>
    <row r="15" spans="1:23">
      <c r="A15" s="909">
        <v>7</v>
      </c>
      <c r="B15" s="894"/>
      <c r="C15" s="894" t="s">
        <v>480</v>
      </c>
      <c r="D15" s="894"/>
      <c r="E15" s="2093"/>
      <c r="F15" s="2096"/>
      <c r="G15" s="909">
        <f t="shared" si="0"/>
        <v>58</v>
      </c>
      <c r="H15" s="894"/>
      <c r="I15" s="930" t="s">
        <v>1794</v>
      </c>
      <c r="J15" s="894"/>
      <c r="K15" s="931">
        <f>SUM(K10:K14)</f>
        <v>0</v>
      </c>
      <c r="L15" s="932">
        <f>SUM(L10:L14)</f>
        <v>0</v>
      </c>
      <c r="M15" s="920">
        <v>111</v>
      </c>
      <c r="N15" s="894" t="s">
        <v>2392</v>
      </c>
      <c r="O15" s="927"/>
      <c r="P15" s="2092">
        <v>39486.199999999997</v>
      </c>
      <c r="Q15" s="2092">
        <v>107805</v>
      </c>
      <c r="R15" s="893">
        <v>161</v>
      </c>
      <c r="S15" s="916"/>
      <c r="T15" s="894" t="s">
        <v>2393</v>
      </c>
      <c r="U15" s="894"/>
      <c r="V15" s="2093">
        <v>498195.65</v>
      </c>
      <c r="W15" s="2093">
        <v>844694</v>
      </c>
    </row>
    <row r="16" spans="1:23">
      <c r="A16" s="909">
        <v>8</v>
      </c>
      <c r="B16" s="894"/>
      <c r="C16" s="894" t="s">
        <v>2394</v>
      </c>
      <c r="D16" s="894"/>
      <c r="E16" s="2093"/>
      <c r="F16" s="2096"/>
      <c r="G16" s="909">
        <f t="shared" si="0"/>
        <v>59</v>
      </c>
      <c r="H16" s="894"/>
      <c r="I16" s="930" t="s">
        <v>1062</v>
      </c>
      <c r="J16" s="894"/>
      <c r="K16" s="931">
        <f>K15+E58</f>
        <v>0</v>
      </c>
      <c r="L16" s="933">
        <f>L15+F58</f>
        <v>0</v>
      </c>
      <c r="M16" s="920">
        <v>112</v>
      </c>
      <c r="N16" s="894" t="s">
        <v>1063</v>
      </c>
      <c r="O16" s="927"/>
      <c r="P16" s="2092">
        <v>3105024.94</v>
      </c>
      <c r="Q16" s="2092">
        <v>2664318</v>
      </c>
      <c r="R16" s="893">
        <v>162</v>
      </c>
      <c r="S16" s="916"/>
      <c r="T16" s="894" t="s">
        <v>1064</v>
      </c>
      <c r="U16" s="894"/>
      <c r="V16" s="2093">
        <v>0</v>
      </c>
      <c r="W16" s="2093">
        <v>-4113</v>
      </c>
    </row>
    <row r="17" spans="1:23">
      <c r="A17" s="909">
        <v>9</v>
      </c>
      <c r="B17" s="894"/>
      <c r="C17" s="894" t="s">
        <v>1065</v>
      </c>
      <c r="D17" s="894"/>
      <c r="E17" s="2093"/>
      <c r="F17" s="2096"/>
      <c r="G17" s="909">
        <f t="shared" si="0"/>
        <v>60</v>
      </c>
      <c r="H17" s="888" t="s">
        <v>1066</v>
      </c>
      <c r="I17" s="888"/>
      <c r="J17" s="888"/>
      <c r="K17" s="934"/>
      <c r="L17" s="935"/>
      <c r="M17" s="920">
        <v>113</v>
      </c>
      <c r="N17" s="894" t="s">
        <v>1067</v>
      </c>
      <c r="O17" s="927"/>
      <c r="P17" s="2092">
        <v>25886.46</v>
      </c>
      <c r="Q17" s="2092">
        <v>23410</v>
      </c>
      <c r="R17" s="893">
        <v>163</v>
      </c>
      <c r="S17" s="916"/>
      <c r="T17" s="894" t="s">
        <v>1068</v>
      </c>
      <c r="U17" s="894"/>
      <c r="V17" s="2093">
        <v>1081731.6299999999</v>
      </c>
      <c r="W17" s="2093">
        <v>1039976</v>
      </c>
    </row>
    <row r="18" spans="1:23">
      <c r="A18" s="909">
        <v>10</v>
      </c>
      <c r="B18" s="894"/>
      <c r="C18" s="894" t="s">
        <v>1069</v>
      </c>
      <c r="D18" s="894"/>
      <c r="E18" s="2093"/>
      <c r="F18" s="2096"/>
      <c r="G18" s="909">
        <f t="shared" si="0"/>
        <v>61</v>
      </c>
      <c r="H18" s="894" t="s">
        <v>665</v>
      </c>
      <c r="I18" s="894"/>
      <c r="J18" s="894"/>
      <c r="K18" s="936"/>
      <c r="L18" s="937"/>
      <c r="M18" s="920">
        <v>114</v>
      </c>
      <c r="N18" s="894" t="s">
        <v>1070</v>
      </c>
      <c r="O18" s="927"/>
      <c r="P18" s="938">
        <f>K60+SUM(P9:P17)</f>
        <v>15457430.789999999</v>
      </c>
      <c r="Q18" s="938">
        <v>13212107</v>
      </c>
      <c r="R18" s="893">
        <v>164</v>
      </c>
      <c r="S18" s="916"/>
      <c r="T18" s="894" t="s">
        <v>1071</v>
      </c>
      <c r="U18" s="894"/>
      <c r="V18" s="2093">
        <v>301710</v>
      </c>
      <c r="W18" s="2093">
        <v>417385</v>
      </c>
    </row>
    <row r="19" spans="1:23">
      <c r="A19" s="909">
        <v>11</v>
      </c>
      <c r="B19" s="894"/>
      <c r="C19" s="894" t="s">
        <v>1072</v>
      </c>
      <c r="D19" s="894"/>
      <c r="E19" s="2093"/>
      <c r="F19" s="2096"/>
      <c r="G19" s="909">
        <f t="shared" si="0"/>
        <v>62</v>
      </c>
      <c r="H19" s="894" t="s">
        <v>1073</v>
      </c>
      <c r="I19" s="894" t="s">
        <v>1074</v>
      </c>
      <c r="J19" s="894"/>
      <c r="K19" s="2090"/>
      <c r="L19" s="2091"/>
      <c r="M19" s="920">
        <v>115</v>
      </c>
      <c r="N19" s="894" t="s">
        <v>663</v>
      </c>
      <c r="O19" s="927"/>
      <c r="P19" s="939"/>
      <c r="Q19" s="940"/>
      <c r="R19" s="893">
        <v>165</v>
      </c>
      <c r="S19" s="916"/>
      <c r="T19" s="894" t="s">
        <v>1075</v>
      </c>
      <c r="U19" s="894"/>
      <c r="V19" s="941">
        <f>SUM(P55:P56)-P57+SUM(V9:V14)-V15+SUM(V16:V18)</f>
        <v>76534745.219999999</v>
      </c>
      <c r="W19" s="941">
        <f>SUM(Q55:Q56)-Q57+SUM(W9:W14)-W15+SUM(W16:W18)</f>
        <v>83424888</v>
      </c>
    </row>
    <row r="20" spans="1:23">
      <c r="A20" s="909">
        <v>12</v>
      </c>
      <c r="B20" s="894"/>
      <c r="C20" s="894" t="s">
        <v>1076</v>
      </c>
      <c r="D20" s="894"/>
      <c r="E20" s="2093"/>
      <c r="F20" s="2096"/>
      <c r="G20" s="909">
        <f t="shared" si="0"/>
        <v>63</v>
      </c>
      <c r="H20" s="894" t="s">
        <v>1077</v>
      </c>
      <c r="I20" s="894" t="s">
        <v>763</v>
      </c>
      <c r="J20" s="894"/>
      <c r="K20" s="2090"/>
      <c r="L20" s="2091"/>
      <c r="M20" s="920">
        <v>116</v>
      </c>
      <c r="N20" s="894" t="s">
        <v>1078</v>
      </c>
      <c r="O20" s="927"/>
      <c r="P20" s="2092">
        <v>-6</v>
      </c>
      <c r="Q20" s="2092">
        <v>38</v>
      </c>
      <c r="R20" s="893">
        <v>166</v>
      </c>
      <c r="S20" s="916"/>
      <c r="T20" s="894" t="s">
        <v>663</v>
      </c>
      <c r="U20" s="894"/>
      <c r="V20" s="939"/>
      <c r="W20" s="940"/>
    </row>
    <row r="21" spans="1:23">
      <c r="A21" s="909">
        <v>13</v>
      </c>
      <c r="B21" s="894"/>
      <c r="C21" s="894" t="s">
        <v>1079</v>
      </c>
      <c r="D21" s="894"/>
      <c r="E21" s="941"/>
      <c r="F21" s="933"/>
      <c r="G21" s="909">
        <f t="shared" si="0"/>
        <v>64</v>
      </c>
      <c r="H21" s="894" t="s">
        <v>1080</v>
      </c>
      <c r="I21" s="894" t="s">
        <v>1081</v>
      </c>
      <c r="J21" s="894"/>
      <c r="K21" s="2090"/>
      <c r="L21" s="2091"/>
      <c r="M21" s="920">
        <v>117</v>
      </c>
      <c r="N21" s="894" t="s">
        <v>1082</v>
      </c>
      <c r="O21" s="927"/>
      <c r="P21" s="2092">
        <v>0</v>
      </c>
      <c r="Q21" s="2092"/>
      <c r="R21" s="893">
        <v>167</v>
      </c>
      <c r="S21" s="916"/>
      <c r="T21" s="894" t="s">
        <v>1083</v>
      </c>
      <c r="U21" s="894"/>
      <c r="V21" s="2093">
        <v>787496</v>
      </c>
      <c r="W21" s="2096">
        <v>161279</v>
      </c>
    </row>
    <row r="22" spans="1:23">
      <c r="A22" s="909">
        <v>14</v>
      </c>
      <c r="B22" s="894"/>
      <c r="C22" s="894" t="s">
        <v>663</v>
      </c>
      <c r="D22" s="894"/>
      <c r="E22" s="936"/>
      <c r="F22" s="937"/>
      <c r="G22" s="909">
        <f t="shared" si="0"/>
        <v>65</v>
      </c>
      <c r="H22" s="894" t="s">
        <v>1084</v>
      </c>
      <c r="I22" s="894" t="s">
        <v>1085</v>
      </c>
      <c r="J22" s="894"/>
      <c r="K22" s="2090"/>
      <c r="L22" s="2091"/>
      <c r="M22" s="920">
        <v>118</v>
      </c>
      <c r="N22" s="894" t="s">
        <v>1086</v>
      </c>
      <c r="O22" s="927"/>
      <c r="P22" s="2092">
        <v>1001482.51</v>
      </c>
      <c r="Q22" s="2092">
        <v>950104</v>
      </c>
      <c r="R22" s="878">
        <v>168</v>
      </c>
      <c r="S22" s="905"/>
      <c r="T22" s="897" t="s">
        <v>1087</v>
      </c>
      <c r="U22" s="897"/>
      <c r="V22" s="942">
        <f>V19+V21</f>
        <v>77322241.219999999</v>
      </c>
      <c r="W22" s="943">
        <v>83586167</v>
      </c>
    </row>
    <row r="23" spans="1:23">
      <c r="A23" s="909">
        <v>15</v>
      </c>
      <c r="B23" s="894"/>
      <c r="C23" s="894" t="s">
        <v>1088</v>
      </c>
      <c r="D23" s="894"/>
      <c r="E23" s="2093"/>
      <c r="F23" s="2096"/>
      <c r="G23" s="909">
        <f t="shared" si="0"/>
        <v>66</v>
      </c>
      <c r="H23" s="894" t="s">
        <v>1089</v>
      </c>
      <c r="I23" s="894" t="s">
        <v>1630</v>
      </c>
      <c r="J23" s="894"/>
      <c r="K23" s="2090"/>
      <c r="L23" s="2091"/>
      <c r="M23" s="920">
        <v>119</v>
      </c>
      <c r="N23" s="894" t="s">
        <v>1090</v>
      </c>
      <c r="O23" s="927"/>
      <c r="P23" s="2092">
        <v>29792538.390000001</v>
      </c>
      <c r="Q23" s="2092">
        <v>23152520</v>
      </c>
      <c r="R23" s="893"/>
      <c r="S23" s="916"/>
      <c r="T23" s="894" t="s">
        <v>1091</v>
      </c>
      <c r="U23" s="894"/>
      <c r="V23" s="944"/>
      <c r="W23" s="945"/>
    </row>
    <row r="24" spans="1:23">
      <c r="A24" s="909">
        <v>16</v>
      </c>
      <c r="B24" s="894"/>
      <c r="C24" s="894" t="s">
        <v>1092</v>
      </c>
      <c r="D24" s="894"/>
      <c r="E24" s="2093"/>
      <c r="F24" s="2096"/>
      <c r="G24" s="909">
        <f t="shared" si="0"/>
        <v>67</v>
      </c>
      <c r="H24" s="894"/>
      <c r="I24" s="894" t="s">
        <v>1093</v>
      </c>
      <c r="J24" s="894"/>
      <c r="K24" s="931">
        <f>SUM(K19:K23)</f>
        <v>0</v>
      </c>
      <c r="L24" s="932">
        <f>SUM(L19:L23)</f>
        <v>0</v>
      </c>
      <c r="M24" s="920">
        <v>120</v>
      </c>
      <c r="N24" s="894" t="s">
        <v>264</v>
      </c>
      <c r="O24" s="927"/>
      <c r="P24" s="2092">
        <v>3076018.85</v>
      </c>
      <c r="Q24" s="2092">
        <v>2905749</v>
      </c>
      <c r="R24" s="893">
        <v>169</v>
      </c>
      <c r="S24" s="916"/>
      <c r="T24" s="894" t="s">
        <v>265</v>
      </c>
      <c r="U24" s="894"/>
      <c r="V24" s="939"/>
      <c r="W24" s="940"/>
    </row>
    <row r="25" spans="1:23">
      <c r="A25" s="909">
        <v>17</v>
      </c>
      <c r="B25" s="894"/>
      <c r="C25" s="894" t="s">
        <v>266</v>
      </c>
      <c r="D25" s="894"/>
      <c r="E25" s="2093"/>
      <c r="F25" s="2096"/>
      <c r="G25" s="909">
        <f t="shared" si="0"/>
        <v>68</v>
      </c>
      <c r="H25" s="894" t="s">
        <v>663</v>
      </c>
      <c r="I25" s="894"/>
      <c r="J25" s="894"/>
      <c r="K25" s="939"/>
      <c r="L25" s="940"/>
      <c r="M25" s="920">
        <v>121</v>
      </c>
      <c r="N25" s="894" t="s">
        <v>267</v>
      </c>
      <c r="O25" s="927"/>
      <c r="P25" s="2092">
        <v>25113.38</v>
      </c>
      <c r="Q25" s="2092">
        <v>32028</v>
      </c>
      <c r="R25" s="893">
        <v>170</v>
      </c>
      <c r="S25" s="916"/>
      <c r="T25" s="894" t="s">
        <v>268</v>
      </c>
      <c r="U25" s="894"/>
      <c r="V25" s="941"/>
      <c r="W25" s="933"/>
    </row>
    <row r="26" spans="1:23">
      <c r="A26" s="909">
        <v>18</v>
      </c>
      <c r="B26" s="894"/>
      <c r="C26" s="894" t="s">
        <v>269</v>
      </c>
      <c r="D26" s="894"/>
      <c r="E26" s="2093"/>
      <c r="F26" s="2096"/>
      <c r="G26" s="909">
        <f t="shared" si="0"/>
        <v>69</v>
      </c>
      <c r="H26" s="894" t="s">
        <v>270</v>
      </c>
      <c r="I26" s="894" t="s">
        <v>664</v>
      </c>
      <c r="J26" s="894"/>
      <c r="K26" s="2090"/>
      <c r="L26" s="2091"/>
      <c r="M26" s="920">
        <v>122</v>
      </c>
      <c r="N26" s="894" t="s">
        <v>271</v>
      </c>
      <c r="O26" s="927"/>
      <c r="P26" s="2092">
        <v>1135846.4099999999</v>
      </c>
      <c r="Q26" s="2092">
        <v>1425324</v>
      </c>
      <c r="R26" s="893">
        <v>171</v>
      </c>
      <c r="S26" s="916"/>
      <c r="T26" s="894" t="s">
        <v>272</v>
      </c>
      <c r="U26" s="894"/>
      <c r="V26" s="941">
        <f>SUM(V25)</f>
        <v>0</v>
      </c>
      <c r="W26" s="933">
        <v>0</v>
      </c>
    </row>
    <row r="27" spans="1:23">
      <c r="A27" s="909">
        <v>19</v>
      </c>
      <c r="B27" s="894"/>
      <c r="C27" s="894" t="s">
        <v>273</v>
      </c>
      <c r="D27" s="894"/>
      <c r="E27" s="2093"/>
      <c r="F27" s="2096"/>
      <c r="G27" s="909">
        <f t="shared" si="0"/>
        <v>70</v>
      </c>
      <c r="H27" s="894" t="s">
        <v>274</v>
      </c>
      <c r="I27" s="894" t="s">
        <v>666</v>
      </c>
      <c r="J27" s="894"/>
      <c r="K27" s="2090"/>
      <c r="L27" s="2091"/>
      <c r="M27" s="920">
        <v>123</v>
      </c>
      <c r="N27" s="894" t="s">
        <v>275</v>
      </c>
      <c r="O27" s="927"/>
      <c r="P27" s="2092">
        <v>345453.62</v>
      </c>
      <c r="Q27" s="2092">
        <v>434417</v>
      </c>
      <c r="R27" s="878">
        <v>172</v>
      </c>
      <c r="S27" s="905"/>
      <c r="T27" s="897" t="s">
        <v>276</v>
      </c>
      <c r="U27" s="897"/>
      <c r="V27" s="942">
        <f>K37+K57+P30+P38+P45+P52+V22+V26</f>
        <v>323113774.28000003</v>
      </c>
      <c r="W27" s="943">
        <v>286735659</v>
      </c>
    </row>
    <row r="28" spans="1:23">
      <c r="A28" s="909">
        <v>20</v>
      </c>
      <c r="B28" s="894"/>
      <c r="C28" s="894" t="s">
        <v>277</v>
      </c>
      <c r="D28" s="894"/>
      <c r="E28" s="941"/>
      <c r="F28" s="933"/>
      <c r="G28" s="909">
        <f t="shared" si="0"/>
        <v>71</v>
      </c>
      <c r="H28" s="894" t="s">
        <v>278</v>
      </c>
      <c r="I28" s="894" t="s">
        <v>279</v>
      </c>
      <c r="J28" s="894"/>
      <c r="K28" s="2090"/>
      <c r="L28" s="2091"/>
      <c r="M28" s="920">
        <v>124</v>
      </c>
      <c r="N28" s="894" t="s">
        <v>280</v>
      </c>
      <c r="O28" s="927"/>
      <c r="P28" s="2092">
        <v>0</v>
      </c>
      <c r="Q28" s="2091">
        <v>1080</v>
      </c>
      <c r="R28" s="893"/>
      <c r="S28" s="916"/>
      <c r="T28" s="894" t="s">
        <v>281</v>
      </c>
      <c r="U28" s="894"/>
      <c r="V28" s="944"/>
      <c r="W28" s="945"/>
    </row>
    <row r="29" spans="1:23">
      <c r="A29" s="909">
        <v>21</v>
      </c>
      <c r="B29" s="894"/>
      <c r="C29" s="894" t="s">
        <v>282</v>
      </c>
      <c r="D29" s="894"/>
      <c r="E29" s="941"/>
      <c r="F29" s="933"/>
      <c r="G29" s="909">
        <f t="shared" si="0"/>
        <v>72</v>
      </c>
      <c r="H29" s="894" t="s">
        <v>283</v>
      </c>
      <c r="I29" s="894" t="s">
        <v>284</v>
      </c>
      <c r="J29" s="894"/>
      <c r="K29" s="2090"/>
      <c r="L29" s="2091"/>
      <c r="M29" s="920">
        <v>125</v>
      </c>
      <c r="N29" s="894" t="s">
        <v>285</v>
      </c>
      <c r="O29" s="927"/>
      <c r="P29" s="938">
        <f>SUM(P20:P28)</f>
        <v>35376447.159999996</v>
      </c>
      <c r="Q29" s="932">
        <v>28901260</v>
      </c>
      <c r="R29" s="878"/>
      <c r="S29" s="897"/>
      <c r="T29" s="897"/>
      <c r="U29" s="897"/>
      <c r="V29" s="897"/>
      <c r="W29" s="946"/>
    </row>
    <row r="30" spans="1:23">
      <c r="A30" s="909">
        <v>22</v>
      </c>
      <c r="B30" s="894"/>
      <c r="C30" s="894" t="s">
        <v>286</v>
      </c>
      <c r="D30" s="894"/>
      <c r="E30" s="947"/>
      <c r="F30" s="948"/>
      <c r="G30" s="909">
        <f t="shared" si="0"/>
        <v>73</v>
      </c>
      <c r="H30" s="894"/>
      <c r="I30" s="930" t="s">
        <v>287</v>
      </c>
      <c r="J30" s="894"/>
      <c r="K30" s="931">
        <f>SUM(K26:K29)</f>
        <v>0</v>
      </c>
      <c r="L30" s="933">
        <f>SUM(L26:L29)</f>
        <v>0</v>
      </c>
      <c r="M30" s="920">
        <v>126</v>
      </c>
      <c r="N30" s="894" t="s">
        <v>288</v>
      </c>
      <c r="O30" s="927"/>
      <c r="P30" s="938">
        <f>P18+P29</f>
        <v>50833877.949999996</v>
      </c>
      <c r="Q30" s="932">
        <v>42113367</v>
      </c>
      <c r="R30" s="878"/>
      <c r="S30" s="897"/>
      <c r="T30" s="897"/>
      <c r="U30" s="897"/>
      <c r="V30" s="897"/>
      <c r="W30" s="946"/>
    </row>
    <row r="31" spans="1:23">
      <c r="A31" s="909">
        <v>23</v>
      </c>
      <c r="B31" s="894"/>
      <c r="C31" s="894" t="s">
        <v>665</v>
      </c>
      <c r="D31" s="894"/>
      <c r="E31" s="936"/>
      <c r="F31" s="937"/>
      <c r="G31" s="909">
        <f t="shared" si="0"/>
        <v>74</v>
      </c>
      <c r="H31" s="930"/>
      <c r="I31" s="930" t="s">
        <v>289</v>
      </c>
      <c r="J31" s="894"/>
      <c r="K31" s="931">
        <f>K24+K30</f>
        <v>0</v>
      </c>
      <c r="L31" s="933">
        <f>L24+L30</f>
        <v>0</v>
      </c>
      <c r="M31" s="920">
        <v>127</v>
      </c>
      <c r="N31" s="888" t="s">
        <v>290</v>
      </c>
      <c r="O31" s="912"/>
      <c r="P31" s="918"/>
      <c r="Q31" s="919"/>
      <c r="R31" s="890" t="s">
        <v>291</v>
      </c>
      <c r="S31" s="891"/>
      <c r="T31" s="891"/>
      <c r="U31" s="891"/>
      <c r="V31" s="891"/>
      <c r="W31" s="892"/>
    </row>
    <row r="32" spans="1:23">
      <c r="A32" s="909">
        <v>24</v>
      </c>
      <c r="B32" s="894"/>
      <c r="C32" s="894" t="s">
        <v>292</v>
      </c>
      <c r="D32" s="894"/>
      <c r="E32" s="2093"/>
      <c r="F32" s="2096"/>
      <c r="G32" s="909">
        <f t="shared" si="0"/>
        <v>75</v>
      </c>
      <c r="H32" s="888" t="s">
        <v>293</v>
      </c>
      <c r="I32" s="888"/>
      <c r="J32" s="888"/>
      <c r="K32" s="939"/>
      <c r="L32" s="940"/>
      <c r="M32" s="920">
        <v>128</v>
      </c>
      <c r="N32" s="894" t="s">
        <v>665</v>
      </c>
      <c r="O32" s="927"/>
      <c r="P32" s="925"/>
      <c r="Q32" s="926"/>
      <c r="R32" s="878"/>
      <c r="S32" s="897"/>
      <c r="T32" s="897"/>
      <c r="U32" s="897"/>
      <c r="V32" s="897"/>
      <c r="W32" s="946"/>
    </row>
    <row r="33" spans="1:23">
      <c r="A33" s="909">
        <v>25</v>
      </c>
      <c r="B33" s="894"/>
      <c r="C33" s="894" t="s">
        <v>294</v>
      </c>
      <c r="D33" s="894"/>
      <c r="E33" s="2093"/>
      <c r="F33" s="2096"/>
      <c r="G33" s="909">
        <f t="shared" si="0"/>
        <v>76</v>
      </c>
      <c r="H33" s="894" t="s">
        <v>295</v>
      </c>
      <c r="I33" s="894" t="s">
        <v>1021</v>
      </c>
      <c r="J33" s="894"/>
      <c r="K33" s="2090">
        <v>138840315.77000001</v>
      </c>
      <c r="L33" s="2090">
        <v>113110911</v>
      </c>
      <c r="M33" s="920">
        <v>129</v>
      </c>
      <c r="N33" s="894" t="s">
        <v>296</v>
      </c>
      <c r="O33" s="927"/>
      <c r="P33" s="2092">
        <v>0</v>
      </c>
      <c r="Q33" s="2092">
        <v>509</v>
      </c>
      <c r="R33" s="878"/>
      <c r="S33" s="897"/>
      <c r="T33" s="897" t="s">
        <v>297</v>
      </c>
      <c r="U33" s="897"/>
      <c r="V33" s="897"/>
      <c r="W33" s="946"/>
    </row>
    <row r="34" spans="1:23">
      <c r="A34" s="909">
        <v>26</v>
      </c>
      <c r="B34" s="894"/>
      <c r="C34" s="894" t="s">
        <v>298</v>
      </c>
      <c r="D34" s="894"/>
      <c r="E34" s="2093"/>
      <c r="F34" s="2096"/>
      <c r="G34" s="909">
        <f t="shared" si="0"/>
        <v>77</v>
      </c>
      <c r="H34" s="894" t="s">
        <v>299</v>
      </c>
      <c r="I34" s="894" t="s">
        <v>300</v>
      </c>
      <c r="J34" s="894"/>
      <c r="K34" s="2090">
        <v>724401.68</v>
      </c>
      <c r="L34" s="2090">
        <v>988223</v>
      </c>
      <c r="M34" s="920">
        <v>130</v>
      </c>
      <c r="N34" s="894" t="s">
        <v>3334</v>
      </c>
      <c r="O34" s="927"/>
      <c r="P34" s="2092">
        <v>736510.52</v>
      </c>
      <c r="Q34" s="2092">
        <v>1829152</v>
      </c>
      <c r="R34" s="878"/>
      <c r="S34" s="897"/>
      <c r="T34" s="897" t="s">
        <v>3335</v>
      </c>
      <c r="U34" s="897"/>
      <c r="V34" s="897"/>
      <c r="W34" s="946"/>
    </row>
    <row r="35" spans="1:23">
      <c r="A35" s="909">
        <v>27</v>
      </c>
      <c r="B35" s="894"/>
      <c r="C35" s="894" t="s">
        <v>3336</v>
      </c>
      <c r="D35" s="894"/>
      <c r="E35" s="2093"/>
      <c r="F35" s="2096"/>
      <c r="G35" s="909">
        <f t="shared" si="0"/>
        <v>78</v>
      </c>
      <c r="H35" s="894" t="s">
        <v>3337</v>
      </c>
      <c r="I35" s="894" t="s">
        <v>1826</v>
      </c>
      <c r="J35" s="894"/>
      <c r="K35" s="2097"/>
      <c r="L35" s="2097"/>
      <c r="M35" s="920">
        <v>131</v>
      </c>
      <c r="N35" s="894" t="s">
        <v>4412</v>
      </c>
      <c r="O35" s="927"/>
      <c r="P35" s="2092">
        <v>11690847.52</v>
      </c>
      <c r="Q35" s="2092">
        <v>10877277</v>
      </c>
      <c r="R35" s="878"/>
      <c r="S35" s="897"/>
      <c r="T35" s="897" t="s">
        <v>4413</v>
      </c>
      <c r="U35" s="897"/>
      <c r="V35" s="897"/>
      <c r="W35" s="946"/>
    </row>
    <row r="36" spans="1:23">
      <c r="A36" s="909">
        <v>28</v>
      </c>
      <c r="B36" s="894"/>
      <c r="C36" s="894" t="s">
        <v>4414</v>
      </c>
      <c r="D36" s="894"/>
      <c r="E36" s="2093"/>
      <c r="F36" s="2096"/>
      <c r="G36" s="909">
        <f t="shared" si="0"/>
        <v>79</v>
      </c>
      <c r="H36" s="894"/>
      <c r="I36" s="894" t="s">
        <v>4415</v>
      </c>
      <c r="J36" s="894"/>
      <c r="K36" s="931">
        <f>SUM(K33:K35)</f>
        <v>139564717.45000002</v>
      </c>
      <c r="L36" s="931">
        <v>114099134</v>
      </c>
      <c r="M36" s="920">
        <f>SUM(M33:M35)</f>
        <v>390</v>
      </c>
      <c r="N36" s="894" t="s">
        <v>4416</v>
      </c>
      <c r="O36" s="927"/>
      <c r="P36" s="2092">
        <v>2073761.98</v>
      </c>
      <c r="Q36" s="2092">
        <v>2019493</v>
      </c>
      <c r="R36" s="878"/>
      <c r="S36" s="897"/>
      <c r="T36" s="897" t="s">
        <v>2591</v>
      </c>
      <c r="U36" s="897"/>
      <c r="V36" s="897"/>
      <c r="W36" s="946"/>
    </row>
    <row r="37" spans="1:23">
      <c r="A37" s="909">
        <v>29</v>
      </c>
      <c r="B37" s="894"/>
      <c r="C37" s="894" t="s">
        <v>2592</v>
      </c>
      <c r="D37" s="894"/>
      <c r="E37" s="2093"/>
      <c r="F37" s="2096"/>
      <c r="G37" s="909">
        <f t="shared" si="0"/>
        <v>80</v>
      </c>
      <c r="H37" s="894"/>
      <c r="I37" s="894" t="s">
        <v>2593</v>
      </c>
      <c r="J37" s="894"/>
      <c r="K37" s="931">
        <f>E29+E49+K16+K31+K36</f>
        <v>139564717.45000002</v>
      </c>
      <c r="L37" s="931">
        <v>114099134</v>
      </c>
      <c r="M37" s="920">
        <v>133</v>
      </c>
      <c r="N37" s="894" t="s">
        <v>2594</v>
      </c>
      <c r="O37" s="927"/>
      <c r="P37" s="2092">
        <v>63199.53</v>
      </c>
      <c r="Q37" s="2092">
        <v>85605</v>
      </c>
      <c r="R37" s="878"/>
      <c r="S37" s="897"/>
      <c r="T37" s="897" t="s">
        <v>4135</v>
      </c>
      <c r="U37" s="897"/>
      <c r="V37" s="897"/>
      <c r="W37" s="946"/>
    </row>
    <row r="38" spans="1:23">
      <c r="A38" s="909">
        <v>30</v>
      </c>
      <c r="B38" s="894"/>
      <c r="C38" s="894" t="s">
        <v>2398</v>
      </c>
      <c r="D38" s="894"/>
      <c r="E38" s="2093"/>
      <c r="F38" s="2096"/>
      <c r="G38" s="909">
        <f t="shared" si="0"/>
        <v>81</v>
      </c>
      <c r="H38" s="888" t="s">
        <v>2399</v>
      </c>
      <c r="I38" s="888"/>
      <c r="J38" s="888"/>
      <c r="K38" s="934"/>
      <c r="L38" s="935"/>
      <c r="M38" s="920">
        <v>134</v>
      </c>
      <c r="N38" s="894" t="s">
        <v>2400</v>
      </c>
      <c r="O38" s="927"/>
      <c r="P38" s="938">
        <f>SUM(P33:P37)</f>
        <v>14564319.549999999</v>
      </c>
      <c r="Q38" s="932">
        <v>14812036</v>
      </c>
      <c r="R38" s="878"/>
      <c r="S38" s="897"/>
      <c r="T38" s="897" t="s">
        <v>2401</v>
      </c>
      <c r="U38" s="897"/>
      <c r="V38" s="897"/>
      <c r="W38" s="946"/>
    </row>
    <row r="39" spans="1:23">
      <c r="A39" s="909">
        <v>31</v>
      </c>
      <c r="B39" s="894"/>
      <c r="C39" s="894" t="s">
        <v>2402</v>
      </c>
      <c r="D39" s="894"/>
      <c r="E39" s="2093"/>
      <c r="F39" s="2096"/>
      <c r="G39" s="909">
        <f t="shared" si="0"/>
        <v>82</v>
      </c>
      <c r="H39" s="894" t="s">
        <v>665</v>
      </c>
      <c r="I39" s="894"/>
      <c r="J39" s="894"/>
      <c r="K39" s="936"/>
      <c r="L39" s="937"/>
      <c r="M39" s="920">
        <v>135</v>
      </c>
      <c r="N39" s="888" t="s">
        <v>2403</v>
      </c>
      <c r="O39" s="912"/>
      <c r="P39" s="934"/>
      <c r="Q39" s="935"/>
      <c r="R39" s="878"/>
      <c r="S39" s="897"/>
      <c r="T39" s="897" t="s">
        <v>2404</v>
      </c>
      <c r="U39" s="897"/>
      <c r="V39" s="897"/>
      <c r="W39" s="946"/>
    </row>
    <row r="40" spans="1:23">
      <c r="A40" s="909">
        <v>32</v>
      </c>
      <c r="B40" s="894"/>
      <c r="C40" s="894" t="s">
        <v>2405</v>
      </c>
      <c r="D40" s="894"/>
      <c r="E40" s="2093"/>
      <c r="F40" s="2096"/>
      <c r="G40" s="909">
        <f t="shared" si="0"/>
        <v>83</v>
      </c>
      <c r="H40" s="894" t="s">
        <v>2406</v>
      </c>
      <c r="I40" s="894" t="s">
        <v>1074</v>
      </c>
      <c r="J40" s="894"/>
      <c r="K40" s="2090">
        <v>1870338.29</v>
      </c>
      <c r="L40" s="2090">
        <v>2008287</v>
      </c>
      <c r="M40" s="920">
        <v>136</v>
      </c>
      <c r="N40" s="894" t="s">
        <v>665</v>
      </c>
      <c r="O40" s="927"/>
      <c r="P40" s="936"/>
      <c r="Q40" s="937"/>
      <c r="R40" s="893"/>
      <c r="S40" s="894"/>
      <c r="T40" s="894"/>
      <c r="U40" s="894"/>
      <c r="V40" s="894"/>
      <c r="W40" s="895"/>
    </row>
    <row r="41" spans="1:23">
      <c r="A41" s="909">
        <v>33</v>
      </c>
      <c r="B41" s="894"/>
      <c r="C41" s="894" t="s">
        <v>2407</v>
      </c>
      <c r="D41" s="894"/>
      <c r="E41" s="941"/>
      <c r="F41" s="933"/>
      <c r="G41" s="909">
        <f t="shared" ref="G41:G60" si="1">G40+1</f>
        <v>84</v>
      </c>
      <c r="H41" s="894" t="s">
        <v>2408</v>
      </c>
      <c r="I41" s="894" t="s">
        <v>2409</v>
      </c>
      <c r="J41" s="894"/>
      <c r="K41" s="2090">
        <v>1614436</v>
      </c>
      <c r="L41" s="2090">
        <v>1648607</v>
      </c>
      <c r="M41" s="920">
        <v>137</v>
      </c>
      <c r="N41" s="894" t="s">
        <v>2410</v>
      </c>
      <c r="O41" s="927"/>
      <c r="P41" s="2092">
        <v>0</v>
      </c>
      <c r="Q41" s="2091"/>
      <c r="R41" s="893"/>
      <c r="S41" s="894"/>
      <c r="T41" s="894" t="s">
        <v>2411</v>
      </c>
      <c r="U41" s="2085"/>
      <c r="V41" s="2098">
        <v>41639</v>
      </c>
      <c r="W41" s="2099"/>
    </row>
    <row r="42" spans="1:23">
      <c r="A42" s="909">
        <v>34</v>
      </c>
      <c r="B42" s="894"/>
      <c r="C42" s="894" t="s">
        <v>663</v>
      </c>
      <c r="D42" s="894"/>
      <c r="E42" s="936"/>
      <c r="F42" s="937"/>
      <c r="G42" s="909">
        <f t="shared" si="1"/>
        <v>85</v>
      </c>
      <c r="H42" s="894" t="s">
        <v>2412</v>
      </c>
      <c r="I42" s="894" t="s">
        <v>2413</v>
      </c>
      <c r="J42" s="894"/>
      <c r="K42" s="2090">
        <v>2652448.6</v>
      </c>
      <c r="L42" s="2090">
        <v>1740971</v>
      </c>
      <c r="M42" s="920">
        <v>138</v>
      </c>
      <c r="N42" s="894" t="s">
        <v>2414</v>
      </c>
      <c r="O42" s="927"/>
      <c r="P42" s="2092">
        <v>24091045.670000002</v>
      </c>
      <c r="Q42" s="2091">
        <v>8905890</v>
      </c>
      <c r="R42" s="893"/>
      <c r="S42" s="894"/>
      <c r="T42" s="894" t="s">
        <v>2415</v>
      </c>
      <c r="U42" s="2085"/>
      <c r="V42" s="2100">
        <v>387</v>
      </c>
      <c r="W42" s="2099"/>
    </row>
    <row r="43" spans="1:23">
      <c r="A43" s="909">
        <v>35</v>
      </c>
      <c r="B43" s="894"/>
      <c r="C43" s="894" t="s">
        <v>2416</v>
      </c>
      <c r="D43" s="894"/>
      <c r="E43" s="2093"/>
      <c r="F43" s="2096"/>
      <c r="G43" s="909">
        <f t="shared" si="1"/>
        <v>86</v>
      </c>
      <c r="H43" s="894" t="s">
        <v>2417</v>
      </c>
      <c r="I43" s="894" t="s">
        <v>2418</v>
      </c>
      <c r="J43" s="894"/>
      <c r="K43" s="2090">
        <v>610943.92000000004</v>
      </c>
      <c r="L43" s="2090">
        <v>669325</v>
      </c>
      <c r="M43" s="920">
        <v>139</v>
      </c>
      <c r="N43" s="894" t="s">
        <v>2419</v>
      </c>
      <c r="O43" s="927"/>
      <c r="P43" s="2092">
        <v>231730.93</v>
      </c>
      <c r="Q43" s="2092">
        <v>344162</v>
      </c>
      <c r="R43" s="893"/>
      <c r="S43" s="894"/>
      <c r="T43" s="894" t="s">
        <v>2420</v>
      </c>
      <c r="U43" s="2085"/>
      <c r="V43" s="2085"/>
      <c r="W43" s="2099"/>
    </row>
    <row r="44" spans="1:23">
      <c r="A44" s="909">
        <v>36</v>
      </c>
      <c r="B44" s="894"/>
      <c r="C44" s="894" t="s">
        <v>2421</v>
      </c>
      <c r="D44" s="894"/>
      <c r="E44" s="2093"/>
      <c r="F44" s="2096"/>
      <c r="G44" s="909">
        <f t="shared" si="1"/>
        <v>87</v>
      </c>
      <c r="H44" s="894" t="s">
        <v>2422</v>
      </c>
      <c r="I44" s="894" t="s">
        <v>2423</v>
      </c>
      <c r="J44" s="894"/>
      <c r="K44" s="2090">
        <v>10004.27</v>
      </c>
      <c r="L44" s="2090"/>
      <c r="M44" s="920">
        <v>140</v>
      </c>
      <c r="N44" s="894" t="s">
        <v>2424</v>
      </c>
      <c r="O44" s="927"/>
      <c r="P44" s="2092">
        <v>3582516.42</v>
      </c>
      <c r="Q44" s="2092">
        <v>11343541</v>
      </c>
      <c r="R44" s="893"/>
      <c r="S44" s="894"/>
      <c r="T44" s="894" t="s">
        <v>4523</v>
      </c>
      <c r="U44" s="2085"/>
      <c r="V44" s="2100">
        <v>387</v>
      </c>
      <c r="W44" s="2099"/>
    </row>
    <row r="45" spans="1:23">
      <c r="A45" s="909">
        <v>37</v>
      </c>
      <c r="B45" s="894"/>
      <c r="C45" s="894" t="s">
        <v>2803</v>
      </c>
      <c r="D45" s="894"/>
      <c r="E45" s="2093"/>
      <c r="F45" s="2096"/>
      <c r="G45" s="909">
        <f t="shared" si="1"/>
        <v>88</v>
      </c>
      <c r="H45" s="894" t="s">
        <v>2804</v>
      </c>
      <c r="I45" s="894" t="s">
        <v>342</v>
      </c>
      <c r="J45" s="894"/>
      <c r="K45" s="2090">
        <v>-10819.01</v>
      </c>
      <c r="L45" s="2090">
        <v>-188817</v>
      </c>
      <c r="M45" s="920">
        <v>141</v>
      </c>
      <c r="N45" s="894" t="s">
        <v>2805</v>
      </c>
      <c r="O45" s="927"/>
      <c r="P45" s="938">
        <f>SUM(P41:P44)</f>
        <v>27905293.020000003</v>
      </c>
      <c r="Q45" s="932">
        <v>20593593</v>
      </c>
      <c r="R45" s="878"/>
      <c r="S45" s="897"/>
      <c r="T45" s="897"/>
      <c r="U45" s="897"/>
      <c r="V45" s="897"/>
      <c r="W45" s="946"/>
    </row>
    <row r="46" spans="1:23">
      <c r="A46" s="909">
        <v>38</v>
      </c>
      <c r="B46" s="894"/>
      <c r="C46" s="894" t="s">
        <v>2806</v>
      </c>
      <c r="D46" s="894"/>
      <c r="E46" s="2093"/>
      <c r="F46" s="2096"/>
      <c r="G46" s="909">
        <f t="shared" si="1"/>
        <v>89</v>
      </c>
      <c r="H46" s="894" t="s">
        <v>2807</v>
      </c>
      <c r="I46" s="894" t="s">
        <v>3217</v>
      </c>
      <c r="J46" s="894"/>
      <c r="K46" s="2097">
        <v>559846.38</v>
      </c>
      <c r="L46" s="2097">
        <v>370629</v>
      </c>
      <c r="M46" s="920">
        <v>142</v>
      </c>
      <c r="N46" s="888" t="s">
        <v>4524</v>
      </c>
      <c r="O46" s="912"/>
      <c r="P46" s="934"/>
      <c r="Q46" s="935"/>
      <c r="R46" s="878"/>
      <c r="S46" s="897"/>
      <c r="T46" s="897"/>
      <c r="U46" s="897"/>
      <c r="V46" s="897"/>
      <c r="W46" s="946"/>
    </row>
    <row r="47" spans="1:23">
      <c r="A47" s="909">
        <v>39</v>
      </c>
      <c r="B47" s="894"/>
      <c r="C47" s="894" t="s">
        <v>4525</v>
      </c>
      <c r="D47" s="894"/>
      <c r="E47" s="2093"/>
      <c r="F47" s="2096"/>
      <c r="G47" s="909">
        <f t="shared" si="1"/>
        <v>90</v>
      </c>
      <c r="H47" s="894" t="s">
        <v>4526</v>
      </c>
      <c r="I47" s="894" t="s">
        <v>1630</v>
      </c>
      <c r="J47" s="894"/>
      <c r="K47" s="2090">
        <v>1530472.93</v>
      </c>
      <c r="L47" s="2090">
        <v>1383355</v>
      </c>
      <c r="M47" s="920">
        <v>143</v>
      </c>
      <c r="N47" s="894" t="s">
        <v>665</v>
      </c>
      <c r="O47" s="927"/>
      <c r="P47" s="936"/>
      <c r="Q47" s="937"/>
      <c r="R47" s="878"/>
      <c r="S47" s="897"/>
      <c r="T47" s="897"/>
      <c r="U47" s="897"/>
      <c r="V47" s="897"/>
      <c r="W47" s="946"/>
    </row>
    <row r="48" spans="1:23">
      <c r="A48" s="909">
        <v>40</v>
      </c>
      <c r="B48" s="894"/>
      <c r="C48" s="894" t="s">
        <v>4527</v>
      </c>
      <c r="D48" s="894"/>
      <c r="E48" s="941"/>
      <c r="F48" s="933"/>
      <c r="G48" s="909">
        <f t="shared" si="1"/>
        <v>91</v>
      </c>
      <c r="H48" s="894"/>
      <c r="I48" s="894" t="s">
        <v>4528</v>
      </c>
      <c r="J48" s="894"/>
      <c r="K48" s="931">
        <f>SUM(K40:K47)</f>
        <v>8837671.3800000008</v>
      </c>
      <c r="L48" s="931">
        <v>7632357</v>
      </c>
      <c r="M48" s="920">
        <v>144</v>
      </c>
      <c r="N48" s="894" t="s">
        <v>4529</v>
      </c>
      <c r="O48" s="927"/>
      <c r="P48" s="2092">
        <v>3585.24</v>
      </c>
      <c r="Q48" s="2092">
        <v>10971</v>
      </c>
      <c r="R48" s="878"/>
      <c r="S48" s="897"/>
      <c r="T48" s="897"/>
      <c r="U48" s="897"/>
      <c r="V48" s="897"/>
      <c r="W48" s="946"/>
    </row>
    <row r="49" spans="1:23">
      <c r="A49" s="909">
        <v>41</v>
      </c>
      <c r="B49" s="894"/>
      <c r="C49" s="894" t="s">
        <v>4530</v>
      </c>
      <c r="D49" s="894"/>
      <c r="E49" s="941"/>
      <c r="F49" s="933"/>
      <c r="G49" s="909">
        <f t="shared" si="1"/>
        <v>92</v>
      </c>
      <c r="H49" s="894" t="s">
        <v>663</v>
      </c>
      <c r="I49" s="894"/>
      <c r="J49" s="894"/>
      <c r="K49" s="939"/>
      <c r="L49" s="940"/>
      <c r="M49" s="920">
        <v>145</v>
      </c>
      <c r="N49" s="894" t="s">
        <v>4531</v>
      </c>
      <c r="O49" s="927"/>
      <c r="P49" s="2092">
        <v>5172.96</v>
      </c>
      <c r="Q49" s="2092">
        <v>7296</v>
      </c>
      <c r="R49" s="878"/>
      <c r="S49" s="897"/>
      <c r="T49" s="897"/>
      <c r="U49" s="897"/>
      <c r="V49" s="897"/>
      <c r="W49" s="946"/>
    </row>
    <row r="50" spans="1:23">
      <c r="A50" s="909">
        <v>42</v>
      </c>
      <c r="B50" s="894"/>
      <c r="C50" s="894" t="s">
        <v>1129</v>
      </c>
      <c r="D50" s="894"/>
      <c r="E50" s="934"/>
      <c r="F50" s="935"/>
      <c r="G50" s="909">
        <f t="shared" si="1"/>
        <v>93</v>
      </c>
      <c r="H50" s="894" t="s">
        <v>1130</v>
      </c>
      <c r="I50" s="894" t="s">
        <v>664</v>
      </c>
      <c r="J50" s="894"/>
      <c r="K50" s="2090">
        <v>2142.34</v>
      </c>
      <c r="L50" s="2091">
        <v>1079</v>
      </c>
      <c r="M50" s="920">
        <v>146</v>
      </c>
      <c r="N50" s="894" t="s">
        <v>1164</v>
      </c>
      <c r="O50" s="927"/>
      <c r="P50" s="2092">
        <v>0</v>
      </c>
      <c r="Q50" s="2092"/>
      <c r="R50" s="878"/>
      <c r="S50" s="897"/>
      <c r="T50" s="897"/>
      <c r="U50" s="897"/>
      <c r="V50" s="897"/>
      <c r="W50" s="946"/>
    </row>
    <row r="51" spans="1:23">
      <c r="A51" s="909">
        <v>43</v>
      </c>
      <c r="B51" s="894"/>
      <c r="C51" s="894" t="s">
        <v>665</v>
      </c>
      <c r="D51" s="894"/>
      <c r="E51" s="936"/>
      <c r="F51" s="937"/>
      <c r="G51" s="909">
        <f t="shared" si="1"/>
        <v>94</v>
      </c>
      <c r="H51" s="894" t="s">
        <v>1165</v>
      </c>
      <c r="I51" s="894" t="s">
        <v>666</v>
      </c>
      <c r="J51" s="894"/>
      <c r="K51" s="2090">
        <v>407741.68</v>
      </c>
      <c r="L51" s="2090">
        <v>497202</v>
      </c>
      <c r="M51" s="920">
        <v>147</v>
      </c>
      <c r="N51" s="894" t="s">
        <v>1166</v>
      </c>
      <c r="O51" s="927"/>
      <c r="P51" s="2092">
        <v>0</v>
      </c>
      <c r="Q51" s="2092">
        <v>1218</v>
      </c>
      <c r="R51" s="878"/>
      <c r="S51" s="897"/>
      <c r="T51" s="897"/>
      <c r="U51" s="897"/>
      <c r="V51" s="897"/>
      <c r="W51" s="946"/>
    </row>
    <row r="52" spans="1:23">
      <c r="A52" s="909">
        <v>44</v>
      </c>
      <c r="B52" s="894"/>
      <c r="C52" s="894" t="s">
        <v>1167</v>
      </c>
      <c r="D52" s="894"/>
      <c r="E52" s="2093"/>
      <c r="F52" s="2096"/>
      <c r="G52" s="909">
        <f t="shared" si="1"/>
        <v>95</v>
      </c>
      <c r="H52" s="894" t="s">
        <v>1168</v>
      </c>
      <c r="I52" s="894" t="s">
        <v>1169</v>
      </c>
      <c r="J52" s="894"/>
      <c r="K52" s="2090">
        <v>1100273.45</v>
      </c>
      <c r="L52" s="2090">
        <v>312282</v>
      </c>
      <c r="M52" s="920">
        <v>148</v>
      </c>
      <c r="N52" s="894" t="s">
        <v>1170</v>
      </c>
      <c r="O52" s="927"/>
      <c r="P52" s="938">
        <f>SUM(P48:P51)</f>
        <v>8758.2000000000007</v>
      </c>
      <c r="Q52" s="932">
        <v>19485</v>
      </c>
      <c r="R52" s="878"/>
      <c r="S52" s="897"/>
      <c r="T52" s="897"/>
      <c r="U52" s="897"/>
      <c r="V52" s="897"/>
      <c r="W52" s="946"/>
    </row>
    <row r="53" spans="1:23">
      <c r="A53" s="909">
        <v>45</v>
      </c>
      <c r="B53" s="894"/>
      <c r="C53" s="894" t="s">
        <v>1171</v>
      </c>
      <c r="D53" s="894"/>
      <c r="E53" s="2093"/>
      <c r="F53" s="2096"/>
      <c r="G53" s="909">
        <f t="shared" si="1"/>
        <v>96</v>
      </c>
      <c r="H53" s="894" t="s">
        <v>1172</v>
      </c>
      <c r="I53" s="894" t="s">
        <v>1525</v>
      </c>
      <c r="J53" s="894"/>
      <c r="K53" s="2090">
        <v>2473015.19</v>
      </c>
      <c r="L53" s="2090">
        <v>3069051</v>
      </c>
      <c r="M53" s="920">
        <v>149</v>
      </c>
      <c r="N53" s="888" t="s">
        <v>1526</v>
      </c>
      <c r="O53" s="912"/>
      <c r="P53" s="934"/>
      <c r="Q53" s="935"/>
      <c r="R53" s="878"/>
      <c r="S53" s="897"/>
      <c r="T53" s="897"/>
      <c r="U53" s="897"/>
      <c r="V53" s="897"/>
      <c r="W53" s="946"/>
    </row>
    <row r="54" spans="1:23">
      <c r="A54" s="909">
        <v>46</v>
      </c>
      <c r="B54" s="894"/>
      <c r="C54" s="894" t="s">
        <v>1527</v>
      </c>
      <c r="D54" s="894"/>
      <c r="E54" s="2093"/>
      <c r="F54" s="2096"/>
      <c r="G54" s="909">
        <f t="shared" si="1"/>
        <v>97</v>
      </c>
      <c r="H54" s="894" t="s">
        <v>1528</v>
      </c>
      <c r="I54" s="894" t="s">
        <v>2443</v>
      </c>
      <c r="J54" s="894"/>
      <c r="K54" s="2090">
        <v>93722.85</v>
      </c>
      <c r="L54" s="2090">
        <v>0</v>
      </c>
      <c r="M54" s="920">
        <v>150</v>
      </c>
      <c r="N54" s="894" t="s">
        <v>665</v>
      </c>
      <c r="O54" s="927"/>
      <c r="P54" s="936"/>
      <c r="Q54" s="937"/>
      <c r="R54" s="878"/>
      <c r="S54" s="897"/>
      <c r="T54" s="897"/>
      <c r="U54" s="897"/>
      <c r="V54" s="897"/>
      <c r="W54" s="946"/>
    </row>
    <row r="55" spans="1:23">
      <c r="A55" s="909">
        <v>47</v>
      </c>
      <c r="B55" s="894"/>
      <c r="C55" s="894" t="s">
        <v>2444</v>
      </c>
      <c r="D55" s="894"/>
      <c r="E55" s="2093"/>
      <c r="F55" s="2096"/>
      <c r="G55" s="909">
        <f t="shared" si="1"/>
        <v>98</v>
      </c>
      <c r="H55" s="894" t="s">
        <v>2425</v>
      </c>
      <c r="I55" s="894" t="s">
        <v>2426</v>
      </c>
      <c r="J55" s="894"/>
      <c r="K55" s="2090">
        <v>0</v>
      </c>
      <c r="L55" s="2090">
        <v>-94</v>
      </c>
      <c r="M55" s="920">
        <v>151</v>
      </c>
      <c r="N55" s="894" t="s">
        <v>2427</v>
      </c>
      <c r="O55" s="927"/>
      <c r="P55" s="2092">
        <v>8058026.0300000003</v>
      </c>
      <c r="Q55" s="2092">
        <v>7864827</v>
      </c>
      <c r="R55" s="878"/>
      <c r="S55" s="897"/>
      <c r="T55" s="897"/>
      <c r="U55" s="897"/>
      <c r="V55" s="897"/>
      <c r="W55" s="946"/>
    </row>
    <row r="56" spans="1:23">
      <c r="A56" s="909">
        <v>48</v>
      </c>
      <c r="B56" s="894"/>
      <c r="C56" s="894" t="s">
        <v>2428</v>
      </c>
      <c r="D56" s="894"/>
      <c r="E56" s="2093"/>
      <c r="F56" s="2096"/>
      <c r="G56" s="909">
        <f t="shared" si="1"/>
        <v>99</v>
      </c>
      <c r="H56" s="894"/>
      <c r="I56" s="930" t="s">
        <v>2429</v>
      </c>
      <c r="J56" s="894"/>
      <c r="K56" s="931">
        <f>SUM(K50:K55)</f>
        <v>4076895.5100000002</v>
      </c>
      <c r="L56" s="931">
        <v>3879520</v>
      </c>
      <c r="M56" s="920">
        <v>152</v>
      </c>
      <c r="N56" s="894" t="s">
        <v>2430</v>
      </c>
      <c r="O56" s="927"/>
      <c r="P56" s="2092">
        <v>1819116.72</v>
      </c>
      <c r="Q56" s="2092">
        <v>2936814</v>
      </c>
      <c r="R56" s="878"/>
      <c r="S56" s="897"/>
      <c r="T56" s="897"/>
      <c r="U56" s="897"/>
      <c r="V56" s="897"/>
      <c r="W56" s="946"/>
    </row>
    <row r="57" spans="1:23" ht="15.75" thickBot="1">
      <c r="A57" s="909">
        <v>49</v>
      </c>
      <c r="B57" s="894"/>
      <c r="C57" s="894" t="s">
        <v>2431</v>
      </c>
      <c r="D57" s="894"/>
      <c r="E57" s="2093"/>
      <c r="F57" s="2096"/>
      <c r="G57" s="909">
        <f t="shared" si="1"/>
        <v>100</v>
      </c>
      <c r="H57" s="894"/>
      <c r="I57" s="894" t="s">
        <v>2432</v>
      </c>
      <c r="J57" s="894"/>
      <c r="K57" s="931">
        <f>K48+K56</f>
        <v>12914566.890000001</v>
      </c>
      <c r="L57" s="931">
        <v>11511877</v>
      </c>
      <c r="M57" s="949">
        <v>153</v>
      </c>
      <c r="N57" s="950" t="s">
        <v>4144</v>
      </c>
      <c r="O57" s="951"/>
      <c r="P57" s="2101">
        <v>-10360449.1</v>
      </c>
      <c r="Q57" s="2101">
        <v>-8009178</v>
      </c>
      <c r="R57" s="952"/>
      <c r="S57" s="950"/>
      <c r="T57" s="950"/>
      <c r="U57" s="950"/>
      <c r="V57" s="950"/>
      <c r="W57" s="953"/>
    </row>
    <row r="58" spans="1:23" ht="15.75" thickBot="1">
      <c r="A58" s="954">
        <v>50</v>
      </c>
      <c r="B58" s="950"/>
      <c r="C58" s="950" t="s">
        <v>4145</v>
      </c>
      <c r="D58" s="950"/>
      <c r="E58" s="955"/>
      <c r="F58" s="956"/>
      <c r="G58" s="909">
        <f t="shared" si="1"/>
        <v>101</v>
      </c>
      <c r="H58" s="888" t="s">
        <v>4146</v>
      </c>
      <c r="I58" s="888"/>
      <c r="J58" s="888"/>
      <c r="K58" s="957"/>
      <c r="L58" s="958"/>
      <c r="M58" s="906"/>
      <c r="N58" s="906"/>
      <c r="O58" s="906"/>
      <c r="P58" s="906"/>
      <c r="Q58" s="906"/>
      <c r="R58" s="906"/>
      <c r="S58" s="906"/>
      <c r="T58" s="906"/>
      <c r="U58" s="906"/>
      <c r="V58" s="906"/>
      <c r="W58" s="906"/>
    </row>
    <row r="59" spans="1:23">
      <c r="A59" s="907"/>
      <c r="B59" s="907"/>
      <c r="C59" s="907"/>
      <c r="D59" s="907"/>
      <c r="E59" s="907"/>
      <c r="F59" s="907"/>
      <c r="G59" s="909">
        <f t="shared" si="1"/>
        <v>102</v>
      </c>
      <c r="H59" s="894" t="s">
        <v>665</v>
      </c>
      <c r="I59" s="894"/>
      <c r="J59" s="894"/>
      <c r="K59" s="959"/>
      <c r="L59" s="960"/>
      <c r="M59" s="961" t="s">
        <v>4147</v>
      </c>
      <c r="N59" s="962"/>
      <c r="O59" s="906"/>
      <c r="P59" s="907"/>
      <c r="Q59" s="907"/>
      <c r="R59" s="961" t="s">
        <v>4147</v>
      </c>
      <c r="S59" s="907"/>
      <c r="T59" s="961"/>
      <c r="U59" s="906"/>
      <c r="V59" s="907"/>
      <c r="W59" s="907" t="s">
        <v>4148</v>
      </c>
    </row>
    <row r="60" spans="1:23" ht="15.75" thickBot="1">
      <c r="A60" s="961" t="s">
        <v>4147</v>
      </c>
      <c r="B60" s="907"/>
      <c r="C60" s="963"/>
      <c r="D60" s="906"/>
      <c r="E60" s="907"/>
      <c r="F60" s="907"/>
      <c r="G60" s="954">
        <f t="shared" si="1"/>
        <v>103</v>
      </c>
      <c r="H60" s="950" t="s">
        <v>4149</v>
      </c>
      <c r="I60" s="950" t="s">
        <v>1074</v>
      </c>
      <c r="J60" s="950"/>
      <c r="K60" s="2102">
        <v>4501283.97</v>
      </c>
      <c r="L60" s="2102">
        <v>4117449</v>
      </c>
      <c r="M60" s="907" t="s">
        <v>4150</v>
      </c>
      <c r="N60" s="907"/>
      <c r="O60" s="907"/>
      <c r="P60" s="907"/>
      <c r="Q60" s="907"/>
      <c r="R60" s="907" t="s">
        <v>4151</v>
      </c>
      <c r="S60" s="907"/>
      <c r="T60" s="907"/>
      <c r="U60" s="907"/>
      <c r="V60" s="907"/>
      <c r="W60" s="907"/>
    </row>
    <row r="61" spans="1:23">
      <c r="A61" s="907" t="s">
        <v>4152</v>
      </c>
      <c r="B61" s="907"/>
      <c r="C61" s="907"/>
      <c r="D61" s="907"/>
      <c r="E61" s="907"/>
      <c r="F61" s="907"/>
      <c r="G61" s="906"/>
      <c r="H61" s="906"/>
      <c r="I61" s="906"/>
      <c r="J61" s="906"/>
      <c r="K61" s="906"/>
      <c r="L61" s="906"/>
      <c r="M61" s="906"/>
      <c r="N61" s="906"/>
      <c r="O61" s="906"/>
      <c r="P61" s="906"/>
      <c r="Q61" s="906"/>
    </row>
    <row r="62" spans="1:23">
      <c r="A62" s="907"/>
      <c r="B62" s="907"/>
      <c r="C62" s="907"/>
      <c r="D62" s="907"/>
      <c r="E62" s="907"/>
      <c r="F62" s="907"/>
      <c r="G62" s="906" t="s">
        <v>4153</v>
      </c>
      <c r="H62" s="906"/>
      <c r="I62" s="906"/>
      <c r="J62" s="906"/>
      <c r="K62" s="906"/>
      <c r="L62" s="906"/>
      <c r="M62" s="906"/>
      <c r="N62" s="906"/>
      <c r="O62" s="906"/>
      <c r="P62" s="906"/>
      <c r="Q62" s="906"/>
    </row>
    <row r="63" spans="1:23">
      <c r="G63" s="3453">
        <v>321</v>
      </c>
      <c r="H63" s="3453"/>
      <c r="I63" s="3453"/>
      <c r="J63" s="3453"/>
      <c r="K63" s="3453"/>
      <c r="L63" s="3453"/>
    </row>
  </sheetData>
  <mergeCells count="1">
    <mergeCell ref="G63:L63"/>
  </mergeCells>
  <phoneticPr fontId="78" type="noConversion"/>
  <printOptions horizontalCentered="1" verticalCentered="1"/>
  <pageMargins left="0" right="0" top="0" bottom="0" header="0.25" footer="0.25"/>
  <pageSetup scale="68" fitToWidth="4" orientation="portrait" r:id="rId1"/>
  <headerFooter alignWithMargins="0"/>
  <colBreaks count="3" manualBreakCount="3">
    <brk id="6" max="1048575" man="1"/>
    <brk id="12" max="1048575" man="1"/>
    <brk id="17"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4" enableFormatConditionsCalculation="0">
    <tabColor rgb="FF00B050"/>
  </sheetPr>
  <dimension ref="A1:P257"/>
  <sheetViews>
    <sheetView defaultGridColor="0" view="pageBreakPreview" topLeftCell="E1" colorId="22" zoomScaleNormal="85" zoomScaleSheetLayoutView="100" workbookViewId="0">
      <selection activeCell="J32" sqref="J32"/>
    </sheetView>
  </sheetViews>
  <sheetFormatPr defaultColWidth="9.6640625" defaultRowHeight="15"/>
  <cols>
    <col min="1" max="1" width="4.6640625" style="4" customWidth="1"/>
    <col min="2" max="2" width="30.6640625" style="4" customWidth="1"/>
    <col min="3" max="4" width="11.6640625" style="4" customWidth="1"/>
    <col min="5" max="6" width="12.6640625" style="4" customWidth="1"/>
    <col min="7" max="7" width="18.77734375" style="4" customWidth="1"/>
    <col min="8" max="8" width="3.6640625" style="4" customWidth="1"/>
    <col min="9" max="9" width="12.6640625" style="4" customWidth="1"/>
    <col min="10" max="10" width="13.6640625" style="4" customWidth="1"/>
    <col min="11" max="11" width="14.109375" style="4" customWidth="1"/>
    <col min="12" max="14" width="13.6640625" style="4" customWidth="1"/>
    <col min="15" max="15" width="15.6640625" style="4" customWidth="1"/>
    <col min="16" max="16" width="4.6640625" style="4" customWidth="1"/>
    <col min="17" max="17" width="13.6640625" style="4" customWidth="1"/>
    <col min="18" max="16384" width="9.6640625" style="4"/>
  </cols>
  <sheetData>
    <row r="1" spans="1:16">
      <c r="A1" s="13" t="s">
        <v>2838</v>
      </c>
      <c r="B1" s="128"/>
      <c r="C1" s="41" t="s">
        <v>3932</v>
      </c>
      <c r="D1" s="128"/>
      <c r="E1" s="41" t="s">
        <v>2840</v>
      </c>
      <c r="F1" s="129"/>
      <c r="G1" s="457" t="s">
        <v>2841</v>
      </c>
      <c r="H1" s="13" t="s">
        <v>2838</v>
      </c>
      <c r="I1" s="41"/>
      <c r="J1" s="41"/>
      <c r="K1" s="128"/>
      <c r="L1" s="41" t="s">
        <v>3932</v>
      </c>
      <c r="M1" s="128"/>
      <c r="N1" s="128" t="s">
        <v>2840</v>
      </c>
      <c r="O1" s="1302" t="s">
        <v>2841</v>
      </c>
      <c r="P1" s="42"/>
    </row>
    <row r="2" spans="1:16">
      <c r="A2" s="47" t="str">
        <f>'Data Sheet'!C25</f>
        <v>Orange and Rockland Utilities, Inc</v>
      </c>
      <c r="B2" s="56"/>
      <c r="C2" s="11" t="s">
        <v>4274</v>
      </c>
      <c r="D2" s="56"/>
      <c r="E2" s="11"/>
      <c r="F2" s="53"/>
      <c r="G2" s="1867"/>
      <c r="H2" s="47" t="str">
        <f>A2</f>
        <v>Orange and Rockland Utilities, Inc</v>
      </c>
      <c r="I2" s="11"/>
      <c r="J2" s="11"/>
      <c r="K2" s="56"/>
      <c r="L2" s="11" t="s">
        <v>4274</v>
      </c>
      <c r="M2" s="56"/>
      <c r="N2" s="56"/>
      <c r="O2" s="435"/>
      <c r="P2" s="48"/>
    </row>
    <row r="3" spans="1:16" ht="15" customHeight="1">
      <c r="A3" s="47"/>
      <c r="B3" s="56"/>
      <c r="C3" s="52" t="s">
        <v>4377</v>
      </c>
      <c r="D3" s="77"/>
      <c r="E3" s="1880" t="str">
        <f>'Data Sheet'!$C$40</f>
        <v>4/30/2014</v>
      </c>
      <c r="F3" s="974"/>
      <c r="G3" s="2355" t="str">
        <f>'320323'!Q3</f>
        <v>12/31/2013</v>
      </c>
      <c r="H3" s="49"/>
      <c r="I3" s="52"/>
      <c r="J3" s="52"/>
      <c r="K3" s="77"/>
      <c r="L3" s="52" t="s">
        <v>4377</v>
      </c>
      <c r="M3" s="77"/>
      <c r="N3" s="462" t="str">
        <f>'Data Sheet'!$C$40</f>
        <v>4/30/2014</v>
      </c>
      <c r="O3" s="1271" t="str">
        <f>'Data Sheet'!$C$38</f>
        <v>12/31/2013</v>
      </c>
      <c r="P3" s="51"/>
    </row>
    <row r="4" spans="1:16" ht="15" customHeight="1">
      <c r="A4" s="231" t="s">
        <v>1827</v>
      </c>
      <c r="B4" s="232"/>
      <c r="C4" s="232"/>
      <c r="D4" s="44"/>
      <c r="E4" s="44"/>
      <c r="F4" s="44"/>
      <c r="G4" s="45"/>
      <c r="H4" s="202" t="s">
        <v>1828</v>
      </c>
      <c r="I4" s="44"/>
      <c r="J4" s="44"/>
      <c r="K4" s="44"/>
      <c r="L4" s="44"/>
      <c r="M4" s="44"/>
      <c r="N4" s="44"/>
      <c r="O4" s="44"/>
      <c r="P4" s="48"/>
    </row>
    <row r="5" spans="1:16">
      <c r="A5" s="90" t="s">
        <v>1829</v>
      </c>
      <c r="B5" s="50"/>
      <c r="C5" s="50"/>
      <c r="D5" s="50"/>
      <c r="E5" s="50"/>
      <c r="F5" s="50"/>
      <c r="G5" s="330"/>
      <c r="H5" s="90" t="s">
        <v>3136</v>
      </c>
      <c r="I5" s="50"/>
      <c r="J5" s="50"/>
      <c r="K5" s="50"/>
      <c r="L5" s="50"/>
      <c r="M5" s="50"/>
      <c r="N5" s="50"/>
      <c r="O5" s="50"/>
      <c r="P5" s="51"/>
    </row>
    <row r="6" spans="1:16">
      <c r="A6" s="47"/>
      <c r="B6" s="11"/>
      <c r="C6" s="11"/>
      <c r="D6" s="11"/>
      <c r="E6" s="11"/>
      <c r="F6" s="11"/>
      <c r="G6" s="48"/>
      <c r="H6" s="47"/>
      <c r="I6" s="11"/>
      <c r="J6" s="11"/>
      <c r="K6" s="11"/>
      <c r="L6" s="11"/>
      <c r="M6" s="11"/>
      <c r="N6" s="11"/>
      <c r="O6" s="11"/>
      <c r="P6" s="48"/>
    </row>
    <row r="7" spans="1:16">
      <c r="A7" s="47" t="s">
        <v>1463</v>
      </c>
      <c r="B7" s="11" t="s">
        <v>3137</v>
      </c>
      <c r="C7" s="11"/>
      <c r="D7" s="11"/>
      <c r="E7" s="11"/>
      <c r="F7" s="11"/>
      <c r="G7" s="48"/>
      <c r="H7" s="47"/>
      <c r="I7" s="11" t="s">
        <v>3138</v>
      </c>
      <c r="J7" s="11"/>
      <c r="K7" s="11"/>
      <c r="L7" s="11"/>
      <c r="M7" s="11"/>
      <c r="N7" s="11"/>
      <c r="O7" s="11"/>
      <c r="P7" s="48"/>
    </row>
    <row r="8" spans="1:16">
      <c r="A8" s="47"/>
      <c r="B8" s="11" t="s">
        <v>3139</v>
      </c>
      <c r="C8" s="11"/>
      <c r="D8" s="11"/>
      <c r="E8" s="11"/>
      <c r="F8" s="11"/>
      <c r="G8" s="48"/>
      <c r="H8" s="47"/>
      <c r="I8" s="11" t="s">
        <v>3140</v>
      </c>
      <c r="J8" s="11"/>
      <c r="K8" s="11"/>
      <c r="L8" s="11"/>
      <c r="M8" s="11"/>
      <c r="N8" s="11"/>
      <c r="O8" s="11"/>
      <c r="P8" s="48"/>
    </row>
    <row r="9" spans="1:16">
      <c r="A9" s="47" t="s">
        <v>422</v>
      </c>
      <c r="B9" s="11" t="s">
        <v>3739</v>
      </c>
      <c r="C9" s="11"/>
      <c r="D9" s="11"/>
      <c r="E9" s="11"/>
      <c r="F9" s="11"/>
      <c r="G9" s="48"/>
      <c r="H9" s="47"/>
      <c r="I9" s="11" t="s">
        <v>4178</v>
      </c>
      <c r="J9" s="11"/>
      <c r="K9" s="11"/>
      <c r="L9" s="11"/>
      <c r="M9" s="11"/>
      <c r="N9" s="11"/>
      <c r="O9" s="11"/>
      <c r="P9" s="48"/>
    </row>
    <row r="10" spans="1:16">
      <c r="A10" s="47"/>
      <c r="B10" s="11" t="s">
        <v>4179</v>
      </c>
      <c r="C10" s="11"/>
      <c r="D10" s="11"/>
      <c r="E10" s="11"/>
      <c r="F10" s="11"/>
      <c r="G10" s="48"/>
      <c r="H10" s="47"/>
      <c r="I10" s="11" t="s">
        <v>2830</v>
      </c>
      <c r="J10" s="11"/>
      <c r="K10" s="11"/>
      <c r="L10" s="11"/>
      <c r="M10" s="11"/>
      <c r="N10" s="11"/>
      <c r="O10" s="11"/>
      <c r="P10" s="48"/>
    </row>
    <row r="11" spans="1:16">
      <c r="A11" s="47"/>
      <c r="B11" s="11" t="s">
        <v>2831</v>
      </c>
      <c r="C11" s="11"/>
      <c r="D11" s="11"/>
      <c r="E11" s="11"/>
      <c r="F11" s="11"/>
      <c r="G11" s="48"/>
      <c r="H11" s="47" t="s">
        <v>2832</v>
      </c>
      <c r="I11" s="11" t="s">
        <v>2833</v>
      </c>
      <c r="J11" s="11"/>
      <c r="K11" s="11"/>
      <c r="L11" s="11"/>
      <c r="M11" s="11"/>
      <c r="N11" s="11"/>
      <c r="O11" s="11"/>
      <c r="P11" s="48"/>
    </row>
    <row r="12" spans="1:16">
      <c r="A12" s="47" t="s">
        <v>423</v>
      </c>
      <c r="B12" s="11" t="s">
        <v>3975</v>
      </c>
      <c r="C12" s="11"/>
      <c r="D12" s="11"/>
      <c r="E12" s="11"/>
      <c r="F12" s="11"/>
      <c r="G12" s="48"/>
      <c r="H12" s="47"/>
      <c r="I12" s="11" t="s">
        <v>3976</v>
      </c>
      <c r="J12" s="11"/>
      <c r="K12" s="11"/>
      <c r="L12" s="11"/>
      <c r="M12" s="11"/>
      <c r="N12" s="11"/>
      <c r="O12" s="11"/>
      <c r="P12" s="48"/>
    </row>
    <row r="13" spans="1:16">
      <c r="A13" s="47"/>
      <c r="B13" s="11" t="s">
        <v>2822</v>
      </c>
      <c r="C13" s="11"/>
      <c r="D13" s="11"/>
      <c r="E13" s="11"/>
      <c r="F13" s="11"/>
      <c r="G13" s="48"/>
      <c r="H13" s="47"/>
      <c r="I13" s="11" t="s">
        <v>3977</v>
      </c>
      <c r="J13" s="11"/>
      <c r="K13" s="11"/>
      <c r="L13" s="11"/>
      <c r="M13" s="11"/>
      <c r="N13" s="11"/>
      <c r="O13" s="11"/>
      <c r="P13" s="48"/>
    </row>
    <row r="14" spans="1:16">
      <c r="A14" s="47"/>
      <c r="B14" s="11" t="s">
        <v>2204</v>
      </c>
      <c r="C14" s="11"/>
      <c r="D14" s="11"/>
      <c r="E14" s="11"/>
      <c r="F14" s="11"/>
      <c r="G14" s="48"/>
      <c r="H14" s="47" t="s">
        <v>1336</v>
      </c>
      <c r="I14" s="11" t="s">
        <v>1337</v>
      </c>
      <c r="J14" s="11"/>
      <c r="K14" s="11"/>
      <c r="L14" s="11"/>
      <c r="M14" s="11"/>
      <c r="N14" s="11"/>
      <c r="O14" s="11"/>
      <c r="P14" s="48"/>
    </row>
    <row r="15" spans="1:16">
      <c r="A15" s="47"/>
      <c r="B15" s="11" t="s">
        <v>3123</v>
      </c>
      <c r="C15" s="11"/>
      <c r="D15" s="11"/>
      <c r="E15" s="11"/>
      <c r="F15" s="11"/>
      <c r="G15" s="48"/>
      <c r="H15" s="47"/>
      <c r="I15" s="11" t="s">
        <v>3124</v>
      </c>
      <c r="J15" s="11"/>
      <c r="K15" s="11"/>
      <c r="L15" s="11"/>
      <c r="M15" s="11"/>
      <c r="N15" s="11"/>
      <c r="O15" s="11"/>
      <c r="P15" s="48"/>
    </row>
    <row r="16" spans="1:16">
      <c r="A16" s="47"/>
      <c r="B16" s="11" t="s">
        <v>1989</v>
      </c>
      <c r="C16" s="11"/>
      <c r="D16" s="11"/>
      <c r="E16" s="11"/>
      <c r="F16" s="11"/>
      <c r="G16" s="48"/>
      <c r="H16" s="47"/>
      <c r="I16" s="11" t="s">
        <v>3125</v>
      </c>
      <c r="J16" s="11"/>
      <c r="K16" s="11"/>
      <c r="L16" s="11"/>
      <c r="M16" s="11"/>
      <c r="N16" s="11"/>
      <c r="O16" s="11"/>
      <c r="P16" s="48"/>
    </row>
    <row r="17" spans="1:16">
      <c r="A17" s="47"/>
      <c r="B17" s="11" t="s">
        <v>1991</v>
      </c>
      <c r="C17" s="11"/>
      <c r="D17" s="11"/>
      <c r="E17" s="11"/>
      <c r="F17" s="11"/>
      <c r="G17" s="48"/>
      <c r="H17" s="47"/>
      <c r="I17" s="11" t="s">
        <v>1814</v>
      </c>
      <c r="J17" s="11"/>
      <c r="K17" s="11"/>
      <c r="L17" s="11"/>
      <c r="M17" s="11"/>
      <c r="N17" s="11"/>
      <c r="O17" s="11"/>
      <c r="P17" s="48"/>
    </row>
    <row r="18" spans="1:16">
      <c r="A18" s="47"/>
      <c r="B18" s="11" t="s">
        <v>1407</v>
      </c>
      <c r="C18" s="11"/>
      <c r="D18" s="11"/>
      <c r="E18" s="11"/>
      <c r="F18" s="11"/>
      <c r="G18" s="48"/>
      <c r="H18" s="47"/>
      <c r="I18" s="11" t="s">
        <v>1408</v>
      </c>
      <c r="J18" s="11"/>
      <c r="K18" s="11"/>
      <c r="L18" s="11"/>
      <c r="M18" s="11"/>
      <c r="N18" s="11"/>
      <c r="O18" s="11"/>
      <c r="P18" s="48"/>
    </row>
    <row r="19" spans="1:16">
      <c r="A19" s="47"/>
      <c r="B19" s="11" t="s">
        <v>1382</v>
      </c>
      <c r="C19" s="11"/>
      <c r="D19" s="11"/>
      <c r="E19" s="11"/>
      <c r="F19" s="11"/>
      <c r="G19" s="48"/>
      <c r="H19" s="47"/>
      <c r="I19" s="11" t="s">
        <v>1383</v>
      </c>
      <c r="J19" s="11"/>
      <c r="K19" s="11"/>
      <c r="L19" s="11"/>
      <c r="M19" s="11"/>
      <c r="N19" s="11"/>
      <c r="O19" s="11"/>
      <c r="P19" s="48"/>
    </row>
    <row r="20" spans="1:16">
      <c r="A20" s="47"/>
      <c r="B20" s="11" t="s">
        <v>1384</v>
      </c>
      <c r="C20" s="11"/>
      <c r="D20" s="11"/>
      <c r="E20" s="11"/>
      <c r="F20" s="11"/>
      <c r="G20" s="48"/>
      <c r="H20" s="47"/>
      <c r="I20" s="11" t="s">
        <v>1564</v>
      </c>
      <c r="J20" s="11"/>
      <c r="K20" s="11"/>
      <c r="L20" s="11"/>
      <c r="M20" s="11"/>
      <c r="N20" s="11"/>
      <c r="O20" s="11"/>
      <c r="P20" s="48"/>
    </row>
    <row r="21" spans="1:16">
      <c r="A21" s="47"/>
      <c r="B21" s="11" t="s">
        <v>1565</v>
      </c>
      <c r="C21" s="11"/>
      <c r="D21" s="11"/>
      <c r="E21" s="11"/>
      <c r="F21" s="11"/>
      <c r="G21" s="48"/>
      <c r="H21" s="47"/>
      <c r="I21" s="11" t="s">
        <v>1566</v>
      </c>
      <c r="J21" s="11"/>
      <c r="K21" s="11"/>
      <c r="L21" s="11"/>
      <c r="M21" s="11"/>
      <c r="N21" s="11"/>
      <c r="O21" s="11"/>
      <c r="P21" s="48"/>
    </row>
    <row r="22" spans="1:16">
      <c r="A22" s="47"/>
      <c r="B22" s="11" t="s">
        <v>1567</v>
      </c>
      <c r="C22" s="11"/>
      <c r="D22" s="11"/>
      <c r="E22" s="11"/>
      <c r="F22" s="11"/>
      <c r="G22" s="48"/>
      <c r="H22" s="47" t="s">
        <v>1568</v>
      </c>
      <c r="I22" s="11" t="s">
        <v>1569</v>
      </c>
      <c r="J22" s="11"/>
      <c r="K22" s="11"/>
      <c r="L22" s="11"/>
      <c r="M22" s="11"/>
      <c r="N22" s="11"/>
      <c r="O22" s="11"/>
      <c r="P22" s="48"/>
    </row>
    <row r="23" spans="1:16">
      <c r="A23" s="47"/>
      <c r="B23" s="11" t="s">
        <v>1570</v>
      </c>
      <c r="C23" s="11"/>
      <c r="D23" s="11"/>
      <c r="E23" s="11"/>
      <c r="F23" s="11"/>
      <c r="G23" s="48"/>
      <c r="H23" s="47"/>
      <c r="I23" s="11" t="s">
        <v>1571</v>
      </c>
      <c r="J23" s="11"/>
      <c r="K23" s="11"/>
      <c r="L23" s="11"/>
      <c r="M23" s="11"/>
      <c r="N23" s="11"/>
      <c r="O23" s="11"/>
      <c r="P23" s="48"/>
    </row>
    <row r="24" spans="1:16">
      <c r="A24" s="47"/>
      <c r="B24" s="11" t="s">
        <v>1572</v>
      </c>
      <c r="C24" s="11"/>
      <c r="D24" s="11"/>
      <c r="E24" s="11"/>
      <c r="F24" s="11"/>
      <c r="G24" s="48"/>
      <c r="H24" s="47"/>
      <c r="I24" s="11" t="s">
        <v>1573</v>
      </c>
      <c r="J24" s="11"/>
      <c r="K24" s="11"/>
      <c r="L24" s="11"/>
      <c r="M24" s="11"/>
      <c r="N24" s="11"/>
      <c r="O24" s="11"/>
      <c r="P24" s="48"/>
    </row>
    <row r="25" spans="1:16">
      <c r="A25" s="47"/>
      <c r="B25" s="11" t="s">
        <v>1135</v>
      </c>
      <c r="C25" s="11"/>
      <c r="D25" s="11"/>
      <c r="E25" s="11"/>
      <c r="F25" s="11"/>
      <c r="G25" s="48"/>
      <c r="H25" s="47" t="s">
        <v>1574</v>
      </c>
      <c r="I25" s="11" t="s">
        <v>2327</v>
      </c>
      <c r="J25" s="11"/>
      <c r="K25" s="11"/>
      <c r="L25" s="11"/>
      <c r="M25" s="11"/>
      <c r="N25" s="11"/>
      <c r="O25" s="11"/>
      <c r="P25" s="48"/>
    </row>
    <row r="26" spans="1:16">
      <c r="A26" s="47"/>
      <c r="B26" s="11" t="s">
        <v>2328</v>
      </c>
      <c r="C26" s="11"/>
      <c r="D26" s="11"/>
      <c r="E26" s="11"/>
      <c r="F26" s="11"/>
      <c r="G26" s="48"/>
      <c r="H26" s="47"/>
      <c r="I26" s="11" t="s">
        <v>2329</v>
      </c>
      <c r="J26" s="11"/>
      <c r="K26" s="11"/>
      <c r="L26" s="11"/>
      <c r="M26" s="11"/>
      <c r="N26" s="11"/>
      <c r="O26" s="11"/>
      <c r="P26" s="48"/>
    </row>
    <row r="27" spans="1:16">
      <c r="A27" s="47"/>
      <c r="B27" s="11" t="s">
        <v>2434</v>
      </c>
      <c r="C27" s="11"/>
      <c r="D27" s="11"/>
      <c r="E27" s="11"/>
      <c r="F27" s="11"/>
      <c r="G27" s="48"/>
      <c r="H27" s="47"/>
      <c r="I27" s="11" t="s">
        <v>2330</v>
      </c>
      <c r="J27" s="11"/>
      <c r="K27" s="11"/>
      <c r="L27" s="11"/>
      <c r="M27" s="11"/>
      <c r="N27" s="11"/>
      <c r="O27" s="11"/>
      <c r="P27" s="48"/>
    </row>
    <row r="28" spans="1:16">
      <c r="A28" s="47"/>
      <c r="B28" s="11" t="s">
        <v>2331</v>
      </c>
      <c r="C28" s="11"/>
      <c r="D28" s="11"/>
      <c r="E28" s="11"/>
      <c r="F28" s="11"/>
      <c r="G28" s="48"/>
      <c r="H28" s="47"/>
      <c r="I28" s="11" t="s">
        <v>2380</v>
      </c>
      <c r="J28" s="11"/>
      <c r="K28" s="11"/>
      <c r="L28" s="11"/>
      <c r="M28" s="11"/>
      <c r="N28" s="11"/>
      <c r="O28" s="11"/>
      <c r="P28" s="48"/>
    </row>
    <row r="29" spans="1:16">
      <c r="A29" s="47"/>
      <c r="B29" s="11" t="s">
        <v>625</v>
      </c>
      <c r="C29" s="11"/>
      <c r="D29" s="11"/>
      <c r="E29" s="11"/>
      <c r="F29" s="11"/>
      <c r="G29" s="48"/>
      <c r="H29" s="47"/>
      <c r="I29" s="11" t="s">
        <v>622</v>
      </c>
      <c r="J29" s="11"/>
      <c r="K29" s="11"/>
      <c r="L29" s="11"/>
      <c r="M29" s="11"/>
      <c r="N29" s="11"/>
      <c r="O29" s="11"/>
      <c r="P29" s="48"/>
    </row>
    <row r="30" spans="1:16">
      <c r="A30" s="47"/>
      <c r="B30" s="564" t="s">
        <v>627</v>
      </c>
      <c r="C30" s="11"/>
      <c r="D30" s="11"/>
      <c r="E30" s="11"/>
      <c r="F30" s="11"/>
      <c r="G30" s="48"/>
      <c r="H30" s="47"/>
      <c r="I30" s="11" t="s">
        <v>2373</v>
      </c>
      <c r="J30" s="11"/>
      <c r="K30" s="11"/>
      <c r="L30" s="11"/>
      <c r="M30" s="11"/>
      <c r="N30" s="11"/>
      <c r="O30" s="11"/>
      <c r="P30" s="48"/>
    </row>
    <row r="31" spans="1:16">
      <c r="A31" s="47"/>
      <c r="B31" s="564" t="s">
        <v>2374</v>
      </c>
      <c r="C31" s="11"/>
      <c r="D31" s="11"/>
      <c r="E31" s="11"/>
      <c r="F31" s="11"/>
      <c r="G31" s="48"/>
      <c r="H31" s="47"/>
      <c r="I31" s="11" t="s">
        <v>2375</v>
      </c>
      <c r="J31" s="11"/>
      <c r="K31" s="11"/>
      <c r="L31" s="11"/>
      <c r="M31" s="11"/>
      <c r="N31" s="11"/>
      <c r="O31" s="11"/>
      <c r="P31" s="48"/>
    </row>
    <row r="32" spans="1:16">
      <c r="A32" s="47"/>
      <c r="B32" s="565" t="s">
        <v>630</v>
      </c>
      <c r="C32" s="11"/>
      <c r="D32" s="11"/>
      <c r="E32" s="11"/>
      <c r="F32" s="11"/>
      <c r="G32" s="48"/>
      <c r="H32" s="47" t="s">
        <v>2376</v>
      </c>
      <c r="I32" s="11" t="s">
        <v>2377</v>
      </c>
      <c r="J32" s="11"/>
      <c r="K32" s="11"/>
      <c r="L32" s="11"/>
      <c r="M32" s="11"/>
      <c r="N32" s="11"/>
      <c r="O32" s="11"/>
      <c r="P32" s="48"/>
    </row>
    <row r="33" spans="1:16">
      <c r="A33" s="47"/>
      <c r="B33" s="564" t="s">
        <v>2378</v>
      </c>
      <c r="C33" s="11"/>
      <c r="D33" s="11"/>
      <c r="E33" s="11"/>
      <c r="F33" s="11"/>
      <c r="G33" s="48"/>
      <c r="H33" s="47"/>
      <c r="I33" s="11" t="s">
        <v>2379</v>
      </c>
      <c r="J33" s="11"/>
      <c r="K33" s="11"/>
      <c r="L33" s="11"/>
      <c r="M33" s="11"/>
      <c r="N33" s="11"/>
      <c r="O33" s="11"/>
      <c r="P33" s="48"/>
    </row>
    <row r="34" spans="1:16">
      <c r="A34" s="47"/>
      <c r="B34" s="564" t="s">
        <v>695</v>
      </c>
      <c r="C34" s="11"/>
      <c r="D34" s="11"/>
      <c r="E34" s="11"/>
      <c r="F34" s="11"/>
      <c r="G34" s="48"/>
      <c r="H34" s="47"/>
      <c r="I34" s="11" t="s">
        <v>696</v>
      </c>
      <c r="J34" s="11"/>
      <c r="K34" s="11"/>
      <c r="L34" s="11"/>
      <c r="M34" s="11"/>
      <c r="N34" s="11"/>
      <c r="O34" s="11"/>
      <c r="P34" s="48"/>
    </row>
    <row r="35" spans="1:16">
      <c r="A35" s="47"/>
      <c r="B35" s="11" t="s">
        <v>697</v>
      </c>
      <c r="C35" s="11"/>
      <c r="D35" s="11"/>
      <c r="E35" s="11"/>
      <c r="F35" s="11"/>
      <c r="G35" s="48"/>
      <c r="H35" s="47"/>
      <c r="I35" s="11" t="s">
        <v>698</v>
      </c>
      <c r="J35" s="11"/>
      <c r="K35" s="11"/>
      <c r="L35" s="11"/>
      <c r="M35" s="11"/>
      <c r="N35" s="11"/>
      <c r="O35" s="11"/>
      <c r="P35" s="48"/>
    </row>
    <row r="36" spans="1:16">
      <c r="A36" s="47"/>
      <c r="B36" s="11"/>
      <c r="C36" s="11"/>
      <c r="D36" s="11"/>
      <c r="E36" s="11"/>
      <c r="F36" s="11"/>
      <c r="G36" s="48"/>
      <c r="H36" s="47" t="s">
        <v>699</v>
      </c>
      <c r="I36" s="11" t="s">
        <v>700</v>
      </c>
      <c r="J36" s="11"/>
      <c r="K36" s="11"/>
      <c r="L36" s="11"/>
      <c r="M36" s="11"/>
      <c r="N36" s="11"/>
      <c r="O36" s="11"/>
      <c r="P36" s="48"/>
    </row>
    <row r="37" spans="1:16">
      <c r="A37" s="230"/>
      <c r="B37" s="63"/>
      <c r="C37" s="59"/>
      <c r="D37" s="57"/>
      <c r="E37" s="57"/>
      <c r="F37" s="160" t="s">
        <v>631</v>
      </c>
      <c r="G37" s="161"/>
      <c r="H37" s="231"/>
      <c r="I37" s="255"/>
      <c r="J37" s="132" t="s">
        <v>701</v>
      </c>
      <c r="K37" s="376"/>
      <c r="L37" s="132" t="s">
        <v>702</v>
      </c>
      <c r="M37" s="132"/>
      <c r="N37" s="132"/>
      <c r="O37" s="132"/>
      <c r="P37" s="161"/>
    </row>
    <row r="38" spans="1:16">
      <c r="A38" s="175"/>
      <c r="B38" s="1844" t="s">
        <v>703</v>
      </c>
      <c r="C38" s="56"/>
      <c r="D38" s="1844" t="s">
        <v>704</v>
      </c>
      <c r="E38" s="1844" t="s">
        <v>635</v>
      </c>
      <c r="F38" s="1844" t="s">
        <v>635</v>
      </c>
      <c r="G38" s="1867" t="s">
        <v>635</v>
      </c>
      <c r="H38" s="47"/>
      <c r="I38" s="56"/>
      <c r="J38" s="56" t="s">
        <v>3747</v>
      </c>
      <c r="K38" s="56"/>
      <c r="L38" s="1844" t="s">
        <v>705</v>
      </c>
      <c r="M38" s="1844" t="s">
        <v>706</v>
      </c>
      <c r="N38" s="1843" t="s">
        <v>3839</v>
      </c>
      <c r="O38" s="66"/>
      <c r="P38" s="58"/>
    </row>
    <row r="39" spans="1:16">
      <c r="A39" s="175"/>
      <c r="B39" s="1844" t="s">
        <v>707</v>
      </c>
      <c r="C39" s="1844" t="s">
        <v>637</v>
      </c>
      <c r="D39" s="1844" t="s">
        <v>638</v>
      </c>
      <c r="E39" s="1844" t="s">
        <v>639</v>
      </c>
      <c r="F39" s="1844" t="s">
        <v>640</v>
      </c>
      <c r="G39" s="1867" t="s">
        <v>640</v>
      </c>
      <c r="H39" s="202" t="s">
        <v>641</v>
      </c>
      <c r="I39" s="288"/>
      <c r="J39" s="1844" t="s">
        <v>641</v>
      </c>
      <c r="K39" s="1844" t="s">
        <v>641</v>
      </c>
      <c r="L39" s="1844" t="s">
        <v>1265</v>
      </c>
      <c r="M39" s="1844" t="s">
        <v>1265</v>
      </c>
      <c r="N39" s="1843" t="s">
        <v>1265</v>
      </c>
      <c r="O39" s="1832" t="s">
        <v>1114</v>
      </c>
      <c r="P39" s="137" t="s">
        <v>1115</v>
      </c>
    </row>
    <row r="40" spans="1:16">
      <c r="A40" s="175" t="s">
        <v>4231</v>
      </c>
      <c r="B40" s="1844" t="s">
        <v>1116</v>
      </c>
      <c r="C40" s="1844" t="s">
        <v>647</v>
      </c>
      <c r="D40" s="1844" t="s">
        <v>648</v>
      </c>
      <c r="E40" s="1844" t="s">
        <v>705</v>
      </c>
      <c r="F40" s="1844" t="s">
        <v>650</v>
      </c>
      <c r="G40" s="1867" t="s">
        <v>651</v>
      </c>
      <c r="H40" s="202" t="s">
        <v>1117</v>
      </c>
      <c r="I40" s="288"/>
      <c r="J40" s="1844" t="s">
        <v>1118</v>
      </c>
      <c r="K40" s="1844" t="s">
        <v>1119</v>
      </c>
      <c r="L40" s="1844" t="s">
        <v>653</v>
      </c>
      <c r="M40" s="1844" t="s">
        <v>653</v>
      </c>
      <c r="N40" s="1843" t="s">
        <v>653</v>
      </c>
      <c r="O40" s="1832" t="s">
        <v>1120</v>
      </c>
      <c r="P40" s="137" t="s">
        <v>4234</v>
      </c>
    </row>
    <row r="41" spans="1:16">
      <c r="A41" s="176" t="s">
        <v>4234</v>
      </c>
      <c r="B41" s="290" t="s">
        <v>74</v>
      </c>
      <c r="C41" s="290" t="s">
        <v>2140</v>
      </c>
      <c r="D41" s="290" t="s">
        <v>2141</v>
      </c>
      <c r="E41" s="290" t="s">
        <v>2142</v>
      </c>
      <c r="F41" s="290" t="s">
        <v>4070</v>
      </c>
      <c r="G41" s="1870" t="s">
        <v>4071</v>
      </c>
      <c r="H41" s="49" t="s">
        <v>1121</v>
      </c>
      <c r="I41" s="77"/>
      <c r="J41" s="77" t="s">
        <v>1122</v>
      </c>
      <c r="K41" s="290" t="s">
        <v>4074</v>
      </c>
      <c r="L41" s="290" t="s">
        <v>4075</v>
      </c>
      <c r="M41" s="290" t="s">
        <v>4018</v>
      </c>
      <c r="N41" s="1869" t="s">
        <v>4019</v>
      </c>
      <c r="O41" s="220" t="s">
        <v>1747</v>
      </c>
      <c r="P41" s="138"/>
    </row>
    <row r="42" spans="1:16">
      <c r="A42" s="176">
        <v>1</v>
      </c>
      <c r="B42" s="3193" t="s">
        <v>5106</v>
      </c>
      <c r="C42" s="3193"/>
      <c r="D42" s="3193" t="s">
        <v>3747</v>
      </c>
      <c r="E42" s="3193" t="s">
        <v>3747</v>
      </c>
      <c r="F42" s="3193" t="s">
        <v>3747</v>
      </c>
      <c r="G42" s="3194" t="s">
        <v>3747</v>
      </c>
      <c r="H42" s="3196" t="s">
        <v>3747</v>
      </c>
      <c r="I42" s="3197">
        <v>11406.195000000002</v>
      </c>
      <c r="J42" s="3197" t="s">
        <v>3747</v>
      </c>
      <c r="K42" s="3197"/>
      <c r="L42" s="3198"/>
      <c r="M42" s="3198">
        <v>571440</v>
      </c>
      <c r="N42" s="3198"/>
      <c r="O42" s="771">
        <f>SUM(L42:N42)</f>
        <v>571440</v>
      </c>
      <c r="P42" s="138">
        <v>1</v>
      </c>
    </row>
    <row r="43" spans="1:16">
      <c r="A43" s="176">
        <v>2</v>
      </c>
      <c r="B43" s="3193" t="s">
        <v>5107</v>
      </c>
      <c r="C43" s="3193"/>
      <c r="D43" s="3193"/>
      <c r="E43" s="3193"/>
      <c r="F43" s="3193"/>
      <c r="G43" s="3194"/>
      <c r="H43" s="3196"/>
      <c r="I43" s="3197">
        <v>24366.993000000002</v>
      </c>
      <c r="J43" s="3197"/>
      <c r="K43" s="3197"/>
      <c r="L43" s="3197"/>
      <c r="M43" s="3197">
        <v>1353363</v>
      </c>
      <c r="N43" s="3197"/>
      <c r="O43" s="347">
        <f t="shared" ref="O43:O61" si="0">SUM(L43:N43)</f>
        <v>1353363</v>
      </c>
      <c r="P43" s="138">
        <v>2</v>
      </c>
    </row>
    <row r="44" spans="1:16">
      <c r="A44" s="176">
        <v>3</v>
      </c>
      <c r="B44" s="3193" t="s">
        <v>5108</v>
      </c>
      <c r="C44" s="3193"/>
      <c r="D44" s="3193"/>
      <c r="E44" s="3193"/>
      <c r="F44" s="3193"/>
      <c r="G44" s="3194"/>
      <c r="H44" s="3196"/>
      <c r="I44" s="3197">
        <v>3319</v>
      </c>
      <c r="J44" s="3197"/>
      <c r="K44" s="3197"/>
      <c r="L44" s="3197"/>
      <c r="M44" s="3197">
        <v>220598</v>
      </c>
      <c r="N44" s="3197"/>
      <c r="O44" s="347">
        <f>SUM(L44:N44)</f>
        <v>220598</v>
      </c>
      <c r="P44" s="138">
        <v>3</v>
      </c>
    </row>
    <row r="45" spans="1:16">
      <c r="A45" s="176">
        <v>4</v>
      </c>
      <c r="B45" s="3193" t="s">
        <v>4774</v>
      </c>
      <c r="C45" s="3193"/>
      <c r="D45" s="3195"/>
      <c r="E45" s="3193"/>
      <c r="F45" s="3193"/>
      <c r="G45" s="3194"/>
      <c r="H45" s="3196"/>
      <c r="I45" s="3197">
        <v>1885455.79</v>
      </c>
      <c r="J45" s="3197"/>
      <c r="K45" s="3197"/>
      <c r="L45" s="3197">
        <v>27984448.870000005</v>
      </c>
      <c r="M45" s="3197">
        <v>101652336.63</v>
      </c>
      <c r="N45" s="3197">
        <v>4455505</v>
      </c>
      <c r="O45" s="347">
        <f t="shared" si="0"/>
        <v>134092290.5</v>
      </c>
      <c r="P45" s="164">
        <v>4</v>
      </c>
    </row>
    <row r="46" spans="1:16">
      <c r="A46" s="176">
        <v>5</v>
      </c>
      <c r="B46" s="3193" t="s">
        <v>5394</v>
      </c>
      <c r="C46" s="3193"/>
      <c r="D46" s="3193"/>
      <c r="E46" s="3193"/>
      <c r="F46" s="3193"/>
      <c r="G46" s="3194"/>
      <c r="H46" s="3196"/>
      <c r="I46" s="3197"/>
      <c r="J46" s="3197"/>
      <c r="K46" s="3197"/>
      <c r="L46" s="3197"/>
      <c r="M46" s="3197"/>
      <c r="N46" s="3199">
        <v>-1188772.05</v>
      </c>
      <c r="O46" s="347">
        <f t="shared" si="0"/>
        <v>-1188772.05</v>
      </c>
      <c r="P46" s="138">
        <v>5</v>
      </c>
    </row>
    <row r="47" spans="1:16">
      <c r="A47" s="176">
        <v>6</v>
      </c>
      <c r="B47" s="3193" t="s">
        <v>5109</v>
      </c>
      <c r="C47" s="3193"/>
      <c r="D47" s="3195"/>
      <c r="E47" s="3193"/>
      <c r="F47" s="3193"/>
      <c r="G47" s="3194"/>
      <c r="H47" s="3196"/>
      <c r="I47" s="3197"/>
      <c r="J47" s="3197"/>
      <c r="K47" s="3197"/>
      <c r="L47" s="3197"/>
      <c r="M47" s="3197"/>
      <c r="N47" s="3197">
        <v>-155412.99</v>
      </c>
      <c r="O47" s="347">
        <f t="shared" si="0"/>
        <v>-155412.99</v>
      </c>
      <c r="P47" s="138">
        <v>6</v>
      </c>
    </row>
    <row r="48" spans="1:16">
      <c r="A48" s="176">
        <v>7</v>
      </c>
      <c r="B48" s="3193" t="s">
        <v>5110</v>
      </c>
      <c r="C48" s="3193"/>
      <c r="D48" s="3195" t="s">
        <v>3747</v>
      </c>
      <c r="E48" s="3193"/>
      <c r="F48" s="3193"/>
      <c r="G48" s="3194"/>
      <c r="H48" s="3196"/>
      <c r="I48" s="3197"/>
      <c r="J48" s="3197"/>
      <c r="K48" s="3197"/>
      <c r="L48" s="3197"/>
      <c r="M48" s="3197"/>
      <c r="N48" s="3197">
        <v>2294771.3700000006</v>
      </c>
      <c r="O48" s="347">
        <f t="shared" si="0"/>
        <v>2294771.3700000006</v>
      </c>
      <c r="P48" s="138">
        <v>7</v>
      </c>
    </row>
    <row r="49" spans="1:16">
      <c r="A49" s="176">
        <v>8</v>
      </c>
      <c r="B49" s="3193" t="s">
        <v>5395</v>
      </c>
      <c r="C49" s="3193"/>
      <c r="D49" s="3193"/>
      <c r="E49" s="3193"/>
      <c r="F49" s="3193"/>
      <c r="G49" s="3194"/>
      <c r="H49" s="3196"/>
      <c r="I49" s="3197"/>
      <c r="J49" s="3197"/>
      <c r="K49" s="3197"/>
      <c r="L49" s="3197"/>
      <c r="M49" s="3197"/>
      <c r="N49" s="3197">
        <v>259500</v>
      </c>
      <c r="O49" s="347">
        <f t="shared" si="0"/>
        <v>259500</v>
      </c>
      <c r="P49" s="138">
        <v>8</v>
      </c>
    </row>
    <row r="50" spans="1:16">
      <c r="A50" s="176">
        <v>9</v>
      </c>
      <c r="B50" s="3193" t="s">
        <v>5111</v>
      </c>
      <c r="C50" s="3193"/>
      <c r="D50" s="3193"/>
      <c r="E50" s="3193"/>
      <c r="F50" s="3193"/>
      <c r="G50" s="3194"/>
      <c r="H50" s="3196"/>
      <c r="I50" s="3197"/>
      <c r="J50" s="3197"/>
      <c r="K50" s="3197"/>
      <c r="L50" s="3197"/>
      <c r="M50" s="3197"/>
      <c r="N50" s="3197">
        <v>139369.56</v>
      </c>
      <c r="O50" s="347">
        <f t="shared" si="0"/>
        <v>139369.56</v>
      </c>
      <c r="P50" s="138">
        <v>9</v>
      </c>
    </row>
    <row r="51" spans="1:16">
      <c r="A51" s="176">
        <v>10</v>
      </c>
      <c r="B51" s="3193" t="s">
        <v>5396</v>
      </c>
      <c r="C51" s="3193"/>
      <c r="D51" s="3193"/>
      <c r="E51" s="3193"/>
      <c r="F51" s="3193"/>
      <c r="G51" s="3194"/>
      <c r="H51" s="3196"/>
      <c r="I51" s="3197"/>
      <c r="J51" s="3197"/>
      <c r="K51" s="3197"/>
      <c r="L51" s="3197"/>
      <c r="M51" s="3197"/>
      <c r="N51" s="3197">
        <v>111563.27</v>
      </c>
      <c r="O51" s="347">
        <f t="shared" si="0"/>
        <v>111563.27</v>
      </c>
      <c r="P51" s="138">
        <v>10</v>
      </c>
    </row>
    <row r="52" spans="1:16">
      <c r="A52" s="176">
        <v>11</v>
      </c>
      <c r="B52" s="3193" t="s">
        <v>5397</v>
      </c>
      <c r="C52" s="3193"/>
      <c r="D52" s="3193"/>
      <c r="E52" s="3193"/>
      <c r="F52" s="3193"/>
      <c r="G52" s="3194"/>
      <c r="H52" s="3196"/>
      <c r="I52" s="3197"/>
      <c r="J52" s="3197"/>
      <c r="K52" s="3197"/>
      <c r="L52" s="3197"/>
      <c r="M52" s="3197"/>
      <c r="N52" s="3197">
        <v>58143.32</v>
      </c>
      <c r="O52" s="347">
        <f t="shared" si="0"/>
        <v>58143.32</v>
      </c>
      <c r="P52" s="138">
        <v>11</v>
      </c>
    </row>
    <row r="53" spans="1:16">
      <c r="A53" s="176">
        <v>12</v>
      </c>
      <c r="B53" s="3193" t="s">
        <v>5112</v>
      </c>
      <c r="C53" s="3193"/>
      <c r="D53" s="3193"/>
      <c r="E53" s="3193"/>
      <c r="F53" s="3193"/>
      <c r="G53" s="3194"/>
      <c r="H53" s="3196"/>
      <c r="I53" s="3197"/>
      <c r="J53" s="3197"/>
      <c r="K53" s="3197"/>
      <c r="L53" s="3197"/>
      <c r="M53" s="3197"/>
      <c r="N53" s="3197">
        <v>-26674.910000000003</v>
      </c>
      <c r="O53" s="347">
        <f t="shared" si="0"/>
        <v>-26674.910000000003</v>
      </c>
      <c r="P53" s="138">
        <v>12</v>
      </c>
    </row>
    <row r="54" spans="1:16" s="2694" customFormat="1">
      <c r="A54" s="176">
        <v>13</v>
      </c>
      <c r="B54" s="3193" t="s">
        <v>5113</v>
      </c>
      <c r="C54" s="3193"/>
      <c r="D54" s="3193"/>
      <c r="E54" s="3193"/>
      <c r="F54" s="3193"/>
      <c r="G54" s="3194"/>
      <c r="H54" s="3196"/>
      <c r="I54" s="3197"/>
      <c r="J54" s="3197"/>
      <c r="K54" s="3197"/>
      <c r="L54" s="3197"/>
      <c r="M54" s="3197"/>
      <c r="N54" s="3197">
        <v>13000</v>
      </c>
      <c r="O54" s="347">
        <f t="shared" si="0"/>
        <v>13000</v>
      </c>
      <c r="P54" s="138">
        <v>13</v>
      </c>
    </row>
    <row r="55" spans="1:16" s="2694" customFormat="1">
      <c r="A55" s="176">
        <v>14</v>
      </c>
      <c r="B55" s="3193" t="s">
        <v>5114</v>
      </c>
      <c r="C55" s="3193"/>
      <c r="D55" s="3193"/>
      <c r="E55" s="3193"/>
      <c r="F55" s="3193"/>
      <c r="G55" s="3194"/>
      <c r="H55" s="3196"/>
      <c r="I55" s="3197"/>
      <c r="J55" s="3197"/>
      <c r="K55" s="3197"/>
      <c r="L55" s="3197"/>
      <c r="M55" s="3197"/>
      <c r="N55" s="3197">
        <v>304121.56</v>
      </c>
      <c r="O55" s="347">
        <f t="shared" si="0"/>
        <v>304121.56</v>
      </c>
      <c r="P55" s="138">
        <v>14</v>
      </c>
    </row>
    <row r="56" spans="1:16" s="2694" customFormat="1">
      <c r="A56" s="176">
        <v>15</v>
      </c>
      <c r="B56" s="3193" t="s">
        <v>5398</v>
      </c>
      <c r="C56" s="3193"/>
      <c r="D56" s="3193"/>
      <c r="E56" s="3193"/>
      <c r="F56" s="3193"/>
      <c r="G56" s="3194"/>
      <c r="H56" s="3196"/>
      <c r="I56" s="3197"/>
      <c r="J56" s="3197"/>
      <c r="K56" s="3197"/>
      <c r="L56" s="3197"/>
      <c r="M56" s="3197"/>
      <c r="N56" s="3197">
        <v>-336331.4800000001</v>
      </c>
      <c r="O56" s="347">
        <f t="shared" si="0"/>
        <v>-336331.4800000001</v>
      </c>
      <c r="P56" s="138">
        <v>15</v>
      </c>
    </row>
    <row r="57" spans="1:16">
      <c r="A57" s="175">
        <v>16</v>
      </c>
      <c r="B57" s="3193" t="s">
        <v>5399</v>
      </c>
      <c r="C57" s="3193"/>
      <c r="D57" s="3193"/>
      <c r="E57" s="3193"/>
      <c r="F57" s="3193"/>
      <c r="G57" s="3194"/>
      <c r="H57" s="3196"/>
      <c r="I57" s="3197"/>
      <c r="J57" s="3197"/>
      <c r="K57" s="3197"/>
      <c r="L57" s="3197"/>
      <c r="M57" s="3197"/>
      <c r="N57" s="3197">
        <v>173250</v>
      </c>
      <c r="O57" s="562">
        <f t="shared" si="0"/>
        <v>173250</v>
      </c>
      <c r="P57" s="137">
        <v>16</v>
      </c>
    </row>
    <row r="58" spans="1:16" s="3186" customFormat="1">
      <c r="A58" s="3187">
        <v>17</v>
      </c>
      <c r="B58" s="3193" t="s">
        <v>5115</v>
      </c>
      <c r="C58" s="3193"/>
      <c r="D58" s="3193"/>
      <c r="E58" s="3193"/>
      <c r="F58" s="3193"/>
      <c r="G58" s="3194"/>
      <c r="H58" s="3196"/>
      <c r="I58" s="3197">
        <v>380.87999999999994</v>
      </c>
      <c r="J58" s="3197"/>
      <c r="K58" s="3197"/>
      <c r="L58" s="3197"/>
      <c r="M58" s="3197">
        <v>9625.6200000000008</v>
      </c>
      <c r="N58" s="3197"/>
      <c r="O58" s="3189">
        <f t="shared" si="0"/>
        <v>9625.6200000000008</v>
      </c>
      <c r="P58" s="3187">
        <v>17</v>
      </c>
    </row>
    <row r="59" spans="1:16" s="3186" customFormat="1">
      <c r="A59" s="3187">
        <v>18</v>
      </c>
      <c r="B59" s="3193" t="s">
        <v>5116</v>
      </c>
      <c r="C59" s="3193"/>
      <c r="D59" s="3193"/>
      <c r="E59" s="3193"/>
      <c r="F59" s="3193"/>
      <c r="G59" s="3194"/>
      <c r="H59" s="3196"/>
      <c r="I59" s="3197">
        <v>592.33600000000001</v>
      </c>
      <c r="J59" s="3197"/>
      <c r="K59" s="3197"/>
      <c r="L59" s="3197"/>
      <c r="M59" s="3197">
        <v>63522.46</v>
      </c>
      <c r="N59" s="3197"/>
      <c r="O59" s="3189">
        <f t="shared" si="0"/>
        <v>63522.46</v>
      </c>
      <c r="P59" s="3187">
        <v>18</v>
      </c>
    </row>
    <row r="60" spans="1:16" s="3186" customFormat="1">
      <c r="A60" s="3187">
        <v>19</v>
      </c>
      <c r="B60" s="3193" t="s">
        <v>5400</v>
      </c>
      <c r="C60" s="3193"/>
      <c r="D60" s="3193"/>
      <c r="E60" s="3193"/>
      <c r="F60" s="3193"/>
      <c r="G60" s="3194"/>
      <c r="H60" s="3196"/>
      <c r="I60" s="3197"/>
      <c r="J60" s="3197"/>
      <c r="K60" s="3197"/>
      <c r="L60" s="3197"/>
      <c r="M60" s="3197"/>
      <c r="N60" s="3197">
        <v>176803.34</v>
      </c>
      <c r="O60" s="3189">
        <f t="shared" si="0"/>
        <v>176803.34</v>
      </c>
      <c r="P60" s="3187">
        <v>19</v>
      </c>
    </row>
    <row r="61" spans="1:16" s="3186" customFormat="1">
      <c r="A61" s="3187">
        <v>20</v>
      </c>
      <c r="B61" s="3193" t="s">
        <v>5117</v>
      </c>
      <c r="C61" s="3193"/>
      <c r="D61" s="3193"/>
      <c r="E61" s="3193"/>
      <c r="F61" s="3193"/>
      <c r="G61" s="3194"/>
      <c r="H61" s="3196"/>
      <c r="I61" s="3197"/>
      <c r="J61" s="3197"/>
      <c r="K61" s="3197"/>
      <c r="L61" s="3197"/>
      <c r="M61" s="3197"/>
      <c r="N61" s="3197">
        <v>706143.98000000999</v>
      </c>
      <c r="O61" s="3189">
        <f t="shared" si="0"/>
        <v>706143.98000000999</v>
      </c>
      <c r="P61" s="3187">
        <v>20</v>
      </c>
    </row>
    <row r="62" spans="1:16" s="3186" customFormat="1">
      <c r="A62" s="3187"/>
      <c r="B62" s="3188"/>
      <c r="C62" s="3188"/>
      <c r="D62" s="3188"/>
      <c r="E62" s="3188"/>
      <c r="F62" s="3188"/>
      <c r="G62" s="3188"/>
      <c r="H62" s="3189"/>
      <c r="I62" s="3189"/>
      <c r="J62" s="3189"/>
      <c r="K62" s="3189"/>
      <c r="L62" s="3189"/>
      <c r="M62" s="3189"/>
      <c r="N62" s="3189"/>
      <c r="O62" s="3189"/>
      <c r="P62" s="3187"/>
    </row>
    <row r="63" spans="1:16">
      <c r="A63" s="3187"/>
      <c r="B63" s="3187" t="s">
        <v>4055</v>
      </c>
      <c r="C63" s="3190"/>
      <c r="D63" s="3190"/>
      <c r="E63" s="3190"/>
      <c r="F63" s="3190"/>
      <c r="G63" s="3190"/>
      <c r="H63" s="3189"/>
      <c r="I63" s="3189">
        <f>SUM(I42:I62)</f>
        <v>1925521.1939999999</v>
      </c>
      <c r="J63" s="3189">
        <f t="shared" ref="J63:O63" si="1">SUM(J42:J62)</f>
        <v>0</v>
      </c>
      <c r="K63" s="3189">
        <f t="shared" si="1"/>
        <v>0</v>
      </c>
      <c r="L63" s="3191">
        <f t="shared" si="1"/>
        <v>27984448.870000005</v>
      </c>
      <c r="M63" s="3192">
        <f t="shared" si="1"/>
        <v>103870885.70999999</v>
      </c>
      <c r="N63" s="3191">
        <f t="shared" si="1"/>
        <v>6984979.9700000081</v>
      </c>
      <c r="O63" s="3191">
        <f t="shared" si="1"/>
        <v>138840314.55000004</v>
      </c>
      <c r="P63" s="3187"/>
    </row>
    <row r="64" spans="1:16">
      <c r="A64" s="44"/>
      <c r="B64" s="44"/>
      <c r="C64" s="44"/>
      <c r="D64" s="44"/>
      <c r="E64" s="44"/>
      <c r="F64" s="44"/>
      <c r="G64" s="44"/>
    </row>
    <row r="65" spans="1:16">
      <c r="A65" s="1848" t="s">
        <v>1123</v>
      </c>
      <c r="B65" s="1848"/>
      <c r="C65" s="44"/>
      <c r="D65" s="44"/>
      <c r="E65" s="44"/>
      <c r="F65" s="44"/>
      <c r="G65" s="44"/>
      <c r="H65" s="11" t="str">
        <f>A65</f>
        <v>FERC FORM NO.1 (REVISED 12-90) NYPSC Modified-96</v>
      </c>
    </row>
    <row r="66" spans="1:16">
      <c r="A66" s="44" t="s">
        <v>1124</v>
      </c>
      <c r="B66" s="44"/>
      <c r="C66" s="44"/>
      <c r="D66" s="44"/>
      <c r="E66" s="44"/>
      <c r="F66" s="44"/>
      <c r="G66" s="44"/>
      <c r="H66" s="44" t="s">
        <v>1125</v>
      </c>
      <c r="I66" s="44"/>
      <c r="J66" s="44"/>
      <c r="K66" s="44"/>
      <c r="L66" s="44"/>
      <c r="M66" s="44"/>
      <c r="N66" s="44"/>
      <c r="O66" s="44"/>
      <c r="P66" s="44"/>
    </row>
    <row r="67" spans="1:16" ht="18">
      <c r="A67" s="282" t="s">
        <v>2772</v>
      </c>
      <c r="B67" s="44"/>
      <c r="C67" s="44"/>
      <c r="D67" s="44"/>
      <c r="E67" s="44"/>
      <c r="F67" s="44"/>
      <c r="G67" s="44"/>
    </row>
    <row r="68" spans="1:16" ht="15.75">
      <c r="A68" s="11"/>
      <c r="B68" s="75"/>
    </row>
    <row r="69" spans="1:16" ht="15.75" thickBot="1">
      <c r="A69" s="11" t="str">
        <f>A2</f>
        <v>Orange and Rockland Utilities, Inc</v>
      </c>
      <c r="B69" s="11"/>
      <c r="C69" s="11"/>
      <c r="D69" s="11"/>
      <c r="E69" s="456" t="str">
        <f>E3</f>
        <v>4/30/2014</v>
      </c>
      <c r="F69" s="1843"/>
      <c r="G69" s="2076" t="str">
        <f>G3</f>
        <v>12/31/2013</v>
      </c>
      <c r="H69" s="11" t="str">
        <f>A2</f>
        <v>Orange and Rockland Utilities, Inc</v>
      </c>
      <c r="I69" s="11"/>
      <c r="J69" s="11"/>
      <c r="K69" s="11"/>
      <c r="L69" s="11"/>
      <c r="M69" s="11"/>
      <c r="N69" s="456" t="str">
        <f>E3</f>
        <v>4/30/2014</v>
      </c>
      <c r="O69" s="2077" t="str">
        <f>G3</f>
        <v>12/31/2013</v>
      </c>
    </row>
    <row r="70" spans="1:16">
      <c r="A70" s="13"/>
      <c r="B70" s="41"/>
      <c r="C70" s="41"/>
      <c r="D70" s="41"/>
      <c r="E70" s="41"/>
      <c r="F70" s="41"/>
      <c r="G70" s="42"/>
      <c r="H70" s="13"/>
      <c r="I70" s="41"/>
      <c r="J70" s="41"/>
      <c r="K70" s="41"/>
      <c r="L70" s="41"/>
      <c r="M70" s="41"/>
      <c r="N70" s="41"/>
      <c r="O70" s="41"/>
      <c r="P70" s="42"/>
    </row>
    <row r="71" spans="1:16">
      <c r="A71" s="202" t="s">
        <v>1827</v>
      </c>
      <c r="B71" s="44"/>
      <c r="C71" s="44"/>
      <c r="D71" s="44"/>
      <c r="E71" s="44"/>
      <c r="F71" s="44"/>
      <c r="G71" s="45"/>
      <c r="H71" s="202" t="s">
        <v>1828</v>
      </c>
      <c r="I71" s="44"/>
      <c r="J71" s="44"/>
      <c r="K71" s="44"/>
      <c r="L71" s="44"/>
      <c r="M71" s="44"/>
      <c r="N71" s="44"/>
      <c r="O71" s="44"/>
      <c r="P71" s="48"/>
    </row>
    <row r="72" spans="1:16">
      <c r="A72" s="202" t="s">
        <v>1829</v>
      </c>
      <c r="B72" s="44"/>
      <c r="C72" s="44"/>
      <c r="D72" s="44"/>
      <c r="E72" s="44"/>
      <c r="F72" s="44"/>
      <c r="G72" s="45"/>
      <c r="H72" s="202" t="s">
        <v>3136</v>
      </c>
      <c r="I72" s="44"/>
      <c r="J72" s="44"/>
      <c r="K72" s="44"/>
      <c r="L72" s="44"/>
      <c r="M72" s="44"/>
      <c r="N72" s="44"/>
      <c r="O72" s="44"/>
      <c r="P72" s="48"/>
    </row>
    <row r="73" spans="1:16">
      <c r="A73" s="49"/>
      <c r="B73" s="52"/>
      <c r="C73" s="52"/>
      <c r="D73" s="52"/>
      <c r="E73" s="52"/>
      <c r="F73" s="52"/>
      <c r="G73" s="51"/>
      <c r="H73" s="47"/>
      <c r="I73" s="52"/>
      <c r="J73" s="52"/>
      <c r="K73" s="52"/>
      <c r="L73" s="52"/>
      <c r="M73" s="52"/>
      <c r="N73" s="52"/>
      <c r="O73" s="52"/>
      <c r="P73" s="51"/>
    </row>
    <row r="74" spans="1:16">
      <c r="A74" s="230"/>
      <c r="B74" s="63"/>
      <c r="C74" s="59"/>
      <c r="D74" s="57"/>
      <c r="E74" s="57"/>
      <c r="F74" s="160" t="s">
        <v>631</v>
      </c>
      <c r="G74" s="161"/>
      <c r="H74" s="231"/>
      <c r="I74" s="255"/>
      <c r="J74" s="132" t="s">
        <v>701</v>
      </c>
      <c r="K74" s="376"/>
      <c r="L74" s="132" t="s">
        <v>702</v>
      </c>
      <c r="M74" s="132"/>
      <c r="N74" s="132"/>
      <c r="O74" s="132"/>
      <c r="P74" s="161"/>
    </row>
    <row r="75" spans="1:16">
      <c r="A75" s="175"/>
      <c r="B75" s="1844" t="s">
        <v>703</v>
      </c>
      <c r="C75" s="56"/>
      <c r="D75" s="1844" t="s">
        <v>704</v>
      </c>
      <c r="E75" s="1844" t="s">
        <v>635</v>
      </c>
      <c r="F75" s="1844" t="s">
        <v>635</v>
      </c>
      <c r="G75" s="1867" t="s">
        <v>635</v>
      </c>
      <c r="H75" s="47"/>
      <c r="I75" s="56"/>
      <c r="J75" s="56" t="s">
        <v>3747</v>
      </c>
      <c r="K75" s="56"/>
      <c r="L75" s="1844" t="s">
        <v>705</v>
      </c>
      <c r="M75" s="1844" t="s">
        <v>706</v>
      </c>
      <c r="N75" s="1843" t="s">
        <v>3839</v>
      </c>
      <c r="O75" s="66"/>
      <c r="P75" s="58"/>
    </row>
    <row r="76" spans="1:16">
      <c r="A76" s="175"/>
      <c r="B76" s="1844" t="s">
        <v>707</v>
      </c>
      <c r="C76" s="1844" t="s">
        <v>637</v>
      </c>
      <c r="D76" s="1844" t="s">
        <v>638</v>
      </c>
      <c r="E76" s="1844" t="s">
        <v>639</v>
      </c>
      <c r="F76" s="1844" t="s">
        <v>640</v>
      </c>
      <c r="G76" s="1867" t="s">
        <v>640</v>
      </c>
      <c r="H76" s="202" t="s">
        <v>641</v>
      </c>
      <c r="I76" s="288"/>
      <c r="J76" s="1844" t="s">
        <v>641</v>
      </c>
      <c r="K76" s="1844" t="s">
        <v>641</v>
      </c>
      <c r="L76" s="1844" t="s">
        <v>1265</v>
      </c>
      <c r="M76" s="1844" t="s">
        <v>1265</v>
      </c>
      <c r="N76" s="1843" t="s">
        <v>1265</v>
      </c>
      <c r="O76" s="1832" t="s">
        <v>1114</v>
      </c>
      <c r="P76" s="137" t="s">
        <v>1115</v>
      </c>
    </row>
    <row r="77" spans="1:16">
      <c r="A77" s="175" t="s">
        <v>4231</v>
      </c>
      <c r="B77" s="1844" t="s">
        <v>1116</v>
      </c>
      <c r="C77" s="1844" t="s">
        <v>647</v>
      </c>
      <c r="D77" s="1844" t="s">
        <v>648</v>
      </c>
      <c r="E77" s="1844" t="s">
        <v>705</v>
      </c>
      <c r="F77" s="1844" t="s">
        <v>650</v>
      </c>
      <c r="G77" s="1867" t="s">
        <v>651</v>
      </c>
      <c r="H77" s="202" t="s">
        <v>1117</v>
      </c>
      <c r="I77" s="288"/>
      <c r="J77" s="1844" t="s">
        <v>1118</v>
      </c>
      <c r="K77" s="1844" t="s">
        <v>1119</v>
      </c>
      <c r="L77" s="1844" t="s">
        <v>653</v>
      </c>
      <c r="M77" s="1844" t="s">
        <v>653</v>
      </c>
      <c r="N77" s="1843" t="s">
        <v>653</v>
      </c>
      <c r="O77" s="1832" t="s">
        <v>1120</v>
      </c>
      <c r="P77" s="137" t="s">
        <v>4234</v>
      </c>
    </row>
    <row r="78" spans="1:16">
      <c r="A78" s="176" t="s">
        <v>4234</v>
      </c>
      <c r="B78" s="290" t="s">
        <v>74</v>
      </c>
      <c r="C78" s="290" t="s">
        <v>2140</v>
      </c>
      <c r="D78" s="290" t="s">
        <v>2141</v>
      </c>
      <c r="E78" s="290" t="s">
        <v>2142</v>
      </c>
      <c r="F78" s="290" t="s">
        <v>4070</v>
      </c>
      <c r="G78" s="1870" t="s">
        <v>4071</v>
      </c>
      <c r="H78" s="49" t="s">
        <v>1121</v>
      </c>
      <c r="I78" s="77"/>
      <c r="J78" s="77" t="s">
        <v>1122</v>
      </c>
      <c r="K78" s="290" t="s">
        <v>4074</v>
      </c>
      <c r="L78" s="290" t="s">
        <v>4075</v>
      </c>
      <c r="M78" s="290" t="s">
        <v>4018</v>
      </c>
      <c r="N78" s="1869" t="s">
        <v>4019</v>
      </c>
      <c r="O78" s="220" t="s">
        <v>1747</v>
      </c>
      <c r="P78" s="138"/>
    </row>
    <row r="79" spans="1:16">
      <c r="A79" s="176">
        <v>1</v>
      </c>
      <c r="B79" s="77"/>
      <c r="C79" s="77" t="s">
        <v>3747</v>
      </c>
      <c r="D79" s="77" t="s">
        <v>3747</v>
      </c>
      <c r="E79" s="77" t="s">
        <v>3747</v>
      </c>
      <c r="F79" s="77" t="s">
        <v>3747</v>
      </c>
      <c r="G79" s="51" t="s">
        <v>3747</v>
      </c>
      <c r="H79" s="358" t="s">
        <v>3747</v>
      </c>
      <c r="I79" s="346"/>
      <c r="J79" s="346" t="s">
        <v>3747</v>
      </c>
      <c r="K79" s="346"/>
      <c r="L79" s="215" t="s">
        <v>3747</v>
      </c>
      <c r="M79" s="215" t="s">
        <v>3747</v>
      </c>
      <c r="N79" s="215" t="s">
        <v>3747</v>
      </c>
      <c r="O79" s="344">
        <f t="shared" ref="O79:O127" si="2">SUM(L79:N79)</f>
        <v>0</v>
      </c>
      <c r="P79" s="138">
        <v>1</v>
      </c>
    </row>
    <row r="80" spans="1:16">
      <c r="A80" s="176">
        <v>2</v>
      </c>
      <c r="B80" s="77"/>
      <c r="C80" s="77"/>
      <c r="D80" s="77"/>
      <c r="E80" s="77"/>
      <c r="F80" s="77"/>
      <c r="G80" s="51"/>
      <c r="H80" s="358"/>
      <c r="I80" s="346"/>
      <c r="J80" s="346"/>
      <c r="K80" s="346"/>
      <c r="L80" s="346" t="s">
        <v>3747</v>
      </c>
      <c r="M80" s="346"/>
      <c r="N80" s="346"/>
      <c r="O80" s="347">
        <f t="shared" si="2"/>
        <v>0</v>
      </c>
      <c r="P80" s="138">
        <v>2</v>
      </c>
    </row>
    <row r="81" spans="1:16">
      <c r="A81" s="176">
        <v>3</v>
      </c>
      <c r="B81" s="77"/>
      <c r="C81" s="77"/>
      <c r="D81" s="77"/>
      <c r="E81" s="77"/>
      <c r="F81" s="77"/>
      <c r="G81" s="51"/>
      <c r="H81" s="358"/>
      <c r="I81" s="346"/>
      <c r="J81" s="346"/>
      <c r="K81" s="346"/>
      <c r="L81" s="346"/>
      <c r="M81" s="346"/>
      <c r="N81" s="346"/>
      <c r="O81" s="347">
        <f t="shared" si="2"/>
        <v>0</v>
      </c>
      <c r="P81" s="138">
        <v>3</v>
      </c>
    </row>
    <row r="82" spans="1:16">
      <c r="A82" s="176">
        <v>4</v>
      </c>
      <c r="B82" s="77"/>
      <c r="C82" s="77"/>
      <c r="D82" s="77"/>
      <c r="E82" s="77"/>
      <c r="F82" s="77"/>
      <c r="G82" s="51"/>
      <c r="H82" s="358"/>
      <c r="I82" s="346"/>
      <c r="J82" s="346"/>
      <c r="K82" s="346"/>
      <c r="L82" s="346"/>
      <c r="M82" s="346"/>
      <c r="N82" s="346"/>
      <c r="O82" s="347">
        <f t="shared" si="2"/>
        <v>0</v>
      </c>
      <c r="P82" s="138">
        <v>4</v>
      </c>
    </row>
    <row r="83" spans="1:16">
      <c r="A83" s="176">
        <v>5</v>
      </c>
      <c r="B83" s="77"/>
      <c r="C83" s="77"/>
      <c r="D83" s="77"/>
      <c r="E83" s="77"/>
      <c r="F83" s="77"/>
      <c r="G83" s="51"/>
      <c r="H83" s="358"/>
      <c r="I83" s="346"/>
      <c r="J83" s="346"/>
      <c r="K83" s="346"/>
      <c r="L83" s="346"/>
      <c r="M83" s="346"/>
      <c r="N83" s="346"/>
      <c r="O83" s="347">
        <f t="shared" si="2"/>
        <v>0</v>
      </c>
      <c r="P83" s="138">
        <v>5</v>
      </c>
    </row>
    <row r="84" spans="1:16">
      <c r="A84" s="176">
        <v>6</v>
      </c>
      <c r="B84" s="77"/>
      <c r="C84" s="77"/>
      <c r="D84" s="77"/>
      <c r="E84" s="77"/>
      <c r="F84" s="77"/>
      <c r="G84" s="51"/>
      <c r="H84" s="358"/>
      <c r="I84" s="346"/>
      <c r="J84" s="346"/>
      <c r="K84" s="346"/>
      <c r="L84" s="346"/>
      <c r="M84" s="346"/>
      <c r="N84" s="346"/>
      <c r="O84" s="347">
        <f t="shared" si="2"/>
        <v>0</v>
      </c>
      <c r="P84" s="138">
        <v>6</v>
      </c>
    </row>
    <row r="85" spans="1:16">
      <c r="A85" s="176">
        <v>7</v>
      </c>
      <c r="B85" s="77"/>
      <c r="C85" s="77"/>
      <c r="D85" s="77"/>
      <c r="E85" s="77"/>
      <c r="F85" s="77"/>
      <c r="G85" s="51"/>
      <c r="H85" s="358"/>
      <c r="I85" s="346"/>
      <c r="J85" s="346"/>
      <c r="K85" s="346"/>
      <c r="L85" s="346"/>
      <c r="M85" s="346"/>
      <c r="N85" s="346"/>
      <c r="O85" s="347">
        <f t="shared" si="2"/>
        <v>0</v>
      </c>
      <c r="P85" s="138">
        <v>7</v>
      </c>
    </row>
    <row r="86" spans="1:16">
      <c r="A86" s="176">
        <v>8</v>
      </c>
      <c r="B86" s="77"/>
      <c r="C86" s="77"/>
      <c r="D86" s="77"/>
      <c r="E86" s="77"/>
      <c r="F86" s="77"/>
      <c r="G86" s="51"/>
      <c r="H86" s="358"/>
      <c r="I86" s="346"/>
      <c r="J86" s="346"/>
      <c r="K86" s="346"/>
      <c r="L86" s="346"/>
      <c r="M86" s="346"/>
      <c r="N86" s="346"/>
      <c r="O86" s="347">
        <f t="shared" si="2"/>
        <v>0</v>
      </c>
      <c r="P86" s="138">
        <v>8</v>
      </c>
    </row>
    <row r="87" spans="1:16">
      <c r="A87" s="176">
        <v>9</v>
      </c>
      <c r="B87" s="77"/>
      <c r="C87" s="77"/>
      <c r="D87" s="77"/>
      <c r="E87" s="77"/>
      <c r="F87" s="77"/>
      <c r="G87" s="51"/>
      <c r="H87" s="358"/>
      <c r="I87" s="346"/>
      <c r="J87" s="346"/>
      <c r="K87" s="346"/>
      <c r="L87" s="346"/>
      <c r="M87" s="346"/>
      <c r="N87" s="346"/>
      <c r="O87" s="347">
        <f t="shared" si="2"/>
        <v>0</v>
      </c>
      <c r="P87" s="138">
        <v>9</v>
      </c>
    </row>
    <row r="88" spans="1:16">
      <c r="A88" s="176">
        <v>10</v>
      </c>
      <c r="B88" s="77"/>
      <c r="C88" s="77"/>
      <c r="D88" s="77"/>
      <c r="E88" s="77"/>
      <c r="F88" s="77"/>
      <c r="G88" s="51"/>
      <c r="H88" s="358"/>
      <c r="I88" s="346"/>
      <c r="J88" s="346"/>
      <c r="K88" s="346"/>
      <c r="L88" s="346"/>
      <c r="M88" s="346"/>
      <c r="N88" s="346"/>
      <c r="O88" s="347">
        <f t="shared" si="2"/>
        <v>0</v>
      </c>
      <c r="P88" s="138">
        <v>10</v>
      </c>
    </row>
    <row r="89" spans="1:16">
      <c r="A89" s="176">
        <v>11</v>
      </c>
      <c r="B89" s="77"/>
      <c r="C89" s="77"/>
      <c r="D89" s="77"/>
      <c r="E89" s="77"/>
      <c r="F89" s="77"/>
      <c r="G89" s="51"/>
      <c r="H89" s="358"/>
      <c r="I89" s="346"/>
      <c r="J89" s="346"/>
      <c r="K89" s="346"/>
      <c r="L89" s="346"/>
      <c r="M89" s="346"/>
      <c r="N89" s="346"/>
      <c r="O89" s="347">
        <f t="shared" si="2"/>
        <v>0</v>
      </c>
      <c r="P89" s="138">
        <v>11</v>
      </c>
    </row>
    <row r="90" spans="1:16">
      <c r="A90" s="176">
        <v>12</v>
      </c>
      <c r="B90" s="77"/>
      <c r="C90" s="77"/>
      <c r="D90" s="77"/>
      <c r="E90" s="77"/>
      <c r="F90" s="77"/>
      <c r="G90" s="51"/>
      <c r="H90" s="358"/>
      <c r="I90" s="346"/>
      <c r="J90" s="346"/>
      <c r="K90" s="346"/>
      <c r="L90" s="346"/>
      <c r="M90" s="346"/>
      <c r="N90" s="346"/>
      <c r="O90" s="347">
        <f t="shared" si="2"/>
        <v>0</v>
      </c>
      <c r="P90" s="138">
        <v>12</v>
      </c>
    </row>
    <row r="91" spans="1:16">
      <c r="A91" s="176">
        <v>13</v>
      </c>
      <c r="B91" s="77"/>
      <c r="C91" s="77"/>
      <c r="D91" s="77"/>
      <c r="E91" s="77"/>
      <c r="F91" s="77"/>
      <c r="G91" s="51"/>
      <c r="H91" s="358"/>
      <c r="I91" s="346"/>
      <c r="J91" s="346"/>
      <c r="K91" s="346"/>
      <c r="L91" s="346"/>
      <c r="M91" s="346"/>
      <c r="N91" s="346"/>
      <c r="O91" s="347">
        <f t="shared" si="2"/>
        <v>0</v>
      </c>
      <c r="P91" s="138">
        <v>13</v>
      </c>
    </row>
    <row r="92" spans="1:16">
      <c r="A92" s="176">
        <v>14</v>
      </c>
      <c r="B92" s="77"/>
      <c r="C92" s="77"/>
      <c r="D92" s="77"/>
      <c r="E92" s="77"/>
      <c r="F92" s="77"/>
      <c r="G92" s="51"/>
      <c r="H92" s="358"/>
      <c r="I92" s="346"/>
      <c r="J92" s="346"/>
      <c r="K92" s="346"/>
      <c r="L92" s="346"/>
      <c r="M92" s="346"/>
      <c r="N92" s="346"/>
      <c r="O92" s="347">
        <f t="shared" si="2"/>
        <v>0</v>
      </c>
      <c r="P92" s="138">
        <v>14</v>
      </c>
    </row>
    <row r="93" spans="1:16">
      <c r="A93" s="176">
        <v>15</v>
      </c>
      <c r="B93" s="77"/>
      <c r="C93" s="77"/>
      <c r="D93" s="77"/>
      <c r="E93" s="77"/>
      <c r="F93" s="77"/>
      <c r="G93" s="51"/>
      <c r="H93" s="358"/>
      <c r="I93" s="346"/>
      <c r="J93" s="346"/>
      <c r="K93" s="346"/>
      <c r="L93" s="346"/>
      <c r="M93" s="346"/>
      <c r="N93" s="346"/>
      <c r="O93" s="347">
        <f t="shared" si="2"/>
        <v>0</v>
      </c>
      <c r="P93" s="138">
        <v>15</v>
      </c>
    </row>
    <row r="94" spans="1:16">
      <c r="A94" s="176">
        <v>16</v>
      </c>
      <c r="B94" s="77"/>
      <c r="C94" s="77"/>
      <c r="D94" s="77"/>
      <c r="E94" s="77"/>
      <c r="F94" s="77"/>
      <c r="G94" s="51"/>
      <c r="H94" s="358"/>
      <c r="I94" s="346"/>
      <c r="J94" s="346"/>
      <c r="K94" s="346"/>
      <c r="L94" s="346"/>
      <c r="M94" s="346"/>
      <c r="N94" s="346"/>
      <c r="O94" s="347">
        <f t="shared" si="2"/>
        <v>0</v>
      </c>
      <c r="P94" s="138">
        <v>16</v>
      </c>
    </row>
    <row r="95" spans="1:16">
      <c r="A95" s="176">
        <v>17</v>
      </c>
      <c r="B95" s="77"/>
      <c r="C95" s="77"/>
      <c r="D95" s="77"/>
      <c r="E95" s="77"/>
      <c r="F95" s="77"/>
      <c r="G95" s="51"/>
      <c r="H95" s="358"/>
      <c r="I95" s="346"/>
      <c r="J95" s="346"/>
      <c r="K95" s="346"/>
      <c r="L95" s="346"/>
      <c r="M95" s="346"/>
      <c r="N95" s="346"/>
      <c r="O95" s="347">
        <f t="shared" si="2"/>
        <v>0</v>
      </c>
      <c r="P95" s="138">
        <v>17</v>
      </c>
    </row>
    <row r="96" spans="1:16">
      <c r="A96" s="176">
        <v>18</v>
      </c>
      <c r="B96" s="77"/>
      <c r="C96" s="77"/>
      <c r="D96" s="77"/>
      <c r="E96" s="77"/>
      <c r="F96" s="77"/>
      <c r="G96" s="51"/>
      <c r="H96" s="358"/>
      <c r="I96" s="346"/>
      <c r="J96" s="346"/>
      <c r="K96" s="346"/>
      <c r="L96" s="346"/>
      <c r="M96" s="346"/>
      <c r="N96" s="346"/>
      <c r="O96" s="347">
        <f t="shared" si="2"/>
        <v>0</v>
      </c>
      <c r="P96" s="138">
        <v>18</v>
      </c>
    </row>
    <row r="97" spans="1:16">
      <c r="A97" s="176">
        <v>19</v>
      </c>
      <c r="B97" s="77"/>
      <c r="C97" s="77"/>
      <c r="D97" s="77"/>
      <c r="E97" s="77"/>
      <c r="F97" s="77"/>
      <c r="G97" s="51"/>
      <c r="H97" s="358"/>
      <c r="I97" s="346"/>
      <c r="J97" s="346"/>
      <c r="K97" s="346"/>
      <c r="L97" s="346"/>
      <c r="M97" s="346"/>
      <c r="N97" s="346"/>
      <c r="O97" s="347">
        <f t="shared" si="2"/>
        <v>0</v>
      </c>
      <c r="P97" s="138">
        <v>19</v>
      </c>
    </row>
    <row r="98" spans="1:16">
      <c r="A98" s="176">
        <v>20</v>
      </c>
      <c r="B98" s="77"/>
      <c r="C98" s="77"/>
      <c r="D98" s="77"/>
      <c r="E98" s="77"/>
      <c r="F98" s="77"/>
      <c r="G98" s="51"/>
      <c r="H98" s="358"/>
      <c r="I98" s="346"/>
      <c r="J98" s="346"/>
      <c r="K98" s="346"/>
      <c r="L98" s="346"/>
      <c r="M98" s="346"/>
      <c r="N98" s="346"/>
      <c r="O98" s="347">
        <f t="shared" si="2"/>
        <v>0</v>
      </c>
      <c r="P98" s="138">
        <v>20</v>
      </c>
    </row>
    <row r="99" spans="1:16">
      <c r="A99" s="176">
        <v>21</v>
      </c>
      <c r="B99" s="77"/>
      <c r="C99" s="77"/>
      <c r="D99" s="77"/>
      <c r="E99" s="77"/>
      <c r="F99" s="77"/>
      <c r="G99" s="51"/>
      <c r="H99" s="358"/>
      <c r="I99" s="346"/>
      <c r="J99" s="346"/>
      <c r="K99" s="346"/>
      <c r="L99" s="346"/>
      <c r="M99" s="346"/>
      <c r="N99" s="346"/>
      <c r="O99" s="347">
        <f t="shared" si="2"/>
        <v>0</v>
      </c>
      <c r="P99" s="138">
        <v>21</v>
      </c>
    </row>
    <row r="100" spans="1:16">
      <c r="A100" s="176">
        <v>22</v>
      </c>
      <c r="B100" s="77"/>
      <c r="C100" s="77"/>
      <c r="D100" s="77"/>
      <c r="E100" s="77"/>
      <c r="F100" s="77"/>
      <c r="G100" s="51"/>
      <c r="H100" s="358"/>
      <c r="I100" s="346"/>
      <c r="J100" s="346"/>
      <c r="K100" s="346"/>
      <c r="L100" s="346"/>
      <c r="M100" s="346"/>
      <c r="N100" s="346"/>
      <c r="O100" s="347">
        <f t="shared" si="2"/>
        <v>0</v>
      </c>
      <c r="P100" s="138">
        <v>22</v>
      </c>
    </row>
    <row r="101" spans="1:16">
      <c r="A101" s="176">
        <v>23</v>
      </c>
      <c r="B101" s="77"/>
      <c r="C101" s="77"/>
      <c r="D101" s="77"/>
      <c r="E101" s="77"/>
      <c r="F101" s="77"/>
      <c r="G101" s="51"/>
      <c r="H101" s="358"/>
      <c r="I101" s="346"/>
      <c r="J101" s="346"/>
      <c r="K101" s="346"/>
      <c r="L101" s="346"/>
      <c r="M101" s="346"/>
      <c r="N101" s="346"/>
      <c r="O101" s="347">
        <f t="shared" si="2"/>
        <v>0</v>
      </c>
      <c r="P101" s="138">
        <v>23</v>
      </c>
    </row>
    <row r="102" spans="1:16">
      <c r="A102" s="176">
        <v>24</v>
      </c>
      <c r="B102" s="77"/>
      <c r="C102" s="77"/>
      <c r="D102" s="77"/>
      <c r="E102" s="77"/>
      <c r="F102" s="77"/>
      <c r="G102" s="51"/>
      <c r="H102" s="358"/>
      <c r="I102" s="346"/>
      <c r="J102" s="346"/>
      <c r="K102" s="346"/>
      <c r="L102" s="346"/>
      <c r="M102" s="346"/>
      <c r="N102" s="346"/>
      <c r="O102" s="347">
        <f t="shared" si="2"/>
        <v>0</v>
      </c>
      <c r="P102" s="138">
        <v>24</v>
      </c>
    </row>
    <row r="103" spans="1:16">
      <c r="A103" s="176">
        <v>25</v>
      </c>
      <c r="B103" s="77"/>
      <c r="C103" s="77"/>
      <c r="D103" s="77"/>
      <c r="E103" s="77"/>
      <c r="F103" s="77"/>
      <c r="G103" s="51"/>
      <c r="H103" s="358"/>
      <c r="I103" s="346"/>
      <c r="J103" s="346"/>
      <c r="K103" s="346"/>
      <c r="L103" s="346"/>
      <c r="M103" s="346"/>
      <c r="N103" s="346"/>
      <c r="O103" s="347">
        <f t="shared" si="2"/>
        <v>0</v>
      </c>
      <c r="P103" s="138">
        <v>25</v>
      </c>
    </row>
    <row r="104" spans="1:16">
      <c r="A104" s="176">
        <v>26</v>
      </c>
      <c r="B104" s="77"/>
      <c r="C104" s="77"/>
      <c r="D104" s="77"/>
      <c r="E104" s="77"/>
      <c r="F104" s="77"/>
      <c r="G104" s="51"/>
      <c r="H104" s="358"/>
      <c r="I104" s="346"/>
      <c r="J104" s="346"/>
      <c r="K104" s="346"/>
      <c r="L104" s="346"/>
      <c r="M104" s="346"/>
      <c r="N104" s="346"/>
      <c r="O104" s="347">
        <f t="shared" si="2"/>
        <v>0</v>
      </c>
      <c r="P104" s="138">
        <v>26</v>
      </c>
    </row>
    <row r="105" spans="1:16">
      <c r="A105" s="176">
        <v>27</v>
      </c>
      <c r="B105" s="77"/>
      <c r="C105" s="77"/>
      <c r="D105" s="77"/>
      <c r="E105" s="77"/>
      <c r="F105" s="77"/>
      <c r="G105" s="51"/>
      <c r="H105" s="358"/>
      <c r="I105" s="346"/>
      <c r="J105" s="346"/>
      <c r="K105" s="346"/>
      <c r="L105" s="346"/>
      <c r="M105" s="346"/>
      <c r="N105" s="346"/>
      <c r="O105" s="347">
        <f t="shared" si="2"/>
        <v>0</v>
      </c>
      <c r="P105" s="138">
        <v>27</v>
      </c>
    </row>
    <row r="106" spans="1:16">
      <c r="A106" s="176">
        <v>28</v>
      </c>
      <c r="B106" s="77"/>
      <c r="C106" s="77"/>
      <c r="D106" s="77"/>
      <c r="E106" s="77"/>
      <c r="F106" s="77"/>
      <c r="G106" s="51"/>
      <c r="H106" s="358"/>
      <c r="I106" s="346"/>
      <c r="J106" s="346"/>
      <c r="K106" s="346"/>
      <c r="L106" s="346"/>
      <c r="M106" s="346"/>
      <c r="N106" s="346"/>
      <c r="O106" s="347">
        <f t="shared" si="2"/>
        <v>0</v>
      </c>
      <c r="P106" s="138">
        <v>28</v>
      </c>
    </row>
    <row r="107" spans="1:16">
      <c r="A107" s="176">
        <v>29</v>
      </c>
      <c r="B107" s="77"/>
      <c r="C107" s="77"/>
      <c r="D107" s="77"/>
      <c r="E107" s="77"/>
      <c r="F107" s="77"/>
      <c r="G107" s="51"/>
      <c r="H107" s="358"/>
      <c r="I107" s="346"/>
      <c r="J107" s="346"/>
      <c r="K107" s="346"/>
      <c r="L107" s="346"/>
      <c r="M107" s="346"/>
      <c r="N107" s="346"/>
      <c r="O107" s="347">
        <f t="shared" si="2"/>
        <v>0</v>
      </c>
      <c r="P107" s="138">
        <v>29</v>
      </c>
    </row>
    <row r="108" spans="1:16">
      <c r="A108" s="176">
        <v>30</v>
      </c>
      <c r="B108" s="77"/>
      <c r="C108" s="77"/>
      <c r="D108" s="77"/>
      <c r="E108" s="77"/>
      <c r="F108" s="77"/>
      <c r="G108" s="51"/>
      <c r="H108" s="358"/>
      <c r="I108" s="346"/>
      <c r="J108" s="346"/>
      <c r="K108" s="346"/>
      <c r="L108" s="346"/>
      <c r="M108" s="346"/>
      <c r="N108" s="346"/>
      <c r="O108" s="347">
        <f t="shared" si="2"/>
        <v>0</v>
      </c>
      <c r="P108" s="138">
        <v>30</v>
      </c>
    </row>
    <row r="109" spans="1:16">
      <c r="A109" s="176">
        <v>31</v>
      </c>
      <c r="B109" s="77"/>
      <c r="C109" s="77"/>
      <c r="D109" s="77"/>
      <c r="E109" s="77"/>
      <c r="F109" s="77"/>
      <c r="G109" s="51"/>
      <c r="H109" s="358"/>
      <c r="I109" s="346"/>
      <c r="J109" s="346"/>
      <c r="K109" s="346"/>
      <c r="L109" s="346"/>
      <c r="M109" s="346"/>
      <c r="N109" s="346"/>
      <c r="O109" s="347">
        <f t="shared" si="2"/>
        <v>0</v>
      </c>
      <c r="P109" s="138">
        <v>31</v>
      </c>
    </row>
    <row r="110" spans="1:16">
      <c r="A110" s="176">
        <v>32</v>
      </c>
      <c r="B110" s="77"/>
      <c r="C110" s="77"/>
      <c r="D110" s="77"/>
      <c r="E110" s="77"/>
      <c r="F110" s="77"/>
      <c r="G110" s="51"/>
      <c r="H110" s="358"/>
      <c r="I110" s="346"/>
      <c r="J110" s="346"/>
      <c r="K110" s="346"/>
      <c r="L110" s="346"/>
      <c r="M110" s="346"/>
      <c r="N110" s="346"/>
      <c r="O110" s="347">
        <f t="shared" si="2"/>
        <v>0</v>
      </c>
      <c r="P110" s="138">
        <v>32</v>
      </c>
    </row>
    <row r="111" spans="1:16">
      <c r="A111" s="176">
        <v>33</v>
      </c>
      <c r="B111" s="77"/>
      <c r="C111" s="77"/>
      <c r="D111" s="77"/>
      <c r="E111" s="77"/>
      <c r="F111" s="77"/>
      <c r="G111" s="51"/>
      <c r="H111" s="358"/>
      <c r="I111" s="346"/>
      <c r="J111" s="346"/>
      <c r="K111" s="346"/>
      <c r="L111" s="346"/>
      <c r="M111" s="346"/>
      <c r="N111" s="346"/>
      <c r="O111" s="347">
        <f t="shared" si="2"/>
        <v>0</v>
      </c>
      <c r="P111" s="138">
        <v>33</v>
      </c>
    </row>
    <row r="112" spans="1:16">
      <c r="A112" s="176">
        <v>34</v>
      </c>
      <c r="B112" s="77"/>
      <c r="C112" s="77"/>
      <c r="D112" s="77"/>
      <c r="E112" s="77"/>
      <c r="F112" s="77"/>
      <c r="G112" s="51"/>
      <c r="H112" s="358"/>
      <c r="I112" s="346"/>
      <c r="J112" s="346"/>
      <c r="K112" s="346"/>
      <c r="L112" s="346"/>
      <c r="M112" s="346"/>
      <c r="N112" s="346"/>
      <c r="O112" s="347">
        <f t="shared" si="2"/>
        <v>0</v>
      </c>
      <c r="P112" s="138">
        <v>34</v>
      </c>
    </row>
    <row r="113" spans="1:16">
      <c r="A113" s="176">
        <v>35</v>
      </c>
      <c r="B113" s="77"/>
      <c r="C113" s="77"/>
      <c r="D113" s="77"/>
      <c r="E113" s="77"/>
      <c r="F113" s="77"/>
      <c r="G113" s="51"/>
      <c r="H113" s="358"/>
      <c r="I113" s="346"/>
      <c r="J113" s="346"/>
      <c r="K113" s="346"/>
      <c r="L113" s="346"/>
      <c r="M113" s="346"/>
      <c r="N113" s="346"/>
      <c r="O113" s="347">
        <f t="shared" si="2"/>
        <v>0</v>
      </c>
      <c r="P113" s="138">
        <v>35</v>
      </c>
    </row>
    <row r="114" spans="1:16">
      <c r="A114" s="176">
        <v>36</v>
      </c>
      <c r="B114" s="77"/>
      <c r="C114" s="77"/>
      <c r="D114" s="77"/>
      <c r="E114" s="77"/>
      <c r="F114" s="77"/>
      <c r="G114" s="51"/>
      <c r="H114" s="358"/>
      <c r="I114" s="346"/>
      <c r="J114" s="346"/>
      <c r="K114" s="346"/>
      <c r="L114" s="346"/>
      <c r="M114" s="346"/>
      <c r="N114" s="346"/>
      <c r="O114" s="347">
        <f t="shared" si="2"/>
        <v>0</v>
      </c>
      <c r="P114" s="138">
        <v>36</v>
      </c>
    </row>
    <row r="115" spans="1:16">
      <c r="A115" s="176">
        <v>37</v>
      </c>
      <c r="B115" s="77"/>
      <c r="C115" s="77"/>
      <c r="D115" s="77"/>
      <c r="E115" s="77"/>
      <c r="F115" s="77"/>
      <c r="G115" s="51"/>
      <c r="H115" s="358"/>
      <c r="I115" s="346"/>
      <c r="J115" s="346"/>
      <c r="K115" s="346"/>
      <c r="L115" s="346"/>
      <c r="M115" s="346"/>
      <c r="N115" s="346"/>
      <c r="O115" s="347">
        <f t="shared" si="2"/>
        <v>0</v>
      </c>
      <c r="P115" s="138">
        <v>37</v>
      </c>
    </row>
    <row r="116" spans="1:16">
      <c r="A116" s="176">
        <v>38</v>
      </c>
      <c r="B116" s="77"/>
      <c r="C116" s="77"/>
      <c r="D116" s="77"/>
      <c r="E116" s="77"/>
      <c r="F116" s="77"/>
      <c r="G116" s="51"/>
      <c r="H116" s="358"/>
      <c r="I116" s="346"/>
      <c r="J116" s="346"/>
      <c r="K116" s="346"/>
      <c r="L116" s="346"/>
      <c r="M116" s="346"/>
      <c r="N116" s="346"/>
      <c r="O116" s="347">
        <f t="shared" si="2"/>
        <v>0</v>
      </c>
      <c r="P116" s="138">
        <v>38</v>
      </c>
    </row>
    <row r="117" spans="1:16">
      <c r="A117" s="176">
        <v>39</v>
      </c>
      <c r="B117" s="77"/>
      <c r="C117" s="77"/>
      <c r="D117" s="77"/>
      <c r="E117" s="77"/>
      <c r="F117" s="77"/>
      <c r="G117" s="51"/>
      <c r="H117" s="358"/>
      <c r="I117" s="346"/>
      <c r="J117" s="346"/>
      <c r="K117" s="346"/>
      <c r="L117" s="346"/>
      <c r="M117" s="346"/>
      <c r="N117" s="346"/>
      <c r="O117" s="347">
        <f t="shared" si="2"/>
        <v>0</v>
      </c>
      <c r="P117" s="138">
        <v>39</v>
      </c>
    </row>
    <row r="118" spans="1:16">
      <c r="A118" s="176">
        <v>40</v>
      </c>
      <c r="B118" s="77"/>
      <c r="C118" s="77"/>
      <c r="D118" s="77"/>
      <c r="E118" s="77"/>
      <c r="F118" s="77"/>
      <c r="G118" s="51"/>
      <c r="H118" s="358"/>
      <c r="I118" s="346"/>
      <c r="J118" s="346"/>
      <c r="K118" s="346"/>
      <c r="L118" s="346"/>
      <c r="M118" s="346"/>
      <c r="N118" s="346"/>
      <c r="O118" s="347">
        <f t="shared" si="2"/>
        <v>0</v>
      </c>
      <c r="P118" s="138">
        <v>40</v>
      </c>
    </row>
    <row r="119" spans="1:16">
      <c r="A119" s="176">
        <v>41</v>
      </c>
      <c r="B119" s="77"/>
      <c r="C119" s="77"/>
      <c r="D119" s="77"/>
      <c r="E119" s="77"/>
      <c r="F119" s="77"/>
      <c r="G119" s="51"/>
      <c r="H119" s="358"/>
      <c r="I119" s="346"/>
      <c r="J119" s="346"/>
      <c r="K119" s="346"/>
      <c r="L119" s="346"/>
      <c r="M119" s="346"/>
      <c r="N119" s="346"/>
      <c r="O119" s="347">
        <f t="shared" si="2"/>
        <v>0</v>
      </c>
      <c r="P119" s="138">
        <v>41</v>
      </c>
    </row>
    <row r="120" spans="1:16">
      <c r="A120" s="176">
        <v>42</v>
      </c>
      <c r="B120" s="77"/>
      <c r="C120" s="77"/>
      <c r="D120" s="77"/>
      <c r="E120" s="77"/>
      <c r="F120" s="77"/>
      <c r="G120" s="51"/>
      <c r="H120" s="358"/>
      <c r="I120" s="346"/>
      <c r="J120" s="346"/>
      <c r="K120" s="346"/>
      <c r="L120" s="346"/>
      <c r="M120" s="346"/>
      <c r="N120" s="346"/>
      <c r="O120" s="347">
        <f t="shared" si="2"/>
        <v>0</v>
      </c>
      <c r="P120" s="138">
        <v>42</v>
      </c>
    </row>
    <row r="121" spans="1:16">
      <c r="A121" s="176">
        <v>43</v>
      </c>
      <c r="B121" s="77"/>
      <c r="C121" s="77"/>
      <c r="D121" s="77"/>
      <c r="E121" s="77"/>
      <c r="F121" s="77"/>
      <c r="G121" s="51"/>
      <c r="H121" s="358"/>
      <c r="I121" s="346"/>
      <c r="J121" s="346"/>
      <c r="K121" s="346"/>
      <c r="L121" s="346"/>
      <c r="M121" s="346"/>
      <c r="N121" s="346"/>
      <c r="O121" s="347">
        <f t="shared" si="2"/>
        <v>0</v>
      </c>
      <c r="P121" s="138">
        <v>43</v>
      </c>
    </row>
    <row r="122" spans="1:16">
      <c r="A122" s="176">
        <v>44</v>
      </c>
      <c r="B122" s="77"/>
      <c r="C122" s="77"/>
      <c r="D122" s="77"/>
      <c r="E122" s="77"/>
      <c r="F122" s="77"/>
      <c r="G122" s="51"/>
      <c r="H122" s="358"/>
      <c r="I122" s="346"/>
      <c r="J122" s="346"/>
      <c r="K122" s="346"/>
      <c r="L122" s="346"/>
      <c r="M122" s="346"/>
      <c r="N122" s="346"/>
      <c r="O122" s="347">
        <f t="shared" si="2"/>
        <v>0</v>
      </c>
      <c r="P122" s="138">
        <v>44</v>
      </c>
    </row>
    <row r="123" spans="1:16">
      <c r="A123" s="176">
        <v>45</v>
      </c>
      <c r="B123" s="77"/>
      <c r="C123" s="77"/>
      <c r="D123" s="77"/>
      <c r="E123" s="77"/>
      <c r="F123" s="77"/>
      <c r="G123" s="51"/>
      <c r="H123" s="358"/>
      <c r="I123" s="346"/>
      <c r="J123" s="346"/>
      <c r="K123" s="346"/>
      <c r="L123" s="346"/>
      <c r="M123" s="346"/>
      <c r="N123" s="346"/>
      <c r="O123" s="347">
        <f t="shared" si="2"/>
        <v>0</v>
      </c>
      <c r="P123" s="138">
        <v>45</v>
      </c>
    </row>
    <row r="124" spans="1:16">
      <c r="A124" s="176">
        <v>46</v>
      </c>
      <c r="B124" s="77"/>
      <c r="C124" s="77"/>
      <c r="D124" s="77"/>
      <c r="E124" s="77"/>
      <c r="F124" s="77"/>
      <c r="G124" s="51"/>
      <c r="H124" s="358"/>
      <c r="I124" s="346"/>
      <c r="J124" s="346"/>
      <c r="K124" s="346"/>
      <c r="L124" s="346"/>
      <c r="M124" s="346"/>
      <c r="N124" s="346"/>
      <c r="O124" s="347">
        <f t="shared" si="2"/>
        <v>0</v>
      </c>
      <c r="P124" s="138">
        <v>46</v>
      </c>
    </row>
    <row r="125" spans="1:16">
      <c r="A125" s="176">
        <v>47</v>
      </c>
      <c r="B125" s="77"/>
      <c r="C125" s="77"/>
      <c r="D125" s="77"/>
      <c r="E125" s="77"/>
      <c r="F125" s="77"/>
      <c r="G125" s="51"/>
      <c r="H125" s="358"/>
      <c r="I125" s="346"/>
      <c r="J125" s="346"/>
      <c r="K125" s="346"/>
      <c r="L125" s="346"/>
      <c r="M125" s="346"/>
      <c r="N125" s="346"/>
      <c r="O125" s="347">
        <f t="shared" si="2"/>
        <v>0</v>
      </c>
      <c r="P125" s="138">
        <v>47</v>
      </c>
    </row>
    <row r="126" spans="1:16">
      <c r="A126" s="176">
        <v>48</v>
      </c>
      <c r="B126" s="77"/>
      <c r="C126" s="77"/>
      <c r="D126" s="77"/>
      <c r="E126" s="77"/>
      <c r="F126" s="77"/>
      <c r="G126" s="51"/>
      <c r="H126" s="358"/>
      <c r="I126" s="346"/>
      <c r="J126" s="346"/>
      <c r="K126" s="346"/>
      <c r="L126" s="346"/>
      <c r="M126" s="346"/>
      <c r="N126" s="346"/>
      <c r="O126" s="347">
        <f t="shared" si="2"/>
        <v>0</v>
      </c>
      <c r="P126" s="138">
        <v>48</v>
      </c>
    </row>
    <row r="127" spans="1:16">
      <c r="A127" s="176">
        <v>49</v>
      </c>
      <c r="B127" s="77"/>
      <c r="C127" s="77"/>
      <c r="D127" s="77"/>
      <c r="E127" s="77"/>
      <c r="F127" s="77"/>
      <c r="G127" s="51"/>
      <c r="H127" s="358"/>
      <c r="I127" s="346"/>
      <c r="J127" s="346"/>
      <c r="K127" s="346"/>
      <c r="L127" s="346"/>
      <c r="M127" s="346"/>
      <c r="N127" s="346"/>
      <c r="O127" s="347">
        <f t="shared" si="2"/>
        <v>0</v>
      </c>
      <c r="P127" s="138">
        <v>49</v>
      </c>
    </row>
    <row r="128" spans="1:16" ht="15.75" thickBot="1">
      <c r="A128" s="180">
        <v>50</v>
      </c>
      <c r="B128" s="442" t="s">
        <v>4055</v>
      </c>
      <c r="C128" s="1223"/>
      <c r="D128" s="1223"/>
      <c r="E128" s="1223"/>
      <c r="F128" s="1223"/>
      <c r="G128" s="1341"/>
      <c r="H128" s="355"/>
      <c r="I128" s="377">
        <f t="shared" ref="I128:O128" si="3">SUM(I79:I127)</f>
        <v>0</v>
      </c>
      <c r="J128" s="377">
        <f t="shared" si="3"/>
        <v>0</v>
      </c>
      <c r="K128" s="377">
        <f t="shared" si="3"/>
        <v>0</v>
      </c>
      <c r="L128" s="307">
        <f t="shared" si="3"/>
        <v>0</v>
      </c>
      <c r="M128" s="772">
        <f t="shared" si="3"/>
        <v>0</v>
      </c>
      <c r="N128" s="772">
        <f>SUM(N79:N127)+N63</f>
        <v>6984979.9700000081</v>
      </c>
      <c r="O128" s="772">
        <f t="shared" si="3"/>
        <v>0</v>
      </c>
      <c r="P128" s="156">
        <v>50</v>
      </c>
    </row>
    <row r="129" spans="1:16">
      <c r="A129" s="1866"/>
      <c r="B129" s="1866"/>
      <c r="C129" s="566"/>
      <c r="D129" s="566"/>
      <c r="E129" s="566"/>
      <c r="F129" s="566"/>
      <c r="G129" s="566"/>
      <c r="H129" s="562"/>
      <c r="I129" s="562"/>
      <c r="J129" s="562"/>
      <c r="K129" s="562"/>
      <c r="L129" s="563"/>
      <c r="M129" s="563"/>
      <c r="N129" s="563"/>
      <c r="O129" s="563"/>
      <c r="P129" s="1866"/>
    </row>
    <row r="130" spans="1:16">
      <c r="A130" s="1848" t="s">
        <v>1123</v>
      </c>
      <c r="B130" s="11"/>
      <c r="C130" s="11"/>
      <c r="D130" s="11"/>
      <c r="E130" s="11"/>
      <c r="F130" s="11"/>
      <c r="G130" s="11"/>
      <c r="H130" s="1848" t="s">
        <v>1123</v>
      </c>
      <c r="I130" s="11"/>
      <c r="J130" s="11"/>
      <c r="K130" s="11"/>
      <c r="L130" s="11"/>
      <c r="M130" s="199"/>
    </row>
    <row r="131" spans="1:16">
      <c r="A131" s="44" t="s">
        <v>1126</v>
      </c>
      <c r="B131" s="44"/>
      <c r="C131" s="44"/>
      <c r="D131" s="44"/>
      <c r="E131" s="44"/>
      <c r="F131" s="44"/>
      <c r="G131" s="44"/>
      <c r="H131" s="44" t="s">
        <v>1127</v>
      </c>
      <c r="I131" s="44"/>
      <c r="J131" s="44"/>
      <c r="K131" s="44"/>
      <c r="L131" s="44"/>
      <c r="M131" s="44"/>
      <c r="N131" s="44"/>
      <c r="O131" s="44"/>
      <c r="P131" s="44"/>
    </row>
    <row r="132" spans="1:16" ht="16.5" thickBot="1">
      <c r="A132" s="560" t="str">
        <f>'[34]Data Sheet'!$C$25</f>
        <v>ORANGE AND ROCKLAND UTILITIES, INC.</v>
      </c>
      <c r="B132" s="11"/>
      <c r="C132" s="11"/>
      <c r="D132" s="11"/>
      <c r="E132" s="456" t="str">
        <f>'[34]Data Sheet'!$C$40</f>
        <v>4/30/2008</v>
      </c>
      <c r="F132" s="11"/>
      <c r="G132" s="11" t="str">
        <f>'[34]Data Sheet'!$C$38</f>
        <v>12/31/2007</v>
      </c>
      <c r="H132" s="560" t="str">
        <f>'[34]Data Sheet'!$C$25</f>
        <v>ORANGE AND ROCKLAND UTILITIES, INC.</v>
      </c>
      <c r="I132" s="11"/>
      <c r="J132" s="11"/>
      <c r="K132" s="11"/>
      <c r="L132" s="11"/>
      <c r="M132" s="11"/>
      <c r="N132" s="456" t="str">
        <f>'[34]Data Sheet'!$C$40</f>
        <v>4/30/2008</v>
      </c>
      <c r="O132" s="4" t="str">
        <f>'[34]Data Sheet'!$C$38</f>
        <v>12/31/2007</v>
      </c>
    </row>
    <row r="133" spans="1:16">
      <c r="A133" s="13"/>
      <c r="B133" s="41"/>
      <c r="C133" s="41"/>
      <c r="D133" s="41"/>
      <c r="E133" s="41"/>
      <c r="F133" s="41"/>
      <c r="G133" s="42"/>
      <c r="H133" s="13"/>
      <c r="I133" s="41"/>
      <c r="J133" s="41"/>
      <c r="K133" s="41"/>
      <c r="L133" s="41"/>
      <c r="M133" s="41"/>
      <c r="N133" s="41"/>
      <c r="O133" s="41"/>
      <c r="P133" s="42"/>
    </row>
    <row r="134" spans="1:16">
      <c r="A134" s="202" t="s">
        <v>1827</v>
      </c>
      <c r="B134" s="44"/>
      <c r="C134" s="44"/>
      <c r="D134" s="44"/>
      <c r="E134" s="44"/>
      <c r="F134" s="44"/>
      <c r="G134" s="45"/>
      <c r="H134" s="202" t="s">
        <v>1828</v>
      </c>
      <c r="I134" s="44"/>
      <c r="J134" s="44"/>
      <c r="K134" s="44"/>
      <c r="L134" s="44"/>
      <c r="M134" s="44"/>
      <c r="N134" s="44"/>
      <c r="O134" s="44"/>
      <c r="P134" s="48"/>
    </row>
    <row r="135" spans="1:16">
      <c r="A135" s="202" t="s">
        <v>1829</v>
      </c>
      <c r="B135" s="44"/>
      <c r="C135" s="44"/>
      <c r="D135" s="44"/>
      <c r="E135" s="44"/>
      <c r="F135" s="44"/>
      <c r="G135" s="45"/>
      <c r="H135" s="202" t="s">
        <v>3136</v>
      </c>
      <c r="I135" s="44"/>
      <c r="J135" s="44"/>
      <c r="K135" s="44"/>
      <c r="L135" s="44"/>
      <c r="M135" s="44"/>
      <c r="N135" s="44"/>
      <c r="O135" s="44"/>
      <c r="P135" s="48"/>
    </row>
    <row r="136" spans="1:16">
      <c r="A136" s="49"/>
      <c r="B136" s="52"/>
      <c r="C136" s="52"/>
      <c r="D136" s="52"/>
      <c r="E136" s="52"/>
      <c r="F136" s="52"/>
      <c r="G136" s="51"/>
      <c r="H136" s="47"/>
      <c r="I136" s="52"/>
      <c r="J136" s="52"/>
      <c r="K136" s="52"/>
      <c r="L136" s="52"/>
      <c r="M136" s="52"/>
      <c r="N136" s="52"/>
      <c r="O136" s="52"/>
      <c r="P136" s="51"/>
    </row>
    <row r="137" spans="1:16">
      <c r="A137" s="230"/>
      <c r="B137" s="63"/>
      <c r="C137" s="59"/>
      <c r="D137" s="57"/>
      <c r="E137" s="57"/>
      <c r="F137" s="160" t="s">
        <v>631</v>
      </c>
      <c r="G137" s="161"/>
      <c r="H137" s="231"/>
      <c r="I137" s="255"/>
      <c r="J137" s="132" t="s">
        <v>701</v>
      </c>
      <c r="K137" s="376"/>
      <c r="L137" s="132" t="s">
        <v>702</v>
      </c>
      <c r="M137" s="132"/>
      <c r="N137" s="132"/>
      <c r="O137" s="132"/>
      <c r="P137" s="161"/>
    </row>
    <row r="138" spans="1:16">
      <c r="A138" s="175"/>
      <c r="B138" s="1844" t="s">
        <v>703</v>
      </c>
      <c r="C138" s="56"/>
      <c r="D138" s="1844" t="s">
        <v>704</v>
      </c>
      <c r="E138" s="1844" t="s">
        <v>635</v>
      </c>
      <c r="F138" s="1844" t="s">
        <v>635</v>
      </c>
      <c r="G138" s="1867" t="s">
        <v>635</v>
      </c>
      <c r="H138" s="47"/>
      <c r="I138" s="56"/>
      <c r="J138" s="56" t="s">
        <v>3747</v>
      </c>
      <c r="K138" s="56"/>
      <c r="L138" s="1844" t="s">
        <v>705</v>
      </c>
      <c r="M138" s="1844" t="s">
        <v>706</v>
      </c>
      <c r="N138" s="1843" t="s">
        <v>3839</v>
      </c>
      <c r="O138" s="66"/>
      <c r="P138" s="58"/>
    </row>
    <row r="139" spans="1:16">
      <c r="A139" s="175"/>
      <c r="B139" s="1844" t="s">
        <v>707</v>
      </c>
      <c r="C139" s="1844" t="s">
        <v>637</v>
      </c>
      <c r="D139" s="1844" t="s">
        <v>638</v>
      </c>
      <c r="E139" s="1844" t="s">
        <v>639</v>
      </c>
      <c r="F139" s="1844" t="s">
        <v>640</v>
      </c>
      <c r="G139" s="1867" t="s">
        <v>640</v>
      </c>
      <c r="H139" s="202" t="s">
        <v>641</v>
      </c>
      <c r="I139" s="288"/>
      <c r="J139" s="1844" t="s">
        <v>641</v>
      </c>
      <c r="K139" s="1844" t="s">
        <v>641</v>
      </c>
      <c r="L139" s="1844" t="s">
        <v>1265</v>
      </c>
      <c r="M139" s="1844" t="s">
        <v>1265</v>
      </c>
      <c r="N139" s="1843" t="s">
        <v>1265</v>
      </c>
      <c r="O139" s="1832" t="s">
        <v>1114</v>
      </c>
      <c r="P139" s="137" t="s">
        <v>1115</v>
      </c>
    </row>
    <row r="140" spans="1:16">
      <c r="A140" s="175" t="s">
        <v>4231</v>
      </c>
      <c r="B140" s="1844" t="s">
        <v>1116</v>
      </c>
      <c r="C140" s="1844" t="s">
        <v>647</v>
      </c>
      <c r="D140" s="1844" t="s">
        <v>648</v>
      </c>
      <c r="E140" s="1844" t="s">
        <v>705</v>
      </c>
      <c r="F140" s="1844" t="s">
        <v>650</v>
      </c>
      <c r="G140" s="1867" t="s">
        <v>651</v>
      </c>
      <c r="H140" s="202" t="s">
        <v>1117</v>
      </c>
      <c r="I140" s="288"/>
      <c r="J140" s="1844" t="s">
        <v>1118</v>
      </c>
      <c r="K140" s="1844" t="s">
        <v>1119</v>
      </c>
      <c r="L140" s="1844" t="s">
        <v>653</v>
      </c>
      <c r="M140" s="1844" t="s">
        <v>653</v>
      </c>
      <c r="N140" s="1843" t="s">
        <v>653</v>
      </c>
      <c r="O140" s="1832" t="s">
        <v>1120</v>
      </c>
      <c r="P140" s="137" t="s">
        <v>4234</v>
      </c>
    </row>
    <row r="141" spans="1:16">
      <c r="A141" s="176" t="s">
        <v>4234</v>
      </c>
      <c r="B141" s="290" t="s">
        <v>74</v>
      </c>
      <c r="C141" s="290" t="s">
        <v>2140</v>
      </c>
      <c r="D141" s="290" t="s">
        <v>2141</v>
      </c>
      <c r="E141" s="290" t="s">
        <v>2142</v>
      </c>
      <c r="F141" s="290" t="s">
        <v>4070</v>
      </c>
      <c r="G141" s="1870" t="s">
        <v>4071</v>
      </c>
      <c r="H141" s="49" t="s">
        <v>1121</v>
      </c>
      <c r="I141" s="77"/>
      <c r="J141" s="77" t="s">
        <v>1122</v>
      </c>
      <c r="K141" s="290" t="s">
        <v>4074</v>
      </c>
      <c r="L141" s="290" t="s">
        <v>4075</v>
      </c>
      <c r="M141" s="290" t="s">
        <v>4018</v>
      </c>
      <c r="N141" s="1869" t="s">
        <v>4019</v>
      </c>
      <c r="O141" s="220" t="s">
        <v>1747</v>
      </c>
      <c r="P141" s="138"/>
    </row>
    <row r="142" spans="1:16">
      <c r="A142" s="176">
        <v>1</v>
      </c>
      <c r="B142" s="77" t="s">
        <v>3747</v>
      </c>
      <c r="C142" s="77" t="s">
        <v>3747</v>
      </c>
      <c r="D142" s="77" t="s">
        <v>3747</v>
      </c>
      <c r="E142" s="77" t="s">
        <v>3747</v>
      </c>
      <c r="F142" s="77" t="s">
        <v>3747</v>
      </c>
      <c r="G142" s="51" t="s">
        <v>3747</v>
      </c>
      <c r="H142" s="358" t="s">
        <v>3747</v>
      </c>
      <c r="I142" s="346"/>
      <c r="J142" s="346" t="s">
        <v>3747</v>
      </c>
      <c r="K142" s="346"/>
      <c r="L142" s="215" t="s">
        <v>3747</v>
      </c>
      <c r="M142" s="215" t="s">
        <v>3747</v>
      </c>
      <c r="N142" s="215" t="s">
        <v>3747</v>
      </c>
      <c r="O142" s="344">
        <f t="shared" ref="O142:O190" si="4">SUM(L142:N142)</f>
        <v>0</v>
      </c>
      <c r="P142" s="138">
        <v>1</v>
      </c>
    </row>
    <row r="143" spans="1:16">
      <c r="A143" s="176">
        <v>2</v>
      </c>
      <c r="B143" s="77"/>
      <c r="C143" s="77"/>
      <c r="D143" s="77"/>
      <c r="E143" s="77"/>
      <c r="F143" s="77"/>
      <c r="G143" s="51"/>
      <c r="H143" s="358"/>
      <c r="I143" s="346"/>
      <c r="J143" s="346"/>
      <c r="K143" s="346"/>
      <c r="L143" s="346" t="s">
        <v>3747</v>
      </c>
      <c r="M143" s="346"/>
      <c r="N143" s="346"/>
      <c r="O143" s="347">
        <f t="shared" si="4"/>
        <v>0</v>
      </c>
      <c r="P143" s="138">
        <v>2</v>
      </c>
    </row>
    <row r="144" spans="1:16">
      <c r="A144" s="176">
        <v>3</v>
      </c>
      <c r="B144" s="77"/>
      <c r="C144" s="77"/>
      <c r="D144" s="77"/>
      <c r="E144" s="77"/>
      <c r="F144" s="77"/>
      <c r="G144" s="51"/>
      <c r="H144" s="358"/>
      <c r="I144" s="346"/>
      <c r="J144" s="346"/>
      <c r="K144" s="346"/>
      <c r="L144" s="346"/>
      <c r="M144" s="346"/>
      <c r="N144" s="346"/>
      <c r="O144" s="347">
        <f t="shared" si="4"/>
        <v>0</v>
      </c>
      <c r="P144" s="138">
        <v>3</v>
      </c>
    </row>
    <row r="145" spans="1:16">
      <c r="A145" s="176">
        <v>4</v>
      </c>
      <c r="B145" s="77"/>
      <c r="C145" s="77"/>
      <c r="D145" s="77"/>
      <c r="E145" s="77"/>
      <c r="F145" s="77"/>
      <c r="G145" s="51"/>
      <c r="H145" s="358"/>
      <c r="I145" s="346"/>
      <c r="J145" s="346"/>
      <c r="K145" s="346"/>
      <c r="L145" s="346"/>
      <c r="M145" s="346"/>
      <c r="N145" s="346"/>
      <c r="O145" s="347">
        <f t="shared" si="4"/>
        <v>0</v>
      </c>
      <c r="P145" s="138">
        <v>4</v>
      </c>
    </row>
    <row r="146" spans="1:16">
      <c r="A146" s="176">
        <v>5</v>
      </c>
      <c r="B146" s="77"/>
      <c r="C146" s="77"/>
      <c r="D146" s="77"/>
      <c r="E146" s="77"/>
      <c r="F146" s="77"/>
      <c r="G146" s="51"/>
      <c r="H146" s="358"/>
      <c r="I146" s="346"/>
      <c r="J146" s="346"/>
      <c r="K146" s="346"/>
      <c r="L146" s="346"/>
      <c r="M146" s="346"/>
      <c r="N146" s="346"/>
      <c r="O146" s="347">
        <f t="shared" si="4"/>
        <v>0</v>
      </c>
      <c r="P146" s="138">
        <v>5</v>
      </c>
    </row>
    <row r="147" spans="1:16">
      <c r="A147" s="176">
        <v>6</v>
      </c>
      <c r="B147" s="77"/>
      <c r="C147" s="77"/>
      <c r="D147" s="77"/>
      <c r="E147" s="77"/>
      <c r="F147" s="77"/>
      <c r="G147" s="51"/>
      <c r="H147" s="358"/>
      <c r="I147" s="346"/>
      <c r="J147" s="346"/>
      <c r="K147" s="346"/>
      <c r="L147" s="346"/>
      <c r="M147" s="346"/>
      <c r="N147" s="346"/>
      <c r="O147" s="347">
        <f t="shared" si="4"/>
        <v>0</v>
      </c>
      <c r="P147" s="138">
        <v>6</v>
      </c>
    </row>
    <row r="148" spans="1:16">
      <c r="A148" s="176">
        <v>7</v>
      </c>
      <c r="B148" s="77"/>
      <c r="C148" s="77"/>
      <c r="D148" s="77"/>
      <c r="E148" s="77"/>
      <c r="F148" s="77"/>
      <c r="G148" s="51"/>
      <c r="H148" s="358"/>
      <c r="I148" s="346"/>
      <c r="J148" s="346"/>
      <c r="K148" s="346"/>
      <c r="L148" s="346"/>
      <c r="M148" s="346"/>
      <c r="N148" s="346"/>
      <c r="O148" s="347">
        <f t="shared" si="4"/>
        <v>0</v>
      </c>
      <c r="P148" s="138">
        <v>7</v>
      </c>
    </row>
    <row r="149" spans="1:16">
      <c r="A149" s="176">
        <v>8</v>
      </c>
      <c r="B149" s="77"/>
      <c r="C149" s="77"/>
      <c r="D149" s="77"/>
      <c r="E149" s="77"/>
      <c r="F149" s="77"/>
      <c r="G149" s="51"/>
      <c r="H149" s="358"/>
      <c r="I149" s="346"/>
      <c r="J149" s="346"/>
      <c r="K149" s="346"/>
      <c r="L149" s="346"/>
      <c r="M149" s="346"/>
      <c r="N149" s="346"/>
      <c r="O149" s="347">
        <f t="shared" si="4"/>
        <v>0</v>
      </c>
      <c r="P149" s="138">
        <v>8</v>
      </c>
    </row>
    <row r="150" spans="1:16">
      <c r="A150" s="176">
        <v>9</v>
      </c>
      <c r="B150" s="77"/>
      <c r="C150" s="77"/>
      <c r="D150" s="77"/>
      <c r="E150" s="77"/>
      <c r="F150" s="77"/>
      <c r="G150" s="51"/>
      <c r="H150" s="358"/>
      <c r="I150" s="346"/>
      <c r="J150" s="346"/>
      <c r="K150" s="346"/>
      <c r="L150" s="346"/>
      <c r="M150" s="346"/>
      <c r="N150" s="346"/>
      <c r="O150" s="347">
        <f t="shared" si="4"/>
        <v>0</v>
      </c>
      <c r="P150" s="138">
        <v>9</v>
      </c>
    </row>
    <row r="151" spans="1:16">
      <c r="A151" s="176">
        <v>10</v>
      </c>
      <c r="B151" s="77"/>
      <c r="C151" s="77"/>
      <c r="D151" s="77"/>
      <c r="E151" s="77"/>
      <c r="F151" s="77"/>
      <c r="G151" s="51"/>
      <c r="H151" s="358"/>
      <c r="I151" s="346"/>
      <c r="J151" s="346"/>
      <c r="K151" s="346"/>
      <c r="L151" s="346"/>
      <c r="M151" s="346"/>
      <c r="N151" s="346"/>
      <c r="O151" s="347">
        <f t="shared" si="4"/>
        <v>0</v>
      </c>
      <c r="P151" s="138">
        <v>10</v>
      </c>
    </row>
    <row r="152" spans="1:16">
      <c r="A152" s="176">
        <v>11</v>
      </c>
      <c r="B152" s="77"/>
      <c r="C152" s="77"/>
      <c r="D152" s="77"/>
      <c r="E152" s="77"/>
      <c r="F152" s="77"/>
      <c r="G152" s="51"/>
      <c r="H152" s="358"/>
      <c r="I152" s="346"/>
      <c r="J152" s="346"/>
      <c r="K152" s="346"/>
      <c r="L152" s="346"/>
      <c r="M152" s="346"/>
      <c r="N152" s="346"/>
      <c r="O152" s="347">
        <f t="shared" si="4"/>
        <v>0</v>
      </c>
      <c r="P152" s="138">
        <v>11</v>
      </c>
    </row>
    <row r="153" spans="1:16">
      <c r="A153" s="176">
        <v>12</v>
      </c>
      <c r="B153" s="77"/>
      <c r="C153" s="77"/>
      <c r="D153" s="77"/>
      <c r="E153" s="77"/>
      <c r="F153" s="77"/>
      <c r="G153" s="51"/>
      <c r="H153" s="358"/>
      <c r="I153" s="346"/>
      <c r="J153" s="346"/>
      <c r="K153" s="346"/>
      <c r="L153" s="346"/>
      <c r="M153" s="346"/>
      <c r="N153" s="346"/>
      <c r="O153" s="347">
        <f t="shared" si="4"/>
        <v>0</v>
      </c>
      <c r="P153" s="138">
        <v>12</v>
      </c>
    </row>
    <row r="154" spans="1:16">
      <c r="A154" s="176">
        <v>13</v>
      </c>
      <c r="B154" s="77"/>
      <c r="C154" s="77"/>
      <c r="D154" s="77"/>
      <c r="E154" s="77"/>
      <c r="F154" s="77"/>
      <c r="G154" s="51"/>
      <c r="H154" s="358"/>
      <c r="I154" s="346"/>
      <c r="J154" s="346"/>
      <c r="K154" s="346"/>
      <c r="L154" s="346"/>
      <c r="M154" s="346"/>
      <c r="N154" s="346"/>
      <c r="O154" s="347">
        <f t="shared" si="4"/>
        <v>0</v>
      </c>
      <c r="P154" s="138">
        <v>13</v>
      </c>
    </row>
    <row r="155" spans="1:16">
      <c r="A155" s="176">
        <v>14</v>
      </c>
      <c r="B155" s="77"/>
      <c r="C155" s="77"/>
      <c r="D155" s="77"/>
      <c r="E155" s="77"/>
      <c r="F155" s="77"/>
      <c r="G155" s="51"/>
      <c r="H155" s="358"/>
      <c r="I155" s="346"/>
      <c r="J155" s="346"/>
      <c r="K155" s="346"/>
      <c r="L155" s="346"/>
      <c r="M155" s="346"/>
      <c r="N155" s="346"/>
      <c r="O155" s="347">
        <f t="shared" si="4"/>
        <v>0</v>
      </c>
      <c r="P155" s="138">
        <v>14</v>
      </c>
    </row>
    <row r="156" spans="1:16">
      <c r="A156" s="176">
        <v>15</v>
      </c>
      <c r="B156" s="77"/>
      <c r="C156" s="77"/>
      <c r="D156" s="77"/>
      <c r="E156" s="77"/>
      <c r="F156" s="77"/>
      <c r="G156" s="51"/>
      <c r="H156" s="358"/>
      <c r="I156" s="346"/>
      <c r="J156" s="346"/>
      <c r="K156" s="346"/>
      <c r="L156" s="346"/>
      <c r="M156" s="346"/>
      <c r="N156" s="346"/>
      <c r="O156" s="347">
        <f t="shared" si="4"/>
        <v>0</v>
      </c>
      <c r="P156" s="138">
        <v>15</v>
      </c>
    </row>
    <row r="157" spans="1:16">
      <c r="A157" s="176">
        <v>16</v>
      </c>
      <c r="B157" s="77"/>
      <c r="C157" s="77"/>
      <c r="D157" s="77"/>
      <c r="E157" s="77"/>
      <c r="F157" s="77"/>
      <c r="G157" s="51"/>
      <c r="H157" s="358"/>
      <c r="I157" s="346"/>
      <c r="J157" s="346"/>
      <c r="K157" s="346"/>
      <c r="L157" s="346"/>
      <c r="M157" s="346"/>
      <c r="N157" s="346"/>
      <c r="O157" s="347">
        <f t="shared" si="4"/>
        <v>0</v>
      </c>
      <c r="P157" s="138">
        <v>16</v>
      </c>
    </row>
    <row r="158" spans="1:16">
      <c r="A158" s="176">
        <v>17</v>
      </c>
      <c r="B158" s="77"/>
      <c r="C158" s="77"/>
      <c r="D158" s="77"/>
      <c r="E158" s="77"/>
      <c r="F158" s="77"/>
      <c r="G158" s="51"/>
      <c r="H158" s="358"/>
      <c r="I158" s="346"/>
      <c r="J158" s="346"/>
      <c r="K158" s="346"/>
      <c r="L158" s="346"/>
      <c r="M158" s="346"/>
      <c r="N158" s="346"/>
      <c r="O158" s="347">
        <f t="shared" si="4"/>
        <v>0</v>
      </c>
      <c r="P158" s="138">
        <v>17</v>
      </c>
    </row>
    <row r="159" spans="1:16">
      <c r="A159" s="176">
        <v>18</v>
      </c>
      <c r="B159" s="77"/>
      <c r="C159" s="77"/>
      <c r="D159" s="77"/>
      <c r="E159" s="77"/>
      <c r="F159" s="77"/>
      <c r="G159" s="51"/>
      <c r="H159" s="358"/>
      <c r="I159" s="346"/>
      <c r="J159" s="346"/>
      <c r="K159" s="346"/>
      <c r="L159" s="346"/>
      <c r="M159" s="346"/>
      <c r="N159" s="346"/>
      <c r="O159" s="347">
        <f t="shared" si="4"/>
        <v>0</v>
      </c>
      <c r="P159" s="138">
        <v>18</v>
      </c>
    </row>
    <row r="160" spans="1:16">
      <c r="A160" s="176">
        <v>19</v>
      </c>
      <c r="B160" s="77"/>
      <c r="C160" s="77"/>
      <c r="D160" s="77"/>
      <c r="E160" s="77"/>
      <c r="F160" s="77"/>
      <c r="G160" s="51"/>
      <c r="H160" s="358"/>
      <c r="I160" s="346"/>
      <c r="J160" s="346"/>
      <c r="K160" s="346"/>
      <c r="L160" s="346"/>
      <c r="M160" s="346"/>
      <c r="N160" s="346"/>
      <c r="O160" s="347">
        <f t="shared" si="4"/>
        <v>0</v>
      </c>
      <c r="P160" s="138">
        <v>19</v>
      </c>
    </row>
    <row r="161" spans="1:16">
      <c r="A161" s="176">
        <v>20</v>
      </c>
      <c r="B161" s="77"/>
      <c r="C161" s="77"/>
      <c r="D161" s="77"/>
      <c r="E161" s="77"/>
      <c r="F161" s="77"/>
      <c r="G161" s="51"/>
      <c r="H161" s="358"/>
      <c r="I161" s="346"/>
      <c r="J161" s="346"/>
      <c r="K161" s="346"/>
      <c r="L161" s="346"/>
      <c r="M161" s="346"/>
      <c r="N161" s="346"/>
      <c r="O161" s="347">
        <f t="shared" si="4"/>
        <v>0</v>
      </c>
      <c r="P161" s="138">
        <v>20</v>
      </c>
    </row>
    <row r="162" spans="1:16">
      <c r="A162" s="176">
        <v>21</v>
      </c>
      <c r="B162" s="77"/>
      <c r="C162" s="77"/>
      <c r="D162" s="77"/>
      <c r="E162" s="77"/>
      <c r="F162" s="77"/>
      <c r="G162" s="51"/>
      <c r="H162" s="358"/>
      <c r="I162" s="346"/>
      <c r="J162" s="346"/>
      <c r="K162" s="346"/>
      <c r="L162" s="346"/>
      <c r="M162" s="346"/>
      <c r="N162" s="346"/>
      <c r="O162" s="347">
        <f t="shared" si="4"/>
        <v>0</v>
      </c>
      <c r="P162" s="138">
        <v>21</v>
      </c>
    </row>
    <row r="163" spans="1:16">
      <c r="A163" s="176">
        <v>22</v>
      </c>
      <c r="B163" s="77"/>
      <c r="C163" s="77"/>
      <c r="D163" s="77"/>
      <c r="E163" s="77"/>
      <c r="F163" s="77"/>
      <c r="G163" s="51"/>
      <c r="H163" s="358"/>
      <c r="I163" s="346"/>
      <c r="J163" s="346"/>
      <c r="K163" s="346"/>
      <c r="L163" s="346"/>
      <c r="M163" s="346"/>
      <c r="N163" s="346"/>
      <c r="O163" s="347">
        <f t="shared" si="4"/>
        <v>0</v>
      </c>
      <c r="P163" s="138">
        <v>22</v>
      </c>
    </row>
    <row r="164" spans="1:16">
      <c r="A164" s="176">
        <v>23</v>
      </c>
      <c r="B164" s="77"/>
      <c r="C164" s="77"/>
      <c r="D164" s="77"/>
      <c r="E164" s="77"/>
      <c r="F164" s="77"/>
      <c r="G164" s="51"/>
      <c r="H164" s="358"/>
      <c r="I164" s="346"/>
      <c r="J164" s="346"/>
      <c r="K164" s="346"/>
      <c r="L164" s="346"/>
      <c r="M164" s="346"/>
      <c r="N164" s="346"/>
      <c r="O164" s="347">
        <f t="shared" si="4"/>
        <v>0</v>
      </c>
      <c r="P164" s="138">
        <v>23</v>
      </c>
    </row>
    <row r="165" spans="1:16">
      <c r="A165" s="176">
        <v>24</v>
      </c>
      <c r="B165" s="77"/>
      <c r="C165" s="77"/>
      <c r="D165" s="77"/>
      <c r="E165" s="77"/>
      <c r="F165" s="77"/>
      <c r="G165" s="51"/>
      <c r="H165" s="358"/>
      <c r="I165" s="346"/>
      <c r="J165" s="346"/>
      <c r="K165" s="346"/>
      <c r="L165" s="346"/>
      <c r="M165" s="346"/>
      <c r="N165" s="346"/>
      <c r="O165" s="347">
        <f t="shared" si="4"/>
        <v>0</v>
      </c>
      <c r="P165" s="138">
        <v>24</v>
      </c>
    </row>
    <row r="166" spans="1:16">
      <c r="A166" s="176">
        <v>25</v>
      </c>
      <c r="B166" s="77"/>
      <c r="C166" s="77"/>
      <c r="D166" s="77"/>
      <c r="E166" s="77"/>
      <c r="F166" s="77"/>
      <c r="G166" s="51"/>
      <c r="H166" s="358"/>
      <c r="I166" s="346"/>
      <c r="J166" s="346"/>
      <c r="K166" s="346"/>
      <c r="L166" s="346"/>
      <c r="M166" s="346"/>
      <c r="N166" s="346"/>
      <c r="O166" s="347">
        <f t="shared" si="4"/>
        <v>0</v>
      </c>
      <c r="P166" s="138">
        <v>25</v>
      </c>
    </row>
    <row r="167" spans="1:16">
      <c r="A167" s="176">
        <v>26</v>
      </c>
      <c r="B167" s="77"/>
      <c r="C167" s="77"/>
      <c r="D167" s="77"/>
      <c r="E167" s="77"/>
      <c r="F167" s="77"/>
      <c r="G167" s="51"/>
      <c r="H167" s="358"/>
      <c r="I167" s="346"/>
      <c r="J167" s="346"/>
      <c r="K167" s="346"/>
      <c r="L167" s="346"/>
      <c r="M167" s="346"/>
      <c r="N167" s="346"/>
      <c r="O167" s="347">
        <f t="shared" si="4"/>
        <v>0</v>
      </c>
      <c r="P167" s="138">
        <v>26</v>
      </c>
    </row>
    <row r="168" spans="1:16">
      <c r="A168" s="176">
        <v>27</v>
      </c>
      <c r="B168" s="77"/>
      <c r="C168" s="77"/>
      <c r="D168" s="77"/>
      <c r="E168" s="77"/>
      <c r="F168" s="77"/>
      <c r="G168" s="51"/>
      <c r="H168" s="358"/>
      <c r="I168" s="346"/>
      <c r="J168" s="346"/>
      <c r="K168" s="346"/>
      <c r="L168" s="346"/>
      <c r="M168" s="346"/>
      <c r="N168" s="346"/>
      <c r="O168" s="347">
        <f t="shared" si="4"/>
        <v>0</v>
      </c>
      <c r="P168" s="138">
        <v>27</v>
      </c>
    </row>
    <row r="169" spans="1:16">
      <c r="A169" s="176">
        <v>28</v>
      </c>
      <c r="B169" s="77"/>
      <c r="C169" s="77"/>
      <c r="D169" s="77"/>
      <c r="E169" s="77"/>
      <c r="F169" s="77"/>
      <c r="G169" s="51"/>
      <c r="H169" s="358"/>
      <c r="I169" s="346"/>
      <c r="J169" s="346"/>
      <c r="K169" s="346"/>
      <c r="L169" s="346"/>
      <c r="M169" s="346"/>
      <c r="N169" s="346"/>
      <c r="O169" s="347">
        <f t="shared" si="4"/>
        <v>0</v>
      </c>
      <c r="P169" s="138">
        <v>28</v>
      </c>
    </row>
    <row r="170" spans="1:16">
      <c r="A170" s="176">
        <v>29</v>
      </c>
      <c r="B170" s="77"/>
      <c r="C170" s="77"/>
      <c r="D170" s="77"/>
      <c r="E170" s="77"/>
      <c r="F170" s="77"/>
      <c r="G170" s="51"/>
      <c r="H170" s="358"/>
      <c r="I170" s="346"/>
      <c r="J170" s="346"/>
      <c r="K170" s="346"/>
      <c r="L170" s="346"/>
      <c r="M170" s="346"/>
      <c r="N170" s="346"/>
      <c r="O170" s="347">
        <f t="shared" si="4"/>
        <v>0</v>
      </c>
      <c r="P170" s="138">
        <v>29</v>
      </c>
    </row>
    <row r="171" spans="1:16">
      <c r="A171" s="176">
        <v>30</v>
      </c>
      <c r="B171" s="77"/>
      <c r="C171" s="77"/>
      <c r="D171" s="77"/>
      <c r="E171" s="77"/>
      <c r="F171" s="77"/>
      <c r="G171" s="51"/>
      <c r="H171" s="358"/>
      <c r="I171" s="346"/>
      <c r="J171" s="346"/>
      <c r="K171" s="346"/>
      <c r="L171" s="346"/>
      <c r="M171" s="346"/>
      <c r="N171" s="346"/>
      <c r="O171" s="347">
        <f t="shared" si="4"/>
        <v>0</v>
      </c>
      <c r="P171" s="138">
        <v>30</v>
      </c>
    </row>
    <row r="172" spans="1:16">
      <c r="A172" s="176">
        <v>31</v>
      </c>
      <c r="B172" s="77"/>
      <c r="C172" s="77"/>
      <c r="D172" s="77"/>
      <c r="E172" s="77"/>
      <c r="F172" s="77"/>
      <c r="G172" s="51"/>
      <c r="H172" s="358"/>
      <c r="I172" s="346"/>
      <c r="J172" s="346"/>
      <c r="K172" s="346"/>
      <c r="L172" s="346"/>
      <c r="M172" s="346"/>
      <c r="N172" s="346"/>
      <c r="O172" s="347">
        <f t="shared" si="4"/>
        <v>0</v>
      </c>
      <c r="P172" s="138">
        <v>31</v>
      </c>
    </row>
    <row r="173" spans="1:16">
      <c r="A173" s="176">
        <v>32</v>
      </c>
      <c r="B173" s="77"/>
      <c r="C173" s="77"/>
      <c r="D173" s="77"/>
      <c r="E173" s="77"/>
      <c r="F173" s="77"/>
      <c r="G173" s="51"/>
      <c r="H173" s="358"/>
      <c r="I173" s="346"/>
      <c r="J173" s="346"/>
      <c r="K173" s="346"/>
      <c r="L173" s="346"/>
      <c r="M173" s="346"/>
      <c r="N173" s="346"/>
      <c r="O173" s="347">
        <f t="shared" si="4"/>
        <v>0</v>
      </c>
      <c r="P173" s="138">
        <v>32</v>
      </c>
    </row>
    <row r="174" spans="1:16">
      <c r="A174" s="176">
        <v>33</v>
      </c>
      <c r="B174" s="77"/>
      <c r="C174" s="77"/>
      <c r="D174" s="77"/>
      <c r="E174" s="77"/>
      <c r="F174" s="77"/>
      <c r="G174" s="51"/>
      <c r="H174" s="358"/>
      <c r="I174" s="346"/>
      <c r="J174" s="346"/>
      <c r="K174" s="346"/>
      <c r="L174" s="346"/>
      <c r="M174" s="346"/>
      <c r="N174" s="346"/>
      <c r="O174" s="347">
        <f t="shared" si="4"/>
        <v>0</v>
      </c>
      <c r="P174" s="138">
        <v>33</v>
      </c>
    </row>
    <row r="175" spans="1:16">
      <c r="A175" s="176">
        <v>34</v>
      </c>
      <c r="B175" s="77"/>
      <c r="C175" s="77"/>
      <c r="D175" s="77"/>
      <c r="E175" s="77"/>
      <c r="F175" s="77"/>
      <c r="G175" s="51"/>
      <c r="H175" s="358"/>
      <c r="I175" s="346"/>
      <c r="J175" s="346"/>
      <c r="K175" s="346"/>
      <c r="L175" s="346"/>
      <c r="M175" s="346"/>
      <c r="N175" s="346"/>
      <c r="O175" s="347">
        <f t="shared" si="4"/>
        <v>0</v>
      </c>
      <c r="P175" s="138">
        <v>34</v>
      </c>
    </row>
    <row r="176" spans="1:16">
      <c r="A176" s="176">
        <v>35</v>
      </c>
      <c r="B176" s="77"/>
      <c r="C176" s="77"/>
      <c r="D176" s="77"/>
      <c r="E176" s="77"/>
      <c r="F176" s="77"/>
      <c r="G176" s="51"/>
      <c r="H176" s="358"/>
      <c r="I176" s="346"/>
      <c r="J176" s="346"/>
      <c r="K176" s="346"/>
      <c r="L176" s="346"/>
      <c r="M176" s="346"/>
      <c r="N176" s="346"/>
      <c r="O176" s="347">
        <f t="shared" si="4"/>
        <v>0</v>
      </c>
      <c r="P176" s="138">
        <v>35</v>
      </c>
    </row>
    <row r="177" spans="1:16">
      <c r="A177" s="176">
        <v>36</v>
      </c>
      <c r="B177" s="77"/>
      <c r="C177" s="77"/>
      <c r="D177" s="77"/>
      <c r="E177" s="77"/>
      <c r="F177" s="77"/>
      <c r="G177" s="51"/>
      <c r="H177" s="358"/>
      <c r="I177" s="346"/>
      <c r="J177" s="346"/>
      <c r="K177" s="346"/>
      <c r="L177" s="346"/>
      <c r="M177" s="346"/>
      <c r="N177" s="346"/>
      <c r="O177" s="347">
        <f t="shared" si="4"/>
        <v>0</v>
      </c>
      <c r="P177" s="138">
        <v>36</v>
      </c>
    </row>
    <row r="178" spans="1:16">
      <c r="A178" s="176">
        <v>37</v>
      </c>
      <c r="B178" s="77"/>
      <c r="C178" s="77"/>
      <c r="D178" s="77"/>
      <c r="E178" s="77"/>
      <c r="F178" s="77"/>
      <c r="G178" s="51"/>
      <c r="H178" s="358"/>
      <c r="I178" s="346"/>
      <c r="J178" s="346"/>
      <c r="K178" s="346"/>
      <c r="L178" s="346"/>
      <c r="M178" s="346"/>
      <c r="N178" s="346"/>
      <c r="O178" s="347">
        <f t="shared" si="4"/>
        <v>0</v>
      </c>
      <c r="P178" s="138">
        <v>37</v>
      </c>
    </row>
    <row r="179" spans="1:16">
      <c r="A179" s="176">
        <v>38</v>
      </c>
      <c r="B179" s="77"/>
      <c r="C179" s="77"/>
      <c r="D179" s="77"/>
      <c r="E179" s="77"/>
      <c r="F179" s="77"/>
      <c r="G179" s="51"/>
      <c r="H179" s="358"/>
      <c r="I179" s="346"/>
      <c r="J179" s="346"/>
      <c r="K179" s="346"/>
      <c r="L179" s="346"/>
      <c r="M179" s="346"/>
      <c r="N179" s="346"/>
      <c r="O179" s="347">
        <f t="shared" si="4"/>
        <v>0</v>
      </c>
      <c r="P179" s="138">
        <v>38</v>
      </c>
    </row>
    <row r="180" spans="1:16">
      <c r="A180" s="176">
        <v>39</v>
      </c>
      <c r="B180" s="77"/>
      <c r="C180" s="77"/>
      <c r="D180" s="77"/>
      <c r="E180" s="77"/>
      <c r="F180" s="77"/>
      <c r="G180" s="51"/>
      <c r="H180" s="358"/>
      <c r="I180" s="346"/>
      <c r="J180" s="346"/>
      <c r="K180" s="346"/>
      <c r="L180" s="346"/>
      <c r="M180" s="346"/>
      <c r="N180" s="346"/>
      <c r="O180" s="347">
        <f t="shared" si="4"/>
        <v>0</v>
      </c>
      <c r="P180" s="138">
        <v>39</v>
      </c>
    </row>
    <row r="181" spans="1:16">
      <c r="A181" s="176">
        <v>40</v>
      </c>
      <c r="B181" s="77"/>
      <c r="C181" s="77"/>
      <c r="D181" s="77"/>
      <c r="E181" s="77"/>
      <c r="F181" s="77"/>
      <c r="G181" s="51"/>
      <c r="H181" s="358"/>
      <c r="I181" s="346"/>
      <c r="J181" s="346"/>
      <c r="K181" s="346"/>
      <c r="L181" s="346"/>
      <c r="M181" s="346"/>
      <c r="N181" s="346"/>
      <c r="O181" s="347">
        <f t="shared" si="4"/>
        <v>0</v>
      </c>
      <c r="P181" s="138">
        <v>40</v>
      </c>
    </row>
    <row r="182" spans="1:16">
      <c r="A182" s="176">
        <v>41</v>
      </c>
      <c r="B182" s="77"/>
      <c r="C182" s="77"/>
      <c r="D182" s="77"/>
      <c r="E182" s="77"/>
      <c r="F182" s="77"/>
      <c r="G182" s="51"/>
      <c r="H182" s="358"/>
      <c r="I182" s="346"/>
      <c r="J182" s="346"/>
      <c r="K182" s="346"/>
      <c r="L182" s="346"/>
      <c r="M182" s="346"/>
      <c r="N182" s="346"/>
      <c r="O182" s="347">
        <f t="shared" si="4"/>
        <v>0</v>
      </c>
      <c r="P182" s="138">
        <v>41</v>
      </c>
    </row>
    <row r="183" spans="1:16">
      <c r="A183" s="176">
        <v>42</v>
      </c>
      <c r="B183" s="77"/>
      <c r="C183" s="77"/>
      <c r="D183" s="77"/>
      <c r="E183" s="77"/>
      <c r="F183" s="77"/>
      <c r="G183" s="51"/>
      <c r="H183" s="358"/>
      <c r="I183" s="346"/>
      <c r="J183" s="346"/>
      <c r="K183" s="346"/>
      <c r="L183" s="346"/>
      <c r="M183" s="346"/>
      <c r="N183" s="346"/>
      <c r="O183" s="347">
        <f t="shared" si="4"/>
        <v>0</v>
      </c>
      <c r="P183" s="138">
        <v>42</v>
      </c>
    </row>
    <row r="184" spans="1:16">
      <c r="A184" s="176">
        <v>43</v>
      </c>
      <c r="B184" s="77"/>
      <c r="C184" s="77"/>
      <c r="D184" s="77"/>
      <c r="E184" s="77"/>
      <c r="F184" s="77"/>
      <c r="G184" s="51"/>
      <c r="H184" s="358"/>
      <c r="I184" s="346"/>
      <c r="J184" s="346"/>
      <c r="K184" s="346"/>
      <c r="L184" s="346"/>
      <c r="M184" s="346"/>
      <c r="N184" s="346"/>
      <c r="O184" s="347">
        <f t="shared" si="4"/>
        <v>0</v>
      </c>
      <c r="P184" s="138">
        <v>43</v>
      </c>
    </row>
    <row r="185" spans="1:16">
      <c r="A185" s="176">
        <v>44</v>
      </c>
      <c r="B185" s="77"/>
      <c r="C185" s="77"/>
      <c r="D185" s="77"/>
      <c r="E185" s="77"/>
      <c r="F185" s="77"/>
      <c r="G185" s="51"/>
      <c r="H185" s="358"/>
      <c r="I185" s="346"/>
      <c r="J185" s="346"/>
      <c r="K185" s="346"/>
      <c r="L185" s="346"/>
      <c r="M185" s="346"/>
      <c r="N185" s="346"/>
      <c r="O185" s="347">
        <f t="shared" si="4"/>
        <v>0</v>
      </c>
      <c r="P185" s="138">
        <v>44</v>
      </c>
    </row>
    <row r="186" spans="1:16">
      <c r="A186" s="176">
        <v>45</v>
      </c>
      <c r="B186" s="77"/>
      <c r="C186" s="77"/>
      <c r="D186" s="77"/>
      <c r="E186" s="77"/>
      <c r="F186" s="77"/>
      <c r="G186" s="51"/>
      <c r="H186" s="358"/>
      <c r="I186" s="346"/>
      <c r="J186" s="346"/>
      <c r="K186" s="346"/>
      <c r="L186" s="346"/>
      <c r="M186" s="346"/>
      <c r="N186" s="346"/>
      <c r="O186" s="347">
        <f t="shared" si="4"/>
        <v>0</v>
      </c>
      <c r="P186" s="138">
        <v>45</v>
      </c>
    </row>
    <row r="187" spans="1:16">
      <c r="A187" s="176">
        <v>46</v>
      </c>
      <c r="B187" s="77"/>
      <c r="C187" s="77"/>
      <c r="D187" s="77"/>
      <c r="E187" s="77"/>
      <c r="F187" s="77"/>
      <c r="G187" s="51"/>
      <c r="H187" s="358"/>
      <c r="I187" s="346"/>
      <c r="J187" s="346"/>
      <c r="K187" s="346"/>
      <c r="L187" s="346"/>
      <c r="M187" s="346"/>
      <c r="N187" s="346"/>
      <c r="O187" s="347">
        <f t="shared" si="4"/>
        <v>0</v>
      </c>
      <c r="P187" s="138">
        <v>46</v>
      </c>
    </row>
    <row r="188" spans="1:16">
      <c r="A188" s="176">
        <v>47</v>
      </c>
      <c r="B188" s="77"/>
      <c r="C188" s="77"/>
      <c r="D188" s="77"/>
      <c r="E188" s="77"/>
      <c r="F188" s="77"/>
      <c r="G188" s="51"/>
      <c r="H188" s="358"/>
      <c r="I188" s="346"/>
      <c r="J188" s="346"/>
      <c r="K188" s="346"/>
      <c r="L188" s="346"/>
      <c r="M188" s="346"/>
      <c r="N188" s="346"/>
      <c r="O188" s="347">
        <f t="shared" si="4"/>
        <v>0</v>
      </c>
      <c r="P188" s="138">
        <v>47</v>
      </c>
    </row>
    <row r="189" spans="1:16">
      <c r="A189" s="176">
        <v>48</v>
      </c>
      <c r="B189" s="77"/>
      <c r="C189" s="77"/>
      <c r="D189" s="77"/>
      <c r="E189" s="77"/>
      <c r="F189" s="77"/>
      <c r="G189" s="51"/>
      <c r="H189" s="358"/>
      <c r="I189" s="346"/>
      <c r="J189" s="346"/>
      <c r="K189" s="346"/>
      <c r="L189" s="346"/>
      <c r="M189" s="346"/>
      <c r="N189" s="346"/>
      <c r="O189" s="347">
        <f t="shared" si="4"/>
        <v>0</v>
      </c>
      <c r="P189" s="138">
        <v>48</v>
      </c>
    </row>
    <row r="190" spans="1:16">
      <c r="A190" s="176">
        <v>49</v>
      </c>
      <c r="B190" s="77"/>
      <c r="C190" s="77"/>
      <c r="D190" s="77"/>
      <c r="E190" s="77"/>
      <c r="F190" s="77"/>
      <c r="G190" s="51"/>
      <c r="H190" s="358"/>
      <c r="I190" s="346"/>
      <c r="J190" s="346"/>
      <c r="K190" s="346"/>
      <c r="L190" s="346"/>
      <c r="M190" s="346"/>
      <c r="N190" s="346"/>
      <c r="O190" s="347">
        <f t="shared" si="4"/>
        <v>0</v>
      </c>
      <c r="P190" s="138">
        <v>49</v>
      </c>
    </row>
    <row r="191" spans="1:16" ht="15.75" thickBot="1">
      <c r="A191" s="180">
        <v>50</v>
      </c>
      <c r="B191" s="442" t="s">
        <v>4055</v>
      </c>
      <c r="C191" s="374"/>
      <c r="D191" s="374"/>
      <c r="E191" s="374"/>
      <c r="F191" s="374"/>
      <c r="G191" s="378"/>
      <c r="H191" s="355"/>
      <c r="I191" s="377">
        <f t="shared" ref="I191:O191" si="5">SUM(I142:I190)</f>
        <v>0</v>
      </c>
      <c r="J191" s="377">
        <f t="shared" si="5"/>
        <v>0</v>
      </c>
      <c r="K191" s="377">
        <f t="shared" si="5"/>
        <v>0</v>
      </c>
      <c r="L191" s="307">
        <f t="shared" si="5"/>
        <v>0</v>
      </c>
      <c r="M191" s="307">
        <f t="shared" si="5"/>
        <v>0</v>
      </c>
      <c r="N191" s="307">
        <f t="shared" si="5"/>
        <v>0</v>
      </c>
      <c r="O191" s="307">
        <f t="shared" si="5"/>
        <v>0</v>
      </c>
      <c r="P191" s="156">
        <v>50</v>
      </c>
    </row>
    <row r="192" spans="1:16">
      <c r="A192" s="1866"/>
      <c r="B192" s="1866"/>
      <c r="H192" s="562"/>
      <c r="I192" s="562"/>
      <c r="J192" s="562"/>
      <c r="K192" s="562"/>
      <c r="L192" s="563"/>
      <c r="M192" s="563"/>
      <c r="N192" s="563"/>
      <c r="O192" s="563"/>
      <c r="P192" s="1866"/>
    </row>
    <row r="193" spans="1:16">
      <c r="A193" s="1848" t="s">
        <v>1123</v>
      </c>
      <c r="B193" s="11"/>
      <c r="C193" s="11"/>
      <c r="D193" s="11"/>
      <c r="E193" s="11"/>
      <c r="F193" s="11"/>
      <c r="G193" s="11"/>
      <c r="H193" s="1848" t="s">
        <v>1123</v>
      </c>
      <c r="I193" s="11"/>
      <c r="J193" s="11"/>
      <c r="K193" s="11"/>
      <c r="L193" s="11"/>
      <c r="M193" s="199"/>
    </row>
    <row r="194" spans="1:16">
      <c r="A194" s="44" t="s">
        <v>1128</v>
      </c>
      <c r="B194" s="44"/>
      <c r="C194" s="44"/>
      <c r="D194" s="44"/>
      <c r="E194" s="44"/>
      <c r="F194" s="44"/>
      <c r="G194" s="44"/>
      <c r="H194" s="44" t="s">
        <v>1161</v>
      </c>
      <c r="I194" s="44"/>
      <c r="J194" s="44"/>
      <c r="K194" s="44"/>
      <c r="L194" s="44"/>
      <c r="M194" s="44"/>
      <c r="N194" s="44"/>
      <c r="O194" s="44"/>
      <c r="P194" s="44"/>
    </row>
    <row r="195" spans="1:16" ht="16.5" thickBot="1">
      <c r="A195" s="560" t="str">
        <f>'[34]Data Sheet'!$C$25</f>
        <v>ORANGE AND ROCKLAND UTILITIES, INC.</v>
      </c>
      <c r="B195" s="11"/>
      <c r="C195" s="11"/>
      <c r="D195" s="11"/>
      <c r="E195" s="456" t="str">
        <f>'[34]Data Sheet'!$C$40</f>
        <v>4/30/2008</v>
      </c>
      <c r="F195" s="11"/>
      <c r="G195" s="11" t="str">
        <f>'[34]Data Sheet'!$C$38</f>
        <v>12/31/2007</v>
      </c>
      <c r="H195" s="560" t="str">
        <f>'[34]Data Sheet'!$C$25</f>
        <v>ORANGE AND ROCKLAND UTILITIES, INC.</v>
      </c>
      <c r="I195" s="11"/>
      <c r="J195" s="11"/>
      <c r="K195" s="11"/>
      <c r="L195" s="11"/>
      <c r="M195" s="11"/>
      <c r="N195" s="456" t="str">
        <f>'[34]Data Sheet'!$C$40</f>
        <v>4/30/2008</v>
      </c>
      <c r="O195" s="4" t="str">
        <f>'[34]Data Sheet'!$C$38</f>
        <v>12/31/2007</v>
      </c>
    </row>
    <row r="196" spans="1:16">
      <c r="A196" s="13"/>
      <c r="B196" s="41"/>
      <c r="C196" s="41"/>
      <c r="D196" s="41"/>
      <c r="E196" s="41"/>
      <c r="F196" s="41"/>
      <c r="G196" s="42"/>
      <c r="H196" s="13"/>
      <c r="I196" s="41"/>
      <c r="J196" s="41"/>
      <c r="K196" s="41"/>
      <c r="L196" s="41"/>
      <c r="M196" s="41"/>
      <c r="N196" s="41"/>
      <c r="O196" s="41"/>
      <c r="P196" s="42"/>
    </row>
    <row r="197" spans="1:16">
      <c r="A197" s="202" t="s">
        <v>1827</v>
      </c>
      <c r="B197" s="44"/>
      <c r="C197" s="44"/>
      <c r="D197" s="44"/>
      <c r="E197" s="44"/>
      <c r="F197" s="44"/>
      <c r="G197" s="45"/>
      <c r="H197" s="202" t="s">
        <v>1828</v>
      </c>
      <c r="I197" s="44"/>
      <c r="J197" s="44"/>
      <c r="K197" s="44"/>
      <c r="L197" s="44"/>
      <c r="M197" s="44"/>
      <c r="N197" s="44"/>
      <c r="O197" s="44"/>
      <c r="P197" s="48"/>
    </row>
    <row r="198" spans="1:16">
      <c r="A198" s="202" t="s">
        <v>1829</v>
      </c>
      <c r="B198" s="44"/>
      <c r="C198" s="44"/>
      <c r="D198" s="44"/>
      <c r="E198" s="44"/>
      <c r="F198" s="44"/>
      <c r="G198" s="45"/>
      <c r="H198" s="202" t="s">
        <v>3136</v>
      </c>
      <c r="I198" s="44"/>
      <c r="J198" s="44"/>
      <c r="K198" s="44"/>
      <c r="L198" s="44"/>
      <c r="M198" s="44"/>
      <c r="N198" s="44"/>
      <c r="O198" s="44"/>
      <c r="P198" s="48"/>
    </row>
    <row r="199" spans="1:16">
      <c r="A199" s="49"/>
      <c r="B199" s="52"/>
      <c r="C199" s="52"/>
      <c r="D199" s="52"/>
      <c r="E199" s="52"/>
      <c r="F199" s="52"/>
      <c r="G199" s="51"/>
      <c r="H199" s="47"/>
      <c r="I199" s="52"/>
      <c r="J199" s="52"/>
      <c r="K199" s="52"/>
      <c r="L199" s="52"/>
      <c r="M199" s="52"/>
      <c r="N199" s="52"/>
      <c r="O199" s="52"/>
      <c r="P199" s="51"/>
    </row>
    <row r="200" spans="1:16">
      <c r="A200" s="230"/>
      <c r="B200" s="63"/>
      <c r="C200" s="59"/>
      <c r="D200" s="57"/>
      <c r="E200" s="57"/>
      <c r="F200" s="160" t="s">
        <v>631</v>
      </c>
      <c r="G200" s="161"/>
      <c r="H200" s="231"/>
      <c r="I200" s="255"/>
      <c r="J200" s="132" t="s">
        <v>701</v>
      </c>
      <c r="K200" s="376"/>
      <c r="L200" s="132" t="s">
        <v>702</v>
      </c>
      <c r="M200" s="132"/>
      <c r="N200" s="132"/>
      <c r="O200" s="132"/>
      <c r="P200" s="161"/>
    </row>
    <row r="201" spans="1:16">
      <c r="A201" s="175"/>
      <c r="B201" s="1844" t="s">
        <v>703</v>
      </c>
      <c r="C201" s="56"/>
      <c r="D201" s="1844" t="s">
        <v>704</v>
      </c>
      <c r="E201" s="1844" t="s">
        <v>635</v>
      </c>
      <c r="F201" s="1844" t="s">
        <v>635</v>
      </c>
      <c r="G201" s="1867" t="s">
        <v>635</v>
      </c>
      <c r="H201" s="47"/>
      <c r="I201" s="56"/>
      <c r="J201" s="56" t="s">
        <v>3747</v>
      </c>
      <c r="K201" s="56"/>
      <c r="L201" s="1844" t="s">
        <v>705</v>
      </c>
      <c r="M201" s="1844" t="s">
        <v>706</v>
      </c>
      <c r="N201" s="1843" t="s">
        <v>3839</v>
      </c>
      <c r="O201" s="66"/>
      <c r="P201" s="58"/>
    </row>
    <row r="202" spans="1:16">
      <c r="A202" s="175"/>
      <c r="B202" s="1844" t="s">
        <v>707</v>
      </c>
      <c r="C202" s="1844" t="s">
        <v>637</v>
      </c>
      <c r="D202" s="1844" t="s">
        <v>638</v>
      </c>
      <c r="E202" s="1844" t="s">
        <v>639</v>
      </c>
      <c r="F202" s="1844" t="s">
        <v>640</v>
      </c>
      <c r="G202" s="1867" t="s">
        <v>640</v>
      </c>
      <c r="H202" s="202" t="s">
        <v>641</v>
      </c>
      <c r="I202" s="288"/>
      <c r="J202" s="1844" t="s">
        <v>641</v>
      </c>
      <c r="K202" s="1844" t="s">
        <v>641</v>
      </c>
      <c r="L202" s="1844" t="s">
        <v>1265</v>
      </c>
      <c r="M202" s="1844" t="s">
        <v>1265</v>
      </c>
      <c r="N202" s="1843" t="s">
        <v>1265</v>
      </c>
      <c r="O202" s="1832" t="s">
        <v>1114</v>
      </c>
      <c r="P202" s="137" t="s">
        <v>1115</v>
      </c>
    </row>
    <row r="203" spans="1:16">
      <c r="A203" s="175" t="s">
        <v>4231</v>
      </c>
      <c r="B203" s="1844" t="s">
        <v>1116</v>
      </c>
      <c r="C203" s="1844" t="s">
        <v>647</v>
      </c>
      <c r="D203" s="1844" t="s">
        <v>648</v>
      </c>
      <c r="E203" s="1844" t="s">
        <v>705</v>
      </c>
      <c r="F203" s="1844" t="s">
        <v>650</v>
      </c>
      <c r="G203" s="1867" t="s">
        <v>651</v>
      </c>
      <c r="H203" s="202" t="s">
        <v>1117</v>
      </c>
      <c r="I203" s="288"/>
      <c r="J203" s="1844" t="s">
        <v>1118</v>
      </c>
      <c r="K203" s="1844" t="s">
        <v>1119</v>
      </c>
      <c r="L203" s="1844" t="s">
        <v>653</v>
      </c>
      <c r="M203" s="1844" t="s">
        <v>653</v>
      </c>
      <c r="N203" s="1843" t="s">
        <v>653</v>
      </c>
      <c r="O203" s="1832" t="s">
        <v>1120</v>
      </c>
      <c r="P203" s="137" t="s">
        <v>4234</v>
      </c>
    </row>
    <row r="204" spans="1:16">
      <c r="A204" s="176" t="s">
        <v>4234</v>
      </c>
      <c r="B204" s="290" t="s">
        <v>74</v>
      </c>
      <c r="C204" s="290" t="s">
        <v>2140</v>
      </c>
      <c r="D204" s="290" t="s">
        <v>2141</v>
      </c>
      <c r="E204" s="290" t="s">
        <v>2142</v>
      </c>
      <c r="F204" s="290" t="s">
        <v>4070</v>
      </c>
      <c r="G204" s="1870" t="s">
        <v>4071</v>
      </c>
      <c r="H204" s="49" t="s">
        <v>1121</v>
      </c>
      <c r="I204" s="77"/>
      <c r="J204" s="77" t="s">
        <v>1122</v>
      </c>
      <c r="K204" s="290" t="s">
        <v>4074</v>
      </c>
      <c r="L204" s="290" t="s">
        <v>4075</v>
      </c>
      <c r="M204" s="290" t="s">
        <v>4018</v>
      </c>
      <c r="N204" s="1869" t="s">
        <v>4019</v>
      </c>
      <c r="O204" s="220" t="s">
        <v>1747</v>
      </c>
      <c r="P204" s="138"/>
    </row>
    <row r="205" spans="1:16">
      <c r="A205" s="176">
        <v>1</v>
      </c>
      <c r="B205" s="77" t="s">
        <v>3747</v>
      </c>
      <c r="C205" s="77" t="s">
        <v>3747</v>
      </c>
      <c r="D205" s="77" t="s">
        <v>3747</v>
      </c>
      <c r="E205" s="77" t="s">
        <v>3747</v>
      </c>
      <c r="F205" s="77" t="s">
        <v>3747</v>
      </c>
      <c r="G205" s="51" t="s">
        <v>3747</v>
      </c>
      <c r="H205" s="358" t="s">
        <v>3747</v>
      </c>
      <c r="I205" s="346"/>
      <c r="J205" s="346" t="s">
        <v>3747</v>
      </c>
      <c r="K205" s="346"/>
      <c r="L205" s="215" t="s">
        <v>3747</v>
      </c>
      <c r="M205" s="215" t="s">
        <v>3747</v>
      </c>
      <c r="N205" s="215" t="s">
        <v>3747</v>
      </c>
      <c r="O205" s="344">
        <f t="shared" ref="O205:O253" si="6">SUM(L205:N205)</f>
        <v>0</v>
      </c>
      <c r="P205" s="138">
        <v>1</v>
      </c>
    </row>
    <row r="206" spans="1:16">
      <c r="A206" s="176">
        <v>2</v>
      </c>
      <c r="B206" s="77"/>
      <c r="C206" s="77"/>
      <c r="D206" s="77"/>
      <c r="E206" s="77"/>
      <c r="F206" s="77"/>
      <c r="G206" s="51"/>
      <c r="H206" s="358"/>
      <c r="I206" s="346"/>
      <c r="J206" s="346"/>
      <c r="K206" s="346"/>
      <c r="L206" s="346" t="s">
        <v>3747</v>
      </c>
      <c r="M206" s="346"/>
      <c r="N206" s="346"/>
      <c r="O206" s="347">
        <f t="shared" si="6"/>
        <v>0</v>
      </c>
      <c r="P206" s="138">
        <v>2</v>
      </c>
    </row>
    <row r="207" spans="1:16">
      <c r="A207" s="176">
        <v>3</v>
      </c>
      <c r="B207" s="77"/>
      <c r="C207" s="77"/>
      <c r="D207" s="77"/>
      <c r="E207" s="77"/>
      <c r="F207" s="77"/>
      <c r="G207" s="51"/>
      <c r="H207" s="358"/>
      <c r="I207" s="346"/>
      <c r="J207" s="346"/>
      <c r="K207" s="346"/>
      <c r="L207" s="346"/>
      <c r="M207" s="346"/>
      <c r="N207" s="346"/>
      <c r="O207" s="347">
        <f t="shared" si="6"/>
        <v>0</v>
      </c>
      <c r="P207" s="138">
        <v>3</v>
      </c>
    </row>
    <row r="208" spans="1:16">
      <c r="A208" s="176">
        <v>4</v>
      </c>
      <c r="B208" s="77"/>
      <c r="C208" s="77"/>
      <c r="D208" s="77"/>
      <c r="E208" s="77"/>
      <c r="F208" s="77"/>
      <c r="G208" s="51"/>
      <c r="H208" s="358"/>
      <c r="I208" s="346"/>
      <c r="J208" s="346"/>
      <c r="K208" s="346"/>
      <c r="L208" s="346"/>
      <c r="M208" s="346"/>
      <c r="N208" s="346"/>
      <c r="O208" s="347">
        <f t="shared" si="6"/>
        <v>0</v>
      </c>
      <c r="P208" s="138">
        <v>4</v>
      </c>
    </row>
    <row r="209" spans="1:16">
      <c r="A209" s="176">
        <v>5</v>
      </c>
      <c r="B209" s="77"/>
      <c r="C209" s="77"/>
      <c r="D209" s="77"/>
      <c r="E209" s="77"/>
      <c r="F209" s="77"/>
      <c r="G209" s="51"/>
      <c r="H209" s="358"/>
      <c r="I209" s="346"/>
      <c r="J209" s="346"/>
      <c r="K209" s="346"/>
      <c r="L209" s="346"/>
      <c r="M209" s="346"/>
      <c r="N209" s="346"/>
      <c r="O209" s="347">
        <f t="shared" si="6"/>
        <v>0</v>
      </c>
      <c r="P209" s="138">
        <v>5</v>
      </c>
    </row>
    <row r="210" spans="1:16">
      <c r="A210" s="176">
        <v>6</v>
      </c>
      <c r="B210" s="77"/>
      <c r="C210" s="77"/>
      <c r="D210" s="77"/>
      <c r="E210" s="77"/>
      <c r="F210" s="77"/>
      <c r="G210" s="51"/>
      <c r="H210" s="358"/>
      <c r="I210" s="346"/>
      <c r="J210" s="346"/>
      <c r="K210" s="346"/>
      <c r="L210" s="346"/>
      <c r="M210" s="346"/>
      <c r="N210" s="346"/>
      <c r="O210" s="347">
        <f t="shared" si="6"/>
        <v>0</v>
      </c>
      <c r="P210" s="138">
        <v>6</v>
      </c>
    </row>
    <row r="211" spans="1:16">
      <c r="A211" s="176">
        <v>7</v>
      </c>
      <c r="B211" s="77"/>
      <c r="C211" s="77"/>
      <c r="D211" s="77"/>
      <c r="E211" s="77"/>
      <c r="F211" s="77"/>
      <c r="G211" s="51"/>
      <c r="H211" s="358"/>
      <c r="I211" s="346"/>
      <c r="J211" s="346"/>
      <c r="K211" s="346"/>
      <c r="L211" s="346"/>
      <c r="M211" s="346"/>
      <c r="N211" s="346"/>
      <c r="O211" s="347">
        <f t="shared" si="6"/>
        <v>0</v>
      </c>
      <c r="P211" s="138">
        <v>7</v>
      </c>
    </row>
    <row r="212" spans="1:16">
      <c r="A212" s="176">
        <v>8</v>
      </c>
      <c r="B212" s="77"/>
      <c r="C212" s="77"/>
      <c r="D212" s="77"/>
      <c r="E212" s="77"/>
      <c r="F212" s="77"/>
      <c r="G212" s="51"/>
      <c r="H212" s="358"/>
      <c r="I212" s="346"/>
      <c r="J212" s="346"/>
      <c r="K212" s="346"/>
      <c r="L212" s="346"/>
      <c r="M212" s="346"/>
      <c r="N212" s="346"/>
      <c r="O212" s="347">
        <f t="shared" si="6"/>
        <v>0</v>
      </c>
      <c r="P212" s="138">
        <v>8</v>
      </c>
    </row>
    <row r="213" spans="1:16">
      <c r="A213" s="176">
        <v>9</v>
      </c>
      <c r="B213" s="77"/>
      <c r="C213" s="77"/>
      <c r="D213" s="77"/>
      <c r="E213" s="77"/>
      <c r="F213" s="77"/>
      <c r="G213" s="51"/>
      <c r="H213" s="358"/>
      <c r="I213" s="346"/>
      <c r="J213" s="346"/>
      <c r="K213" s="346"/>
      <c r="L213" s="346"/>
      <c r="M213" s="346"/>
      <c r="N213" s="346"/>
      <c r="O213" s="347">
        <f t="shared" si="6"/>
        <v>0</v>
      </c>
      <c r="P213" s="138">
        <v>9</v>
      </c>
    </row>
    <row r="214" spans="1:16">
      <c r="A214" s="176">
        <v>10</v>
      </c>
      <c r="B214" s="77"/>
      <c r="C214" s="77"/>
      <c r="D214" s="77"/>
      <c r="E214" s="77"/>
      <c r="F214" s="77"/>
      <c r="G214" s="51"/>
      <c r="H214" s="358"/>
      <c r="I214" s="346"/>
      <c r="J214" s="346"/>
      <c r="K214" s="346"/>
      <c r="L214" s="346"/>
      <c r="M214" s="346"/>
      <c r="N214" s="346"/>
      <c r="O214" s="347">
        <f t="shared" si="6"/>
        <v>0</v>
      </c>
      <c r="P214" s="138">
        <v>10</v>
      </c>
    </row>
    <row r="215" spans="1:16">
      <c r="A215" s="176">
        <v>11</v>
      </c>
      <c r="B215" s="77"/>
      <c r="C215" s="77"/>
      <c r="D215" s="77"/>
      <c r="E215" s="77"/>
      <c r="F215" s="77"/>
      <c r="G215" s="51"/>
      <c r="H215" s="358"/>
      <c r="I215" s="346"/>
      <c r="J215" s="346"/>
      <c r="K215" s="346"/>
      <c r="L215" s="346"/>
      <c r="M215" s="346"/>
      <c r="N215" s="346"/>
      <c r="O215" s="347">
        <f t="shared" si="6"/>
        <v>0</v>
      </c>
      <c r="P215" s="138">
        <v>11</v>
      </c>
    </row>
    <row r="216" spans="1:16">
      <c r="A216" s="176">
        <v>12</v>
      </c>
      <c r="B216" s="77"/>
      <c r="C216" s="77"/>
      <c r="D216" s="77"/>
      <c r="E216" s="77"/>
      <c r="F216" s="77"/>
      <c r="G216" s="51"/>
      <c r="H216" s="358"/>
      <c r="I216" s="346"/>
      <c r="J216" s="346"/>
      <c r="K216" s="346"/>
      <c r="L216" s="346"/>
      <c r="M216" s="346"/>
      <c r="N216" s="346"/>
      <c r="O216" s="347">
        <f t="shared" si="6"/>
        <v>0</v>
      </c>
      <c r="P216" s="138">
        <v>12</v>
      </c>
    </row>
    <row r="217" spans="1:16">
      <c r="A217" s="176">
        <v>13</v>
      </c>
      <c r="B217" s="77"/>
      <c r="C217" s="77"/>
      <c r="D217" s="77"/>
      <c r="E217" s="77"/>
      <c r="F217" s="77"/>
      <c r="G217" s="51"/>
      <c r="H217" s="358"/>
      <c r="I217" s="346"/>
      <c r="J217" s="346"/>
      <c r="K217" s="346"/>
      <c r="L217" s="346"/>
      <c r="M217" s="346"/>
      <c r="N217" s="346"/>
      <c r="O217" s="347">
        <f t="shared" si="6"/>
        <v>0</v>
      </c>
      <c r="P217" s="138">
        <v>13</v>
      </c>
    </row>
    <row r="218" spans="1:16">
      <c r="A218" s="176">
        <v>14</v>
      </c>
      <c r="B218" s="77"/>
      <c r="C218" s="77"/>
      <c r="D218" s="77"/>
      <c r="E218" s="77"/>
      <c r="F218" s="77"/>
      <c r="G218" s="51"/>
      <c r="H218" s="358"/>
      <c r="I218" s="346"/>
      <c r="J218" s="346"/>
      <c r="K218" s="346"/>
      <c r="L218" s="346"/>
      <c r="M218" s="346"/>
      <c r="N218" s="346"/>
      <c r="O218" s="347">
        <f t="shared" si="6"/>
        <v>0</v>
      </c>
      <c r="P218" s="138">
        <v>14</v>
      </c>
    </row>
    <row r="219" spans="1:16">
      <c r="A219" s="176">
        <v>15</v>
      </c>
      <c r="B219" s="77"/>
      <c r="C219" s="77"/>
      <c r="D219" s="77"/>
      <c r="E219" s="77"/>
      <c r="F219" s="77"/>
      <c r="G219" s="51"/>
      <c r="H219" s="358"/>
      <c r="I219" s="346"/>
      <c r="J219" s="346"/>
      <c r="K219" s="346"/>
      <c r="L219" s="346"/>
      <c r="M219" s="346"/>
      <c r="N219" s="346"/>
      <c r="O219" s="347">
        <f t="shared" si="6"/>
        <v>0</v>
      </c>
      <c r="P219" s="138">
        <v>15</v>
      </c>
    </row>
    <row r="220" spans="1:16">
      <c r="A220" s="176">
        <v>16</v>
      </c>
      <c r="B220" s="77"/>
      <c r="C220" s="77"/>
      <c r="D220" s="77"/>
      <c r="E220" s="77"/>
      <c r="F220" s="77"/>
      <c r="G220" s="51"/>
      <c r="H220" s="358"/>
      <c r="I220" s="346"/>
      <c r="J220" s="346"/>
      <c r="K220" s="346"/>
      <c r="L220" s="346"/>
      <c r="M220" s="346"/>
      <c r="N220" s="346"/>
      <c r="O220" s="347">
        <f t="shared" si="6"/>
        <v>0</v>
      </c>
      <c r="P220" s="138">
        <v>16</v>
      </c>
    </row>
    <row r="221" spans="1:16">
      <c r="A221" s="176">
        <v>17</v>
      </c>
      <c r="B221" s="77"/>
      <c r="C221" s="77"/>
      <c r="D221" s="77"/>
      <c r="E221" s="77"/>
      <c r="F221" s="77"/>
      <c r="G221" s="51"/>
      <c r="H221" s="358"/>
      <c r="I221" s="346"/>
      <c r="J221" s="346"/>
      <c r="K221" s="346"/>
      <c r="L221" s="346"/>
      <c r="M221" s="346"/>
      <c r="N221" s="346"/>
      <c r="O221" s="347">
        <f t="shared" si="6"/>
        <v>0</v>
      </c>
      <c r="P221" s="138">
        <v>17</v>
      </c>
    </row>
    <row r="222" spans="1:16">
      <c r="A222" s="176">
        <v>18</v>
      </c>
      <c r="B222" s="77"/>
      <c r="C222" s="77"/>
      <c r="D222" s="77"/>
      <c r="E222" s="77"/>
      <c r="F222" s="77"/>
      <c r="G222" s="51"/>
      <c r="H222" s="358"/>
      <c r="I222" s="346"/>
      <c r="J222" s="346"/>
      <c r="K222" s="346"/>
      <c r="L222" s="346"/>
      <c r="M222" s="346"/>
      <c r="N222" s="346"/>
      <c r="O222" s="347">
        <f t="shared" si="6"/>
        <v>0</v>
      </c>
      <c r="P222" s="138">
        <v>18</v>
      </c>
    </row>
    <row r="223" spans="1:16">
      <c r="A223" s="176">
        <v>19</v>
      </c>
      <c r="B223" s="77"/>
      <c r="C223" s="77"/>
      <c r="D223" s="77"/>
      <c r="E223" s="77"/>
      <c r="F223" s="77"/>
      <c r="G223" s="51"/>
      <c r="H223" s="358"/>
      <c r="I223" s="346"/>
      <c r="J223" s="346"/>
      <c r="K223" s="346"/>
      <c r="L223" s="346"/>
      <c r="M223" s="346"/>
      <c r="N223" s="346"/>
      <c r="O223" s="347">
        <f t="shared" si="6"/>
        <v>0</v>
      </c>
      <c r="P223" s="138">
        <v>19</v>
      </c>
    </row>
    <row r="224" spans="1:16">
      <c r="A224" s="176">
        <v>20</v>
      </c>
      <c r="B224" s="77"/>
      <c r="C224" s="77"/>
      <c r="D224" s="77"/>
      <c r="E224" s="77"/>
      <c r="F224" s="77"/>
      <c r="G224" s="51"/>
      <c r="H224" s="358"/>
      <c r="I224" s="346"/>
      <c r="J224" s="346"/>
      <c r="K224" s="346"/>
      <c r="L224" s="346"/>
      <c r="M224" s="346"/>
      <c r="N224" s="346"/>
      <c r="O224" s="347">
        <f t="shared" si="6"/>
        <v>0</v>
      </c>
      <c r="P224" s="138">
        <v>20</v>
      </c>
    </row>
    <row r="225" spans="1:16">
      <c r="A225" s="176">
        <v>21</v>
      </c>
      <c r="B225" s="77"/>
      <c r="C225" s="77"/>
      <c r="D225" s="77"/>
      <c r="E225" s="77"/>
      <c r="F225" s="77"/>
      <c r="G225" s="51"/>
      <c r="H225" s="358"/>
      <c r="I225" s="346"/>
      <c r="J225" s="346"/>
      <c r="K225" s="346"/>
      <c r="L225" s="346"/>
      <c r="M225" s="346"/>
      <c r="N225" s="346"/>
      <c r="O225" s="347">
        <f t="shared" si="6"/>
        <v>0</v>
      </c>
      <c r="P225" s="138">
        <v>21</v>
      </c>
    </row>
    <row r="226" spans="1:16">
      <c r="A226" s="176">
        <v>22</v>
      </c>
      <c r="B226" s="77"/>
      <c r="C226" s="77"/>
      <c r="D226" s="77"/>
      <c r="E226" s="77"/>
      <c r="F226" s="77"/>
      <c r="G226" s="51"/>
      <c r="H226" s="358"/>
      <c r="I226" s="346"/>
      <c r="J226" s="346"/>
      <c r="K226" s="346"/>
      <c r="L226" s="346"/>
      <c r="M226" s="346"/>
      <c r="N226" s="346"/>
      <c r="O226" s="347">
        <f t="shared" si="6"/>
        <v>0</v>
      </c>
      <c r="P226" s="138">
        <v>22</v>
      </c>
    </row>
    <row r="227" spans="1:16">
      <c r="A227" s="176">
        <v>23</v>
      </c>
      <c r="B227" s="77"/>
      <c r="C227" s="77"/>
      <c r="D227" s="77"/>
      <c r="E227" s="77"/>
      <c r="F227" s="77"/>
      <c r="G227" s="51"/>
      <c r="H227" s="358"/>
      <c r="I227" s="346"/>
      <c r="J227" s="346"/>
      <c r="K227" s="346"/>
      <c r="L227" s="346"/>
      <c r="M227" s="346"/>
      <c r="N227" s="346"/>
      <c r="O227" s="347">
        <f t="shared" si="6"/>
        <v>0</v>
      </c>
      <c r="P227" s="138">
        <v>23</v>
      </c>
    </row>
    <row r="228" spans="1:16">
      <c r="A228" s="176">
        <v>24</v>
      </c>
      <c r="B228" s="77"/>
      <c r="C228" s="77"/>
      <c r="D228" s="77"/>
      <c r="E228" s="77"/>
      <c r="F228" s="77"/>
      <c r="G228" s="51"/>
      <c r="H228" s="358"/>
      <c r="I228" s="346"/>
      <c r="J228" s="346"/>
      <c r="K228" s="346"/>
      <c r="L228" s="346"/>
      <c r="M228" s="346"/>
      <c r="N228" s="346"/>
      <c r="O228" s="347">
        <f t="shared" si="6"/>
        <v>0</v>
      </c>
      <c r="P228" s="138">
        <v>24</v>
      </c>
    </row>
    <row r="229" spans="1:16">
      <c r="A229" s="176">
        <v>25</v>
      </c>
      <c r="B229" s="77"/>
      <c r="C229" s="77"/>
      <c r="D229" s="77"/>
      <c r="E229" s="77"/>
      <c r="F229" s="77"/>
      <c r="G229" s="51"/>
      <c r="H229" s="358"/>
      <c r="I229" s="346"/>
      <c r="J229" s="346"/>
      <c r="K229" s="346"/>
      <c r="L229" s="346"/>
      <c r="M229" s="346"/>
      <c r="N229" s="346"/>
      <c r="O229" s="347">
        <f t="shared" si="6"/>
        <v>0</v>
      </c>
      <c r="P229" s="138">
        <v>25</v>
      </c>
    </row>
    <row r="230" spans="1:16">
      <c r="A230" s="176">
        <v>26</v>
      </c>
      <c r="B230" s="77"/>
      <c r="C230" s="77"/>
      <c r="D230" s="77"/>
      <c r="E230" s="77"/>
      <c r="F230" s="77"/>
      <c r="G230" s="51"/>
      <c r="H230" s="358"/>
      <c r="I230" s="346"/>
      <c r="J230" s="346"/>
      <c r="K230" s="346"/>
      <c r="L230" s="346"/>
      <c r="M230" s="346"/>
      <c r="N230" s="346"/>
      <c r="O230" s="347">
        <f t="shared" si="6"/>
        <v>0</v>
      </c>
      <c r="P230" s="138">
        <v>26</v>
      </c>
    </row>
    <row r="231" spans="1:16">
      <c r="A231" s="176">
        <v>27</v>
      </c>
      <c r="B231" s="77"/>
      <c r="C231" s="77"/>
      <c r="D231" s="77"/>
      <c r="E231" s="77"/>
      <c r="F231" s="77"/>
      <c r="G231" s="51"/>
      <c r="H231" s="358"/>
      <c r="I231" s="346"/>
      <c r="J231" s="346"/>
      <c r="K231" s="346"/>
      <c r="L231" s="346"/>
      <c r="M231" s="346"/>
      <c r="N231" s="346"/>
      <c r="O231" s="347">
        <f t="shared" si="6"/>
        <v>0</v>
      </c>
      <c r="P231" s="138">
        <v>27</v>
      </c>
    </row>
    <row r="232" spans="1:16">
      <c r="A232" s="176">
        <v>28</v>
      </c>
      <c r="B232" s="77"/>
      <c r="C232" s="77"/>
      <c r="D232" s="77"/>
      <c r="E232" s="77"/>
      <c r="F232" s="77"/>
      <c r="G232" s="51"/>
      <c r="H232" s="358"/>
      <c r="I232" s="346"/>
      <c r="J232" s="346"/>
      <c r="K232" s="346"/>
      <c r="L232" s="346"/>
      <c r="M232" s="346"/>
      <c r="N232" s="346"/>
      <c r="O232" s="347">
        <f t="shared" si="6"/>
        <v>0</v>
      </c>
      <c r="P232" s="138">
        <v>28</v>
      </c>
    </row>
    <row r="233" spans="1:16">
      <c r="A233" s="176">
        <v>29</v>
      </c>
      <c r="B233" s="77"/>
      <c r="C233" s="77"/>
      <c r="D233" s="77"/>
      <c r="E233" s="77"/>
      <c r="F233" s="77"/>
      <c r="G233" s="51"/>
      <c r="H233" s="358"/>
      <c r="I233" s="346"/>
      <c r="J233" s="346"/>
      <c r="K233" s="346"/>
      <c r="L233" s="346"/>
      <c r="M233" s="346"/>
      <c r="N233" s="346"/>
      <c r="O233" s="347">
        <f t="shared" si="6"/>
        <v>0</v>
      </c>
      <c r="P233" s="138">
        <v>29</v>
      </c>
    </row>
    <row r="234" spans="1:16">
      <c r="A234" s="176">
        <v>30</v>
      </c>
      <c r="B234" s="77"/>
      <c r="C234" s="77"/>
      <c r="D234" s="77"/>
      <c r="E234" s="77"/>
      <c r="F234" s="77"/>
      <c r="G234" s="51"/>
      <c r="H234" s="358"/>
      <c r="I234" s="346"/>
      <c r="J234" s="346"/>
      <c r="K234" s="346"/>
      <c r="L234" s="346"/>
      <c r="M234" s="346"/>
      <c r="N234" s="346"/>
      <c r="O234" s="347">
        <f t="shared" si="6"/>
        <v>0</v>
      </c>
      <c r="P234" s="138">
        <v>30</v>
      </c>
    </row>
    <row r="235" spans="1:16">
      <c r="A235" s="176">
        <v>31</v>
      </c>
      <c r="B235" s="77"/>
      <c r="C235" s="77"/>
      <c r="D235" s="77"/>
      <c r="E235" s="77"/>
      <c r="F235" s="77"/>
      <c r="G235" s="51"/>
      <c r="H235" s="358"/>
      <c r="I235" s="346"/>
      <c r="J235" s="346"/>
      <c r="K235" s="346"/>
      <c r="L235" s="346"/>
      <c r="M235" s="346"/>
      <c r="N235" s="346"/>
      <c r="O235" s="347">
        <f t="shared" si="6"/>
        <v>0</v>
      </c>
      <c r="P235" s="138">
        <v>31</v>
      </c>
    </row>
    <row r="236" spans="1:16">
      <c r="A236" s="176">
        <v>32</v>
      </c>
      <c r="B236" s="77"/>
      <c r="C236" s="77"/>
      <c r="D236" s="77"/>
      <c r="E236" s="77"/>
      <c r="F236" s="77"/>
      <c r="G236" s="51"/>
      <c r="H236" s="358"/>
      <c r="I236" s="346"/>
      <c r="J236" s="346"/>
      <c r="K236" s="346"/>
      <c r="L236" s="346"/>
      <c r="M236" s="346"/>
      <c r="N236" s="346"/>
      <c r="O236" s="347">
        <f t="shared" si="6"/>
        <v>0</v>
      </c>
      <c r="P236" s="138">
        <v>32</v>
      </c>
    </row>
    <row r="237" spans="1:16">
      <c r="A237" s="176">
        <v>33</v>
      </c>
      <c r="B237" s="77"/>
      <c r="C237" s="77"/>
      <c r="D237" s="77"/>
      <c r="E237" s="77"/>
      <c r="F237" s="77"/>
      <c r="G237" s="51"/>
      <c r="H237" s="358"/>
      <c r="I237" s="346"/>
      <c r="J237" s="346"/>
      <c r="K237" s="346"/>
      <c r="L237" s="346"/>
      <c r="M237" s="346"/>
      <c r="N237" s="346"/>
      <c r="O237" s="347">
        <f t="shared" si="6"/>
        <v>0</v>
      </c>
      <c r="P237" s="138">
        <v>33</v>
      </c>
    </row>
    <row r="238" spans="1:16">
      <c r="A238" s="176">
        <v>34</v>
      </c>
      <c r="B238" s="77"/>
      <c r="C238" s="77"/>
      <c r="D238" s="77"/>
      <c r="E238" s="77"/>
      <c r="F238" s="77"/>
      <c r="G238" s="51"/>
      <c r="H238" s="358"/>
      <c r="I238" s="346"/>
      <c r="J238" s="346"/>
      <c r="K238" s="346"/>
      <c r="L238" s="346"/>
      <c r="M238" s="346"/>
      <c r="N238" s="346"/>
      <c r="O238" s="347">
        <f t="shared" si="6"/>
        <v>0</v>
      </c>
      <c r="P238" s="138">
        <v>34</v>
      </c>
    </row>
    <row r="239" spans="1:16">
      <c r="A239" s="176">
        <v>35</v>
      </c>
      <c r="B239" s="77"/>
      <c r="C239" s="77"/>
      <c r="D239" s="77"/>
      <c r="E239" s="77"/>
      <c r="F239" s="77"/>
      <c r="G239" s="51"/>
      <c r="H239" s="358"/>
      <c r="I239" s="346"/>
      <c r="J239" s="346"/>
      <c r="K239" s="346"/>
      <c r="L239" s="346"/>
      <c r="M239" s="346"/>
      <c r="N239" s="346"/>
      <c r="O239" s="347">
        <f t="shared" si="6"/>
        <v>0</v>
      </c>
      <c r="P239" s="138">
        <v>35</v>
      </c>
    </row>
    <row r="240" spans="1:16">
      <c r="A240" s="176">
        <v>36</v>
      </c>
      <c r="B240" s="77"/>
      <c r="C240" s="77"/>
      <c r="D240" s="77"/>
      <c r="E240" s="77"/>
      <c r="F240" s="77"/>
      <c r="G240" s="51"/>
      <c r="H240" s="358"/>
      <c r="I240" s="346"/>
      <c r="J240" s="346"/>
      <c r="K240" s="346"/>
      <c r="L240" s="346"/>
      <c r="M240" s="346"/>
      <c r="N240" s="346"/>
      <c r="O240" s="347">
        <f t="shared" si="6"/>
        <v>0</v>
      </c>
      <c r="P240" s="138">
        <v>36</v>
      </c>
    </row>
    <row r="241" spans="1:16">
      <c r="A241" s="176">
        <v>37</v>
      </c>
      <c r="B241" s="77"/>
      <c r="C241" s="77"/>
      <c r="D241" s="77"/>
      <c r="E241" s="77"/>
      <c r="F241" s="77"/>
      <c r="G241" s="51"/>
      <c r="H241" s="358"/>
      <c r="I241" s="346"/>
      <c r="J241" s="346"/>
      <c r="K241" s="346"/>
      <c r="L241" s="346"/>
      <c r="M241" s="346"/>
      <c r="N241" s="346"/>
      <c r="O241" s="347">
        <f t="shared" si="6"/>
        <v>0</v>
      </c>
      <c r="P241" s="138">
        <v>37</v>
      </c>
    </row>
    <row r="242" spans="1:16">
      <c r="A242" s="176">
        <v>38</v>
      </c>
      <c r="B242" s="77"/>
      <c r="C242" s="77"/>
      <c r="D242" s="77"/>
      <c r="E242" s="77"/>
      <c r="F242" s="77"/>
      <c r="G242" s="51"/>
      <c r="H242" s="358"/>
      <c r="I242" s="346"/>
      <c r="J242" s="346"/>
      <c r="K242" s="346"/>
      <c r="L242" s="346"/>
      <c r="M242" s="346"/>
      <c r="N242" s="346"/>
      <c r="O242" s="347">
        <f t="shared" si="6"/>
        <v>0</v>
      </c>
      <c r="P242" s="138">
        <v>38</v>
      </c>
    </row>
    <row r="243" spans="1:16">
      <c r="A243" s="176">
        <v>39</v>
      </c>
      <c r="B243" s="77"/>
      <c r="C243" s="77"/>
      <c r="D243" s="77"/>
      <c r="E243" s="77"/>
      <c r="F243" s="77"/>
      <c r="G243" s="51"/>
      <c r="H243" s="358"/>
      <c r="I243" s="346"/>
      <c r="J243" s="346"/>
      <c r="K243" s="346"/>
      <c r="L243" s="346"/>
      <c r="M243" s="346"/>
      <c r="N243" s="346"/>
      <c r="O243" s="347">
        <f t="shared" si="6"/>
        <v>0</v>
      </c>
      <c r="P243" s="138">
        <v>39</v>
      </c>
    </row>
    <row r="244" spans="1:16">
      <c r="A244" s="176">
        <v>40</v>
      </c>
      <c r="B244" s="77"/>
      <c r="C244" s="77"/>
      <c r="D244" s="77"/>
      <c r="E244" s="77"/>
      <c r="F244" s="77"/>
      <c r="G244" s="51"/>
      <c r="H244" s="358"/>
      <c r="I244" s="346"/>
      <c r="J244" s="346"/>
      <c r="K244" s="346"/>
      <c r="L244" s="346"/>
      <c r="M244" s="346"/>
      <c r="N244" s="346"/>
      <c r="O244" s="347">
        <f t="shared" si="6"/>
        <v>0</v>
      </c>
      <c r="P244" s="138">
        <v>40</v>
      </c>
    </row>
    <row r="245" spans="1:16">
      <c r="A245" s="176">
        <v>41</v>
      </c>
      <c r="B245" s="77"/>
      <c r="C245" s="77"/>
      <c r="D245" s="77"/>
      <c r="E245" s="77"/>
      <c r="F245" s="77"/>
      <c r="G245" s="51"/>
      <c r="H245" s="358"/>
      <c r="I245" s="346"/>
      <c r="J245" s="346"/>
      <c r="K245" s="346"/>
      <c r="L245" s="346"/>
      <c r="M245" s="346"/>
      <c r="N245" s="346"/>
      <c r="O245" s="347">
        <f t="shared" si="6"/>
        <v>0</v>
      </c>
      <c r="P245" s="138">
        <v>41</v>
      </c>
    </row>
    <row r="246" spans="1:16">
      <c r="A246" s="176">
        <v>42</v>
      </c>
      <c r="B246" s="77"/>
      <c r="C246" s="77"/>
      <c r="D246" s="77"/>
      <c r="E246" s="77"/>
      <c r="F246" s="77"/>
      <c r="G246" s="51"/>
      <c r="H246" s="358"/>
      <c r="I246" s="346"/>
      <c r="J246" s="346"/>
      <c r="K246" s="346"/>
      <c r="L246" s="346"/>
      <c r="M246" s="346"/>
      <c r="N246" s="346"/>
      <c r="O246" s="347">
        <f t="shared" si="6"/>
        <v>0</v>
      </c>
      <c r="P246" s="138">
        <v>42</v>
      </c>
    </row>
    <row r="247" spans="1:16">
      <c r="A247" s="176">
        <v>43</v>
      </c>
      <c r="B247" s="77"/>
      <c r="C247" s="77"/>
      <c r="D247" s="77"/>
      <c r="E247" s="77"/>
      <c r="F247" s="77"/>
      <c r="G247" s="51"/>
      <c r="H247" s="358"/>
      <c r="I247" s="346"/>
      <c r="J247" s="346"/>
      <c r="K247" s="346"/>
      <c r="L247" s="346"/>
      <c r="M247" s="346"/>
      <c r="N247" s="346"/>
      <c r="O247" s="347">
        <f t="shared" si="6"/>
        <v>0</v>
      </c>
      <c r="P247" s="138">
        <v>43</v>
      </c>
    </row>
    <row r="248" spans="1:16">
      <c r="A248" s="176">
        <v>44</v>
      </c>
      <c r="B248" s="77"/>
      <c r="C248" s="77"/>
      <c r="D248" s="77"/>
      <c r="E248" s="77"/>
      <c r="F248" s="77"/>
      <c r="G248" s="51"/>
      <c r="H248" s="358"/>
      <c r="I248" s="346"/>
      <c r="J248" s="346"/>
      <c r="K248" s="346"/>
      <c r="L248" s="346"/>
      <c r="M248" s="346"/>
      <c r="N248" s="346"/>
      <c r="O248" s="347">
        <f t="shared" si="6"/>
        <v>0</v>
      </c>
      <c r="P248" s="138">
        <v>44</v>
      </c>
    </row>
    <row r="249" spans="1:16">
      <c r="A249" s="176">
        <v>45</v>
      </c>
      <c r="B249" s="77"/>
      <c r="C249" s="77"/>
      <c r="D249" s="77"/>
      <c r="E249" s="77"/>
      <c r="F249" s="77"/>
      <c r="G249" s="51"/>
      <c r="H249" s="358"/>
      <c r="I249" s="346"/>
      <c r="J249" s="346"/>
      <c r="K249" s="346"/>
      <c r="L249" s="346"/>
      <c r="M249" s="346"/>
      <c r="N249" s="346"/>
      <c r="O249" s="347">
        <f t="shared" si="6"/>
        <v>0</v>
      </c>
      <c r="P249" s="138">
        <v>45</v>
      </c>
    </row>
    <row r="250" spans="1:16">
      <c r="A250" s="176">
        <v>46</v>
      </c>
      <c r="B250" s="77"/>
      <c r="C250" s="77"/>
      <c r="D250" s="77"/>
      <c r="E250" s="77"/>
      <c r="F250" s="77"/>
      <c r="G250" s="51"/>
      <c r="H250" s="358"/>
      <c r="I250" s="346"/>
      <c r="J250" s="346"/>
      <c r="K250" s="346"/>
      <c r="L250" s="346"/>
      <c r="M250" s="346"/>
      <c r="N250" s="346"/>
      <c r="O250" s="347">
        <f t="shared" si="6"/>
        <v>0</v>
      </c>
      <c r="P250" s="138">
        <v>46</v>
      </c>
    </row>
    <row r="251" spans="1:16">
      <c r="A251" s="176">
        <v>47</v>
      </c>
      <c r="B251" s="77"/>
      <c r="C251" s="77"/>
      <c r="D251" s="77"/>
      <c r="E251" s="77"/>
      <c r="F251" s="77"/>
      <c r="G251" s="51"/>
      <c r="H251" s="358"/>
      <c r="I251" s="346"/>
      <c r="J251" s="346"/>
      <c r="K251" s="346"/>
      <c r="L251" s="346"/>
      <c r="M251" s="346"/>
      <c r="N251" s="346"/>
      <c r="O251" s="347">
        <f t="shared" si="6"/>
        <v>0</v>
      </c>
      <c r="P251" s="138">
        <v>47</v>
      </c>
    </row>
    <row r="252" spans="1:16">
      <c r="A252" s="176">
        <v>48</v>
      </c>
      <c r="B252" s="77"/>
      <c r="C252" s="77"/>
      <c r="D252" s="77"/>
      <c r="E252" s="77"/>
      <c r="F252" s="77"/>
      <c r="G252" s="51"/>
      <c r="H252" s="358"/>
      <c r="I252" s="346"/>
      <c r="J252" s="346"/>
      <c r="K252" s="346"/>
      <c r="L252" s="346"/>
      <c r="M252" s="346"/>
      <c r="N252" s="346"/>
      <c r="O252" s="347">
        <f t="shared" si="6"/>
        <v>0</v>
      </c>
      <c r="P252" s="138">
        <v>48</v>
      </c>
    </row>
    <row r="253" spans="1:16">
      <c r="A253" s="176">
        <v>49</v>
      </c>
      <c r="B253" s="77"/>
      <c r="C253" s="77"/>
      <c r="D253" s="77"/>
      <c r="E253" s="77"/>
      <c r="F253" s="77"/>
      <c r="G253" s="51"/>
      <c r="H253" s="358"/>
      <c r="I253" s="346"/>
      <c r="J253" s="346"/>
      <c r="K253" s="346"/>
      <c r="L253" s="346"/>
      <c r="M253" s="346"/>
      <c r="N253" s="346"/>
      <c r="O253" s="347">
        <f t="shared" si="6"/>
        <v>0</v>
      </c>
      <c r="P253" s="138">
        <v>49</v>
      </c>
    </row>
    <row r="254" spans="1:16" ht="15.75" thickBot="1">
      <c r="A254" s="180">
        <v>50</v>
      </c>
      <c r="B254" s="442" t="s">
        <v>4055</v>
      </c>
      <c r="C254" s="374"/>
      <c r="D254" s="374"/>
      <c r="E254" s="374"/>
      <c r="F254" s="374"/>
      <c r="G254" s="378"/>
      <c r="H254" s="355"/>
      <c r="I254" s="377">
        <f t="shared" ref="I254:O254" si="7">SUM(I205:I253)</f>
        <v>0</v>
      </c>
      <c r="J254" s="377">
        <f t="shared" si="7"/>
        <v>0</v>
      </c>
      <c r="K254" s="377">
        <f t="shared" si="7"/>
        <v>0</v>
      </c>
      <c r="L254" s="307">
        <f t="shared" si="7"/>
        <v>0</v>
      </c>
      <c r="M254" s="307">
        <f t="shared" si="7"/>
        <v>0</v>
      </c>
      <c r="N254" s="307">
        <f t="shared" si="7"/>
        <v>0</v>
      </c>
      <c r="O254" s="307">
        <f t="shared" si="7"/>
        <v>0</v>
      </c>
      <c r="P254" s="156">
        <v>50</v>
      </c>
    </row>
    <row r="255" spans="1:16">
      <c r="A255" s="1866"/>
      <c r="B255" s="1866"/>
      <c r="H255" s="562"/>
      <c r="I255" s="562"/>
      <c r="J255" s="562"/>
      <c r="K255" s="562"/>
      <c r="L255" s="563"/>
      <c r="M255" s="563"/>
      <c r="N255" s="563"/>
      <c r="O255" s="563"/>
      <c r="P255" s="1866"/>
    </row>
    <row r="256" spans="1:16">
      <c r="A256" s="1848" t="s">
        <v>1123</v>
      </c>
      <c r="B256" s="11"/>
      <c r="C256" s="11"/>
      <c r="D256" s="11"/>
      <c r="E256" s="11"/>
      <c r="F256" s="11"/>
      <c r="G256" s="11"/>
      <c r="H256" s="1848" t="s">
        <v>1123</v>
      </c>
      <c r="I256" s="11"/>
      <c r="J256" s="11"/>
      <c r="K256" s="11"/>
      <c r="L256" s="11"/>
      <c r="M256" s="199"/>
    </row>
    <row r="257" spans="1:16">
      <c r="A257" s="44" t="s">
        <v>1162</v>
      </c>
      <c r="B257" s="44"/>
      <c r="C257" s="44"/>
      <c r="D257" s="44"/>
      <c r="E257" s="44"/>
      <c r="F257" s="44"/>
      <c r="G257" s="44"/>
      <c r="H257" s="44" t="s">
        <v>1163</v>
      </c>
      <c r="I257" s="44"/>
      <c r="J257" s="44"/>
      <c r="K257" s="44"/>
      <c r="L257" s="44"/>
      <c r="M257" s="44"/>
      <c r="N257" s="44"/>
      <c r="O257" s="44"/>
      <c r="P257" s="44"/>
    </row>
  </sheetData>
  <phoneticPr fontId="0" type="noConversion"/>
  <printOptions horizontalCentered="1" verticalCentered="1"/>
  <pageMargins left="0" right="0" top="0" bottom="0" header="0" footer="0"/>
  <pageSetup scale="78" fitToWidth="2" fitToHeight="4" pageOrder="overThenDown" orientation="portrait" r:id="rId1"/>
  <headerFooter alignWithMargins="0">
    <oddFooter>&amp;R&amp;D</oddFooter>
  </headerFooter>
  <rowBreaks count="4" manualBreakCount="4">
    <brk id="66" max="15" man="1"/>
    <brk id="72" max="15" man="1"/>
    <brk id="131" max="16383" man="1"/>
    <brk id="194" max="16383" man="1"/>
  </rowBreaks>
  <colBreaks count="1" manualBreakCount="1">
    <brk id="7"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5">
    <tabColor rgb="FF00B050"/>
  </sheetPr>
  <dimension ref="A1:IU213"/>
  <sheetViews>
    <sheetView defaultGridColor="0" view="pageBreakPreview" colorId="22" zoomScale="60" zoomScaleNormal="85" workbookViewId="0">
      <selection activeCell="O33" sqref="O33:P37"/>
    </sheetView>
  </sheetViews>
  <sheetFormatPr defaultColWidth="9.6640625" defaultRowHeight="15"/>
  <cols>
    <col min="1" max="1" width="6.109375" style="4" customWidth="1"/>
    <col min="2" max="2" width="26.77734375" style="4" customWidth="1"/>
    <col min="3" max="3" width="25.6640625" style="4" customWidth="1"/>
    <col min="4" max="4" width="26.33203125" style="4" customWidth="1"/>
    <col min="5" max="5" width="15.6640625" style="4" customWidth="1"/>
    <col min="6" max="7" width="6.6640625" style="4" customWidth="1"/>
    <col min="8" max="8" width="25.21875" style="4" customWidth="1"/>
    <col min="9" max="9" width="24.6640625" style="4" customWidth="1"/>
    <col min="10" max="10" width="12.6640625" style="4" customWidth="1"/>
    <col min="11" max="12" width="13.6640625" style="4" customWidth="1"/>
    <col min="13" max="13" width="4.6640625" style="4" customWidth="1"/>
    <col min="14" max="14" width="5.109375" style="4" customWidth="1"/>
    <col min="15" max="15" width="22.88671875" style="4" customWidth="1"/>
    <col min="16" max="16" width="19.6640625" style="4" customWidth="1"/>
    <col min="17" max="17" width="23" style="4" customWidth="1"/>
    <col min="18" max="18" width="24" style="4" customWidth="1"/>
    <col min="19" max="19" width="5" style="4" customWidth="1"/>
    <col min="20" max="16384" width="9.6640625" style="4"/>
  </cols>
  <sheetData>
    <row r="1" spans="1:255">
      <c r="A1" s="13" t="s">
        <v>2838</v>
      </c>
      <c r="B1" s="41"/>
      <c r="C1" s="130" t="s">
        <v>3932</v>
      </c>
      <c r="D1" s="1878" t="s">
        <v>2840</v>
      </c>
      <c r="E1" s="158" t="s">
        <v>2841</v>
      </c>
      <c r="F1" s="13" t="s">
        <v>2838</v>
      </c>
      <c r="G1" s="41"/>
      <c r="H1" s="41"/>
      <c r="I1" s="130" t="s">
        <v>3932</v>
      </c>
      <c r="J1" s="1878" t="s">
        <v>2840</v>
      </c>
      <c r="K1" s="41"/>
      <c r="L1" s="130" t="s">
        <v>2841</v>
      </c>
      <c r="M1" s="42"/>
      <c r="N1" s="13" t="s">
        <v>2838</v>
      </c>
      <c r="O1" s="41"/>
      <c r="P1" s="130" t="s">
        <v>3932</v>
      </c>
      <c r="Q1" s="1878" t="s">
        <v>2840</v>
      </c>
      <c r="R1" s="130" t="s">
        <v>2841</v>
      </c>
      <c r="S1" s="42"/>
    </row>
    <row r="2" spans="1:255">
      <c r="A2" s="47" t="str">
        <f>'[34]Data Sheet'!$C$25</f>
        <v>ORANGE AND ROCKLAND UTILITIES, INC.</v>
      </c>
      <c r="B2" s="11"/>
      <c r="C2" s="66" t="s">
        <v>4274</v>
      </c>
      <c r="D2" s="1832" t="s">
        <v>2842</v>
      </c>
      <c r="E2" s="58"/>
      <c r="F2" s="47" t="str">
        <f>'[34]Data Sheet'!$C$25</f>
        <v>ORANGE AND ROCKLAND UTILITIES, INC.</v>
      </c>
      <c r="G2" s="11"/>
      <c r="H2" s="11"/>
      <c r="I2" s="66" t="s">
        <v>4274</v>
      </c>
      <c r="J2" s="1832" t="s">
        <v>2842</v>
      </c>
      <c r="K2" s="11"/>
      <c r="L2" s="66"/>
      <c r="M2" s="48"/>
      <c r="N2" s="47" t="str">
        <f>'[34]Data Sheet'!$C$25</f>
        <v>ORANGE AND ROCKLAND UTILITIES, INC.</v>
      </c>
      <c r="O2" s="11"/>
      <c r="P2" s="66" t="s">
        <v>4274</v>
      </c>
      <c r="Q2" s="1832" t="s">
        <v>2842</v>
      </c>
      <c r="R2" s="66"/>
      <c r="S2" s="48"/>
    </row>
    <row r="3" spans="1:255" ht="15" customHeight="1">
      <c r="A3" s="47"/>
      <c r="B3" s="11"/>
      <c r="C3" s="66" t="s">
        <v>4377</v>
      </c>
      <c r="D3" s="1880" t="str">
        <f>'326327'!E3</f>
        <v>4/30/2014</v>
      </c>
      <c r="E3" s="2356" t="str">
        <f>'326327'!G3</f>
        <v>12/31/2013</v>
      </c>
      <c r="F3" s="49"/>
      <c r="G3" s="52"/>
      <c r="H3" s="52"/>
      <c r="I3" s="69" t="s">
        <v>4377</v>
      </c>
      <c r="J3" s="1880" t="str">
        <f>D3</f>
        <v>4/30/2014</v>
      </c>
      <c r="K3" s="52"/>
      <c r="L3" s="2357" t="str">
        <f>E3</f>
        <v>12/31/2013</v>
      </c>
      <c r="M3" s="51"/>
      <c r="N3" s="49"/>
      <c r="O3" s="52"/>
      <c r="P3" s="69" t="s">
        <v>4377</v>
      </c>
      <c r="Q3" s="462" t="str">
        <f>J3</f>
        <v>4/30/2014</v>
      </c>
      <c r="R3" s="69" t="str">
        <f>L3</f>
        <v>12/31/2013</v>
      </c>
      <c r="S3" s="5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row>
    <row r="4" spans="1:255" ht="15" customHeight="1">
      <c r="A4" s="231" t="s">
        <v>802</v>
      </c>
      <c r="B4" s="232"/>
      <c r="C4" s="232"/>
      <c r="D4" s="232"/>
      <c r="E4" s="233"/>
      <c r="F4" s="202" t="s">
        <v>803</v>
      </c>
      <c r="G4" s="44"/>
      <c r="H4" s="44"/>
      <c r="I4" s="44"/>
      <c r="J4" s="44"/>
      <c r="K4" s="44"/>
      <c r="L4" s="11"/>
      <c r="M4" s="45"/>
      <c r="N4" s="202" t="s">
        <v>803</v>
      </c>
      <c r="O4" s="44"/>
      <c r="P4" s="44"/>
      <c r="Q4" s="44"/>
      <c r="R4" s="44"/>
      <c r="S4" s="48"/>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row>
    <row r="5" spans="1:255">
      <c r="A5" s="90" t="s">
        <v>2348</v>
      </c>
      <c r="B5" s="50"/>
      <c r="C5" s="50"/>
      <c r="D5" s="50"/>
      <c r="E5" s="330"/>
      <c r="F5" s="90" t="s">
        <v>2348</v>
      </c>
      <c r="G5" s="50"/>
      <c r="H5" s="50"/>
      <c r="I5" s="50"/>
      <c r="J5" s="50"/>
      <c r="K5" s="50"/>
      <c r="L5" s="52"/>
      <c r="M5" s="330"/>
      <c r="N5" s="90" t="s">
        <v>2348</v>
      </c>
      <c r="O5" s="50"/>
      <c r="P5" s="50"/>
      <c r="Q5" s="50"/>
      <c r="R5" s="50"/>
      <c r="S5" s="5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row>
    <row r="6" spans="1:255">
      <c r="A6" s="2075" t="s">
        <v>1463</v>
      </c>
      <c r="B6" s="1896" t="s">
        <v>2677</v>
      </c>
      <c r="C6" s="1896"/>
      <c r="D6" s="1896"/>
      <c r="E6" s="1901"/>
      <c r="F6" s="1895"/>
      <c r="G6" s="1896" t="s">
        <v>2678</v>
      </c>
      <c r="H6" s="1896"/>
      <c r="I6" s="1896"/>
      <c r="J6" s="1896"/>
      <c r="K6" s="1896"/>
      <c r="L6" s="1896"/>
      <c r="M6" s="1901"/>
      <c r="N6" s="2075" t="s">
        <v>2376</v>
      </c>
      <c r="O6" s="1896" t="s">
        <v>2679</v>
      </c>
      <c r="P6" s="1896"/>
      <c r="Q6" s="1896"/>
      <c r="R6" s="1896"/>
      <c r="S6" s="190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row>
    <row r="7" spans="1:255">
      <c r="A7" s="1895" t="s">
        <v>3747</v>
      </c>
      <c r="B7" s="1896" t="s">
        <v>2680</v>
      </c>
      <c r="C7" s="1896"/>
      <c r="D7" s="1896"/>
      <c r="E7" s="1901"/>
      <c r="F7" s="1895"/>
      <c r="G7" s="1896" t="s">
        <v>2681</v>
      </c>
      <c r="H7" s="1896"/>
      <c r="I7" s="1896"/>
      <c r="J7" s="1896"/>
      <c r="K7" s="1896"/>
      <c r="L7" s="1896"/>
      <c r="M7" s="1901"/>
      <c r="N7" s="2075"/>
      <c r="O7" s="1896"/>
      <c r="P7" s="1896"/>
      <c r="Q7" s="1896"/>
      <c r="R7" s="1896"/>
      <c r="S7" s="190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row>
    <row r="8" spans="1:255">
      <c r="A8" s="2075" t="s">
        <v>422</v>
      </c>
      <c r="B8" s="1896" t="s">
        <v>1838</v>
      </c>
      <c r="C8" s="1896"/>
      <c r="D8" s="1896"/>
      <c r="E8" s="1901"/>
      <c r="F8" s="1895"/>
      <c r="G8" s="1896" t="s">
        <v>3411</v>
      </c>
      <c r="H8" s="1896"/>
      <c r="I8" s="1896"/>
      <c r="J8" s="1896"/>
      <c r="K8" s="1896"/>
      <c r="L8" s="1896"/>
      <c r="M8" s="1901"/>
      <c r="N8" s="2075" t="s">
        <v>699</v>
      </c>
      <c r="O8" s="1896" t="s">
        <v>1839</v>
      </c>
      <c r="P8" s="1896"/>
      <c r="Q8" s="1896"/>
      <c r="R8" s="1896"/>
      <c r="S8" s="190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row>
    <row r="9" spans="1:255">
      <c r="A9" s="2075" t="s">
        <v>423</v>
      </c>
      <c r="B9" s="1896" t="s">
        <v>1385</v>
      </c>
      <c r="C9" s="1896"/>
      <c r="D9" s="1896"/>
      <c r="E9" s="1901"/>
      <c r="F9" s="1895"/>
      <c r="G9" s="1896" t="s">
        <v>1386</v>
      </c>
      <c r="H9" s="1896"/>
      <c r="I9" s="1896"/>
      <c r="J9" s="1896"/>
      <c r="K9" s="1896"/>
      <c r="L9" s="1896"/>
      <c r="M9" s="1901"/>
      <c r="N9" s="2075"/>
      <c r="O9" s="1896" t="s">
        <v>1387</v>
      </c>
      <c r="P9" s="1896"/>
      <c r="Q9" s="1896"/>
      <c r="R9" s="1896"/>
      <c r="S9" s="190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row>
    <row r="10" spans="1:255">
      <c r="A10" s="1895" t="s">
        <v>3747</v>
      </c>
      <c r="B10" s="1896" t="s">
        <v>2614</v>
      </c>
      <c r="C10" s="1896"/>
      <c r="D10" s="1896"/>
      <c r="E10" s="1901"/>
      <c r="F10" s="1895" t="s">
        <v>3747</v>
      </c>
      <c r="G10" s="1896" t="s">
        <v>3381</v>
      </c>
      <c r="H10" s="1896"/>
      <c r="I10" s="1896"/>
      <c r="J10" s="1896"/>
      <c r="K10" s="1896"/>
      <c r="L10" s="1896"/>
      <c r="M10" s="1901"/>
      <c r="N10" s="2075"/>
      <c r="O10" s="1896" t="s">
        <v>4350</v>
      </c>
      <c r="P10" s="1896"/>
      <c r="Q10" s="1896"/>
      <c r="R10" s="1896"/>
      <c r="S10" s="190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row>
    <row r="11" spans="1:255">
      <c r="A11" s="1895" t="s">
        <v>3747</v>
      </c>
      <c r="B11" s="1896" t="s">
        <v>4351</v>
      </c>
      <c r="C11" s="1896"/>
      <c r="D11" s="1896"/>
      <c r="E11" s="1901"/>
      <c r="F11" s="1895" t="s">
        <v>3747</v>
      </c>
      <c r="G11" s="1896"/>
      <c r="H11" s="1896"/>
      <c r="I11" s="1896"/>
      <c r="J11" s="1896"/>
      <c r="K11" s="1896"/>
      <c r="L11" s="1896"/>
      <c r="M11" s="1901"/>
      <c r="N11" s="2075"/>
      <c r="O11" s="1896" t="s">
        <v>1470</v>
      </c>
      <c r="P11" s="1896"/>
      <c r="Q11" s="1896"/>
      <c r="R11" s="1896"/>
      <c r="S11" s="190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row>
    <row r="12" spans="1:255">
      <c r="A12" s="1895"/>
      <c r="B12" s="1896" t="s">
        <v>1471</v>
      </c>
      <c r="C12" s="1896"/>
      <c r="D12" s="1896"/>
      <c r="E12" s="1901"/>
      <c r="F12" s="2075" t="s">
        <v>1336</v>
      </c>
      <c r="G12" s="1896" t="s">
        <v>1961</v>
      </c>
      <c r="H12" s="1896"/>
      <c r="I12" s="1896"/>
      <c r="J12" s="1896"/>
      <c r="K12" s="1896"/>
      <c r="L12" s="1896"/>
      <c r="M12" s="1901"/>
      <c r="N12" s="2075"/>
      <c r="O12" s="1896" t="s">
        <v>1962</v>
      </c>
      <c r="P12" s="1896"/>
      <c r="Q12" s="1896"/>
      <c r="R12" s="1896"/>
      <c r="S12" s="190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row>
    <row r="13" spans="1:255">
      <c r="A13" s="2075" t="s">
        <v>2832</v>
      </c>
      <c r="B13" s="1896" t="s">
        <v>1963</v>
      </c>
      <c r="C13" s="1896"/>
      <c r="D13" s="1896"/>
      <c r="E13" s="1901"/>
      <c r="F13" s="2075"/>
      <c r="G13" s="1896" t="s">
        <v>1964</v>
      </c>
      <c r="H13" s="1896"/>
      <c r="I13" s="1896"/>
      <c r="J13" s="1896"/>
      <c r="K13" s="1896"/>
      <c r="L13" s="1896"/>
      <c r="M13" s="1901"/>
      <c r="N13" s="2075"/>
      <c r="O13" s="1896" t="s">
        <v>680</v>
      </c>
      <c r="P13" s="1896"/>
      <c r="Q13" s="1896"/>
      <c r="R13" s="1896"/>
      <c r="S13" s="190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row>
    <row r="14" spans="1:255">
      <c r="A14" s="1895"/>
      <c r="B14" s="1896"/>
      <c r="C14" s="1896"/>
      <c r="D14" s="1896"/>
      <c r="E14" s="1901"/>
      <c r="F14" s="2075"/>
      <c r="G14" s="1896"/>
      <c r="H14" s="1896"/>
      <c r="I14" s="1896"/>
      <c r="J14" s="1896"/>
      <c r="K14" s="1896"/>
      <c r="L14" s="1896"/>
      <c r="M14" s="1901"/>
      <c r="N14" s="2075"/>
      <c r="O14" s="1896" t="s">
        <v>681</v>
      </c>
      <c r="P14" s="1896"/>
      <c r="Q14" s="1896"/>
      <c r="R14" s="1896"/>
      <c r="S14" s="190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row>
    <row r="15" spans="1:255">
      <c r="A15" s="1895"/>
      <c r="B15" s="1896" t="s">
        <v>3056</v>
      </c>
      <c r="C15" s="1896"/>
      <c r="D15" s="1896"/>
      <c r="E15" s="1901"/>
      <c r="F15" s="2075" t="s">
        <v>1568</v>
      </c>
      <c r="G15" s="1896" t="s">
        <v>2624</v>
      </c>
      <c r="H15" s="1896"/>
      <c r="I15" s="1896"/>
      <c r="J15" s="1896"/>
      <c r="K15" s="1896"/>
      <c r="L15" s="1896"/>
      <c r="M15" s="1901"/>
      <c r="N15" s="2075"/>
      <c r="O15" s="1896"/>
      <c r="P15" s="1896"/>
      <c r="Q15" s="1896"/>
      <c r="R15" s="1896"/>
      <c r="S15" s="190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row>
    <row r="16" spans="1:255">
      <c r="A16" s="1895" t="s">
        <v>3747</v>
      </c>
      <c r="B16" s="1896" t="s">
        <v>788</v>
      </c>
      <c r="C16" s="1896"/>
      <c r="D16" s="1896"/>
      <c r="E16" s="1901"/>
      <c r="F16" s="2075"/>
      <c r="G16" s="1896" t="s">
        <v>3450</v>
      </c>
      <c r="H16" s="1896"/>
      <c r="I16" s="1896"/>
      <c r="J16" s="1896"/>
      <c r="K16" s="1896"/>
      <c r="L16" s="1896"/>
      <c r="M16" s="1901"/>
      <c r="N16" s="2075" t="s">
        <v>1667</v>
      </c>
      <c r="O16" s="1896" t="s">
        <v>1668</v>
      </c>
      <c r="P16" s="1896"/>
      <c r="Q16" s="1896"/>
      <c r="R16" s="1896"/>
      <c r="S16" s="190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row>
    <row r="17" spans="1:255">
      <c r="A17" s="1895" t="s">
        <v>3747</v>
      </c>
      <c r="B17" s="1896" t="s">
        <v>3030</v>
      </c>
      <c r="C17" s="1896"/>
      <c r="D17" s="1896"/>
      <c r="E17" s="1901"/>
      <c r="F17" s="2075"/>
      <c r="G17" s="1896" t="s">
        <v>3031</v>
      </c>
      <c r="H17" s="1896"/>
      <c r="I17" s="1896"/>
      <c r="J17" s="1896"/>
      <c r="K17" s="1896"/>
      <c r="L17" s="1896"/>
      <c r="M17" s="1901"/>
      <c r="N17" s="2075"/>
      <c r="O17" s="1896" t="s">
        <v>3032</v>
      </c>
      <c r="P17" s="1896"/>
      <c r="Q17" s="1896"/>
      <c r="R17" s="1896"/>
      <c r="S17" s="190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row>
    <row r="18" spans="1:255">
      <c r="A18" s="1895" t="s">
        <v>3747</v>
      </c>
      <c r="B18" s="1896" t="s">
        <v>3033</v>
      </c>
      <c r="C18" s="1896"/>
      <c r="D18" s="1896"/>
      <c r="E18" s="1901"/>
      <c r="F18" s="2075" t="s">
        <v>3747</v>
      </c>
      <c r="G18" s="1896" t="s">
        <v>2169</v>
      </c>
      <c r="H18" s="1896"/>
      <c r="I18" s="1896"/>
      <c r="J18" s="1896"/>
      <c r="K18" s="1896"/>
      <c r="L18" s="1896"/>
      <c r="M18" s="1901"/>
      <c r="N18" s="2075"/>
      <c r="O18" s="1896"/>
      <c r="P18" s="1896"/>
      <c r="Q18" s="1896"/>
      <c r="R18" s="1896"/>
      <c r="S18" s="190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row>
    <row r="19" spans="1:255">
      <c r="A19" s="1895" t="s">
        <v>230</v>
      </c>
      <c r="B19" s="1896"/>
      <c r="C19" s="1896"/>
      <c r="D19" s="1896"/>
      <c r="E19" s="1901"/>
      <c r="F19" s="2075"/>
      <c r="G19" s="1896"/>
      <c r="H19" s="1896"/>
      <c r="I19" s="1896"/>
      <c r="J19" s="1896"/>
      <c r="K19" s="1896"/>
      <c r="L19" s="1896"/>
      <c r="M19" s="1901"/>
      <c r="N19" s="2075" t="s">
        <v>2170</v>
      </c>
      <c r="O19" s="1896" t="s">
        <v>2171</v>
      </c>
      <c r="P19" s="1896"/>
      <c r="Q19" s="1896"/>
      <c r="R19" s="1896"/>
      <c r="S19" s="190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row>
    <row r="20" spans="1:255">
      <c r="A20" s="1895" t="s">
        <v>3747</v>
      </c>
      <c r="B20" s="1896" t="s">
        <v>2174</v>
      </c>
      <c r="C20" s="1896"/>
      <c r="D20" s="1896"/>
      <c r="E20" s="1901"/>
      <c r="F20" s="2075" t="s">
        <v>1574</v>
      </c>
      <c r="G20" s="1896" t="s">
        <v>2175</v>
      </c>
      <c r="H20" s="1896"/>
      <c r="I20" s="1896"/>
      <c r="J20" s="1896"/>
      <c r="K20" s="1896"/>
      <c r="L20" s="1896"/>
      <c r="M20" s="1901"/>
      <c r="N20" s="2075"/>
      <c r="O20" s="1896"/>
      <c r="P20" s="1896"/>
      <c r="Q20" s="1896"/>
      <c r="R20" s="1896"/>
      <c r="S20" s="190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row>
    <row r="21" spans="1:255">
      <c r="A21" s="1895" t="s">
        <v>3747</v>
      </c>
      <c r="B21" s="1896" t="s">
        <v>4040</v>
      </c>
      <c r="C21" s="1896"/>
      <c r="D21" s="1896"/>
      <c r="E21" s="1901"/>
      <c r="F21" s="1895" t="s">
        <v>3747</v>
      </c>
      <c r="G21" s="1896" t="s">
        <v>4041</v>
      </c>
      <c r="H21" s="1896"/>
      <c r="I21" s="1896"/>
      <c r="J21" s="1896"/>
      <c r="K21" s="1896"/>
      <c r="L21" s="1896"/>
      <c r="M21" s="1901"/>
      <c r="N21" s="2075"/>
      <c r="O21" s="1896"/>
      <c r="P21" s="1896"/>
      <c r="Q21" s="1896"/>
      <c r="R21" s="1896"/>
      <c r="S21" s="190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row>
    <row r="22" spans="1:255">
      <c r="A22" s="1895"/>
      <c r="B22" s="1896"/>
      <c r="C22" s="1896"/>
      <c r="D22" s="1896"/>
      <c r="E22" s="1901"/>
      <c r="F22" s="1895"/>
      <c r="G22" s="1896"/>
      <c r="H22" s="1896"/>
      <c r="I22" s="1896"/>
      <c r="J22" s="1896"/>
      <c r="K22" s="1896"/>
      <c r="L22" s="1900"/>
      <c r="M22" s="1901"/>
      <c r="N22" s="1895"/>
      <c r="O22" s="1896"/>
      <c r="P22" s="1896"/>
      <c r="Q22" s="1896"/>
      <c r="R22" s="1896"/>
      <c r="S22" s="1902"/>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row>
    <row r="23" spans="1:255">
      <c r="A23" s="379" t="s">
        <v>3747</v>
      </c>
      <c r="B23" s="380" t="s">
        <v>4042</v>
      </c>
      <c r="C23" s="380" t="s">
        <v>516</v>
      </c>
      <c r="D23" s="381" t="s">
        <v>517</v>
      </c>
      <c r="E23" s="382" t="s">
        <v>3747</v>
      </c>
      <c r="F23" s="383" t="s">
        <v>704</v>
      </c>
      <c r="G23" s="381"/>
      <c r="H23" s="380"/>
      <c r="I23" s="380"/>
      <c r="J23" s="380" t="s">
        <v>518</v>
      </c>
      <c r="K23" s="384" t="s">
        <v>519</v>
      </c>
      <c r="L23" s="385"/>
      <c r="M23" s="382"/>
      <c r="N23" s="386" t="s">
        <v>75</v>
      </c>
      <c r="O23" s="387"/>
      <c r="P23" s="387"/>
      <c r="Q23" s="387"/>
      <c r="R23" s="387"/>
      <c r="S23" s="388"/>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row>
    <row r="24" spans="1:255">
      <c r="A24" s="389"/>
      <c r="B24" s="390" t="s">
        <v>76</v>
      </c>
      <c r="C24" s="390" t="s">
        <v>76</v>
      </c>
      <c r="D24" s="390" t="s">
        <v>76</v>
      </c>
      <c r="E24" s="392" t="s">
        <v>637</v>
      </c>
      <c r="F24" s="391" t="s">
        <v>638</v>
      </c>
      <c r="G24" s="385"/>
      <c r="H24" s="390" t="s">
        <v>77</v>
      </c>
      <c r="I24" s="390" t="s">
        <v>78</v>
      </c>
      <c r="J24" s="390" t="s">
        <v>705</v>
      </c>
      <c r="K24" s="380" t="s">
        <v>641</v>
      </c>
      <c r="L24" s="380" t="s">
        <v>641</v>
      </c>
      <c r="M24" s="392" t="s">
        <v>4231</v>
      </c>
      <c r="N24" s="391" t="s">
        <v>642</v>
      </c>
      <c r="O24" s="385"/>
      <c r="P24" s="390" t="s">
        <v>643</v>
      </c>
      <c r="Q24" s="390" t="s">
        <v>644</v>
      </c>
      <c r="R24" s="390" t="s">
        <v>79</v>
      </c>
      <c r="S24" s="392" t="s">
        <v>4231</v>
      </c>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row>
    <row r="25" spans="1:255">
      <c r="A25" s="411" t="s">
        <v>4231</v>
      </c>
      <c r="B25" s="390" t="s">
        <v>80</v>
      </c>
      <c r="C25" s="390" t="s">
        <v>80</v>
      </c>
      <c r="D25" s="390" t="s">
        <v>80</v>
      </c>
      <c r="E25" s="392" t="s">
        <v>647</v>
      </c>
      <c r="F25" s="391" t="s">
        <v>648</v>
      </c>
      <c r="G25" s="385"/>
      <c r="H25" s="390" t="s">
        <v>81</v>
      </c>
      <c r="I25" s="390" t="s">
        <v>81</v>
      </c>
      <c r="J25" s="390" t="s">
        <v>82</v>
      </c>
      <c r="K25" s="390" t="s">
        <v>83</v>
      </c>
      <c r="L25" s="390" t="s">
        <v>1119</v>
      </c>
      <c r="M25" s="392" t="s">
        <v>4234</v>
      </c>
      <c r="N25" s="391" t="s">
        <v>653</v>
      </c>
      <c r="O25" s="385"/>
      <c r="P25" s="390" t="s">
        <v>653</v>
      </c>
      <c r="Q25" s="390" t="s">
        <v>653</v>
      </c>
      <c r="R25" s="390" t="s">
        <v>84</v>
      </c>
      <c r="S25" s="392" t="s">
        <v>4234</v>
      </c>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row>
    <row r="26" spans="1:255">
      <c r="A26" s="413" t="s">
        <v>4234</v>
      </c>
      <c r="B26" s="393" t="s">
        <v>74</v>
      </c>
      <c r="C26" s="393" t="s">
        <v>2140</v>
      </c>
      <c r="D26" s="393" t="s">
        <v>2141</v>
      </c>
      <c r="E26" s="397" t="s">
        <v>2142</v>
      </c>
      <c r="F26" s="395" t="s">
        <v>4070</v>
      </c>
      <c r="G26" s="396"/>
      <c r="H26" s="393" t="s">
        <v>4071</v>
      </c>
      <c r="I26" s="393" t="s">
        <v>4072</v>
      </c>
      <c r="J26" s="393" t="s">
        <v>4073</v>
      </c>
      <c r="K26" s="393" t="s">
        <v>4074</v>
      </c>
      <c r="L26" s="393" t="s">
        <v>4075</v>
      </c>
      <c r="M26" s="397"/>
      <c r="N26" s="395" t="s">
        <v>4018</v>
      </c>
      <c r="O26" s="396"/>
      <c r="P26" s="393" t="s">
        <v>4019</v>
      </c>
      <c r="Q26" s="393" t="s">
        <v>1747</v>
      </c>
      <c r="R26" s="393" t="s">
        <v>1748</v>
      </c>
      <c r="S26" s="397"/>
      <c r="T26" s="11"/>
      <c r="U26" s="11" t="s">
        <v>3747</v>
      </c>
      <c r="V26" s="11"/>
      <c r="W26" s="11" t="s">
        <v>3747</v>
      </c>
      <c r="X26" s="11"/>
      <c r="Y26" s="11" t="s">
        <v>3747</v>
      </c>
      <c r="Z26" s="11"/>
      <c r="AA26" s="11" t="s">
        <v>3747</v>
      </c>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row>
    <row r="27" spans="1:255" ht="15.75">
      <c r="A27" s="176" t="s">
        <v>85</v>
      </c>
      <c r="B27" s="1670"/>
      <c r="C27" s="77"/>
      <c r="D27" s="77"/>
      <c r="E27" s="51"/>
      <c r="F27" s="49"/>
      <c r="G27" s="77"/>
      <c r="H27" s="77"/>
      <c r="I27" s="77"/>
      <c r="J27" s="77"/>
      <c r="K27" s="346"/>
      <c r="L27" s="346"/>
      <c r="M27" s="1870"/>
      <c r="N27" s="49"/>
      <c r="O27" s="215"/>
      <c r="P27" s="215"/>
      <c r="Q27" s="215"/>
      <c r="R27" s="215"/>
      <c r="S27" s="1870"/>
      <c r="T27" s="11"/>
      <c r="U27" s="11"/>
      <c r="V27" s="11" t="s">
        <v>3747</v>
      </c>
      <c r="W27" s="11"/>
      <c r="X27" s="11"/>
      <c r="Y27" s="11"/>
      <c r="Z27" s="11"/>
      <c r="AA27" s="11"/>
      <c r="AB27" s="11"/>
      <c r="AC27" s="11"/>
      <c r="AD27" s="11"/>
      <c r="AE27" s="11"/>
      <c r="AF27" s="11"/>
      <c r="AG27" s="11"/>
      <c r="AH27" s="11"/>
      <c r="AI27" s="11"/>
      <c r="AJ27" s="11"/>
      <c r="AK27" s="11" t="s">
        <v>3747</v>
      </c>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row>
    <row r="28" spans="1:255">
      <c r="A28" s="176" t="s">
        <v>86</v>
      </c>
      <c r="B28" s="77"/>
      <c r="C28" s="77"/>
      <c r="D28" s="77"/>
      <c r="E28" s="51"/>
      <c r="F28" s="49"/>
      <c r="G28" s="77"/>
      <c r="H28" s="77"/>
      <c r="I28" s="77"/>
      <c r="J28" s="77"/>
      <c r="K28" s="346"/>
      <c r="L28" s="346"/>
      <c r="M28" s="1870"/>
      <c r="N28" s="49"/>
      <c r="O28" s="346"/>
      <c r="P28" s="346"/>
      <c r="Q28" s="346"/>
      <c r="R28" s="346"/>
      <c r="S28" s="1870"/>
      <c r="T28" s="11"/>
      <c r="U28" s="11"/>
      <c r="V28" s="11" t="s">
        <v>3747</v>
      </c>
      <c r="W28" s="11"/>
      <c r="X28" s="11"/>
      <c r="Y28" s="11"/>
      <c r="Z28" s="11"/>
      <c r="AA28" s="11"/>
      <c r="AB28" s="11"/>
      <c r="AC28" s="11"/>
      <c r="AD28" s="11"/>
      <c r="AE28" s="11"/>
      <c r="AF28" s="11"/>
      <c r="AG28" s="11"/>
      <c r="AH28" s="11"/>
      <c r="AI28" s="11"/>
      <c r="AJ28" s="11"/>
      <c r="AK28" s="11" t="s">
        <v>3747</v>
      </c>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row>
    <row r="29" spans="1:255">
      <c r="A29" s="176" t="s">
        <v>849</v>
      </c>
      <c r="B29" s="77"/>
      <c r="C29" s="77"/>
      <c r="D29" s="77"/>
      <c r="E29" s="51"/>
      <c r="F29" s="49"/>
      <c r="G29" s="77"/>
      <c r="H29" s="77"/>
      <c r="I29" s="77"/>
      <c r="J29" s="77"/>
      <c r="K29" s="346"/>
      <c r="L29" s="346"/>
      <c r="M29" s="1870"/>
      <c r="N29" s="49"/>
      <c r="O29" s="346"/>
      <c r="P29" s="346"/>
      <c r="Q29" s="346"/>
      <c r="R29" s="346"/>
      <c r="S29" s="1870"/>
      <c r="T29" s="11"/>
      <c r="U29" s="11"/>
      <c r="V29" s="11" t="s">
        <v>3747</v>
      </c>
      <c r="W29" s="11"/>
      <c r="X29" s="11"/>
      <c r="Y29" s="11"/>
      <c r="Z29" s="11"/>
      <c r="AA29" s="11"/>
      <c r="AB29" s="11"/>
      <c r="AC29" s="11"/>
      <c r="AD29" s="11"/>
      <c r="AE29" s="11"/>
      <c r="AF29" s="11"/>
      <c r="AG29" s="11"/>
      <c r="AH29" s="11"/>
      <c r="AI29" s="11"/>
      <c r="AJ29" s="11"/>
      <c r="AK29" s="11" t="s">
        <v>3747</v>
      </c>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row>
    <row r="30" spans="1:255">
      <c r="A30" s="176" t="s">
        <v>850</v>
      </c>
      <c r="B30" s="77"/>
      <c r="C30" s="77"/>
      <c r="D30" s="77"/>
      <c r="E30" s="51"/>
      <c r="F30" s="49"/>
      <c r="G30" s="77"/>
      <c r="H30" s="77"/>
      <c r="I30" s="77"/>
      <c r="J30" s="77"/>
      <c r="K30" s="346"/>
      <c r="L30" s="346"/>
      <c r="M30" s="1870">
        <v>4</v>
      </c>
      <c r="N30" s="49"/>
      <c r="O30" s="346"/>
      <c r="P30" s="346"/>
      <c r="Q30" s="346"/>
      <c r="R30" s="346">
        <f t="shared" ref="R30:R42" si="0">SUM(O30:Q30)</f>
        <v>0</v>
      </c>
      <c r="S30" s="1870">
        <v>4</v>
      </c>
      <c r="T30" s="11"/>
      <c r="U30" s="11"/>
      <c r="V30" s="11" t="s">
        <v>3747</v>
      </c>
      <c r="W30" s="11"/>
      <c r="X30" s="11"/>
      <c r="Y30" s="11"/>
      <c r="Z30" s="11"/>
      <c r="AA30" s="11"/>
      <c r="AB30" s="11"/>
      <c r="AC30" s="11"/>
      <c r="AD30" s="11"/>
      <c r="AE30" s="11"/>
      <c r="AF30" s="11"/>
      <c r="AG30" s="11"/>
      <c r="AH30" s="11"/>
      <c r="AI30" s="11"/>
      <c r="AJ30" s="11"/>
      <c r="AK30" s="11" t="s">
        <v>3747</v>
      </c>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row>
    <row r="31" spans="1:255">
      <c r="A31" s="176" t="s">
        <v>851</v>
      </c>
      <c r="B31" s="77"/>
      <c r="C31" s="3454" t="s">
        <v>1559</v>
      </c>
      <c r="D31" s="3455"/>
      <c r="E31" s="51"/>
      <c r="F31" s="49"/>
      <c r="G31" s="77"/>
      <c r="H31" s="77"/>
      <c r="I31" s="77"/>
      <c r="J31" s="77"/>
      <c r="K31" s="346"/>
      <c r="L31" s="346"/>
      <c r="M31" s="1870">
        <v>5</v>
      </c>
      <c r="N31" s="49"/>
      <c r="O31" s="346"/>
      <c r="P31" s="346"/>
      <c r="Q31" s="346"/>
      <c r="R31" s="346">
        <f t="shared" si="0"/>
        <v>0</v>
      </c>
      <c r="S31" s="1870">
        <v>5</v>
      </c>
      <c r="T31" s="11"/>
      <c r="U31" s="11"/>
      <c r="V31" s="11" t="s">
        <v>3747</v>
      </c>
      <c r="W31" s="11"/>
      <c r="X31" s="11"/>
      <c r="Y31" s="11"/>
      <c r="Z31" s="11"/>
      <c r="AA31" s="11"/>
      <c r="AB31" s="11"/>
      <c r="AC31" s="11"/>
      <c r="AD31" s="11"/>
      <c r="AE31" s="11"/>
      <c r="AF31" s="11"/>
      <c r="AG31" s="11"/>
      <c r="AH31" s="11"/>
      <c r="AI31" s="11"/>
      <c r="AJ31" s="11"/>
      <c r="AK31" s="11" t="s">
        <v>3747</v>
      </c>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row>
    <row r="32" spans="1:255">
      <c r="A32" s="176" t="s">
        <v>852</v>
      </c>
      <c r="B32" s="77"/>
      <c r="C32" s="3456"/>
      <c r="D32" s="3457"/>
      <c r="E32" s="51"/>
      <c r="F32" s="49"/>
      <c r="G32" s="77"/>
      <c r="H32" s="3454" t="s">
        <v>1559</v>
      </c>
      <c r="I32" s="3455"/>
      <c r="J32" s="77"/>
      <c r="K32" s="346"/>
      <c r="L32" s="346"/>
      <c r="M32" s="1870">
        <v>6</v>
      </c>
      <c r="N32" s="49"/>
      <c r="O32" s="346"/>
      <c r="P32" s="346"/>
      <c r="Q32" s="346"/>
      <c r="R32" s="346">
        <f t="shared" si="0"/>
        <v>0</v>
      </c>
      <c r="S32" s="1870">
        <v>6</v>
      </c>
      <c r="T32" s="11"/>
      <c r="U32" s="11"/>
      <c r="V32" s="11" t="s">
        <v>3747</v>
      </c>
      <c r="W32" s="11"/>
      <c r="X32" s="11"/>
      <c r="Y32" s="11"/>
      <c r="Z32" s="11"/>
      <c r="AA32" s="11"/>
      <c r="AB32" s="11"/>
      <c r="AC32" s="11"/>
      <c r="AD32" s="11"/>
      <c r="AE32" s="11"/>
      <c r="AF32" s="11"/>
      <c r="AG32" s="11"/>
      <c r="AH32" s="11"/>
      <c r="AI32" s="11"/>
      <c r="AJ32" s="11"/>
      <c r="AK32" s="11" t="s">
        <v>3747</v>
      </c>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row>
    <row r="33" spans="1:255">
      <c r="A33" s="176" t="s">
        <v>853</v>
      </c>
      <c r="B33" s="77"/>
      <c r="C33" s="3456"/>
      <c r="D33" s="3457"/>
      <c r="E33" s="51"/>
      <c r="F33" s="49"/>
      <c r="G33" s="77"/>
      <c r="H33" s="3456"/>
      <c r="I33" s="3457"/>
      <c r="J33" s="77"/>
      <c r="K33" s="346"/>
      <c r="L33" s="346"/>
      <c r="M33" s="1870">
        <v>7</v>
      </c>
      <c r="N33" s="49"/>
      <c r="O33" s="3454" t="s">
        <v>1559</v>
      </c>
      <c r="P33" s="3455"/>
      <c r="Q33" s="346"/>
      <c r="R33" s="346">
        <f t="shared" si="0"/>
        <v>0</v>
      </c>
      <c r="S33" s="1870">
        <v>7</v>
      </c>
      <c r="T33" s="11"/>
      <c r="U33" s="11"/>
      <c r="V33" s="11" t="s">
        <v>3747</v>
      </c>
      <c r="W33" s="11"/>
      <c r="X33" s="11"/>
      <c r="Y33" s="11"/>
      <c r="Z33" s="11"/>
      <c r="AA33" s="11"/>
      <c r="AB33" s="11"/>
      <c r="AC33" s="11"/>
      <c r="AD33" s="11"/>
      <c r="AE33" s="11"/>
      <c r="AF33" s="11"/>
      <c r="AG33" s="11"/>
      <c r="AH33" s="11"/>
      <c r="AI33" s="11"/>
      <c r="AJ33" s="11"/>
      <c r="AK33" s="11" t="s">
        <v>230</v>
      </c>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row>
    <row r="34" spans="1:255">
      <c r="A34" s="176" t="s">
        <v>854</v>
      </c>
      <c r="B34" s="77"/>
      <c r="C34" s="3456"/>
      <c r="D34" s="3457"/>
      <c r="E34" s="51"/>
      <c r="F34" s="49"/>
      <c r="G34" s="77"/>
      <c r="H34" s="3456"/>
      <c r="I34" s="3457"/>
      <c r="J34" s="77"/>
      <c r="K34" s="346"/>
      <c r="L34" s="346"/>
      <c r="M34" s="1870">
        <v>8</v>
      </c>
      <c r="N34" s="49"/>
      <c r="O34" s="3456"/>
      <c r="P34" s="3457"/>
      <c r="Q34" s="346"/>
      <c r="R34" s="346">
        <f t="shared" si="0"/>
        <v>0</v>
      </c>
      <c r="S34" s="1870">
        <v>8</v>
      </c>
      <c r="T34" s="11" t="s">
        <v>3747</v>
      </c>
      <c r="U34" s="11" t="s">
        <v>3747</v>
      </c>
      <c r="V34" s="11" t="s">
        <v>3747</v>
      </c>
      <c r="W34" s="11"/>
      <c r="X34" s="11"/>
      <c r="Y34" s="11"/>
      <c r="Z34" s="11" t="s">
        <v>3747</v>
      </c>
      <c r="AA34" s="11" t="s">
        <v>3747</v>
      </c>
      <c r="AB34" s="11" t="s">
        <v>3747</v>
      </c>
      <c r="AC34" s="11" t="s">
        <v>3747</v>
      </c>
      <c r="AD34" s="11" t="s">
        <v>3747</v>
      </c>
      <c r="AE34" s="11" t="s">
        <v>3747</v>
      </c>
      <c r="AF34" s="11" t="s">
        <v>3747</v>
      </c>
      <c r="AG34" s="11" t="s">
        <v>3747</v>
      </c>
      <c r="AH34" s="11" t="s">
        <v>3747</v>
      </c>
      <c r="AI34" s="11" t="s">
        <v>3747</v>
      </c>
      <c r="AJ34" s="11" t="s">
        <v>3747</v>
      </c>
      <c r="AK34" s="11" t="s">
        <v>3747</v>
      </c>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row>
    <row r="35" spans="1:255">
      <c r="A35" s="176" t="s">
        <v>855</v>
      </c>
      <c r="B35" s="77"/>
      <c r="C35" s="3458"/>
      <c r="D35" s="3459"/>
      <c r="E35" s="51"/>
      <c r="F35" s="49"/>
      <c r="G35" s="77"/>
      <c r="H35" s="3456"/>
      <c r="I35" s="3457"/>
      <c r="J35" s="77"/>
      <c r="K35" s="346"/>
      <c r="L35" s="346"/>
      <c r="M35" s="1870">
        <v>9</v>
      </c>
      <c r="N35" s="49"/>
      <c r="O35" s="3456"/>
      <c r="P35" s="3457"/>
      <c r="Q35" s="346"/>
      <c r="R35" s="346">
        <f t="shared" si="0"/>
        <v>0</v>
      </c>
      <c r="S35" s="1870">
        <v>9</v>
      </c>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row>
    <row r="36" spans="1:255">
      <c r="A36" s="176" t="s">
        <v>4198</v>
      </c>
      <c r="B36" s="77"/>
      <c r="C36" s="77"/>
      <c r="D36" s="77"/>
      <c r="E36" s="51"/>
      <c r="F36" s="49"/>
      <c r="G36" s="77"/>
      <c r="H36" s="3458"/>
      <c r="I36" s="3459"/>
      <c r="J36" s="77"/>
      <c r="K36" s="346"/>
      <c r="L36" s="346"/>
      <c r="M36" s="1870">
        <v>10</v>
      </c>
      <c r="N36" s="49"/>
      <c r="O36" s="3456"/>
      <c r="P36" s="3457"/>
      <c r="Q36" s="346"/>
      <c r="R36" s="346">
        <f t="shared" si="0"/>
        <v>0</v>
      </c>
      <c r="S36" s="1870">
        <v>10</v>
      </c>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row>
    <row r="37" spans="1:255">
      <c r="A37" s="176" t="s">
        <v>4199</v>
      </c>
      <c r="B37" s="77"/>
      <c r="C37" s="77"/>
      <c r="D37" s="77"/>
      <c r="E37" s="51"/>
      <c r="F37" s="49"/>
      <c r="G37" s="77"/>
      <c r="H37" s="77"/>
      <c r="I37" s="77"/>
      <c r="J37" s="77"/>
      <c r="K37" s="346"/>
      <c r="L37" s="346"/>
      <c r="M37" s="1870">
        <v>11</v>
      </c>
      <c r="N37" s="49"/>
      <c r="O37" s="3458"/>
      <c r="P37" s="3459"/>
      <c r="Q37" s="346"/>
      <c r="R37" s="346">
        <f t="shared" si="0"/>
        <v>0</v>
      </c>
      <c r="S37" s="1870">
        <v>11</v>
      </c>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row>
    <row r="38" spans="1:255">
      <c r="A38" s="176" t="s">
        <v>4200</v>
      </c>
      <c r="B38" s="77"/>
      <c r="C38" s="77"/>
      <c r="D38" s="77"/>
      <c r="E38" s="51"/>
      <c r="F38" s="49"/>
      <c r="G38" s="77"/>
      <c r="H38" s="77"/>
      <c r="I38" s="77"/>
      <c r="J38" s="77"/>
      <c r="K38" s="346"/>
      <c r="L38" s="346"/>
      <c r="M38" s="1870">
        <v>12</v>
      </c>
      <c r="N38" s="49"/>
      <c r="O38" s="346"/>
      <c r="P38" s="346"/>
      <c r="Q38" s="346"/>
      <c r="R38" s="346">
        <f t="shared" si="0"/>
        <v>0</v>
      </c>
      <c r="S38" s="1870">
        <v>12</v>
      </c>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row>
    <row r="39" spans="1:255">
      <c r="A39" s="176" t="s">
        <v>4201</v>
      </c>
      <c r="B39" s="77"/>
      <c r="C39" s="77"/>
      <c r="D39" s="77"/>
      <c r="E39" s="51"/>
      <c r="F39" s="49"/>
      <c r="G39" s="77"/>
      <c r="H39" s="77"/>
      <c r="I39" s="77"/>
      <c r="J39" s="77"/>
      <c r="K39" s="346"/>
      <c r="L39" s="346"/>
      <c r="M39" s="1870">
        <v>13</v>
      </c>
      <c r="N39" s="49"/>
      <c r="O39" s="346"/>
      <c r="P39" s="346"/>
      <c r="Q39" s="346"/>
      <c r="R39" s="346">
        <f t="shared" si="0"/>
        <v>0</v>
      </c>
      <c r="S39" s="1870">
        <v>13</v>
      </c>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row>
    <row r="40" spans="1:255">
      <c r="A40" s="176" t="s">
        <v>4202</v>
      </c>
      <c r="B40" s="77"/>
      <c r="C40" s="77"/>
      <c r="D40" s="77"/>
      <c r="E40" s="51"/>
      <c r="F40" s="49"/>
      <c r="G40" s="77"/>
      <c r="H40" s="77"/>
      <c r="I40" s="77"/>
      <c r="J40" s="77"/>
      <c r="K40" s="346"/>
      <c r="L40" s="346"/>
      <c r="M40" s="1870">
        <v>14</v>
      </c>
      <c r="N40" s="49"/>
      <c r="O40" s="346"/>
      <c r="P40" s="346"/>
      <c r="Q40" s="346"/>
      <c r="R40" s="346">
        <f t="shared" si="0"/>
        <v>0</v>
      </c>
      <c r="S40" s="1870">
        <v>14</v>
      </c>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row>
    <row r="41" spans="1:255">
      <c r="A41" s="176" t="s">
        <v>4216</v>
      </c>
      <c r="B41" s="77"/>
      <c r="C41" s="77"/>
      <c r="D41" s="77"/>
      <c r="E41" s="51"/>
      <c r="F41" s="49"/>
      <c r="G41" s="77"/>
      <c r="H41" s="77"/>
      <c r="I41" s="77"/>
      <c r="J41" s="77"/>
      <c r="K41" s="346"/>
      <c r="L41" s="346"/>
      <c r="M41" s="1870">
        <v>15</v>
      </c>
      <c r="N41" s="49"/>
      <c r="O41" s="346"/>
      <c r="P41" s="346"/>
      <c r="Q41" s="346"/>
      <c r="R41" s="346">
        <f t="shared" si="0"/>
        <v>0</v>
      </c>
      <c r="S41" s="1870">
        <v>15</v>
      </c>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row>
    <row r="42" spans="1:255">
      <c r="A42" s="176" t="s">
        <v>4217</v>
      </c>
      <c r="B42" s="77"/>
      <c r="C42" s="371"/>
      <c r="D42" s="371"/>
      <c r="E42" s="398"/>
      <c r="F42" s="399"/>
      <c r="G42" s="371"/>
      <c r="H42" s="371"/>
      <c r="I42" s="371"/>
      <c r="J42" s="77"/>
      <c r="K42" s="346"/>
      <c r="L42" s="346"/>
      <c r="M42" s="1870">
        <v>16</v>
      </c>
      <c r="N42" s="49"/>
      <c r="O42" s="346"/>
      <c r="P42" s="346"/>
      <c r="Q42" s="346"/>
      <c r="R42" s="346">
        <f t="shared" si="0"/>
        <v>0</v>
      </c>
      <c r="S42" s="1870">
        <v>16</v>
      </c>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row>
    <row r="43" spans="1:255">
      <c r="A43" s="176" t="s">
        <v>4218</v>
      </c>
      <c r="B43" s="290" t="s">
        <v>4055</v>
      </c>
      <c r="C43" s="371"/>
      <c r="D43" s="371"/>
      <c r="E43" s="398"/>
      <c r="F43" s="399"/>
      <c r="G43" s="371"/>
      <c r="H43" s="371"/>
      <c r="I43" s="371"/>
      <c r="J43" s="77">
        <f>SUM(J27:J42)</f>
        <v>0</v>
      </c>
      <c r="K43" s="346">
        <f>SUM(K27:K42)</f>
        <v>0</v>
      </c>
      <c r="L43" s="346">
        <f>SUM(L27:L42)</f>
        <v>0</v>
      </c>
      <c r="M43" s="1870">
        <v>17</v>
      </c>
      <c r="N43" s="49"/>
      <c r="O43" s="215">
        <f>SUM(O27:O42)</f>
        <v>0</v>
      </c>
      <c r="P43" s="215">
        <f>SUM(P27:P42)</f>
        <v>0</v>
      </c>
      <c r="Q43" s="215">
        <f>SUM(Q27:Q42)</f>
        <v>0</v>
      </c>
      <c r="R43" s="215">
        <f>SUM(R27:R42)</f>
        <v>0</v>
      </c>
      <c r="S43" s="1870">
        <v>17</v>
      </c>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row>
    <row r="44" spans="1:255">
      <c r="A44" s="231"/>
      <c r="B44" s="232"/>
      <c r="C44" s="232"/>
      <c r="D44" s="232"/>
      <c r="E44" s="233"/>
      <c r="F44" s="231"/>
      <c r="G44" s="232"/>
      <c r="H44" s="232"/>
      <c r="I44" s="232"/>
      <c r="J44" s="232"/>
      <c r="K44" s="232"/>
      <c r="L44" s="232"/>
      <c r="M44" s="233"/>
      <c r="N44" s="231"/>
      <c r="O44" s="232"/>
      <c r="P44" s="232"/>
      <c r="Q44" s="232"/>
      <c r="R44" s="232"/>
      <c r="S44" s="233"/>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row>
    <row r="45" spans="1:255">
      <c r="A45" s="202"/>
      <c r="B45" s="44"/>
      <c r="C45" s="44"/>
      <c r="D45" s="44"/>
      <c r="E45" s="45"/>
      <c r="F45" s="202"/>
      <c r="G45" s="44"/>
      <c r="H45" s="44"/>
      <c r="I45" s="44"/>
      <c r="J45" s="44"/>
      <c r="K45" s="44"/>
      <c r="L45" s="44"/>
      <c r="M45" s="45"/>
      <c r="N45" s="202"/>
      <c r="O45" s="44"/>
      <c r="P45" s="44"/>
      <c r="Q45" s="44"/>
      <c r="R45" s="44"/>
      <c r="S45" s="45"/>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row>
    <row r="46" spans="1:255">
      <c r="A46" s="202"/>
      <c r="B46" s="44"/>
      <c r="C46" s="44"/>
      <c r="D46" s="44"/>
      <c r="E46" s="45"/>
      <c r="F46" s="202"/>
      <c r="G46" s="44"/>
      <c r="H46" s="44"/>
      <c r="I46" s="44"/>
      <c r="J46" s="44"/>
      <c r="K46" s="44"/>
      <c r="L46" s="44"/>
      <c r="M46" s="45"/>
      <c r="N46" s="202"/>
      <c r="O46" s="44"/>
      <c r="P46" s="44"/>
      <c r="Q46" s="44"/>
      <c r="R46" s="44"/>
      <c r="S46" s="45"/>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row>
    <row r="47" spans="1:255">
      <c r="A47" s="202"/>
      <c r="B47" s="44"/>
      <c r="C47" s="44"/>
      <c r="D47" s="44"/>
      <c r="E47" s="45"/>
      <c r="F47" s="202"/>
      <c r="G47" s="44"/>
      <c r="H47" s="44"/>
      <c r="I47" s="44"/>
      <c r="J47" s="44"/>
      <c r="K47" s="44"/>
      <c r="L47" s="44"/>
      <c r="M47" s="45"/>
      <c r="N47" s="202"/>
      <c r="O47" s="44"/>
      <c r="P47" s="44"/>
      <c r="Q47" s="44"/>
      <c r="R47" s="44"/>
      <c r="S47" s="45"/>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row>
    <row r="48" spans="1:255">
      <c r="A48" s="202"/>
      <c r="B48" s="44"/>
      <c r="C48" s="44"/>
      <c r="D48" s="44"/>
      <c r="E48" s="45"/>
      <c r="F48" s="202"/>
      <c r="G48" s="44"/>
      <c r="H48" s="44"/>
      <c r="I48" s="44"/>
      <c r="J48" s="44"/>
      <c r="K48" s="44"/>
      <c r="L48" s="44"/>
      <c r="M48" s="45"/>
      <c r="N48" s="202"/>
      <c r="O48" s="44"/>
      <c r="P48" s="44"/>
      <c r="Q48" s="44"/>
      <c r="R48" s="44"/>
      <c r="S48" s="45"/>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row>
    <row r="49" spans="1:255">
      <c r="A49" s="202"/>
      <c r="B49" s="44"/>
      <c r="C49" s="44"/>
      <c r="D49" s="44"/>
      <c r="E49" s="45"/>
      <c r="F49" s="202"/>
      <c r="G49" s="44"/>
      <c r="H49" s="44"/>
      <c r="I49" s="44"/>
      <c r="J49" s="44"/>
      <c r="K49" s="44"/>
      <c r="L49" s="44"/>
      <c r="M49" s="45"/>
      <c r="N49" s="202"/>
      <c r="O49" s="44"/>
      <c r="P49" s="44"/>
      <c r="Q49" s="44"/>
      <c r="R49" s="44"/>
      <c r="S49" s="45"/>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row>
    <row r="50" spans="1:255">
      <c r="A50" s="202"/>
      <c r="B50" s="44"/>
      <c r="C50" s="44"/>
      <c r="D50" s="44"/>
      <c r="E50" s="45"/>
      <c r="F50" s="202"/>
      <c r="G50" s="44"/>
      <c r="H50" s="44"/>
      <c r="I50" s="44"/>
      <c r="J50" s="44"/>
      <c r="K50" s="44"/>
      <c r="L50" s="44"/>
      <c r="M50" s="45"/>
      <c r="N50" s="202"/>
      <c r="O50" s="44"/>
      <c r="P50" s="44"/>
      <c r="Q50" s="44"/>
      <c r="R50" s="44"/>
      <c r="S50" s="45"/>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row>
    <row r="51" spans="1:255">
      <c r="A51" s="202"/>
      <c r="B51" s="44"/>
      <c r="C51" s="44"/>
      <c r="D51" s="44"/>
      <c r="E51" s="45"/>
      <c r="F51" s="202"/>
      <c r="G51" s="44"/>
      <c r="H51" s="44"/>
      <c r="I51" s="44"/>
      <c r="J51" s="44"/>
      <c r="K51" s="44"/>
      <c r="L51" s="44"/>
      <c r="M51" s="45"/>
      <c r="N51" s="202"/>
      <c r="O51" s="44"/>
      <c r="P51" s="44"/>
      <c r="Q51" s="44"/>
      <c r="R51" s="44"/>
      <c r="S51" s="45"/>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row>
    <row r="52" spans="1:255">
      <c r="A52" s="202"/>
      <c r="B52" s="44"/>
      <c r="C52" s="44"/>
      <c r="D52" s="44"/>
      <c r="E52" s="45"/>
      <c r="F52" s="202"/>
      <c r="G52" s="44"/>
      <c r="H52" s="44"/>
      <c r="I52" s="44"/>
      <c r="J52" s="44"/>
      <c r="K52" s="44"/>
      <c r="L52" s="44"/>
      <c r="M52" s="45"/>
      <c r="N52" s="202"/>
      <c r="O52" s="44"/>
      <c r="P52" s="44"/>
      <c r="Q52" s="44"/>
      <c r="R52" s="44"/>
      <c r="S52" s="45"/>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row>
    <row r="53" spans="1:255">
      <c r="A53" s="202"/>
      <c r="B53" s="44"/>
      <c r="C53" s="44"/>
      <c r="D53" s="44"/>
      <c r="E53" s="45"/>
      <c r="F53" s="202"/>
      <c r="G53" s="44"/>
      <c r="H53" s="44"/>
      <c r="I53" s="44"/>
      <c r="J53" s="44"/>
      <c r="K53" s="44"/>
      <c r="L53" s="44"/>
      <c r="M53" s="45"/>
      <c r="N53" s="202"/>
      <c r="O53" s="44"/>
      <c r="P53" s="44"/>
      <c r="Q53" s="44"/>
      <c r="R53" s="44"/>
      <c r="S53" s="45"/>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row>
    <row r="54" spans="1:255" ht="15.75" thickBot="1">
      <c r="A54" s="400"/>
      <c r="B54" s="401"/>
      <c r="C54" s="401"/>
      <c r="D54" s="401"/>
      <c r="E54" s="402"/>
      <c r="F54" s="400"/>
      <c r="G54" s="401"/>
      <c r="H54" s="401"/>
      <c r="I54" s="401"/>
      <c r="J54" s="401"/>
      <c r="K54" s="401"/>
      <c r="L54" s="401"/>
      <c r="M54" s="402"/>
      <c r="N54" s="400"/>
      <c r="O54" s="401"/>
      <c r="P54" s="401"/>
      <c r="Q54" s="401"/>
      <c r="R54" s="401"/>
      <c r="S54" s="402"/>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row>
    <row r="55" spans="1:255">
      <c r="A55" s="44"/>
      <c r="B55" s="44"/>
      <c r="C55" s="44"/>
      <c r="D55" s="44"/>
      <c r="E55" s="44"/>
      <c r="F55" s="44"/>
      <c r="G55" s="44"/>
      <c r="H55" s="44"/>
      <c r="I55" s="44"/>
      <c r="J55" s="44"/>
      <c r="K55" s="44"/>
      <c r="L55" s="44"/>
      <c r="M55" s="44"/>
      <c r="N55" s="44"/>
      <c r="O55" s="44"/>
      <c r="P55" s="44"/>
      <c r="Q55" s="44"/>
      <c r="R55" s="44"/>
      <c r="S55" s="44"/>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row>
    <row r="56" spans="1:255">
      <c r="A56" s="1848" t="s">
        <v>1123</v>
      </c>
      <c r="B56" s="11"/>
      <c r="C56" s="11"/>
      <c r="D56" s="44"/>
      <c r="E56" s="44"/>
      <c r="F56" s="1848" t="str">
        <f>A56</f>
        <v>FERC FORM NO.1 (REVISED 12-90) NYPSC Modified-96</v>
      </c>
      <c r="G56" s="44"/>
      <c r="H56" s="44"/>
      <c r="I56" s="11"/>
      <c r="J56" s="44"/>
      <c r="K56" s="44"/>
      <c r="L56" s="44"/>
      <c r="M56" s="44"/>
      <c r="N56" s="44" t="str">
        <f>A56</f>
        <v>FERC FORM NO.1 (REVISED 12-90) NYPSC Modified-96</v>
      </c>
      <c r="O56" s="44"/>
      <c r="P56" s="11"/>
      <c r="Q56" s="44"/>
      <c r="R56" s="44"/>
      <c r="S56" s="174" t="s">
        <v>856</v>
      </c>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row>
    <row r="57" spans="1:255">
      <c r="A57" s="44" t="s">
        <v>857</v>
      </c>
      <c r="B57" s="44"/>
      <c r="C57" s="44"/>
      <c r="D57" s="44"/>
      <c r="E57" s="44"/>
      <c r="F57" s="44" t="s">
        <v>858</v>
      </c>
      <c r="G57" s="44"/>
      <c r="H57" s="44"/>
      <c r="I57" s="44"/>
      <c r="J57" s="284"/>
      <c r="K57" s="284"/>
      <c r="L57" s="284"/>
      <c r="M57" s="44"/>
      <c r="N57" s="44" t="s">
        <v>859</v>
      </c>
      <c r="O57" s="44"/>
      <c r="P57" s="284"/>
      <c r="Q57" s="284"/>
      <c r="R57" s="284"/>
      <c r="S57" s="44"/>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row>
    <row r="58" spans="1:255" ht="18">
      <c r="A58" s="282" t="s">
        <v>860</v>
      </c>
      <c r="B58" s="44"/>
      <c r="C58" s="369"/>
      <c r="D58" s="44"/>
      <c r="E58" s="44"/>
      <c r="F58" s="11"/>
      <c r="G58" s="11"/>
      <c r="H58" s="11"/>
      <c r="I58" s="11"/>
      <c r="J58" s="199"/>
      <c r="K58" s="199"/>
      <c r="L58" s="199"/>
      <c r="M58" s="11"/>
      <c r="N58" s="199"/>
      <c r="O58" s="11"/>
      <c r="P58" s="199"/>
      <c r="Q58" s="199"/>
      <c r="R58" s="199"/>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row>
    <row r="59" spans="1:255" ht="18">
      <c r="A59" s="368"/>
      <c r="B59" s="367"/>
      <c r="C59" s="368"/>
      <c r="D59" s="11"/>
      <c r="E59" s="11"/>
      <c r="F59" s="11"/>
      <c r="G59" s="11"/>
      <c r="H59" s="11"/>
      <c r="I59" s="11"/>
      <c r="J59" s="199"/>
      <c r="K59" s="199"/>
      <c r="L59" s="199"/>
      <c r="M59" s="11"/>
      <c r="N59" s="199"/>
      <c r="O59" s="11"/>
      <c r="P59" s="199"/>
      <c r="Q59" s="199"/>
      <c r="R59" s="199"/>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row>
    <row r="60" spans="1:255" ht="18.75" thickBot="1">
      <c r="A60" s="560" t="str">
        <f>'[34]Data Sheet'!$C$25</f>
        <v>ORANGE AND ROCKLAND UTILITIES, INC.</v>
      </c>
      <c r="B60" s="368"/>
      <c r="C60" s="11"/>
      <c r="D60" s="462" t="str">
        <f>'Data Sheet'!$C$40</f>
        <v>4/30/2014</v>
      </c>
      <c r="E60" s="708" t="str">
        <f>'Data Sheet'!$C$38</f>
        <v>12/31/2013</v>
      </c>
      <c r="F60" s="560" t="str">
        <f>'[34]Data Sheet'!$C$25</f>
        <v>ORANGE AND ROCKLAND UTILITIES, INC.</v>
      </c>
      <c r="G60" s="11"/>
      <c r="H60" s="11"/>
      <c r="I60" s="11"/>
      <c r="J60" s="456" t="str">
        <f>J3</f>
        <v>4/30/2014</v>
      </c>
      <c r="K60" s="199"/>
      <c r="L60" s="2358" t="str">
        <f>L3</f>
        <v>12/31/2013</v>
      </c>
      <c r="M60" s="11"/>
      <c r="N60" s="560" t="str">
        <f>'[34]Data Sheet'!$C$25</f>
        <v>ORANGE AND ROCKLAND UTILITIES, INC.</v>
      </c>
      <c r="O60" s="11"/>
      <c r="P60" s="199"/>
      <c r="Q60" s="456" t="str">
        <f>Q3</f>
        <v>4/30/2014</v>
      </c>
      <c r="R60" s="11" t="str">
        <f>R3</f>
        <v>12/31/2013</v>
      </c>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row>
    <row r="61" spans="1:255">
      <c r="A61" s="13"/>
      <c r="B61" s="41"/>
      <c r="C61" s="41"/>
      <c r="D61" s="41"/>
      <c r="E61" s="42"/>
      <c r="F61" s="13"/>
      <c r="G61" s="41"/>
      <c r="H61" s="41"/>
      <c r="I61" s="41"/>
      <c r="J61" s="403"/>
      <c r="K61" s="403"/>
      <c r="L61" s="403"/>
      <c r="M61" s="42"/>
      <c r="N61" s="404"/>
      <c r="O61" s="41"/>
      <c r="P61" s="403"/>
      <c r="Q61" s="403"/>
      <c r="R61" s="403"/>
      <c r="S61" s="42"/>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row>
    <row r="62" spans="1:255">
      <c r="A62" s="202" t="s">
        <v>802</v>
      </c>
      <c r="B62" s="44"/>
      <c r="C62" s="44"/>
      <c r="D62" s="44"/>
      <c r="E62" s="45"/>
      <c r="F62" s="202" t="s">
        <v>803</v>
      </c>
      <c r="G62" s="44"/>
      <c r="H62" s="44"/>
      <c r="I62" s="44"/>
      <c r="J62" s="44"/>
      <c r="K62" s="44"/>
      <c r="L62" s="11"/>
      <c r="M62" s="45"/>
      <c r="N62" s="202" t="s">
        <v>803</v>
      </c>
      <c r="O62" s="44"/>
      <c r="P62" s="44"/>
      <c r="Q62" s="44"/>
      <c r="R62" s="44"/>
      <c r="S62" s="48"/>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row>
    <row r="63" spans="1:255">
      <c r="A63" s="202" t="s">
        <v>2348</v>
      </c>
      <c r="B63" s="44"/>
      <c r="C63" s="44"/>
      <c r="D63" s="44"/>
      <c r="E63" s="45"/>
      <c r="F63" s="202" t="s">
        <v>2348</v>
      </c>
      <c r="G63" s="44"/>
      <c r="H63" s="44"/>
      <c r="I63" s="44"/>
      <c r="J63" s="44"/>
      <c r="K63" s="44"/>
      <c r="L63" s="11"/>
      <c r="M63" s="45"/>
      <c r="N63" s="202" t="s">
        <v>2348</v>
      </c>
      <c r="O63" s="44"/>
      <c r="P63" s="44"/>
      <c r="Q63" s="44"/>
      <c r="R63" s="44"/>
      <c r="S63" s="48"/>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row>
    <row r="64" spans="1:255">
      <c r="A64" s="47"/>
      <c r="B64" s="11"/>
      <c r="C64" s="11"/>
      <c r="D64" s="11"/>
      <c r="E64" s="48"/>
      <c r="F64" s="47"/>
      <c r="G64" s="11"/>
      <c r="H64" s="11"/>
      <c r="I64" s="11"/>
      <c r="J64" s="11"/>
      <c r="K64" s="11"/>
      <c r="L64" s="11"/>
      <c r="M64" s="48"/>
      <c r="N64" s="47"/>
      <c r="O64" s="11"/>
      <c r="P64" s="11"/>
      <c r="Q64" s="11"/>
      <c r="R64" s="11"/>
      <c r="S64" s="48"/>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row>
    <row r="65" spans="1:255">
      <c r="A65" s="252" t="s">
        <v>3747</v>
      </c>
      <c r="B65" s="1863" t="s">
        <v>4042</v>
      </c>
      <c r="C65" s="1863" t="s">
        <v>516</v>
      </c>
      <c r="D65" s="255" t="s">
        <v>517</v>
      </c>
      <c r="E65" s="60" t="s">
        <v>3747</v>
      </c>
      <c r="F65" s="231" t="s">
        <v>704</v>
      </c>
      <c r="G65" s="255"/>
      <c r="H65" s="1863"/>
      <c r="I65" s="1863"/>
      <c r="J65" s="1863" t="s">
        <v>518</v>
      </c>
      <c r="K65" s="232" t="s">
        <v>519</v>
      </c>
      <c r="L65" s="255"/>
      <c r="M65" s="60"/>
      <c r="N65" s="131" t="s">
        <v>75</v>
      </c>
      <c r="O65" s="132"/>
      <c r="P65" s="132"/>
      <c r="Q65" s="132"/>
      <c r="R65" s="132"/>
      <c r="S65" s="133"/>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row>
    <row r="66" spans="1:255">
      <c r="A66" s="55"/>
      <c r="B66" s="1844" t="s">
        <v>76</v>
      </c>
      <c r="C66" s="1844" t="s">
        <v>76</v>
      </c>
      <c r="D66" s="1844" t="s">
        <v>76</v>
      </c>
      <c r="E66" s="1867" t="s">
        <v>637</v>
      </c>
      <c r="F66" s="202" t="s">
        <v>638</v>
      </c>
      <c r="G66" s="288"/>
      <c r="H66" s="1844" t="s">
        <v>77</v>
      </c>
      <c r="I66" s="1844" t="s">
        <v>78</v>
      </c>
      <c r="J66" s="1844" t="s">
        <v>705</v>
      </c>
      <c r="K66" s="1863" t="s">
        <v>641</v>
      </c>
      <c r="L66" s="1863" t="s">
        <v>641</v>
      </c>
      <c r="M66" s="1867" t="s">
        <v>4231</v>
      </c>
      <c r="N66" s="202" t="s">
        <v>642</v>
      </c>
      <c r="O66" s="288"/>
      <c r="P66" s="1844" t="s">
        <v>643</v>
      </c>
      <c r="Q66" s="1844" t="s">
        <v>644</v>
      </c>
      <c r="R66" s="1844" t="s">
        <v>79</v>
      </c>
      <c r="S66" s="1867" t="s">
        <v>4231</v>
      </c>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row>
    <row r="67" spans="1:255">
      <c r="A67" s="175" t="s">
        <v>4231</v>
      </c>
      <c r="B67" s="1844" t="s">
        <v>80</v>
      </c>
      <c r="C67" s="1844" t="s">
        <v>80</v>
      </c>
      <c r="D67" s="1844" t="s">
        <v>80</v>
      </c>
      <c r="E67" s="1867" t="s">
        <v>647</v>
      </c>
      <c r="F67" s="202" t="s">
        <v>648</v>
      </c>
      <c r="G67" s="288"/>
      <c r="H67" s="1844" t="s">
        <v>81</v>
      </c>
      <c r="I67" s="1844" t="s">
        <v>81</v>
      </c>
      <c r="J67" s="1844" t="s">
        <v>82</v>
      </c>
      <c r="K67" s="1844" t="s">
        <v>83</v>
      </c>
      <c r="L67" s="1844" t="s">
        <v>1119</v>
      </c>
      <c r="M67" s="1867" t="s">
        <v>4234</v>
      </c>
      <c r="N67" s="202" t="s">
        <v>653</v>
      </c>
      <c r="O67" s="288"/>
      <c r="P67" s="1844" t="s">
        <v>653</v>
      </c>
      <c r="Q67" s="1844" t="s">
        <v>653</v>
      </c>
      <c r="R67" s="1844" t="s">
        <v>84</v>
      </c>
      <c r="S67" s="1867" t="s">
        <v>4234</v>
      </c>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row>
    <row r="68" spans="1:255">
      <c r="A68" s="176" t="s">
        <v>4234</v>
      </c>
      <c r="B68" s="290" t="s">
        <v>74</v>
      </c>
      <c r="C68" s="290" t="s">
        <v>2140</v>
      </c>
      <c r="D68" s="290" t="s">
        <v>2141</v>
      </c>
      <c r="E68" s="1870" t="s">
        <v>2142</v>
      </c>
      <c r="F68" s="90" t="s">
        <v>4070</v>
      </c>
      <c r="G68" s="207"/>
      <c r="H68" s="290" t="s">
        <v>4071</v>
      </c>
      <c r="I68" s="290" t="s">
        <v>4072</v>
      </c>
      <c r="J68" s="290" t="s">
        <v>4073</v>
      </c>
      <c r="K68" s="290" t="s">
        <v>4074</v>
      </c>
      <c r="L68" s="290" t="s">
        <v>4075</v>
      </c>
      <c r="M68" s="1870"/>
      <c r="N68" s="90" t="s">
        <v>4018</v>
      </c>
      <c r="O68" s="207"/>
      <c r="P68" s="290" t="s">
        <v>4019</v>
      </c>
      <c r="Q68" s="290" t="s">
        <v>1747</v>
      </c>
      <c r="R68" s="290" t="s">
        <v>1748</v>
      </c>
      <c r="S68" s="187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row>
    <row r="69" spans="1:255">
      <c r="A69" s="176" t="s">
        <v>85</v>
      </c>
      <c r="B69" s="77"/>
      <c r="C69" s="77"/>
      <c r="D69" s="77"/>
      <c r="E69" s="51"/>
      <c r="F69" s="49"/>
      <c r="G69" s="77"/>
      <c r="H69" s="77"/>
      <c r="I69" s="77"/>
      <c r="J69" s="77"/>
      <c r="K69" s="346"/>
      <c r="L69" s="346"/>
      <c r="M69" s="138" t="s">
        <v>85</v>
      </c>
      <c r="N69" s="49"/>
      <c r="O69" s="215"/>
      <c r="P69" s="215"/>
      <c r="Q69" s="215"/>
      <c r="R69" s="215">
        <f t="shared" ref="R69:R132" si="1">SUM(O69:Q69)</f>
        <v>0</v>
      </c>
      <c r="S69" s="138" t="s">
        <v>85</v>
      </c>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row>
    <row r="70" spans="1:255">
      <c r="A70" s="176" t="s">
        <v>86</v>
      </c>
      <c r="B70" s="77"/>
      <c r="C70" s="77"/>
      <c r="D70" s="77"/>
      <c r="E70" s="51"/>
      <c r="F70" s="49"/>
      <c r="G70" s="77"/>
      <c r="H70" s="77"/>
      <c r="I70" s="77"/>
      <c r="J70" s="77"/>
      <c r="K70" s="346"/>
      <c r="L70" s="346"/>
      <c r="M70" s="138" t="s">
        <v>86</v>
      </c>
      <c r="N70" s="49" t="s">
        <v>3747</v>
      </c>
      <c r="O70" s="346"/>
      <c r="P70" s="346"/>
      <c r="Q70" s="346"/>
      <c r="R70" s="346">
        <f t="shared" si="1"/>
        <v>0</v>
      </c>
      <c r="S70" s="138" t="s">
        <v>86</v>
      </c>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row>
    <row r="71" spans="1:255">
      <c r="A71" s="176" t="s">
        <v>849</v>
      </c>
      <c r="B71" s="77"/>
      <c r="C71" s="77"/>
      <c r="D71" s="77"/>
      <c r="E71" s="51"/>
      <c r="F71" s="49"/>
      <c r="G71" s="77"/>
      <c r="H71" s="77"/>
      <c r="I71" s="77"/>
      <c r="J71" s="77"/>
      <c r="K71" s="346"/>
      <c r="L71" s="346"/>
      <c r="M71" s="138" t="s">
        <v>849</v>
      </c>
      <c r="N71" s="49"/>
      <c r="O71" s="346"/>
      <c r="P71" s="346"/>
      <c r="Q71" s="346"/>
      <c r="R71" s="346">
        <f t="shared" si="1"/>
        <v>0</v>
      </c>
      <c r="S71" s="138" t="s">
        <v>849</v>
      </c>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row>
    <row r="72" spans="1:255">
      <c r="A72" s="176" t="s">
        <v>850</v>
      </c>
      <c r="B72" s="77"/>
      <c r="C72" s="77"/>
      <c r="D72" s="77"/>
      <c r="E72" s="51"/>
      <c r="F72" s="49"/>
      <c r="G72" s="77"/>
      <c r="H72" s="77"/>
      <c r="I72" s="77"/>
      <c r="J72" s="77"/>
      <c r="K72" s="346"/>
      <c r="L72" s="346"/>
      <c r="M72" s="138" t="s">
        <v>850</v>
      </c>
      <c r="N72" s="49"/>
      <c r="O72" s="346"/>
      <c r="P72" s="346"/>
      <c r="Q72" s="346"/>
      <c r="R72" s="346">
        <f t="shared" si="1"/>
        <v>0</v>
      </c>
      <c r="S72" s="138" t="s">
        <v>850</v>
      </c>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row>
    <row r="73" spans="1:255">
      <c r="A73" s="176" t="s">
        <v>851</v>
      </c>
      <c r="B73" s="77"/>
      <c r="C73" s="77"/>
      <c r="D73" s="77"/>
      <c r="E73" s="51"/>
      <c r="F73" s="49"/>
      <c r="G73" s="77"/>
      <c r="H73" s="77"/>
      <c r="I73" s="77"/>
      <c r="J73" s="77"/>
      <c r="K73" s="346"/>
      <c r="L73" s="346"/>
      <c r="M73" s="138" t="s">
        <v>851</v>
      </c>
      <c r="N73" s="49"/>
      <c r="O73" s="346"/>
      <c r="P73" s="346"/>
      <c r="Q73" s="346"/>
      <c r="R73" s="346">
        <f t="shared" si="1"/>
        <v>0</v>
      </c>
      <c r="S73" s="138" t="s">
        <v>851</v>
      </c>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row>
    <row r="74" spans="1:255">
      <c r="A74" s="176" t="s">
        <v>852</v>
      </c>
      <c r="B74" s="77"/>
      <c r="C74" s="77"/>
      <c r="D74" s="77"/>
      <c r="E74" s="51"/>
      <c r="F74" s="49"/>
      <c r="G74" s="77"/>
      <c r="H74" s="77"/>
      <c r="I74" s="77"/>
      <c r="J74" s="77"/>
      <c r="K74" s="346"/>
      <c r="L74" s="346"/>
      <c r="M74" s="138" t="s">
        <v>852</v>
      </c>
      <c r="N74" s="49"/>
      <c r="O74" s="346"/>
      <c r="P74" s="346"/>
      <c r="Q74" s="346"/>
      <c r="R74" s="346">
        <f t="shared" si="1"/>
        <v>0</v>
      </c>
      <c r="S74" s="138" t="s">
        <v>852</v>
      </c>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row>
    <row r="75" spans="1:255">
      <c r="A75" s="176" t="s">
        <v>853</v>
      </c>
      <c r="B75" s="77"/>
      <c r="C75" s="77"/>
      <c r="D75" s="77"/>
      <c r="E75" s="51"/>
      <c r="F75" s="49"/>
      <c r="G75" s="77"/>
      <c r="H75" s="77"/>
      <c r="I75" s="77"/>
      <c r="J75" s="77"/>
      <c r="K75" s="346"/>
      <c r="L75" s="346"/>
      <c r="M75" s="138" t="s">
        <v>853</v>
      </c>
      <c r="N75" s="49"/>
      <c r="O75" s="346"/>
      <c r="P75" s="346"/>
      <c r="Q75" s="346"/>
      <c r="R75" s="346">
        <f t="shared" si="1"/>
        <v>0</v>
      </c>
      <c r="S75" s="138" t="s">
        <v>853</v>
      </c>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row>
    <row r="76" spans="1:255">
      <c r="A76" s="176" t="s">
        <v>854</v>
      </c>
      <c r="B76" s="77"/>
      <c r="C76" s="77"/>
      <c r="D76" s="77"/>
      <c r="E76" s="51"/>
      <c r="F76" s="49"/>
      <c r="G76" s="77"/>
      <c r="H76" s="77"/>
      <c r="I76" s="77"/>
      <c r="J76" s="77"/>
      <c r="K76" s="346"/>
      <c r="L76" s="346"/>
      <c r="M76" s="138" t="s">
        <v>854</v>
      </c>
      <c r="N76" s="49"/>
      <c r="O76" s="346"/>
      <c r="P76" s="346"/>
      <c r="Q76" s="346"/>
      <c r="R76" s="346">
        <f t="shared" si="1"/>
        <v>0</v>
      </c>
      <c r="S76" s="138" t="s">
        <v>854</v>
      </c>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row>
    <row r="77" spans="1:255">
      <c r="A77" s="176" t="s">
        <v>855</v>
      </c>
      <c r="B77" s="77"/>
      <c r="C77" s="77"/>
      <c r="D77" s="77"/>
      <c r="E77" s="51"/>
      <c r="F77" s="49"/>
      <c r="G77" s="77"/>
      <c r="H77" s="77"/>
      <c r="I77" s="77"/>
      <c r="J77" s="77"/>
      <c r="K77" s="346"/>
      <c r="L77" s="346"/>
      <c r="M77" s="138" t="s">
        <v>855</v>
      </c>
      <c r="N77" s="49"/>
      <c r="O77" s="346"/>
      <c r="P77" s="346"/>
      <c r="Q77" s="346"/>
      <c r="R77" s="346">
        <f t="shared" si="1"/>
        <v>0</v>
      </c>
      <c r="S77" s="138" t="s">
        <v>855</v>
      </c>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row>
    <row r="78" spans="1:255">
      <c r="A78" s="176" t="s">
        <v>4198</v>
      </c>
      <c r="B78" s="77"/>
      <c r="C78" s="77"/>
      <c r="D78" s="77"/>
      <c r="E78" s="51"/>
      <c r="F78" s="49"/>
      <c r="G78" s="77"/>
      <c r="H78" s="77"/>
      <c r="I78" s="77"/>
      <c r="J78" s="77"/>
      <c r="K78" s="346"/>
      <c r="L78" s="346"/>
      <c r="M78" s="138" t="s">
        <v>4198</v>
      </c>
      <c r="N78" s="49"/>
      <c r="O78" s="346"/>
      <c r="P78" s="346"/>
      <c r="Q78" s="346"/>
      <c r="R78" s="346">
        <f t="shared" si="1"/>
        <v>0</v>
      </c>
      <c r="S78" s="138" t="s">
        <v>4198</v>
      </c>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row>
    <row r="79" spans="1:255">
      <c r="A79" s="176" t="s">
        <v>4199</v>
      </c>
      <c r="B79" s="77"/>
      <c r="C79" s="77"/>
      <c r="D79" s="77"/>
      <c r="E79" s="51"/>
      <c r="F79" s="49"/>
      <c r="G79" s="77"/>
      <c r="H79" s="77"/>
      <c r="I79" s="77"/>
      <c r="J79" s="77"/>
      <c r="K79" s="346"/>
      <c r="L79" s="346"/>
      <c r="M79" s="138" t="s">
        <v>4199</v>
      </c>
      <c r="N79" s="49"/>
      <c r="O79" s="346"/>
      <c r="P79" s="346"/>
      <c r="Q79" s="346"/>
      <c r="R79" s="346">
        <f t="shared" si="1"/>
        <v>0</v>
      </c>
      <c r="S79" s="138" t="s">
        <v>4199</v>
      </c>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row>
    <row r="80" spans="1:255">
      <c r="A80" s="176">
        <v>12</v>
      </c>
      <c r="B80" s="77"/>
      <c r="C80" s="77"/>
      <c r="D80" s="77"/>
      <c r="E80" s="51"/>
      <c r="F80" s="49"/>
      <c r="G80" s="77"/>
      <c r="H80" s="77"/>
      <c r="I80" s="77"/>
      <c r="J80" s="77"/>
      <c r="K80" s="346"/>
      <c r="L80" s="346"/>
      <c r="M80" s="138">
        <v>12</v>
      </c>
      <c r="N80" s="49"/>
      <c r="O80" s="346"/>
      <c r="P80" s="346"/>
      <c r="Q80" s="346"/>
      <c r="R80" s="346">
        <f t="shared" si="1"/>
        <v>0</v>
      </c>
      <c r="S80" s="138">
        <v>12</v>
      </c>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row>
    <row r="81" spans="1:255">
      <c r="A81" s="176">
        <v>13</v>
      </c>
      <c r="B81" s="77"/>
      <c r="C81" s="77"/>
      <c r="D81" s="77"/>
      <c r="E81" s="51"/>
      <c r="F81" s="49"/>
      <c r="G81" s="77"/>
      <c r="H81" s="77"/>
      <c r="I81" s="77"/>
      <c r="J81" s="77"/>
      <c r="K81" s="346"/>
      <c r="L81" s="346"/>
      <c r="M81" s="138">
        <v>13</v>
      </c>
      <c r="N81" s="49"/>
      <c r="O81" s="346"/>
      <c r="P81" s="346"/>
      <c r="Q81" s="346"/>
      <c r="R81" s="346">
        <f t="shared" si="1"/>
        <v>0</v>
      </c>
      <c r="S81" s="138">
        <v>13</v>
      </c>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row>
    <row r="82" spans="1:255">
      <c r="A82" s="176">
        <v>14</v>
      </c>
      <c r="B82" s="77"/>
      <c r="C82" s="77"/>
      <c r="D82" s="77"/>
      <c r="E82" s="51"/>
      <c r="F82" s="49"/>
      <c r="G82" s="77"/>
      <c r="H82" s="77"/>
      <c r="I82" s="77"/>
      <c r="J82" s="77"/>
      <c r="K82" s="346"/>
      <c r="L82" s="346"/>
      <c r="M82" s="138">
        <v>14</v>
      </c>
      <c r="N82" s="49"/>
      <c r="O82" s="346"/>
      <c r="P82" s="346"/>
      <c r="Q82" s="346"/>
      <c r="R82" s="346">
        <f t="shared" si="1"/>
        <v>0</v>
      </c>
      <c r="S82" s="138">
        <v>14</v>
      </c>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row>
    <row r="83" spans="1:255">
      <c r="A83" s="176">
        <v>15</v>
      </c>
      <c r="B83" s="77"/>
      <c r="C83" s="77"/>
      <c r="D83" s="77"/>
      <c r="E83" s="51"/>
      <c r="F83" s="49"/>
      <c r="G83" s="77"/>
      <c r="H83" s="77"/>
      <c r="I83" s="77"/>
      <c r="J83" s="77"/>
      <c r="K83" s="346"/>
      <c r="L83" s="346"/>
      <c r="M83" s="138">
        <v>15</v>
      </c>
      <c r="N83" s="49"/>
      <c r="O83" s="346"/>
      <c r="P83" s="346"/>
      <c r="Q83" s="346"/>
      <c r="R83" s="346">
        <f t="shared" si="1"/>
        <v>0</v>
      </c>
      <c r="S83" s="138">
        <v>15</v>
      </c>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row>
    <row r="84" spans="1:255">
      <c r="A84" s="176">
        <v>16</v>
      </c>
      <c r="B84" s="77"/>
      <c r="C84" s="77"/>
      <c r="D84" s="77"/>
      <c r="E84" s="51"/>
      <c r="F84" s="49"/>
      <c r="G84" s="77"/>
      <c r="H84" s="77"/>
      <c r="I84" s="77"/>
      <c r="J84" s="77"/>
      <c r="K84" s="346"/>
      <c r="L84" s="346"/>
      <c r="M84" s="138">
        <v>16</v>
      </c>
      <c r="N84" s="49"/>
      <c r="O84" s="346"/>
      <c r="P84" s="346"/>
      <c r="Q84" s="346"/>
      <c r="R84" s="346">
        <f t="shared" si="1"/>
        <v>0</v>
      </c>
      <c r="S84" s="138">
        <v>16</v>
      </c>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row>
    <row r="85" spans="1:255">
      <c r="A85" s="176">
        <v>17</v>
      </c>
      <c r="B85" s="77"/>
      <c r="C85" s="77"/>
      <c r="D85" s="77"/>
      <c r="E85" s="51"/>
      <c r="F85" s="49"/>
      <c r="G85" s="77"/>
      <c r="H85" s="77"/>
      <c r="I85" s="77"/>
      <c r="J85" s="77"/>
      <c r="K85" s="346"/>
      <c r="L85" s="346"/>
      <c r="M85" s="138">
        <v>17</v>
      </c>
      <c r="N85" s="49"/>
      <c r="O85" s="346"/>
      <c r="P85" s="346"/>
      <c r="Q85" s="346"/>
      <c r="R85" s="346">
        <f t="shared" si="1"/>
        <v>0</v>
      </c>
      <c r="S85" s="138">
        <v>17</v>
      </c>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row>
    <row r="86" spans="1:255">
      <c r="A86" s="176">
        <v>18</v>
      </c>
      <c r="B86" s="77"/>
      <c r="C86" s="77"/>
      <c r="D86" s="77"/>
      <c r="E86" s="51"/>
      <c r="F86" s="49"/>
      <c r="G86" s="77"/>
      <c r="H86" s="77"/>
      <c r="I86" s="77"/>
      <c r="J86" s="77"/>
      <c r="K86" s="346"/>
      <c r="L86" s="346"/>
      <c r="M86" s="138">
        <v>18</v>
      </c>
      <c r="N86" s="49"/>
      <c r="O86" s="346"/>
      <c r="P86" s="346"/>
      <c r="Q86" s="346"/>
      <c r="R86" s="346">
        <f t="shared" si="1"/>
        <v>0</v>
      </c>
      <c r="S86" s="138">
        <v>18</v>
      </c>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row>
    <row r="87" spans="1:255">
      <c r="A87" s="176">
        <v>19</v>
      </c>
      <c r="B87" s="77"/>
      <c r="C87" s="77"/>
      <c r="D87" s="77"/>
      <c r="E87" s="51"/>
      <c r="F87" s="49"/>
      <c r="G87" s="77"/>
      <c r="H87" s="77"/>
      <c r="I87" s="77"/>
      <c r="J87" s="77"/>
      <c r="K87" s="346"/>
      <c r="L87" s="346"/>
      <c r="M87" s="138">
        <v>19</v>
      </c>
      <c r="N87" s="49"/>
      <c r="O87" s="346"/>
      <c r="P87" s="346"/>
      <c r="Q87" s="346"/>
      <c r="R87" s="346">
        <f t="shared" si="1"/>
        <v>0</v>
      </c>
      <c r="S87" s="138">
        <v>19</v>
      </c>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row>
    <row r="88" spans="1:255">
      <c r="A88" s="176">
        <v>20</v>
      </c>
      <c r="B88" s="77"/>
      <c r="C88" s="77"/>
      <c r="D88" s="77"/>
      <c r="E88" s="51"/>
      <c r="F88" s="49"/>
      <c r="G88" s="77"/>
      <c r="H88" s="77"/>
      <c r="I88" s="77"/>
      <c r="J88" s="77"/>
      <c r="K88" s="346"/>
      <c r="L88" s="346"/>
      <c r="M88" s="138">
        <v>20</v>
      </c>
      <c r="N88" s="49"/>
      <c r="O88" s="346"/>
      <c r="P88" s="346"/>
      <c r="Q88" s="346"/>
      <c r="R88" s="346">
        <f t="shared" si="1"/>
        <v>0</v>
      </c>
      <c r="S88" s="138">
        <v>20</v>
      </c>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row>
    <row r="89" spans="1:255">
      <c r="A89" s="176">
        <v>21</v>
      </c>
      <c r="B89" s="77"/>
      <c r="C89" s="77"/>
      <c r="D89" s="77"/>
      <c r="E89" s="51"/>
      <c r="F89" s="49"/>
      <c r="G89" s="77"/>
      <c r="H89" s="77"/>
      <c r="I89" s="77"/>
      <c r="J89" s="77"/>
      <c r="K89" s="346"/>
      <c r="L89" s="346"/>
      <c r="M89" s="138">
        <v>21</v>
      </c>
      <c r="N89" s="49"/>
      <c r="O89" s="346"/>
      <c r="P89" s="346"/>
      <c r="Q89" s="346"/>
      <c r="R89" s="346">
        <f t="shared" si="1"/>
        <v>0</v>
      </c>
      <c r="S89" s="138">
        <v>21</v>
      </c>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row>
    <row r="90" spans="1:255">
      <c r="A90" s="176">
        <v>22</v>
      </c>
      <c r="B90" s="77"/>
      <c r="C90" s="77"/>
      <c r="D90" s="77"/>
      <c r="E90" s="51"/>
      <c r="F90" s="49"/>
      <c r="G90" s="77"/>
      <c r="H90" s="77"/>
      <c r="I90" s="77"/>
      <c r="J90" s="77"/>
      <c r="K90" s="346"/>
      <c r="L90" s="346"/>
      <c r="M90" s="138">
        <v>22</v>
      </c>
      <c r="N90" s="49"/>
      <c r="O90" s="346"/>
      <c r="P90" s="346"/>
      <c r="Q90" s="346"/>
      <c r="R90" s="346">
        <f t="shared" si="1"/>
        <v>0</v>
      </c>
      <c r="S90" s="138">
        <v>22</v>
      </c>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row>
    <row r="91" spans="1:255">
      <c r="A91" s="176">
        <v>23</v>
      </c>
      <c r="B91" s="77"/>
      <c r="C91" s="77"/>
      <c r="D91" s="77"/>
      <c r="E91" s="51"/>
      <c r="F91" s="49"/>
      <c r="G91" s="77"/>
      <c r="H91" s="77"/>
      <c r="I91" s="77"/>
      <c r="J91" s="77"/>
      <c r="K91" s="346"/>
      <c r="L91" s="346"/>
      <c r="M91" s="138">
        <v>23</v>
      </c>
      <c r="N91" s="49"/>
      <c r="O91" s="346"/>
      <c r="P91" s="346"/>
      <c r="Q91" s="346"/>
      <c r="R91" s="346">
        <f t="shared" si="1"/>
        <v>0</v>
      </c>
      <c r="S91" s="138">
        <v>23</v>
      </c>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row>
    <row r="92" spans="1:255">
      <c r="A92" s="176">
        <v>24</v>
      </c>
      <c r="B92" s="77"/>
      <c r="C92" s="77"/>
      <c r="D92" s="77"/>
      <c r="E92" s="51"/>
      <c r="F92" s="49"/>
      <c r="G92" s="77"/>
      <c r="H92" s="77"/>
      <c r="I92" s="77"/>
      <c r="J92" s="77"/>
      <c r="K92" s="346"/>
      <c r="L92" s="346"/>
      <c r="M92" s="138">
        <v>24</v>
      </c>
      <c r="N92" s="49"/>
      <c r="O92" s="346"/>
      <c r="P92" s="346"/>
      <c r="Q92" s="346"/>
      <c r="R92" s="346">
        <f t="shared" si="1"/>
        <v>0</v>
      </c>
      <c r="S92" s="138">
        <v>24</v>
      </c>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row>
    <row r="93" spans="1:255">
      <c r="A93" s="176">
        <v>25</v>
      </c>
      <c r="B93" s="77"/>
      <c r="C93" s="77"/>
      <c r="D93" s="77"/>
      <c r="E93" s="51"/>
      <c r="F93" s="49"/>
      <c r="G93" s="77"/>
      <c r="H93" s="77"/>
      <c r="I93" s="77"/>
      <c r="J93" s="77"/>
      <c r="K93" s="346"/>
      <c r="L93" s="346"/>
      <c r="M93" s="138">
        <v>25</v>
      </c>
      <c r="N93" s="49"/>
      <c r="O93" s="346"/>
      <c r="P93" s="346"/>
      <c r="Q93" s="346"/>
      <c r="R93" s="346">
        <f t="shared" si="1"/>
        <v>0</v>
      </c>
      <c r="S93" s="138">
        <v>25</v>
      </c>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row>
    <row r="94" spans="1:255">
      <c r="A94" s="176">
        <v>26</v>
      </c>
      <c r="B94" s="77"/>
      <c r="C94" s="77"/>
      <c r="D94" s="77"/>
      <c r="E94" s="51"/>
      <c r="F94" s="49"/>
      <c r="G94" s="77"/>
      <c r="H94" s="77"/>
      <c r="I94" s="77"/>
      <c r="J94" s="77"/>
      <c r="K94" s="346"/>
      <c r="L94" s="346"/>
      <c r="M94" s="138">
        <v>26</v>
      </c>
      <c r="N94" s="49"/>
      <c r="O94" s="346"/>
      <c r="P94" s="346"/>
      <c r="Q94" s="346"/>
      <c r="R94" s="346">
        <f t="shared" si="1"/>
        <v>0</v>
      </c>
      <c r="S94" s="138">
        <v>26</v>
      </c>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row>
    <row r="95" spans="1:255">
      <c r="A95" s="176">
        <v>27</v>
      </c>
      <c r="B95" s="77"/>
      <c r="C95" s="77"/>
      <c r="D95" s="77"/>
      <c r="E95" s="51"/>
      <c r="F95" s="49"/>
      <c r="G95" s="77"/>
      <c r="H95" s="77"/>
      <c r="I95" s="77"/>
      <c r="J95" s="77"/>
      <c r="K95" s="346"/>
      <c r="L95" s="346"/>
      <c r="M95" s="138">
        <v>27</v>
      </c>
      <c r="N95" s="49"/>
      <c r="O95" s="346"/>
      <c r="P95" s="346"/>
      <c r="Q95" s="346"/>
      <c r="R95" s="346">
        <f t="shared" si="1"/>
        <v>0</v>
      </c>
      <c r="S95" s="138">
        <v>27</v>
      </c>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row>
    <row r="96" spans="1:255">
      <c r="A96" s="176">
        <v>28</v>
      </c>
      <c r="B96" s="77"/>
      <c r="C96" s="77"/>
      <c r="D96" s="77"/>
      <c r="E96" s="51"/>
      <c r="F96" s="49"/>
      <c r="G96" s="77"/>
      <c r="H96" s="77"/>
      <c r="I96" s="77"/>
      <c r="J96" s="77"/>
      <c r="K96" s="346"/>
      <c r="L96" s="346"/>
      <c r="M96" s="138">
        <v>28</v>
      </c>
      <c r="N96" s="49"/>
      <c r="O96" s="346"/>
      <c r="P96" s="346"/>
      <c r="Q96" s="346"/>
      <c r="R96" s="346">
        <f t="shared" si="1"/>
        <v>0</v>
      </c>
      <c r="S96" s="138">
        <v>28</v>
      </c>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row>
    <row r="97" spans="1:255">
      <c r="A97" s="176">
        <v>29</v>
      </c>
      <c r="B97" s="77"/>
      <c r="C97" s="77"/>
      <c r="D97" s="77"/>
      <c r="E97" s="51"/>
      <c r="F97" s="49"/>
      <c r="G97" s="77"/>
      <c r="H97" s="77"/>
      <c r="I97" s="77"/>
      <c r="J97" s="77"/>
      <c r="K97" s="346"/>
      <c r="L97" s="346"/>
      <c r="M97" s="138">
        <v>29</v>
      </c>
      <c r="N97" s="49"/>
      <c r="O97" s="346"/>
      <c r="P97" s="346"/>
      <c r="Q97" s="346"/>
      <c r="R97" s="346">
        <f t="shared" si="1"/>
        <v>0</v>
      </c>
      <c r="S97" s="138">
        <v>29</v>
      </c>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row>
    <row r="98" spans="1:255">
      <c r="A98" s="176">
        <v>30</v>
      </c>
      <c r="B98" s="77"/>
      <c r="C98" s="77"/>
      <c r="D98" s="77"/>
      <c r="E98" s="51"/>
      <c r="F98" s="49"/>
      <c r="G98" s="77"/>
      <c r="H98" s="77"/>
      <c r="I98" s="77"/>
      <c r="J98" s="77"/>
      <c r="K98" s="346"/>
      <c r="L98" s="346"/>
      <c r="M98" s="138">
        <v>30</v>
      </c>
      <c r="N98" s="49"/>
      <c r="O98" s="346"/>
      <c r="P98" s="346"/>
      <c r="Q98" s="346"/>
      <c r="R98" s="346">
        <f t="shared" si="1"/>
        <v>0</v>
      </c>
      <c r="S98" s="138">
        <v>30</v>
      </c>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row>
    <row r="99" spans="1:255">
      <c r="A99" s="176">
        <v>31</v>
      </c>
      <c r="B99" s="77"/>
      <c r="C99" s="77"/>
      <c r="D99" s="77"/>
      <c r="E99" s="51"/>
      <c r="F99" s="49"/>
      <c r="G99" s="77"/>
      <c r="H99" s="77"/>
      <c r="I99" s="77"/>
      <c r="J99" s="77"/>
      <c r="K99" s="346"/>
      <c r="L99" s="346"/>
      <c r="M99" s="138">
        <v>31</v>
      </c>
      <c r="N99" s="49"/>
      <c r="O99" s="346"/>
      <c r="P99" s="346"/>
      <c r="Q99" s="346"/>
      <c r="R99" s="346">
        <f t="shared" si="1"/>
        <v>0</v>
      </c>
      <c r="S99" s="138">
        <v>31</v>
      </c>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row>
    <row r="100" spans="1:255">
      <c r="A100" s="176">
        <v>32</v>
      </c>
      <c r="B100" s="77"/>
      <c r="C100" s="77"/>
      <c r="D100" s="77"/>
      <c r="E100" s="51"/>
      <c r="F100" s="49"/>
      <c r="G100" s="77"/>
      <c r="H100" s="77"/>
      <c r="I100" s="77"/>
      <c r="J100" s="77"/>
      <c r="K100" s="346"/>
      <c r="L100" s="346"/>
      <c r="M100" s="138">
        <v>32</v>
      </c>
      <c r="N100" s="49"/>
      <c r="O100" s="346"/>
      <c r="P100" s="346"/>
      <c r="Q100" s="346"/>
      <c r="R100" s="346">
        <f t="shared" si="1"/>
        <v>0</v>
      </c>
      <c r="S100" s="138">
        <v>32</v>
      </c>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row>
    <row r="101" spans="1:255">
      <c r="A101" s="176">
        <v>33</v>
      </c>
      <c r="B101" s="77"/>
      <c r="C101" s="77"/>
      <c r="D101" s="77"/>
      <c r="E101" s="51"/>
      <c r="F101" s="49"/>
      <c r="G101" s="77"/>
      <c r="H101" s="77"/>
      <c r="I101" s="77"/>
      <c r="J101" s="77"/>
      <c r="K101" s="346"/>
      <c r="L101" s="346"/>
      <c r="M101" s="138">
        <v>33</v>
      </c>
      <c r="N101" s="49"/>
      <c r="O101" s="346"/>
      <c r="P101" s="346"/>
      <c r="Q101" s="346"/>
      <c r="R101" s="346">
        <f t="shared" si="1"/>
        <v>0</v>
      </c>
      <c r="S101" s="138">
        <v>33</v>
      </c>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row>
    <row r="102" spans="1:255">
      <c r="A102" s="176">
        <v>34</v>
      </c>
      <c r="B102" s="77"/>
      <c r="C102" s="77"/>
      <c r="D102" s="77"/>
      <c r="E102" s="51"/>
      <c r="F102" s="49"/>
      <c r="G102" s="77"/>
      <c r="H102" s="77"/>
      <c r="I102" s="77"/>
      <c r="J102" s="77"/>
      <c r="K102" s="346"/>
      <c r="L102" s="346"/>
      <c r="M102" s="138">
        <v>34</v>
      </c>
      <c r="N102" s="49"/>
      <c r="O102" s="346"/>
      <c r="P102" s="346"/>
      <c r="Q102" s="346"/>
      <c r="R102" s="346">
        <f t="shared" si="1"/>
        <v>0</v>
      </c>
      <c r="S102" s="138">
        <v>34</v>
      </c>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row>
    <row r="103" spans="1:255">
      <c r="A103" s="176">
        <v>35</v>
      </c>
      <c r="B103" s="77"/>
      <c r="C103" s="77"/>
      <c r="D103" s="77"/>
      <c r="E103" s="51"/>
      <c r="F103" s="49"/>
      <c r="G103" s="77"/>
      <c r="H103" s="77"/>
      <c r="I103" s="77"/>
      <c r="J103" s="77"/>
      <c r="K103" s="346"/>
      <c r="L103" s="346"/>
      <c r="M103" s="138">
        <v>35</v>
      </c>
      <c r="N103" s="49"/>
      <c r="O103" s="346"/>
      <c r="P103" s="346"/>
      <c r="Q103" s="346"/>
      <c r="R103" s="346">
        <f t="shared" si="1"/>
        <v>0</v>
      </c>
      <c r="S103" s="138">
        <v>35</v>
      </c>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row>
    <row r="104" spans="1:255">
      <c r="A104" s="176">
        <v>36</v>
      </c>
      <c r="B104" s="77"/>
      <c r="C104" s="77"/>
      <c r="D104" s="77"/>
      <c r="E104" s="51"/>
      <c r="F104" s="49"/>
      <c r="G104" s="77"/>
      <c r="H104" s="77"/>
      <c r="I104" s="77"/>
      <c r="J104" s="77"/>
      <c r="K104" s="346"/>
      <c r="L104" s="346"/>
      <c r="M104" s="138">
        <v>36</v>
      </c>
      <c r="N104" s="49"/>
      <c r="O104" s="346"/>
      <c r="P104" s="346"/>
      <c r="Q104" s="346"/>
      <c r="R104" s="346">
        <f t="shared" si="1"/>
        <v>0</v>
      </c>
      <c r="S104" s="138">
        <v>36</v>
      </c>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row>
    <row r="105" spans="1:255">
      <c r="A105" s="176">
        <v>37</v>
      </c>
      <c r="B105" s="77"/>
      <c r="C105" s="77"/>
      <c r="D105" s="77"/>
      <c r="E105" s="51"/>
      <c r="F105" s="49"/>
      <c r="G105" s="77"/>
      <c r="H105" s="77"/>
      <c r="I105" s="77"/>
      <c r="J105" s="77"/>
      <c r="K105" s="346"/>
      <c r="L105" s="346"/>
      <c r="M105" s="138">
        <v>37</v>
      </c>
      <c r="N105" s="49"/>
      <c r="O105" s="346"/>
      <c r="P105" s="346"/>
      <c r="Q105" s="346"/>
      <c r="R105" s="346">
        <f t="shared" si="1"/>
        <v>0</v>
      </c>
      <c r="S105" s="138">
        <v>37</v>
      </c>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row>
    <row r="106" spans="1:255">
      <c r="A106" s="176">
        <v>38</v>
      </c>
      <c r="B106" s="77"/>
      <c r="C106" s="77"/>
      <c r="D106" s="77"/>
      <c r="E106" s="51"/>
      <c r="F106" s="49"/>
      <c r="G106" s="77"/>
      <c r="H106" s="77"/>
      <c r="I106" s="77"/>
      <c r="J106" s="77"/>
      <c r="K106" s="346"/>
      <c r="L106" s="346"/>
      <c r="M106" s="138">
        <v>38</v>
      </c>
      <c r="N106" s="49"/>
      <c r="O106" s="346"/>
      <c r="P106" s="346"/>
      <c r="Q106" s="346"/>
      <c r="R106" s="346">
        <f t="shared" si="1"/>
        <v>0</v>
      </c>
      <c r="S106" s="138">
        <v>38</v>
      </c>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row>
    <row r="107" spans="1:255">
      <c r="A107" s="176">
        <v>39</v>
      </c>
      <c r="B107" s="77"/>
      <c r="C107" s="77"/>
      <c r="D107" s="77"/>
      <c r="E107" s="51"/>
      <c r="F107" s="49"/>
      <c r="G107" s="77"/>
      <c r="H107" s="77"/>
      <c r="I107" s="77"/>
      <c r="J107" s="77"/>
      <c r="K107" s="346"/>
      <c r="L107" s="346"/>
      <c r="M107" s="138">
        <v>39</v>
      </c>
      <c r="N107" s="49"/>
      <c r="O107" s="346"/>
      <c r="P107" s="346"/>
      <c r="Q107" s="346"/>
      <c r="R107" s="346">
        <f t="shared" si="1"/>
        <v>0</v>
      </c>
      <c r="S107" s="138">
        <v>39</v>
      </c>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row>
    <row r="108" spans="1:255">
      <c r="A108" s="176">
        <v>40</v>
      </c>
      <c r="B108" s="77"/>
      <c r="C108" s="77"/>
      <c r="D108" s="77"/>
      <c r="E108" s="51"/>
      <c r="F108" s="49"/>
      <c r="G108" s="77"/>
      <c r="H108" s="77"/>
      <c r="I108" s="77"/>
      <c r="J108" s="77"/>
      <c r="K108" s="346"/>
      <c r="L108" s="346"/>
      <c r="M108" s="138">
        <v>40</v>
      </c>
      <c r="N108" s="49"/>
      <c r="O108" s="346"/>
      <c r="P108" s="346"/>
      <c r="Q108" s="346"/>
      <c r="R108" s="346">
        <f t="shared" si="1"/>
        <v>0</v>
      </c>
      <c r="S108" s="138">
        <v>40</v>
      </c>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row>
    <row r="109" spans="1:255">
      <c r="A109" s="176">
        <v>41</v>
      </c>
      <c r="B109" s="77"/>
      <c r="C109" s="77"/>
      <c r="D109" s="77"/>
      <c r="E109" s="51"/>
      <c r="F109" s="49"/>
      <c r="G109" s="77"/>
      <c r="H109" s="77"/>
      <c r="I109" s="77"/>
      <c r="J109" s="77"/>
      <c r="K109" s="346"/>
      <c r="L109" s="346"/>
      <c r="M109" s="138">
        <v>41</v>
      </c>
      <c r="N109" s="49"/>
      <c r="O109" s="346"/>
      <c r="P109" s="346"/>
      <c r="Q109" s="346"/>
      <c r="R109" s="346">
        <f t="shared" si="1"/>
        <v>0</v>
      </c>
      <c r="S109" s="138">
        <v>41</v>
      </c>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row>
    <row r="110" spans="1:255">
      <c r="A110" s="176">
        <v>42</v>
      </c>
      <c r="B110" s="77"/>
      <c r="C110" s="77"/>
      <c r="D110" s="77"/>
      <c r="E110" s="51"/>
      <c r="F110" s="49"/>
      <c r="G110" s="77"/>
      <c r="H110" s="77"/>
      <c r="I110" s="77"/>
      <c r="J110" s="77"/>
      <c r="K110" s="346"/>
      <c r="L110" s="346"/>
      <c r="M110" s="138">
        <v>42</v>
      </c>
      <c r="N110" s="49"/>
      <c r="O110" s="346"/>
      <c r="P110" s="346"/>
      <c r="Q110" s="346"/>
      <c r="R110" s="346">
        <f t="shared" si="1"/>
        <v>0</v>
      </c>
      <c r="S110" s="138">
        <v>42</v>
      </c>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row>
    <row r="111" spans="1:255">
      <c r="A111" s="176">
        <v>43</v>
      </c>
      <c r="B111" s="77"/>
      <c r="C111" s="77"/>
      <c r="D111" s="77"/>
      <c r="E111" s="51"/>
      <c r="F111" s="49"/>
      <c r="G111" s="77"/>
      <c r="H111" s="77"/>
      <c r="I111" s="77"/>
      <c r="J111" s="77"/>
      <c r="K111" s="346"/>
      <c r="L111" s="346"/>
      <c r="M111" s="138">
        <v>43</v>
      </c>
      <c r="N111" s="49"/>
      <c r="O111" s="346"/>
      <c r="P111" s="346"/>
      <c r="Q111" s="346"/>
      <c r="R111" s="346">
        <f t="shared" si="1"/>
        <v>0</v>
      </c>
      <c r="S111" s="138">
        <v>43</v>
      </c>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row>
    <row r="112" spans="1:255">
      <c r="A112" s="176">
        <v>44</v>
      </c>
      <c r="B112" s="77"/>
      <c r="C112" s="77"/>
      <c r="D112" s="77"/>
      <c r="E112" s="51"/>
      <c r="F112" s="49"/>
      <c r="G112" s="77"/>
      <c r="H112" s="77"/>
      <c r="I112" s="77"/>
      <c r="J112" s="77"/>
      <c r="K112" s="346"/>
      <c r="L112" s="346"/>
      <c r="M112" s="138">
        <v>44</v>
      </c>
      <c r="N112" s="49"/>
      <c r="O112" s="346"/>
      <c r="P112" s="346"/>
      <c r="Q112" s="346"/>
      <c r="R112" s="346">
        <f t="shared" si="1"/>
        <v>0</v>
      </c>
      <c r="S112" s="138">
        <v>44</v>
      </c>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row>
    <row r="113" spans="1:255">
      <c r="A113" s="176">
        <v>45</v>
      </c>
      <c r="B113" s="77"/>
      <c r="C113" s="77"/>
      <c r="D113" s="77"/>
      <c r="E113" s="51"/>
      <c r="F113" s="49"/>
      <c r="G113" s="77"/>
      <c r="H113" s="77"/>
      <c r="I113" s="77"/>
      <c r="J113" s="77"/>
      <c r="K113" s="346"/>
      <c r="L113" s="346"/>
      <c r="M113" s="138">
        <v>45</v>
      </c>
      <c r="N113" s="49"/>
      <c r="O113" s="346"/>
      <c r="P113" s="346"/>
      <c r="Q113" s="346"/>
      <c r="R113" s="346">
        <f t="shared" si="1"/>
        <v>0</v>
      </c>
      <c r="S113" s="138">
        <v>45</v>
      </c>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row>
    <row r="114" spans="1:255">
      <c r="A114" s="176">
        <v>46</v>
      </c>
      <c r="B114" s="77"/>
      <c r="C114" s="77"/>
      <c r="D114" s="77"/>
      <c r="E114" s="51"/>
      <c r="F114" s="49"/>
      <c r="G114" s="77"/>
      <c r="H114" s="77"/>
      <c r="I114" s="77"/>
      <c r="J114" s="77"/>
      <c r="K114" s="346"/>
      <c r="L114" s="346"/>
      <c r="M114" s="138">
        <v>46</v>
      </c>
      <c r="N114" s="49"/>
      <c r="O114" s="346"/>
      <c r="P114" s="346"/>
      <c r="Q114" s="346"/>
      <c r="R114" s="346">
        <f t="shared" si="1"/>
        <v>0</v>
      </c>
      <c r="S114" s="138">
        <v>46</v>
      </c>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row>
    <row r="115" spans="1:255">
      <c r="A115" s="176">
        <v>47</v>
      </c>
      <c r="B115" s="77"/>
      <c r="C115" s="77"/>
      <c r="D115" s="77"/>
      <c r="E115" s="51"/>
      <c r="F115" s="49"/>
      <c r="G115" s="77"/>
      <c r="H115" s="77"/>
      <c r="I115" s="77"/>
      <c r="J115" s="77"/>
      <c r="K115" s="346"/>
      <c r="L115" s="346"/>
      <c r="M115" s="138">
        <v>47</v>
      </c>
      <c r="N115" s="49"/>
      <c r="O115" s="346"/>
      <c r="P115" s="346"/>
      <c r="Q115" s="346"/>
      <c r="R115" s="346">
        <f t="shared" si="1"/>
        <v>0</v>
      </c>
      <c r="S115" s="138">
        <v>47</v>
      </c>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row>
    <row r="116" spans="1:255">
      <c r="A116" s="176">
        <v>48</v>
      </c>
      <c r="B116" s="77"/>
      <c r="C116" s="77"/>
      <c r="D116" s="77"/>
      <c r="E116" s="51"/>
      <c r="F116" s="49"/>
      <c r="G116" s="77"/>
      <c r="H116" s="77"/>
      <c r="I116" s="77"/>
      <c r="J116" s="77"/>
      <c r="K116" s="346"/>
      <c r="L116" s="346"/>
      <c r="M116" s="138">
        <v>48</v>
      </c>
      <c r="N116" s="49"/>
      <c r="O116" s="346"/>
      <c r="P116" s="346"/>
      <c r="Q116" s="346"/>
      <c r="R116" s="346">
        <f t="shared" si="1"/>
        <v>0</v>
      </c>
      <c r="S116" s="138">
        <v>48</v>
      </c>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row>
    <row r="117" spans="1:255">
      <c r="A117" s="176">
        <v>49</v>
      </c>
      <c r="B117" s="77"/>
      <c r="C117" s="77"/>
      <c r="D117" s="77"/>
      <c r="E117" s="51"/>
      <c r="F117" s="49"/>
      <c r="G117" s="77"/>
      <c r="H117" s="77"/>
      <c r="I117" s="77"/>
      <c r="J117" s="77"/>
      <c r="K117" s="346"/>
      <c r="L117" s="346"/>
      <c r="M117" s="138">
        <v>49</v>
      </c>
      <c r="N117" s="49"/>
      <c r="O117" s="346"/>
      <c r="P117" s="346"/>
      <c r="Q117" s="346"/>
      <c r="R117" s="346">
        <f t="shared" si="1"/>
        <v>0</v>
      </c>
      <c r="S117" s="138">
        <v>49</v>
      </c>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row>
    <row r="118" spans="1:255">
      <c r="A118" s="176">
        <v>50</v>
      </c>
      <c r="B118" s="77"/>
      <c r="C118" s="77"/>
      <c r="D118" s="77"/>
      <c r="E118" s="51"/>
      <c r="F118" s="49"/>
      <c r="G118" s="77"/>
      <c r="H118" s="77"/>
      <c r="I118" s="77"/>
      <c r="J118" s="77"/>
      <c r="K118" s="346"/>
      <c r="L118" s="346"/>
      <c r="M118" s="138">
        <v>50</v>
      </c>
      <c r="N118" s="49"/>
      <c r="O118" s="346"/>
      <c r="P118" s="346"/>
      <c r="Q118" s="346"/>
      <c r="R118" s="346">
        <f t="shared" si="1"/>
        <v>0</v>
      </c>
      <c r="S118" s="138">
        <v>50</v>
      </c>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row>
    <row r="119" spans="1:255">
      <c r="A119" s="176">
        <v>51</v>
      </c>
      <c r="B119" s="77"/>
      <c r="C119" s="77"/>
      <c r="D119" s="77"/>
      <c r="E119" s="51"/>
      <c r="F119" s="49"/>
      <c r="G119" s="77"/>
      <c r="H119" s="77"/>
      <c r="I119" s="77"/>
      <c r="J119" s="77"/>
      <c r="K119" s="346"/>
      <c r="L119" s="346"/>
      <c r="M119" s="138">
        <v>51</v>
      </c>
      <c r="N119" s="49"/>
      <c r="O119" s="346"/>
      <c r="P119" s="346"/>
      <c r="Q119" s="346"/>
      <c r="R119" s="346">
        <f t="shared" si="1"/>
        <v>0</v>
      </c>
      <c r="S119" s="138">
        <v>51</v>
      </c>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row>
    <row r="120" spans="1:255">
      <c r="A120" s="176">
        <v>52</v>
      </c>
      <c r="B120" s="77"/>
      <c r="C120" s="77"/>
      <c r="D120" s="77"/>
      <c r="E120" s="51"/>
      <c r="F120" s="49"/>
      <c r="G120" s="77"/>
      <c r="H120" s="77"/>
      <c r="I120" s="77"/>
      <c r="J120" s="77"/>
      <c r="K120" s="346"/>
      <c r="L120" s="346"/>
      <c r="M120" s="138">
        <v>52</v>
      </c>
      <c r="N120" s="49"/>
      <c r="O120" s="346"/>
      <c r="P120" s="346"/>
      <c r="Q120" s="346"/>
      <c r="R120" s="346">
        <f t="shared" si="1"/>
        <v>0</v>
      </c>
      <c r="S120" s="138">
        <v>52</v>
      </c>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row>
    <row r="121" spans="1:255">
      <c r="A121" s="176">
        <v>53</v>
      </c>
      <c r="B121" s="77"/>
      <c r="C121" s="77"/>
      <c r="D121" s="77"/>
      <c r="E121" s="51"/>
      <c r="F121" s="49"/>
      <c r="G121" s="77"/>
      <c r="H121" s="77"/>
      <c r="I121" s="77"/>
      <c r="J121" s="77"/>
      <c r="K121" s="346"/>
      <c r="L121" s="346"/>
      <c r="M121" s="138">
        <v>53</v>
      </c>
      <c r="N121" s="49"/>
      <c r="O121" s="346"/>
      <c r="P121" s="346"/>
      <c r="Q121" s="346"/>
      <c r="R121" s="346">
        <f t="shared" si="1"/>
        <v>0</v>
      </c>
      <c r="S121" s="138">
        <v>53</v>
      </c>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row>
    <row r="122" spans="1:255">
      <c r="A122" s="176">
        <v>54</v>
      </c>
      <c r="B122" s="77"/>
      <c r="C122" s="77"/>
      <c r="D122" s="77"/>
      <c r="E122" s="51"/>
      <c r="F122" s="49"/>
      <c r="G122" s="77"/>
      <c r="H122" s="77"/>
      <c r="I122" s="77"/>
      <c r="J122" s="77"/>
      <c r="K122" s="346"/>
      <c r="L122" s="346"/>
      <c r="M122" s="138">
        <v>54</v>
      </c>
      <c r="N122" s="49"/>
      <c r="O122" s="346"/>
      <c r="P122" s="346"/>
      <c r="Q122" s="346"/>
      <c r="R122" s="346">
        <f t="shared" si="1"/>
        <v>0</v>
      </c>
      <c r="S122" s="138">
        <v>54</v>
      </c>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row>
    <row r="123" spans="1:255">
      <c r="A123" s="176">
        <v>55</v>
      </c>
      <c r="B123" s="77"/>
      <c r="C123" s="77"/>
      <c r="D123" s="77"/>
      <c r="E123" s="51"/>
      <c r="F123" s="49"/>
      <c r="G123" s="77"/>
      <c r="H123" s="77"/>
      <c r="I123" s="77"/>
      <c r="J123" s="77"/>
      <c r="K123" s="346"/>
      <c r="L123" s="346"/>
      <c r="M123" s="138">
        <v>55</v>
      </c>
      <c r="N123" s="49"/>
      <c r="O123" s="346"/>
      <c r="P123" s="346"/>
      <c r="Q123" s="346"/>
      <c r="R123" s="346">
        <f t="shared" si="1"/>
        <v>0</v>
      </c>
      <c r="S123" s="138">
        <v>55</v>
      </c>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row>
    <row r="124" spans="1:255">
      <c r="A124" s="176">
        <v>56</v>
      </c>
      <c r="B124" s="77"/>
      <c r="C124" s="77"/>
      <c r="D124" s="77"/>
      <c r="E124" s="51"/>
      <c r="F124" s="49"/>
      <c r="G124" s="77"/>
      <c r="H124" s="77"/>
      <c r="I124" s="77"/>
      <c r="J124" s="77"/>
      <c r="K124" s="346"/>
      <c r="L124" s="346"/>
      <c r="M124" s="138">
        <v>56</v>
      </c>
      <c r="N124" s="49"/>
      <c r="O124" s="346"/>
      <c r="P124" s="346"/>
      <c r="Q124" s="346"/>
      <c r="R124" s="346">
        <f t="shared" si="1"/>
        <v>0</v>
      </c>
      <c r="S124" s="138">
        <v>56</v>
      </c>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row>
    <row r="125" spans="1:255">
      <c r="A125" s="176">
        <v>57</v>
      </c>
      <c r="B125" s="77"/>
      <c r="C125" s="77"/>
      <c r="D125" s="77"/>
      <c r="E125" s="51"/>
      <c r="F125" s="49"/>
      <c r="G125" s="77"/>
      <c r="H125" s="77"/>
      <c r="I125" s="77"/>
      <c r="J125" s="77"/>
      <c r="K125" s="346"/>
      <c r="L125" s="346"/>
      <c r="M125" s="138">
        <v>57</v>
      </c>
      <c r="N125" s="49"/>
      <c r="O125" s="346"/>
      <c r="P125" s="346"/>
      <c r="Q125" s="346"/>
      <c r="R125" s="346">
        <f t="shared" si="1"/>
        <v>0</v>
      </c>
      <c r="S125" s="138">
        <v>57</v>
      </c>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row>
    <row r="126" spans="1:255">
      <c r="A126" s="176">
        <v>58</v>
      </c>
      <c r="B126" s="77"/>
      <c r="C126" s="77"/>
      <c r="D126" s="77"/>
      <c r="E126" s="51"/>
      <c r="F126" s="49"/>
      <c r="G126" s="77"/>
      <c r="H126" s="77"/>
      <c r="I126" s="77"/>
      <c r="J126" s="77"/>
      <c r="K126" s="346"/>
      <c r="L126" s="346"/>
      <c r="M126" s="138">
        <v>58</v>
      </c>
      <c r="N126" s="49"/>
      <c r="O126" s="346"/>
      <c r="P126" s="346"/>
      <c r="Q126" s="346"/>
      <c r="R126" s="346">
        <f t="shared" si="1"/>
        <v>0</v>
      </c>
      <c r="S126" s="138">
        <v>58</v>
      </c>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row>
    <row r="127" spans="1:255">
      <c r="A127" s="176">
        <v>59</v>
      </c>
      <c r="B127" s="77"/>
      <c r="C127" s="77"/>
      <c r="D127" s="77"/>
      <c r="E127" s="51"/>
      <c r="F127" s="49"/>
      <c r="G127" s="77"/>
      <c r="H127" s="77"/>
      <c r="I127" s="77"/>
      <c r="J127" s="77"/>
      <c r="K127" s="346"/>
      <c r="L127" s="346"/>
      <c r="M127" s="138">
        <v>59</v>
      </c>
      <c r="N127" s="49"/>
      <c r="O127" s="346"/>
      <c r="P127" s="346"/>
      <c r="Q127" s="346"/>
      <c r="R127" s="346">
        <f t="shared" si="1"/>
        <v>0</v>
      </c>
      <c r="S127" s="138">
        <v>59</v>
      </c>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row>
    <row r="128" spans="1:255">
      <c r="A128" s="176">
        <v>60</v>
      </c>
      <c r="B128" s="77"/>
      <c r="C128" s="77"/>
      <c r="D128" s="77"/>
      <c r="E128" s="51"/>
      <c r="F128" s="49"/>
      <c r="G128" s="77"/>
      <c r="H128" s="77"/>
      <c r="I128" s="77"/>
      <c r="J128" s="77"/>
      <c r="K128" s="346"/>
      <c r="L128" s="346"/>
      <c r="M128" s="138">
        <v>60</v>
      </c>
      <c r="N128" s="49"/>
      <c r="O128" s="346"/>
      <c r="P128" s="346"/>
      <c r="Q128" s="346"/>
      <c r="R128" s="346">
        <f t="shared" si="1"/>
        <v>0</v>
      </c>
      <c r="S128" s="138">
        <v>60</v>
      </c>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row>
    <row r="129" spans="1:255">
      <c r="A129" s="176">
        <v>61</v>
      </c>
      <c r="B129" s="77"/>
      <c r="C129" s="77"/>
      <c r="D129" s="77"/>
      <c r="E129" s="51"/>
      <c r="F129" s="49"/>
      <c r="G129" s="77"/>
      <c r="H129" s="77"/>
      <c r="I129" s="77"/>
      <c r="J129" s="77"/>
      <c r="K129" s="346"/>
      <c r="L129" s="346"/>
      <c r="M129" s="138">
        <v>61</v>
      </c>
      <c r="N129" s="49"/>
      <c r="O129" s="346"/>
      <c r="P129" s="346"/>
      <c r="Q129" s="346"/>
      <c r="R129" s="346">
        <f t="shared" si="1"/>
        <v>0</v>
      </c>
      <c r="S129" s="138">
        <v>61</v>
      </c>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row>
    <row r="130" spans="1:255">
      <c r="A130" s="176">
        <v>62</v>
      </c>
      <c r="B130" s="77"/>
      <c r="C130" s="77"/>
      <c r="D130" s="77"/>
      <c r="E130" s="51"/>
      <c r="F130" s="49"/>
      <c r="G130" s="77"/>
      <c r="H130" s="77"/>
      <c r="I130" s="77"/>
      <c r="J130" s="77"/>
      <c r="K130" s="346"/>
      <c r="L130" s="346"/>
      <c r="M130" s="138">
        <v>62</v>
      </c>
      <c r="N130" s="49"/>
      <c r="O130" s="346"/>
      <c r="P130" s="346"/>
      <c r="Q130" s="346"/>
      <c r="R130" s="346">
        <f t="shared" si="1"/>
        <v>0</v>
      </c>
      <c r="S130" s="138">
        <v>62</v>
      </c>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row>
    <row r="131" spans="1:255">
      <c r="A131" s="176">
        <v>63</v>
      </c>
      <c r="B131" s="77"/>
      <c r="C131" s="77"/>
      <c r="D131" s="77"/>
      <c r="E131" s="51"/>
      <c r="F131" s="49"/>
      <c r="G131" s="77"/>
      <c r="H131" s="77"/>
      <c r="I131" s="77"/>
      <c r="J131" s="77"/>
      <c r="K131" s="346"/>
      <c r="L131" s="346"/>
      <c r="M131" s="138">
        <v>63</v>
      </c>
      <c r="N131" s="49"/>
      <c r="O131" s="346"/>
      <c r="P131" s="346"/>
      <c r="Q131" s="346"/>
      <c r="R131" s="346">
        <f t="shared" si="1"/>
        <v>0</v>
      </c>
      <c r="S131" s="138">
        <v>63</v>
      </c>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row>
    <row r="132" spans="1:255">
      <c r="A132" s="176">
        <v>64</v>
      </c>
      <c r="B132" s="77"/>
      <c r="C132" s="77"/>
      <c r="D132" s="77"/>
      <c r="E132" s="51"/>
      <c r="F132" s="49"/>
      <c r="G132" s="77"/>
      <c r="H132" s="77"/>
      <c r="I132" s="77"/>
      <c r="J132" s="77"/>
      <c r="K132" s="346"/>
      <c r="L132" s="346"/>
      <c r="M132" s="138">
        <v>64</v>
      </c>
      <c r="N132" s="49"/>
      <c r="O132" s="346"/>
      <c r="P132" s="346"/>
      <c r="Q132" s="346"/>
      <c r="R132" s="346">
        <f t="shared" si="1"/>
        <v>0</v>
      </c>
      <c r="S132" s="138">
        <v>64</v>
      </c>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row>
    <row r="133" spans="1:255" ht="15.75" thickBot="1">
      <c r="A133" s="180">
        <v>65</v>
      </c>
      <c r="B133" s="442" t="s">
        <v>4055</v>
      </c>
      <c r="C133" s="374"/>
      <c r="D133" s="374"/>
      <c r="E133" s="378"/>
      <c r="F133" s="405"/>
      <c r="G133" s="374"/>
      <c r="H133" s="374"/>
      <c r="I133" s="374"/>
      <c r="J133" s="155">
        <f>SUM(J69:J132)</f>
        <v>0</v>
      </c>
      <c r="K133" s="377">
        <f>SUM(K69:K132)</f>
        <v>0</v>
      </c>
      <c r="L133" s="377">
        <f>SUM(L69:L132)</f>
        <v>0</v>
      </c>
      <c r="M133" s="156">
        <v>65</v>
      </c>
      <c r="N133" s="72"/>
      <c r="O133" s="307">
        <f>SUM(O69:O132)</f>
        <v>0</v>
      </c>
      <c r="P133" s="307">
        <f>SUM(P69:P132)</f>
        <v>0</v>
      </c>
      <c r="Q133" s="307">
        <f>SUM(Q69:Q132)</f>
        <v>0</v>
      </c>
      <c r="R133" s="307">
        <f>SUM(R69:R132)</f>
        <v>0</v>
      </c>
      <c r="S133" s="156">
        <v>65</v>
      </c>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row>
    <row r="134" spans="1:255">
      <c r="A134" s="1866"/>
      <c r="B134" s="1866"/>
      <c r="J134" s="533"/>
      <c r="K134" s="562"/>
      <c r="L134" s="562"/>
      <c r="M134" s="1866"/>
      <c r="N134" s="533"/>
      <c r="O134" s="563"/>
      <c r="P134" s="563"/>
      <c r="Q134" s="563"/>
      <c r="R134" s="563"/>
      <c r="S134" s="1866"/>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row>
    <row r="135" spans="1:255">
      <c r="A135" s="1848" t="s">
        <v>1123</v>
      </c>
      <c r="B135" s="11"/>
      <c r="C135" s="11"/>
      <c r="D135" s="11"/>
      <c r="E135" s="11"/>
      <c r="F135" s="1848" t="s">
        <v>1123</v>
      </c>
      <c r="G135" s="11"/>
      <c r="H135" s="11"/>
      <c r="I135" s="11"/>
      <c r="J135" s="11"/>
      <c r="K135" s="11"/>
      <c r="L135" s="11"/>
      <c r="M135" s="11"/>
      <c r="N135" s="1848" t="s">
        <v>1123</v>
      </c>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row>
    <row r="136" spans="1:255">
      <c r="A136" s="44" t="s">
        <v>861</v>
      </c>
      <c r="B136" s="44"/>
      <c r="C136" s="44"/>
      <c r="D136" s="44"/>
      <c r="E136" s="44"/>
      <c r="F136" s="44" t="s">
        <v>862</v>
      </c>
      <c r="G136" s="44"/>
      <c r="H136" s="44"/>
      <c r="I136" s="44"/>
      <c r="J136" s="284"/>
      <c r="K136" s="284"/>
      <c r="L136" s="284"/>
      <c r="M136" s="44"/>
      <c r="N136" s="44" t="s">
        <v>863</v>
      </c>
      <c r="O136" s="44"/>
      <c r="P136" s="284"/>
      <c r="Q136" s="284"/>
      <c r="R136" s="284"/>
      <c r="S136" s="44"/>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row>
    <row r="137" spans="1:255" ht="18.75" thickBot="1">
      <c r="A137" s="560" t="str">
        <f>'[34]Data Sheet'!$C$25</f>
        <v>ORANGE AND ROCKLAND UTILITIES, INC.</v>
      </c>
      <c r="B137" s="368"/>
      <c r="C137" s="11"/>
      <c r="D137" s="456" t="str">
        <f>'[34]Data Sheet'!$C$40</f>
        <v>4/30/2008</v>
      </c>
      <c r="E137" s="11" t="str">
        <f>'[34]Data Sheet'!$C$38</f>
        <v>12/31/2007</v>
      </c>
      <c r="F137" s="560" t="str">
        <f>'[34]Data Sheet'!$C$25</f>
        <v>ORANGE AND ROCKLAND UTILITIES, INC.</v>
      </c>
      <c r="G137" s="11"/>
      <c r="H137" s="11"/>
      <c r="I137" s="11"/>
      <c r="J137" s="456" t="str">
        <f>'[34]Data Sheet'!$C$40</f>
        <v>4/30/2008</v>
      </c>
      <c r="K137" s="199"/>
      <c r="L137" s="11" t="str">
        <f>'[34]Data Sheet'!$C$38</f>
        <v>12/31/2007</v>
      </c>
      <c r="M137" s="11"/>
      <c r="N137" s="560" t="str">
        <f>'[34]Data Sheet'!$C$25</f>
        <v>ORANGE AND ROCKLAND UTILITIES, INC.</v>
      </c>
      <c r="O137" s="11"/>
      <c r="P137" s="199"/>
      <c r="Q137" s="456" t="str">
        <f>'[34]Data Sheet'!$C$40</f>
        <v>4/30/2008</v>
      </c>
      <c r="R137" s="11" t="str">
        <f>'[34]Data Sheet'!$C$38</f>
        <v>12/31/2007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row>
    <row r="138" spans="1:255">
      <c r="A138" s="13"/>
      <c r="B138" s="41"/>
      <c r="C138" s="41"/>
      <c r="D138" s="41"/>
      <c r="E138" s="42"/>
      <c r="F138" s="13"/>
      <c r="G138" s="41"/>
      <c r="H138" s="41"/>
      <c r="I138" s="41"/>
      <c r="J138" s="403"/>
      <c r="K138" s="403"/>
      <c r="L138" s="403"/>
      <c r="M138" s="42"/>
      <c r="N138" s="404"/>
      <c r="O138" s="41"/>
      <c r="P138" s="403"/>
      <c r="Q138" s="403"/>
      <c r="R138" s="403"/>
      <c r="S138" s="42"/>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row>
    <row r="139" spans="1:255">
      <c r="A139" s="202" t="s">
        <v>802</v>
      </c>
      <c r="B139" s="44"/>
      <c r="C139" s="44"/>
      <c r="D139" s="44"/>
      <c r="E139" s="45"/>
      <c r="F139" s="202" t="s">
        <v>803</v>
      </c>
      <c r="G139" s="44"/>
      <c r="H139" s="44"/>
      <c r="I139" s="44"/>
      <c r="J139" s="44"/>
      <c r="K139" s="44"/>
      <c r="L139" s="11"/>
      <c r="M139" s="45"/>
      <c r="N139" s="202" t="s">
        <v>803</v>
      </c>
      <c r="O139" s="44"/>
      <c r="P139" s="44"/>
      <c r="Q139" s="44"/>
      <c r="R139" s="44"/>
      <c r="S139" s="48"/>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row>
    <row r="140" spans="1:255">
      <c r="A140" s="202" t="s">
        <v>2348</v>
      </c>
      <c r="B140" s="44"/>
      <c r="C140" s="44"/>
      <c r="D140" s="44"/>
      <c r="E140" s="45"/>
      <c r="F140" s="202" t="s">
        <v>2348</v>
      </c>
      <c r="G140" s="44"/>
      <c r="H140" s="44"/>
      <c r="I140" s="44"/>
      <c r="J140" s="44"/>
      <c r="K140" s="44"/>
      <c r="L140" s="11"/>
      <c r="M140" s="45"/>
      <c r="N140" s="202" t="s">
        <v>2348</v>
      </c>
      <c r="O140" s="44"/>
      <c r="P140" s="44"/>
      <c r="Q140" s="44"/>
      <c r="R140" s="44"/>
      <c r="S140" s="48"/>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row>
    <row r="141" spans="1:255">
      <c r="A141" s="47"/>
      <c r="B141" s="11"/>
      <c r="C141" s="11"/>
      <c r="D141" s="11"/>
      <c r="E141" s="48"/>
      <c r="F141" s="47"/>
      <c r="G141" s="11"/>
      <c r="H141" s="11"/>
      <c r="I141" s="11"/>
      <c r="J141" s="11"/>
      <c r="K141" s="11"/>
      <c r="L141" s="11"/>
      <c r="M141" s="48"/>
      <c r="N141" s="47"/>
      <c r="O141" s="11"/>
      <c r="P141" s="11"/>
      <c r="Q141" s="11"/>
      <c r="R141" s="11"/>
      <c r="S141" s="48"/>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row>
    <row r="142" spans="1:255">
      <c r="A142" s="252" t="s">
        <v>3747</v>
      </c>
      <c r="B142" s="1863" t="s">
        <v>4042</v>
      </c>
      <c r="C142" s="1863" t="s">
        <v>516</v>
      </c>
      <c r="D142" s="255" t="s">
        <v>517</v>
      </c>
      <c r="E142" s="60" t="s">
        <v>3747</v>
      </c>
      <c r="F142" s="231" t="s">
        <v>704</v>
      </c>
      <c r="G142" s="255"/>
      <c r="H142" s="1863"/>
      <c r="I142" s="1863"/>
      <c r="J142" s="1863" t="s">
        <v>518</v>
      </c>
      <c r="K142" s="232" t="s">
        <v>519</v>
      </c>
      <c r="L142" s="255"/>
      <c r="M142" s="60"/>
      <c r="N142" s="131" t="s">
        <v>75</v>
      </c>
      <c r="O142" s="132"/>
      <c r="P142" s="132"/>
      <c r="Q142" s="132"/>
      <c r="R142" s="132"/>
      <c r="S142" s="133"/>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row>
    <row r="143" spans="1:255">
      <c r="A143" s="55"/>
      <c r="B143" s="1844" t="s">
        <v>76</v>
      </c>
      <c r="C143" s="1844" t="s">
        <v>76</v>
      </c>
      <c r="D143" s="1844" t="s">
        <v>76</v>
      </c>
      <c r="E143" s="1867" t="s">
        <v>637</v>
      </c>
      <c r="F143" s="202" t="s">
        <v>638</v>
      </c>
      <c r="G143" s="288"/>
      <c r="H143" s="1844" t="s">
        <v>77</v>
      </c>
      <c r="I143" s="1844" t="s">
        <v>78</v>
      </c>
      <c r="J143" s="1844" t="s">
        <v>705</v>
      </c>
      <c r="K143" s="1863" t="s">
        <v>641</v>
      </c>
      <c r="L143" s="1863" t="s">
        <v>641</v>
      </c>
      <c r="M143" s="1867" t="s">
        <v>4231</v>
      </c>
      <c r="N143" s="202" t="s">
        <v>642</v>
      </c>
      <c r="O143" s="288"/>
      <c r="P143" s="1844" t="s">
        <v>643</v>
      </c>
      <c r="Q143" s="1844" t="s">
        <v>644</v>
      </c>
      <c r="R143" s="1844" t="s">
        <v>79</v>
      </c>
      <c r="S143" s="1867" t="s">
        <v>4231</v>
      </c>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row>
    <row r="144" spans="1:255">
      <c r="A144" s="175" t="s">
        <v>4231</v>
      </c>
      <c r="B144" s="1844" t="s">
        <v>80</v>
      </c>
      <c r="C144" s="1844" t="s">
        <v>80</v>
      </c>
      <c r="D144" s="1844" t="s">
        <v>80</v>
      </c>
      <c r="E144" s="1867" t="s">
        <v>647</v>
      </c>
      <c r="F144" s="202" t="s">
        <v>648</v>
      </c>
      <c r="G144" s="288"/>
      <c r="H144" s="1844" t="s">
        <v>81</v>
      </c>
      <c r="I144" s="1844" t="s">
        <v>81</v>
      </c>
      <c r="J144" s="1844" t="s">
        <v>82</v>
      </c>
      <c r="K144" s="1844" t="s">
        <v>83</v>
      </c>
      <c r="L144" s="1844" t="s">
        <v>1119</v>
      </c>
      <c r="M144" s="1867" t="s">
        <v>4234</v>
      </c>
      <c r="N144" s="202" t="s">
        <v>653</v>
      </c>
      <c r="O144" s="288"/>
      <c r="P144" s="1844" t="s">
        <v>653</v>
      </c>
      <c r="Q144" s="1844" t="s">
        <v>653</v>
      </c>
      <c r="R144" s="1844" t="s">
        <v>84</v>
      </c>
      <c r="S144" s="1867" t="s">
        <v>4234</v>
      </c>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row>
    <row r="145" spans="1:255">
      <c r="A145" s="176" t="s">
        <v>4234</v>
      </c>
      <c r="B145" s="290" t="s">
        <v>74</v>
      </c>
      <c r="C145" s="290" t="s">
        <v>2140</v>
      </c>
      <c r="D145" s="290" t="s">
        <v>2141</v>
      </c>
      <c r="E145" s="1870" t="s">
        <v>2142</v>
      </c>
      <c r="F145" s="90" t="s">
        <v>4070</v>
      </c>
      <c r="G145" s="207"/>
      <c r="H145" s="290" t="s">
        <v>4071</v>
      </c>
      <c r="I145" s="290" t="s">
        <v>4072</v>
      </c>
      <c r="J145" s="290" t="s">
        <v>4073</v>
      </c>
      <c r="K145" s="290" t="s">
        <v>4074</v>
      </c>
      <c r="L145" s="290" t="s">
        <v>4075</v>
      </c>
      <c r="M145" s="1870"/>
      <c r="N145" s="90" t="s">
        <v>4018</v>
      </c>
      <c r="O145" s="207"/>
      <c r="P145" s="290" t="s">
        <v>4019</v>
      </c>
      <c r="Q145" s="290" t="s">
        <v>1747</v>
      </c>
      <c r="R145" s="290" t="s">
        <v>1748</v>
      </c>
      <c r="S145" s="1870"/>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row>
    <row r="146" spans="1:255">
      <c r="A146" s="176" t="s">
        <v>85</v>
      </c>
      <c r="B146" s="77"/>
      <c r="C146" s="77"/>
      <c r="D146" s="77"/>
      <c r="E146" s="51"/>
      <c r="F146" s="49"/>
      <c r="G146" s="77"/>
      <c r="H146" s="77"/>
      <c r="I146" s="77"/>
      <c r="J146" s="77"/>
      <c r="K146" s="346"/>
      <c r="L146" s="346"/>
      <c r="M146" s="138" t="s">
        <v>85</v>
      </c>
      <c r="N146" s="49"/>
      <c r="O146" s="215"/>
      <c r="P146" s="215"/>
      <c r="Q146" s="215"/>
      <c r="R146" s="215">
        <f t="shared" ref="R146:R209" si="2">SUM(O146:Q146)</f>
        <v>0</v>
      </c>
      <c r="S146" s="138" t="s">
        <v>85</v>
      </c>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row>
    <row r="147" spans="1:255">
      <c r="A147" s="176" t="s">
        <v>86</v>
      </c>
      <c r="B147" s="77"/>
      <c r="C147" s="77"/>
      <c r="D147" s="77"/>
      <c r="E147" s="51"/>
      <c r="F147" s="49"/>
      <c r="G147" s="77"/>
      <c r="H147" s="77"/>
      <c r="I147" s="77"/>
      <c r="J147" s="77"/>
      <c r="K147" s="346"/>
      <c r="L147" s="346"/>
      <c r="M147" s="138" t="s">
        <v>86</v>
      </c>
      <c r="N147" s="49" t="s">
        <v>3747</v>
      </c>
      <c r="O147" s="346"/>
      <c r="P147" s="346"/>
      <c r="Q147" s="346"/>
      <c r="R147" s="346">
        <f t="shared" si="2"/>
        <v>0</v>
      </c>
      <c r="S147" s="138" t="s">
        <v>86</v>
      </c>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row>
    <row r="148" spans="1:255">
      <c r="A148" s="176" t="s">
        <v>849</v>
      </c>
      <c r="B148" s="77"/>
      <c r="C148" s="77"/>
      <c r="D148" s="77"/>
      <c r="E148" s="51"/>
      <c r="F148" s="49"/>
      <c r="G148" s="77"/>
      <c r="H148" s="77"/>
      <c r="I148" s="77"/>
      <c r="J148" s="77"/>
      <c r="K148" s="346"/>
      <c r="L148" s="346"/>
      <c r="M148" s="138" t="s">
        <v>849</v>
      </c>
      <c r="N148" s="49"/>
      <c r="O148" s="346"/>
      <c r="P148" s="346"/>
      <c r="Q148" s="346"/>
      <c r="R148" s="346">
        <f t="shared" si="2"/>
        <v>0</v>
      </c>
      <c r="S148" s="138" t="s">
        <v>849</v>
      </c>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row>
    <row r="149" spans="1:255">
      <c r="A149" s="176" t="s">
        <v>850</v>
      </c>
      <c r="B149" s="77"/>
      <c r="C149" s="77"/>
      <c r="D149" s="77"/>
      <c r="E149" s="51"/>
      <c r="F149" s="49"/>
      <c r="G149" s="77"/>
      <c r="H149" s="77"/>
      <c r="I149" s="77"/>
      <c r="J149" s="77"/>
      <c r="K149" s="346"/>
      <c r="L149" s="346"/>
      <c r="M149" s="138" t="s">
        <v>850</v>
      </c>
      <c r="N149" s="49"/>
      <c r="O149" s="346"/>
      <c r="P149" s="346"/>
      <c r="Q149" s="346"/>
      <c r="R149" s="346">
        <f t="shared" si="2"/>
        <v>0</v>
      </c>
      <c r="S149" s="138" t="s">
        <v>850</v>
      </c>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row>
    <row r="150" spans="1:255">
      <c r="A150" s="176" t="s">
        <v>851</v>
      </c>
      <c r="B150" s="77"/>
      <c r="C150" s="77"/>
      <c r="D150" s="77"/>
      <c r="E150" s="51"/>
      <c r="F150" s="49"/>
      <c r="G150" s="77"/>
      <c r="H150" s="77"/>
      <c r="I150" s="77"/>
      <c r="J150" s="77"/>
      <c r="K150" s="346"/>
      <c r="L150" s="346"/>
      <c r="M150" s="138" t="s">
        <v>851</v>
      </c>
      <c r="N150" s="49"/>
      <c r="O150" s="346"/>
      <c r="P150" s="346"/>
      <c r="Q150" s="346"/>
      <c r="R150" s="346">
        <f t="shared" si="2"/>
        <v>0</v>
      </c>
      <c r="S150" s="138" t="s">
        <v>851</v>
      </c>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row>
    <row r="151" spans="1:255">
      <c r="A151" s="176" t="s">
        <v>852</v>
      </c>
      <c r="B151" s="77"/>
      <c r="C151" s="77"/>
      <c r="D151" s="77"/>
      <c r="E151" s="51"/>
      <c r="F151" s="49"/>
      <c r="G151" s="77"/>
      <c r="H151" s="77"/>
      <c r="I151" s="77"/>
      <c r="J151" s="77"/>
      <c r="K151" s="346"/>
      <c r="L151" s="346"/>
      <c r="M151" s="138" t="s">
        <v>852</v>
      </c>
      <c r="N151" s="49"/>
      <c r="O151" s="346"/>
      <c r="P151" s="346"/>
      <c r="Q151" s="346"/>
      <c r="R151" s="346">
        <f t="shared" si="2"/>
        <v>0</v>
      </c>
      <c r="S151" s="138" t="s">
        <v>852</v>
      </c>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row>
    <row r="152" spans="1:255">
      <c r="A152" s="176" t="s">
        <v>853</v>
      </c>
      <c r="B152" s="77"/>
      <c r="C152" s="77"/>
      <c r="D152" s="77"/>
      <c r="E152" s="51"/>
      <c r="F152" s="49"/>
      <c r="G152" s="77"/>
      <c r="H152" s="77"/>
      <c r="I152" s="77"/>
      <c r="J152" s="77"/>
      <c r="K152" s="346"/>
      <c r="L152" s="346"/>
      <c r="M152" s="138" t="s">
        <v>853</v>
      </c>
      <c r="N152" s="49"/>
      <c r="O152" s="346"/>
      <c r="P152" s="346"/>
      <c r="Q152" s="346"/>
      <c r="R152" s="346">
        <f t="shared" si="2"/>
        <v>0</v>
      </c>
      <c r="S152" s="138" t="s">
        <v>853</v>
      </c>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row>
    <row r="153" spans="1:255">
      <c r="A153" s="176" t="s">
        <v>854</v>
      </c>
      <c r="B153" s="77"/>
      <c r="C153" s="77"/>
      <c r="D153" s="77"/>
      <c r="E153" s="51"/>
      <c r="F153" s="49"/>
      <c r="G153" s="77"/>
      <c r="H153" s="77"/>
      <c r="I153" s="77"/>
      <c r="J153" s="77"/>
      <c r="K153" s="346"/>
      <c r="L153" s="346"/>
      <c r="M153" s="138" t="s">
        <v>854</v>
      </c>
      <c r="N153" s="49"/>
      <c r="O153" s="346"/>
      <c r="P153" s="346"/>
      <c r="Q153" s="346"/>
      <c r="R153" s="346">
        <f t="shared" si="2"/>
        <v>0</v>
      </c>
      <c r="S153" s="138" t="s">
        <v>854</v>
      </c>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row>
    <row r="154" spans="1:255">
      <c r="A154" s="176" t="s">
        <v>855</v>
      </c>
      <c r="B154" s="77"/>
      <c r="C154" s="77"/>
      <c r="D154" s="77"/>
      <c r="E154" s="51"/>
      <c r="F154" s="49"/>
      <c r="G154" s="77"/>
      <c r="H154" s="77"/>
      <c r="I154" s="77"/>
      <c r="J154" s="77"/>
      <c r="K154" s="346"/>
      <c r="L154" s="346"/>
      <c r="M154" s="138" t="s">
        <v>855</v>
      </c>
      <c r="N154" s="49"/>
      <c r="O154" s="346"/>
      <c r="P154" s="346"/>
      <c r="Q154" s="346"/>
      <c r="R154" s="346">
        <f t="shared" si="2"/>
        <v>0</v>
      </c>
      <c r="S154" s="138" t="s">
        <v>855</v>
      </c>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row>
    <row r="155" spans="1:255">
      <c r="A155" s="176" t="s">
        <v>4198</v>
      </c>
      <c r="B155" s="77"/>
      <c r="C155" s="77"/>
      <c r="D155" s="77"/>
      <c r="E155" s="51"/>
      <c r="F155" s="49"/>
      <c r="G155" s="77"/>
      <c r="H155" s="77"/>
      <c r="I155" s="77"/>
      <c r="J155" s="77"/>
      <c r="K155" s="346"/>
      <c r="L155" s="346"/>
      <c r="M155" s="138" t="s">
        <v>4198</v>
      </c>
      <c r="N155" s="49"/>
      <c r="O155" s="346"/>
      <c r="P155" s="346"/>
      <c r="Q155" s="346"/>
      <c r="R155" s="346">
        <f t="shared" si="2"/>
        <v>0</v>
      </c>
      <c r="S155" s="138" t="s">
        <v>4198</v>
      </c>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row>
    <row r="156" spans="1:255">
      <c r="A156" s="176" t="s">
        <v>4199</v>
      </c>
      <c r="B156" s="77"/>
      <c r="C156" s="77"/>
      <c r="D156" s="77"/>
      <c r="E156" s="51"/>
      <c r="F156" s="49"/>
      <c r="G156" s="77"/>
      <c r="H156" s="77"/>
      <c r="I156" s="77"/>
      <c r="J156" s="77"/>
      <c r="K156" s="346"/>
      <c r="L156" s="346"/>
      <c r="M156" s="138" t="s">
        <v>4199</v>
      </c>
      <c r="N156" s="49"/>
      <c r="O156" s="346"/>
      <c r="P156" s="346"/>
      <c r="Q156" s="346"/>
      <c r="R156" s="346">
        <f t="shared" si="2"/>
        <v>0</v>
      </c>
      <c r="S156" s="138" t="s">
        <v>4199</v>
      </c>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row>
    <row r="157" spans="1:255">
      <c r="A157" s="176">
        <v>12</v>
      </c>
      <c r="B157" s="77"/>
      <c r="C157" s="77"/>
      <c r="D157" s="77"/>
      <c r="E157" s="51"/>
      <c r="F157" s="49"/>
      <c r="G157" s="77"/>
      <c r="H157" s="77"/>
      <c r="I157" s="77"/>
      <c r="J157" s="77"/>
      <c r="K157" s="346"/>
      <c r="L157" s="346"/>
      <c r="M157" s="138">
        <v>12</v>
      </c>
      <c r="N157" s="49"/>
      <c r="O157" s="346"/>
      <c r="P157" s="346"/>
      <c r="Q157" s="346"/>
      <c r="R157" s="346">
        <f t="shared" si="2"/>
        <v>0</v>
      </c>
      <c r="S157" s="138">
        <v>12</v>
      </c>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row>
    <row r="158" spans="1:255">
      <c r="A158" s="176">
        <v>13</v>
      </c>
      <c r="B158" s="77"/>
      <c r="C158" s="77"/>
      <c r="D158" s="77"/>
      <c r="E158" s="51"/>
      <c r="F158" s="49"/>
      <c r="G158" s="77"/>
      <c r="H158" s="77"/>
      <c r="I158" s="77"/>
      <c r="J158" s="77"/>
      <c r="K158" s="346"/>
      <c r="L158" s="346"/>
      <c r="M158" s="138">
        <v>13</v>
      </c>
      <c r="N158" s="49"/>
      <c r="O158" s="346"/>
      <c r="P158" s="346"/>
      <c r="Q158" s="346"/>
      <c r="R158" s="346">
        <f t="shared" si="2"/>
        <v>0</v>
      </c>
      <c r="S158" s="138">
        <v>13</v>
      </c>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row>
    <row r="159" spans="1:255">
      <c r="A159" s="176">
        <v>14</v>
      </c>
      <c r="B159" s="77"/>
      <c r="C159" s="77"/>
      <c r="D159" s="77"/>
      <c r="E159" s="51"/>
      <c r="F159" s="49"/>
      <c r="G159" s="77"/>
      <c r="H159" s="77"/>
      <c r="I159" s="77"/>
      <c r="J159" s="77"/>
      <c r="K159" s="346"/>
      <c r="L159" s="346"/>
      <c r="M159" s="138">
        <v>14</v>
      </c>
      <c r="N159" s="49"/>
      <c r="O159" s="346"/>
      <c r="P159" s="346"/>
      <c r="Q159" s="346"/>
      <c r="R159" s="346">
        <f t="shared" si="2"/>
        <v>0</v>
      </c>
      <c r="S159" s="138">
        <v>14</v>
      </c>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row>
    <row r="160" spans="1:255">
      <c r="A160" s="176">
        <v>15</v>
      </c>
      <c r="B160" s="77"/>
      <c r="C160" s="77"/>
      <c r="D160" s="77"/>
      <c r="E160" s="51"/>
      <c r="F160" s="49"/>
      <c r="G160" s="77"/>
      <c r="H160" s="77"/>
      <c r="I160" s="77"/>
      <c r="J160" s="77"/>
      <c r="K160" s="346"/>
      <c r="L160" s="346"/>
      <c r="M160" s="138">
        <v>15</v>
      </c>
      <c r="N160" s="49"/>
      <c r="O160" s="346"/>
      <c r="P160" s="346"/>
      <c r="Q160" s="346"/>
      <c r="R160" s="346">
        <f t="shared" si="2"/>
        <v>0</v>
      </c>
      <c r="S160" s="138">
        <v>15</v>
      </c>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row>
    <row r="161" spans="1:255">
      <c r="A161" s="176">
        <v>16</v>
      </c>
      <c r="B161" s="77"/>
      <c r="C161" s="77"/>
      <c r="D161" s="77"/>
      <c r="E161" s="51"/>
      <c r="F161" s="49"/>
      <c r="G161" s="77"/>
      <c r="H161" s="77"/>
      <c r="I161" s="77"/>
      <c r="J161" s="77"/>
      <c r="K161" s="346"/>
      <c r="L161" s="346"/>
      <c r="M161" s="138">
        <v>16</v>
      </c>
      <c r="N161" s="49"/>
      <c r="O161" s="346"/>
      <c r="P161" s="346"/>
      <c r="Q161" s="346"/>
      <c r="R161" s="346">
        <f t="shared" si="2"/>
        <v>0</v>
      </c>
      <c r="S161" s="138">
        <v>16</v>
      </c>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row>
    <row r="162" spans="1:255">
      <c r="A162" s="176">
        <v>17</v>
      </c>
      <c r="B162" s="77"/>
      <c r="C162" s="77"/>
      <c r="D162" s="77"/>
      <c r="E162" s="51"/>
      <c r="F162" s="49"/>
      <c r="G162" s="77"/>
      <c r="H162" s="77"/>
      <c r="I162" s="77"/>
      <c r="J162" s="77"/>
      <c r="K162" s="346"/>
      <c r="L162" s="346"/>
      <c r="M162" s="138">
        <v>17</v>
      </c>
      <c r="N162" s="49"/>
      <c r="O162" s="346"/>
      <c r="P162" s="346"/>
      <c r="Q162" s="346"/>
      <c r="R162" s="346">
        <f t="shared" si="2"/>
        <v>0</v>
      </c>
      <c r="S162" s="138">
        <v>17</v>
      </c>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row>
    <row r="163" spans="1:255">
      <c r="A163" s="176">
        <v>18</v>
      </c>
      <c r="B163" s="77"/>
      <c r="C163" s="77"/>
      <c r="D163" s="77"/>
      <c r="E163" s="51"/>
      <c r="F163" s="49"/>
      <c r="G163" s="77"/>
      <c r="H163" s="77"/>
      <c r="I163" s="77"/>
      <c r="J163" s="77"/>
      <c r="K163" s="346"/>
      <c r="L163" s="346"/>
      <c r="M163" s="138">
        <v>18</v>
      </c>
      <c r="N163" s="49"/>
      <c r="O163" s="346"/>
      <c r="P163" s="346"/>
      <c r="Q163" s="346"/>
      <c r="R163" s="346">
        <f t="shared" si="2"/>
        <v>0</v>
      </c>
      <c r="S163" s="138">
        <v>18</v>
      </c>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row>
    <row r="164" spans="1:255">
      <c r="A164" s="176">
        <v>19</v>
      </c>
      <c r="B164" s="77"/>
      <c r="C164" s="77"/>
      <c r="D164" s="77"/>
      <c r="E164" s="51"/>
      <c r="F164" s="49"/>
      <c r="G164" s="77"/>
      <c r="H164" s="77"/>
      <c r="I164" s="77"/>
      <c r="J164" s="77"/>
      <c r="K164" s="346"/>
      <c r="L164" s="346"/>
      <c r="M164" s="138">
        <v>19</v>
      </c>
      <c r="N164" s="49"/>
      <c r="O164" s="346"/>
      <c r="P164" s="346"/>
      <c r="Q164" s="346"/>
      <c r="R164" s="346">
        <f t="shared" si="2"/>
        <v>0</v>
      </c>
      <c r="S164" s="138">
        <v>19</v>
      </c>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row>
    <row r="165" spans="1:255">
      <c r="A165" s="176">
        <v>20</v>
      </c>
      <c r="B165" s="77"/>
      <c r="C165" s="77"/>
      <c r="D165" s="77"/>
      <c r="E165" s="51"/>
      <c r="F165" s="49"/>
      <c r="G165" s="77"/>
      <c r="H165" s="77"/>
      <c r="I165" s="77"/>
      <c r="J165" s="77"/>
      <c r="K165" s="346"/>
      <c r="L165" s="346"/>
      <c r="M165" s="138">
        <v>20</v>
      </c>
      <c r="N165" s="49"/>
      <c r="O165" s="346"/>
      <c r="P165" s="346"/>
      <c r="Q165" s="346"/>
      <c r="R165" s="346">
        <f t="shared" si="2"/>
        <v>0</v>
      </c>
      <c r="S165" s="138">
        <v>20</v>
      </c>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row>
    <row r="166" spans="1:255">
      <c r="A166" s="176">
        <v>21</v>
      </c>
      <c r="B166" s="77"/>
      <c r="C166" s="77"/>
      <c r="D166" s="77"/>
      <c r="E166" s="51"/>
      <c r="F166" s="49"/>
      <c r="G166" s="77"/>
      <c r="H166" s="77"/>
      <c r="I166" s="77"/>
      <c r="J166" s="77"/>
      <c r="K166" s="346"/>
      <c r="L166" s="346"/>
      <c r="M166" s="138">
        <v>21</v>
      </c>
      <c r="N166" s="49"/>
      <c r="O166" s="346"/>
      <c r="P166" s="346"/>
      <c r="Q166" s="346"/>
      <c r="R166" s="346">
        <f t="shared" si="2"/>
        <v>0</v>
      </c>
      <c r="S166" s="138">
        <v>21</v>
      </c>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row>
    <row r="167" spans="1:255">
      <c r="A167" s="176">
        <v>22</v>
      </c>
      <c r="B167" s="77"/>
      <c r="C167" s="77"/>
      <c r="D167" s="77"/>
      <c r="E167" s="51"/>
      <c r="F167" s="49"/>
      <c r="G167" s="77"/>
      <c r="H167" s="77"/>
      <c r="I167" s="77"/>
      <c r="J167" s="77"/>
      <c r="K167" s="346"/>
      <c r="L167" s="346"/>
      <c r="M167" s="138">
        <v>22</v>
      </c>
      <c r="N167" s="49"/>
      <c r="O167" s="346"/>
      <c r="P167" s="346"/>
      <c r="Q167" s="346"/>
      <c r="R167" s="346">
        <f t="shared" si="2"/>
        <v>0</v>
      </c>
      <c r="S167" s="138">
        <v>22</v>
      </c>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row>
    <row r="168" spans="1:255">
      <c r="A168" s="176">
        <v>23</v>
      </c>
      <c r="B168" s="77"/>
      <c r="C168" s="77"/>
      <c r="D168" s="77"/>
      <c r="E168" s="51"/>
      <c r="F168" s="49"/>
      <c r="G168" s="77"/>
      <c r="H168" s="77"/>
      <c r="I168" s="77"/>
      <c r="J168" s="77"/>
      <c r="K168" s="346"/>
      <c r="L168" s="346"/>
      <c r="M168" s="138">
        <v>23</v>
      </c>
      <c r="N168" s="49"/>
      <c r="O168" s="346"/>
      <c r="P168" s="346"/>
      <c r="Q168" s="346"/>
      <c r="R168" s="346">
        <f t="shared" si="2"/>
        <v>0</v>
      </c>
      <c r="S168" s="138">
        <v>23</v>
      </c>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row>
    <row r="169" spans="1:255">
      <c r="A169" s="176">
        <v>24</v>
      </c>
      <c r="B169" s="77"/>
      <c r="C169" s="77"/>
      <c r="D169" s="77"/>
      <c r="E169" s="51"/>
      <c r="F169" s="49"/>
      <c r="G169" s="77"/>
      <c r="H169" s="77"/>
      <c r="I169" s="77"/>
      <c r="J169" s="77"/>
      <c r="K169" s="346"/>
      <c r="L169" s="346"/>
      <c r="M169" s="138">
        <v>24</v>
      </c>
      <c r="N169" s="49"/>
      <c r="O169" s="346"/>
      <c r="P169" s="346"/>
      <c r="Q169" s="346"/>
      <c r="R169" s="346">
        <f t="shared" si="2"/>
        <v>0</v>
      </c>
      <c r="S169" s="138">
        <v>24</v>
      </c>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row>
    <row r="170" spans="1:255">
      <c r="A170" s="176">
        <v>25</v>
      </c>
      <c r="B170" s="77"/>
      <c r="C170" s="77"/>
      <c r="D170" s="77"/>
      <c r="E170" s="51"/>
      <c r="F170" s="49"/>
      <c r="G170" s="77"/>
      <c r="H170" s="77"/>
      <c r="I170" s="77"/>
      <c r="J170" s="77"/>
      <c r="K170" s="346"/>
      <c r="L170" s="346"/>
      <c r="M170" s="138">
        <v>25</v>
      </c>
      <c r="N170" s="49"/>
      <c r="O170" s="346"/>
      <c r="P170" s="346"/>
      <c r="Q170" s="346"/>
      <c r="R170" s="346">
        <f t="shared" si="2"/>
        <v>0</v>
      </c>
      <c r="S170" s="138">
        <v>25</v>
      </c>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row>
    <row r="171" spans="1:255">
      <c r="A171" s="176">
        <v>26</v>
      </c>
      <c r="B171" s="77"/>
      <c r="C171" s="77"/>
      <c r="D171" s="77"/>
      <c r="E171" s="51"/>
      <c r="F171" s="49"/>
      <c r="G171" s="77"/>
      <c r="H171" s="77"/>
      <c r="I171" s="77"/>
      <c r="J171" s="77"/>
      <c r="K171" s="346"/>
      <c r="L171" s="346"/>
      <c r="M171" s="138">
        <v>26</v>
      </c>
      <c r="N171" s="49"/>
      <c r="O171" s="346"/>
      <c r="P171" s="346"/>
      <c r="Q171" s="346"/>
      <c r="R171" s="346">
        <f t="shared" si="2"/>
        <v>0</v>
      </c>
      <c r="S171" s="138">
        <v>26</v>
      </c>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row>
    <row r="172" spans="1:255">
      <c r="A172" s="176">
        <v>27</v>
      </c>
      <c r="B172" s="77"/>
      <c r="C172" s="77"/>
      <c r="D172" s="77"/>
      <c r="E172" s="51"/>
      <c r="F172" s="49"/>
      <c r="G172" s="77"/>
      <c r="H172" s="77"/>
      <c r="I172" s="77"/>
      <c r="J172" s="77"/>
      <c r="K172" s="346"/>
      <c r="L172" s="346"/>
      <c r="M172" s="138">
        <v>27</v>
      </c>
      <c r="N172" s="49"/>
      <c r="O172" s="346"/>
      <c r="P172" s="346"/>
      <c r="Q172" s="346"/>
      <c r="R172" s="346">
        <f t="shared" si="2"/>
        <v>0</v>
      </c>
      <c r="S172" s="138">
        <v>27</v>
      </c>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row>
    <row r="173" spans="1:255">
      <c r="A173" s="176">
        <v>28</v>
      </c>
      <c r="B173" s="77"/>
      <c r="C173" s="77"/>
      <c r="D173" s="77"/>
      <c r="E173" s="51"/>
      <c r="F173" s="49"/>
      <c r="G173" s="77"/>
      <c r="H173" s="77"/>
      <c r="I173" s="77"/>
      <c r="J173" s="77"/>
      <c r="K173" s="346"/>
      <c r="L173" s="346"/>
      <c r="M173" s="138">
        <v>28</v>
      </c>
      <c r="N173" s="49"/>
      <c r="O173" s="346"/>
      <c r="P173" s="346"/>
      <c r="Q173" s="346"/>
      <c r="R173" s="346">
        <f t="shared" si="2"/>
        <v>0</v>
      </c>
      <c r="S173" s="138">
        <v>28</v>
      </c>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row>
    <row r="174" spans="1:255">
      <c r="A174" s="176">
        <v>29</v>
      </c>
      <c r="B174" s="77"/>
      <c r="C174" s="77"/>
      <c r="D174" s="77"/>
      <c r="E174" s="51"/>
      <c r="F174" s="49"/>
      <c r="G174" s="77"/>
      <c r="H174" s="77"/>
      <c r="I174" s="77"/>
      <c r="J174" s="77"/>
      <c r="K174" s="346"/>
      <c r="L174" s="346"/>
      <c r="M174" s="138">
        <v>29</v>
      </c>
      <c r="N174" s="49"/>
      <c r="O174" s="346"/>
      <c r="P174" s="346"/>
      <c r="Q174" s="346"/>
      <c r="R174" s="346">
        <f t="shared" si="2"/>
        <v>0</v>
      </c>
      <c r="S174" s="138">
        <v>29</v>
      </c>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row>
    <row r="175" spans="1:255">
      <c r="A175" s="176">
        <v>30</v>
      </c>
      <c r="B175" s="77"/>
      <c r="C175" s="77"/>
      <c r="D175" s="77"/>
      <c r="E175" s="51"/>
      <c r="F175" s="49"/>
      <c r="G175" s="77"/>
      <c r="H175" s="77"/>
      <c r="I175" s="77"/>
      <c r="J175" s="77"/>
      <c r="K175" s="346"/>
      <c r="L175" s="346"/>
      <c r="M175" s="138">
        <v>30</v>
      </c>
      <c r="N175" s="49"/>
      <c r="O175" s="346"/>
      <c r="P175" s="346"/>
      <c r="Q175" s="346"/>
      <c r="R175" s="346">
        <f t="shared" si="2"/>
        <v>0</v>
      </c>
      <c r="S175" s="138">
        <v>30</v>
      </c>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row>
    <row r="176" spans="1:255">
      <c r="A176" s="176">
        <v>31</v>
      </c>
      <c r="B176" s="77"/>
      <c r="C176" s="77"/>
      <c r="D176" s="77"/>
      <c r="E176" s="51"/>
      <c r="F176" s="49"/>
      <c r="G176" s="77"/>
      <c r="H176" s="77"/>
      <c r="I176" s="77"/>
      <c r="J176" s="77"/>
      <c r="K176" s="346"/>
      <c r="L176" s="346"/>
      <c r="M176" s="138">
        <v>31</v>
      </c>
      <c r="N176" s="49"/>
      <c r="O176" s="346"/>
      <c r="P176" s="346"/>
      <c r="Q176" s="346"/>
      <c r="R176" s="346">
        <f t="shared" si="2"/>
        <v>0</v>
      </c>
      <c r="S176" s="138">
        <v>31</v>
      </c>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row>
    <row r="177" spans="1:255">
      <c r="A177" s="176">
        <v>32</v>
      </c>
      <c r="B177" s="77"/>
      <c r="C177" s="77"/>
      <c r="D177" s="77"/>
      <c r="E177" s="51"/>
      <c r="F177" s="49"/>
      <c r="G177" s="77"/>
      <c r="H177" s="77"/>
      <c r="I177" s="77"/>
      <c r="J177" s="77"/>
      <c r="K177" s="346"/>
      <c r="L177" s="346"/>
      <c r="M177" s="138">
        <v>32</v>
      </c>
      <c r="N177" s="49"/>
      <c r="O177" s="346"/>
      <c r="P177" s="346"/>
      <c r="Q177" s="346"/>
      <c r="R177" s="346">
        <f t="shared" si="2"/>
        <v>0</v>
      </c>
      <c r="S177" s="138">
        <v>32</v>
      </c>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row>
    <row r="178" spans="1:255">
      <c r="A178" s="176">
        <v>33</v>
      </c>
      <c r="B178" s="77"/>
      <c r="C178" s="77"/>
      <c r="D178" s="77"/>
      <c r="E178" s="51"/>
      <c r="F178" s="49"/>
      <c r="G178" s="77"/>
      <c r="H178" s="77"/>
      <c r="I178" s="77"/>
      <c r="J178" s="77"/>
      <c r="K178" s="346"/>
      <c r="L178" s="346"/>
      <c r="M178" s="138">
        <v>33</v>
      </c>
      <c r="N178" s="49"/>
      <c r="O178" s="346"/>
      <c r="P178" s="346"/>
      <c r="Q178" s="346"/>
      <c r="R178" s="346">
        <f t="shared" si="2"/>
        <v>0</v>
      </c>
      <c r="S178" s="138">
        <v>33</v>
      </c>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row>
    <row r="179" spans="1:255">
      <c r="A179" s="176">
        <v>34</v>
      </c>
      <c r="B179" s="77"/>
      <c r="C179" s="77"/>
      <c r="D179" s="77"/>
      <c r="E179" s="51"/>
      <c r="F179" s="49"/>
      <c r="G179" s="77"/>
      <c r="H179" s="77"/>
      <c r="I179" s="77"/>
      <c r="J179" s="77"/>
      <c r="K179" s="346"/>
      <c r="L179" s="346"/>
      <c r="M179" s="138">
        <v>34</v>
      </c>
      <c r="N179" s="49"/>
      <c r="O179" s="346"/>
      <c r="P179" s="346"/>
      <c r="Q179" s="346"/>
      <c r="R179" s="346">
        <f t="shared" si="2"/>
        <v>0</v>
      </c>
      <c r="S179" s="138">
        <v>34</v>
      </c>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row>
    <row r="180" spans="1:255">
      <c r="A180" s="176">
        <v>35</v>
      </c>
      <c r="B180" s="77"/>
      <c r="C180" s="77"/>
      <c r="D180" s="77"/>
      <c r="E180" s="51"/>
      <c r="F180" s="49"/>
      <c r="G180" s="77"/>
      <c r="H180" s="77"/>
      <c r="I180" s="77"/>
      <c r="J180" s="77"/>
      <c r="K180" s="346"/>
      <c r="L180" s="346"/>
      <c r="M180" s="138">
        <v>35</v>
      </c>
      <c r="N180" s="49"/>
      <c r="O180" s="346"/>
      <c r="P180" s="346"/>
      <c r="Q180" s="346"/>
      <c r="R180" s="346">
        <f t="shared" si="2"/>
        <v>0</v>
      </c>
      <c r="S180" s="138">
        <v>35</v>
      </c>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row>
    <row r="181" spans="1:255">
      <c r="A181" s="176">
        <v>36</v>
      </c>
      <c r="B181" s="77"/>
      <c r="C181" s="77"/>
      <c r="D181" s="77"/>
      <c r="E181" s="51"/>
      <c r="F181" s="49"/>
      <c r="G181" s="77"/>
      <c r="H181" s="77"/>
      <c r="I181" s="77"/>
      <c r="J181" s="77"/>
      <c r="K181" s="346"/>
      <c r="L181" s="346"/>
      <c r="M181" s="138">
        <v>36</v>
      </c>
      <c r="N181" s="49"/>
      <c r="O181" s="346"/>
      <c r="P181" s="346"/>
      <c r="Q181" s="346"/>
      <c r="R181" s="346">
        <f t="shared" si="2"/>
        <v>0</v>
      </c>
      <c r="S181" s="138">
        <v>36</v>
      </c>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row>
    <row r="182" spans="1:255">
      <c r="A182" s="176">
        <v>37</v>
      </c>
      <c r="B182" s="77"/>
      <c r="C182" s="77"/>
      <c r="D182" s="77"/>
      <c r="E182" s="51"/>
      <c r="F182" s="49"/>
      <c r="G182" s="77"/>
      <c r="H182" s="77"/>
      <c r="I182" s="77"/>
      <c r="J182" s="77"/>
      <c r="K182" s="346"/>
      <c r="L182" s="346"/>
      <c r="M182" s="138">
        <v>37</v>
      </c>
      <c r="N182" s="49"/>
      <c r="O182" s="346"/>
      <c r="P182" s="346"/>
      <c r="Q182" s="346"/>
      <c r="R182" s="346">
        <f t="shared" si="2"/>
        <v>0</v>
      </c>
      <c r="S182" s="138">
        <v>37</v>
      </c>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row>
    <row r="183" spans="1:255">
      <c r="A183" s="176">
        <v>38</v>
      </c>
      <c r="B183" s="77"/>
      <c r="C183" s="77"/>
      <c r="D183" s="77"/>
      <c r="E183" s="51"/>
      <c r="F183" s="49"/>
      <c r="G183" s="77"/>
      <c r="H183" s="77"/>
      <c r="I183" s="77"/>
      <c r="J183" s="77"/>
      <c r="K183" s="346"/>
      <c r="L183" s="346"/>
      <c r="M183" s="138">
        <v>38</v>
      </c>
      <c r="N183" s="49"/>
      <c r="O183" s="346"/>
      <c r="P183" s="346"/>
      <c r="Q183" s="346"/>
      <c r="R183" s="346">
        <f t="shared" si="2"/>
        <v>0</v>
      </c>
      <c r="S183" s="138">
        <v>38</v>
      </c>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row>
    <row r="184" spans="1:255">
      <c r="A184" s="176">
        <v>39</v>
      </c>
      <c r="B184" s="77"/>
      <c r="C184" s="77"/>
      <c r="D184" s="77"/>
      <c r="E184" s="51"/>
      <c r="F184" s="49"/>
      <c r="G184" s="77"/>
      <c r="H184" s="77"/>
      <c r="I184" s="77"/>
      <c r="J184" s="77"/>
      <c r="K184" s="346"/>
      <c r="L184" s="346"/>
      <c r="M184" s="138">
        <v>39</v>
      </c>
      <c r="N184" s="49"/>
      <c r="O184" s="346"/>
      <c r="P184" s="346"/>
      <c r="Q184" s="346"/>
      <c r="R184" s="346">
        <f t="shared" si="2"/>
        <v>0</v>
      </c>
      <c r="S184" s="138">
        <v>39</v>
      </c>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row>
    <row r="185" spans="1:255">
      <c r="A185" s="176">
        <v>40</v>
      </c>
      <c r="B185" s="77"/>
      <c r="C185" s="77"/>
      <c r="D185" s="77"/>
      <c r="E185" s="51"/>
      <c r="F185" s="49"/>
      <c r="G185" s="77"/>
      <c r="H185" s="77"/>
      <c r="I185" s="77"/>
      <c r="J185" s="77"/>
      <c r="K185" s="346"/>
      <c r="L185" s="346"/>
      <c r="M185" s="138">
        <v>40</v>
      </c>
      <c r="N185" s="49"/>
      <c r="O185" s="346"/>
      <c r="P185" s="346"/>
      <c r="Q185" s="346"/>
      <c r="R185" s="346">
        <f t="shared" si="2"/>
        <v>0</v>
      </c>
      <c r="S185" s="138">
        <v>40</v>
      </c>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row>
    <row r="186" spans="1:255">
      <c r="A186" s="176">
        <v>41</v>
      </c>
      <c r="B186" s="77"/>
      <c r="C186" s="77"/>
      <c r="D186" s="77"/>
      <c r="E186" s="51"/>
      <c r="F186" s="49"/>
      <c r="G186" s="77"/>
      <c r="H186" s="77"/>
      <c r="I186" s="77"/>
      <c r="J186" s="77"/>
      <c r="K186" s="346"/>
      <c r="L186" s="346"/>
      <c r="M186" s="138">
        <v>41</v>
      </c>
      <c r="N186" s="49"/>
      <c r="O186" s="346"/>
      <c r="P186" s="346"/>
      <c r="Q186" s="346"/>
      <c r="R186" s="346">
        <f t="shared" si="2"/>
        <v>0</v>
      </c>
      <c r="S186" s="138">
        <v>41</v>
      </c>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row>
    <row r="187" spans="1:255">
      <c r="A187" s="176">
        <v>42</v>
      </c>
      <c r="B187" s="77"/>
      <c r="C187" s="77"/>
      <c r="D187" s="77"/>
      <c r="E187" s="51"/>
      <c r="F187" s="49"/>
      <c r="G187" s="77"/>
      <c r="H187" s="77"/>
      <c r="I187" s="77"/>
      <c r="J187" s="77"/>
      <c r="K187" s="346"/>
      <c r="L187" s="346"/>
      <c r="M187" s="138">
        <v>42</v>
      </c>
      <c r="N187" s="49"/>
      <c r="O187" s="346"/>
      <c r="P187" s="346"/>
      <c r="Q187" s="346"/>
      <c r="R187" s="346">
        <f t="shared" si="2"/>
        <v>0</v>
      </c>
      <c r="S187" s="138">
        <v>42</v>
      </c>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row>
    <row r="188" spans="1:255">
      <c r="A188" s="176">
        <v>43</v>
      </c>
      <c r="B188" s="77"/>
      <c r="C188" s="77"/>
      <c r="D188" s="77"/>
      <c r="E188" s="51"/>
      <c r="F188" s="49"/>
      <c r="G188" s="77"/>
      <c r="H188" s="77"/>
      <c r="I188" s="77"/>
      <c r="J188" s="77"/>
      <c r="K188" s="346"/>
      <c r="L188" s="346"/>
      <c r="M188" s="138">
        <v>43</v>
      </c>
      <c r="N188" s="49"/>
      <c r="O188" s="346"/>
      <c r="P188" s="346"/>
      <c r="Q188" s="346"/>
      <c r="R188" s="346">
        <f t="shared" si="2"/>
        <v>0</v>
      </c>
      <c r="S188" s="138">
        <v>43</v>
      </c>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row>
    <row r="189" spans="1:255">
      <c r="A189" s="176">
        <v>44</v>
      </c>
      <c r="B189" s="77"/>
      <c r="C189" s="77"/>
      <c r="D189" s="77"/>
      <c r="E189" s="51"/>
      <c r="F189" s="49"/>
      <c r="G189" s="77"/>
      <c r="H189" s="77"/>
      <c r="I189" s="77"/>
      <c r="J189" s="77"/>
      <c r="K189" s="346"/>
      <c r="L189" s="346"/>
      <c r="M189" s="138">
        <v>44</v>
      </c>
      <c r="N189" s="49"/>
      <c r="O189" s="346"/>
      <c r="P189" s="346"/>
      <c r="Q189" s="346"/>
      <c r="R189" s="346">
        <f t="shared" si="2"/>
        <v>0</v>
      </c>
      <c r="S189" s="138">
        <v>44</v>
      </c>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row>
    <row r="190" spans="1:255">
      <c r="A190" s="176">
        <v>45</v>
      </c>
      <c r="B190" s="77"/>
      <c r="C190" s="77"/>
      <c r="D190" s="77"/>
      <c r="E190" s="51"/>
      <c r="F190" s="49"/>
      <c r="G190" s="77"/>
      <c r="H190" s="77"/>
      <c r="I190" s="77"/>
      <c r="J190" s="77"/>
      <c r="K190" s="346"/>
      <c r="L190" s="346"/>
      <c r="M190" s="138">
        <v>45</v>
      </c>
      <c r="N190" s="49"/>
      <c r="O190" s="346"/>
      <c r="P190" s="346"/>
      <c r="Q190" s="346"/>
      <c r="R190" s="346">
        <f t="shared" si="2"/>
        <v>0</v>
      </c>
      <c r="S190" s="138">
        <v>45</v>
      </c>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row>
    <row r="191" spans="1:255">
      <c r="A191" s="176">
        <v>46</v>
      </c>
      <c r="B191" s="77"/>
      <c r="C191" s="77"/>
      <c r="D191" s="77"/>
      <c r="E191" s="51"/>
      <c r="F191" s="49"/>
      <c r="G191" s="77"/>
      <c r="H191" s="77"/>
      <c r="I191" s="77"/>
      <c r="J191" s="77"/>
      <c r="K191" s="346"/>
      <c r="L191" s="346"/>
      <c r="M191" s="138">
        <v>46</v>
      </c>
      <c r="N191" s="49"/>
      <c r="O191" s="346"/>
      <c r="P191" s="346"/>
      <c r="Q191" s="346"/>
      <c r="R191" s="346">
        <f t="shared" si="2"/>
        <v>0</v>
      </c>
      <c r="S191" s="138">
        <v>46</v>
      </c>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row>
    <row r="192" spans="1:255">
      <c r="A192" s="176">
        <v>47</v>
      </c>
      <c r="B192" s="77"/>
      <c r="C192" s="77"/>
      <c r="D192" s="77"/>
      <c r="E192" s="51"/>
      <c r="F192" s="49"/>
      <c r="G192" s="77"/>
      <c r="H192" s="77"/>
      <c r="I192" s="77"/>
      <c r="J192" s="77"/>
      <c r="K192" s="346"/>
      <c r="L192" s="346"/>
      <c r="M192" s="138">
        <v>47</v>
      </c>
      <c r="N192" s="49"/>
      <c r="O192" s="346"/>
      <c r="P192" s="346"/>
      <c r="Q192" s="346"/>
      <c r="R192" s="346">
        <f t="shared" si="2"/>
        <v>0</v>
      </c>
      <c r="S192" s="138">
        <v>47</v>
      </c>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row>
    <row r="193" spans="1:255">
      <c r="A193" s="176">
        <v>48</v>
      </c>
      <c r="B193" s="77"/>
      <c r="C193" s="77"/>
      <c r="D193" s="77"/>
      <c r="E193" s="51"/>
      <c r="F193" s="49"/>
      <c r="G193" s="77"/>
      <c r="H193" s="77"/>
      <c r="I193" s="77"/>
      <c r="J193" s="77"/>
      <c r="K193" s="346"/>
      <c r="L193" s="346"/>
      <c r="M193" s="138">
        <v>48</v>
      </c>
      <c r="N193" s="49"/>
      <c r="O193" s="346"/>
      <c r="P193" s="346"/>
      <c r="Q193" s="346"/>
      <c r="R193" s="346">
        <f t="shared" si="2"/>
        <v>0</v>
      </c>
      <c r="S193" s="138">
        <v>48</v>
      </c>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row>
    <row r="194" spans="1:255">
      <c r="A194" s="176">
        <v>49</v>
      </c>
      <c r="B194" s="77"/>
      <c r="C194" s="77"/>
      <c r="D194" s="77"/>
      <c r="E194" s="51"/>
      <c r="F194" s="49"/>
      <c r="G194" s="77"/>
      <c r="H194" s="77"/>
      <c r="I194" s="77"/>
      <c r="J194" s="77"/>
      <c r="K194" s="346"/>
      <c r="L194" s="346"/>
      <c r="M194" s="138">
        <v>49</v>
      </c>
      <c r="N194" s="49"/>
      <c r="O194" s="346"/>
      <c r="P194" s="346"/>
      <c r="Q194" s="346"/>
      <c r="R194" s="346">
        <f t="shared" si="2"/>
        <v>0</v>
      </c>
      <c r="S194" s="138">
        <v>49</v>
      </c>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row>
    <row r="195" spans="1:255">
      <c r="A195" s="176">
        <v>50</v>
      </c>
      <c r="B195" s="77"/>
      <c r="C195" s="77"/>
      <c r="D195" s="77"/>
      <c r="E195" s="51"/>
      <c r="F195" s="49"/>
      <c r="G195" s="77"/>
      <c r="H195" s="77"/>
      <c r="I195" s="77"/>
      <c r="J195" s="77"/>
      <c r="K195" s="346"/>
      <c r="L195" s="346"/>
      <c r="M195" s="138">
        <v>50</v>
      </c>
      <c r="N195" s="49"/>
      <c r="O195" s="346"/>
      <c r="P195" s="346"/>
      <c r="Q195" s="346"/>
      <c r="R195" s="346">
        <f t="shared" si="2"/>
        <v>0</v>
      </c>
      <c r="S195" s="138">
        <v>50</v>
      </c>
    </row>
    <row r="196" spans="1:255">
      <c r="A196" s="176">
        <v>51</v>
      </c>
      <c r="B196" s="77"/>
      <c r="C196" s="77"/>
      <c r="D196" s="77"/>
      <c r="E196" s="51"/>
      <c r="F196" s="49"/>
      <c r="G196" s="77"/>
      <c r="H196" s="77"/>
      <c r="I196" s="77"/>
      <c r="J196" s="77"/>
      <c r="K196" s="346"/>
      <c r="L196" s="346"/>
      <c r="M196" s="138">
        <v>51</v>
      </c>
      <c r="N196" s="49"/>
      <c r="O196" s="346"/>
      <c r="P196" s="346"/>
      <c r="Q196" s="346"/>
      <c r="R196" s="346">
        <f t="shared" si="2"/>
        <v>0</v>
      </c>
      <c r="S196" s="138">
        <v>51</v>
      </c>
    </row>
    <row r="197" spans="1:255">
      <c r="A197" s="176">
        <v>52</v>
      </c>
      <c r="B197" s="77"/>
      <c r="C197" s="77"/>
      <c r="D197" s="77"/>
      <c r="E197" s="51"/>
      <c r="F197" s="49"/>
      <c r="G197" s="77"/>
      <c r="H197" s="77"/>
      <c r="I197" s="77"/>
      <c r="J197" s="77"/>
      <c r="K197" s="346"/>
      <c r="L197" s="346"/>
      <c r="M197" s="138">
        <v>52</v>
      </c>
      <c r="N197" s="49"/>
      <c r="O197" s="346"/>
      <c r="P197" s="346"/>
      <c r="Q197" s="346"/>
      <c r="R197" s="346">
        <f t="shared" si="2"/>
        <v>0</v>
      </c>
      <c r="S197" s="138">
        <v>52</v>
      </c>
    </row>
    <row r="198" spans="1:255">
      <c r="A198" s="176">
        <v>53</v>
      </c>
      <c r="B198" s="77"/>
      <c r="C198" s="77"/>
      <c r="D198" s="77"/>
      <c r="E198" s="51"/>
      <c r="F198" s="49"/>
      <c r="G198" s="77"/>
      <c r="H198" s="77"/>
      <c r="I198" s="77"/>
      <c r="J198" s="77"/>
      <c r="K198" s="346"/>
      <c r="L198" s="346"/>
      <c r="M198" s="138">
        <v>53</v>
      </c>
      <c r="N198" s="49"/>
      <c r="O198" s="346"/>
      <c r="P198" s="346"/>
      <c r="Q198" s="346"/>
      <c r="R198" s="346">
        <f t="shared" si="2"/>
        <v>0</v>
      </c>
      <c r="S198" s="138">
        <v>53</v>
      </c>
    </row>
    <row r="199" spans="1:255">
      <c r="A199" s="176">
        <v>54</v>
      </c>
      <c r="B199" s="77"/>
      <c r="C199" s="77"/>
      <c r="D199" s="77"/>
      <c r="E199" s="51"/>
      <c r="F199" s="49"/>
      <c r="G199" s="77"/>
      <c r="H199" s="77"/>
      <c r="I199" s="77"/>
      <c r="J199" s="77"/>
      <c r="K199" s="346"/>
      <c r="L199" s="346"/>
      <c r="M199" s="138">
        <v>54</v>
      </c>
      <c r="N199" s="49"/>
      <c r="O199" s="346"/>
      <c r="P199" s="346"/>
      <c r="Q199" s="346"/>
      <c r="R199" s="346">
        <f t="shared" si="2"/>
        <v>0</v>
      </c>
      <c r="S199" s="138">
        <v>54</v>
      </c>
    </row>
    <row r="200" spans="1:255">
      <c r="A200" s="176">
        <v>55</v>
      </c>
      <c r="B200" s="77"/>
      <c r="C200" s="77"/>
      <c r="D200" s="77"/>
      <c r="E200" s="51"/>
      <c r="F200" s="49"/>
      <c r="G200" s="77"/>
      <c r="H200" s="77"/>
      <c r="I200" s="77"/>
      <c r="J200" s="77"/>
      <c r="K200" s="346"/>
      <c r="L200" s="346"/>
      <c r="M200" s="138">
        <v>55</v>
      </c>
      <c r="N200" s="49"/>
      <c r="O200" s="346"/>
      <c r="P200" s="346"/>
      <c r="Q200" s="346"/>
      <c r="R200" s="346">
        <f t="shared" si="2"/>
        <v>0</v>
      </c>
      <c r="S200" s="138">
        <v>55</v>
      </c>
    </row>
    <row r="201" spans="1:255">
      <c r="A201" s="176">
        <v>56</v>
      </c>
      <c r="B201" s="77"/>
      <c r="C201" s="77"/>
      <c r="D201" s="77"/>
      <c r="E201" s="51"/>
      <c r="F201" s="49"/>
      <c r="G201" s="77"/>
      <c r="H201" s="77"/>
      <c r="I201" s="77"/>
      <c r="J201" s="77"/>
      <c r="K201" s="346"/>
      <c r="L201" s="346"/>
      <c r="M201" s="138">
        <v>56</v>
      </c>
      <c r="N201" s="49"/>
      <c r="O201" s="346"/>
      <c r="P201" s="346"/>
      <c r="Q201" s="346"/>
      <c r="R201" s="346">
        <f t="shared" si="2"/>
        <v>0</v>
      </c>
      <c r="S201" s="138">
        <v>56</v>
      </c>
    </row>
    <row r="202" spans="1:255">
      <c r="A202" s="176">
        <v>57</v>
      </c>
      <c r="B202" s="77"/>
      <c r="C202" s="77"/>
      <c r="D202" s="77"/>
      <c r="E202" s="51"/>
      <c r="F202" s="49"/>
      <c r="G202" s="77"/>
      <c r="H202" s="77"/>
      <c r="I202" s="77"/>
      <c r="J202" s="77"/>
      <c r="K202" s="346"/>
      <c r="L202" s="346"/>
      <c r="M202" s="138">
        <v>57</v>
      </c>
      <c r="N202" s="49"/>
      <c r="O202" s="346"/>
      <c r="P202" s="346"/>
      <c r="Q202" s="346"/>
      <c r="R202" s="346">
        <f t="shared" si="2"/>
        <v>0</v>
      </c>
      <c r="S202" s="138">
        <v>57</v>
      </c>
    </row>
    <row r="203" spans="1:255">
      <c r="A203" s="176">
        <v>58</v>
      </c>
      <c r="B203" s="77"/>
      <c r="C203" s="77"/>
      <c r="D203" s="77"/>
      <c r="E203" s="51"/>
      <c r="F203" s="49"/>
      <c r="G203" s="77"/>
      <c r="H203" s="77"/>
      <c r="I203" s="77"/>
      <c r="J203" s="77"/>
      <c r="K203" s="346"/>
      <c r="L203" s="346"/>
      <c r="M203" s="138">
        <v>58</v>
      </c>
      <c r="N203" s="49"/>
      <c r="O203" s="346"/>
      <c r="P203" s="346"/>
      <c r="Q203" s="346"/>
      <c r="R203" s="346">
        <f t="shared" si="2"/>
        <v>0</v>
      </c>
      <c r="S203" s="138">
        <v>58</v>
      </c>
    </row>
    <row r="204" spans="1:255">
      <c r="A204" s="176">
        <v>59</v>
      </c>
      <c r="B204" s="77"/>
      <c r="C204" s="77"/>
      <c r="D204" s="77"/>
      <c r="E204" s="51"/>
      <c r="F204" s="49"/>
      <c r="G204" s="77"/>
      <c r="H204" s="77"/>
      <c r="I204" s="77"/>
      <c r="J204" s="77"/>
      <c r="K204" s="346"/>
      <c r="L204" s="346"/>
      <c r="M204" s="138">
        <v>59</v>
      </c>
      <c r="N204" s="49"/>
      <c r="O204" s="346"/>
      <c r="P204" s="346"/>
      <c r="Q204" s="346"/>
      <c r="R204" s="346">
        <f t="shared" si="2"/>
        <v>0</v>
      </c>
      <c r="S204" s="138">
        <v>59</v>
      </c>
    </row>
    <row r="205" spans="1:255">
      <c r="A205" s="176">
        <v>60</v>
      </c>
      <c r="B205" s="77"/>
      <c r="C205" s="77"/>
      <c r="D205" s="77"/>
      <c r="E205" s="51"/>
      <c r="F205" s="49"/>
      <c r="G205" s="77"/>
      <c r="H205" s="77"/>
      <c r="I205" s="77"/>
      <c r="J205" s="77"/>
      <c r="K205" s="346"/>
      <c r="L205" s="346"/>
      <c r="M205" s="138">
        <v>60</v>
      </c>
      <c r="N205" s="49"/>
      <c r="O205" s="346"/>
      <c r="P205" s="346"/>
      <c r="Q205" s="346"/>
      <c r="R205" s="346">
        <f t="shared" si="2"/>
        <v>0</v>
      </c>
      <c r="S205" s="138">
        <v>60</v>
      </c>
    </row>
    <row r="206" spans="1:255">
      <c r="A206" s="176">
        <v>61</v>
      </c>
      <c r="B206" s="77"/>
      <c r="C206" s="77"/>
      <c r="D206" s="77"/>
      <c r="E206" s="51"/>
      <c r="F206" s="49"/>
      <c r="G206" s="77"/>
      <c r="H206" s="77"/>
      <c r="I206" s="77"/>
      <c r="J206" s="77"/>
      <c r="K206" s="346"/>
      <c r="L206" s="346"/>
      <c r="M206" s="138">
        <v>61</v>
      </c>
      <c r="N206" s="49"/>
      <c r="O206" s="346"/>
      <c r="P206" s="346"/>
      <c r="Q206" s="346"/>
      <c r="R206" s="346">
        <f t="shared" si="2"/>
        <v>0</v>
      </c>
      <c r="S206" s="138">
        <v>61</v>
      </c>
    </row>
    <row r="207" spans="1:255">
      <c r="A207" s="176">
        <v>62</v>
      </c>
      <c r="B207" s="77"/>
      <c r="C207" s="77"/>
      <c r="D207" s="77"/>
      <c r="E207" s="51"/>
      <c r="F207" s="49"/>
      <c r="G207" s="77"/>
      <c r="H207" s="77"/>
      <c r="I207" s="77"/>
      <c r="J207" s="77"/>
      <c r="K207" s="346"/>
      <c r="L207" s="346"/>
      <c r="M207" s="138">
        <v>62</v>
      </c>
      <c r="N207" s="49"/>
      <c r="O207" s="346"/>
      <c r="P207" s="346"/>
      <c r="Q207" s="346"/>
      <c r="R207" s="346">
        <f t="shared" si="2"/>
        <v>0</v>
      </c>
      <c r="S207" s="138">
        <v>62</v>
      </c>
    </row>
    <row r="208" spans="1:255">
      <c r="A208" s="176">
        <v>63</v>
      </c>
      <c r="B208" s="77"/>
      <c r="C208" s="77"/>
      <c r="D208" s="77"/>
      <c r="E208" s="51"/>
      <c r="F208" s="49"/>
      <c r="G208" s="77"/>
      <c r="H208" s="77"/>
      <c r="I208" s="77"/>
      <c r="J208" s="77"/>
      <c r="K208" s="346"/>
      <c r="L208" s="346"/>
      <c r="M208" s="138">
        <v>63</v>
      </c>
      <c r="N208" s="49"/>
      <c r="O208" s="346"/>
      <c r="P208" s="346"/>
      <c r="Q208" s="346"/>
      <c r="R208" s="346">
        <f t="shared" si="2"/>
        <v>0</v>
      </c>
      <c r="S208" s="138">
        <v>63</v>
      </c>
    </row>
    <row r="209" spans="1:19">
      <c r="A209" s="176">
        <v>64</v>
      </c>
      <c r="B209" s="77"/>
      <c r="C209" s="77"/>
      <c r="D209" s="77"/>
      <c r="E209" s="51"/>
      <c r="F209" s="49"/>
      <c r="G209" s="77"/>
      <c r="H209" s="77"/>
      <c r="I209" s="77"/>
      <c r="J209" s="77"/>
      <c r="K209" s="346"/>
      <c r="L209" s="346"/>
      <c r="M209" s="138">
        <v>64</v>
      </c>
      <c r="N209" s="49"/>
      <c r="O209" s="346"/>
      <c r="P209" s="346"/>
      <c r="Q209" s="346"/>
      <c r="R209" s="346">
        <f t="shared" si="2"/>
        <v>0</v>
      </c>
      <c r="S209" s="138">
        <v>64</v>
      </c>
    </row>
    <row r="210" spans="1:19" ht="15.75" thickBot="1">
      <c r="A210" s="180">
        <v>65</v>
      </c>
      <c r="B210" s="442" t="s">
        <v>4055</v>
      </c>
      <c r="C210" s="374"/>
      <c r="D210" s="374"/>
      <c r="E210" s="378"/>
      <c r="F210" s="405"/>
      <c r="G210" s="374"/>
      <c r="H210" s="374"/>
      <c r="I210" s="374"/>
      <c r="J210" s="155">
        <f>SUM(J146:J209)</f>
        <v>0</v>
      </c>
      <c r="K210" s="377">
        <f>SUM(K146:K209)</f>
        <v>0</v>
      </c>
      <c r="L210" s="377">
        <f>SUM(L146:L209)</f>
        <v>0</v>
      </c>
      <c r="M210" s="156">
        <v>65</v>
      </c>
      <c r="N210" s="72"/>
      <c r="O210" s="307">
        <f>SUM(O146:O209)</f>
        <v>0</v>
      </c>
      <c r="P210" s="307">
        <f>SUM(P146:P209)</f>
        <v>0</v>
      </c>
      <c r="Q210" s="307">
        <f>SUM(Q146:Q209)</f>
        <v>0</v>
      </c>
      <c r="R210" s="307">
        <f>SUM(R146:R209)</f>
        <v>0</v>
      </c>
      <c r="S210" s="156">
        <v>65</v>
      </c>
    </row>
    <row r="211" spans="1:19">
      <c r="A211" s="1866"/>
      <c r="B211" s="1866"/>
      <c r="J211" s="533"/>
      <c r="K211" s="562"/>
      <c r="L211" s="562"/>
      <c r="M211" s="1866"/>
      <c r="N211" s="533"/>
      <c r="O211" s="563"/>
      <c r="P211" s="563"/>
      <c r="Q211" s="563"/>
      <c r="R211" s="563"/>
      <c r="S211" s="1866"/>
    </row>
    <row r="212" spans="1:19">
      <c r="A212" s="1848" t="s">
        <v>1123</v>
      </c>
      <c r="B212" s="11"/>
      <c r="C212" s="11"/>
      <c r="D212" s="11"/>
      <c r="E212" s="11"/>
      <c r="F212" s="1848" t="s">
        <v>1123</v>
      </c>
      <c r="G212" s="11"/>
      <c r="H212" s="11"/>
      <c r="I212" s="11"/>
      <c r="J212" s="11"/>
      <c r="K212" s="11"/>
      <c r="L212" s="11"/>
      <c r="M212" s="11"/>
      <c r="N212" s="1848" t="s">
        <v>1123</v>
      </c>
      <c r="O212" s="11"/>
      <c r="P212" s="11"/>
      <c r="Q212" s="11"/>
      <c r="R212" s="11"/>
      <c r="S212" s="11"/>
    </row>
    <row r="213" spans="1:19">
      <c r="A213" s="44" t="s">
        <v>864</v>
      </c>
      <c r="B213" s="44"/>
      <c r="C213" s="44"/>
      <c r="D213" s="44"/>
      <c r="E213" s="44"/>
      <c r="F213" s="44" t="s">
        <v>865</v>
      </c>
      <c r="G213" s="44"/>
      <c r="H213" s="44"/>
      <c r="I213" s="44"/>
      <c r="J213" s="284"/>
      <c r="K213" s="284"/>
      <c r="L213" s="284"/>
      <c r="M213" s="44"/>
      <c r="N213" s="44" t="s">
        <v>866</v>
      </c>
      <c r="O213" s="44"/>
      <c r="P213" s="284"/>
      <c r="Q213" s="284"/>
      <c r="R213" s="284"/>
      <c r="S213" s="44"/>
    </row>
  </sheetData>
  <mergeCells count="3">
    <mergeCell ref="C31:D35"/>
    <mergeCell ref="H32:I36"/>
    <mergeCell ref="O33:P37"/>
  </mergeCells>
  <phoneticPr fontId="0" type="noConversion"/>
  <printOptions horizontalCentered="1" verticalCentered="1"/>
  <pageMargins left="0" right="0" top="0" bottom="0" header="0" footer="0"/>
  <pageSetup scale="75" fitToWidth="3" fitToHeight="3" pageOrder="overThenDown" orientation="portrait" horizontalDpi="300" verticalDpi="300" r:id="rId1"/>
  <headerFooter alignWithMargins="0"/>
  <rowBreaks count="1" manualBreakCount="1">
    <brk id="136" max="18" man="1"/>
  </rowBreaks>
  <colBreaks count="2" manualBreakCount="2">
    <brk id="5" max="56" man="1"/>
    <brk id="13" max="56" man="1"/>
  </colBreaks>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6">
    <tabColor rgb="FF00B050"/>
  </sheetPr>
  <dimension ref="A1:H122"/>
  <sheetViews>
    <sheetView defaultGridColor="0" view="pageBreakPreview" topLeftCell="A19" colorId="22" zoomScale="60" zoomScaleNormal="85" workbookViewId="0">
      <selection activeCell="K54" sqref="K54"/>
    </sheetView>
  </sheetViews>
  <sheetFormatPr defaultColWidth="9.6640625" defaultRowHeight="15"/>
  <cols>
    <col min="1" max="1" width="4.6640625" style="4" customWidth="1"/>
    <col min="2" max="2" width="22.6640625" style="4" customWidth="1"/>
    <col min="3" max="3" width="13.33203125" style="4" customWidth="1"/>
    <col min="4" max="4" width="12.6640625" style="4" customWidth="1"/>
    <col min="5" max="5" width="15" style="4" customWidth="1"/>
    <col min="6" max="6" width="14.21875" style="4" customWidth="1"/>
    <col min="7" max="7" width="12.6640625" style="4" customWidth="1"/>
    <col min="8" max="8" width="13.6640625" style="4" customWidth="1"/>
    <col min="9" max="16384" width="9.6640625" style="4"/>
  </cols>
  <sheetData>
    <row r="1" spans="1:8">
      <c r="A1" s="13" t="s">
        <v>2838</v>
      </c>
      <c r="B1" s="41"/>
      <c r="C1" s="41"/>
      <c r="D1" s="130" t="s">
        <v>3932</v>
      </c>
      <c r="E1" s="41"/>
      <c r="F1" s="130" t="s">
        <v>2840</v>
      </c>
      <c r="G1" s="129" t="s">
        <v>2841</v>
      </c>
      <c r="H1" s="42"/>
    </row>
    <row r="2" spans="1:8">
      <c r="A2" s="47" t="str">
        <f>'[34]Data Sheet'!$C$25</f>
        <v>ORANGE AND ROCKLAND UTILITIES, INC.</v>
      </c>
      <c r="B2" s="11"/>
      <c r="C2" s="11"/>
      <c r="D2" s="66" t="s">
        <v>2621</v>
      </c>
      <c r="E2" s="11"/>
      <c r="F2" s="66" t="s">
        <v>2842</v>
      </c>
      <c r="G2" s="53"/>
      <c r="H2" s="48"/>
    </row>
    <row r="3" spans="1:8" ht="15" customHeight="1">
      <c r="A3" s="47"/>
      <c r="B3" s="11"/>
      <c r="C3" s="11"/>
      <c r="D3" s="66" t="s">
        <v>1685</v>
      </c>
      <c r="E3" s="11"/>
      <c r="F3" s="462" t="str">
        <f>'Data Sheet'!$C$40</f>
        <v>4/30/2014</v>
      </c>
      <c r="G3" s="1271" t="str">
        <f>'Data Sheet'!$C$38</f>
        <v>12/31/2013</v>
      </c>
      <c r="H3" s="51"/>
    </row>
    <row r="4" spans="1:8" ht="15" customHeight="1">
      <c r="A4" s="62"/>
      <c r="B4" s="63"/>
      <c r="C4" s="63"/>
      <c r="D4" s="63"/>
      <c r="E4" s="63"/>
      <c r="F4" s="63"/>
      <c r="G4" s="63"/>
      <c r="H4" s="60"/>
    </row>
    <row r="5" spans="1:8">
      <c r="A5" s="202" t="s">
        <v>867</v>
      </c>
      <c r="B5" s="44"/>
      <c r="C5" s="44"/>
      <c r="D5" s="44"/>
      <c r="E5" s="44"/>
      <c r="F5" s="44"/>
      <c r="G5" s="44"/>
      <c r="H5" s="45"/>
    </row>
    <row r="6" spans="1:8">
      <c r="A6" s="202" t="s">
        <v>2348</v>
      </c>
      <c r="B6" s="44"/>
      <c r="C6" s="44"/>
      <c r="D6" s="44"/>
      <c r="E6" s="44"/>
      <c r="F6" s="44"/>
      <c r="G6" s="44"/>
      <c r="H6" s="45"/>
    </row>
    <row r="7" spans="1:8">
      <c r="A7" s="49"/>
      <c r="B7" s="52"/>
      <c r="C7" s="52"/>
      <c r="D7" s="52"/>
      <c r="E7" s="52"/>
      <c r="F7" s="52"/>
      <c r="G7" s="52"/>
      <c r="H7" s="51"/>
    </row>
    <row r="8" spans="1:8">
      <c r="A8" s="418" t="s">
        <v>1463</v>
      </c>
      <c r="B8" s="1845" t="s">
        <v>868</v>
      </c>
      <c r="C8" s="135"/>
      <c r="D8" s="135"/>
      <c r="E8" s="135"/>
      <c r="F8" s="135"/>
      <c r="G8" s="135"/>
      <c r="H8" s="136"/>
    </row>
    <row r="9" spans="1:8">
      <c r="A9" s="134"/>
      <c r="B9" s="1845" t="s">
        <v>869</v>
      </c>
      <c r="C9" s="135"/>
      <c r="D9" s="135"/>
      <c r="E9" s="135"/>
      <c r="F9" s="135"/>
      <c r="G9" s="135"/>
      <c r="H9" s="136"/>
    </row>
    <row r="10" spans="1:8">
      <c r="A10" s="418" t="s">
        <v>422</v>
      </c>
      <c r="B10" s="1845" t="s">
        <v>4054</v>
      </c>
      <c r="C10" s="135"/>
      <c r="D10" s="135"/>
      <c r="E10" s="135"/>
      <c r="F10" s="135"/>
      <c r="G10" s="135"/>
      <c r="H10" s="136"/>
    </row>
    <row r="11" spans="1:8">
      <c r="A11" s="134"/>
      <c r="B11" s="1845" t="s">
        <v>1240</v>
      </c>
      <c r="C11" s="135"/>
      <c r="D11" s="135"/>
      <c r="E11" s="135"/>
      <c r="F11" s="135"/>
      <c r="G11" s="135"/>
      <c r="H11" s="136"/>
    </row>
    <row r="12" spans="1:8">
      <c r="A12" s="134"/>
      <c r="B12" s="1845" t="s">
        <v>1241</v>
      </c>
      <c r="C12" s="135"/>
      <c r="D12" s="135"/>
      <c r="E12" s="135"/>
      <c r="F12" s="135"/>
      <c r="G12" s="135"/>
      <c r="H12" s="136"/>
    </row>
    <row r="13" spans="1:8">
      <c r="A13" s="418" t="s">
        <v>423</v>
      </c>
      <c r="B13" s="1845" t="s">
        <v>1242</v>
      </c>
      <c r="C13" s="135"/>
      <c r="D13" s="135"/>
      <c r="E13" s="135"/>
      <c r="F13" s="135"/>
      <c r="G13" s="135"/>
      <c r="H13" s="136"/>
    </row>
    <row r="14" spans="1:8">
      <c r="A14" s="134"/>
      <c r="B14" s="1845" t="s">
        <v>1243</v>
      </c>
      <c r="C14" s="135"/>
      <c r="D14" s="135"/>
      <c r="E14" s="135"/>
      <c r="F14" s="135"/>
      <c r="G14" s="135"/>
      <c r="H14" s="136"/>
    </row>
    <row r="15" spans="1:8">
      <c r="A15" s="418" t="s">
        <v>2832</v>
      </c>
      <c r="B15" s="1845" t="s">
        <v>1244</v>
      </c>
      <c r="C15" s="135"/>
      <c r="D15" s="135"/>
      <c r="E15" s="135"/>
      <c r="F15" s="135"/>
      <c r="G15" s="135"/>
      <c r="H15" s="136"/>
    </row>
    <row r="16" spans="1:8">
      <c r="A16" s="418" t="s">
        <v>1336</v>
      </c>
      <c r="B16" s="1845" t="s">
        <v>1245</v>
      </c>
      <c r="C16" s="135"/>
      <c r="D16" s="135"/>
      <c r="E16" s="135"/>
      <c r="F16" s="135"/>
      <c r="G16" s="135"/>
      <c r="H16" s="136"/>
    </row>
    <row r="17" spans="1:8">
      <c r="A17" s="134"/>
      <c r="B17" s="1845" t="s">
        <v>4256</v>
      </c>
      <c r="C17" s="135"/>
      <c r="D17" s="135"/>
      <c r="E17" s="135"/>
      <c r="F17" s="135"/>
      <c r="G17" s="135"/>
      <c r="H17" s="136"/>
    </row>
    <row r="18" spans="1:8">
      <c r="A18" s="134"/>
      <c r="B18" s="1845" t="s">
        <v>3775</v>
      </c>
      <c r="C18" s="135"/>
      <c r="D18" s="135"/>
      <c r="E18" s="135"/>
      <c r="F18" s="135"/>
      <c r="G18" s="135"/>
      <c r="H18" s="136"/>
    </row>
    <row r="19" spans="1:8">
      <c r="A19" s="134"/>
      <c r="B19" s="1845" t="s">
        <v>2568</v>
      </c>
      <c r="C19" s="135"/>
      <c r="D19" s="135"/>
      <c r="E19" s="135"/>
      <c r="F19" s="135"/>
      <c r="G19" s="135"/>
      <c r="H19" s="136"/>
    </row>
    <row r="20" spans="1:8">
      <c r="A20" s="134"/>
      <c r="B20" s="1845" t="s">
        <v>2569</v>
      </c>
      <c r="C20" s="135"/>
      <c r="D20" s="135"/>
      <c r="E20" s="135"/>
      <c r="F20" s="135"/>
      <c r="G20" s="135"/>
      <c r="H20" s="136"/>
    </row>
    <row r="21" spans="1:8">
      <c r="A21" s="134"/>
      <c r="B21" s="1845" t="s">
        <v>2570</v>
      </c>
      <c r="C21" s="135"/>
      <c r="D21" s="135"/>
      <c r="E21" s="135"/>
      <c r="F21" s="135"/>
      <c r="G21" s="135"/>
      <c r="H21" s="136"/>
    </row>
    <row r="22" spans="1:8">
      <c r="A22" s="418" t="s">
        <v>1568</v>
      </c>
      <c r="B22" s="1845" t="s">
        <v>2571</v>
      </c>
      <c r="C22" s="135"/>
      <c r="D22" s="135"/>
      <c r="E22" s="135"/>
      <c r="F22" s="135"/>
      <c r="G22" s="135"/>
      <c r="H22" s="136"/>
    </row>
    <row r="23" spans="1:8">
      <c r="A23" s="134"/>
      <c r="B23" s="1845" t="s">
        <v>3760</v>
      </c>
      <c r="C23" s="135"/>
      <c r="D23" s="135"/>
      <c r="E23" s="135"/>
      <c r="F23" s="135"/>
      <c r="G23" s="135"/>
      <c r="H23" s="136"/>
    </row>
    <row r="24" spans="1:8">
      <c r="A24" s="134"/>
      <c r="B24" s="1845" t="s">
        <v>3761</v>
      </c>
      <c r="C24" s="135"/>
      <c r="D24" s="135"/>
      <c r="E24" s="135"/>
      <c r="F24" s="135"/>
      <c r="G24" s="135"/>
      <c r="H24" s="136"/>
    </row>
    <row r="25" spans="1:8">
      <c r="A25" s="134"/>
      <c r="B25" s="1845" t="s">
        <v>3762</v>
      </c>
      <c r="C25" s="135"/>
      <c r="D25" s="135"/>
      <c r="E25" s="135"/>
      <c r="F25" s="135"/>
      <c r="G25" s="135"/>
      <c r="H25" s="136"/>
    </row>
    <row r="26" spans="1:8">
      <c r="A26" s="418" t="s">
        <v>1574</v>
      </c>
      <c r="B26" s="1845" t="s">
        <v>2171</v>
      </c>
      <c r="C26" s="135"/>
      <c r="D26" s="135"/>
      <c r="E26" s="135"/>
      <c r="F26" s="135"/>
      <c r="G26" s="135"/>
      <c r="H26" s="136"/>
    </row>
    <row r="27" spans="1:8">
      <c r="A27" s="379"/>
      <c r="B27" s="406"/>
      <c r="C27" s="407"/>
      <c r="D27" s="406"/>
      <c r="E27" s="407"/>
      <c r="F27" s="407"/>
      <c r="G27" s="407"/>
      <c r="H27" s="382"/>
    </row>
    <row r="28" spans="1:8">
      <c r="A28" s="389"/>
      <c r="B28" s="408"/>
      <c r="C28" s="135" t="s">
        <v>3763</v>
      </c>
      <c r="D28" s="408"/>
      <c r="E28" s="409" t="s">
        <v>3764</v>
      </c>
      <c r="F28" s="409"/>
      <c r="G28" s="409"/>
      <c r="H28" s="410"/>
    </row>
    <row r="29" spans="1:8">
      <c r="A29" s="389"/>
      <c r="B29" s="390" t="s">
        <v>3765</v>
      </c>
      <c r="C29" s="191"/>
      <c r="D29" s="394"/>
      <c r="E29" s="191"/>
      <c r="F29" s="191"/>
      <c r="G29" s="191"/>
      <c r="H29" s="192"/>
    </row>
    <row r="30" spans="1:8">
      <c r="A30" s="389"/>
      <c r="B30" s="390" t="s">
        <v>3766</v>
      </c>
      <c r="C30" s="390" t="s">
        <v>641</v>
      </c>
      <c r="D30" s="390" t="s">
        <v>641</v>
      </c>
      <c r="E30" s="408" t="s">
        <v>642</v>
      </c>
      <c r="F30" s="390" t="s">
        <v>643</v>
      </c>
      <c r="G30" s="447" t="s">
        <v>644</v>
      </c>
      <c r="H30" s="448" t="s">
        <v>3767</v>
      </c>
    </row>
    <row r="31" spans="1:8">
      <c r="A31" s="411" t="s">
        <v>4231</v>
      </c>
      <c r="B31" s="390" t="s">
        <v>80</v>
      </c>
      <c r="C31" s="390" t="s">
        <v>83</v>
      </c>
      <c r="D31" s="390" t="s">
        <v>1119</v>
      </c>
      <c r="E31" s="390" t="s">
        <v>653</v>
      </c>
      <c r="F31" s="390" t="s">
        <v>653</v>
      </c>
      <c r="G31" s="447" t="s">
        <v>3768</v>
      </c>
      <c r="H31" s="412" t="s">
        <v>3769</v>
      </c>
    </row>
    <row r="32" spans="1:8">
      <c r="A32" s="413" t="s">
        <v>4234</v>
      </c>
      <c r="B32" s="393" t="s">
        <v>74</v>
      </c>
      <c r="C32" s="393" t="s">
        <v>2140</v>
      </c>
      <c r="D32" s="393" t="s">
        <v>2141</v>
      </c>
      <c r="E32" s="393" t="s">
        <v>2142</v>
      </c>
      <c r="F32" s="393" t="s">
        <v>4070</v>
      </c>
      <c r="G32" s="449" t="s">
        <v>3770</v>
      </c>
      <c r="H32" s="450" t="s">
        <v>4072</v>
      </c>
    </row>
    <row r="33" spans="1:8">
      <c r="A33" s="176">
        <v>1</v>
      </c>
      <c r="B33" s="77"/>
      <c r="C33" s="346"/>
      <c r="D33" s="346"/>
      <c r="E33" s="215"/>
      <c r="F33" s="215"/>
      <c r="G33" s="344"/>
      <c r="H33" s="414">
        <f t="shared" ref="H33:H47" si="0">SUM(E33:G33)</f>
        <v>0</v>
      </c>
    </row>
    <row r="34" spans="1:8">
      <c r="A34" s="176">
        <v>2</v>
      </c>
      <c r="B34" s="77"/>
      <c r="C34" s="346"/>
      <c r="D34" s="346"/>
      <c r="E34" s="346"/>
      <c r="F34" s="346"/>
      <c r="G34" s="347"/>
      <c r="H34" s="416">
        <f t="shared" si="0"/>
        <v>0</v>
      </c>
    </row>
    <row r="35" spans="1:8" ht="15.75">
      <c r="A35" s="176">
        <v>3</v>
      </c>
      <c r="B35" s="1670" t="s">
        <v>1559</v>
      </c>
      <c r="C35" s="346"/>
      <c r="D35" s="346"/>
      <c r="E35" s="346"/>
      <c r="F35" s="346"/>
      <c r="G35" s="347"/>
      <c r="H35" s="416">
        <f t="shared" si="0"/>
        <v>0</v>
      </c>
    </row>
    <row r="36" spans="1:8">
      <c r="A36" s="176">
        <v>4</v>
      </c>
      <c r="B36" s="77"/>
      <c r="C36" s="346"/>
      <c r="D36" s="346"/>
      <c r="E36" s="346"/>
      <c r="F36" s="346"/>
      <c r="G36" s="347"/>
      <c r="H36" s="416">
        <f t="shared" si="0"/>
        <v>0</v>
      </c>
    </row>
    <row r="37" spans="1:8">
      <c r="A37" s="176">
        <v>5</v>
      </c>
      <c r="B37" s="77"/>
      <c r="C37" s="346"/>
      <c r="D37" s="346"/>
      <c r="E37" s="346"/>
      <c r="F37" s="346"/>
      <c r="G37" s="347"/>
      <c r="H37" s="416">
        <f t="shared" si="0"/>
        <v>0</v>
      </c>
    </row>
    <row r="38" spans="1:8">
      <c r="A38" s="176">
        <v>6</v>
      </c>
      <c r="B38" s="77"/>
      <c r="C38" s="346"/>
      <c r="D38" s="346"/>
      <c r="E38" s="346"/>
      <c r="F38" s="346"/>
      <c r="G38" s="347"/>
      <c r="H38" s="416">
        <f t="shared" si="0"/>
        <v>0</v>
      </c>
    </row>
    <row r="39" spans="1:8">
      <c r="A39" s="176">
        <v>7</v>
      </c>
      <c r="B39" s="77"/>
      <c r="C39" s="346"/>
      <c r="D39" s="346"/>
      <c r="E39" s="346"/>
      <c r="F39" s="346"/>
      <c r="G39" s="347"/>
      <c r="H39" s="416">
        <f t="shared" si="0"/>
        <v>0</v>
      </c>
    </row>
    <row r="40" spans="1:8">
      <c r="A40" s="176">
        <v>8</v>
      </c>
      <c r="B40" s="77"/>
      <c r="C40" s="346"/>
      <c r="D40" s="346"/>
      <c r="E40" s="346"/>
      <c r="F40" s="346"/>
      <c r="G40" s="347"/>
      <c r="H40" s="416">
        <f t="shared" si="0"/>
        <v>0</v>
      </c>
    </row>
    <row r="41" spans="1:8">
      <c r="A41" s="176">
        <v>9</v>
      </c>
      <c r="B41" s="77"/>
      <c r="C41" s="346"/>
      <c r="D41" s="346"/>
      <c r="E41" s="346"/>
      <c r="F41" s="346"/>
      <c r="G41" s="347"/>
      <c r="H41" s="416">
        <f t="shared" si="0"/>
        <v>0</v>
      </c>
    </row>
    <row r="42" spans="1:8">
      <c r="A42" s="176">
        <v>10</v>
      </c>
      <c r="B42" s="77"/>
      <c r="C42" s="346"/>
      <c r="D42" s="346"/>
      <c r="E42" s="346"/>
      <c r="F42" s="346"/>
      <c r="G42" s="347"/>
      <c r="H42" s="416">
        <f t="shared" si="0"/>
        <v>0</v>
      </c>
    </row>
    <row r="43" spans="1:8">
      <c r="A43" s="176">
        <v>11</v>
      </c>
      <c r="B43" s="77"/>
      <c r="C43" s="346"/>
      <c r="D43" s="346"/>
      <c r="E43" s="346"/>
      <c r="F43" s="346"/>
      <c r="G43" s="347"/>
      <c r="H43" s="416">
        <f t="shared" si="0"/>
        <v>0</v>
      </c>
    </row>
    <row r="44" spans="1:8">
      <c r="A44" s="176">
        <v>12</v>
      </c>
      <c r="B44" s="77"/>
      <c r="C44" s="346"/>
      <c r="D44" s="346"/>
      <c r="E44" s="346"/>
      <c r="F44" s="346"/>
      <c r="G44" s="347"/>
      <c r="H44" s="416">
        <f t="shared" si="0"/>
        <v>0</v>
      </c>
    </row>
    <row r="45" spans="1:8">
      <c r="A45" s="176">
        <v>13</v>
      </c>
      <c r="B45" s="77"/>
      <c r="C45" s="346"/>
      <c r="D45" s="346"/>
      <c r="E45" s="346"/>
      <c r="F45" s="346"/>
      <c r="G45" s="347"/>
      <c r="H45" s="416">
        <f t="shared" si="0"/>
        <v>0</v>
      </c>
    </row>
    <row r="46" spans="1:8">
      <c r="A46" s="176">
        <v>14</v>
      </c>
      <c r="B46" s="77"/>
      <c r="C46" s="346"/>
      <c r="D46" s="346"/>
      <c r="E46" s="346"/>
      <c r="F46" s="346"/>
      <c r="G46" s="347"/>
      <c r="H46" s="416">
        <f t="shared" si="0"/>
        <v>0</v>
      </c>
    </row>
    <row r="47" spans="1:8">
      <c r="A47" s="176">
        <v>15</v>
      </c>
      <c r="B47" s="77"/>
      <c r="C47" s="346"/>
      <c r="D47" s="346"/>
      <c r="E47" s="346"/>
      <c r="F47" s="346"/>
      <c r="G47" s="347"/>
      <c r="H47" s="416">
        <f t="shared" si="0"/>
        <v>0</v>
      </c>
    </row>
    <row r="48" spans="1:8">
      <c r="A48" s="176">
        <v>16</v>
      </c>
      <c r="B48" s="290" t="s">
        <v>4055</v>
      </c>
      <c r="C48" s="346">
        <f t="shared" ref="C48:H48" si="1">SUM(C33:C47)</f>
        <v>0</v>
      </c>
      <c r="D48" s="346">
        <f t="shared" si="1"/>
        <v>0</v>
      </c>
      <c r="E48" s="215">
        <f t="shared" si="1"/>
        <v>0</v>
      </c>
      <c r="F48" s="215">
        <f t="shared" si="1"/>
        <v>0</v>
      </c>
      <c r="G48" s="215">
        <f t="shared" si="1"/>
        <v>0</v>
      </c>
      <c r="H48" s="216">
        <f t="shared" si="1"/>
        <v>0</v>
      </c>
    </row>
    <row r="49" spans="1:8">
      <c r="A49" s="62"/>
      <c r="B49" s="63"/>
      <c r="C49" s="63"/>
      <c r="D49" s="63"/>
      <c r="E49" s="63"/>
      <c r="F49" s="63"/>
      <c r="G49" s="63"/>
      <c r="H49" s="60"/>
    </row>
    <row r="50" spans="1:8">
      <c r="A50" s="47"/>
      <c r="B50" s="11"/>
      <c r="C50" s="11"/>
      <c r="D50" s="11"/>
      <c r="E50" s="11"/>
      <c r="F50" s="11"/>
      <c r="G50" s="11"/>
      <c r="H50" s="48"/>
    </row>
    <row r="51" spans="1:8">
      <c r="A51" s="47"/>
      <c r="B51" s="11"/>
      <c r="C51" s="11"/>
      <c r="D51" s="11"/>
      <c r="E51" s="11"/>
      <c r="F51" s="11"/>
      <c r="G51" s="11"/>
      <c r="H51" s="48"/>
    </row>
    <row r="52" spans="1:8">
      <c r="A52" s="47"/>
      <c r="B52" s="11"/>
      <c r="C52" s="11"/>
      <c r="D52" s="11"/>
      <c r="E52" s="11"/>
      <c r="F52" s="11"/>
      <c r="G52" s="11"/>
      <c r="H52" s="48"/>
    </row>
    <row r="53" spans="1:8">
      <c r="A53" s="47"/>
      <c r="B53" s="11"/>
      <c r="C53" s="11"/>
      <c r="D53" s="11"/>
      <c r="E53" s="11"/>
      <c r="F53" s="11"/>
      <c r="G53" s="11"/>
      <c r="H53" s="48"/>
    </row>
    <row r="54" spans="1:8">
      <c r="A54" s="47"/>
      <c r="B54" s="11"/>
      <c r="C54" s="11"/>
      <c r="D54" s="11"/>
      <c r="E54" s="11"/>
      <c r="F54" s="11"/>
      <c r="G54" s="11"/>
      <c r="H54" s="48"/>
    </row>
    <row r="55" spans="1:8" ht="15.75" thickBot="1">
      <c r="A55" s="72"/>
      <c r="B55" s="73"/>
      <c r="C55" s="73"/>
      <c r="D55" s="73"/>
      <c r="E55" s="73"/>
      <c r="F55" s="73"/>
      <c r="G55" s="73"/>
      <c r="H55" s="74"/>
    </row>
    <row r="57" spans="1:8">
      <c r="A57" s="11" t="s">
        <v>655</v>
      </c>
      <c r="E57" s="1843"/>
      <c r="F57" s="44"/>
      <c r="G57" s="174"/>
      <c r="H57" s="44" t="s">
        <v>3771</v>
      </c>
    </row>
    <row r="58" spans="1:8">
      <c r="A58" s="44" t="s">
        <v>3772</v>
      </c>
      <c r="B58" s="44"/>
      <c r="C58" s="44"/>
      <c r="D58" s="44"/>
      <c r="E58" s="44"/>
      <c r="F58" s="44"/>
      <c r="G58" s="44"/>
      <c r="H58" s="44"/>
    </row>
    <row r="59" spans="1:8" ht="15.75">
      <c r="A59" s="46" t="s">
        <v>2772</v>
      </c>
      <c r="B59" s="44"/>
      <c r="C59" s="44"/>
      <c r="D59" s="44"/>
      <c r="E59" s="44"/>
      <c r="F59" s="44"/>
      <c r="G59" s="44"/>
      <c r="H59" s="44"/>
    </row>
    <row r="61" spans="1:8" ht="16.5" thickBot="1">
      <c r="A61" s="560" t="str">
        <f>'[34]Data Sheet'!$C$25</f>
        <v>ORANGE AND ROCKLAND UTILITIES, INC.</v>
      </c>
      <c r="B61" s="11"/>
      <c r="C61" s="11"/>
      <c r="D61" s="11"/>
      <c r="E61" s="11"/>
      <c r="F61" s="456" t="str">
        <f>F3</f>
        <v>4/30/2014</v>
      </c>
      <c r="G61" s="756" t="str">
        <f>G3</f>
        <v>12/31/2013</v>
      </c>
    </row>
    <row r="62" spans="1:8">
      <c r="A62" s="13"/>
      <c r="B62" s="41"/>
      <c r="C62" s="41"/>
      <c r="D62" s="41"/>
      <c r="E62" s="41"/>
      <c r="F62" s="41"/>
      <c r="G62" s="41"/>
      <c r="H62" s="42"/>
    </row>
    <row r="63" spans="1:8">
      <c r="A63" s="202" t="s">
        <v>867</v>
      </c>
      <c r="B63" s="44"/>
      <c r="C63" s="44"/>
      <c r="D63" s="44"/>
      <c r="E63" s="44"/>
      <c r="F63" s="44"/>
      <c r="G63" s="44"/>
      <c r="H63" s="45"/>
    </row>
    <row r="64" spans="1:8">
      <c r="A64" s="202" t="s">
        <v>2348</v>
      </c>
      <c r="B64" s="44"/>
      <c r="C64" s="44"/>
      <c r="D64" s="44"/>
      <c r="E64" s="44"/>
      <c r="F64" s="44"/>
      <c r="G64" s="44"/>
      <c r="H64" s="45"/>
    </row>
    <row r="65" spans="1:8">
      <c r="A65" s="49"/>
      <c r="B65" s="52"/>
      <c r="C65" s="52"/>
      <c r="D65" s="52"/>
      <c r="E65" s="52"/>
      <c r="F65" s="52"/>
      <c r="G65" s="52"/>
      <c r="H65" s="51"/>
    </row>
    <row r="66" spans="1:8">
      <c r="A66" s="252"/>
      <c r="B66" s="57"/>
      <c r="C66" s="63"/>
      <c r="D66" s="57"/>
      <c r="E66" s="63"/>
      <c r="F66" s="63"/>
      <c r="G66" s="63"/>
      <c r="H66" s="60"/>
    </row>
    <row r="67" spans="1:8">
      <c r="A67" s="55"/>
      <c r="B67" s="56"/>
      <c r="C67" s="11" t="s">
        <v>3763</v>
      </c>
      <c r="D67" s="56"/>
      <c r="E67" s="44" t="s">
        <v>3764</v>
      </c>
      <c r="F67" s="44"/>
      <c r="G67" s="44"/>
      <c r="H67" s="45"/>
    </row>
    <row r="68" spans="1:8">
      <c r="A68" s="55"/>
      <c r="B68" s="1844" t="s">
        <v>3765</v>
      </c>
      <c r="C68" s="52"/>
      <c r="D68" s="77"/>
      <c r="E68" s="52"/>
      <c r="F68" s="52"/>
      <c r="G68" s="52"/>
      <c r="H68" s="51"/>
    </row>
    <row r="69" spans="1:8">
      <c r="A69" s="55"/>
      <c r="B69" s="1844" t="s">
        <v>3766</v>
      </c>
      <c r="C69" s="1844" t="s">
        <v>641</v>
      </c>
      <c r="D69" s="1844" t="s">
        <v>641</v>
      </c>
      <c r="E69" s="56" t="s">
        <v>642</v>
      </c>
      <c r="F69" s="1844" t="s">
        <v>643</v>
      </c>
      <c r="G69" s="1843" t="s">
        <v>644</v>
      </c>
      <c r="H69" s="137" t="s">
        <v>3767</v>
      </c>
    </row>
    <row r="70" spans="1:8">
      <c r="A70" s="175" t="s">
        <v>4231</v>
      </c>
      <c r="B70" s="1844" t="s">
        <v>80</v>
      </c>
      <c r="C70" s="1844" t="s">
        <v>83</v>
      </c>
      <c r="D70" s="1844" t="s">
        <v>1119</v>
      </c>
      <c r="E70" s="1844" t="s">
        <v>653</v>
      </c>
      <c r="F70" s="1844" t="s">
        <v>653</v>
      </c>
      <c r="G70" s="1843" t="s">
        <v>3768</v>
      </c>
      <c r="H70" s="276" t="s">
        <v>3769</v>
      </c>
    </row>
    <row r="71" spans="1:8">
      <c r="A71" s="176" t="s">
        <v>4234</v>
      </c>
      <c r="B71" s="290" t="s">
        <v>74</v>
      </c>
      <c r="C71" s="290" t="s">
        <v>2140</v>
      </c>
      <c r="D71" s="290" t="s">
        <v>2141</v>
      </c>
      <c r="E71" s="290" t="s">
        <v>2142</v>
      </c>
      <c r="F71" s="290" t="s">
        <v>4070</v>
      </c>
      <c r="G71" s="1869" t="s">
        <v>3770</v>
      </c>
      <c r="H71" s="138" t="s">
        <v>4072</v>
      </c>
    </row>
    <row r="72" spans="1:8">
      <c r="A72" s="176">
        <v>1</v>
      </c>
      <c r="B72" s="77"/>
      <c r="C72" s="346"/>
      <c r="D72" s="346"/>
      <c r="E72" s="346"/>
      <c r="F72" s="346"/>
      <c r="G72" s="347"/>
      <c r="H72" s="416">
        <f t="shared" ref="H72:H119" si="2">SUM(E72:G72)</f>
        <v>0</v>
      </c>
    </row>
    <row r="73" spans="1:8">
      <c r="A73" s="176">
        <v>2</v>
      </c>
      <c r="B73" s="415"/>
      <c r="C73" s="346"/>
      <c r="D73" s="346"/>
      <c r="E73" s="346"/>
      <c r="F73" s="346"/>
      <c r="G73" s="347"/>
      <c r="H73" s="416">
        <f t="shared" si="2"/>
        <v>0</v>
      </c>
    </row>
    <row r="74" spans="1:8">
      <c r="A74" s="176">
        <v>3</v>
      </c>
      <c r="B74" s="77"/>
      <c r="C74" s="346"/>
      <c r="D74" s="346"/>
      <c r="E74" s="346"/>
      <c r="F74" s="346"/>
      <c r="G74" s="347"/>
      <c r="H74" s="416">
        <f t="shared" si="2"/>
        <v>0</v>
      </c>
    </row>
    <row r="75" spans="1:8">
      <c r="A75" s="176">
        <v>4</v>
      </c>
      <c r="B75" s="77"/>
      <c r="C75" s="346"/>
      <c r="D75" s="346"/>
      <c r="E75" s="346"/>
      <c r="F75" s="346"/>
      <c r="G75" s="347"/>
      <c r="H75" s="416">
        <f t="shared" si="2"/>
        <v>0</v>
      </c>
    </row>
    <row r="76" spans="1:8">
      <c r="A76" s="176">
        <v>5</v>
      </c>
      <c r="B76" s="77"/>
      <c r="C76" s="346"/>
      <c r="D76" s="346"/>
      <c r="E76" s="346"/>
      <c r="F76" s="346"/>
      <c r="G76" s="347"/>
      <c r="H76" s="416">
        <f t="shared" si="2"/>
        <v>0</v>
      </c>
    </row>
    <row r="77" spans="1:8">
      <c r="A77" s="176">
        <v>6</v>
      </c>
      <c r="B77" s="77"/>
      <c r="C77" s="346"/>
      <c r="D77" s="346"/>
      <c r="E77" s="346"/>
      <c r="F77" s="346"/>
      <c r="G77" s="347"/>
      <c r="H77" s="416">
        <f t="shared" si="2"/>
        <v>0</v>
      </c>
    </row>
    <row r="78" spans="1:8">
      <c r="A78" s="176">
        <v>7</v>
      </c>
      <c r="B78" s="77"/>
      <c r="C78" s="346"/>
      <c r="D78" s="346"/>
      <c r="E78" s="346"/>
      <c r="F78" s="346"/>
      <c r="G78" s="347"/>
      <c r="H78" s="416">
        <f t="shared" si="2"/>
        <v>0</v>
      </c>
    </row>
    <row r="79" spans="1:8">
      <c r="A79" s="176">
        <v>8</v>
      </c>
      <c r="B79" s="77"/>
      <c r="C79" s="346"/>
      <c r="D79" s="346"/>
      <c r="E79" s="346"/>
      <c r="F79" s="346"/>
      <c r="G79" s="347"/>
      <c r="H79" s="416">
        <f t="shared" si="2"/>
        <v>0</v>
      </c>
    </row>
    <row r="80" spans="1:8">
      <c r="A80" s="176">
        <v>9</v>
      </c>
      <c r="B80" s="77"/>
      <c r="C80" s="346"/>
      <c r="D80" s="346"/>
      <c r="E80" s="346"/>
      <c r="F80" s="346"/>
      <c r="G80" s="347"/>
      <c r="H80" s="416">
        <f t="shared" si="2"/>
        <v>0</v>
      </c>
    </row>
    <row r="81" spans="1:8">
      <c r="A81" s="176">
        <v>10</v>
      </c>
      <c r="B81" s="77"/>
      <c r="C81" s="346"/>
      <c r="D81" s="346"/>
      <c r="E81" s="346"/>
      <c r="F81" s="346"/>
      <c r="G81" s="347"/>
      <c r="H81" s="416">
        <f t="shared" si="2"/>
        <v>0</v>
      </c>
    </row>
    <row r="82" spans="1:8">
      <c r="A82" s="176">
        <v>11</v>
      </c>
      <c r="B82" s="77"/>
      <c r="C82" s="346"/>
      <c r="D82" s="346"/>
      <c r="E82" s="346"/>
      <c r="F82" s="346"/>
      <c r="G82" s="347"/>
      <c r="H82" s="416">
        <f t="shared" si="2"/>
        <v>0</v>
      </c>
    </row>
    <row r="83" spans="1:8">
      <c r="A83" s="176">
        <v>12</v>
      </c>
      <c r="B83" s="77"/>
      <c r="C83" s="346"/>
      <c r="D83" s="346"/>
      <c r="E83" s="346"/>
      <c r="F83" s="346"/>
      <c r="G83" s="347"/>
      <c r="H83" s="416">
        <f t="shared" si="2"/>
        <v>0</v>
      </c>
    </row>
    <row r="84" spans="1:8">
      <c r="A84" s="176">
        <v>13</v>
      </c>
      <c r="B84" s="77"/>
      <c r="C84" s="346"/>
      <c r="D84" s="346"/>
      <c r="E84" s="346"/>
      <c r="F84" s="346"/>
      <c r="G84" s="347"/>
      <c r="H84" s="416">
        <f t="shared" si="2"/>
        <v>0</v>
      </c>
    </row>
    <row r="85" spans="1:8">
      <c r="A85" s="176">
        <v>14</v>
      </c>
      <c r="B85" s="77"/>
      <c r="C85" s="346"/>
      <c r="D85" s="346"/>
      <c r="E85" s="346"/>
      <c r="F85" s="346"/>
      <c r="G85" s="347"/>
      <c r="H85" s="416">
        <f t="shared" si="2"/>
        <v>0</v>
      </c>
    </row>
    <row r="86" spans="1:8">
      <c r="A86" s="176">
        <v>15</v>
      </c>
      <c r="B86" s="77"/>
      <c r="C86" s="346"/>
      <c r="D86" s="346"/>
      <c r="E86" s="346"/>
      <c r="F86" s="346"/>
      <c r="G86" s="347"/>
      <c r="H86" s="416">
        <f t="shared" si="2"/>
        <v>0</v>
      </c>
    </row>
    <row r="87" spans="1:8">
      <c r="A87" s="176">
        <v>16</v>
      </c>
      <c r="B87" s="77"/>
      <c r="C87" s="346"/>
      <c r="D87" s="346"/>
      <c r="E87" s="346"/>
      <c r="F87" s="346"/>
      <c r="G87" s="347"/>
      <c r="H87" s="416">
        <f t="shared" si="2"/>
        <v>0</v>
      </c>
    </row>
    <row r="88" spans="1:8">
      <c r="A88" s="176">
        <v>17</v>
      </c>
      <c r="B88" s="77"/>
      <c r="C88" s="346"/>
      <c r="D88" s="346"/>
      <c r="E88" s="346"/>
      <c r="F88" s="346"/>
      <c r="G88" s="347"/>
      <c r="H88" s="416">
        <f t="shared" si="2"/>
        <v>0</v>
      </c>
    </row>
    <row r="89" spans="1:8">
      <c r="A89" s="176">
        <v>18</v>
      </c>
      <c r="B89" s="77"/>
      <c r="C89" s="346"/>
      <c r="D89" s="346"/>
      <c r="E89" s="346"/>
      <c r="F89" s="346"/>
      <c r="G89" s="347"/>
      <c r="H89" s="416">
        <f t="shared" si="2"/>
        <v>0</v>
      </c>
    </row>
    <row r="90" spans="1:8">
      <c r="A90" s="176">
        <v>19</v>
      </c>
      <c r="B90" s="77"/>
      <c r="C90" s="346"/>
      <c r="D90" s="346"/>
      <c r="E90" s="346"/>
      <c r="F90" s="346"/>
      <c r="G90" s="347"/>
      <c r="H90" s="416">
        <f t="shared" si="2"/>
        <v>0</v>
      </c>
    </row>
    <row r="91" spans="1:8">
      <c r="A91" s="176">
        <v>20</v>
      </c>
      <c r="B91" s="77"/>
      <c r="C91" s="346"/>
      <c r="D91" s="346"/>
      <c r="E91" s="346"/>
      <c r="F91" s="346"/>
      <c r="G91" s="347"/>
      <c r="H91" s="416">
        <f t="shared" si="2"/>
        <v>0</v>
      </c>
    </row>
    <row r="92" spans="1:8">
      <c r="A92" s="176">
        <v>21</v>
      </c>
      <c r="B92" s="77"/>
      <c r="C92" s="346"/>
      <c r="D92" s="346"/>
      <c r="E92" s="346"/>
      <c r="F92" s="346"/>
      <c r="G92" s="347"/>
      <c r="H92" s="416">
        <f t="shared" si="2"/>
        <v>0</v>
      </c>
    </row>
    <row r="93" spans="1:8">
      <c r="A93" s="176">
        <v>22</v>
      </c>
      <c r="B93" s="77"/>
      <c r="C93" s="346"/>
      <c r="D93" s="346"/>
      <c r="E93" s="346"/>
      <c r="F93" s="346"/>
      <c r="G93" s="347"/>
      <c r="H93" s="416">
        <f t="shared" si="2"/>
        <v>0</v>
      </c>
    </row>
    <row r="94" spans="1:8">
      <c r="A94" s="176">
        <v>23</v>
      </c>
      <c r="B94" s="77"/>
      <c r="C94" s="346"/>
      <c r="D94" s="346"/>
      <c r="E94" s="346"/>
      <c r="F94" s="346"/>
      <c r="G94" s="347"/>
      <c r="H94" s="416">
        <f t="shared" si="2"/>
        <v>0</v>
      </c>
    </row>
    <row r="95" spans="1:8">
      <c r="A95" s="176">
        <v>24</v>
      </c>
      <c r="B95" s="77"/>
      <c r="C95" s="346"/>
      <c r="D95" s="346"/>
      <c r="E95" s="346"/>
      <c r="F95" s="346"/>
      <c r="G95" s="347"/>
      <c r="H95" s="416">
        <f t="shared" si="2"/>
        <v>0</v>
      </c>
    </row>
    <row r="96" spans="1:8">
      <c r="A96" s="176">
        <v>25</v>
      </c>
      <c r="B96" s="77"/>
      <c r="C96" s="346"/>
      <c r="D96" s="346"/>
      <c r="E96" s="346"/>
      <c r="F96" s="346"/>
      <c r="G96" s="347"/>
      <c r="H96" s="416">
        <f t="shared" si="2"/>
        <v>0</v>
      </c>
    </row>
    <row r="97" spans="1:8">
      <c r="A97" s="176">
        <v>26</v>
      </c>
      <c r="B97" s="77"/>
      <c r="C97" s="346"/>
      <c r="D97" s="346"/>
      <c r="E97" s="346"/>
      <c r="F97" s="346"/>
      <c r="G97" s="347"/>
      <c r="H97" s="416">
        <f t="shared" si="2"/>
        <v>0</v>
      </c>
    </row>
    <row r="98" spans="1:8">
      <c r="A98" s="176">
        <v>27</v>
      </c>
      <c r="B98" s="77"/>
      <c r="C98" s="346"/>
      <c r="D98" s="346"/>
      <c r="E98" s="346"/>
      <c r="F98" s="346"/>
      <c r="G98" s="347"/>
      <c r="H98" s="416">
        <f t="shared" si="2"/>
        <v>0</v>
      </c>
    </row>
    <row r="99" spans="1:8">
      <c r="A99" s="176">
        <v>28</v>
      </c>
      <c r="B99" s="77"/>
      <c r="C99" s="346"/>
      <c r="D99" s="346"/>
      <c r="E99" s="346"/>
      <c r="F99" s="346"/>
      <c r="G99" s="347"/>
      <c r="H99" s="416">
        <f t="shared" si="2"/>
        <v>0</v>
      </c>
    </row>
    <row r="100" spans="1:8">
      <c r="A100" s="176">
        <v>29</v>
      </c>
      <c r="B100" s="77"/>
      <c r="C100" s="346"/>
      <c r="D100" s="346"/>
      <c r="E100" s="346"/>
      <c r="F100" s="346"/>
      <c r="G100" s="347"/>
      <c r="H100" s="416">
        <f t="shared" si="2"/>
        <v>0</v>
      </c>
    </row>
    <row r="101" spans="1:8">
      <c r="A101" s="176">
        <v>30</v>
      </c>
      <c r="B101" s="77"/>
      <c r="C101" s="346"/>
      <c r="D101" s="346"/>
      <c r="E101" s="346"/>
      <c r="F101" s="346"/>
      <c r="G101" s="347"/>
      <c r="H101" s="416">
        <f t="shared" si="2"/>
        <v>0</v>
      </c>
    </row>
    <row r="102" spans="1:8">
      <c r="A102" s="176">
        <v>31</v>
      </c>
      <c r="B102" s="77"/>
      <c r="C102" s="346"/>
      <c r="D102" s="346"/>
      <c r="E102" s="346"/>
      <c r="F102" s="346"/>
      <c r="G102" s="347"/>
      <c r="H102" s="416">
        <f t="shared" si="2"/>
        <v>0</v>
      </c>
    </row>
    <row r="103" spans="1:8">
      <c r="A103" s="176">
        <v>32</v>
      </c>
      <c r="B103" s="77"/>
      <c r="C103" s="346"/>
      <c r="D103" s="346"/>
      <c r="E103" s="346"/>
      <c r="F103" s="346"/>
      <c r="G103" s="347"/>
      <c r="H103" s="416">
        <f t="shared" si="2"/>
        <v>0</v>
      </c>
    </row>
    <row r="104" spans="1:8">
      <c r="A104" s="176">
        <v>33</v>
      </c>
      <c r="B104" s="77"/>
      <c r="C104" s="346"/>
      <c r="D104" s="346"/>
      <c r="E104" s="346"/>
      <c r="F104" s="346"/>
      <c r="G104" s="347"/>
      <c r="H104" s="416">
        <f t="shared" si="2"/>
        <v>0</v>
      </c>
    </row>
    <row r="105" spans="1:8">
      <c r="A105" s="176">
        <v>34</v>
      </c>
      <c r="B105" s="77"/>
      <c r="C105" s="346"/>
      <c r="D105" s="346"/>
      <c r="E105" s="346"/>
      <c r="F105" s="346"/>
      <c r="G105" s="347"/>
      <c r="H105" s="416">
        <f t="shared" si="2"/>
        <v>0</v>
      </c>
    </row>
    <row r="106" spans="1:8">
      <c r="A106" s="176">
        <v>35</v>
      </c>
      <c r="B106" s="77"/>
      <c r="C106" s="346"/>
      <c r="D106" s="346"/>
      <c r="E106" s="346"/>
      <c r="F106" s="346"/>
      <c r="G106" s="347"/>
      <c r="H106" s="416">
        <f t="shared" si="2"/>
        <v>0</v>
      </c>
    </row>
    <row r="107" spans="1:8">
      <c r="A107" s="176">
        <v>36</v>
      </c>
      <c r="B107" s="77"/>
      <c r="C107" s="346"/>
      <c r="D107" s="346"/>
      <c r="E107" s="346"/>
      <c r="F107" s="346"/>
      <c r="G107" s="347"/>
      <c r="H107" s="416">
        <f t="shared" si="2"/>
        <v>0</v>
      </c>
    </row>
    <row r="108" spans="1:8">
      <c r="A108" s="176">
        <v>37</v>
      </c>
      <c r="B108" s="77"/>
      <c r="C108" s="346"/>
      <c r="D108" s="346"/>
      <c r="E108" s="346"/>
      <c r="F108" s="346"/>
      <c r="G108" s="347"/>
      <c r="H108" s="416">
        <f t="shared" si="2"/>
        <v>0</v>
      </c>
    </row>
    <row r="109" spans="1:8">
      <c r="A109" s="176">
        <v>38</v>
      </c>
      <c r="B109" s="77"/>
      <c r="C109" s="346"/>
      <c r="D109" s="346"/>
      <c r="E109" s="346"/>
      <c r="F109" s="346"/>
      <c r="G109" s="347"/>
      <c r="H109" s="416">
        <f t="shared" si="2"/>
        <v>0</v>
      </c>
    </row>
    <row r="110" spans="1:8">
      <c r="A110" s="176">
        <v>39</v>
      </c>
      <c r="B110" s="77"/>
      <c r="C110" s="346"/>
      <c r="D110" s="346"/>
      <c r="E110" s="346"/>
      <c r="F110" s="346"/>
      <c r="G110" s="347"/>
      <c r="H110" s="416">
        <f t="shared" si="2"/>
        <v>0</v>
      </c>
    </row>
    <row r="111" spans="1:8">
      <c r="A111" s="176">
        <v>40</v>
      </c>
      <c r="B111" s="77"/>
      <c r="C111" s="346"/>
      <c r="D111" s="346"/>
      <c r="E111" s="346"/>
      <c r="F111" s="346"/>
      <c r="G111" s="347"/>
      <c r="H111" s="416">
        <f t="shared" si="2"/>
        <v>0</v>
      </c>
    </row>
    <row r="112" spans="1:8">
      <c r="A112" s="176">
        <v>41</v>
      </c>
      <c r="B112" s="77"/>
      <c r="C112" s="346"/>
      <c r="D112" s="346"/>
      <c r="E112" s="346"/>
      <c r="F112" s="346"/>
      <c r="G112" s="347"/>
      <c r="H112" s="416">
        <f t="shared" si="2"/>
        <v>0</v>
      </c>
    </row>
    <row r="113" spans="1:8">
      <c r="A113" s="176">
        <v>42</v>
      </c>
      <c r="B113" s="77"/>
      <c r="C113" s="346"/>
      <c r="D113" s="346"/>
      <c r="E113" s="346"/>
      <c r="F113" s="346"/>
      <c r="G113" s="347"/>
      <c r="H113" s="416">
        <f t="shared" si="2"/>
        <v>0</v>
      </c>
    </row>
    <row r="114" spans="1:8">
      <c r="A114" s="176">
        <v>43</v>
      </c>
      <c r="B114" s="77"/>
      <c r="C114" s="346"/>
      <c r="D114" s="346"/>
      <c r="E114" s="346"/>
      <c r="F114" s="346"/>
      <c r="G114" s="347"/>
      <c r="H114" s="416">
        <f t="shared" si="2"/>
        <v>0</v>
      </c>
    </row>
    <row r="115" spans="1:8">
      <c r="A115" s="176">
        <v>44</v>
      </c>
      <c r="B115" s="77"/>
      <c r="C115" s="346"/>
      <c r="D115" s="346"/>
      <c r="E115" s="346"/>
      <c r="F115" s="346"/>
      <c r="G115" s="347"/>
      <c r="H115" s="416">
        <f t="shared" si="2"/>
        <v>0</v>
      </c>
    </row>
    <row r="116" spans="1:8">
      <c r="A116" s="176">
        <v>45</v>
      </c>
      <c r="B116" s="77"/>
      <c r="C116" s="346"/>
      <c r="D116" s="346"/>
      <c r="E116" s="346"/>
      <c r="F116" s="346"/>
      <c r="G116" s="347"/>
      <c r="H116" s="416">
        <f t="shared" si="2"/>
        <v>0</v>
      </c>
    </row>
    <row r="117" spans="1:8">
      <c r="A117" s="176">
        <v>46</v>
      </c>
      <c r="B117" s="77"/>
      <c r="C117" s="346"/>
      <c r="D117" s="346"/>
      <c r="E117" s="346"/>
      <c r="F117" s="346"/>
      <c r="G117" s="347"/>
      <c r="H117" s="416">
        <f t="shared" si="2"/>
        <v>0</v>
      </c>
    </row>
    <row r="118" spans="1:8">
      <c r="A118" s="176">
        <v>47</v>
      </c>
      <c r="B118" s="77"/>
      <c r="C118" s="346"/>
      <c r="D118" s="346"/>
      <c r="E118" s="346"/>
      <c r="F118" s="346"/>
      <c r="G118" s="347"/>
      <c r="H118" s="416">
        <f t="shared" si="2"/>
        <v>0</v>
      </c>
    </row>
    <row r="119" spans="1:8">
      <c r="A119" s="176">
        <v>48</v>
      </c>
      <c r="B119" s="77"/>
      <c r="C119" s="346"/>
      <c r="D119" s="346"/>
      <c r="E119" s="346"/>
      <c r="F119" s="346"/>
      <c r="G119" s="347"/>
      <c r="H119" s="416">
        <f t="shared" si="2"/>
        <v>0</v>
      </c>
    </row>
    <row r="120" spans="1:8" ht="15.75" thickBot="1">
      <c r="A120" s="180">
        <v>49</v>
      </c>
      <c r="B120" s="442" t="s">
        <v>4055</v>
      </c>
      <c r="C120" s="377">
        <f t="shared" ref="C120:H120" si="3">SUM(C72:C119)</f>
        <v>0</v>
      </c>
      <c r="D120" s="377">
        <f t="shared" si="3"/>
        <v>0</v>
      </c>
      <c r="E120" s="377">
        <f t="shared" si="3"/>
        <v>0</v>
      </c>
      <c r="F120" s="377">
        <f t="shared" si="3"/>
        <v>0</v>
      </c>
      <c r="G120" s="377">
        <f t="shared" si="3"/>
        <v>0</v>
      </c>
      <c r="H120" s="234">
        <f t="shared" si="3"/>
        <v>0</v>
      </c>
    </row>
    <row r="121" spans="1:8">
      <c r="A121" s="11" t="str">
        <f>A57</f>
        <v>FERC FORM NO.1 (REVISED. 12-90) NYPSC Modified-96</v>
      </c>
    </row>
    <row r="122" spans="1:8">
      <c r="A122" s="44" t="s">
        <v>3773</v>
      </c>
      <c r="B122" s="44"/>
      <c r="C122" s="44"/>
      <c r="D122" s="44"/>
      <c r="E122" s="44"/>
      <c r="F122" s="44"/>
      <c r="G122" s="44"/>
      <c r="H122" s="44"/>
    </row>
  </sheetData>
  <phoneticPr fontId="0" type="noConversion"/>
  <printOptions horizontalCentered="1" verticalCentered="1"/>
  <pageMargins left="0.25" right="0" top="0" bottom="0" header="0" footer="0"/>
  <pageSetup scale="71" fitToHeight="2" orientation="portrait" horizontalDpi="300" verticalDpi="300" r:id="rId1"/>
  <headerFooter alignWithMargins="0"/>
  <rowBreaks count="1" manualBreakCount="1">
    <brk id="6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2</xdr:col>
                    <xdr:colOff>0</xdr:colOff>
                    <xdr:row>58</xdr:row>
                    <xdr:rowOff>0</xdr:rowOff>
                  </from>
                  <to>
                    <xdr:col>4</xdr:col>
                    <xdr:colOff>428625</xdr:colOff>
                    <xdr:row>58</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2</xdr:col>
                    <xdr:colOff>0</xdr:colOff>
                    <xdr:row>58</xdr:row>
                    <xdr:rowOff>0</xdr:rowOff>
                  </from>
                  <to>
                    <xdr:col>4</xdr:col>
                    <xdr:colOff>428625</xdr:colOff>
                    <xdr:row>58</xdr:row>
                    <xdr:rowOff>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7" enableFormatConditionsCalculation="0">
    <tabColor rgb="FF00B050"/>
  </sheetPr>
  <dimension ref="A1:F134"/>
  <sheetViews>
    <sheetView defaultGridColor="0" view="pageBreakPreview" topLeftCell="A10" colorId="22" zoomScale="60" zoomScaleNormal="100" workbookViewId="0">
      <selection activeCell="C69" sqref="C69"/>
    </sheetView>
  </sheetViews>
  <sheetFormatPr defaultColWidth="9.6640625" defaultRowHeight="15"/>
  <cols>
    <col min="1" max="1" width="4.6640625" style="4" customWidth="1"/>
    <col min="2" max="2" width="1.6640625" style="4" customWidth="1"/>
    <col min="3" max="3" width="47.6640625" style="4" customWidth="1"/>
    <col min="4" max="4" width="22.6640625" style="4" customWidth="1"/>
    <col min="5" max="5" width="16.109375" style="4" customWidth="1"/>
    <col min="6" max="6" width="16.6640625" style="4" customWidth="1"/>
    <col min="7" max="16384" width="9.6640625" style="4"/>
  </cols>
  <sheetData>
    <row r="1" spans="1:6">
      <c r="A1" s="13" t="s">
        <v>2838</v>
      </c>
      <c r="B1" s="41"/>
      <c r="C1" s="41"/>
      <c r="D1" s="130" t="s">
        <v>3932</v>
      </c>
      <c r="E1" s="130" t="s">
        <v>2840</v>
      </c>
      <c r="F1" s="158" t="s">
        <v>2841</v>
      </c>
    </row>
    <row r="2" spans="1:6">
      <c r="A2" s="47" t="str">
        <f>'Data Sheet'!$C$25</f>
        <v>Orange and Rockland Utilities, Inc</v>
      </c>
      <c r="B2" s="11"/>
      <c r="C2" s="11"/>
      <c r="D2" s="66" t="s">
        <v>2597</v>
      </c>
      <c r="E2" s="66" t="s">
        <v>2842</v>
      </c>
      <c r="F2" s="58"/>
    </row>
    <row r="3" spans="1:6" ht="15" customHeight="1">
      <c r="A3" s="49"/>
      <c r="B3" s="52"/>
      <c r="C3" s="52"/>
      <c r="D3" s="69" t="s">
        <v>1685</v>
      </c>
      <c r="E3" s="462" t="str">
        <f>'Data Sheet'!$C$40</f>
        <v>4/30/2014</v>
      </c>
      <c r="F3" s="71" t="str">
        <f>'Data Sheet'!$C$38</f>
        <v>12/31/2013</v>
      </c>
    </row>
    <row r="4" spans="1:6" ht="15" customHeight="1">
      <c r="A4" s="90" t="s">
        <v>3774</v>
      </c>
      <c r="B4" s="50"/>
      <c r="C4" s="50"/>
      <c r="D4" s="50"/>
      <c r="E4" s="50"/>
      <c r="F4" s="330"/>
    </row>
    <row r="5" spans="1:6">
      <c r="A5" s="55"/>
      <c r="B5" s="11"/>
      <c r="C5" s="11"/>
      <c r="D5" s="11"/>
      <c r="E5" s="11"/>
      <c r="F5" s="58"/>
    </row>
    <row r="6" spans="1:6">
      <c r="A6" s="175" t="s">
        <v>4231</v>
      </c>
      <c r="B6" s="11"/>
      <c r="C6" s="44" t="s">
        <v>3742</v>
      </c>
      <c r="D6" s="44"/>
      <c r="E6" s="44"/>
      <c r="F6" s="137" t="s">
        <v>3045</v>
      </c>
    </row>
    <row r="7" spans="1:6">
      <c r="A7" s="176" t="s">
        <v>4234</v>
      </c>
      <c r="B7" s="52"/>
      <c r="C7" s="50" t="s">
        <v>74</v>
      </c>
      <c r="D7" s="50"/>
      <c r="E7" s="50"/>
      <c r="F7" s="138" t="s">
        <v>2140</v>
      </c>
    </row>
    <row r="8" spans="1:6">
      <c r="A8" s="86">
        <v>1</v>
      </c>
      <c r="B8" s="52"/>
      <c r="C8" s="52" t="s">
        <v>1250</v>
      </c>
      <c r="D8" s="52"/>
      <c r="E8" s="52"/>
      <c r="F8" s="277"/>
    </row>
    <row r="9" spans="1:6">
      <c r="A9" s="86">
        <v>2</v>
      </c>
      <c r="B9" s="52"/>
      <c r="C9" s="52" t="s">
        <v>1251</v>
      </c>
      <c r="D9" s="52"/>
      <c r="E9" s="52"/>
      <c r="F9" s="179"/>
    </row>
    <row r="10" spans="1:6">
      <c r="A10" s="86">
        <v>3</v>
      </c>
      <c r="B10" s="52"/>
      <c r="C10" s="52" t="s">
        <v>386</v>
      </c>
      <c r="D10" s="52"/>
      <c r="E10" s="52"/>
      <c r="F10" s="179"/>
    </row>
    <row r="11" spans="1:6">
      <c r="A11" s="55">
        <v>4</v>
      </c>
      <c r="B11" s="11"/>
      <c r="C11" s="11" t="s">
        <v>3719</v>
      </c>
      <c r="D11" s="11"/>
      <c r="E11" s="11"/>
      <c r="F11" s="178"/>
    </row>
    <row r="12" spans="1:6">
      <c r="A12" s="86"/>
      <c r="B12" s="52"/>
      <c r="C12" s="52" t="s">
        <v>3720</v>
      </c>
      <c r="D12" s="52"/>
      <c r="E12" s="52"/>
      <c r="F12" s="179"/>
    </row>
    <row r="13" spans="1:6">
      <c r="A13" s="55">
        <v>5</v>
      </c>
      <c r="B13" s="11"/>
      <c r="C13" s="11" t="s">
        <v>3721</v>
      </c>
      <c r="D13" s="11"/>
      <c r="E13" s="11"/>
      <c r="F13" s="178"/>
    </row>
    <row r="14" spans="1:6">
      <c r="A14" s="55"/>
      <c r="B14" s="11"/>
      <c r="C14" s="11" t="s">
        <v>3722</v>
      </c>
      <c r="D14" s="11"/>
      <c r="E14" s="11"/>
      <c r="F14" s="178"/>
    </row>
    <row r="15" spans="1:6">
      <c r="A15" s="86"/>
      <c r="B15" s="52"/>
      <c r="C15" s="52" t="s">
        <v>3723</v>
      </c>
      <c r="D15" s="52"/>
      <c r="E15" s="52"/>
      <c r="F15" s="179"/>
    </row>
    <row r="16" spans="1:6" s="2519" customFormat="1">
      <c r="A16" s="55"/>
      <c r="B16" s="1664" t="s">
        <v>364</v>
      </c>
      <c r="C16" s="533"/>
      <c r="D16" s="533"/>
      <c r="E16" s="533"/>
      <c r="F16" s="178"/>
    </row>
    <row r="17" spans="1:6">
      <c r="A17" s="55">
        <v>6</v>
      </c>
      <c r="B17" s="184"/>
      <c r="C17" s="768" t="s">
        <v>5240</v>
      </c>
      <c r="D17" s="11"/>
      <c r="E17" s="11"/>
      <c r="F17" s="177">
        <v>230897.45</v>
      </c>
    </row>
    <row r="18" spans="1:6">
      <c r="A18" s="55">
        <f t="shared" ref="A18:A70" si="0">A17+1</f>
        <v>7</v>
      </c>
      <c r="B18" s="11"/>
      <c r="C18" s="768" t="s">
        <v>5241</v>
      </c>
      <c r="D18" s="11"/>
      <c r="E18" s="11"/>
      <c r="F18" s="314">
        <v>-39564.29</v>
      </c>
    </row>
    <row r="19" spans="1:6">
      <c r="A19" s="55">
        <f t="shared" si="0"/>
        <v>8</v>
      </c>
      <c r="B19" s="11"/>
      <c r="C19" s="768" t="s">
        <v>5242</v>
      </c>
      <c r="D19" s="11"/>
      <c r="E19" s="11"/>
      <c r="F19" s="314">
        <v>47190.38</v>
      </c>
    </row>
    <row r="20" spans="1:6">
      <c r="A20" s="55">
        <f t="shared" si="0"/>
        <v>9</v>
      </c>
      <c r="B20" s="11"/>
      <c r="C20" s="768" t="s">
        <v>5243</v>
      </c>
      <c r="D20" s="11"/>
      <c r="E20" s="11"/>
      <c r="F20" s="314">
        <v>7081.95</v>
      </c>
    </row>
    <row r="21" spans="1:6">
      <c r="A21" s="55">
        <f t="shared" si="0"/>
        <v>10</v>
      </c>
      <c r="B21" s="11"/>
      <c r="C21" s="768" t="s">
        <v>5244</v>
      </c>
      <c r="D21" s="11"/>
      <c r="E21" s="11"/>
      <c r="F21" s="314">
        <v>36500.68</v>
      </c>
    </row>
    <row r="22" spans="1:6">
      <c r="A22" s="55">
        <f t="shared" si="0"/>
        <v>11</v>
      </c>
      <c r="B22" s="11"/>
      <c r="C22" s="768" t="s">
        <v>5245</v>
      </c>
      <c r="D22" s="11"/>
      <c r="E22" s="11"/>
      <c r="F22" s="314">
        <v>35305.480000000003</v>
      </c>
    </row>
    <row r="23" spans="1:6">
      <c r="A23" s="55">
        <f t="shared" si="0"/>
        <v>12</v>
      </c>
      <c r="B23" s="11"/>
      <c r="C23" s="768" t="s">
        <v>5246</v>
      </c>
      <c r="D23" s="11"/>
      <c r="E23" s="11"/>
      <c r="F23" s="314">
        <v>9958.92</v>
      </c>
    </row>
    <row r="24" spans="1:6">
      <c r="A24" s="55">
        <f t="shared" si="0"/>
        <v>13</v>
      </c>
      <c r="B24" s="11"/>
      <c r="C24" s="768" t="s">
        <v>5247</v>
      </c>
      <c r="D24" s="11"/>
      <c r="E24" s="11"/>
      <c r="F24" s="314">
        <v>156124.82</v>
      </c>
    </row>
    <row r="25" spans="1:6">
      <c r="A25" s="55">
        <f t="shared" si="0"/>
        <v>14</v>
      </c>
      <c r="B25" s="11"/>
      <c r="C25" s="768" t="s">
        <v>5248</v>
      </c>
      <c r="D25" s="11"/>
      <c r="E25" s="11"/>
      <c r="F25" s="314">
        <v>62690.720000000001</v>
      </c>
    </row>
    <row r="26" spans="1:6">
      <c r="A26" s="55">
        <f t="shared" si="0"/>
        <v>15</v>
      </c>
      <c r="B26" s="11"/>
      <c r="C26" s="768" t="s">
        <v>5249</v>
      </c>
      <c r="D26" s="11"/>
      <c r="E26" s="11"/>
      <c r="F26" s="314">
        <v>55420.88</v>
      </c>
    </row>
    <row r="27" spans="1:6">
      <c r="A27" s="55">
        <f t="shared" si="0"/>
        <v>16</v>
      </c>
      <c r="B27" s="11"/>
      <c r="C27" s="768" t="s">
        <v>5250</v>
      </c>
      <c r="D27" s="11"/>
      <c r="E27" s="11"/>
      <c r="F27" s="314">
        <v>7203.34</v>
      </c>
    </row>
    <row r="28" spans="1:6">
      <c r="A28" s="55">
        <f t="shared" si="0"/>
        <v>17</v>
      </c>
      <c r="B28" s="11"/>
      <c r="C28" s="768" t="s">
        <v>5251</v>
      </c>
      <c r="D28" s="11"/>
      <c r="E28" s="11"/>
      <c r="F28" s="314">
        <v>32244.3</v>
      </c>
    </row>
    <row r="29" spans="1:6">
      <c r="A29" s="55">
        <f t="shared" si="0"/>
        <v>18</v>
      </c>
      <c r="B29" s="11"/>
      <c r="C29" s="768" t="s">
        <v>5252</v>
      </c>
      <c r="D29" s="11"/>
      <c r="E29" s="11"/>
      <c r="F29" s="314">
        <v>13582.04</v>
      </c>
    </row>
    <row r="30" spans="1:6" s="2972" customFormat="1">
      <c r="A30" s="55">
        <f t="shared" si="0"/>
        <v>19</v>
      </c>
      <c r="B30" s="11"/>
      <c r="C30" s="768" t="s">
        <v>5253</v>
      </c>
      <c r="D30" s="11"/>
      <c r="E30" s="11"/>
      <c r="F30" s="314">
        <v>64509.23</v>
      </c>
    </row>
    <row r="31" spans="1:6" s="2972" customFormat="1">
      <c r="A31" s="55">
        <f t="shared" si="0"/>
        <v>20</v>
      </c>
      <c r="B31" s="11"/>
      <c r="C31" s="768" t="s">
        <v>5254</v>
      </c>
      <c r="D31" s="11"/>
      <c r="E31" s="11"/>
      <c r="F31" s="314">
        <v>67597.11</v>
      </c>
    </row>
    <row r="32" spans="1:6" s="2972" customFormat="1">
      <c r="A32" s="55">
        <f t="shared" si="0"/>
        <v>21</v>
      </c>
      <c r="B32" s="11"/>
      <c r="C32" s="768" t="s">
        <v>5255</v>
      </c>
      <c r="D32" s="11"/>
      <c r="E32" s="11"/>
      <c r="F32" s="314">
        <v>304258.13</v>
      </c>
    </row>
    <row r="33" spans="1:6" s="2972" customFormat="1">
      <c r="A33" s="55">
        <f t="shared" si="0"/>
        <v>22</v>
      </c>
      <c r="B33" s="11"/>
      <c r="C33" s="768" t="s">
        <v>5256</v>
      </c>
      <c r="D33" s="11"/>
      <c r="E33" s="11"/>
      <c r="F33" s="314">
        <v>106601.77</v>
      </c>
    </row>
    <row r="34" spans="1:6">
      <c r="A34" s="55">
        <f t="shared" si="0"/>
        <v>23</v>
      </c>
      <c r="B34" s="11"/>
      <c r="C34" s="768" t="s">
        <v>5257</v>
      </c>
      <c r="D34" s="11"/>
      <c r="E34" s="11"/>
      <c r="F34" s="314">
        <v>13629.37</v>
      </c>
    </row>
    <row r="35" spans="1:6">
      <c r="A35" s="55">
        <f t="shared" si="0"/>
        <v>24</v>
      </c>
      <c r="B35" s="11"/>
      <c r="C35" s="768" t="s">
        <v>5258</v>
      </c>
      <c r="D35" s="11"/>
      <c r="E35" s="11"/>
      <c r="F35" s="314">
        <v>-171093.22</v>
      </c>
    </row>
    <row r="36" spans="1:6">
      <c r="A36" s="55">
        <f t="shared" si="0"/>
        <v>25</v>
      </c>
      <c r="B36" s="11"/>
      <c r="C36" s="768" t="s">
        <v>5259</v>
      </c>
      <c r="D36" s="11"/>
      <c r="E36" s="11"/>
      <c r="F36" s="314">
        <v>24354.86</v>
      </c>
    </row>
    <row r="37" spans="1:6">
      <c r="A37" s="55">
        <f t="shared" si="0"/>
        <v>26</v>
      </c>
      <c r="B37" s="11"/>
      <c r="C37" s="768" t="s">
        <v>3839</v>
      </c>
      <c r="D37" s="11"/>
      <c r="E37" s="11"/>
      <c r="F37" s="314">
        <v>17237.72</v>
      </c>
    </row>
    <row r="38" spans="1:6">
      <c r="A38" s="55">
        <f t="shared" si="0"/>
        <v>27</v>
      </c>
      <c r="B38" s="11"/>
      <c r="C38" s="11"/>
      <c r="D38" s="11"/>
      <c r="E38" s="11"/>
      <c r="F38" s="314"/>
    </row>
    <row r="39" spans="1:6">
      <c r="A39" s="55">
        <f t="shared" si="0"/>
        <v>28</v>
      </c>
      <c r="B39" s="11"/>
      <c r="C39" s="11"/>
      <c r="D39" s="11" t="s">
        <v>1502</v>
      </c>
      <c r="E39" s="11"/>
      <c r="F39" s="1693">
        <f>SUM(F17:F38)</f>
        <v>1081731.6400000004</v>
      </c>
    </row>
    <row r="40" spans="1:6">
      <c r="A40" s="55">
        <f t="shared" si="0"/>
        <v>29</v>
      </c>
      <c r="B40" s="184" t="s">
        <v>365</v>
      </c>
      <c r="C40" s="11"/>
      <c r="D40" s="11"/>
      <c r="E40" s="11"/>
      <c r="F40" s="314"/>
    </row>
    <row r="41" spans="1:6">
      <c r="A41" s="55">
        <f t="shared" si="0"/>
        <v>30</v>
      </c>
      <c r="B41" s="11"/>
      <c r="C41" s="768" t="s">
        <v>5241</v>
      </c>
      <c r="D41" s="11"/>
      <c r="E41" s="11"/>
      <c r="F41" s="177">
        <v>12163.84467104435</v>
      </c>
    </row>
    <row r="42" spans="1:6">
      <c r="A42" s="55">
        <f t="shared" si="0"/>
        <v>31</v>
      </c>
      <c r="B42" s="11"/>
      <c r="C42" s="768" t="s">
        <v>5242</v>
      </c>
      <c r="D42" s="11"/>
      <c r="E42" s="11"/>
      <c r="F42" s="314">
        <v>59430.889561823045</v>
      </c>
    </row>
    <row r="43" spans="1:6">
      <c r="A43" s="55">
        <f t="shared" si="0"/>
        <v>32</v>
      </c>
      <c r="B43" s="11"/>
      <c r="C43" s="768" t="s">
        <v>5243</v>
      </c>
      <c r="D43" s="11"/>
      <c r="E43" s="11"/>
      <c r="F43" s="314">
        <v>8918.8968968452227</v>
      </c>
    </row>
    <row r="44" spans="1:6">
      <c r="A44" s="55">
        <f t="shared" si="0"/>
        <v>33</v>
      </c>
      <c r="B44" s="11"/>
      <c r="C44" s="768" t="s">
        <v>5244</v>
      </c>
      <c r="D44" s="11"/>
      <c r="E44" s="11"/>
      <c r="F44" s="314">
        <v>45794.506364096378</v>
      </c>
    </row>
    <row r="45" spans="1:6">
      <c r="A45" s="55">
        <f t="shared" si="0"/>
        <v>34</v>
      </c>
      <c r="B45" s="11"/>
      <c r="C45" s="768" t="s">
        <v>5245</v>
      </c>
      <c r="D45" s="11"/>
      <c r="E45" s="11"/>
      <c r="F45" s="314">
        <v>44465.071416782332</v>
      </c>
    </row>
    <row r="46" spans="1:6">
      <c r="A46" s="55">
        <f t="shared" si="0"/>
        <v>35</v>
      </c>
      <c r="B46" s="11"/>
      <c r="C46" s="768" t="s">
        <v>5246</v>
      </c>
      <c r="D46" s="11"/>
      <c r="E46" s="11"/>
      <c r="F46" s="314">
        <v>12542.112437525193</v>
      </c>
    </row>
    <row r="47" spans="1:6">
      <c r="A47" s="55">
        <f t="shared" si="0"/>
        <v>36</v>
      </c>
      <c r="B47" s="11"/>
      <c r="C47" s="768" t="s">
        <v>5249</v>
      </c>
      <c r="D47" s="11"/>
      <c r="E47" s="11"/>
      <c r="F47" s="314">
        <v>69796.291452832767</v>
      </c>
    </row>
    <row r="48" spans="1:6">
      <c r="A48" s="55">
        <f t="shared" si="0"/>
        <v>37</v>
      </c>
      <c r="B48" s="11"/>
      <c r="C48" s="768" t="s">
        <v>5250</v>
      </c>
      <c r="D48" s="11"/>
      <c r="E48" s="11"/>
      <c r="F48" s="314">
        <v>9071.7967381909839</v>
      </c>
    </row>
    <row r="49" spans="1:6">
      <c r="A49" s="55">
        <f t="shared" si="0"/>
        <v>38</v>
      </c>
      <c r="B49" s="11"/>
      <c r="C49" s="768" t="s">
        <v>5251</v>
      </c>
      <c r="D49" s="11"/>
      <c r="E49" s="11"/>
      <c r="F49" s="314">
        <v>40609.710069571578</v>
      </c>
    </row>
    <row r="50" spans="1:6" s="2972" customFormat="1">
      <c r="A50" s="55">
        <f t="shared" si="0"/>
        <v>39</v>
      </c>
      <c r="B50" s="11"/>
      <c r="C50" s="768" t="s">
        <v>5252</v>
      </c>
      <c r="D50" s="11"/>
      <c r="E50" s="11"/>
      <c r="F50" s="314">
        <v>17105.068432550201</v>
      </c>
    </row>
    <row r="51" spans="1:6" s="2972" customFormat="1">
      <c r="A51" s="55">
        <f t="shared" si="0"/>
        <v>40</v>
      </c>
      <c r="B51" s="11"/>
      <c r="C51" s="768" t="s">
        <v>5253</v>
      </c>
      <c r="D51" s="11"/>
      <c r="E51" s="11"/>
      <c r="F51" s="314">
        <v>54438.285955860403</v>
      </c>
    </row>
    <row r="52" spans="1:6" s="2972" customFormat="1">
      <c r="A52" s="55">
        <f t="shared" si="0"/>
        <v>41</v>
      </c>
      <c r="B52" s="11"/>
      <c r="C52" s="768" t="s">
        <v>5254</v>
      </c>
      <c r="D52" s="11"/>
      <c r="E52" s="11"/>
      <c r="F52" s="314">
        <v>85131.227898215817</v>
      </c>
    </row>
    <row r="53" spans="1:6" s="2972" customFormat="1">
      <c r="A53" s="55">
        <f t="shared" si="0"/>
        <v>42</v>
      </c>
      <c r="B53" s="11"/>
      <c r="C53" s="768" t="s">
        <v>5255</v>
      </c>
      <c r="D53" s="11"/>
      <c r="E53" s="11"/>
      <c r="F53" s="314">
        <v>279383.92078267597</v>
      </c>
    </row>
    <row r="54" spans="1:6" s="2972" customFormat="1">
      <c r="A54" s="55">
        <f t="shared" si="0"/>
        <v>43</v>
      </c>
      <c r="B54" s="11"/>
      <c r="C54" s="768" t="s">
        <v>5256</v>
      </c>
      <c r="D54" s="11"/>
      <c r="E54" s="11"/>
      <c r="F54" s="314">
        <v>40938.026332406647</v>
      </c>
    </row>
    <row r="55" spans="1:6" s="2972" customFormat="1">
      <c r="A55" s="55">
        <f t="shared" si="0"/>
        <v>44</v>
      </c>
      <c r="B55" s="11"/>
      <c r="C55" s="768" t="s">
        <v>5257</v>
      </c>
      <c r="D55" s="11"/>
      <c r="E55" s="11"/>
      <c r="F55" s="314">
        <v>17164.587124647165</v>
      </c>
    </row>
    <row r="56" spans="1:6" s="2972" customFormat="1">
      <c r="A56" s="55">
        <f t="shared" si="0"/>
        <v>45</v>
      </c>
      <c r="B56" s="11"/>
      <c r="C56" s="768" t="s">
        <v>5258</v>
      </c>
      <c r="D56" s="11"/>
      <c r="E56" s="11"/>
      <c r="F56" s="314">
        <v>-215472.55517020766</v>
      </c>
    </row>
    <row r="57" spans="1:6" s="2972" customFormat="1">
      <c r="A57" s="55">
        <f t="shared" si="0"/>
        <v>46</v>
      </c>
      <c r="B57" s="11"/>
      <c r="C57" s="768" t="s">
        <v>5260</v>
      </c>
      <c r="D57" s="11"/>
      <c r="E57" s="11"/>
      <c r="F57" s="314">
        <v>5064.4114189997244</v>
      </c>
    </row>
    <row r="58" spans="1:6">
      <c r="A58" s="55">
        <f t="shared" si="0"/>
        <v>47</v>
      </c>
      <c r="B58" s="11"/>
      <c r="C58" s="768" t="s">
        <v>3839</v>
      </c>
      <c r="D58" s="11"/>
      <c r="E58" s="11"/>
      <c r="F58" s="314">
        <v>15246.217616140049</v>
      </c>
    </row>
    <row r="59" spans="1:6">
      <c r="A59" s="55">
        <f t="shared" si="0"/>
        <v>48</v>
      </c>
      <c r="B59" s="11"/>
      <c r="C59" s="11"/>
      <c r="D59" s="11"/>
      <c r="E59" s="11"/>
      <c r="F59" s="314"/>
    </row>
    <row r="60" spans="1:6">
      <c r="A60" s="55">
        <f t="shared" si="0"/>
        <v>49</v>
      </c>
      <c r="B60" s="11"/>
      <c r="C60" s="11"/>
      <c r="D60" s="11" t="s">
        <v>1502</v>
      </c>
      <c r="E60" s="11"/>
      <c r="F60" s="1693">
        <f>SUM(F40:F59)</f>
        <v>601792.31000000029</v>
      </c>
    </row>
    <row r="61" spans="1:6">
      <c r="A61" s="55">
        <f t="shared" si="0"/>
        <v>50</v>
      </c>
      <c r="B61" s="184" t="s">
        <v>3839</v>
      </c>
      <c r="C61" s="11"/>
      <c r="D61" s="11"/>
      <c r="E61" s="11"/>
      <c r="F61" s="314"/>
    </row>
    <row r="62" spans="1:6">
      <c r="A62" s="55">
        <f t="shared" si="0"/>
        <v>51</v>
      </c>
      <c r="B62" s="11"/>
      <c r="C62" s="11" t="s">
        <v>116</v>
      </c>
      <c r="D62" s="11"/>
      <c r="E62" s="11"/>
      <c r="F62" s="314"/>
    </row>
    <row r="63" spans="1:6">
      <c r="A63" s="55">
        <f t="shared" si="0"/>
        <v>52</v>
      </c>
      <c r="B63" s="11"/>
      <c r="C63" s="11"/>
      <c r="D63" s="11"/>
      <c r="E63" s="11"/>
      <c r="F63" s="314"/>
    </row>
    <row r="64" spans="1:6">
      <c r="A64" s="55">
        <f t="shared" si="0"/>
        <v>53</v>
      </c>
      <c r="B64" s="11"/>
      <c r="C64" s="11"/>
      <c r="D64" s="11"/>
      <c r="E64" s="11"/>
      <c r="F64" s="314"/>
    </row>
    <row r="65" spans="1:6">
      <c r="A65" s="55">
        <f t="shared" si="0"/>
        <v>54</v>
      </c>
      <c r="B65" s="11"/>
      <c r="C65" s="11"/>
      <c r="D65" s="11"/>
      <c r="E65" s="11"/>
      <c r="F65" s="314"/>
    </row>
    <row r="66" spans="1:6">
      <c r="A66" s="55">
        <f t="shared" si="0"/>
        <v>55</v>
      </c>
      <c r="B66" s="11"/>
      <c r="C66" s="11"/>
      <c r="D66" s="11"/>
      <c r="E66" s="11"/>
      <c r="F66" s="314"/>
    </row>
    <row r="67" spans="1:6">
      <c r="A67" s="55">
        <f t="shared" si="0"/>
        <v>56</v>
      </c>
      <c r="B67" s="11"/>
      <c r="C67" s="11"/>
      <c r="D67" s="11"/>
      <c r="E67" s="11"/>
      <c r="F67" s="314"/>
    </row>
    <row r="68" spans="1:6">
      <c r="A68" s="55">
        <f t="shared" si="0"/>
        <v>57</v>
      </c>
      <c r="B68" s="11"/>
      <c r="C68" s="11"/>
      <c r="D68" s="11"/>
      <c r="E68" s="11"/>
      <c r="F68" s="314"/>
    </row>
    <row r="69" spans="1:6">
      <c r="A69" s="55">
        <f t="shared" si="0"/>
        <v>58</v>
      </c>
      <c r="B69" s="11"/>
      <c r="C69" s="11"/>
      <c r="D69" s="11" t="s">
        <v>1502</v>
      </c>
      <c r="E69" s="11"/>
      <c r="F69" s="165">
        <f>SUM(F61:F68)</f>
        <v>0</v>
      </c>
    </row>
    <row r="70" spans="1:6" ht="15.75" thickBot="1">
      <c r="A70" s="55">
        <f t="shared" si="0"/>
        <v>59</v>
      </c>
      <c r="B70" s="172"/>
      <c r="C70" s="417" t="s">
        <v>4055</v>
      </c>
      <c r="D70" s="172"/>
      <c r="E70" s="172"/>
      <c r="F70" s="169">
        <f>F39+F60+F69</f>
        <v>1683523.9500000007</v>
      </c>
    </row>
    <row r="71" spans="1:6" ht="15.75">
      <c r="A71" s="75" t="s">
        <v>3724</v>
      </c>
      <c r="B71" s="44"/>
      <c r="C71" s="44"/>
      <c r="D71" s="11"/>
      <c r="E71" s="11"/>
      <c r="F71" s="11"/>
    </row>
    <row r="72" spans="1:6">
      <c r="A72" s="44" t="s">
        <v>3725</v>
      </c>
      <c r="B72" s="44"/>
      <c r="C72" s="44"/>
      <c r="D72" s="44"/>
      <c r="E72" s="44"/>
      <c r="F72" s="44"/>
    </row>
    <row r="73" spans="1:6">
      <c r="A73" s="11"/>
      <c r="B73" s="44"/>
      <c r="C73" s="44"/>
      <c r="D73" s="44"/>
      <c r="E73" s="11"/>
      <c r="F73" s="11"/>
    </row>
    <row r="76" spans="1:6" ht="15.75">
      <c r="A76" s="46" t="s">
        <v>1303</v>
      </c>
      <c r="B76" s="44"/>
      <c r="C76" s="44"/>
      <c r="D76" s="44"/>
      <c r="E76" s="44"/>
      <c r="F76" s="44"/>
    </row>
    <row r="78" spans="1:6" ht="16.5" thickBot="1">
      <c r="A78" s="560" t="str">
        <f>'Data Sheet'!$C$25</f>
        <v>Orange and Rockland Utilities, Inc</v>
      </c>
      <c r="B78" s="11"/>
      <c r="C78" s="11"/>
      <c r="D78" s="11"/>
      <c r="E78" s="456" t="str">
        <f>'Data Sheet'!$C$40</f>
        <v>4/30/2014</v>
      </c>
      <c r="F78" s="4" t="str">
        <f>'Data Sheet'!$C$38</f>
        <v>12/31/2013</v>
      </c>
    </row>
    <row r="79" spans="1:6">
      <c r="A79" s="13"/>
      <c r="B79" s="41"/>
      <c r="C79" s="41"/>
      <c r="D79" s="41"/>
      <c r="E79" s="41"/>
      <c r="F79" s="42"/>
    </row>
    <row r="80" spans="1:6">
      <c r="A80" s="202" t="s">
        <v>3774</v>
      </c>
      <c r="B80" s="44"/>
      <c r="C80" s="44"/>
      <c r="D80" s="44"/>
      <c r="E80" s="44"/>
      <c r="F80" s="45"/>
    </row>
    <row r="81" spans="1:6">
      <c r="A81" s="47"/>
      <c r="B81" s="11"/>
      <c r="C81" s="11"/>
      <c r="D81" s="11"/>
      <c r="E81" s="11"/>
      <c r="F81" s="48"/>
    </row>
    <row r="82" spans="1:6">
      <c r="A82" s="230" t="s">
        <v>4231</v>
      </c>
      <c r="B82" s="63"/>
      <c r="C82" s="232" t="s">
        <v>3742</v>
      </c>
      <c r="D82" s="232"/>
      <c r="E82" s="232"/>
      <c r="F82" s="223" t="s">
        <v>3045</v>
      </c>
    </row>
    <row r="83" spans="1:6">
      <c r="A83" s="176" t="s">
        <v>4234</v>
      </c>
      <c r="B83" s="52"/>
      <c r="C83" s="50" t="s">
        <v>74</v>
      </c>
      <c r="D83" s="50"/>
      <c r="E83" s="50"/>
      <c r="F83" s="138" t="s">
        <v>2140</v>
      </c>
    </row>
    <row r="84" spans="1:6">
      <c r="A84" s="55">
        <f>A70+1</f>
        <v>60</v>
      </c>
      <c r="B84" s="11"/>
      <c r="C84" s="11"/>
      <c r="D84" s="11"/>
      <c r="E84" s="11"/>
      <c r="F84" s="178"/>
    </row>
    <row r="85" spans="1:6">
      <c r="A85" s="55">
        <f t="shared" ref="A85:A132" si="1">A84+1</f>
        <v>61</v>
      </c>
      <c r="B85" s="11"/>
      <c r="C85" s="11"/>
      <c r="D85" s="11"/>
      <c r="E85" s="11"/>
      <c r="F85" s="178"/>
    </row>
    <row r="86" spans="1:6">
      <c r="A86" s="55">
        <f t="shared" si="1"/>
        <v>62</v>
      </c>
      <c r="B86" s="11"/>
      <c r="C86" s="11"/>
      <c r="D86" s="11"/>
      <c r="E86" s="11"/>
      <c r="F86" s="178"/>
    </row>
    <row r="87" spans="1:6">
      <c r="A87" s="55">
        <f t="shared" si="1"/>
        <v>63</v>
      </c>
      <c r="B87" s="11"/>
      <c r="C87" s="11"/>
      <c r="D87" s="11"/>
      <c r="E87" s="11"/>
      <c r="F87" s="178"/>
    </row>
    <row r="88" spans="1:6">
      <c r="A88" s="55">
        <f t="shared" si="1"/>
        <v>64</v>
      </c>
      <c r="B88" s="11"/>
      <c r="C88" s="297"/>
      <c r="D88" s="297"/>
      <c r="E88" s="297"/>
      <c r="F88" s="178"/>
    </row>
    <row r="89" spans="1:6">
      <c r="A89" s="55">
        <f t="shared" si="1"/>
        <v>65</v>
      </c>
      <c r="B89" s="11"/>
      <c r="C89" s="11"/>
      <c r="D89" s="11"/>
      <c r="E89" s="11"/>
      <c r="F89" s="178"/>
    </row>
    <row r="90" spans="1:6">
      <c r="A90" s="55">
        <f t="shared" si="1"/>
        <v>66</v>
      </c>
      <c r="B90" s="11"/>
      <c r="C90" s="11"/>
      <c r="D90" s="11"/>
      <c r="E90" s="11"/>
      <c r="F90" s="178"/>
    </row>
    <row r="91" spans="1:6">
      <c r="A91" s="55">
        <f t="shared" si="1"/>
        <v>67</v>
      </c>
      <c r="B91" s="11"/>
      <c r="C91" s="11"/>
      <c r="D91" s="11"/>
      <c r="E91" s="11"/>
      <c r="F91" s="178"/>
    </row>
    <row r="92" spans="1:6">
      <c r="A92" s="55">
        <f t="shared" si="1"/>
        <v>68</v>
      </c>
      <c r="B92" s="11"/>
      <c r="C92" s="11"/>
      <c r="D92" s="11"/>
      <c r="E92" s="11"/>
      <c r="F92" s="178"/>
    </row>
    <row r="93" spans="1:6">
      <c r="A93" s="55">
        <f t="shared" si="1"/>
        <v>69</v>
      </c>
      <c r="B93" s="11"/>
      <c r="C93" s="11"/>
      <c r="D93" s="11"/>
      <c r="E93" s="11"/>
      <c r="F93" s="314"/>
    </row>
    <row r="94" spans="1:6">
      <c r="A94" s="55">
        <f t="shared" si="1"/>
        <v>70</v>
      </c>
      <c r="B94" s="11"/>
      <c r="C94" s="11"/>
      <c r="D94" s="11"/>
      <c r="E94" s="11"/>
      <c r="F94" s="314"/>
    </row>
    <row r="95" spans="1:6">
      <c r="A95" s="55">
        <f t="shared" si="1"/>
        <v>71</v>
      </c>
      <c r="B95" s="11"/>
      <c r="C95" s="11"/>
      <c r="D95" s="11"/>
      <c r="E95" s="11"/>
      <c r="F95" s="314"/>
    </row>
    <row r="96" spans="1:6">
      <c r="A96" s="55">
        <f t="shared" si="1"/>
        <v>72</v>
      </c>
      <c r="B96" s="11"/>
      <c r="C96" s="11"/>
      <c r="D96" s="11"/>
      <c r="E96" s="11"/>
      <c r="F96" s="314"/>
    </row>
    <row r="97" spans="1:6">
      <c r="A97" s="55">
        <f t="shared" si="1"/>
        <v>73</v>
      </c>
      <c r="B97" s="11"/>
      <c r="C97" s="11"/>
      <c r="D97" s="11"/>
      <c r="E97" s="11"/>
      <c r="F97" s="314"/>
    </row>
    <row r="98" spans="1:6">
      <c r="A98" s="55">
        <f t="shared" si="1"/>
        <v>74</v>
      </c>
      <c r="B98" s="11"/>
      <c r="C98" s="11"/>
      <c r="D98" s="11"/>
      <c r="E98" s="11"/>
      <c r="F98" s="314"/>
    </row>
    <row r="99" spans="1:6">
      <c r="A99" s="55">
        <f t="shared" si="1"/>
        <v>75</v>
      </c>
      <c r="B99" s="11"/>
      <c r="C99" s="11"/>
      <c r="D99" s="11"/>
      <c r="E99" s="11"/>
      <c r="F99" s="314"/>
    </row>
    <row r="100" spans="1:6">
      <c r="A100" s="55">
        <f t="shared" si="1"/>
        <v>76</v>
      </c>
      <c r="B100" s="11"/>
      <c r="C100" s="11"/>
      <c r="D100" s="11"/>
      <c r="E100" s="11"/>
      <c r="F100" s="314"/>
    </row>
    <row r="101" spans="1:6">
      <c r="A101" s="55">
        <f t="shared" si="1"/>
        <v>77</v>
      </c>
      <c r="B101" s="11"/>
      <c r="C101" s="11"/>
      <c r="D101" s="11"/>
      <c r="E101" s="11"/>
      <c r="F101" s="314"/>
    </row>
    <row r="102" spans="1:6">
      <c r="A102" s="55">
        <f t="shared" si="1"/>
        <v>78</v>
      </c>
      <c r="B102" s="11"/>
      <c r="C102" s="11"/>
      <c r="D102" s="11"/>
      <c r="E102" s="11"/>
      <c r="F102" s="314"/>
    </row>
    <row r="103" spans="1:6">
      <c r="A103" s="55">
        <f t="shared" si="1"/>
        <v>79</v>
      </c>
      <c r="B103" s="11"/>
      <c r="C103" s="11"/>
      <c r="D103" s="11"/>
      <c r="E103" s="11"/>
      <c r="F103" s="314"/>
    </row>
    <row r="104" spans="1:6">
      <c r="A104" s="55">
        <f t="shared" si="1"/>
        <v>80</v>
      </c>
      <c r="B104" s="11"/>
      <c r="C104" s="11"/>
      <c r="D104" s="11"/>
      <c r="E104" s="11"/>
      <c r="F104" s="314"/>
    </row>
    <row r="105" spans="1:6">
      <c r="A105" s="55">
        <f t="shared" si="1"/>
        <v>81</v>
      </c>
      <c r="B105" s="11"/>
      <c r="C105" s="11"/>
      <c r="D105" s="11"/>
      <c r="E105" s="11"/>
      <c r="F105" s="314"/>
    </row>
    <row r="106" spans="1:6">
      <c r="A106" s="55">
        <f t="shared" si="1"/>
        <v>82</v>
      </c>
      <c r="B106" s="11"/>
      <c r="C106" s="11"/>
      <c r="D106" s="11"/>
      <c r="E106" s="11"/>
      <c r="F106" s="314"/>
    </row>
    <row r="107" spans="1:6">
      <c r="A107" s="55">
        <f t="shared" si="1"/>
        <v>83</v>
      </c>
      <c r="B107" s="11"/>
      <c r="C107" s="11"/>
      <c r="D107" s="11"/>
      <c r="E107" s="11"/>
      <c r="F107" s="314"/>
    </row>
    <row r="108" spans="1:6">
      <c r="A108" s="55">
        <f t="shared" si="1"/>
        <v>84</v>
      </c>
      <c r="B108" s="11"/>
      <c r="C108" s="11"/>
      <c r="D108" s="11"/>
      <c r="E108" s="11"/>
      <c r="F108" s="314"/>
    </row>
    <row r="109" spans="1:6">
      <c r="A109" s="55">
        <f t="shared" si="1"/>
        <v>85</v>
      </c>
      <c r="B109" s="11"/>
      <c r="C109" s="11"/>
      <c r="D109" s="11"/>
      <c r="E109" s="11"/>
      <c r="F109" s="314"/>
    </row>
    <row r="110" spans="1:6">
      <c r="A110" s="55">
        <f t="shared" si="1"/>
        <v>86</v>
      </c>
      <c r="B110" s="11"/>
      <c r="C110" s="11"/>
      <c r="D110" s="11"/>
      <c r="E110" s="11"/>
      <c r="F110" s="314"/>
    </row>
    <row r="111" spans="1:6">
      <c r="A111" s="55">
        <f t="shared" si="1"/>
        <v>87</v>
      </c>
      <c r="B111" s="11"/>
      <c r="C111" s="11"/>
      <c r="D111" s="11"/>
      <c r="E111" s="11"/>
      <c r="F111" s="314"/>
    </row>
    <row r="112" spans="1:6">
      <c r="A112" s="55">
        <f t="shared" si="1"/>
        <v>88</v>
      </c>
      <c r="B112" s="11"/>
      <c r="C112" s="11"/>
      <c r="D112" s="11"/>
      <c r="E112" s="11"/>
      <c r="F112" s="314"/>
    </row>
    <row r="113" spans="1:6">
      <c r="A113" s="55">
        <f t="shared" si="1"/>
        <v>89</v>
      </c>
      <c r="B113" s="11"/>
      <c r="C113" s="11"/>
      <c r="D113" s="11"/>
      <c r="E113" s="11"/>
      <c r="F113" s="314"/>
    </row>
    <row r="114" spans="1:6">
      <c r="A114" s="55">
        <f t="shared" si="1"/>
        <v>90</v>
      </c>
      <c r="B114" s="11"/>
      <c r="C114" s="11"/>
      <c r="D114" s="11"/>
      <c r="E114" s="11"/>
      <c r="F114" s="314"/>
    </row>
    <row r="115" spans="1:6">
      <c r="A115" s="55">
        <f t="shared" si="1"/>
        <v>91</v>
      </c>
      <c r="B115" s="11"/>
      <c r="C115" s="11"/>
      <c r="D115" s="11"/>
      <c r="E115" s="11"/>
      <c r="F115" s="314"/>
    </row>
    <row r="116" spans="1:6">
      <c r="A116" s="55">
        <f t="shared" si="1"/>
        <v>92</v>
      </c>
      <c r="B116" s="11"/>
      <c r="C116" s="11"/>
      <c r="D116" s="11"/>
      <c r="E116" s="11"/>
      <c r="F116" s="314"/>
    </row>
    <row r="117" spans="1:6">
      <c r="A117" s="55">
        <f t="shared" si="1"/>
        <v>93</v>
      </c>
      <c r="B117" s="11"/>
      <c r="C117" s="11"/>
      <c r="D117" s="11"/>
      <c r="E117" s="11"/>
      <c r="F117" s="314"/>
    </row>
    <row r="118" spans="1:6">
      <c r="A118" s="55">
        <f t="shared" si="1"/>
        <v>94</v>
      </c>
      <c r="B118" s="11"/>
      <c r="C118" s="11"/>
      <c r="D118" s="11"/>
      <c r="E118" s="11"/>
      <c r="F118" s="314"/>
    </row>
    <row r="119" spans="1:6">
      <c r="A119" s="55">
        <f t="shared" si="1"/>
        <v>95</v>
      </c>
      <c r="B119" s="11"/>
      <c r="C119" s="11"/>
      <c r="D119" s="11"/>
      <c r="E119" s="11"/>
      <c r="F119" s="314"/>
    </row>
    <row r="120" spans="1:6">
      <c r="A120" s="55">
        <f t="shared" si="1"/>
        <v>96</v>
      </c>
      <c r="B120" s="11"/>
      <c r="C120" s="11"/>
      <c r="D120" s="11"/>
      <c r="E120" s="11"/>
      <c r="F120" s="314"/>
    </row>
    <row r="121" spans="1:6">
      <c r="A121" s="55">
        <f t="shared" si="1"/>
        <v>97</v>
      </c>
      <c r="B121" s="11"/>
      <c r="C121" s="11"/>
      <c r="D121" s="11"/>
      <c r="E121" s="11"/>
      <c r="F121" s="314"/>
    </row>
    <row r="122" spans="1:6">
      <c r="A122" s="55">
        <f t="shared" si="1"/>
        <v>98</v>
      </c>
      <c r="B122" s="11"/>
      <c r="C122" s="11"/>
      <c r="D122" s="11"/>
      <c r="E122" s="11"/>
      <c r="F122" s="314"/>
    </row>
    <row r="123" spans="1:6">
      <c r="A123" s="55">
        <f t="shared" si="1"/>
        <v>99</v>
      </c>
      <c r="B123" s="11"/>
      <c r="C123" s="11"/>
      <c r="D123" s="11"/>
      <c r="E123" s="11"/>
      <c r="F123" s="314"/>
    </row>
    <row r="124" spans="1:6">
      <c r="A124" s="55">
        <f t="shared" si="1"/>
        <v>100</v>
      </c>
      <c r="B124" s="11"/>
      <c r="C124" s="11"/>
      <c r="D124" s="11"/>
      <c r="E124" s="11"/>
      <c r="F124" s="314"/>
    </row>
    <row r="125" spans="1:6">
      <c r="A125" s="55">
        <f t="shared" si="1"/>
        <v>101</v>
      </c>
      <c r="B125" s="11"/>
      <c r="C125" s="11"/>
      <c r="D125" s="11"/>
      <c r="E125" s="11"/>
      <c r="F125" s="314"/>
    </row>
    <row r="126" spans="1:6">
      <c r="A126" s="55">
        <f t="shared" si="1"/>
        <v>102</v>
      </c>
      <c r="B126" s="11"/>
      <c r="C126" s="11"/>
      <c r="D126" s="11"/>
      <c r="E126" s="11"/>
      <c r="F126" s="314"/>
    </row>
    <row r="127" spans="1:6">
      <c r="A127" s="55">
        <f t="shared" si="1"/>
        <v>103</v>
      </c>
      <c r="B127" s="11"/>
      <c r="C127" s="11"/>
      <c r="D127" s="11"/>
      <c r="E127" s="11"/>
      <c r="F127" s="314"/>
    </row>
    <row r="128" spans="1:6">
      <c r="A128" s="55">
        <f t="shared" si="1"/>
        <v>104</v>
      </c>
      <c r="B128" s="11"/>
      <c r="C128" s="11"/>
      <c r="D128" s="11"/>
      <c r="E128" s="11"/>
      <c r="F128" s="314"/>
    </row>
    <row r="129" spans="1:6">
      <c r="A129" s="55">
        <f t="shared" si="1"/>
        <v>105</v>
      </c>
      <c r="B129" s="11"/>
      <c r="C129" s="11"/>
      <c r="D129" s="11"/>
      <c r="E129" s="11"/>
      <c r="F129" s="314"/>
    </row>
    <row r="130" spans="1:6">
      <c r="A130" s="55">
        <f t="shared" si="1"/>
        <v>106</v>
      </c>
      <c r="B130" s="11"/>
      <c r="C130" s="11"/>
      <c r="D130" s="11"/>
      <c r="E130" s="11"/>
      <c r="F130" s="314"/>
    </row>
    <row r="131" spans="1:6">
      <c r="A131" s="55">
        <f t="shared" si="1"/>
        <v>107</v>
      </c>
      <c r="B131" s="11"/>
      <c r="C131" s="11"/>
      <c r="D131" s="11"/>
      <c r="E131" s="11"/>
      <c r="F131" s="178"/>
    </row>
    <row r="132" spans="1:6" ht="15.75" thickBot="1">
      <c r="A132" s="253">
        <f t="shared" si="1"/>
        <v>108</v>
      </c>
      <c r="B132" s="73"/>
      <c r="C132" s="73"/>
      <c r="D132" s="73"/>
      <c r="E132" s="73"/>
      <c r="F132" s="188"/>
    </row>
    <row r="133" spans="1:6" ht="15.75">
      <c r="A133" s="75" t="str">
        <f>A71</f>
        <v>FERC FORM NO.1 (ED. 12-94) NYPSC Modified-96</v>
      </c>
      <c r="B133" s="44"/>
      <c r="C133" s="44"/>
      <c r="D133" s="44"/>
      <c r="E133" s="11"/>
      <c r="F133" s="11"/>
    </row>
    <row r="134" spans="1:6">
      <c r="A134" s="44" t="s">
        <v>3726</v>
      </c>
      <c r="B134" s="44"/>
      <c r="C134" s="44"/>
      <c r="D134" s="44"/>
      <c r="E134" s="44"/>
      <c r="F134" s="44"/>
    </row>
  </sheetData>
  <phoneticPr fontId="0" type="noConversion"/>
  <printOptions horizontalCentered="1" verticalCentered="1"/>
  <pageMargins left="0.5" right="0.5" top="0.25" bottom="0.25" header="0" footer="0"/>
  <pageSetup scale="67" fitToHeight="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
  <dimension ref="A1:E192"/>
  <sheetViews>
    <sheetView defaultGridColor="0" view="pageBreakPreview" colorId="22" zoomScale="60" zoomScaleNormal="85" workbookViewId="0">
      <selection activeCell="E33" sqref="E33"/>
    </sheetView>
  </sheetViews>
  <sheetFormatPr defaultColWidth="9.6640625" defaultRowHeight="15"/>
  <cols>
    <col min="1" max="1" width="2.6640625" style="4" customWidth="1"/>
    <col min="2" max="2" width="49.77734375" style="4" customWidth="1"/>
    <col min="3" max="3" width="19.5546875" style="4" customWidth="1"/>
    <col min="4" max="4" width="13.33203125" style="4" customWidth="1"/>
    <col min="5" max="5" width="18.6640625" style="4" customWidth="1"/>
    <col min="6" max="16384" width="9.6640625" style="4"/>
  </cols>
  <sheetData>
    <row r="1" spans="1:5">
      <c r="A1" s="13"/>
      <c r="B1" s="128" t="s">
        <v>2838</v>
      </c>
      <c r="C1" s="128" t="s">
        <v>2839</v>
      </c>
      <c r="D1" s="128" t="s">
        <v>2840</v>
      </c>
      <c r="E1" s="457" t="s">
        <v>2841</v>
      </c>
    </row>
    <row r="2" spans="1:5">
      <c r="A2" s="47"/>
      <c r="B2" s="56"/>
      <c r="C2" s="56" t="s">
        <v>2621</v>
      </c>
      <c r="D2" s="56" t="s">
        <v>2842</v>
      </c>
      <c r="E2" s="48"/>
    </row>
    <row r="3" spans="1:5" ht="15" customHeight="1" thickBot="1">
      <c r="A3" s="72"/>
      <c r="B3" s="155" t="str">
        <f>'Data Sheet'!$C$25</f>
        <v>Orange and Rockland Utilities, Inc</v>
      </c>
      <c r="C3" s="77" t="s">
        <v>370</v>
      </c>
      <c r="D3" s="77" t="str">
        <f>'Data Sheet'!$C$40</f>
        <v>4/30/2014</v>
      </c>
      <c r="E3" s="1870" t="str">
        <f>'Data Sheet'!$C$38</f>
        <v>12/31/2013</v>
      </c>
    </row>
    <row r="4" spans="1:5" ht="15" customHeight="1">
      <c r="A4" s="472" t="s">
        <v>371</v>
      </c>
      <c r="B4" s="473"/>
      <c r="C4" s="473"/>
      <c r="D4" s="473"/>
      <c r="E4" s="474"/>
    </row>
    <row r="5" spans="1:5">
      <c r="A5" s="1847"/>
      <c r="B5" s="1848" t="s">
        <v>372</v>
      </c>
      <c r="C5" s="1848"/>
      <c r="D5" s="1848"/>
      <c r="E5" s="1849"/>
    </row>
    <row r="6" spans="1:5">
      <c r="A6" s="1847"/>
      <c r="B6" s="1848" t="s">
        <v>373</v>
      </c>
      <c r="C6" s="1848"/>
      <c r="D6" s="1848"/>
      <c r="E6" s="1849"/>
    </row>
    <row r="7" spans="1:5">
      <c r="A7" s="62"/>
      <c r="B7" s="1863" t="s">
        <v>374</v>
      </c>
      <c r="C7" s="1862" t="s">
        <v>375</v>
      </c>
      <c r="D7" s="434" t="s">
        <v>70</v>
      </c>
      <c r="E7" s="1865" t="s">
        <v>71</v>
      </c>
    </row>
    <row r="8" spans="1:5">
      <c r="A8" s="47"/>
      <c r="B8" s="56"/>
      <c r="C8" s="1843" t="s">
        <v>72</v>
      </c>
      <c r="D8" s="435" t="s">
        <v>73</v>
      </c>
      <c r="E8" s="48"/>
    </row>
    <row r="9" spans="1:5">
      <c r="A9" s="49"/>
      <c r="B9" s="290" t="s">
        <v>74</v>
      </c>
      <c r="C9" s="1869" t="s">
        <v>2140</v>
      </c>
      <c r="D9" s="441" t="s">
        <v>2141</v>
      </c>
      <c r="E9" s="1870" t="s">
        <v>2142</v>
      </c>
    </row>
    <row r="10" spans="1:5" ht="15.75">
      <c r="A10" s="47"/>
      <c r="B10" s="475" t="s">
        <v>2105</v>
      </c>
      <c r="C10" s="11"/>
      <c r="D10" s="476"/>
      <c r="E10" s="48"/>
    </row>
    <row r="11" spans="1:5" ht="15.75">
      <c r="A11" s="477"/>
      <c r="B11" s="475" t="s">
        <v>2106</v>
      </c>
      <c r="C11" s="459"/>
      <c r="D11" s="476"/>
      <c r="E11" s="48"/>
    </row>
    <row r="12" spans="1:5">
      <c r="A12" s="477"/>
      <c r="B12" s="56" t="s">
        <v>2981</v>
      </c>
      <c r="C12" s="478" t="s">
        <v>2107</v>
      </c>
      <c r="D12" s="435" t="s">
        <v>2108</v>
      </c>
      <c r="E12" s="48"/>
    </row>
    <row r="13" spans="1:5">
      <c r="A13" s="477"/>
      <c r="B13" s="56" t="s">
        <v>2109</v>
      </c>
      <c r="C13" s="478" t="s">
        <v>2110</v>
      </c>
      <c r="D13" s="476" t="s">
        <v>2111</v>
      </c>
      <c r="E13" s="48"/>
    </row>
    <row r="14" spans="1:5">
      <c r="A14" s="477"/>
      <c r="B14" s="56" t="s">
        <v>845</v>
      </c>
      <c r="C14" s="478" t="s">
        <v>521</v>
      </c>
      <c r="D14" s="476" t="s">
        <v>2111</v>
      </c>
      <c r="E14" s="48"/>
    </row>
    <row r="15" spans="1:5">
      <c r="A15" s="477"/>
      <c r="B15" s="56" t="s">
        <v>522</v>
      </c>
      <c r="C15" s="478" t="s">
        <v>523</v>
      </c>
      <c r="D15" s="476" t="s">
        <v>524</v>
      </c>
      <c r="E15" s="48"/>
    </row>
    <row r="16" spans="1:5">
      <c r="A16" s="477"/>
      <c r="B16" s="56" t="s">
        <v>525</v>
      </c>
      <c r="C16" s="478" t="s">
        <v>526</v>
      </c>
      <c r="D16" s="476" t="s">
        <v>2111</v>
      </c>
      <c r="E16" s="48"/>
    </row>
    <row r="17" spans="1:5">
      <c r="A17" s="477"/>
      <c r="B17" s="56" t="s">
        <v>527</v>
      </c>
      <c r="C17" s="478" t="s">
        <v>528</v>
      </c>
      <c r="D17" s="476" t="s">
        <v>2111</v>
      </c>
      <c r="E17" s="1867" t="s">
        <v>4616</v>
      </c>
    </row>
    <row r="18" spans="1:5">
      <c r="A18" s="477"/>
      <c r="B18" s="56" t="s">
        <v>4617</v>
      </c>
      <c r="C18" s="478" t="s">
        <v>4618</v>
      </c>
      <c r="D18" s="476" t="s">
        <v>4619</v>
      </c>
      <c r="E18" s="48"/>
    </row>
    <row r="19" spans="1:5" ht="15.75">
      <c r="A19" s="477"/>
      <c r="B19" s="56" t="s">
        <v>4620</v>
      </c>
      <c r="C19" s="478" t="s">
        <v>4621</v>
      </c>
      <c r="D19" s="476" t="s">
        <v>2111</v>
      </c>
      <c r="E19" s="479"/>
    </row>
    <row r="20" spans="1:5" ht="15.75">
      <c r="A20" s="477"/>
      <c r="B20" s="56" t="s">
        <v>4622</v>
      </c>
      <c r="C20" s="478" t="s">
        <v>4623</v>
      </c>
      <c r="D20" s="476" t="s">
        <v>2111</v>
      </c>
      <c r="E20" s="479"/>
    </row>
    <row r="21" spans="1:5">
      <c r="A21" s="477"/>
      <c r="B21" s="56" t="s">
        <v>4624</v>
      </c>
      <c r="C21" s="478" t="s">
        <v>4625</v>
      </c>
      <c r="D21" s="476" t="s">
        <v>2111</v>
      </c>
      <c r="E21" s="48"/>
    </row>
    <row r="22" spans="1:5" ht="15.75">
      <c r="A22" s="477"/>
      <c r="B22" s="56" t="s">
        <v>4626</v>
      </c>
      <c r="C22" s="478" t="s">
        <v>4627</v>
      </c>
      <c r="D22" s="476" t="s">
        <v>2111</v>
      </c>
      <c r="E22" s="479"/>
    </row>
    <row r="23" spans="1:5">
      <c r="A23" s="477"/>
      <c r="B23" s="56"/>
      <c r="C23" s="459"/>
      <c r="D23" s="476"/>
      <c r="E23" s="48"/>
    </row>
    <row r="24" spans="1:5" ht="15.75">
      <c r="A24" s="477"/>
      <c r="B24" s="475" t="s">
        <v>1224</v>
      </c>
      <c r="C24" s="11" t="s">
        <v>2973</v>
      </c>
      <c r="D24" s="476"/>
      <c r="E24" s="479"/>
    </row>
    <row r="25" spans="1:5" ht="15.75">
      <c r="A25" s="477"/>
      <c r="B25" s="475" t="s">
        <v>1225</v>
      </c>
      <c r="C25" s="11"/>
      <c r="D25" s="476"/>
      <c r="E25" s="479"/>
    </row>
    <row r="26" spans="1:5" ht="15.75">
      <c r="A26" s="477"/>
      <c r="B26" s="475"/>
      <c r="C26" s="11"/>
      <c r="D26" s="476"/>
      <c r="E26" s="479"/>
    </row>
    <row r="27" spans="1:5">
      <c r="A27" s="477"/>
      <c r="B27" s="56" t="s">
        <v>4310</v>
      </c>
      <c r="C27" s="11"/>
      <c r="D27" s="476"/>
      <c r="E27" s="48"/>
    </row>
    <row r="28" spans="1:5">
      <c r="A28" s="477"/>
      <c r="B28" s="56" t="s">
        <v>4311</v>
      </c>
      <c r="C28" s="1843" t="s">
        <v>4312</v>
      </c>
      <c r="D28" s="476" t="s">
        <v>4313</v>
      </c>
      <c r="E28" s="48"/>
    </row>
    <row r="29" spans="1:5">
      <c r="A29" s="477"/>
      <c r="B29" s="56" t="s">
        <v>4314</v>
      </c>
      <c r="C29" s="1843" t="s">
        <v>4315</v>
      </c>
      <c r="D29" s="476" t="s">
        <v>4313</v>
      </c>
      <c r="E29" s="48"/>
    </row>
    <row r="30" spans="1:5">
      <c r="A30" s="477"/>
      <c r="B30" s="56" t="s">
        <v>4316</v>
      </c>
      <c r="C30" s="1843" t="s">
        <v>4317</v>
      </c>
      <c r="D30" s="435" t="s">
        <v>4318</v>
      </c>
      <c r="E30" s="48"/>
    </row>
    <row r="31" spans="1:5">
      <c r="A31" s="477"/>
      <c r="B31" s="56" t="s">
        <v>4319</v>
      </c>
      <c r="C31" s="1843" t="s">
        <v>4320</v>
      </c>
      <c r="D31" s="435" t="s">
        <v>4318</v>
      </c>
      <c r="E31" s="48"/>
    </row>
    <row r="32" spans="1:5">
      <c r="A32" s="477"/>
      <c r="B32" s="56" t="s">
        <v>4261</v>
      </c>
      <c r="C32" s="1843" t="s">
        <v>4262</v>
      </c>
      <c r="D32" s="476" t="s">
        <v>4313</v>
      </c>
      <c r="E32" s="48"/>
    </row>
    <row r="33" spans="1:5">
      <c r="A33" s="477"/>
      <c r="B33" s="56" t="s">
        <v>4263</v>
      </c>
      <c r="C33" s="1843" t="s">
        <v>4264</v>
      </c>
      <c r="D33" s="476" t="s">
        <v>2108</v>
      </c>
      <c r="E33" s="1867" t="s">
        <v>4616</v>
      </c>
    </row>
    <row r="34" spans="1:5">
      <c r="A34" s="477"/>
      <c r="B34" s="56" t="s">
        <v>4265</v>
      </c>
      <c r="C34" s="1843" t="s">
        <v>4266</v>
      </c>
      <c r="D34" s="476" t="s">
        <v>4313</v>
      </c>
      <c r="E34" s="1867" t="s">
        <v>4616</v>
      </c>
    </row>
    <row r="35" spans="1:5">
      <c r="A35" s="477"/>
      <c r="B35" s="56" t="s">
        <v>4267</v>
      </c>
      <c r="C35" s="1843" t="s">
        <v>4268</v>
      </c>
      <c r="D35" s="476" t="s">
        <v>4269</v>
      </c>
      <c r="E35" s="48"/>
    </row>
    <row r="36" spans="1:5">
      <c r="A36" s="477"/>
      <c r="B36" s="56" t="s">
        <v>4270</v>
      </c>
      <c r="C36" s="1843" t="s">
        <v>4271</v>
      </c>
      <c r="D36" s="476" t="s">
        <v>4269</v>
      </c>
      <c r="E36" s="48"/>
    </row>
    <row r="37" spans="1:5">
      <c r="A37" s="477"/>
      <c r="B37" s="56" t="s">
        <v>4272</v>
      </c>
      <c r="C37" s="1843" t="s">
        <v>4273</v>
      </c>
      <c r="D37" s="435" t="s">
        <v>4318</v>
      </c>
      <c r="E37" s="48"/>
    </row>
    <row r="38" spans="1:5">
      <c r="A38" s="477"/>
      <c r="B38" s="56" t="s">
        <v>1785</v>
      </c>
      <c r="C38" s="1843" t="s">
        <v>1786</v>
      </c>
      <c r="D38" s="476" t="s">
        <v>4313</v>
      </c>
      <c r="E38" s="48"/>
    </row>
    <row r="39" spans="1:5">
      <c r="A39" s="477"/>
      <c r="B39" s="56" t="s">
        <v>1787</v>
      </c>
      <c r="C39" s="1843" t="s">
        <v>1788</v>
      </c>
      <c r="D39" s="476" t="s">
        <v>2111</v>
      </c>
      <c r="E39" s="48"/>
    </row>
    <row r="40" spans="1:5">
      <c r="A40" s="477"/>
      <c r="B40" s="56" t="s">
        <v>1789</v>
      </c>
      <c r="C40" s="1843" t="s">
        <v>1790</v>
      </c>
      <c r="D40" s="435" t="s">
        <v>4318</v>
      </c>
      <c r="E40" s="48"/>
    </row>
    <row r="41" spans="1:5">
      <c r="A41" s="1864"/>
      <c r="B41" s="56" t="s">
        <v>4303</v>
      </c>
      <c r="C41" s="1843" t="s">
        <v>4304</v>
      </c>
      <c r="D41" s="476" t="s">
        <v>4305</v>
      </c>
      <c r="E41" s="48"/>
    </row>
    <row r="42" spans="1:5">
      <c r="A42" s="1864"/>
      <c r="B42" s="56" t="s">
        <v>3026</v>
      </c>
      <c r="C42" s="1843" t="s">
        <v>4304</v>
      </c>
      <c r="D42" s="476" t="s">
        <v>4305</v>
      </c>
      <c r="E42" s="48"/>
    </row>
    <row r="43" spans="1:5">
      <c r="A43" s="477"/>
      <c r="B43" s="56" t="s">
        <v>3027</v>
      </c>
      <c r="C43" s="1843" t="s">
        <v>1641</v>
      </c>
      <c r="D43" s="435" t="s">
        <v>4318</v>
      </c>
      <c r="E43" s="48"/>
    </row>
    <row r="44" spans="1:5">
      <c r="A44" s="477"/>
      <c r="B44" s="56" t="s">
        <v>1642</v>
      </c>
      <c r="C44" s="1843" t="s">
        <v>1643</v>
      </c>
      <c r="D44" s="476" t="s">
        <v>4619</v>
      </c>
      <c r="E44" s="48"/>
    </row>
    <row r="45" spans="1:5">
      <c r="A45" s="477"/>
      <c r="B45" s="298" t="s">
        <v>1644</v>
      </c>
      <c r="C45" s="1843" t="s">
        <v>1645</v>
      </c>
      <c r="D45" s="476" t="s">
        <v>4269</v>
      </c>
      <c r="E45" s="48"/>
    </row>
    <row r="46" spans="1:5">
      <c r="A46" s="477"/>
      <c r="B46" s="56"/>
      <c r="C46" s="11" t="s">
        <v>2973</v>
      </c>
      <c r="D46" s="476"/>
      <c r="E46" s="48"/>
    </row>
    <row r="47" spans="1:5" ht="15.75">
      <c r="A47" s="477"/>
      <c r="B47" s="475" t="s">
        <v>3203</v>
      </c>
      <c r="C47" s="11" t="s">
        <v>2973</v>
      </c>
      <c r="D47" s="476"/>
      <c r="E47" s="48"/>
    </row>
    <row r="48" spans="1:5" ht="15.75">
      <c r="A48" s="477"/>
      <c r="B48" s="475" t="s">
        <v>3187</v>
      </c>
      <c r="C48" s="11" t="s">
        <v>2973</v>
      </c>
      <c r="D48" s="476"/>
      <c r="E48" s="48"/>
    </row>
    <row r="49" spans="1:5">
      <c r="A49" s="477"/>
      <c r="B49" s="56"/>
      <c r="C49" s="11" t="s">
        <v>2973</v>
      </c>
      <c r="D49" s="476"/>
      <c r="E49" s="48"/>
    </row>
    <row r="50" spans="1:5">
      <c r="A50" s="477"/>
      <c r="B50" s="56" t="s">
        <v>3188</v>
      </c>
      <c r="C50" s="1843" t="s">
        <v>3189</v>
      </c>
      <c r="D50" s="476" t="s">
        <v>3190</v>
      </c>
      <c r="E50" s="1867" t="s">
        <v>4616</v>
      </c>
    </row>
    <row r="51" spans="1:5">
      <c r="A51" s="477"/>
      <c r="B51" s="56" t="s">
        <v>3191</v>
      </c>
      <c r="C51" s="11"/>
      <c r="D51" s="53"/>
      <c r="E51" s="48"/>
    </row>
    <row r="52" spans="1:5" ht="15.75">
      <c r="A52" s="477"/>
      <c r="B52" s="56" t="s">
        <v>1874</v>
      </c>
      <c r="C52" s="11"/>
      <c r="D52" s="53"/>
      <c r="E52" s="479"/>
    </row>
    <row r="53" spans="1:5">
      <c r="A53" s="477"/>
      <c r="B53" s="56" t="s">
        <v>1875</v>
      </c>
      <c r="C53" s="1843" t="s">
        <v>1876</v>
      </c>
      <c r="D53" s="476" t="s">
        <v>4318</v>
      </c>
      <c r="E53" s="1867" t="s">
        <v>4616</v>
      </c>
    </row>
    <row r="54" spans="1:5">
      <c r="A54" s="477"/>
      <c r="B54" s="56" t="s">
        <v>580</v>
      </c>
      <c r="C54" s="1843" t="s">
        <v>581</v>
      </c>
      <c r="D54" s="476" t="s">
        <v>2108</v>
      </c>
      <c r="E54" s="1867" t="s">
        <v>4616</v>
      </c>
    </row>
    <row r="55" spans="1:5">
      <c r="A55" s="477"/>
      <c r="B55" s="56" t="s">
        <v>582</v>
      </c>
      <c r="C55" s="1843" t="s">
        <v>583</v>
      </c>
      <c r="D55" s="476" t="s">
        <v>2108</v>
      </c>
      <c r="E55" s="48"/>
    </row>
    <row r="56" spans="1:5">
      <c r="A56" s="477"/>
      <c r="B56" s="56" t="s">
        <v>584</v>
      </c>
      <c r="C56" s="1843" t="s">
        <v>583</v>
      </c>
      <c r="D56" s="476" t="s">
        <v>585</v>
      </c>
      <c r="E56" s="48"/>
    </row>
    <row r="57" spans="1:5">
      <c r="A57" s="477"/>
      <c r="B57" s="56" t="s">
        <v>586</v>
      </c>
      <c r="C57" s="1843" t="s">
        <v>587</v>
      </c>
      <c r="D57" s="476" t="s">
        <v>2111</v>
      </c>
      <c r="E57" s="1867" t="s">
        <v>4616</v>
      </c>
    </row>
    <row r="58" spans="1:5" ht="16.5" thickBot="1">
      <c r="A58" s="480"/>
      <c r="B58" s="155"/>
      <c r="C58" s="73"/>
      <c r="D58" s="308"/>
      <c r="E58" s="481"/>
    </row>
    <row r="59" spans="1:5" ht="15.75">
      <c r="A59" s="11" t="s">
        <v>588</v>
      </c>
      <c r="B59" s="11"/>
      <c r="C59" s="11"/>
      <c r="D59" s="11"/>
      <c r="E59" s="454"/>
    </row>
    <row r="60" spans="1:5">
      <c r="A60" s="44" t="s">
        <v>589</v>
      </c>
      <c r="B60" s="44"/>
      <c r="C60" s="44"/>
      <c r="D60" s="44"/>
      <c r="E60" s="44"/>
    </row>
    <row r="61" spans="1:5" ht="15.75" thickBot="1">
      <c r="A61" s="11"/>
      <c r="B61" s="11"/>
      <c r="C61" s="11"/>
      <c r="D61" s="11"/>
      <c r="E61" s="11"/>
    </row>
    <row r="62" spans="1:5">
      <c r="A62" s="13"/>
      <c r="B62" s="128" t="s">
        <v>2838</v>
      </c>
      <c r="C62" s="128" t="s">
        <v>2839</v>
      </c>
      <c r="D62" s="128" t="s">
        <v>2840</v>
      </c>
      <c r="E62" s="457" t="s">
        <v>2841</v>
      </c>
    </row>
    <row r="63" spans="1:5">
      <c r="A63" s="47"/>
      <c r="B63" s="56"/>
      <c r="C63" s="56" t="s">
        <v>2597</v>
      </c>
      <c r="D63" s="56" t="s">
        <v>2842</v>
      </c>
      <c r="E63" s="48"/>
    </row>
    <row r="64" spans="1:5">
      <c r="A64" s="47"/>
      <c r="B64" s="56" t="str">
        <f>'Data Sheet'!$C$25</f>
        <v>Orange and Rockland Utilities, Inc</v>
      </c>
      <c r="C64" s="56" t="s">
        <v>370</v>
      </c>
      <c r="D64" s="975" t="str">
        <f>'Data Sheet'!$C$40</f>
        <v>4/30/2014</v>
      </c>
      <c r="E64" s="1870" t="str">
        <f>'Data Sheet'!$C$38</f>
        <v>12/31/2013</v>
      </c>
    </row>
    <row r="65" spans="1:5">
      <c r="A65" s="62"/>
      <c r="B65" s="63"/>
      <c r="C65" s="63"/>
      <c r="D65" s="63"/>
      <c r="E65" s="60"/>
    </row>
    <row r="66" spans="1:5" ht="15.75">
      <c r="A66" s="43" t="s">
        <v>590</v>
      </c>
      <c r="B66" s="46"/>
      <c r="C66" s="46"/>
      <c r="D66" s="46"/>
      <c r="E66" s="203"/>
    </row>
    <row r="67" spans="1:5">
      <c r="A67" s="47"/>
      <c r="B67" s="11"/>
      <c r="C67" s="11"/>
      <c r="D67" s="11"/>
      <c r="E67" s="48"/>
    </row>
    <row r="68" spans="1:5">
      <c r="A68" s="62"/>
      <c r="B68" s="1863" t="s">
        <v>374</v>
      </c>
      <c r="C68" s="1862" t="s">
        <v>375</v>
      </c>
      <c r="D68" s="434" t="s">
        <v>70</v>
      </c>
      <c r="E68" s="1865" t="s">
        <v>71</v>
      </c>
    </row>
    <row r="69" spans="1:5">
      <c r="A69" s="47"/>
      <c r="B69" s="56"/>
      <c r="C69" s="1843" t="s">
        <v>72</v>
      </c>
      <c r="D69" s="435" t="s">
        <v>73</v>
      </c>
      <c r="E69" s="48"/>
    </row>
    <row r="70" spans="1:5">
      <c r="A70" s="49"/>
      <c r="B70" s="290" t="s">
        <v>74</v>
      </c>
      <c r="C70" s="1869" t="s">
        <v>2140</v>
      </c>
      <c r="D70" s="441" t="s">
        <v>2141</v>
      </c>
      <c r="E70" s="1870" t="s">
        <v>2142</v>
      </c>
    </row>
    <row r="71" spans="1:5" ht="15.75">
      <c r="A71" s="47"/>
      <c r="B71" s="475" t="s">
        <v>3203</v>
      </c>
      <c r="C71" s="11"/>
      <c r="D71" s="476"/>
      <c r="E71" s="48"/>
    </row>
    <row r="72" spans="1:5" ht="15.75">
      <c r="A72" s="477"/>
      <c r="B72" s="475" t="s">
        <v>591</v>
      </c>
      <c r="C72" s="459"/>
      <c r="D72" s="476"/>
      <c r="E72" s="48"/>
    </row>
    <row r="73" spans="1:5" ht="15.75">
      <c r="A73" s="477"/>
      <c r="B73" s="475"/>
      <c r="C73" s="459"/>
      <c r="D73" s="476"/>
      <c r="E73" s="48"/>
    </row>
    <row r="74" spans="1:5">
      <c r="A74" s="477"/>
      <c r="B74" s="56" t="s">
        <v>592</v>
      </c>
      <c r="C74" s="459"/>
      <c r="D74" s="435"/>
      <c r="E74" s="48"/>
    </row>
    <row r="75" spans="1:5">
      <c r="A75" s="477"/>
      <c r="B75" s="56" t="s">
        <v>593</v>
      </c>
      <c r="C75" s="478" t="s">
        <v>594</v>
      </c>
      <c r="D75" s="476" t="s">
        <v>2111</v>
      </c>
      <c r="E75" s="48"/>
    </row>
    <row r="76" spans="1:5">
      <c r="A76" s="477"/>
      <c r="B76" s="56" t="s">
        <v>595</v>
      </c>
      <c r="C76" s="478" t="s">
        <v>596</v>
      </c>
      <c r="D76" s="476" t="s">
        <v>2111</v>
      </c>
      <c r="E76" s="1867" t="s">
        <v>4616</v>
      </c>
    </row>
    <row r="77" spans="1:5">
      <c r="A77" s="477"/>
      <c r="B77" s="56" t="s">
        <v>577</v>
      </c>
      <c r="C77" s="478" t="s">
        <v>578</v>
      </c>
      <c r="D77" s="476" t="s">
        <v>4313</v>
      </c>
      <c r="E77" s="1867" t="s">
        <v>4616</v>
      </c>
    </row>
    <row r="78" spans="1:5">
      <c r="A78" s="477"/>
      <c r="B78" s="56" t="s">
        <v>579</v>
      </c>
      <c r="C78" s="478" t="s">
        <v>601</v>
      </c>
      <c r="D78" s="476" t="s">
        <v>4269</v>
      </c>
      <c r="E78" s="48"/>
    </row>
    <row r="79" spans="1:5">
      <c r="A79" s="477"/>
      <c r="B79" s="56" t="s">
        <v>1009</v>
      </c>
      <c r="C79" s="459"/>
      <c r="D79" s="476"/>
      <c r="E79" s="48"/>
    </row>
    <row r="80" spans="1:5">
      <c r="A80" s="477"/>
      <c r="B80" s="56" t="s">
        <v>1010</v>
      </c>
      <c r="C80" s="478" t="s">
        <v>1011</v>
      </c>
      <c r="D80" s="476" t="s">
        <v>2111</v>
      </c>
      <c r="E80" s="48"/>
    </row>
    <row r="81" spans="1:5" ht="15.75">
      <c r="A81" s="477"/>
      <c r="B81" s="56" t="s">
        <v>2352</v>
      </c>
      <c r="C81" s="478" t="s">
        <v>2353</v>
      </c>
      <c r="D81" s="476" t="s">
        <v>2111</v>
      </c>
      <c r="E81" s="479"/>
    </row>
    <row r="82" spans="1:5" ht="15.75">
      <c r="A82" s="477"/>
      <c r="B82" s="56" t="s">
        <v>2354</v>
      </c>
      <c r="C82" s="478" t="s">
        <v>2355</v>
      </c>
      <c r="D82" s="476" t="s">
        <v>2111</v>
      </c>
      <c r="E82" s="479"/>
    </row>
    <row r="83" spans="1:5">
      <c r="A83" s="477"/>
      <c r="B83" s="56" t="s">
        <v>2356</v>
      </c>
      <c r="C83" s="478" t="s">
        <v>2357</v>
      </c>
      <c r="D83" s="476" t="s">
        <v>4619</v>
      </c>
      <c r="E83" s="48"/>
    </row>
    <row r="84" spans="1:5" ht="15.75">
      <c r="A84" s="477"/>
      <c r="B84" s="56"/>
      <c r="C84" s="459"/>
      <c r="D84" s="476"/>
      <c r="E84" s="479"/>
    </row>
    <row r="85" spans="1:5" ht="15.75">
      <c r="A85" s="477"/>
      <c r="B85" s="475" t="s">
        <v>4097</v>
      </c>
      <c r="C85" s="11" t="s">
        <v>2973</v>
      </c>
      <c r="D85" s="476"/>
      <c r="E85" s="479"/>
    </row>
    <row r="86" spans="1:5" ht="15.75">
      <c r="A86" s="477"/>
      <c r="B86" s="475"/>
      <c r="C86" s="11"/>
      <c r="D86" s="476"/>
      <c r="E86" s="479"/>
    </row>
    <row r="87" spans="1:5">
      <c r="A87" s="477"/>
      <c r="B87" s="56" t="s">
        <v>4098</v>
      </c>
      <c r="C87" s="1843" t="s">
        <v>4099</v>
      </c>
      <c r="D87" s="476" t="s">
        <v>2111</v>
      </c>
      <c r="E87" s="48"/>
    </row>
    <row r="88" spans="1:5">
      <c r="A88" s="477"/>
      <c r="B88" s="56" t="s">
        <v>1013</v>
      </c>
      <c r="C88" s="1843" t="s">
        <v>1014</v>
      </c>
      <c r="D88" s="476" t="s">
        <v>4318</v>
      </c>
      <c r="E88" s="48"/>
    </row>
    <row r="89" spans="1:5">
      <c r="A89" s="477"/>
      <c r="B89" s="56" t="s">
        <v>1015</v>
      </c>
      <c r="C89" s="1843" t="s">
        <v>1016</v>
      </c>
      <c r="D89" s="476" t="s">
        <v>4269</v>
      </c>
      <c r="E89" s="1867" t="s">
        <v>4616</v>
      </c>
    </row>
    <row r="90" spans="1:5">
      <c r="A90" s="477"/>
      <c r="B90" s="56" t="s">
        <v>1017</v>
      </c>
      <c r="C90" s="1843" t="s">
        <v>1018</v>
      </c>
      <c r="D90" s="435" t="s">
        <v>4318</v>
      </c>
      <c r="E90" s="48"/>
    </row>
    <row r="91" spans="1:5">
      <c r="A91" s="477"/>
      <c r="B91" s="56" t="s">
        <v>1019</v>
      </c>
      <c r="C91" s="1843" t="s">
        <v>1020</v>
      </c>
      <c r="D91" s="435" t="s">
        <v>4305</v>
      </c>
      <c r="E91" s="48"/>
    </row>
    <row r="92" spans="1:5">
      <c r="A92" s="477"/>
      <c r="B92" s="56" t="s">
        <v>1021</v>
      </c>
      <c r="C92" s="1843" t="s">
        <v>1022</v>
      </c>
      <c r="D92" s="435" t="s">
        <v>4318</v>
      </c>
      <c r="E92" s="1867" t="s">
        <v>4616</v>
      </c>
    </row>
    <row r="93" spans="1:5">
      <c r="A93" s="477"/>
      <c r="B93" s="56" t="s">
        <v>339</v>
      </c>
      <c r="C93" s="1843" t="s">
        <v>340</v>
      </c>
      <c r="D93" s="476" t="s">
        <v>341</v>
      </c>
      <c r="E93" s="1867" t="s">
        <v>4616</v>
      </c>
    </row>
    <row r="94" spans="1:5">
      <c r="A94" s="477"/>
      <c r="B94" s="56" t="s">
        <v>342</v>
      </c>
      <c r="C94" s="1843" t="s">
        <v>343</v>
      </c>
      <c r="D94" s="476" t="s">
        <v>341</v>
      </c>
      <c r="E94" s="1867" t="s">
        <v>4616</v>
      </c>
    </row>
    <row r="95" spans="1:5">
      <c r="A95" s="477"/>
      <c r="B95" s="56" t="s">
        <v>344</v>
      </c>
      <c r="C95" s="1843" t="s">
        <v>345</v>
      </c>
      <c r="D95" s="476" t="s">
        <v>4619</v>
      </c>
      <c r="E95" s="1867" t="s">
        <v>4616</v>
      </c>
    </row>
    <row r="96" spans="1:5">
      <c r="A96" s="477"/>
      <c r="B96" s="56" t="s">
        <v>346</v>
      </c>
      <c r="C96" s="1843" t="s">
        <v>347</v>
      </c>
      <c r="D96" s="435" t="s">
        <v>4318</v>
      </c>
      <c r="E96" s="48"/>
    </row>
    <row r="97" spans="1:5">
      <c r="A97" s="477"/>
      <c r="B97" s="56" t="s">
        <v>348</v>
      </c>
      <c r="C97" s="11"/>
      <c r="D97" s="435"/>
      <c r="E97" s="48"/>
    </row>
    <row r="98" spans="1:5">
      <c r="A98" s="477"/>
      <c r="B98" s="56" t="s">
        <v>349</v>
      </c>
      <c r="C98" s="1843" t="s">
        <v>350</v>
      </c>
      <c r="D98" s="476" t="s">
        <v>2108</v>
      </c>
      <c r="E98" s="1867" t="s">
        <v>4616</v>
      </c>
    </row>
    <row r="99" spans="1:5">
      <c r="A99" s="477"/>
      <c r="B99" s="56"/>
      <c r="C99" s="11"/>
      <c r="D99" s="476"/>
      <c r="E99" s="48"/>
    </row>
    <row r="100" spans="1:5" ht="15.75">
      <c r="A100" s="477"/>
      <c r="B100" s="475" t="s">
        <v>351</v>
      </c>
      <c r="C100" s="11"/>
      <c r="D100" s="435"/>
      <c r="E100" s="48"/>
    </row>
    <row r="101" spans="1:5">
      <c r="A101" s="1864"/>
      <c r="B101" s="56"/>
      <c r="C101" s="11"/>
      <c r="D101" s="476"/>
      <c r="E101" s="48"/>
    </row>
    <row r="102" spans="1:5">
      <c r="A102" s="1864"/>
      <c r="B102" s="56" t="s">
        <v>352</v>
      </c>
      <c r="C102" s="1843" t="s">
        <v>353</v>
      </c>
      <c r="D102" s="476" t="s">
        <v>2111</v>
      </c>
      <c r="E102" s="1867" t="s">
        <v>4616</v>
      </c>
    </row>
    <row r="103" spans="1:5">
      <c r="A103" s="477"/>
      <c r="B103" s="56" t="s">
        <v>354</v>
      </c>
      <c r="C103" s="1843" t="s">
        <v>355</v>
      </c>
      <c r="D103" s="476" t="s">
        <v>2108</v>
      </c>
      <c r="E103" s="48"/>
    </row>
    <row r="104" spans="1:5">
      <c r="A104" s="477"/>
      <c r="B104" s="56" t="s">
        <v>818</v>
      </c>
      <c r="C104" s="1843" t="s">
        <v>0</v>
      </c>
      <c r="D104" s="476" t="s">
        <v>4269</v>
      </c>
      <c r="E104" s="48"/>
    </row>
    <row r="105" spans="1:5">
      <c r="A105" s="477"/>
      <c r="B105" s="298" t="s">
        <v>1</v>
      </c>
      <c r="C105" s="1843" t="s">
        <v>2</v>
      </c>
      <c r="D105" s="476" t="s">
        <v>2108</v>
      </c>
      <c r="E105" s="1867" t="s">
        <v>4616</v>
      </c>
    </row>
    <row r="106" spans="1:5">
      <c r="A106" s="477"/>
      <c r="B106" s="56"/>
      <c r="C106" s="11" t="s">
        <v>2973</v>
      </c>
      <c r="D106" s="476"/>
      <c r="E106" s="48"/>
    </row>
    <row r="107" spans="1:5" ht="15.75">
      <c r="A107" s="477"/>
      <c r="B107" s="475" t="s">
        <v>3</v>
      </c>
      <c r="C107" s="11" t="s">
        <v>2973</v>
      </c>
      <c r="D107" s="476"/>
      <c r="E107" s="48"/>
    </row>
    <row r="108" spans="1:5">
      <c r="A108" s="477"/>
      <c r="B108" s="56"/>
      <c r="C108" s="11" t="s">
        <v>2973</v>
      </c>
      <c r="D108" s="476"/>
      <c r="E108" s="48"/>
    </row>
    <row r="109" spans="1:5">
      <c r="A109" s="477"/>
      <c r="B109" s="56" t="s">
        <v>4</v>
      </c>
      <c r="C109" s="1843" t="s">
        <v>5</v>
      </c>
      <c r="D109" s="476" t="s">
        <v>341</v>
      </c>
      <c r="E109" s="48"/>
    </row>
    <row r="110" spans="1:5">
      <c r="A110" s="477"/>
      <c r="B110" s="56" t="s">
        <v>6</v>
      </c>
      <c r="C110" s="1843" t="s">
        <v>5</v>
      </c>
      <c r="D110" s="476" t="s">
        <v>341</v>
      </c>
      <c r="E110" s="48"/>
    </row>
    <row r="111" spans="1:5" ht="15.75">
      <c r="A111" s="477"/>
      <c r="B111" s="56" t="s">
        <v>1967</v>
      </c>
      <c r="C111" s="1843" t="s">
        <v>1968</v>
      </c>
      <c r="D111" s="435" t="s">
        <v>4318</v>
      </c>
      <c r="E111" s="479"/>
    </row>
    <row r="112" spans="1:5">
      <c r="A112" s="477"/>
      <c r="B112" s="56" t="s">
        <v>1969</v>
      </c>
      <c r="C112" s="1843" t="s">
        <v>1970</v>
      </c>
      <c r="D112" s="435" t="s">
        <v>4313</v>
      </c>
      <c r="E112" s="48"/>
    </row>
    <row r="113" spans="1:5">
      <c r="A113" s="477"/>
      <c r="B113" s="56" t="s">
        <v>1971</v>
      </c>
      <c r="C113" s="1843" t="s">
        <v>1972</v>
      </c>
      <c r="D113" s="476" t="s">
        <v>4269</v>
      </c>
      <c r="E113" s="48"/>
    </row>
    <row r="114" spans="1:5">
      <c r="A114" s="477"/>
      <c r="B114" s="56" t="s">
        <v>1973</v>
      </c>
      <c r="C114" s="1843" t="s">
        <v>1974</v>
      </c>
      <c r="D114" s="476" t="s">
        <v>2108</v>
      </c>
      <c r="E114" s="48"/>
    </row>
    <row r="115" spans="1:5">
      <c r="A115" s="477"/>
      <c r="B115" s="56"/>
      <c r="C115" s="11"/>
      <c r="D115" s="476"/>
      <c r="E115" s="48"/>
    </row>
    <row r="116" spans="1:5">
      <c r="A116" s="477"/>
      <c r="B116" s="56"/>
      <c r="C116" s="11"/>
      <c r="D116" s="476"/>
      <c r="E116" s="48"/>
    </row>
    <row r="117" spans="1:5" ht="16.5" thickBot="1">
      <c r="A117" s="480"/>
      <c r="B117" s="155"/>
      <c r="C117" s="73"/>
      <c r="D117" s="308"/>
      <c r="E117" s="481"/>
    </row>
    <row r="118" spans="1:5">
      <c r="A118" s="11" t="s">
        <v>588</v>
      </c>
      <c r="B118" s="11"/>
      <c r="C118" s="11"/>
      <c r="D118" s="11"/>
      <c r="E118" s="11"/>
    </row>
    <row r="119" spans="1:5">
      <c r="A119" s="44" t="s">
        <v>1975</v>
      </c>
      <c r="B119" s="44"/>
      <c r="C119" s="44"/>
      <c r="D119" s="44"/>
      <c r="E119" s="44"/>
    </row>
    <row r="120" spans="1:5" ht="15.75" thickBot="1">
      <c r="A120" s="11"/>
      <c r="B120" s="11"/>
      <c r="C120" s="11"/>
      <c r="D120" s="11"/>
      <c r="E120" s="11"/>
    </row>
    <row r="121" spans="1:5">
      <c r="A121" s="13"/>
      <c r="B121" s="128" t="s">
        <v>2838</v>
      </c>
      <c r="C121" s="128" t="s">
        <v>2839</v>
      </c>
      <c r="D121" s="128" t="s">
        <v>2840</v>
      </c>
      <c r="E121" s="457" t="s">
        <v>2841</v>
      </c>
    </row>
    <row r="122" spans="1:5">
      <c r="A122" s="47"/>
      <c r="B122" s="56"/>
      <c r="C122" s="56" t="s">
        <v>2597</v>
      </c>
      <c r="D122" s="56" t="s">
        <v>2842</v>
      </c>
      <c r="E122" s="48"/>
    </row>
    <row r="123" spans="1:5">
      <c r="A123" s="47"/>
      <c r="B123" s="56" t="str">
        <f>'Data Sheet'!$C$25</f>
        <v>Orange and Rockland Utilities, Inc</v>
      </c>
      <c r="C123" s="56" t="s">
        <v>370</v>
      </c>
      <c r="D123" s="975" t="str">
        <f>'Data Sheet'!$C$40</f>
        <v>4/30/2014</v>
      </c>
      <c r="E123" s="976" t="str">
        <f>'Data Sheet'!$C$38</f>
        <v>12/31/2013</v>
      </c>
    </row>
    <row r="124" spans="1:5">
      <c r="A124" s="62"/>
      <c r="B124" s="63"/>
      <c r="C124" s="63"/>
      <c r="D124" s="63"/>
      <c r="E124" s="60"/>
    </row>
    <row r="125" spans="1:5" ht="15.75">
      <c r="A125" s="43" t="s">
        <v>590</v>
      </c>
      <c r="B125" s="46"/>
      <c r="C125" s="46"/>
      <c r="D125" s="46"/>
      <c r="E125" s="203"/>
    </row>
    <row r="126" spans="1:5">
      <c r="A126" s="47"/>
      <c r="B126" s="11"/>
      <c r="C126" s="11"/>
      <c r="D126" s="11"/>
      <c r="E126" s="48"/>
    </row>
    <row r="127" spans="1:5">
      <c r="A127" s="62"/>
      <c r="B127" s="1863" t="s">
        <v>374</v>
      </c>
      <c r="C127" s="1862" t="s">
        <v>375</v>
      </c>
      <c r="D127" s="434" t="s">
        <v>70</v>
      </c>
      <c r="E127" s="1865" t="s">
        <v>71</v>
      </c>
    </row>
    <row r="128" spans="1:5">
      <c r="A128" s="47"/>
      <c r="B128" s="56"/>
      <c r="C128" s="1843" t="s">
        <v>72</v>
      </c>
      <c r="D128" s="435" t="s">
        <v>73</v>
      </c>
      <c r="E128" s="48"/>
    </row>
    <row r="129" spans="1:5">
      <c r="A129" s="49"/>
      <c r="B129" s="290" t="s">
        <v>74</v>
      </c>
      <c r="C129" s="1869" t="s">
        <v>2140</v>
      </c>
      <c r="D129" s="441" t="s">
        <v>2141</v>
      </c>
      <c r="E129" s="1870" t="s">
        <v>2142</v>
      </c>
    </row>
    <row r="130" spans="1:5" ht="15.75">
      <c r="A130" s="47"/>
      <c r="B130" s="475" t="s">
        <v>804</v>
      </c>
      <c r="C130" s="11"/>
      <c r="D130" s="476"/>
      <c r="E130" s="48"/>
    </row>
    <row r="131" spans="1:5" ht="15.75">
      <c r="A131" s="477"/>
      <c r="B131" s="475"/>
      <c r="C131" s="459"/>
      <c r="D131" s="476"/>
      <c r="E131" s="48"/>
    </row>
    <row r="132" spans="1:5">
      <c r="A132" s="477"/>
      <c r="B132" s="56" t="s">
        <v>805</v>
      </c>
      <c r="C132" s="478" t="s">
        <v>806</v>
      </c>
      <c r="D132" s="476" t="s">
        <v>2108</v>
      </c>
      <c r="E132" s="48"/>
    </row>
    <row r="133" spans="1:5">
      <c r="A133" s="477"/>
      <c r="B133" s="56" t="s">
        <v>807</v>
      </c>
      <c r="C133" s="478" t="s">
        <v>808</v>
      </c>
      <c r="D133" s="476" t="s">
        <v>585</v>
      </c>
      <c r="E133" s="48"/>
    </row>
    <row r="134" spans="1:5">
      <c r="A134" s="477"/>
      <c r="B134" s="56" t="s">
        <v>809</v>
      </c>
      <c r="C134" s="478" t="s">
        <v>810</v>
      </c>
      <c r="D134" s="476" t="s">
        <v>2111</v>
      </c>
      <c r="E134" s="48"/>
    </row>
    <row r="135" spans="1:5">
      <c r="A135" s="477"/>
      <c r="B135" s="56" t="s">
        <v>811</v>
      </c>
      <c r="C135" s="478" t="s">
        <v>1761</v>
      </c>
      <c r="D135" s="476" t="s">
        <v>4269</v>
      </c>
      <c r="E135" s="48"/>
    </row>
    <row r="136" spans="1:5">
      <c r="A136" s="477"/>
      <c r="B136" s="56" t="s">
        <v>1762</v>
      </c>
      <c r="C136" s="478" t="s">
        <v>1763</v>
      </c>
      <c r="D136" s="476" t="s">
        <v>4269</v>
      </c>
      <c r="E136" s="48"/>
    </row>
    <row r="137" spans="1:5">
      <c r="A137" s="477"/>
      <c r="B137" s="56" t="s">
        <v>1764</v>
      </c>
      <c r="C137" s="478" t="s">
        <v>1765</v>
      </c>
      <c r="D137" s="476" t="s">
        <v>4269</v>
      </c>
      <c r="E137" s="48"/>
    </row>
    <row r="138" spans="1:5">
      <c r="A138" s="477"/>
      <c r="B138" s="56" t="s">
        <v>1766</v>
      </c>
      <c r="C138" s="478" t="s">
        <v>1767</v>
      </c>
      <c r="D138" s="476" t="s">
        <v>2108</v>
      </c>
      <c r="E138" s="48"/>
    </row>
    <row r="139" spans="1:5" ht="15.75">
      <c r="A139" s="477"/>
      <c r="B139" s="56" t="s">
        <v>1768</v>
      </c>
      <c r="C139" s="459"/>
      <c r="D139" s="476"/>
      <c r="E139" s="479"/>
    </row>
    <row r="140" spans="1:5" ht="15.75">
      <c r="A140" s="477"/>
      <c r="B140" s="56"/>
      <c r="C140" s="459"/>
      <c r="D140" s="476"/>
      <c r="E140" s="479"/>
    </row>
    <row r="141" spans="1:5">
      <c r="A141" s="477"/>
      <c r="B141" s="56" t="s">
        <v>1769</v>
      </c>
      <c r="C141" s="459"/>
      <c r="D141" s="476"/>
      <c r="E141" s="48"/>
    </row>
    <row r="142" spans="1:5" ht="15.75">
      <c r="A142" s="477"/>
      <c r="B142" s="56"/>
      <c r="C142" s="459"/>
      <c r="D142" s="476"/>
      <c r="E142" s="479"/>
    </row>
    <row r="143" spans="1:5" ht="15.75">
      <c r="A143" s="477"/>
      <c r="B143" s="298" t="s">
        <v>4299</v>
      </c>
      <c r="C143" s="11"/>
      <c r="D143" s="476"/>
      <c r="E143" s="479"/>
    </row>
    <row r="144" spans="1:5" ht="15.75">
      <c r="A144" s="477"/>
      <c r="B144" s="475"/>
      <c r="C144" s="11"/>
      <c r="D144" s="476"/>
      <c r="E144" s="479"/>
    </row>
    <row r="145" spans="1:5">
      <c r="A145" s="477"/>
      <c r="B145" s="56"/>
      <c r="C145" s="11"/>
      <c r="D145" s="476"/>
      <c r="E145" s="48"/>
    </row>
    <row r="146" spans="1:5" ht="15.75">
      <c r="A146" s="477"/>
      <c r="B146" s="475" t="s">
        <v>4300</v>
      </c>
      <c r="C146" s="1843" t="s">
        <v>4301</v>
      </c>
      <c r="D146" s="476" t="s">
        <v>2111</v>
      </c>
      <c r="E146" s="48"/>
    </row>
    <row r="147" spans="1:5">
      <c r="A147" s="477"/>
      <c r="B147" s="56"/>
      <c r="C147" s="11"/>
      <c r="D147" s="476"/>
      <c r="E147" s="48"/>
    </row>
    <row r="148" spans="1:5">
      <c r="A148" s="477"/>
      <c r="B148" s="56"/>
      <c r="C148" s="11"/>
      <c r="D148" s="435"/>
      <c r="E148" s="48"/>
    </row>
    <row r="149" spans="1:5">
      <c r="A149" s="477"/>
      <c r="B149" s="56"/>
      <c r="C149" s="11"/>
      <c r="D149" s="435"/>
      <c r="E149" s="48"/>
    </row>
    <row r="150" spans="1:5">
      <c r="A150" s="477"/>
      <c r="B150" s="56"/>
      <c r="C150" s="11"/>
      <c r="D150" s="435"/>
      <c r="E150" s="48"/>
    </row>
    <row r="151" spans="1:5">
      <c r="A151" s="477"/>
      <c r="B151" s="56"/>
      <c r="C151" s="11"/>
      <c r="D151" s="476"/>
      <c r="E151" s="48"/>
    </row>
    <row r="152" spans="1:5">
      <c r="A152" s="477"/>
      <c r="B152" s="56"/>
      <c r="C152" s="11"/>
      <c r="D152" s="476"/>
      <c r="E152" s="48"/>
    </row>
    <row r="153" spans="1:5">
      <c r="A153" s="477"/>
      <c r="B153" s="56"/>
      <c r="C153" s="11"/>
      <c r="D153" s="476"/>
      <c r="E153" s="48"/>
    </row>
    <row r="154" spans="1:5">
      <c r="A154" s="477"/>
      <c r="B154" s="56"/>
      <c r="C154" s="11"/>
      <c r="D154" s="435"/>
      <c r="E154" s="48"/>
    </row>
    <row r="155" spans="1:5">
      <c r="A155" s="477"/>
      <c r="B155" s="56"/>
      <c r="C155" s="11"/>
      <c r="D155" s="435"/>
      <c r="E155" s="48"/>
    </row>
    <row r="156" spans="1:5">
      <c r="A156" s="477"/>
      <c r="B156" s="56"/>
      <c r="C156" s="11"/>
      <c r="D156" s="476"/>
      <c r="E156" s="48"/>
    </row>
    <row r="157" spans="1:5">
      <c r="A157" s="477"/>
      <c r="B157" s="56"/>
      <c r="C157" s="11"/>
      <c r="D157" s="476"/>
      <c r="E157" s="48"/>
    </row>
    <row r="158" spans="1:5" ht="15.75">
      <c r="A158" s="477"/>
      <c r="B158" s="482"/>
      <c r="C158" s="11"/>
      <c r="D158" s="435"/>
      <c r="E158" s="48"/>
    </row>
    <row r="159" spans="1:5">
      <c r="A159" s="1864"/>
      <c r="B159" s="56"/>
      <c r="C159" s="11"/>
      <c r="D159" s="476"/>
      <c r="E159" s="48"/>
    </row>
    <row r="160" spans="1:5">
      <c r="A160" s="1864"/>
      <c r="B160" s="56"/>
      <c r="C160" s="11"/>
      <c r="D160" s="476"/>
      <c r="E160" s="48"/>
    </row>
    <row r="161" spans="1:5">
      <c r="A161" s="477"/>
      <c r="B161" s="56"/>
      <c r="C161" s="11"/>
      <c r="D161" s="476"/>
      <c r="E161" s="48"/>
    </row>
    <row r="162" spans="1:5">
      <c r="A162" s="477"/>
      <c r="B162" s="56"/>
      <c r="C162" s="11"/>
      <c r="D162" s="476"/>
      <c r="E162" s="48"/>
    </row>
    <row r="163" spans="1:5">
      <c r="A163" s="477"/>
      <c r="B163" s="298"/>
      <c r="C163" s="11"/>
      <c r="D163" s="476"/>
      <c r="E163" s="48"/>
    </row>
    <row r="164" spans="1:5">
      <c r="A164" s="477"/>
      <c r="B164" s="56"/>
      <c r="C164" s="11"/>
      <c r="D164" s="476"/>
      <c r="E164" s="48"/>
    </row>
    <row r="165" spans="1:5" ht="15.75">
      <c r="A165" s="477"/>
      <c r="B165" s="475"/>
      <c r="C165" s="11"/>
      <c r="D165" s="476"/>
      <c r="E165" s="48"/>
    </row>
    <row r="166" spans="1:5">
      <c r="A166" s="477"/>
      <c r="B166" s="56"/>
      <c r="C166" s="11"/>
      <c r="D166" s="476"/>
      <c r="E166" s="48"/>
    </row>
    <row r="167" spans="1:5">
      <c r="A167" s="477"/>
      <c r="B167" s="56"/>
      <c r="C167" s="11"/>
      <c r="D167" s="476"/>
      <c r="E167" s="48"/>
    </row>
    <row r="168" spans="1:5">
      <c r="A168" s="477"/>
      <c r="B168" s="56"/>
      <c r="C168" s="11"/>
      <c r="D168" s="476"/>
      <c r="E168" s="48"/>
    </row>
    <row r="169" spans="1:5" ht="15.75">
      <c r="A169" s="477"/>
      <c r="B169" s="56"/>
      <c r="C169" s="11"/>
      <c r="D169" s="53"/>
      <c r="E169" s="479"/>
    </row>
    <row r="170" spans="1:5">
      <c r="A170" s="477"/>
      <c r="B170" s="56"/>
      <c r="C170" s="11"/>
      <c r="D170" s="53"/>
      <c r="E170" s="48"/>
    </row>
    <row r="171" spans="1:5">
      <c r="A171" s="477"/>
      <c r="B171" s="56"/>
      <c r="C171" s="11"/>
      <c r="D171" s="476"/>
      <c r="E171" s="48"/>
    </row>
    <row r="172" spans="1:5">
      <c r="A172" s="477"/>
      <c r="B172" s="56"/>
      <c r="C172" s="11"/>
      <c r="D172" s="476"/>
      <c r="E172" s="48"/>
    </row>
    <row r="173" spans="1:5">
      <c r="A173" s="477"/>
      <c r="B173" s="56"/>
      <c r="C173" s="11"/>
      <c r="D173" s="476"/>
      <c r="E173" s="48"/>
    </row>
    <row r="174" spans="1:5">
      <c r="A174" s="477"/>
      <c r="B174" s="56"/>
      <c r="C174" s="11"/>
      <c r="D174" s="476"/>
      <c r="E174" s="48"/>
    </row>
    <row r="175" spans="1:5" ht="16.5" thickBot="1">
      <c r="A175" s="480"/>
      <c r="B175" s="155"/>
      <c r="C175" s="73"/>
      <c r="D175" s="308"/>
      <c r="E175" s="481"/>
    </row>
    <row r="176" spans="1:5">
      <c r="A176" s="11" t="s">
        <v>588</v>
      </c>
      <c r="B176" s="11"/>
      <c r="C176" s="11"/>
      <c r="D176" s="11"/>
      <c r="E176" s="11"/>
    </row>
    <row r="177" spans="1:5">
      <c r="A177" s="44" t="s">
        <v>4302</v>
      </c>
      <c r="B177" s="44"/>
      <c r="C177" s="44"/>
      <c r="D177" s="44"/>
      <c r="E177" s="44"/>
    </row>
    <row r="179" spans="1:5">
      <c r="A179" s="11"/>
      <c r="B179" s="11"/>
      <c r="C179" s="11"/>
      <c r="D179" s="11"/>
      <c r="E179" s="11"/>
    </row>
    <row r="180" spans="1:5">
      <c r="A180" s="11"/>
    </row>
    <row r="181" spans="1:5">
      <c r="A181" s="11"/>
      <c r="B181" s="11"/>
      <c r="C181" s="44"/>
      <c r="D181" s="44"/>
      <c r="E181" s="44"/>
    </row>
    <row r="184" spans="1:5">
      <c r="A184" s="11"/>
    </row>
    <row r="185" spans="1:5">
      <c r="A185" s="11"/>
    </row>
    <row r="186" spans="1:5">
      <c r="A186" s="11"/>
    </row>
    <row r="187" spans="1:5">
      <c r="A187" s="11"/>
    </row>
    <row r="188" spans="1:5">
      <c r="A188" s="11"/>
    </row>
    <row r="189" spans="1:5">
      <c r="A189" s="11"/>
    </row>
    <row r="190" spans="1:5">
      <c r="A190" s="11"/>
    </row>
    <row r="191" spans="1:5">
      <c r="A191" s="11"/>
    </row>
    <row r="192" spans="1:5">
      <c r="A192" s="11"/>
    </row>
  </sheetData>
  <phoneticPr fontId="0" type="noConversion"/>
  <printOptions horizontalCentered="1" verticalCentered="1"/>
  <pageMargins left="0.5" right="0.5" top="0" bottom="0" header="0.25" footer="0.25"/>
  <pageSetup scale="77" fitToHeight="3" orientation="portrait" horizontalDpi="300" verticalDpi="300" r:id="rId1"/>
  <headerFooter alignWithMargins="0"/>
  <rowBreaks count="2" manualBreakCount="2">
    <brk id="60" max="16383" man="1"/>
    <brk id="119"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8" enableFormatConditionsCalculation="0">
    <tabColor rgb="FF00B050"/>
    <pageSetUpPr fitToPage="1"/>
  </sheetPr>
  <dimension ref="A1:K59"/>
  <sheetViews>
    <sheetView defaultGridColor="0" view="pageBreakPreview" colorId="22" zoomScale="60" zoomScaleNormal="85" workbookViewId="0">
      <selection activeCell="F41" sqref="F41"/>
    </sheetView>
  </sheetViews>
  <sheetFormatPr defaultColWidth="12.44140625" defaultRowHeight="15"/>
  <cols>
    <col min="1" max="1" width="4.6640625" style="2380" customWidth="1"/>
    <col min="2" max="2" width="1.6640625" style="2380" customWidth="1"/>
    <col min="3" max="3" width="37.33203125" style="2380" customWidth="1"/>
    <col min="4" max="6" width="14.6640625" style="2380" customWidth="1"/>
    <col min="7" max="7" width="18.5546875" style="2380" customWidth="1"/>
    <col min="8" max="8" width="1.33203125" style="2380" customWidth="1"/>
    <col min="9" max="9" width="14.6640625" style="2380" bestFit="1" customWidth="1"/>
    <col min="10" max="10" width="14.44140625" style="2380" bestFit="1" customWidth="1"/>
    <col min="11" max="16384" width="12.44140625" style="2380"/>
  </cols>
  <sheetData>
    <row r="1" spans="1:7">
      <c r="A1" s="2375" t="s">
        <v>3380</v>
      </c>
      <c r="B1" s="2376"/>
      <c r="C1" s="2377"/>
      <c r="D1" s="2378" t="s">
        <v>3932</v>
      </c>
      <c r="E1" s="2376"/>
      <c r="F1" s="2378" t="s">
        <v>2840</v>
      </c>
      <c r="G1" s="2379" t="s">
        <v>2841</v>
      </c>
    </row>
    <row r="2" spans="1:7">
      <c r="A2" s="2381"/>
      <c r="B2" s="2382"/>
      <c r="C2" s="2383"/>
      <c r="D2" s="2384" t="s">
        <v>514</v>
      </c>
      <c r="E2" s="2382"/>
      <c r="F2" s="2384" t="s">
        <v>2842</v>
      </c>
      <c r="G2" s="2385"/>
    </row>
    <row r="3" spans="1:7" ht="15" customHeight="1">
      <c r="A3" s="2386" t="s">
        <v>4550</v>
      </c>
      <c r="B3" s="2387"/>
      <c r="C3" s="2388"/>
      <c r="D3" s="2389" t="s">
        <v>1685</v>
      </c>
      <c r="E3" s="2387"/>
      <c r="F3" s="2390" t="str">
        <f>'335'!E3</f>
        <v>4/30/2014</v>
      </c>
      <c r="G3" s="2391" t="str">
        <f>'Data Sheet'!$C$38</f>
        <v>12/31/2013</v>
      </c>
    </row>
    <row r="4" spans="1:7" ht="15" customHeight="1">
      <c r="A4" s="2392" t="s">
        <v>2179</v>
      </c>
      <c r="B4" s="2393"/>
      <c r="C4" s="2393"/>
      <c r="D4" s="2393"/>
      <c r="E4" s="2393"/>
      <c r="F4" s="2393"/>
      <c r="G4" s="2394"/>
    </row>
    <row r="5" spans="1:7">
      <c r="A5" s="2386"/>
      <c r="B5" s="2387"/>
      <c r="C5" s="2387" t="s">
        <v>2450</v>
      </c>
      <c r="D5" s="2387"/>
      <c r="E5" s="2387"/>
      <c r="F5" s="2387"/>
      <c r="G5" s="2395"/>
    </row>
    <row r="6" spans="1:7">
      <c r="A6" s="2396" t="s">
        <v>1463</v>
      </c>
      <c r="B6" s="2397" t="s">
        <v>235</v>
      </c>
      <c r="C6" s="2397"/>
      <c r="D6" s="2397"/>
      <c r="E6" s="2397"/>
      <c r="F6" s="2397"/>
      <c r="G6" s="2398"/>
    </row>
    <row r="7" spans="1:7">
      <c r="A7" s="2396"/>
      <c r="B7" s="2397" t="s">
        <v>236</v>
      </c>
      <c r="C7" s="2397"/>
      <c r="D7" s="2397"/>
      <c r="E7" s="2397"/>
      <c r="F7" s="2397"/>
      <c r="G7" s="2398"/>
    </row>
    <row r="8" spans="1:7">
      <c r="A8" s="2396" t="s">
        <v>422</v>
      </c>
      <c r="B8" s="2397" t="s">
        <v>237</v>
      </c>
      <c r="C8" s="2397"/>
      <c r="D8" s="2397"/>
      <c r="E8" s="2397"/>
      <c r="F8" s="2397"/>
      <c r="G8" s="2398"/>
    </row>
    <row r="9" spans="1:7">
      <c r="A9" s="2396"/>
      <c r="B9" s="2397" t="s">
        <v>238</v>
      </c>
      <c r="C9" s="2397"/>
      <c r="D9" s="2397"/>
      <c r="E9" s="2397"/>
      <c r="F9" s="2397"/>
      <c r="G9" s="2398"/>
    </row>
    <row r="10" spans="1:7">
      <c r="A10" s="2396" t="s">
        <v>423</v>
      </c>
      <c r="B10" s="2397" t="s">
        <v>239</v>
      </c>
      <c r="C10" s="2397"/>
      <c r="D10" s="2397"/>
      <c r="E10" s="2397"/>
      <c r="F10" s="2397"/>
      <c r="G10" s="2398"/>
    </row>
    <row r="11" spans="1:7">
      <c r="A11" s="2396"/>
      <c r="B11" s="2397" t="s">
        <v>240</v>
      </c>
      <c r="C11" s="2397"/>
      <c r="D11" s="2397"/>
      <c r="E11" s="2397"/>
      <c r="F11" s="2397"/>
      <c r="G11" s="2398"/>
    </row>
    <row r="12" spans="1:7">
      <c r="A12" s="2396"/>
      <c r="B12" s="2397" t="s">
        <v>482</v>
      </c>
      <c r="C12" s="2397"/>
      <c r="D12" s="2397"/>
      <c r="E12" s="2397"/>
      <c r="F12" s="2397"/>
      <c r="G12" s="2398"/>
    </row>
    <row r="13" spans="1:7">
      <c r="A13" s="2396"/>
      <c r="B13" s="2397" t="s">
        <v>2395</v>
      </c>
      <c r="C13" s="2397"/>
      <c r="D13" s="2397"/>
      <c r="E13" s="2397"/>
      <c r="F13" s="2397"/>
      <c r="G13" s="2398"/>
    </row>
    <row r="14" spans="1:7">
      <c r="A14" s="2396"/>
      <c r="B14" s="2397" t="s">
        <v>2396</v>
      </c>
      <c r="C14" s="2397"/>
      <c r="D14" s="2397"/>
      <c r="E14" s="2397"/>
      <c r="F14" s="2397"/>
      <c r="G14" s="2398"/>
    </row>
    <row r="15" spans="1:7">
      <c r="A15" s="2396"/>
      <c r="B15" s="2397" t="s">
        <v>483</v>
      </c>
      <c r="C15" s="2397"/>
      <c r="D15" s="2397"/>
      <c r="E15" s="2397"/>
      <c r="F15" s="2397"/>
      <c r="G15" s="2398"/>
    </row>
    <row r="16" spans="1:7">
      <c r="A16" s="2396"/>
      <c r="B16" s="2397" t="s">
        <v>1318</v>
      </c>
      <c r="C16" s="2397"/>
      <c r="D16" s="2397"/>
      <c r="E16" s="2397"/>
      <c r="F16" s="2397"/>
      <c r="G16" s="2398"/>
    </row>
    <row r="17" spans="1:7">
      <c r="A17" s="2396"/>
      <c r="B17" s="2397" t="s">
        <v>1319</v>
      </c>
      <c r="C17" s="2397"/>
      <c r="D17" s="2397"/>
      <c r="E17" s="2397"/>
      <c r="F17" s="2397"/>
      <c r="G17" s="2398"/>
    </row>
    <row r="18" spans="1:7">
      <c r="A18" s="2396"/>
      <c r="B18" s="2397" t="s">
        <v>1320</v>
      </c>
      <c r="C18" s="2397"/>
      <c r="D18" s="2397"/>
      <c r="E18" s="2397"/>
      <c r="F18" s="2397"/>
      <c r="G18" s="2398"/>
    </row>
    <row r="19" spans="1:7">
      <c r="A19" s="2396"/>
      <c r="B19" s="2397" t="s">
        <v>1321</v>
      </c>
      <c r="C19" s="2397"/>
      <c r="D19" s="2397"/>
      <c r="E19" s="2397"/>
      <c r="F19" s="2397"/>
      <c r="G19" s="2398"/>
    </row>
    <row r="20" spans="1:7">
      <c r="A20" s="2396"/>
      <c r="B20" s="2397" t="s">
        <v>3453</v>
      </c>
      <c r="C20" s="2397"/>
      <c r="D20" s="2397"/>
      <c r="E20" s="2397"/>
      <c r="F20" s="2397"/>
      <c r="G20" s="2398"/>
    </row>
    <row r="21" spans="1:7">
      <c r="A21" s="2396"/>
      <c r="B21" s="2397" t="s">
        <v>1100</v>
      </c>
      <c r="C21" s="2397"/>
      <c r="D21" s="2397"/>
      <c r="E21" s="2397"/>
      <c r="F21" s="2397"/>
      <c r="G21" s="2398"/>
    </row>
    <row r="22" spans="1:7">
      <c r="A22" s="2396"/>
      <c r="B22" s="2397" t="s">
        <v>1101</v>
      </c>
      <c r="C22" s="2397"/>
      <c r="D22" s="2397"/>
      <c r="E22" s="2397"/>
      <c r="F22" s="2397"/>
      <c r="G22" s="2398"/>
    </row>
    <row r="23" spans="1:7">
      <c r="A23" s="2396" t="s">
        <v>2832</v>
      </c>
      <c r="B23" s="2397" t="s">
        <v>1131</v>
      </c>
      <c r="C23" s="2397"/>
      <c r="D23" s="2397"/>
      <c r="E23" s="2397"/>
      <c r="F23" s="2397"/>
      <c r="G23" s="2398"/>
    </row>
    <row r="24" spans="1:7">
      <c r="A24" s="2396"/>
      <c r="B24" s="2397" t="s">
        <v>1992</v>
      </c>
      <c r="C24" s="2397"/>
      <c r="D24" s="2397"/>
      <c r="E24" s="2397"/>
      <c r="F24" s="2397"/>
      <c r="G24" s="2398"/>
    </row>
    <row r="25" spans="1:7">
      <c r="A25" s="2399"/>
      <c r="B25" s="2400"/>
      <c r="C25" s="2400" t="s">
        <v>708</v>
      </c>
      <c r="D25" s="2400"/>
      <c r="E25" s="2400"/>
      <c r="F25" s="2400"/>
      <c r="G25" s="2401"/>
    </row>
    <row r="26" spans="1:7">
      <c r="A26" s="2402"/>
      <c r="B26" s="2384"/>
      <c r="C26" s="2382"/>
      <c r="D26" s="2384"/>
      <c r="E26" s="2403" t="s">
        <v>2603</v>
      </c>
      <c r="F26" s="2403" t="s">
        <v>2603</v>
      </c>
      <c r="G26" s="2385"/>
    </row>
    <row r="27" spans="1:7">
      <c r="A27" s="2402"/>
      <c r="B27" s="2384"/>
      <c r="C27" s="2382"/>
      <c r="D27" s="2403" t="s">
        <v>709</v>
      </c>
      <c r="E27" s="2403" t="s">
        <v>710</v>
      </c>
      <c r="F27" s="2403" t="s">
        <v>711</v>
      </c>
      <c r="G27" s="2385"/>
    </row>
    <row r="28" spans="1:7">
      <c r="A28" s="2402" t="s">
        <v>1115</v>
      </c>
      <c r="B28" s="2384"/>
      <c r="C28" s="2404" t="s">
        <v>712</v>
      </c>
      <c r="D28" s="2403" t="s">
        <v>713</v>
      </c>
      <c r="E28" s="2403" t="s">
        <v>4353</v>
      </c>
      <c r="F28" s="2403" t="s">
        <v>4353</v>
      </c>
      <c r="G28" s="2405" t="s">
        <v>4055</v>
      </c>
    </row>
    <row r="29" spans="1:7">
      <c r="A29" s="2402" t="s">
        <v>4234</v>
      </c>
      <c r="B29" s="2384"/>
      <c r="C29" s="2382"/>
      <c r="D29" s="2403" t="s">
        <v>714</v>
      </c>
      <c r="E29" s="2403" t="s">
        <v>715</v>
      </c>
      <c r="F29" s="2403" t="s">
        <v>716</v>
      </c>
      <c r="G29" s="2385"/>
    </row>
    <row r="30" spans="1:7">
      <c r="A30" s="2406"/>
      <c r="B30" s="2389"/>
      <c r="C30" s="2407" t="s">
        <v>74</v>
      </c>
      <c r="D30" s="2408" t="s">
        <v>2140</v>
      </c>
      <c r="E30" s="2408" t="s">
        <v>2141</v>
      </c>
      <c r="F30" s="2408" t="s">
        <v>2142</v>
      </c>
      <c r="G30" s="2409" t="s">
        <v>4070</v>
      </c>
    </row>
    <row r="31" spans="1:7">
      <c r="A31" s="2410">
        <v>1</v>
      </c>
      <c r="B31" s="2411"/>
      <c r="C31" s="2400" t="s">
        <v>717</v>
      </c>
      <c r="D31" s="2412"/>
      <c r="E31" s="2412"/>
      <c r="F31" s="2413">
        <v>1132578</v>
      </c>
      <c r="G31" s="2414">
        <f>SUM(D31:F31)</f>
        <v>1132578</v>
      </c>
    </row>
    <row r="32" spans="1:7">
      <c r="A32" s="2410">
        <v>2</v>
      </c>
      <c r="B32" s="2411"/>
      <c r="C32" s="2400" t="s">
        <v>718</v>
      </c>
      <c r="D32" s="2415"/>
      <c r="E32" s="2415"/>
      <c r="F32" s="2415"/>
      <c r="G32" s="2416">
        <f t="shared" ref="G32:G39" si="0">SUM(D32:F32)</f>
        <v>0</v>
      </c>
    </row>
    <row r="33" spans="1:11">
      <c r="A33" s="2410">
        <v>3</v>
      </c>
      <c r="B33" s="2411"/>
      <c r="C33" s="2400" t="s">
        <v>376</v>
      </c>
      <c r="D33" s="2415">
        <v>-806815</v>
      </c>
      <c r="E33" s="2415"/>
      <c r="F33" s="2415"/>
      <c r="G33" s="2416">
        <f t="shared" si="0"/>
        <v>-806815</v>
      </c>
    </row>
    <row r="34" spans="1:11">
      <c r="A34" s="2410">
        <v>4</v>
      </c>
      <c r="B34" s="2411"/>
      <c r="C34" s="2400" t="s">
        <v>719</v>
      </c>
      <c r="D34" s="2415"/>
      <c r="E34" s="2415"/>
      <c r="F34" s="2415"/>
      <c r="G34" s="2416">
        <f t="shared" si="0"/>
        <v>0</v>
      </c>
    </row>
    <row r="35" spans="1:11">
      <c r="A35" s="2410">
        <v>5</v>
      </c>
      <c r="B35" s="2411"/>
      <c r="C35" s="2400" t="s">
        <v>720</v>
      </c>
      <c r="D35" s="2415"/>
      <c r="E35" s="2415"/>
      <c r="F35" s="2415"/>
      <c r="G35" s="2416">
        <f t="shared" si="0"/>
        <v>0</v>
      </c>
    </row>
    <row r="36" spans="1:11">
      <c r="A36" s="2410">
        <v>6</v>
      </c>
      <c r="B36" s="2411"/>
      <c r="C36" s="2400" t="s">
        <v>721</v>
      </c>
      <c r="D36" s="2415"/>
      <c r="E36" s="2415"/>
      <c r="F36" s="2415"/>
      <c r="G36" s="2416">
        <f t="shared" si="0"/>
        <v>0</v>
      </c>
    </row>
    <row r="37" spans="1:11">
      <c r="A37" s="2410">
        <v>7</v>
      </c>
      <c r="B37" s="2411"/>
      <c r="C37" s="2400" t="s">
        <v>722</v>
      </c>
      <c r="D37" s="2415">
        <v>5728354</v>
      </c>
      <c r="E37" s="2415">
        <v>0</v>
      </c>
      <c r="F37" s="2415">
        <v>0</v>
      </c>
      <c r="G37" s="2416">
        <f>SUM(D37:F37)</f>
        <v>5728354</v>
      </c>
    </row>
    <row r="38" spans="1:11">
      <c r="A38" s="2410">
        <v>8</v>
      </c>
      <c r="B38" s="2411"/>
      <c r="C38" s="2400" t="s">
        <v>2734</v>
      </c>
      <c r="D38" s="2415">
        <v>22028647</v>
      </c>
      <c r="E38" s="2415">
        <v>0</v>
      </c>
      <c r="F38" s="2415">
        <v>0</v>
      </c>
      <c r="G38" s="2416">
        <f>SUM(D38:F38)</f>
        <v>22028647</v>
      </c>
      <c r="I38" s="2417"/>
      <c r="J38" s="2417"/>
    </row>
    <row r="39" spans="1:11">
      <c r="A39" s="2410">
        <v>9</v>
      </c>
      <c r="B39" s="2411"/>
      <c r="C39" s="2400" t="s">
        <v>2735</v>
      </c>
      <c r="D39" s="2415">
        <v>1867936</v>
      </c>
      <c r="E39" s="2415">
        <v>0</v>
      </c>
      <c r="F39" s="2415">
        <v>0</v>
      </c>
      <c r="G39" s="2416">
        <f t="shared" si="0"/>
        <v>1867936</v>
      </c>
      <c r="I39" s="2417"/>
    </row>
    <row r="40" spans="1:11">
      <c r="A40" s="2410">
        <v>10</v>
      </c>
      <c r="B40" s="2411"/>
      <c r="C40" s="2400" t="s">
        <v>2736</v>
      </c>
      <c r="D40" s="2415">
        <v>3370841</v>
      </c>
      <c r="E40" s="2415">
        <v>180377</v>
      </c>
      <c r="F40" s="2415">
        <v>2174005</v>
      </c>
      <c r="G40" s="2416">
        <f>SUM(D40:F40)</f>
        <v>5725223</v>
      </c>
      <c r="I40" s="2417"/>
    </row>
    <row r="41" spans="1:11" ht="15.75" thickBot="1">
      <c r="A41" s="2410">
        <v>11</v>
      </c>
      <c r="B41" s="2411"/>
      <c r="C41" s="2418" t="s">
        <v>1741</v>
      </c>
      <c r="D41" s="2419">
        <f>SUM(D31:D40)</f>
        <v>32188963</v>
      </c>
      <c r="E41" s="2419">
        <f>SUM(E31:E40)</f>
        <v>180377</v>
      </c>
      <c r="F41" s="2419">
        <f>SUM(F31:F40)</f>
        <v>3306583</v>
      </c>
      <c r="G41" s="2420">
        <f>SUM(G31:G40)</f>
        <v>35675923</v>
      </c>
      <c r="I41" s="2421"/>
    </row>
    <row r="42" spans="1:11" ht="15.75" thickTop="1">
      <c r="A42" s="2422" t="s">
        <v>2737</v>
      </c>
      <c r="B42" s="2423"/>
      <c r="C42" s="2423"/>
      <c r="D42" s="2423"/>
      <c r="E42" s="2423"/>
      <c r="F42" s="2423"/>
      <c r="G42" s="2424"/>
      <c r="I42" s="2417"/>
    </row>
    <row r="43" spans="1:11">
      <c r="A43" s="2392"/>
      <c r="B43" s="2425"/>
      <c r="C43" s="2425"/>
      <c r="D43" s="2425"/>
      <c r="E43" s="2425"/>
      <c r="F43" s="2425"/>
      <c r="G43" s="2394"/>
      <c r="I43" s="2417"/>
    </row>
    <row r="44" spans="1:11">
      <c r="A44" s="2381"/>
      <c r="B44" s="2382"/>
      <c r="C44" s="2382" t="s">
        <v>4752</v>
      </c>
      <c r="D44" s="2382"/>
      <c r="E44" s="2382"/>
      <c r="F44" s="2382"/>
      <c r="G44" s="2426"/>
      <c r="I44" s="2427"/>
      <c r="J44" s="2428"/>
      <c r="K44" s="2428"/>
    </row>
    <row r="45" spans="1:11">
      <c r="A45" s="2381"/>
      <c r="B45" s="2382"/>
      <c r="C45" s="2429"/>
      <c r="D45" s="2382"/>
      <c r="E45" s="2382"/>
      <c r="F45" s="2382"/>
      <c r="G45" s="2430"/>
      <c r="J45" s="2428"/>
      <c r="K45" s="2428"/>
    </row>
    <row r="46" spans="1:11">
      <c r="A46" s="2381"/>
      <c r="B46" s="2382"/>
      <c r="C46" s="2429" t="s">
        <v>4753</v>
      </c>
      <c r="D46" s="2382"/>
      <c r="E46" s="2382"/>
      <c r="F46" s="2382"/>
      <c r="G46" s="2430"/>
      <c r="I46" s="2427"/>
      <c r="J46" s="2428"/>
      <c r="K46" s="2428"/>
    </row>
    <row r="47" spans="1:11">
      <c r="A47" s="2381"/>
      <c r="B47" s="2382"/>
      <c r="C47" s="2429" t="s">
        <v>4754</v>
      </c>
      <c r="D47" s="2382"/>
      <c r="E47" s="2382"/>
      <c r="F47" s="2382"/>
      <c r="G47" s="2430"/>
      <c r="J47" s="2428"/>
      <c r="K47" s="2428"/>
    </row>
    <row r="48" spans="1:11">
      <c r="A48" s="2381"/>
      <c r="B48" s="2382"/>
      <c r="G48" s="2431"/>
      <c r="J48" s="2428"/>
      <c r="K48" s="2428"/>
    </row>
    <row r="49" spans="1:11">
      <c r="A49" s="2381"/>
      <c r="B49" s="2382"/>
      <c r="C49" s="2382" t="s">
        <v>4755</v>
      </c>
      <c r="D49" s="2382"/>
      <c r="E49" s="2382"/>
      <c r="F49" s="2382"/>
      <c r="G49" s="2430"/>
      <c r="J49" s="2428"/>
      <c r="K49" s="2428"/>
    </row>
    <row r="50" spans="1:11">
      <c r="A50" s="2381"/>
      <c r="B50" s="2382"/>
      <c r="C50" s="2382" t="s">
        <v>4756</v>
      </c>
      <c r="D50" s="2382"/>
      <c r="E50" s="2382"/>
      <c r="F50" s="2382"/>
      <c r="G50" s="2430"/>
      <c r="J50" s="2428"/>
      <c r="K50" s="2428"/>
    </row>
    <row r="51" spans="1:11">
      <c r="A51" s="2381"/>
      <c r="B51" s="2382"/>
      <c r="C51" s="2382"/>
      <c r="D51" s="2382"/>
      <c r="E51" s="2382"/>
      <c r="F51" s="2382"/>
      <c r="G51" s="2430"/>
      <c r="J51" s="2428"/>
      <c r="K51" s="2428"/>
    </row>
    <row r="52" spans="1:11">
      <c r="A52" s="2381"/>
      <c r="B52" s="2382"/>
      <c r="C52" s="2382"/>
      <c r="D52" s="2382"/>
      <c r="E52" s="2382"/>
      <c r="F52" s="2382"/>
      <c r="G52" s="2430"/>
      <c r="J52" s="2428"/>
      <c r="K52" s="2428"/>
    </row>
    <row r="53" spans="1:11">
      <c r="A53" s="2381"/>
      <c r="B53" s="2382"/>
      <c r="C53" s="2382"/>
      <c r="D53" s="2382"/>
      <c r="E53" s="2382"/>
      <c r="F53" s="2382"/>
      <c r="G53" s="2430"/>
    </row>
    <row r="54" spans="1:11">
      <c r="A54" s="2381"/>
      <c r="B54" s="2382"/>
      <c r="C54" s="2382"/>
      <c r="D54" s="2382"/>
      <c r="E54" s="2382"/>
      <c r="F54" s="2382"/>
      <c r="G54" s="2430"/>
    </row>
    <row r="55" spans="1:11">
      <c r="A55" s="2381"/>
      <c r="B55" s="2382"/>
      <c r="G55" s="2431"/>
    </row>
    <row r="56" spans="1:11" ht="15.75" thickBot="1">
      <c r="A56" s="2432"/>
      <c r="B56" s="2433"/>
      <c r="C56" s="2433"/>
      <c r="D56" s="2433"/>
      <c r="E56" s="2433"/>
      <c r="F56" s="2433"/>
      <c r="G56" s="2434"/>
    </row>
    <row r="57" spans="1:11">
      <c r="A57" s="2382"/>
      <c r="B57" s="2382"/>
      <c r="C57" s="2382"/>
      <c r="D57" s="2382"/>
      <c r="E57" s="2382"/>
      <c r="F57" s="2382"/>
      <c r="G57" s="2382"/>
    </row>
    <row r="58" spans="1:11">
      <c r="A58" s="2435" t="s">
        <v>2738</v>
      </c>
      <c r="B58" s="2393"/>
      <c r="C58" s="2393"/>
      <c r="D58" s="2382"/>
      <c r="E58" s="2393"/>
      <c r="F58" s="2393"/>
      <c r="G58" s="2393"/>
    </row>
    <row r="59" spans="1:11">
      <c r="A59" s="2393" t="s">
        <v>2739</v>
      </c>
      <c r="B59" s="2393"/>
      <c r="C59" s="2393"/>
      <c r="D59" s="2393"/>
      <c r="E59" s="2393"/>
      <c r="F59" s="2393"/>
      <c r="G59" s="2393"/>
    </row>
  </sheetData>
  <phoneticPr fontId="0" type="noConversion"/>
  <printOptions horizontalCentered="1" verticalCentered="1"/>
  <pageMargins left="0.25" right="0.25" top="0.25" bottom="0.25" header="0" footer="0"/>
  <pageSetup scale="79"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59" enableFormatConditionsCalculation="0">
    <tabColor rgb="FF00B050"/>
    <pageSetUpPr fitToPage="1"/>
  </sheetPr>
  <dimension ref="A1:O54"/>
  <sheetViews>
    <sheetView tabSelected="1" defaultGridColor="0" colorId="22" zoomScale="85" zoomScaleNormal="85" workbookViewId="0">
      <selection activeCell="H10" sqref="H10"/>
    </sheetView>
  </sheetViews>
  <sheetFormatPr defaultColWidth="9.6640625" defaultRowHeight="15"/>
  <cols>
    <col min="1" max="1" width="5.6640625" style="2380" customWidth="1"/>
    <col min="2" max="2" width="7.6640625" style="2380" customWidth="1"/>
    <col min="3" max="3" width="20.6640625" style="2380" customWidth="1"/>
    <col min="4" max="4" width="11.33203125" style="2380" customWidth="1"/>
    <col min="5" max="5" width="10.6640625" style="2380" customWidth="1"/>
    <col min="6" max="6" width="14.88671875" style="2380" customWidth="1"/>
    <col min="7" max="7" width="14.6640625" style="2380" customWidth="1"/>
    <col min="8" max="8" width="9.6640625" style="2380"/>
    <col min="9" max="9" width="2" style="2380" customWidth="1"/>
    <col min="10" max="10" width="9" style="2380" customWidth="1"/>
    <col min="11" max="12" width="9.6640625" style="2380"/>
    <col min="13" max="13" width="14.21875" style="2380" bestFit="1" customWidth="1"/>
    <col min="14" max="14" width="9.6640625" style="2380"/>
    <col min="15" max="15" width="16.88671875" style="2380" bestFit="1" customWidth="1"/>
    <col min="16" max="16384" width="9.6640625" style="2380"/>
  </cols>
  <sheetData>
    <row r="1" spans="1:10">
      <c r="A1" s="2375" t="s">
        <v>3380</v>
      </c>
      <c r="B1" s="2376"/>
      <c r="C1" s="2377"/>
      <c r="D1" s="2376" t="s">
        <v>3932</v>
      </c>
      <c r="E1" s="2377"/>
      <c r="F1" s="2376" t="s">
        <v>2840</v>
      </c>
      <c r="G1" s="2378" t="s">
        <v>2841</v>
      </c>
      <c r="H1" s="2436"/>
    </row>
    <row r="2" spans="1:10" ht="16.5" customHeight="1">
      <c r="A2" s="2437"/>
      <c r="B2" s="2382"/>
      <c r="C2" s="2383"/>
      <c r="D2" s="2382" t="s">
        <v>2597</v>
      </c>
      <c r="E2" s="2383"/>
      <c r="F2" s="2382" t="s">
        <v>2842</v>
      </c>
      <c r="G2" s="2384"/>
      <c r="H2" s="2430"/>
    </row>
    <row r="3" spans="1:10" ht="15" customHeight="1">
      <c r="A3" s="2381" t="s">
        <v>4550</v>
      </c>
      <c r="B3" s="2382"/>
      <c r="C3" s="2383"/>
      <c r="D3" s="2382" t="s">
        <v>1685</v>
      </c>
      <c r="E3" s="2383"/>
      <c r="F3" s="2438" t="str">
        <f>'336'!F3</f>
        <v>4/30/2014</v>
      </c>
      <c r="G3" s="2439" t="str">
        <f>'Data Sheet'!$C$38</f>
        <v>12/31/2013</v>
      </c>
      <c r="H3" s="2430"/>
    </row>
    <row r="4" spans="1:10" ht="15" customHeight="1">
      <c r="A4" s="2440" t="s">
        <v>2740</v>
      </c>
      <c r="B4" s="2441"/>
      <c r="C4" s="2441"/>
      <c r="D4" s="2441"/>
      <c r="E4" s="2441"/>
      <c r="F4" s="2441"/>
      <c r="G4" s="2441"/>
      <c r="H4" s="2442"/>
    </row>
    <row r="5" spans="1:10">
      <c r="A5" s="2443" t="s">
        <v>2741</v>
      </c>
      <c r="B5" s="2444"/>
      <c r="C5" s="2444"/>
      <c r="D5" s="2444"/>
      <c r="E5" s="2444"/>
      <c r="F5" s="2444"/>
      <c r="G5" s="2444"/>
      <c r="H5" s="2445"/>
    </row>
    <row r="6" spans="1:10">
      <c r="A6" s="2402"/>
      <c r="B6" s="2384"/>
      <c r="C6" s="2403" t="s">
        <v>2742</v>
      </c>
      <c r="D6" s="2403" t="s">
        <v>2743</v>
      </c>
      <c r="E6" s="2384"/>
      <c r="F6" s="2403" t="s">
        <v>2744</v>
      </c>
      <c r="G6" s="2384"/>
      <c r="H6" s="2405" t="s">
        <v>635</v>
      </c>
    </row>
    <row r="7" spans="1:10">
      <c r="A7" s="2402"/>
      <c r="B7" s="2403" t="s">
        <v>1744</v>
      </c>
      <c r="C7" s="2403" t="s">
        <v>2745</v>
      </c>
      <c r="D7" s="2403" t="s">
        <v>2746</v>
      </c>
      <c r="E7" s="2403" t="s">
        <v>2317</v>
      </c>
      <c r="F7" s="2403" t="s">
        <v>2318</v>
      </c>
      <c r="G7" s="2403" t="s">
        <v>2319</v>
      </c>
      <c r="H7" s="2405" t="s">
        <v>2320</v>
      </c>
    </row>
    <row r="8" spans="1:10">
      <c r="A8" s="2402" t="s">
        <v>4231</v>
      </c>
      <c r="B8" s="2403" t="s">
        <v>4234</v>
      </c>
      <c r="C8" s="2403" t="s">
        <v>2321</v>
      </c>
      <c r="D8" s="2403" t="s">
        <v>2322</v>
      </c>
      <c r="E8" s="2403" t="s">
        <v>2323</v>
      </c>
      <c r="F8" s="2403" t="s">
        <v>2323</v>
      </c>
      <c r="G8" s="2403" t="s">
        <v>2324</v>
      </c>
      <c r="H8" s="2405" t="s">
        <v>4551</v>
      </c>
    </row>
    <row r="9" spans="1:10">
      <c r="A9" s="2406" t="s">
        <v>4234</v>
      </c>
      <c r="B9" s="2408" t="s">
        <v>74</v>
      </c>
      <c r="C9" s="2408" t="s">
        <v>2140</v>
      </c>
      <c r="D9" s="2408" t="s">
        <v>2141</v>
      </c>
      <c r="E9" s="2408" t="s">
        <v>2142</v>
      </c>
      <c r="F9" s="2408" t="s">
        <v>4070</v>
      </c>
      <c r="G9" s="2408" t="s">
        <v>4071</v>
      </c>
      <c r="H9" s="2409" t="s">
        <v>4072</v>
      </c>
    </row>
    <row r="10" spans="1:10">
      <c r="A10" s="2446">
        <v>12</v>
      </c>
      <c r="B10" s="2995">
        <v>303</v>
      </c>
      <c r="C10" s="3254">
        <f>+'[36]Average Deprec Plant Bals (Depr'!$Q$47+'[36]Average Deprec Plant Bals (Depr'!$Q$48+'[36]Average Deprec Plant Bals (Depr'!$Q$49+'[36]Average Deprec Plant Bals (Depr'!$Q$50+'[36]Average Deprec Plant Bals (Depr'!$Q$51+'[36]Average Deprec Plant Bals (Depr'!$Q$52+'[36]Average Deprec Plant Bals (Depr'!$Q$53+'[36]Average Deprec Plant Bals (Depr'!$Q$54</f>
        <v>11035.659999999998</v>
      </c>
      <c r="D10" s="2996">
        <v>5</v>
      </c>
      <c r="E10" s="2997" t="s">
        <v>3908</v>
      </c>
      <c r="F10" s="2998">
        <v>20</v>
      </c>
      <c r="G10" s="2999" t="s">
        <v>1560</v>
      </c>
      <c r="H10" s="3000">
        <v>0</v>
      </c>
      <c r="J10" s="2427"/>
    </row>
    <row r="11" spans="1:10">
      <c r="A11" s="2446">
        <v>13</v>
      </c>
      <c r="B11" s="1049" t="s">
        <v>1502</v>
      </c>
      <c r="C11" s="3001">
        <f>SUM(C10)</f>
        <v>11035.659999999998</v>
      </c>
      <c r="D11" s="3002"/>
      <c r="E11" s="3002"/>
      <c r="F11" s="3002"/>
      <c r="G11" s="3002"/>
      <c r="H11" s="3003"/>
    </row>
    <row r="12" spans="1:10">
      <c r="A12" s="2446">
        <v>14</v>
      </c>
      <c r="B12" s="1049"/>
      <c r="C12" s="3002"/>
      <c r="D12" s="3002"/>
      <c r="E12" s="3002"/>
      <c r="F12" s="3002"/>
      <c r="G12" s="3002"/>
      <c r="H12" s="3003"/>
    </row>
    <row r="13" spans="1:10">
      <c r="A13" s="2446">
        <v>15</v>
      </c>
      <c r="B13" s="2995">
        <v>350</v>
      </c>
      <c r="C13" s="3254">
        <f>'[36]Average Deprec Plant Bals (Depr'!$Q$55</f>
        <v>8046.451</v>
      </c>
      <c r="D13" s="2996">
        <v>60</v>
      </c>
      <c r="E13" s="2997" t="s">
        <v>3908</v>
      </c>
      <c r="F13" s="2998">
        <v>1.67</v>
      </c>
      <c r="G13" s="2999" t="s">
        <v>3388</v>
      </c>
      <c r="H13" s="3000">
        <v>26</v>
      </c>
    </row>
    <row r="14" spans="1:10">
      <c r="A14" s="2446">
        <v>16</v>
      </c>
      <c r="B14" s="2995">
        <v>352</v>
      </c>
      <c r="C14" s="3254">
        <f>'[36]Average Deprec Plant Bals (Depr'!$Q$58</f>
        <v>9125.348</v>
      </c>
      <c r="D14" s="2996">
        <v>60</v>
      </c>
      <c r="E14" s="3004">
        <v>-10</v>
      </c>
      <c r="F14" s="2998">
        <v>1.83</v>
      </c>
      <c r="G14" s="2999" t="s">
        <v>3389</v>
      </c>
      <c r="H14" s="3000">
        <v>45</v>
      </c>
      <c r="J14" s="2449"/>
    </row>
    <row r="15" spans="1:10">
      <c r="A15" s="2446">
        <v>17</v>
      </c>
      <c r="B15" s="2995">
        <v>353</v>
      </c>
      <c r="C15" s="3254">
        <f>'[36]Average Deprec Plant Bals (Depr'!$Q$59</f>
        <v>80296.767000000007</v>
      </c>
      <c r="D15" s="2996">
        <v>40</v>
      </c>
      <c r="E15" s="3004">
        <v>-15</v>
      </c>
      <c r="F15" s="2998">
        <v>2.88</v>
      </c>
      <c r="G15" s="2999" t="s">
        <v>3391</v>
      </c>
      <c r="H15" s="3000">
        <v>32</v>
      </c>
    </row>
    <row r="16" spans="1:10">
      <c r="A16" s="2446">
        <v>18</v>
      </c>
      <c r="B16" s="2995">
        <v>354</v>
      </c>
      <c r="C16" s="3254">
        <f>'[36]Average Deprec Plant Bals (Depr'!$Q$60</f>
        <v>4716.5129999999999</v>
      </c>
      <c r="D16" s="3004">
        <v>65</v>
      </c>
      <c r="E16" s="3004">
        <v>-20</v>
      </c>
      <c r="F16" s="2998">
        <v>1.85</v>
      </c>
      <c r="G16" s="3005" t="s">
        <v>3388</v>
      </c>
      <c r="H16" s="3000">
        <v>28</v>
      </c>
    </row>
    <row r="17" spans="1:15">
      <c r="A17" s="2446">
        <v>19</v>
      </c>
      <c r="B17" s="2995">
        <v>355</v>
      </c>
      <c r="C17" s="3254">
        <f>+'[36]Average Deprec Plant Bals (Depr'!$Q$61+'[36]Average Deprec Plant Bals (Depr'!$Q$62</f>
        <v>57004.544999999998</v>
      </c>
      <c r="D17" s="2996">
        <v>50</v>
      </c>
      <c r="E17" s="3004">
        <v>-50</v>
      </c>
      <c r="F17" s="2998">
        <v>3</v>
      </c>
      <c r="G17" s="2999" t="s">
        <v>3392</v>
      </c>
      <c r="H17" s="3000">
        <v>40</v>
      </c>
    </row>
    <row r="18" spans="1:15">
      <c r="A18" s="2446">
        <v>20</v>
      </c>
      <c r="B18" s="2995">
        <v>356</v>
      </c>
      <c r="C18" s="3254">
        <f>+'[36]Average Deprec Plant Bals (Depr'!$Q$64</f>
        <v>33244.305</v>
      </c>
      <c r="D18" s="2996">
        <v>65</v>
      </c>
      <c r="E18" s="3004">
        <v>-15</v>
      </c>
      <c r="F18" s="2998">
        <v>1.77</v>
      </c>
      <c r="G18" s="2999" t="s">
        <v>3389</v>
      </c>
      <c r="H18" s="3000">
        <v>52</v>
      </c>
    </row>
    <row r="19" spans="1:15">
      <c r="A19" s="2446">
        <v>21</v>
      </c>
      <c r="B19" s="2995">
        <v>356</v>
      </c>
      <c r="C19" s="3254">
        <f>'[36]Average Deprec Plant Bals (Depr'!$Q$66</f>
        <v>1343.595</v>
      </c>
      <c r="D19" s="2996">
        <v>65</v>
      </c>
      <c r="E19" s="2997">
        <v>-15</v>
      </c>
      <c r="F19" s="2998">
        <v>1.77</v>
      </c>
      <c r="G19" s="2999" t="s">
        <v>3389</v>
      </c>
      <c r="H19" s="3000">
        <v>35</v>
      </c>
    </row>
    <row r="20" spans="1:15">
      <c r="A20" s="2446">
        <v>22</v>
      </c>
      <c r="B20" s="2995">
        <v>357</v>
      </c>
      <c r="C20" s="3254">
        <f>+'[36]Average Deprec Plant Bals (Depr'!$Q$67</f>
        <v>5374.5110000000004</v>
      </c>
      <c r="D20" s="2996">
        <v>30</v>
      </c>
      <c r="E20" s="2997" t="s">
        <v>3908</v>
      </c>
      <c r="F20" s="2998">
        <v>3.33</v>
      </c>
      <c r="G20" s="2999" t="s">
        <v>3392</v>
      </c>
      <c r="H20" s="3000">
        <v>25</v>
      </c>
    </row>
    <row r="21" spans="1:15">
      <c r="A21" s="2446">
        <v>23</v>
      </c>
      <c r="B21" s="2995">
        <v>358</v>
      </c>
      <c r="C21" s="3254">
        <f>+'[36]Average Deprec Plant Bals (Depr'!$Q$68</f>
        <v>15368.384</v>
      </c>
      <c r="D21" s="2996">
        <v>30</v>
      </c>
      <c r="E21" s="2997" t="s">
        <v>3908</v>
      </c>
      <c r="F21" s="2998">
        <v>3.33</v>
      </c>
      <c r="G21" s="2999" t="s">
        <v>1561</v>
      </c>
      <c r="H21" s="3000">
        <v>26</v>
      </c>
    </row>
    <row r="22" spans="1:15">
      <c r="A22" s="2446">
        <v>24</v>
      </c>
      <c r="B22" s="2995">
        <v>359</v>
      </c>
      <c r="C22" s="3254">
        <f>+'[36]Average Deprec Plant Bals (Depr'!$Q$70</f>
        <v>1194.971</v>
      </c>
      <c r="D22" s="2996">
        <v>60</v>
      </c>
      <c r="E22" s="2997" t="s">
        <v>3908</v>
      </c>
      <c r="F22" s="2998">
        <v>1.67</v>
      </c>
      <c r="G22" s="2999" t="s">
        <v>3388</v>
      </c>
      <c r="H22" s="3000">
        <v>37</v>
      </c>
    </row>
    <row r="23" spans="1:15">
      <c r="A23" s="2446">
        <v>25</v>
      </c>
      <c r="B23" s="3006" t="s">
        <v>1502</v>
      </c>
      <c r="C23" s="3007">
        <f>SUM(C13:C22)</f>
        <v>215715.38999999998</v>
      </c>
      <c r="D23" s="2996"/>
      <c r="E23" s="3008"/>
      <c r="F23" s="3008"/>
      <c r="G23" s="2996"/>
      <c r="H23" s="3009"/>
    </row>
    <row r="24" spans="1:15">
      <c r="A24" s="2446">
        <v>26</v>
      </c>
      <c r="B24" s="3006"/>
      <c r="C24" s="3010"/>
      <c r="D24" s="2996"/>
      <c r="E24" s="3008"/>
      <c r="F24" s="3008"/>
      <c r="G24" s="2996"/>
      <c r="H24" s="3009"/>
    </row>
    <row r="25" spans="1:15">
      <c r="A25" s="2446">
        <v>27</v>
      </c>
      <c r="B25" s="3006"/>
      <c r="C25" s="3010"/>
      <c r="D25" s="3010"/>
      <c r="E25" s="3008"/>
      <c r="F25" s="3008"/>
      <c r="G25" s="3010"/>
      <c r="H25" s="3011"/>
    </row>
    <row r="26" spans="1:15">
      <c r="A26" s="2446">
        <v>28</v>
      </c>
      <c r="B26" s="2995">
        <v>360</v>
      </c>
      <c r="C26" s="3254">
        <f>'[36]Average Deprec Plant Bals (Depr'!$Q$71</f>
        <v>815.7</v>
      </c>
      <c r="D26" s="2996">
        <v>50</v>
      </c>
      <c r="E26" s="2997" t="s">
        <v>3908</v>
      </c>
      <c r="F26" s="2998">
        <v>2</v>
      </c>
      <c r="G26" s="2999" t="s">
        <v>3388</v>
      </c>
      <c r="H26" s="3000">
        <v>21</v>
      </c>
    </row>
    <row r="27" spans="1:15">
      <c r="A27" s="2446">
        <v>29</v>
      </c>
      <c r="B27" s="2995">
        <v>361</v>
      </c>
      <c r="C27" s="3254">
        <f>'[36]Average Deprec Plant Bals (Depr'!$Q$75</f>
        <v>14411.210999999999</v>
      </c>
      <c r="D27" s="2996">
        <v>55</v>
      </c>
      <c r="E27" s="3004">
        <v>-15</v>
      </c>
      <c r="F27" s="2998">
        <v>2.09</v>
      </c>
      <c r="G27" s="2999" t="s">
        <v>3392</v>
      </c>
      <c r="H27" s="3000">
        <v>47</v>
      </c>
    </row>
    <row r="28" spans="1:15">
      <c r="A28" s="2446">
        <v>30</v>
      </c>
      <c r="B28" s="2995">
        <v>362</v>
      </c>
      <c r="C28" s="3254">
        <f>'[36]Average Deprec Plant Bals (Depr'!$Q$76</f>
        <v>126380.56200000001</v>
      </c>
      <c r="D28" s="2996">
        <v>40</v>
      </c>
      <c r="E28" s="3004">
        <v>-10</v>
      </c>
      <c r="F28" s="2998">
        <v>2.75</v>
      </c>
      <c r="G28" s="2999" t="s">
        <v>3390</v>
      </c>
      <c r="H28" s="3000">
        <v>32</v>
      </c>
    </row>
    <row r="29" spans="1:15">
      <c r="A29" s="2446">
        <v>31</v>
      </c>
      <c r="B29" s="2995">
        <v>364</v>
      </c>
      <c r="C29" s="3254">
        <f>'[36]Average Deprec Plant Bals (Depr'!$Q$77</f>
        <v>130804.745</v>
      </c>
      <c r="D29" s="2996">
        <v>50</v>
      </c>
      <c r="E29" s="3004">
        <v>-100</v>
      </c>
      <c r="F29" s="2998">
        <v>4</v>
      </c>
      <c r="G29" s="2999" t="s">
        <v>3390</v>
      </c>
      <c r="H29" s="3000">
        <v>40</v>
      </c>
    </row>
    <row r="30" spans="1:15">
      <c r="A30" s="2446">
        <v>32</v>
      </c>
      <c r="B30" s="2995">
        <v>365</v>
      </c>
      <c r="C30" s="3254">
        <f>'[36]Average Deprec Plant Bals (Depr'!$Q$78</f>
        <v>141781.97899999999</v>
      </c>
      <c r="D30" s="2996">
        <v>65</v>
      </c>
      <c r="E30" s="3004">
        <v>-90</v>
      </c>
      <c r="F30" s="2998">
        <v>2.92</v>
      </c>
      <c r="G30" s="2999" t="s">
        <v>3390</v>
      </c>
      <c r="H30" s="3000">
        <v>54</v>
      </c>
    </row>
    <row r="31" spans="1:15">
      <c r="A31" s="2446">
        <v>33</v>
      </c>
      <c r="B31" s="2995">
        <v>365</v>
      </c>
      <c r="C31" s="3254">
        <f>'[36]Average Deprec Plant Bals (Depr'!$Q$79</f>
        <v>3339.636</v>
      </c>
      <c r="D31" s="2996">
        <v>30</v>
      </c>
      <c r="E31" s="3004">
        <v>-40</v>
      </c>
      <c r="F31" s="2998">
        <v>4.67</v>
      </c>
      <c r="G31" s="2999" t="s">
        <v>3392</v>
      </c>
      <c r="H31" s="3000">
        <v>21</v>
      </c>
      <c r="J31" s="2449"/>
    </row>
    <row r="32" spans="1:15">
      <c r="A32" s="2446">
        <v>34</v>
      </c>
      <c r="B32" s="2995">
        <v>366</v>
      </c>
      <c r="C32" s="3254">
        <f>'[36]Average Deprec Plant Bals (Depr'!$Q$80</f>
        <v>21710.428</v>
      </c>
      <c r="D32" s="2996">
        <v>75</v>
      </c>
      <c r="E32" s="3004">
        <v>-50</v>
      </c>
      <c r="F32" s="2998">
        <v>2</v>
      </c>
      <c r="G32" s="2999" t="s">
        <v>3389</v>
      </c>
      <c r="H32" s="3000">
        <v>63</v>
      </c>
      <c r="M32" s="2428"/>
      <c r="O32" s="2428"/>
    </row>
    <row r="33" spans="1:15">
      <c r="A33" s="2446">
        <v>35</v>
      </c>
      <c r="B33" s="2995">
        <v>367</v>
      </c>
      <c r="C33" s="3254">
        <f>'[36]Average Deprec Plant Bals (Depr'!$Q$82</f>
        <v>98911.642000000007</v>
      </c>
      <c r="D33" s="2996">
        <v>70</v>
      </c>
      <c r="E33" s="3004">
        <v>-50</v>
      </c>
      <c r="F33" s="2998">
        <v>2.14</v>
      </c>
      <c r="G33" s="3005" t="s">
        <v>3392</v>
      </c>
      <c r="H33" s="3000">
        <v>57</v>
      </c>
      <c r="M33" s="2428"/>
      <c r="O33" s="2428"/>
    </row>
    <row r="34" spans="1:15">
      <c r="A34" s="2446">
        <v>36</v>
      </c>
      <c r="B34" s="2995">
        <v>368</v>
      </c>
      <c r="C34" s="3254">
        <f>SUM('[36]Average Deprec Plant Bals (Depr'!$Q$84:$Q$87)</f>
        <v>108626.758</v>
      </c>
      <c r="D34" s="2996">
        <v>45</v>
      </c>
      <c r="E34" s="3004">
        <v>-10</v>
      </c>
      <c r="F34" s="2998">
        <v>2.44</v>
      </c>
      <c r="G34" s="2999" t="s">
        <v>3391</v>
      </c>
      <c r="H34" s="3000">
        <v>35</v>
      </c>
      <c r="M34" s="2428"/>
      <c r="O34" s="2428"/>
    </row>
    <row r="35" spans="1:15">
      <c r="A35" s="2446">
        <v>37</v>
      </c>
      <c r="B35" s="2995">
        <v>369</v>
      </c>
      <c r="C35" s="3254">
        <f>+'[36]Average Deprec Plant Bals (Depr'!$Q$88</f>
        <v>16106.88</v>
      </c>
      <c r="D35" s="2996">
        <v>60</v>
      </c>
      <c r="E35" s="3004">
        <v>-100</v>
      </c>
      <c r="F35" s="2998">
        <v>3.33</v>
      </c>
      <c r="G35" s="2999" t="s">
        <v>3392</v>
      </c>
      <c r="H35" s="3000">
        <v>42</v>
      </c>
      <c r="M35" s="2428"/>
      <c r="O35" s="2428"/>
    </row>
    <row r="36" spans="1:15">
      <c r="A36" s="2446">
        <v>38</v>
      </c>
      <c r="B36" s="2995">
        <v>369</v>
      </c>
      <c r="C36" s="3254">
        <f>+'[36]Average Deprec Plant Bals (Depr'!$Q$89</f>
        <v>18091.650000000001</v>
      </c>
      <c r="D36" s="2996">
        <v>55</v>
      </c>
      <c r="E36" s="3004">
        <v>-100</v>
      </c>
      <c r="F36" s="2998">
        <v>3.64</v>
      </c>
      <c r="G36" s="2999" t="s">
        <v>1561</v>
      </c>
      <c r="H36" s="3000">
        <v>40</v>
      </c>
      <c r="J36" s="2449"/>
      <c r="M36" s="2428"/>
      <c r="O36" s="2428"/>
    </row>
    <row r="37" spans="1:15">
      <c r="A37" s="2446">
        <v>39</v>
      </c>
      <c r="B37" s="2995">
        <v>370</v>
      </c>
      <c r="C37" s="3254">
        <f>+'[36]Average Deprec Plant Bals (Depr'!$Q$90+'[36]Average Deprec Plant Bals (Depr'!$Q$92</f>
        <v>10841.28</v>
      </c>
      <c r="D37" s="2996">
        <v>30</v>
      </c>
      <c r="E37" s="2997" t="s">
        <v>3908</v>
      </c>
      <c r="F37" s="2998">
        <v>3.33</v>
      </c>
      <c r="G37" s="2999" t="s">
        <v>3391</v>
      </c>
      <c r="H37" s="3000">
        <v>20</v>
      </c>
      <c r="M37" s="2428"/>
      <c r="O37" s="2428"/>
    </row>
    <row r="38" spans="1:15">
      <c r="A38" s="2446">
        <v>40</v>
      </c>
      <c r="B38" s="2995">
        <v>371</v>
      </c>
      <c r="C38" s="3254">
        <f>+'[36]Average Deprec Plant Bals (Depr'!$Q$97</f>
        <v>228.37100000000001</v>
      </c>
      <c r="D38" s="2996">
        <v>40</v>
      </c>
      <c r="E38" s="2997" t="s">
        <v>3908</v>
      </c>
      <c r="F38" s="2998">
        <v>2.5</v>
      </c>
      <c r="G38" s="2999" t="s">
        <v>3389</v>
      </c>
      <c r="H38" s="3000">
        <v>31</v>
      </c>
      <c r="M38" s="2428"/>
      <c r="O38" s="2428"/>
    </row>
    <row r="39" spans="1:15">
      <c r="A39" s="2446">
        <v>41</v>
      </c>
      <c r="B39" s="2995">
        <v>373</v>
      </c>
      <c r="C39" s="3254">
        <f>+'[36]Average Deprec Plant Bals (Depr'!$Q$99+'[36]Average Deprec Plant Bals (Depr'!$Q$100</f>
        <v>14096.212</v>
      </c>
      <c r="D39" s="2996">
        <v>40</v>
      </c>
      <c r="E39" s="3004">
        <v>-60</v>
      </c>
      <c r="F39" s="2998">
        <v>4</v>
      </c>
      <c r="G39" s="2999" t="s">
        <v>3391</v>
      </c>
      <c r="H39" s="3000">
        <v>31</v>
      </c>
      <c r="M39" s="2428"/>
      <c r="O39" s="2455"/>
    </row>
    <row r="40" spans="1:15">
      <c r="A40" s="2446">
        <v>42</v>
      </c>
      <c r="B40" s="3012" t="s">
        <v>1502</v>
      </c>
      <c r="C40" s="3007">
        <f>SUM(C26:C39)</f>
        <v>706147.05400000024</v>
      </c>
      <c r="D40" s="2996"/>
      <c r="E40" s="3004"/>
      <c r="F40" s="2998"/>
      <c r="G40" s="2999"/>
      <c r="H40" s="3000"/>
    </row>
    <row r="41" spans="1:15">
      <c r="A41" s="2446">
        <v>43</v>
      </c>
      <c r="B41" s="2457"/>
      <c r="C41" s="2458"/>
      <c r="D41" s="2448"/>
      <c r="E41" s="2451"/>
      <c r="F41" s="2451"/>
      <c r="G41" s="2448"/>
      <c r="H41" s="2452"/>
    </row>
    <row r="42" spans="1:15">
      <c r="A42" s="2446">
        <v>44</v>
      </c>
      <c r="B42" s="2456"/>
      <c r="C42" s="2447"/>
      <c r="D42" s="2448"/>
      <c r="E42" s="2451"/>
      <c r="F42" s="2451"/>
      <c r="G42" s="2448"/>
      <c r="H42" s="2452"/>
    </row>
    <row r="43" spans="1:15">
      <c r="A43" s="2446">
        <v>45</v>
      </c>
      <c r="B43" s="2450"/>
      <c r="C43" s="2447"/>
      <c r="D43" s="2453"/>
      <c r="E43" s="2451"/>
      <c r="F43" s="2451"/>
      <c r="G43" s="2453"/>
      <c r="H43" s="2454"/>
    </row>
    <row r="44" spans="1:15">
      <c r="A44" s="2446">
        <v>46</v>
      </c>
      <c r="B44" s="2450"/>
      <c r="C44" s="2453"/>
      <c r="D44" s="2448"/>
      <c r="E44" s="2451"/>
      <c r="F44" s="2451"/>
      <c r="G44" s="2448"/>
      <c r="H44" s="2452"/>
    </row>
    <row r="45" spans="1:15">
      <c r="A45" s="2446">
        <v>47</v>
      </c>
      <c r="B45" s="2459"/>
      <c r="C45" s="2453"/>
      <c r="D45" s="2448"/>
      <c r="E45" s="2451"/>
      <c r="F45" s="2451"/>
      <c r="G45" s="2448"/>
      <c r="H45" s="2452"/>
    </row>
    <row r="46" spans="1:15">
      <c r="A46" s="2446">
        <v>48</v>
      </c>
      <c r="B46" s="2450"/>
      <c r="C46" s="2453"/>
      <c r="D46" s="2448"/>
      <c r="E46" s="2451"/>
      <c r="F46" s="2451"/>
      <c r="G46" s="2448"/>
      <c r="H46" s="2452"/>
    </row>
    <row r="47" spans="1:15">
      <c r="A47" s="2446">
        <v>49</v>
      </c>
      <c r="B47" s="2450"/>
      <c r="C47" s="2453"/>
      <c r="D47" s="2448"/>
      <c r="E47" s="2451"/>
      <c r="F47" s="2451"/>
      <c r="G47" s="2448"/>
      <c r="H47" s="2452"/>
    </row>
    <row r="48" spans="1:15">
      <c r="A48" s="2446">
        <v>50</v>
      </c>
      <c r="B48" s="2450"/>
      <c r="C48" s="2453"/>
      <c r="D48" s="2448"/>
      <c r="E48" s="2451"/>
      <c r="F48" s="2451"/>
      <c r="G48" s="2448"/>
      <c r="H48" s="2452"/>
    </row>
    <row r="49" spans="1:8">
      <c r="A49" s="2460">
        <v>51</v>
      </c>
      <c r="B49" s="2450"/>
      <c r="C49" s="2453"/>
      <c r="D49" s="2448"/>
      <c r="E49" s="2451"/>
      <c r="F49" s="2451"/>
      <c r="G49" s="2448"/>
      <c r="H49" s="2452"/>
    </row>
    <row r="50" spans="1:8">
      <c r="A50" s="2461">
        <v>52</v>
      </c>
      <c r="B50" s="2450"/>
      <c r="C50" s="2453"/>
      <c r="D50" s="2448"/>
      <c r="E50" s="2451"/>
      <c r="F50" s="2451"/>
      <c r="G50" s="2448"/>
      <c r="H50" s="2452"/>
    </row>
    <row r="51" spans="1:8">
      <c r="A51" s="2461">
        <v>53</v>
      </c>
      <c r="B51" s="2450"/>
      <c r="C51" s="2453"/>
      <c r="D51" s="2448"/>
      <c r="E51" s="2451"/>
      <c r="F51" s="2451"/>
      <c r="G51" s="2448"/>
      <c r="H51" s="2452"/>
    </row>
    <row r="52" spans="1:8" ht="15.75" thickBot="1">
      <c r="A52" s="2462">
        <v>54</v>
      </c>
      <c r="B52" s="2463"/>
      <c r="C52" s="2464"/>
      <c r="D52" s="2465"/>
      <c r="E52" s="2466"/>
      <c r="F52" s="2466"/>
      <c r="G52" s="2465"/>
      <c r="H52" s="2467"/>
    </row>
    <row r="53" spans="1:8">
      <c r="A53" s="2376" t="s">
        <v>2325</v>
      </c>
      <c r="B53" s="2468"/>
      <c r="C53" s="2382"/>
      <c r="D53" s="2382"/>
      <c r="E53" s="2382"/>
      <c r="F53" s="2382"/>
      <c r="G53" s="2382"/>
      <c r="H53" s="2469" t="s">
        <v>1562</v>
      </c>
    </row>
    <row r="54" spans="1:8">
      <c r="A54" s="2425" t="s">
        <v>2326</v>
      </c>
      <c r="B54" s="2470"/>
      <c r="C54" s="2471"/>
      <c r="D54" s="2393"/>
      <c r="E54" s="2393"/>
      <c r="F54" s="2393"/>
      <c r="G54" s="2393"/>
      <c r="H54" s="2393"/>
    </row>
  </sheetData>
  <phoneticPr fontId="0" type="noConversion"/>
  <printOptions horizontalCentered="1" verticalCentered="1"/>
  <pageMargins left="0.5" right="0.25" top="0.25" bottom="0.25" header="0" footer="0"/>
  <pageSetup scale="87" orientation="portrait" horizontalDpi="300" verticalDpi="300" r:id="rId1"/>
  <headerFooter alignWithMargins="0"/>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0" enableFormatConditionsCalculation="0">
    <tabColor rgb="FF00B050"/>
    <pageSetUpPr fitToPage="1"/>
  </sheetPr>
  <dimension ref="A1:M54"/>
  <sheetViews>
    <sheetView view="pageBreakPreview" zoomScale="60" zoomScaleNormal="100" workbookViewId="0">
      <selection activeCell="C11" sqref="C11:H46"/>
    </sheetView>
  </sheetViews>
  <sheetFormatPr defaultColWidth="9.6640625" defaultRowHeight="15"/>
  <cols>
    <col min="1" max="1" width="5.6640625" style="2380" customWidth="1"/>
    <col min="2" max="2" width="7.6640625" style="2380" customWidth="1"/>
    <col min="3" max="3" width="20.6640625" style="2380" customWidth="1"/>
    <col min="4" max="4" width="11.33203125" style="2380" customWidth="1"/>
    <col min="5" max="5" width="10.6640625" style="2380" customWidth="1"/>
    <col min="6" max="6" width="14.88671875" style="2380" customWidth="1"/>
    <col min="7" max="7" width="14.6640625" style="2380" customWidth="1"/>
    <col min="8" max="8" width="9.6640625" style="2380"/>
    <col min="9" max="9" width="1.33203125" style="2380" customWidth="1"/>
    <col min="10" max="16384" width="9.6640625" style="2380"/>
  </cols>
  <sheetData>
    <row r="1" spans="1:13" ht="15.75" thickBot="1"/>
    <row r="2" spans="1:13">
      <c r="A2" s="2375" t="s">
        <v>3380</v>
      </c>
      <c r="B2" s="2376"/>
      <c r="C2" s="2377"/>
      <c r="D2" s="2376" t="s">
        <v>3932</v>
      </c>
      <c r="E2" s="2377"/>
      <c r="F2" s="2376" t="s">
        <v>2840</v>
      </c>
      <c r="G2" s="2378" t="s">
        <v>2841</v>
      </c>
      <c r="H2" s="2436"/>
    </row>
    <row r="3" spans="1:13">
      <c r="A3" s="2437"/>
      <c r="B3" s="2382"/>
      <c r="C3" s="2383"/>
      <c r="D3" s="2382" t="s">
        <v>1684</v>
      </c>
      <c r="E3" s="2383"/>
      <c r="F3" s="2382" t="s">
        <v>2842</v>
      </c>
      <c r="G3" s="2384"/>
      <c r="H3" s="2430"/>
    </row>
    <row r="4" spans="1:13">
      <c r="A4" s="2381" t="s">
        <v>4550</v>
      </c>
      <c r="B4" s="2382"/>
      <c r="C4" s="2383"/>
      <c r="D4" s="2382" t="s">
        <v>1685</v>
      </c>
      <c r="E4" s="2383"/>
      <c r="F4" s="2438" t="str">
        <f>'337'!F3</f>
        <v>4/30/2014</v>
      </c>
      <c r="G4" s="2439" t="str">
        <f>'Data Sheet'!$C$38</f>
        <v>12/31/2013</v>
      </c>
      <c r="H4" s="2430"/>
    </row>
    <row r="5" spans="1:13">
      <c r="A5" s="2440" t="s">
        <v>2740</v>
      </c>
      <c r="B5" s="2441"/>
      <c r="C5" s="2441"/>
      <c r="D5" s="2441"/>
      <c r="E5" s="2441"/>
      <c r="F5" s="2441"/>
      <c r="G5" s="2441"/>
      <c r="H5" s="2442"/>
    </row>
    <row r="6" spans="1:13">
      <c r="A6" s="2443" t="s">
        <v>2741</v>
      </c>
      <c r="B6" s="2444"/>
      <c r="C6" s="2444"/>
      <c r="D6" s="2444"/>
      <c r="E6" s="2444"/>
      <c r="F6" s="2444"/>
      <c r="G6" s="2444"/>
      <c r="H6" s="2445"/>
    </row>
    <row r="7" spans="1:13">
      <c r="A7" s="2402"/>
      <c r="B7" s="2384"/>
      <c r="C7" s="2403" t="s">
        <v>2742</v>
      </c>
      <c r="D7" s="2403" t="s">
        <v>2743</v>
      </c>
      <c r="E7" s="2384"/>
      <c r="F7" s="2403" t="s">
        <v>2744</v>
      </c>
      <c r="G7" s="2384"/>
      <c r="H7" s="2405" t="s">
        <v>635</v>
      </c>
    </row>
    <row r="8" spans="1:13">
      <c r="A8" s="2402"/>
      <c r="B8" s="2403" t="s">
        <v>1744</v>
      </c>
      <c r="C8" s="2403" t="s">
        <v>2745</v>
      </c>
      <c r="D8" s="2403" t="s">
        <v>2746</v>
      </c>
      <c r="E8" s="2403" t="s">
        <v>2317</v>
      </c>
      <c r="F8" s="2403" t="s">
        <v>2318</v>
      </c>
      <c r="G8" s="2403" t="s">
        <v>2319</v>
      </c>
      <c r="H8" s="2405" t="s">
        <v>2320</v>
      </c>
    </row>
    <row r="9" spans="1:13">
      <c r="A9" s="2402" t="s">
        <v>4231</v>
      </c>
      <c r="B9" s="2403" t="s">
        <v>4234</v>
      </c>
      <c r="C9" s="2403" t="s">
        <v>2321</v>
      </c>
      <c r="D9" s="2403" t="s">
        <v>2322</v>
      </c>
      <c r="E9" s="2403" t="s">
        <v>2323</v>
      </c>
      <c r="F9" s="2403" t="s">
        <v>2323</v>
      </c>
      <c r="G9" s="2403" t="s">
        <v>2324</v>
      </c>
      <c r="H9" s="2405" t="s">
        <v>4551</v>
      </c>
    </row>
    <row r="10" spans="1:13">
      <c r="A10" s="2406" t="s">
        <v>4234</v>
      </c>
      <c r="B10" s="2408" t="s">
        <v>74</v>
      </c>
      <c r="C10" s="2408" t="s">
        <v>2140</v>
      </c>
      <c r="D10" s="2408" t="s">
        <v>2141</v>
      </c>
      <c r="E10" s="2408" t="s">
        <v>2142</v>
      </c>
      <c r="F10" s="2408" t="s">
        <v>4070</v>
      </c>
      <c r="G10" s="2408" t="s">
        <v>4071</v>
      </c>
      <c r="H10" s="2409" t="s">
        <v>4072</v>
      </c>
    </row>
    <row r="11" spans="1:13" ht="18">
      <c r="A11" s="2402">
        <v>12</v>
      </c>
      <c r="B11" s="3013">
        <v>390</v>
      </c>
      <c r="C11" s="3026">
        <f>'[36]Average Deprec Plant Bals (Depr'!$Q$102</f>
        <v>5614.3019999999997</v>
      </c>
      <c r="D11" s="3014">
        <v>45</v>
      </c>
      <c r="E11" s="3015">
        <v>-20</v>
      </c>
      <c r="F11" s="3016">
        <v>2.67</v>
      </c>
      <c r="G11" s="3017" t="s">
        <v>3390</v>
      </c>
      <c r="H11" s="3031">
        <v>36</v>
      </c>
      <c r="I11" s="2473"/>
    </row>
    <row r="12" spans="1:13" ht="18">
      <c r="A12" s="2402">
        <v>13</v>
      </c>
      <c r="B12" s="3018">
        <v>391</v>
      </c>
      <c r="C12" s="3026">
        <f>+'[36]Average Deprec Plant Bals (Depr'!$Q$103</f>
        <v>518.02499999999998</v>
      </c>
      <c r="D12" s="3014">
        <v>20</v>
      </c>
      <c r="E12" s="3019" t="s">
        <v>3908</v>
      </c>
      <c r="F12" s="3016">
        <v>5</v>
      </c>
      <c r="G12" s="3017" t="s">
        <v>3390</v>
      </c>
      <c r="H12" s="3031">
        <v>11</v>
      </c>
      <c r="I12" s="2473"/>
      <c r="K12" s="2474"/>
    </row>
    <row r="13" spans="1:13" ht="18">
      <c r="A13" s="2402">
        <v>14</v>
      </c>
      <c r="B13" s="3018">
        <v>391</v>
      </c>
      <c r="C13" s="3026">
        <f>+'[36]Average Deprec Plant Bals (Depr'!$Q$104</f>
        <v>49.683</v>
      </c>
      <c r="D13" s="3014">
        <v>15</v>
      </c>
      <c r="E13" s="3019" t="s">
        <v>3908</v>
      </c>
      <c r="F13" s="3016">
        <v>6.67</v>
      </c>
      <c r="G13" s="3017" t="s">
        <v>3391</v>
      </c>
      <c r="H13" s="3031">
        <v>11</v>
      </c>
      <c r="I13" s="2473"/>
      <c r="K13" s="2474"/>
      <c r="M13" s="2475"/>
    </row>
    <row r="14" spans="1:13" ht="18">
      <c r="A14" s="2402">
        <v>15</v>
      </c>
      <c r="B14" s="3018">
        <v>391</v>
      </c>
      <c r="C14" s="3026">
        <f>+'[36]Average Deprec Plant Bals (Depr'!$Q$107</f>
        <v>9215.6309999999994</v>
      </c>
      <c r="D14" s="3014">
        <v>13</v>
      </c>
      <c r="E14" s="3019" t="s">
        <v>3908</v>
      </c>
      <c r="F14" s="3016">
        <v>7.69</v>
      </c>
      <c r="G14" s="3017" t="s">
        <v>3392</v>
      </c>
      <c r="H14" s="3031">
        <v>7</v>
      </c>
      <c r="I14" s="2473"/>
      <c r="K14" s="2474"/>
      <c r="M14" s="2475"/>
    </row>
    <row r="15" spans="1:13" ht="18">
      <c r="A15" s="2402">
        <v>16</v>
      </c>
      <c r="B15" s="3018">
        <v>393</v>
      </c>
      <c r="C15" s="3026">
        <f>+'[36]Average Deprec Plant Bals (Depr'!$Q$112</f>
        <v>35.052</v>
      </c>
      <c r="D15" s="3014">
        <v>25</v>
      </c>
      <c r="E15" s="3019" t="s">
        <v>3908</v>
      </c>
      <c r="F15" s="3016">
        <v>4</v>
      </c>
      <c r="G15" s="3017" t="s">
        <v>3389</v>
      </c>
      <c r="H15" s="3031">
        <v>13</v>
      </c>
      <c r="I15" s="2473"/>
      <c r="K15" s="2476"/>
      <c r="L15" s="2477"/>
      <c r="M15" s="2475"/>
    </row>
    <row r="16" spans="1:13" ht="18">
      <c r="A16" s="2402">
        <v>17</v>
      </c>
      <c r="B16" s="3018">
        <v>394</v>
      </c>
      <c r="C16" s="3026">
        <f>+'[36]Average Deprec Plant Bals (Depr'!$Q$113</f>
        <v>2650.6219999999998</v>
      </c>
      <c r="D16" s="3014">
        <v>25</v>
      </c>
      <c r="E16" s="3019" t="s">
        <v>3908</v>
      </c>
      <c r="F16" s="3016">
        <v>4</v>
      </c>
      <c r="G16" s="3017" t="s">
        <v>3390</v>
      </c>
      <c r="H16" s="3031">
        <v>18</v>
      </c>
      <c r="I16" s="2473"/>
      <c r="J16" s="2474"/>
      <c r="K16" s="2476"/>
      <c r="L16" s="2477"/>
      <c r="M16" s="2475"/>
    </row>
    <row r="17" spans="1:13" ht="18">
      <c r="A17" s="2402">
        <v>18</v>
      </c>
      <c r="B17" s="3018">
        <v>395</v>
      </c>
      <c r="C17" s="3026">
        <f>+'[36]Average Deprec Plant Bals (Depr'!$Q$114</f>
        <v>4896.1670000000004</v>
      </c>
      <c r="D17" s="3014">
        <v>25</v>
      </c>
      <c r="E17" s="3019" t="s">
        <v>3908</v>
      </c>
      <c r="F17" s="3016">
        <v>4</v>
      </c>
      <c r="G17" s="3020" t="s">
        <v>3389</v>
      </c>
      <c r="H17" s="3031">
        <v>17</v>
      </c>
      <c r="I17" s="2473"/>
      <c r="K17" s="2476"/>
      <c r="L17" s="2475"/>
      <c r="M17" s="2475"/>
    </row>
    <row r="18" spans="1:13" ht="18">
      <c r="A18" s="2402">
        <v>19</v>
      </c>
      <c r="B18" s="3018">
        <v>397</v>
      </c>
      <c r="C18" s="3026">
        <f>+'[36]Average Deprec Plant Bals (Depr'!$Q$117</f>
        <v>4820.8059999999996</v>
      </c>
      <c r="D18" s="3014">
        <v>15</v>
      </c>
      <c r="E18" s="3019" t="s">
        <v>3908</v>
      </c>
      <c r="F18" s="3016">
        <v>6.67</v>
      </c>
      <c r="G18" s="3017" t="s">
        <v>3390</v>
      </c>
      <c r="H18" s="3031">
        <v>11</v>
      </c>
      <c r="I18" s="2473"/>
      <c r="K18" s="2476"/>
      <c r="L18" s="2475"/>
      <c r="M18" s="2475"/>
    </row>
    <row r="19" spans="1:13" ht="18">
      <c r="A19" s="2402">
        <v>20</v>
      </c>
      <c r="B19" s="3018">
        <v>398</v>
      </c>
      <c r="C19" s="3026">
        <f>+'[36]Average Deprec Plant Bals (Depr'!$Q$120</f>
        <v>615.05100000000004</v>
      </c>
      <c r="D19" s="3014">
        <v>20</v>
      </c>
      <c r="E19" s="3019" t="s">
        <v>3908</v>
      </c>
      <c r="F19" s="3016">
        <v>5</v>
      </c>
      <c r="G19" s="3017" t="s">
        <v>3390</v>
      </c>
      <c r="H19" s="3031">
        <v>15</v>
      </c>
      <c r="I19" s="2473"/>
      <c r="K19" s="2476"/>
      <c r="L19" s="2475"/>
      <c r="M19" s="2475"/>
    </row>
    <row r="20" spans="1:13" ht="18">
      <c r="A20" s="2402">
        <v>21</v>
      </c>
      <c r="B20" s="3021" t="s">
        <v>1502</v>
      </c>
      <c r="C20" s="3022">
        <f>SUM(C11:C19)</f>
        <v>28415.339</v>
      </c>
      <c r="D20" s="3014"/>
      <c r="E20" s="3023"/>
      <c r="F20" s="3023"/>
      <c r="G20" s="3017"/>
      <c r="H20" s="3024"/>
      <c r="I20" s="2473"/>
      <c r="K20" s="2476"/>
      <c r="L20" s="2475"/>
      <c r="M20" s="2475"/>
    </row>
    <row r="21" spans="1:13" ht="18">
      <c r="A21" s="2402">
        <v>22</v>
      </c>
      <c r="B21" s="3025"/>
      <c r="C21" s="3026"/>
      <c r="D21" s="3014"/>
      <c r="E21" s="3023"/>
      <c r="F21" s="3023"/>
      <c r="G21" s="3017"/>
      <c r="H21" s="3024"/>
      <c r="I21" s="2473"/>
      <c r="K21" s="2476"/>
      <c r="L21" s="2475"/>
    </row>
    <row r="22" spans="1:13" ht="18">
      <c r="A22" s="2402">
        <v>23</v>
      </c>
      <c r="B22" s="3027">
        <v>303</v>
      </c>
      <c r="C22" s="3026">
        <f>+'[36]Average Deprec Plant Bals (Depr'!$R$3+'[36]Average Deprec Plant Bals (Depr'!$R$5+'[36]Average Deprec Plant Bals (Depr'!$R$4</f>
        <v>1724.0125616999999</v>
      </c>
      <c r="D22" s="3028">
        <v>5</v>
      </c>
      <c r="E22" s="3019" t="s">
        <v>3908</v>
      </c>
      <c r="F22" s="3029">
        <v>20</v>
      </c>
      <c r="G22" s="3030" t="s">
        <v>1560</v>
      </c>
      <c r="H22" s="3031"/>
      <c r="K22" s="2480"/>
      <c r="L22" s="2475"/>
    </row>
    <row r="23" spans="1:13" ht="18">
      <c r="A23" s="2402">
        <v>24</v>
      </c>
      <c r="B23" s="3032">
        <v>303</v>
      </c>
      <c r="C23" s="3255">
        <f>+'[36]Average Deprec Plant Bals (Depr'!$R$6</f>
        <v>1800.4801243000002</v>
      </c>
      <c r="D23" s="3028">
        <v>15</v>
      </c>
      <c r="E23" s="3019" t="s">
        <v>3908</v>
      </c>
      <c r="F23" s="3028">
        <v>6.67</v>
      </c>
      <c r="G23" s="3030" t="s">
        <v>1560</v>
      </c>
      <c r="H23" s="3031"/>
      <c r="J23" s="2481"/>
      <c r="K23" s="2476"/>
      <c r="L23" s="2475"/>
    </row>
    <row r="24" spans="1:13" ht="18">
      <c r="A24" s="2402">
        <v>25</v>
      </c>
      <c r="B24" s="3032">
        <v>303</v>
      </c>
      <c r="C24" s="3255">
        <f>+'[36]Average Deprec Plant Bals (Depr'!$R$7</f>
        <v>8770.9614564000003</v>
      </c>
      <c r="D24" s="3028">
        <v>15</v>
      </c>
      <c r="E24" s="3019" t="s">
        <v>3908</v>
      </c>
      <c r="F24" s="3028">
        <v>6.67</v>
      </c>
      <c r="G24" s="3030" t="s">
        <v>1560</v>
      </c>
      <c r="H24" s="3031"/>
      <c r="J24" s="2481"/>
      <c r="K24" s="2476"/>
      <c r="L24" s="2475"/>
    </row>
    <row r="25" spans="1:13" ht="18">
      <c r="A25" s="2402">
        <v>26</v>
      </c>
      <c r="B25" s="3032">
        <v>303</v>
      </c>
      <c r="C25" s="3255">
        <f>+'[36]Average Deprec Plant Bals (Depr'!$R$8</f>
        <v>24861.738544500004</v>
      </c>
      <c r="D25" s="3028">
        <v>15</v>
      </c>
      <c r="E25" s="3019" t="s">
        <v>3908</v>
      </c>
      <c r="F25" s="3028">
        <v>6.67</v>
      </c>
      <c r="G25" s="3030" t="s">
        <v>1560</v>
      </c>
      <c r="H25" s="3031"/>
      <c r="J25" s="2481"/>
      <c r="K25" s="2476"/>
      <c r="L25" s="2475"/>
    </row>
    <row r="26" spans="1:13" ht="18">
      <c r="A26" s="2402">
        <v>27</v>
      </c>
      <c r="B26" s="3032">
        <v>303</v>
      </c>
      <c r="C26" s="3255">
        <f>+'[36]Average Deprec Plant Bals (Depr'!$R$9+'[36]Average Deprec Plant Bals (Depr'!$R$10</f>
        <v>3010.9237300999998</v>
      </c>
      <c r="D26" s="3028">
        <v>5</v>
      </c>
      <c r="E26" s="3019" t="s">
        <v>3908</v>
      </c>
      <c r="F26" s="3029">
        <v>20</v>
      </c>
      <c r="G26" s="3030" t="s">
        <v>1560</v>
      </c>
      <c r="H26" s="3031"/>
      <c r="J26" s="2481"/>
      <c r="K26" s="2476"/>
      <c r="L26" s="2475"/>
    </row>
    <row r="27" spans="1:13" ht="18">
      <c r="A27" s="2402">
        <v>28</v>
      </c>
      <c r="B27" s="3032">
        <v>303</v>
      </c>
      <c r="C27" s="3255">
        <f>+'[36]Average Deprec Plant Bals (Depr'!$R$11</f>
        <v>1051.0739096</v>
      </c>
      <c r="D27" s="3028">
        <v>15</v>
      </c>
      <c r="E27" s="3033" t="s">
        <v>3908</v>
      </c>
      <c r="F27" s="3028">
        <v>6.67</v>
      </c>
      <c r="G27" s="3030" t="s">
        <v>1560</v>
      </c>
      <c r="H27" s="3031"/>
      <c r="J27" s="2481"/>
      <c r="K27" s="2476"/>
      <c r="L27" s="2475"/>
    </row>
    <row r="28" spans="1:13" ht="18">
      <c r="A28" s="2402">
        <v>29</v>
      </c>
      <c r="B28" s="3032">
        <v>303</v>
      </c>
      <c r="C28" s="3255">
        <f>SUM('[36]Average Deprec Plant Bals (Depr'!$R$12:$R$19)</f>
        <v>13086.181065100001</v>
      </c>
      <c r="D28" s="3028">
        <v>5</v>
      </c>
      <c r="E28" s="3019" t="s">
        <v>3908</v>
      </c>
      <c r="F28" s="3029">
        <v>20</v>
      </c>
      <c r="G28" s="3030" t="s">
        <v>1560</v>
      </c>
      <c r="H28" s="3031"/>
      <c r="J28" s="2481"/>
      <c r="K28" s="2476"/>
      <c r="L28" s="2475"/>
    </row>
    <row r="29" spans="1:13" ht="18">
      <c r="A29" s="2402">
        <v>30</v>
      </c>
      <c r="B29" s="3034" t="s">
        <v>1502</v>
      </c>
      <c r="C29" s="3035">
        <f>SUM(C22:C28)</f>
        <v>54305.371391700013</v>
      </c>
      <c r="D29" s="3028"/>
      <c r="E29" s="3019"/>
      <c r="F29" s="3028"/>
      <c r="G29" s="3028"/>
      <c r="H29" s="3024"/>
      <c r="J29" s="2481"/>
      <c r="K29" s="2476"/>
      <c r="L29" s="2475"/>
    </row>
    <row r="30" spans="1:13" ht="18">
      <c r="A30" s="2402">
        <v>31</v>
      </c>
      <c r="B30" s="3034"/>
      <c r="C30" s="3036"/>
      <c r="D30" s="3028"/>
      <c r="E30" s="3019"/>
      <c r="F30" s="3028"/>
      <c r="G30" s="3028"/>
      <c r="H30" s="3024"/>
      <c r="J30" s="2481"/>
      <c r="K30" s="2476"/>
      <c r="L30" s="2475"/>
    </row>
    <row r="31" spans="1:13" ht="18">
      <c r="A31" s="2402">
        <v>32</v>
      </c>
      <c r="B31" s="3021"/>
      <c r="C31" s="3037"/>
      <c r="D31" s="3014"/>
      <c r="E31" s="3023"/>
      <c r="F31" s="3023"/>
      <c r="G31" s="3017"/>
      <c r="H31" s="3024"/>
      <c r="J31" s="2481"/>
      <c r="K31" s="2476"/>
      <c r="L31" s="2475"/>
    </row>
    <row r="32" spans="1:13" ht="18">
      <c r="A32" s="2402">
        <v>33</v>
      </c>
      <c r="B32" s="3013">
        <v>389</v>
      </c>
      <c r="C32" s="3026">
        <f>+'[36]Average Deprec Plant Bals (Depr'!$R$20+'[36]Average Deprec Plant Bals (Depr'!$R$21</f>
        <v>588.83456249999995</v>
      </c>
      <c r="D32" s="3014">
        <v>50</v>
      </c>
      <c r="E32" s="3019" t="s">
        <v>3908</v>
      </c>
      <c r="F32" s="3016">
        <v>2</v>
      </c>
      <c r="G32" s="3017" t="s">
        <v>3388</v>
      </c>
      <c r="H32" s="3031">
        <v>18</v>
      </c>
      <c r="J32" s="2481"/>
      <c r="K32" s="2476"/>
      <c r="L32" s="2475"/>
    </row>
    <row r="33" spans="1:12" ht="18">
      <c r="A33" s="2402">
        <v>34</v>
      </c>
      <c r="B33" s="3018">
        <v>390</v>
      </c>
      <c r="C33" s="3256">
        <f>+'[36]Average Deprec Plant Bals (Depr'!$Q$25*0.7075</f>
        <v>38755.902657500003</v>
      </c>
      <c r="D33" s="3014">
        <v>45</v>
      </c>
      <c r="E33" s="3015">
        <v>-20</v>
      </c>
      <c r="F33" s="3016">
        <v>2.67</v>
      </c>
      <c r="G33" s="3017" t="s">
        <v>3390</v>
      </c>
      <c r="H33" s="3031">
        <v>34</v>
      </c>
      <c r="J33" s="2481"/>
      <c r="K33" s="2476"/>
      <c r="L33" s="2475"/>
    </row>
    <row r="34" spans="1:12" ht="18">
      <c r="A34" s="2402">
        <v>35</v>
      </c>
      <c r="B34" s="3013">
        <v>391</v>
      </c>
      <c r="C34" s="3026">
        <f>+'[36]Average Deprec Plant Bals (Depr'!$Q$27*0.7075</f>
        <v>1644.5752599999998</v>
      </c>
      <c r="D34" s="3014">
        <v>20</v>
      </c>
      <c r="E34" s="3019" t="s">
        <v>3908</v>
      </c>
      <c r="F34" s="3016">
        <v>5</v>
      </c>
      <c r="G34" s="3017" t="s">
        <v>3390</v>
      </c>
      <c r="H34" s="3031">
        <v>13</v>
      </c>
      <c r="J34" s="2481"/>
      <c r="K34" s="2476"/>
      <c r="L34" s="2475"/>
    </row>
    <row r="35" spans="1:12" ht="18">
      <c r="A35" s="2402">
        <v>36</v>
      </c>
      <c r="B35" s="3013">
        <v>391</v>
      </c>
      <c r="C35" s="3026">
        <f>+'[36]Average Deprec Plant Bals (Depr'!$Q$28*0.7075</f>
        <v>541.25094250000006</v>
      </c>
      <c r="D35" s="3014">
        <v>15</v>
      </c>
      <c r="E35" s="3019" t="s">
        <v>3908</v>
      </c>
      <c r="F35" s="3016">
        <v>6.67</v>
      </c>
      <c r="G35" s="3017" t="s">
        <v>3391</v>
      </c>
      <c r="H35" s="3031">
        <v>9</v>
      </c>
      <c r="J35" s="2481"/>
      <c r="K35" s="2476"/>
      <c r="L35" s="2475"/>
    </row>
    <row r="36" spans="1:12" ht="18">
      <c r="A36" s="2402">
        <v>37</v>
      </c>
      <c r="B36" s="3013">
        <v>391</v>
      </c>
      <c r="C36" s="3026">
        <f>+'[36]Average Deprec Plant Bals (Depr'!$Q$29*0.7075</f>
        <v>948.08820500000013</v>
      </c>
      <c r="D36" s="3014">
        <v>8</v>
      </c>
      <c r="E36" s="3019" t="s">
        <v>3908</v>
      </c>
      <c r="F36" s="3016">
        <v>12.5</v>
      </c>
      <c r="G36" s="3020" t="s">
        <v>3389</v>
      </c>
      <c r="H36" s="3031">
        <v>2</v>
      </c>
      <c r="J36" s="2481"/>
      <c r="K36" s="2476"/>
      <c r="L36" s="2475"/>
    </row>
    <row r="37" spans="1:12" ht="18">
      <c r="A37" s="2402">
        <v>38</v>
      </c>
      <c r="B37" s="3038">
        <v>393</v>
      </c>
      <c r="C37" s="3257">
        <f>+'[36]Average Deprec Plant Bals (Depr'!$Q$36*0.7075</f>
        <v>277.95976999999999</v>
      </c>
      <c r="D37" s="3014">
        <v>25</v>
      </c>
      <c r="E37" s="3019" t="s">
        <v>3908</v>
      </c>
      <c r="F37" s="3016">
        <v>4</v>
      </c>
      <c r="G37" s="3017" t="s">
        <v>3389</v>
      </c>
      <c r="H37" s="3031">
        <v>16</v>
      </c>
      <c r="J37" s="2481"/>
      <c r="K37" s="2476"/>
      <c r="L37" s="2475"/>
    </row>
    <row r="38" spans="1:12" ht="18">
      <c r="A38" s="2402">
        <v>39</v>
      </c>
      <c r="B38" s="3013">
        <v>394</v>
      </c>
      <c r="C38" s="3026">
        <f>+'[36]Average Deprec Plant Bals (Depr'!$Q$37*0.7075</f>
        <v>585.27512999999999</v>
      </c>
      <c r="D38" s="3014">
        <v>25</v>
      </c>
      <c r="E38" s="3019" t="s">
        <v>3908</v>
      </c>
      <c r="F38" s="3016">
        <v>4</v>
      </c>
      <c r="G38" s="3017" t="s">
        <v>3390</v>
      </c>
      <c r="H38" s="3031">
        <v>18</v>
      </c>
      <c r="J38" s="2481"/>
      <c r="K38" s="2476"/>
      <c r="L38" s="2475"/>
    </row>
    <row r="39" spans="1:12" ht="18">
      <c r="A39" s="2402">
        <v>40</v>
      </c>
      <c r="B39" s="3013">
        <v>394</v>
      </c>
      <c r="C39" s="3026">
        <f>+'[36]Average Deprec Plant Bals (Depr'!$Q$38*0.7075</f>
        <v>1253.4098300000001</v>
      </c>
      <c r="D39" s="3014">
        <v>25</v>
      </c>
      <c r="E39" s="3019" t="s">
        <v>3908</v>
      </c>
      <c r="F39" s="3016">
        <v>4</v>
      </c>
      <c r="G39" s="3020" t="s">
        <v>3390</v>
      </c>
      <c r="H39" s="3031">
        <v>16</v>
      </c>
      <c r="J39" s="2481"/>
    </row>
    <row r="40" spans="1:12" ht="18">
      <c r="A40" s="2402">
        <v>41</v>
      </c>
      <c r="B40" s="3013">
        <v>395</v>
      </c>
      <c r="C40" s="3026">
        <f>+'[36]Average Deprec Plant Bals (Depr'!$Q$39*0.7075</f>
        <v>782.35633000000007</v>
      </c>
      <c r="D40" s="3014">
        <v>25</v>
      </c>
      <c r="E40" s="3019" t="s">
        <v>3908</v>
      </c>
      <c r="F40" s="3016">
        <v>4</v>
      </c>
      <c r="G40" s="3020" t="s">
        <v>3389</v>
      </c>
      <c r="H40" s="3031">
        <v>17</v>
      </c>
      <c r="J40" s="2481"/>
      <c r="K40" s="2474"/>
    </row>
    <row r="41" spans="1:12" ht="18">
      <c r="A41" s="2402">
        <v>42</v>
      </c>
      <c r="B41" s="3013">
        <v>397</v>
      </c>
      <c r="C41" s="3026">
        <f>+'[36]Average Deprec Plant Bals (Depr'!$Q$42*0.7075</f>
        <v>6979.8058750000009</v>
      </c>
      <c r="D41" s="3014">
        <v>15</v>
      </c>
      <c r="E41" s="3019" t="s">
        <v>3908</v>
      </c>
      <c r="F41" s="3016">
        <v>6.67</v>
      </c>
      <c r="G41" s="3017" t="s">
        <v>3390</v>
      </c>
      <c r="H41" s="3031">
        <v>11</v>
      </c>
      <c r="J41" s="2474"/>
      <c r="K41" s="2476"/>
      <c r="L41" s="2475"/>
    </row>
    <row r="42" spans="1:12" ht="18">
      <c r="A42" s="2402">
        <v>43</v>
      </c>
      <c r="B42" s="3013">
        <v>397</v>
      </c>
      <c r="C42" s="3026">
        <f>+'[36]Average Deprec Plant Bals (Depr'!$Q$43*0.7075</f>
        <v>2901.9661925</v>
      </c>
      <c r="D42" s="3014">
        <v>8</v>
      </c>
      <c r="E42" s="3019" t="s">
        <v>3908</v>
      </c>
      <c r="F42" s="3016">
        <v>12.5</v>
      </c>
      <c r="G42" s="3017" t="s">
        <v>3389</v>
      </c>
      <c r="H42" s="3031">
        <v>3</v>
      </c>
      <c r="J42" s="2482"/>
      <c r="K42" s="2476"/>
      <c r="L42" s="2483"/>
    </row>
    <row r="43" spans="1:12" ht="18">
      <c r="A43" s="2402">
        <v>44</v>
      </c>
      <c r="B43" s="3013">
        <v>397</v>
      </c>
      <c r="C43" s="3026">
        <f>+'[36]Average Deprec Plant Bals (Depr'!$Q$44*0.7075</f>
        <v>435.42380000000003</v>
      </c>
      <c r="D43" s="3014">
        <v>15</v>
      </c>
      <c r="E43" s="3019" t="s">
        <v>3908</v>
      </c>
      <c r="F43" s="3016">
        <v>6.67</v>
      </c>
      <c r="G43" s="3017" t="s">
        <v>3390</v>
      </c>
      <c r="H43" s="3031">
        <v>10</v>
      </c>
    </row>
    <row r="44" spans="1:12" ht="18">
      <c r="A44" s="2402">
        <v>45</v>
      </c>
      <c r="B44" s="3013">
        <v>398</v>
      </c>
      <c r="C44" s="3026">
        <f>+'[36]Average Deprec Plant Bals (Depr'!$Q$45*0.7075</f>
        <v>1658.1217625000002</v>
      </c>
      <c r="D44" s="3014">
        <v>20</v>
      </c>
      <c r="E44" s="3019" t="s">
        <v>3908</v>
      </c>
      <c r="F44" s="3016">
        <v>5</v>
      </c>
      <c r="G44" s="3017" t="s">
        <v>3390</v>
      </c>
      <c r="H44" s="3031">
        <v>13</v>
      </c>
    </row>
    <row r="45" spans="1:12" ht="18">
      <c r="A45" s="2402">
        <v>46</v>
      </c>
      <c r="B45" s="3039" t="s">
        <v>1502</v>
      </c>
      <c r="C45" s="3022">
        <f>SUM(C32:C44)</f>
        <v>57352.970317499996</v>
      </c>
      <c r="D45" s="3014"/>
      <c r="E45" s="3023"/>
      <c r="F45" s="3023"/>
      <c r="G45" s="3017"/>
      <c r="H45" s="3024"/>
    </row>
    <row r="46" spans="1:12" ht="18">
      <c r="A46" s="2402">
        <v>47</v>
      </c>
      <c r="B46" s="3040"/>
      <c r="C46" s="3026"/>
      <c r="D46" s="3014"/>
      <c r="E46" s="3023"/>
      <c r="F46" s="3023"/>
      <c r="G46" s="3017"/>
      <c r="H46" s="3024"/>
    </row>
    <row r="47" spans="1:12" ht="18.75" thickBot="1">
      <c r="A47" s="2402">
        <v>48</v>
      </c>
      <c r="B47" s="3040" t="s">
        <v>4055</v>
      </c>
      <c r="C47" s="3045">
        <f>'[37]337'!C11+'[37]337'!C23+'[37]337'!C40+'[37]337A '!C20+'[37]337A '!C29+'[37]337A '!C45</f>
        <v>1072971.7847092003</v>
      </c>
      <c r="D47" s="3041"/>
      <c r="E47" s="3042"/>
      <c r="F47" s="3042"/>
      <c r="G47" s="3043"/>
      <c r="H47" s="3044"/>
    </row>
    <row r="48" spans="1:12" ht="15.75" thickTop="1">
      <c r="A48" s="2402">
        <v>49</v>
      </c>
      <c r="B48" s="2479"/>
      <c r="C48" s="2472"/>
      <c r="D48" s="2383"/>
      <c r="E48" s="2478"/>
      <c r="F48" s="2478"/>
      <c r="G48" s="2383"/>
      <c r="H48" s="2430"/>
    </row>
    <row r="49" spans="1:8" ht="15.75" thickBot="1">
      <c r="A49" s="2402">
        <v>50</v>
      </c>
      <c r="B49" s="2484"/>
      <c r="C49" s="2485"/>
      <c r="D49" s="2486"/>
      <c r="E49" s="2487"/>
      <c r="F49" s="2487"/>
      <c r="G49" s="2486"/>
      <c r="H49" s="2488"/>
    </row>
    <row r="50" spans="1:8">
      <c r="A50" s="2382" t="s">
        <v>2325</v>
      </c>
      <c r="B50" s="2468"/>
      <c r="C50" s="2382"/>
      <c r="D50" s="2382"/>
      <c r="E50" s="2382"/>
      <c r="F50" s="2382"/>
      <c r="G50" s="2382"/>
      <c r="H50" s="2469" t="s">
        <v>4552</v>
      </c>
    </row>
    <row r="51" spans="1:8">
      <c r="A51" s="2393" t="s">
        <v>4553</v>
      </c>
      <c r="B51" s="2470"/>
      <c r="C51" s="2471"/>
      <c r="D51" s="2393"/>
      <c r="E51" s="2393"/>
      <c r="F51" s="2393"/>
      <c r="G51" s="2393"/>
      <c r="H51" s="2393"/>
    </row>
    <row r="54" spans="1:8">
      <c r="C54" s="2455"/>
    </row>
  </sheetData>
  <phoneticPr fontId="59" type="noConversion"/>
  <pageMargins left="0.75" right="0.75" top="1" bottom="1" header="0.5" footer="0.5"/>
  <pageSetup scale="75" orientation="portrait" r:id="rId1"/>
  <headerFooter alignWithMargins="0"/>
  <legacy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enableFormatConditionsCalculation="0">
    <tabColor rgb="FF00B050"/>
  </sheetPr>
  <dimension ref="A1:J79"/>
  <sheetViews>
    <sheetView view="pageBreakPreview" zoomScale="60" zoomScaleNormal="100" workbookViewId="0">
      <selection activeCell="L49" sqref="L49"/>
    </sheetView>
  </sheetViews>
  <sheetFormatPr defaultColWidth="9.6640625" defaultRowHeight="15"/>
  <cols>
    <col min="1" max="1" width="5.6640625" style="3046" customWidth="1"/>
    <col min="2" max="2" width="7.6640625" style="3046" customWidth="1"/>
    <col min="3" max="3" width="20.6640625" style="3046" customWidth="1"/>
    <col min="4" max="4" width="11.33203125" style="3046" customWidth="1"/>
    <col min="5" max="5" width="10.6640625" style="3046" customWidth="1"/>
    <col min="6" max="6" width="14.88671875" style="3046" customWidth="1"/>
    <col min="7" max="7" width="14.6640625" style="3046" customWidth="1"/>
    <col min="8" max="8" width="10.44140625" style="3046" customWidth="1"/>
    <col min="9" max="16384" width="9.6640625" style="3046"/>
  </cols>
  <sheetData>
    <row r="1" spans="1:10" ht="15.75" thickBot="1"/>
    <row r="2" spans="1:10">
      <c r="A2" s="1021" t="s">
        <v>3380</v>
      </c>
      <c r="B2" s="3047"/>
      <c r="C2" s="3048"/>
      <c r="D2" s="1022" t="s">
        <v>3932</v>
      </c>
      <c r="E2" s="3048"/>
      <c r="F2" s="1022" t="s">
        <v>2840</v>
      </c>
      <c r="G2" s="1194" t="s">
        <v>2841</v>
      </c>
      <c r="H2" s="3049"/>
    </row>
    <row r="3" spans="1:10">
      <c r="A3" s="3050"/>
      <c r="B3" s="1028"/>
      <c r="C3" s="3051"/>
      <c r="D3" s="1028" t="s">
        <v>4757</v>
      </c>
      <c r="E3" s="3051"/>
      <c r="F3" s="1028" t="s">
        <v>2842</v>
      </c>
      <c r="G3" s="3052"/>
      <c r="H3" s="1033"/>
    </row>
    <row r="4" spans="1:10">
      <c r="A4" s="1026" t="s">
        <v>4550</v>
      </c>
      <c r="B4" s="1028"/>
      <c r="C4" s="3051"/>
      <c r="D4" s="1028" t="s">
        <v>1685</v>
      </c>
      <c r="E4" s="3053"/>
      <c r="F4" s="3054"/>
      <c r="G4" s="3055" t="str">
        <f>'[37]337A '!G4</f>
        <v>December 31, 2013</v>
      </c>
      <c r="H4" s="1033"/>
    </row>
    <row r="5" spans="1:10">
      <c r="A5" s="3056" t="s">
        <v>2740</v>
      </c>
      <c r="B5" s="3057"/>
      <c r="C5" s="3057"/>
      <c r="D5" s="3057"/>
      <c r="E5" s="3057"/>
      <c r="F5" s="3057"/>
      <c r="G5" s="3057"/>
      <c r="H5" s="3058"/>
    </row>
    <row r="6" spans="1:10">
      <c r="A6" s="1038" t="s">
        <v>2741</v>
      </c>
      <c r="B6" s="1039"/>
      <c r="C6" s="1039"/>
      <c r="D6" s="1039"/>
      <c r="E6" s="1039"/>
      <c r="F6" s="1039"/>
      <c r="G6" s="1039"/>
      <c r="H6" s="1041"/>
    </row>
    <row r="7" spans="1:10">
      <c r="A7" s="3059"/>
      <c r="B7" s="1031"/>
      <c r="C7" s="1049" t="s">
        <v>2742</v>
      </c>
      <c r="D7" s="1049" t="s">
        <v>2743</v>
      </c>
      <c r="E7" s="1031"/>
      <c r="F7" s="1049" t="s">
        <v>2744</v>
      </c>
      <c r="G7" s="1031"/>
      <c r="H7" s="1050" t="s">
        <v>635</v>
      </c>
    </row>
    <row r="8" spans="1:10">
      <c r="A8" s="3059"/>
      <c r="B8" s="1049" t="s">
        <v>1744</v>
      </c>
      <c r="C8" s="1049" t="s">
        <v>2745</v>
      </c>
      <c r="D8" s="1049" t="s">
        <v>2746</v>
      </c>
      <c r="E8" s="1049" t="s">
        <v>2317</v>
      </c>
      <c r="F8" s="1049" t="s">
        <v>2318</v>
      </c>
      <c r="G8" s="1049" t="s">
        <v>2319</v>
      </c>
      <c r="H8" s="1050" t="s">
        <v>2320</v>
      </c>
    </row>
    <row r="9" spans="1:10">
      <c r="A9" s="3059" t="s">
        <v>4231</v>
      </c>
      <c r="B9" s="1049" t="s">
        <v>4234</v>
      </c>
      <c r="C9" s="1049" t="s">
        <v>2321</v>
      </c>
      <c r="D9" s="1049" t="s">
        <v>2322</v>
      </c>
      <c r="E9" s="1049" t="s">
        <v>2323</v>
      </c>
      <c r="F9" s="1049" t="s">
        <v>2323</v>
      </c>
      <c r="G9" s="1049" t="s">
        <v>2324</v>
      </c>
      <c r="H9" s="1050" t="s">
        <v>4551</v>
      </c>
    </row>
    <row r="10" spans="1:10">
      <c r="A10" s="3060" t="s">
        <v>4234</v>
      </c>
      <c r="B10" s="1054" t="s">
        <v>74</v>
      </c>
      <c r="C10" s="1054" t="s">
        <v>2140</v>
      </c>
      <c r="D10" s="1054" t="s">
        <v>2141</v>
      </c>
      <c r="E10" s="1054" t="s">
        <v>2142</v>
      </c>
      <c r="F10" s="1054" t="s">
        <v>4070</v>
      </c>
      <c r="G10" s="1054" t="s">
        <v>4071</v>
      </c>
      <c r="H10" s="1055" t="s">
        <v>4072</v>
      </c>
    </row>
    <row r="11" spans="1:10" ht="15.75" customHeight="1">
      <c r="A11" s="3059">
        <v>12</v>
      </c>
      <c r="B11" s="3061" t="s">
        <v>3250</v>
      </c>
      <c r="C11" s="3062"/>
      <c r="D11" s="3053"/>
      <c r="E11" s="3063"/>
      <c r="F11" s="3063"/>
      <c r="G11" s="3064"/>
      <c r="H11" s="1042"/>
    </row>
    <row r="12" spans="1:10" ht="15.75" customHeight="1">
      <c r="A12" s="3059">
        <v>13</v>
      </c>
      <c r="B12" s="3065"/>
      <c r="C12" s="3062"/>
      <c r="D12" s="3053"/>
      <c r="E12" s="3063"/>
      <c r="F12" s="3063"/>
      <c r="G12" s="3064"/>
      <c r="H12" s="1042"/>
      <c r="J12" s="1027"/>
    </row>
    <row r="13" spans="1:10" ht="15.75" customHeight="1">
      <c r="A13" s="3059">
        <v>14</v>
      </c>
      <c r="B13" s="3066">
        <v>356</v>
      </c>
      <c r="C13" s="3062" t="s">
        <v>4758</v>
      </c>
      <c r="D13" s="3053"/>
      <c r="E13" s="3063"/>
      <c r="F13" s="3063"/>
      <c r="G13" s="3064"/>
      <c r="H13" s="1042"/>
    </row>
    <row r="14" spans="1:10" ht="15.75" customHeight="1">
      <c r="A14" s="3059">
        <v>15</v>
      </c>
      <c r="B14" s="3066">
        <v>356</v>
      </c>
      <c r="C14" s="3062" t="s">
        <v>4759</v>
      </c>
      <c r="D14" s="3053"/>
      <c r="E14" s="3063"/>
      <c r="F14" s="3063"/>
      <c r="G14" s="3064"/>
      <c r="H14" s="1042"/>
    </row>
    <row r="15" spans="1:10" ht="15.75" customHeight="1">
      <c r="A15" s="3059">
        <v>16</v>
      </c>
      <c r="B15" s="3066">
        <v>365</v>
      </c>
      <c r="C15" s="3062" t="s">
        <v>4760</v>
      </c>
      <c r="D15" s="3053"/>
      <c r="E15" s="3063"/>
      <c r="F15" s="3063"/>
      <c r="G15" s="3064"/>
      <c r="H15" s="1042"/>
    </row>
    <row r="16" spans="1:10" ht="15.75" customHeight="1">
      <c r="A16" s="3059">
        <v>17</v>
      </c>
      <c r="B16" s="3066">
        <v>365</v>
      </c>
      <c r="C16" s="3062" t="s">
        <v>4761</v>
      </c>
      <c r="D16" s="3053"/>
      <c r="E16" s="3063"/>
      <c r="F16" s="3063"/>
      <c r="G16" s="3064"/>
      <c r="H16" s="1042"/>
    </row>
    <row r="17" spans="1:8" ht="15.75" customHeight="1">
      <c r="A17" s="3059">
        <v>18</v>
      </c>
      <c r="B17" s="3066">
        <v>369</v>
      </c>
      <c r="C17" s="3062" t="s">
        <v>4762</v>
      </c>
      <c r="D17" s="3053"/>
      <c r="E17" s="3063"/>
      <c r="F17" s="3063"/>
      <c r="G17" s="3064"/>
      <c r="H17" s="1042"/>
    </row>
    <row r="18" spans="1:8" ht="15.75" customHeight="1">
      <c r="A18" s="3059">
        <v>19</v>
      </c>
      <c r="B18" s="3066">
        <v>369</v>
      </c>
      <c r="C18" s="3062" t="s">
        <v>4763</v>
      </c>
      <c r="D18" s="3053"/>
      <c r="E18" s="3063"/>
      <c r="F18" s="3063"/>
      <c r="G18" s="3064"/>
      <c r="H18" s="1042"/>
    </row>
    <row r="19" spans="1:8" ht="15.75" customHeight="1">
      <c r="A19" s="3059">
        <v>20</v>
      </c>
      <c r="B19" s="3066"/>
      <c r="C19" s="3062"/>
      <c r="D19" s="3053"/>
      <c r="E19" s="3063"/>
      <c r="F19" s="3063"/>
      <c r="G19" s="3064"/>
      <c r="H19" s="1042"/>
    </row>
    <row r="20" spans="1:8" ht="15.75" customHeight="1">
      <c r="A20" s="3059">
        <v>21</v>
      </c>
      <c r="B20" s="3066">
        <v>391</v>
      </c>
      <c r="C20" s="3062" t="s">
        <v>3251</v>
      </c>
      <c r="D20" s="3053"/>
      <c r="E20" s="3063"/>
      <c r="F20" s="3063"/>
      <c r="G20" s="3064"/>
      <c r="H20" s="1042"/>
    </row>
    <row r="21" spans="1:8" ht="15.75" customHeight="1">
      <c r="A21" s="3059">
        <v>22</v>
      </c>
      <c r="B21" s="3066">
        <v>391</v>
      </c>
      <c r="C21" s="3062" t="s">
        <v>3252</v>
      </c>
      <c r="D21" s="3053"/>
      <c r="E21" s="3063"/>
      <c r="F21" s="3063"/>
      <c r="G21" s="3064"/>
      <c r="H21" s="1042"/>
    </row>
    <row r="22" spans="1:8" ht="15.75" customHeight="1">
      <c r="A22" s="3059">
        <v>23</v>
      </c>
      <c r="B22" s="3066">
        <v>391</v>
      </c>
      <c r="C22" s="3062" t="s">
        <v>3253</v>
      </c>
      <c r="D22" s="3053"/>
      <c r="E22" s="3063"/>
      <c r="F22" s="3063"/>
      <c r="G22" s="3064"/>
      <c r="H22" s="1042"/>
    </row>
    <row r="23" spans="1:8" ht="15.75" customHeight="1">
      <c r="A23" s="3059">
        <v>24</v>
      </c>
      <c r="B23" s="3066">
        <v>391</v>
      </c>
      <c r="C23" s="3062" t="s">
        <v>3254</v>
      </c>
      <c r="D23" s="3053"/>
      <c r="E23" s="3063"/>
      <c r="F23" s="3063"/>
      <c r="G23" s="3064"/>
      <c r="H23" s="1042"/>
    </row>
    <row r="24" spans="1:8" ht="15.75" customHeight="1">
      <c r="A24" s="3059">
        <v>25</v>
      </c>
      <c r="B24" s="3066"/>
      <c r="C24" s="3062"/>
      <c r="D24" s="3053"/>
      <c r="E24" s="3063"/>
      <c r="F24" s="3063"/>
      <c r="G24" s="3064"/>
      <c r="H24" s="1042"/>
    </row>
    <row r="25" spans="1:8" ht="15.75" customHeight="1">
      <c r="A25" s="3059">
        <v>26</v>
      </c>
      <c r="B25" s="3066">
        <v>303</v>
      </c>
      <c r="C25" s="3067" t="s">
        <v>4764</v>
      </c>
      <c r="D25" s="3053"/>
      <c r="E25" s="3063"/>
      <c r="F25" s="3063"/>
      <c r="G25" s="3064"/>
      <c r="H25" s="1042"/>
    </row>
    <row r="26" spans="1:8" ht="15.75" customHeight="1">
      <c r="A26" s="3059">
        <v>27</v>
      </c>
      <c r="B26" s="3066">
        <v>303</v>
      </c>
      <c r="C26" s="3067" t="s">
        <v>4765</v>
      </c>
      <c r="D26" s="3053"/>
      <c r="E26" s="3063"/>
      <c r="F26" s="3063"/>
      <c r="G26" s="3064"/>
      <c r="H26" s="1042"/>
    </row>
    <row r="27" spans="1:8" ht="15.75" customHeight="1">
      <c r="A27" s="3059">
        <v>28</v>
      </c>
      <c r="B27" s="3066">
        <v>303</v>
      </c>
      <c r="C27" s="3067" t="s">
        <v>4766</v>
      </c>
      <c r="D27" s="3053"/>
      <c r="E27" s="3063"/>
      <c r="F27" s="3063"/>
      <c r="G27" s="3064"/>
      <c r="H27" s="1042"/>
    </row>
    <row r="28" spans="1:8" ht="15.75" customHeight="1">
      <c r="A28" s="3059">
        <v>29</v>
      </c>
      <c r="B28" s="3066">
        <v>303</v>
      </c>
      <c r="C28" s="3067" t="s">
        <v>4767</v>
      </c>
      <c r="D28" s="3053"/>
      <c r="E28" s="3063"/>
      <c r="F28" s="3063"/>
      <c r="G28" s="3064"/>
      <c r="H28" s="1042"/>
    </row>
    <row r="29" spans="1:8" ht="15.75" customHeight="1">
      <c r="A29" s="3059">
        <v>30</v>
      </c>
      <c r="B29" s="3066">
        <v>303</v>
      </c>
      <c r="C29" s="3067" t="s">
        <v>4768</v>
      </c>
      <c r="D29" s="3053"/>
      <c r="E29" s="3063"/>
      <c r="F29" s="3063"/>
      <c r="G29" s="3064"/>
      <c r="H29" s="1042"/>
    </row>
    <row r="30" spans="1:8" ht="15.75" customHeight="1">
      <c r="A30" s="3059">
        <v>31</v>
      </c>
      <c r="B30" s="3066">
        <v>303</v>
      </c>
      <c r="C30" s="3067" t="s">
        <v>4769</v>
      </c>
      <c r="D30" s="3053"/>
      <c r="E30" s="3063"/>
      <c r="F30" s="3063"/>
      <c r="G30" s="3064"/>
      <c r="H30" s="3068"/>
    </row>
    <row r="31" spans="1:8" ht="15.75" customHeight="1">
      <c r="A31" s="3059">
        <v>32</v>
      </c>
      <c r="B31" s="3066"/>
      <c r="C31" s="3067"/>
      <c r="D31" s="3053"/>
      <c r="E31" s="3063"/>
      <c r="F31" s="3063"/>
      <c r="G31" s="3064"/>
      <c r="H31" s="1042"/>
    </row>
    <row r="32" spans="1:8" ht="15.75" customHeight="1">
      <c r="A32" s="3059">
        <v>33</v>
      </c>
      <c r="B32" s="3066">
        <v>389</v>
      </c>
      <c r="C32" s="3062" t="s">
        <v>1563</v>
      </c>
      <c r="D32" s="3053"/>
      <c r="E32" s="3063"/>
      <c r="F32" s="3063"/>
      <c r="G32" s="3064"/>
      <c r="H32" s="1042"/>
    </row>
    <row r="33" spans="1:8" ht="15.75" customHeight="1">
      <c r="A33" s="3059">
        <v>34</v>
      </c>
      <c r="B33" s="3066">
        <v>390</v>
      </c>
      <c r="C33" s="3062" t="s">
        <v>3255</v>
      </c>
      <c r="D33" s="3053"/>
      <c r="E33" s="3063"/>
      <c r="F33" s="3063"/>
      <c r="G33" s="3064"/>
      <c r="H33" s="1042"/>
    </row>
    <row r="34" spans="1:8" ht="15.75" customHeight="1">
      <c r="A34" s="3059">
        <v>35</v>
      </c>
      <c r="B34" s="3066">
        <v>391.1</v>
      </c>
      <c r="C34" s="3062" t="s">
        <v>3256</v>
      </c>
      <c r="D34" s="3053"/>
      <c r="E34" s="3063"/>
      <c r="F34" s="3063"/>
      <c r="G34" s="3064"/>
      <c r="H34" s="1042"/>
    </row>
    <row r="35" spans="1:8" ht="15.75" customHeight="1">
      <c r="A35" s="3059">
        <v>36</v>
      </c>
      <c r="B35" s="3066">
        <v>391.2</v>
      </c>
      <c r="C35" s="3062" t="s">
        <v>3257</v>
      </c>
      <c r="D35" s="3053"/>
      <c r="E35" s="3063"/>
      <c r="F35" s="3063"/>
      <c r="G35" s="3064"/>
      <c r="H35" s="1042"/>
    </row>
    <row r="36" spans="1:8">
      <c r="A36" s="3059">
        <v>37</v>
      </c>
      <c r="B36" s="3066">
        <v>391.3</v>
      </c>
      <c r="C36" s="3062" t="s">
        <v>3258</v>
      </c>
      <c r="D36" s="3053"/>
      <c r="E36" s="3063"/>
      <c r="F36" s="3063"/>
      <c r="G36" s="3064"/>
      <c r="H36" s="3068"/>
    </row>
    <row r="37" spans="1:8">
      <c r="A37" s="3059">
        <v>38</v>
      </c>
      <c r="B37" s="3066">
        <v>394</v>
      </c>
      <c r="C37" s="3062" t="s">
        <v>3259</v>
      </c>
      <c r="D37" s="3053"/>
      <c r="E37" s="3063"/>
      <c r="F37" s="3063"/>
      <c r="G37" s="3064"/>
      <c r="H37" s="1042"/>
    </row>
    <row r="38" spans="1:8">
      <c r="A38" s="3059">
        <v>39</v>
      </c>
      <c r="B38" s="3066">
        <v>394</v>
      </c>
      <c r="C38" s="3062" t="s">
        <v>4770</v>
      </c>
      <c r="D38" s="3053"/>
      <c r="E38" s="3063"/>
      <c r="F38" s="3063"/>
      <c r="G38" s="3064"/>
      <c r="H38" s="3068"/>
    </row>
    <row r="39" spans="1:8">
      <c r="A39" s="3059">
        <v>40</v>
      </c>
      <c r="B39" s="3066"/>
      <c r="C39" s="3062"/>
      <c r="D39" s="3053"/>
      <c r="E39" s="3063"/>
      <c r="F39" s="3063"/>
      <c r="G39" s="3064"/>
      <c r="H39" s="1042"/>
    </row>
    <row r="40" spans="1:8" ht="15.75" thickBot="1">
      <c r="A40" s="3069"/>
      <c r="B40" s="3070"/>
      <c r="C40" s="3071"/>
      <c r="D40" s="3072"/>
      <c r="E40" s="3073"/>
      <c r="F40" s="3073"/>
      <c r="G40" s="3072"/>
      <c r="H40" s="3074"/>
    </row>
    <row r="41" spans="1:8">
      <c r="A41" s="3075"/>
      <c r="B41" s="3076"/>
      <c r="C41" s="3077"/>
      <c r="D41" s="1101"/>
      <c r="E41" s="3078"/>
      <c r="F41" s="3078"/>
      <c r="G41" s="1101"/>
      <c r="H41" s="1101"/>
    </row>
    <row r="42" spans="1:8">
      <c r="A42" s="1028" t="s">
        <v>2325</v>
      </c>
      <c r="C42" s="1028"/>
      <c r="D42" s="1028"/>
      <c r="E42" s="3079"/>
      <c r="F42" s="1028"/>
      <c r="G42" s="1028"/>
      <c r="H42" s="3080" t="s">
        <v>3261</v>
      </c>
    </row>
    <row r="43" spans="1:8">
      <c r="A43" s="3081" t="s">
        <v>3262</v>
      </c>
      <c r="C43" s="3082"/>
      <c r="D43" s="3081"/>
      <c r="E43" s="3081"/>
      <c r="F43" s="3081"/>
      <c r="G43" s="3081"/>
      <c r="H43" s="3081"/>
    </row>
    <row r="48" spans="1:8">
      <c r="G48" s="3083"/>
    </row>
    <row r="49" spans="7:7">
      <c r="G49" s="3083"/>
    </row>
    <row r="50" spans="7:7">
      <c r="G50" s="3083"/>
    </row>
    <row r="51" spans="7:7">
      <c r="G51" s="3083"/>
    </row>
    <row r="52" spans="7:7">
      <c r="G52" s="3083"/>
    </row>
    <row r="53" spans="7:7">
      <c r="G53" s="3083"/>
    </row>
    <row r="54" spans="7:7">
      <c r="G54" s="3083"/>
    </row>
    <row r="55" spans="7:7">
      <c r="G55" s="3083"/>
    </row>
    <row r="56" spans="7:7">
      <c r="G56" s="3084"/>
    </row>
    <row r="57" spans="7:7">
      <c r="G57" s="3083"/>
    </row>
    <row r="58" spans="7:7">
      <c r="G58" s="3083"/>
    </row>
    <row r="59" spans="7:7">
      <c r="G59" s="3083"/>
    </row>
    <row r="60" spans="7:7">
      <c r="G60" s="3083"/>
    </row>
    <row r="61" spans="7:7">
      <c r="G61" s="3083"/>
    </row>
    <row r="62" spans="7:7">
      <c r="G62" s="3083"/>
    </row>
    <row r="63" spans="7:7">
      <c r="G63" s="3083"/>
    </row>
    <row r="64" spans="7:7">
      <c r="G64" s="3083"/>
    </row>
    <row r="65" spans="7:7">
      <c r="G65" s="3083"/>
    </row>
    <row r="66" spans="7:7">
      <c r="G66" s="3083"/>
    </row>
    <row r="67" spans="7:7">
      <c r="G67" s="3083"/>
    </row>
    <row r="68" spans="7:7">
      <c r="G68" s="3083"/>
    </row>
    <row r="69" spans="7:7">
      <c r="G69" s="3083"/>
    </row>
    <row r="70" spans="7:7">
      <c r="G70" s="3083"/>
    </row>
    <row r="71" spans="7:7">
      <c r="G71" s="3083"/>
    </row>
    <row r="72" spans="7:7">
      <c r="G72" s="3083"/>
    </row>
    <row r="73" spans="7:7">
      <c r="G73" s="3083"/>
    </row>
    <row r="74" spans="7:7">
      <c r="G74" s="3083"/>
    </row>
    <row r="75" spans="7:7">
      <c r="G75" s="3083"/>
    </row>
    <row r="76" spans="7:7">
      <c r="G76" s="3083"/>
    </row>
    <row r="77" spans="7:7">
      <c r="G77" s="3083"/>
    </row>
    <row r="78" spans="7:7">
      <c r="G78" s="3083"/>
    </row>
    <row r="79" spans="7:7">
      <c r="G79" s="3083"/>
    </row>
  </sheetData>
  <phoneticPr fontId="59" type="noConversion"/>
  <pageMargins left="0.75" right="0.75" top="1" bottom="1" header="0.5" footer="0.5"/>
  <pageSetup scale="78"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enableFormatConditionsCalculation="0">
    <tabColor rgb="FF00B050"/>
    <pageSetUpPr fitToPage="1"/>
  </sheetPr>
  <dimension ref="A1:H51"/>
  <sheetViews>
    <sheetView view="pageBreakPreview" zoomScale="60" zoomScaleNormal="100" workbookViewId="0">
      <selection activeCell="X58" sqref="X58"/>
    </sheetView>
  </sheetViews>
  <sheetFormatPr defaultColWidth="9.6640625" defaultRowHeight="15"/>
  <cols>
    <col min="1" max="1" width="5.6640625" style="3046" customWidth="1"/>
    <col min="2" max="2" width="7.6640625" style="3046" customWidth="1"/>
    <col min="3" max="3" width="20.6640625" style="3046" customWidth="1"/>
    <col min="4" max="4" width="11.33203125" style="3046" customWidth="1"/>
    <col min="5" max="5" width="10.6640625" style="3046" customWidth="1"/>
    <col min="6" max="6" width="14.88671875" style="3046" customWidth="1"/>
    <col min="7" max="7" width="14.6640625" style="3046" customWidth="1"/>
    <col min="8" max="8" width="10.6640625" style="3046" customWidth="1"/>
    <col min="9" max="16384" width="9.6640625" style="3046"/>
  </cols>
  <sheetData>
    <row r="1" spans="1:8" ht="15.75" thickBot="1"/>
    <row r="2" spans="1:8">
      <c r="A2" s="1021" t="s">
        <v>3380</v>
      </c>
      <c r="B2" s="3047"/>
      <c r="C2" s="3048"/>
      <c r="D2" s="1022" t="s">
        <v>3932</v>
      </c>
      <c r="E2" s="3048"/>
      <c r="F2" s="1022" t="s">
        <v>2840</v>
      </c>
      <c r="G2" s="1194" t="s">
        <v>2841</v>
      </c>
      <c r="H2" s="3049"/>
    </row>
    <row r="3" spans="1:8">
      <c r="A3" s="3050"/>
      <c r="B3" s="1028"/>
      <c r="C3" s="3051"/>
      <c r="D3" s="1028" t="s">
        <v>1684</v>
      </c>
      <c r="E3" s="3051"/>
      <c r="F3" s="1028" t="s">
        <v>2842</v>
      </c>
      <c r="G3" s="3052"/>
      <c r="H3" s="1033"/>
    </row>
    <row r="4" spans="1:8">
      <c r="A4" s="1026" t="s">
        <v>4550</v>
      </c>
      <c r="B4" s="1028"/>
      <c r="C4" s="3051"/>
      <c r="D4" s="1028" t="s">
        <v>1685</v>
      </c>
      <c r="E4" s="3053"/>
      <c r="F4" s="3054"/>
      <c r="G4" s="3055" t="str">
        <f>'[37]337A '!G4</f>
        <v>December 31, 2013</v>
      </c>
      <c r="H4" s="1033"/>
    </row>
    <row r="5" spans="1:8">
      <c r="A5" s="3056" t="s">
        <v>2740</v>
      </c>
      <c r="B5" s="3057"/>
      <c r="C5" s="3057"/>
      <c r="D5" s="3057"/>
      <c r="E5" s="3057"/>
      <c r="F5" s="3057"/>
      <c r="G5" s="3057"/>
      <c r="H5" s="3058"/>
    </row>
    <row r="6" spans="1:8">
      <c r="A6" s="1038" t="s">
        <v>2741</v>
      </c>
      <c r="B6" s="1039"/>
      <c r="C6" s="1039"/>
      <c r="D6" s="1039"/>
      <c r="E6" s="1039"/>
      <c r="F6" s="1039"/>
      <c r="G6" s="1039"/>
      <c r="H6" s="1041"/>
    </row>
    <row r="7" spans="1:8">
      <c r="A7" s="3059"/>
      <c r="B7" s="1031"/>
      <c r="C7" s="1049" t="s">
        <v>2742</v>
      </c>
      <c r="D7" s="1049" t="s">
        <v>2743</v>
      </c>
      <c r="E7" s="1031"/>
      <c r="F7" s="1049" t="s">
        <v>2744</v>
      </c>
      <c r="G7" s="1031"/>
      <c r="H7" s="1050" t="s">
        <v>635</v>
      </c>
    </row>
    <row r="8" spans="1:8">
      <c r="A8" s="3059"/>
      <c r="B8" s="1049" t="s">
        <v>1744</v>
      </c>
      <c r="C8" s="1049" t="s">
        <v>2745</v>
      </c>
      <c r="D8" s="1049" t="s">
        <v>2746</v>
      </c>
      <c r="E8" s="1049" t="s">
        <v>2317</v>
      </c>
      <c r="F8" s="1049" t="s">
        <v>2318</v>
      </c>
      <c r="G8" s="1049" t="s">
        <v>2319</v>
      </c>
      <c r="H8" s="1050" t="s">
        <v>2320</v>
      </c>
    </row>
    <row r="9" spans="1:8">
      <c r="A9" s="3059" t="s">
        <v>4231</v>
      </c>
      <c r="B9" s="1049" t="s">
        <v>4234</v>
      </c>
      <c r="C9" s="1049" t="s">
        <v>2321</v>
      </c>
      <c r="D9" s="1049" t="s">
        <v>2322</v>
      </c>
      <c r="E9" s="1049" t="s">
        <v>2323</v>
      </c>
      <c r="F9" s="1049" t="s">
        <v>2323</v>
      </c>
      <c r="G9" s="1049" t="s">
        <v>2324</v>
      </c>
      <c r="H9" s="1050" t="s">
        <v>4551</v>
      </c>
    </row>
    <row r="10" spans="1:8">
      <c r="A10" s="3060" t="s">
        <v>4234</v>
      </c>
      <c r="B10" s="1054" t="s">
        <v>74</v>
      </c>
      <c r="C10" s="1054" t="s">
        <v>2140</v>
      </c>
      <c r="D10" s="1054" t="s">
        <v>2141</v>
      </c>
      <c r="E10" s="1054" t="s">
        <v>2142</v>
      </c>
      <c r="F10" s="1054" t="s">
        <v>4070</v>
      </c>
      <c r="G10" s="1054" t="s">
        <v>4071</v>
      </c>
      <c r="H10" s="1055" t="s">
        <v>4072</v>
      </c>
    </row>
    <row r="11" spans="1:8">
      <c r="A11" s="3059">
        <v>12</v>
      </c>
      <c r="B11" s="3061" t="s">
        <v>3250</v>
      </c>
      <c r="C11" s="3062"/>
      <c r="D11" s="3053"/>
      <c r="E11" s="3063"/>
      <c r="F11" s="3063"/>
      <c r="G11" s="3064"/>
      <c r="H11" s="1042"/>
    </row>
    <row r="12" spans="1:8">
      <c r="A12" s="3059">
        <v>13</v>
      </c>
      <c r="B12" s="3085"/>
      <c r="C12" s="3086" t="s">
        <v>3263</v>
      </c>
      <c r="D12" s="3053"/>
      <c r="E12" s="3063"/>
      <c r="F12" s="3063"/>
      <c r="G12" s="3064"/>
      <c r="H12" s="1042"/>
    </row>
    <row r="13" spans="1:8">
      <c r="A13" s="3059">
        <v>14</v>
      </c>
      <c r="B13" s="3066">
        <v>394.2</v>
      </c>
      <c r="C13" s="3062" t="s">
        <v>3260</v>
      </c>
      <c r="D13" s="3053"/>
      <c r="E13" s="3063"/>
      <c r="F13" s="3063"/>
      <c r="G13" s="3064"/>
      <c r="H13" s="1042"/>
    </row>
    <row r="14" spans="1:8">
      <c r="A14" s="3059">
        <v>15</v>
      </c>
      <c r="B14" s="3066">
        <v>397</v>
      </c>
      <c r="C14" s="3062" t="s">
        <v>3264</v>
      </c>
      <c r="D14" s="3053"/>
      <c r="E14" s="3063"/>
      <c r="F14" s="3078"/>
      <c r="G14" s="3087"/>
      <c r="H14" s="1042"/>
    </row>
    <row r="15" spans="1:8">
      <c r="A15" s="3059">
        <v>16</v>
      </c>
      <c r="B15" s="3066">
        <v>397.1</v>
      </c>
      <c r="C15" s="3062" t="s">
        <v>3265</v>
      </c>
      <c r="D15" s="3053"/>
      <c r="E15" s="3063"/>
      <c r="F15" s="3078"/>
      <c r="G15" s="3088"/>
      <c r="H15" s="1042"/>
    </row>
    <row r="16" spans="1:8">
      <c r="A16" s="3059">
        <v>17</v>
      </c>
      <c r="B16" s="3066">
        <v>397.2</v>
      </c>
      <c r="C16" s="3062" t="s">
        <v>4171</v>
      </c>
      <c r="D16" s="3053"/>
      <c r="E16" s="3063"/>
      <c r="F16" s="3078"/>
      <c r="G16" s="3088"/>
      <c r="H16" s="1042"/>
    </row>
    <row r="17" spans="1:8">
      <c r="A17" s="3059">
        <v>18</v>
      </c>
      <c r="B17" s="3066"/>
      <c r="C17" s="3062"/>
      <c r="D17" s="3053"/>
      <c r="E17" s="3063"/>
      <c r="F17" s="3063"/>
      <c r="G17" s="3064"/>
      <c r="H17" s="1042"/>
    </row>
    <row r="18" spans="1:8">
      <c r="A18" s="3059">
        <v>19</v>
      </c>
      <c r="B18" s="3066"/>
      <c r="C18" s="3062"/>
      <c r="D18" s="3053"/>
      <c r="E18" s="3063"/>
      <c r="F18" s="3063"/>
      <c r="G18" s="3064"/>
      <c r="H18" s="1042"/>
    </row>
    <row r="19" spans="1:8">
      <c r="A19" s="3059">
        <v>20</v>
      </c>
      <c r="B19" s="3085"/>
      <c r="C19" s="3062"/>
      <c r="D19" s="3053"/>
      <c r="E19" s="3063"/>
      <c r="F19" s="3063"/>
      <c r="G19" s="3064"/>
      <c r="H19" s="1042"/>
    </row>
    <row r="20" spans="1:8">
      <c r="A20" s="3059">
        <v>21</v>
      </c>
      <c r="B20" s="3089" t="s">
        <v>4172</v>
      </c>
      <c r="C20" s="3090"/>
      <c r="D20" s="3091"/>
      <c r="E20" s="3092"/>
      <c r="F20" s="3092"/>
      <c r="G20" s="3093"/>
      <c r="H20" s="1033"/>
    </row>
    <row r="21" spans="1:8">
      <c r="A21" s="3059">
        <v>22</v>
      </c>
      <c r="B21" s="3094"/>
      <c r="C21" s="3095" t="s">
        <v>4771</v>
      </c>
      <c r="D21" s="3091"/>
      <c r="E21" s="3092"/>
      <c r="F21" s="3092"/>
      <c r="G21" s="3093"/>
      <c r="H21" s="1033"/>
    </row>
    <row r="22" spans="1:8">
      <c r="A22" s="3059">
        <v>23</v>
      </c>
      <c r="B22" s="3094"/>
      <c r="C22" s="3095" t="s">
        <v>4772</v>
      </c>
      <c r="D22" s="3091"/>
      <c r="E22" s="3092"/>
      <c r="F22" s="3092"/>
      <c r="G22" s="3093"/>
      <c r="H22" s="1033"/>
    </row>
    <row r="23" spans="1:8">
      <c r="A23" s="3059">
        <v>24</v>
      </c>
      <c r="B23" s="3094"/>
      <c r="C23" s="3095" t="s">
        <v>4173</v>
      </c>
      <c r="D23" s="3091"/>
      <c r="E23" s="3092"/>
      <c r="F23" s="3092"/>
      <c r="G23" s="3093"/>
      <c r="H23" s="1033"/>
    </row>
    <row r="24" spans="1:8">
      <c r="A24" s="3059">
        <v>25</v>
      </c>
      <c r="B24" s="3085"/>
      <c r="C24" s="3062" t="s">
        <v>4174</v>
      </c>
      <c r="D24" s="3053"/>
      <c r="E24" s="3063"/>
      <c r="F24" s="3063"/>
      <c r="G24" s="3064"/>
      <c r="H24" s="1042"/>
    </row>
    <row r="25" spans="1:8">
      <c r="A25" s="3059">
        <v>26</v>
      </c>
      <c r="B25" s="3089"/>
      <c r="C25" s="3090"/>
      <c r="D25" s="3091"/>
      <c r="E25" s="3092"/>
      <c r="F25" s="3092"/>
      <c r="G25" s="3093"/>
      <c r="H25" s="1042"/>
    </row>
    <row r="26" spans="1:8">
      <c r="A26" s="3059">
        <v>27</v>
      </c>
      <c r="B26" s="3089" t="s">
        <v>4175</v>
      </c>
      <c r="C26" s="3090"/>
      <c r="D26" s="3091"/>
      <c r="E26" s="3092"/>
      <c r="F26" s="3092"/>
      <c r="G26" s="3093"/>
      <c r="H26" s="1042"/>
    </row>
    <row r="27" spans="1:8">
      <c r="A27" s="3059">
        <v>28</v>
      </c>
      <c r="B27" s="3094"/>
      <c r="C27" s="3090" t="s">
        <v>4176</v>
      </c>
      <c r="D27" s="3091"/>
      <c r="E27" s="3092"/>
      <c r="F27" s="3092"/>
      <c r="G27" s="3093"/>
      <c r="H27" s="1042"/>
    </row>
    <row r="28" spans="1:8">
      <c r="A28" s="3059">
        <v>29</v>
      </c>
      <c r="B28" s="3094"/>
      <c r="C28" s="3090"/>
      <c r="D28" s="3091"/>
      <c r="E28" s="3092"/>
      <c r="F28" s="3092"/>
      <c r="G28" s="3093"/>
      <c r="H28" s="1042"/>
    </row>
    <row r="29" spans="1:8">
      <c r="A29" s="3059">
        <v>30</v>
      </c>
      <c r="B29" s="3094" t="s">
        <v>4177</v>
      </c>
      <c r="C29" s="3090"/>
      <c r="D29" s="3091"/>
      <c r="E29" s="3092"/>
      <c r="F29" s="3092"/>
      <c r="G29" s="3093"/>
      <c r="H29" s="1042"/>
    </row>
    <row r="30" spans="1:8">
      <c r="A30" s="3059">
        <v>31</v>
      </c>
      <c r="B30" s="3094"/>
      <c r="C30" s="3090"/>
      <c r="D30" s="3091"/>
      <c r="E30" s="3092"/>
      <c r="F30" s="3092"/>
      <c r="G30" s="3093"/>
      <c r="H30" s="1042"/>
    </row>
    <row r="31" spans="1:8">
      <c r="A31" s="3059">
        <v>32</v>
      </c>
      <c r="B31" s="3094"/>
      <c r="C31" s="3096" t="s">
        <v>3269</v>
      </c>
      <c r="D31" s="3091"/>
      <c r="E31" s="3092"/>
      <c r="F31" s="3092"/>
      <c r="G31" s="3093"/>
      <c r="H31" s="1042"/>
    </row>
    <row r="32" spans="1:8">
      <c r="A32" s="3059">
        <v>33</v>
      </c>
      <c r="B32" s="3094"/>
      <c r="C32" s="3096" t="s">
        <v>4184</v>
      </c>
      <c r="D32" s="3091"/>
      <c r="E32" s="3092"/>
      <c r="F32" s="3092"/>
      <c r="G32" s="3093"/>
      <c r="H32" s="1042"/>
    </row>
    <row r="33" spans="1:8">
      <c r="A33" s="3059">
        <v>34</v>
      </c>
      <c r="B33" s="3094"/>
      <c r="C33" s="3090"/>
      <c r="D33" s="3091"/>
      <c r="E33" s="3092"/>
      <c r="F33" s="3092"/>
      <c r="G33" s="3093"/>
      <c r="H33" s="1042"/>
    </row>
    <row r="34" spans="1:8">
      <c r="A34" s="3059">
        <v>35</v>
      </c>
      <c r="B34" s="3085"/>
      <c r="C34" s="3062"/>
      <c r="D34" s="3053"/>
      <c r="E34" s="3063"/>
      <c r="F34" s="3063"/>
      <c r="G34" s="3064"/>
      <c r="H34" s="1042"/>
    </row>
    <row r="35" spans="1:8">
      <c r="A35" s="3059">
        <v>36</v>
      </c>
      <c r="B35" s="3085"/>
      <c r="C35" s="3062"/>
      <c r="D35" s="3053"/>
      <c r="E35" s="3063"/>
      <c r="F35" s="3063"/>
      <c r="G35" s="3064"/>
      <c r="H35" s="1042"/>
    </row>
    <row r="36" spans="1:8">
      <c r="A36" s="3059">
        <v>37</v>
      </c>
      <c r="B36" s="3085"/>
      <c r="C36" s="3062"/>
      <c r="D36" s="3053"/>
      <c r="E36" s="3063"/>
      <c r="F36" s="3063"/>
      <c r="G36" s="3064"/>
      <c r="H36" s="1042"/>
    </row>
    <row r="37" spans="1:8">
      <c r="A37" s="3059">
        <v>38</v>
      </c>
      <c r="B37" s="3066"/>
      <c r="C37" s="3062"/>
      <c r="D37" s="3053"/>
      <c r="E37" s="3063"/>
      <c r="F37" s="3063"/>
      <c r="G37" s="3064"/>
      <c r="H37" s="1042"/>
    </row>
    <row r="38" spans="1:8">
      <c r="A38" s="3059">
        <v>39</v>
      </c>
      <c r="B38" s="3066"/>
      <c r="C38" s="3062"/>
      <c r="D38" s="3053"/>
      <c r="E38" s="3063"/>
      <c r="F38" s="3063"/>
      <c r="G38" s="3053"/>
      <c r="H38" s="1042"/>
    </row>
    <row r="39" spans="1:8">
      <c r="A39" s="3059">
        <v>40</v>
      </c>
      <c r="B39" s="3085"/>
      <c r="C39" s="3062"/>
      <c r="D39" s="3053"/>
      <c r="E39" s="3063"/>
      <c r="F39" s="3063"/>
      <c r="G39" s="3064"/>
      <c r="H39" s="1042"/>
    </row>
    <row r="40" spans="1:8">
      <c r="A40" s="3059">
        <v>41</v>
      </c>
      <c r="B40" s="3085"/>
      <c r="C40" s="3062"/>
      <c r="D40" s="3053"/>
      <c r="E40" s="3063"/>
      <c r="F40" s="3063"/>
      <c r="G40" s="3064"/>
      <c r="H40" s="1042"/>
    </row>
    <row r="41" spans="1:8">
      <c r="A41" s="3059">
        <v>42</v>
      </c>
      <c r="B41" s="3085"/>
      <c r="C41" s="3062"/>
      <c r="D41" s="3053"/>
      <c r="E41" s="3063"/>
      <c r="F41" s="3063"/>
      <c r="G41" s="3064"/>
      <c r="H41" s="1042"/>
    </row>
    <row r="42" spans="1:8">
      <c r="A42" s="3059">
        <v>43</v>
      </c>
      <c r="B42" s="3085"/>
      <c r="C42" s="3062"/>
      <c r="D42" s="3053"/>
      <c r="E42" s="3063"/>
      <c r="F42" s="3063"/>
      <c r="G42" s="3064"/>
      <c r="H42" s="1042"/>
    </row>
    <row r="43" spans="1:8">
      <c r="A43" s="3059">
        <v>44</v>
      </c>
      <c r="B43" s="3085"/>
      <c r="C43" s="3062"/>
      <c r="D43" s="3053"/>
      <c r="E43" s="3063"/>
      <c r="F43" s="3063"/>
      <c r="G43" s="3064"/>
      <c r="H43" s="1042"/>
    </row>
    <row r="44" spans="1:8">
      <c r="A44" s="3059">
        <v>45</v>
      </c>
      <c r="B44" s="3085"/>
      <c r="C44" s="3062"/>
      <c r="D44" s="3053"/>
      <c r="E44" s="3063"/>
      <c r="F44" s="3063"/>
      <c r="G44" s="3064"/>
      <c r="H44" s="1042"/>
    </row>
    <row r="45" spans="1:8">
      <c r="A45" s="3059">
        <v>46</v>
      </c>
      <c r="B45" s="3085"/>
      <c r="C45" s="3062"/>
      <c r="D45" s="3053"/>
      <c r="E45" s="3063"/>
      <c r="F45" s="3063"/>
      <c r="G45" s="3064"/>
      <c r="H45" s="1042"/>
    </row>
    <row r="46" spans="1:8">
      <c r="A46" s="3059">
        <v>47</v>
      </c>
      <c r="B46" s="3085"/>
      <c r="C46" s="3062"/>
      <c r="D46" s="3053"/>
      <c r="E46" s="3063"/>
      <c r="F46" s="3063"/>
      <c r="G46" s="3064"/>
      <c r="H46" s="1042"/>
    </row>
    <row r="47" spans="1:8">
      <c r="A47" s="3059">
        <v>48</v>
      </c>
      <c r="B47" s="3085"/>
      <c r="C47" s="3062"/>
      <c r="D47" s="3053"/>
      <c r="E47" s="3063"/>
      <c r="F47" s="3063"/>
      <c r="G47" s="3064"/>
      <c r="H47" s="1042"/>
    </row>
    <row r="48" spans="1:8">
      <c r="A48" s="3059">
        <v>49</v>
      </c>
      <c r="B48" s="3085"/>
      <c r="C48" s="3062"/>
      <c r="D48" s="3053"/>
      <c r="E48" s="3063"/>
      <c r="F48" s="3063"/>
      <c r="G48" s="3064"/>
      <c r="H48" s="1042"/>
    </row>
    <row r="49" spans="1:8" ht="15.75" thickBot="1">
      <c r="A49" s="3069">
        <v>50</v>
      </c>
      <c r="B49" s="3070"/>
      <c r="C49" s="3097"/>
      <c r="D49" s="3071"/>
      <c r="E49" s="3073"/>
      <c r="F49" s="3073"/>
      <c r="G49" s="3071"/>
      <c r="H49" s="3098"/>
    </row>
    <row r="50" spans="1:8">
      <c r="A50" s="1028" t="s">
        <v>2325</v>
      </c>
      <c r="C50" s="1028"/>
      <c r="D50" s="1028"/>
      <c r="E50" s="3079"/>
      <c r="F50" s="1028"/>
      <c r="G50" s="1028"/>
      <c r="H50" s="3080" t="s">
        <v>4773</v>
      </c>
    </row>
    <row r="51" spans="1:8">
      <c r="A51" s="3081" t="s">
        <v>1901</v>
      </c>
      <c r="C51" s="3082"/>
      <c r="D51" s="3081"/>
      <c r="E51" s="3081"/>
      <c r="F51" s="3081"/>
      <c r="G51" s="3081"/>
      <c r="H51" s="3081"/>
    </row>
  </sheetData>
  <phoneticPr fontId="59" type="noConversion"/>
  <pageMargins left="0.75" right="0.75" top="1" bottom="1" header="0.5" footer="0.5"/>
  <pageSetup scale="77"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3" enableFormatConditionsCalculation="0">
    <tabColor rgb="FF00B050"/>
  </sheetPr>
  <dimension ref="A1:E191"/>
  <sheetViews>
    <sheetView defaultGridColor="0" view="pageBreakPreview" topLeftCell="A7" colorId="22" zoomScale="60" zoomScaleNormal="100" workbookViewId="0">
      <selection activeCell="G39" sqref="G39"/>
    </sheetView>
  </sheetViews>
  <sheetFormatPr defaultColWidth="12.44140625" defaultRowHeight="15"/>
  <cols>
    <col min="1" max="1" width="4.6640625" style="4" customWidth="1"/>
    <col min="2" max="2" width="48" style="4" customWidth="1"/>
    <col min="3" max="3" width="21.6640625" style="4" customWidth="1"/>
    <col min="4" max="4" width="14.6640625" style="4" customWidth="1"/>
    <col min="5" max="5" width="15.6640625" style="4" customWidth="1"/>
    <col min="6" max="16384" width="12.44140625" style="4"/>
  </cols>
  <sheetData>
    <row r="1" spans="1:5">
      <c r="A1" s="13" t="s">
        <v>2838</v>
      </c>
      <c r="B1" s="41"/>
      <c r="C1" s="428" t="s">
        <v>3932</v>
      </c>
      <c r="D1" s="1878" t="s">
        <v>2840</v>
      </c>
      <c r="E1" s="287" t="s">
        <v>2841</v>
      </c>
    </row>
    <row r="2" spans="1:5">
      <c r="A2" s="47" t="str">
        <f>'Data Sheet'!$C$25</f>
        <v>Orange and Rockland Utilities, Inc</v>
      </c>
      <c r="B2" s="11"/>
      <c r="C2" s="66" t="s">
        <v>520</v>
      </c>
      <c r="D2" s="1832" t="s">
        <v>2842</v>
      </c>
      <c r="E2" s="58"/>
    </row>
    <row r="3" spans="1:5" ht="15" customHeight="1">
      <c r="A3" s="47"/>
      <c r="B3" s="11"/>
      <c r="C3" s="66" t="s">
        <v>301</v>
      </c>
      <c r="D3" s="462" t="str">
        <f>'Data Sheet'!$C$40</f>
        <v>4/30/2014</v>
      </c>
      <c r="E3" s="138" t="str">
        <f>'Data Sheet'!$C$38</f>
        <v>12/31/2013</v>
      </c>
    </row>
    <row r="4" spans="1:5" ht="15" customHeight="1">
      <c r="A4" s="420" t="s">
        <v>2340</v>
      </c>
      <c r="B4" s="421"/>
      <c r="C4" s="132"/>
      <c r="D4" s="132"/>
      <c r="E4" s="133"/>
    </row>
    <row r="5" spans="1:5" ht="15.75">
      <c r="A5" s="43"/>
      <c r="B5" s="11"/>
      <c r="C5" s="44"/>
      <c r="D5" s="44"/>
      <c r="E5" s="45"/>
    </row>
    <row r="6" spans="1:5">
      <c r="A6" s="47" t="s">
        <v>2341</v>
      </c>
      <c r="B6" s="11"/>
      <c r="C6" s="11" t="s">
        <v>2342</v>
      </c>
      <c r="D6" s="44"/>
      <c r="E6" s="45"/>
    </row>
    <row r="7" spans="1:5">
      <c r="A7" s="47" t="s">
        <v>2343</v>
      </c>
      <c r="B7" s="11"/>
      <c r="C7" s="11" t="s">
        <v>2344</v>
      </c>
      <c r="D7" s="11"/>
      <c r="E7" s="48"/>
    </row>
    <row r="8" spans="1:5">
      <c r="A8" s="47" t="s">
        <v>2345</v>
      </c>
      <c r="B8" s="11"/>
      <c r="C8" s="11" t="s">
        <v>2372</v>
      </c>
      <c r="D8" s="11"/>
      <c r="E8" s="48"/>
    </row>
    <row r="9" spans="1:5">
      <c r="A9" s="47" t="s">
        <v>674</v>
      </c>
      <c r="B9" s="11"/>
      <c r="C9" s="11" t="s">
        <v>675</v>
      </c>
      <c r="D9" s="11"/>
      <c r="E9" s="48"/>
    </row>
    <row r="10" spans="1:5">
      <c r="A10" s="47" t="s">
        <v>676</v>
      </c>
      <c r="B10" s="11"/>
      <c r="C10" s="11" t="s">
        <v>677</v>
      </c>
      <c r="D10" s="11"/>
      <c r="E10" s="48"/>
    </row>
    <row r="11" spans="1:5">
      <c r="A11" s="47" t="s">
        <v>678</v>
      </c>
      <c r="B11" s="11"/>
      <c r="C11" s="11" t="s">
        <v>2720</v>
      </c>
      <c r="D11" s="11"/>
      <c r="E11" s="48"/>
    </row>
    <row r="12" spans="1:5">
      <c r="A12" s="47" t="s">
        <v>2721</v>
      </c>
      <c r="B12" s="11"/>
      <c r="C12" s="11" t="s">
        <v>2722</v>
      </c>
      <c r="D12" s="11"/>
      <c r="E12" s="48"/>
    </row>
    <row r="13" spans="1:5">
      <c r="A13" s="47" t="s">
        <v>2723</v>
      </c>
      <c r="B13" s="11"/>
      <c r="C13" s="11" t="s">
        <v>2724</v>
      </c>
      <c r="D13" s="11"/>
      <c r="E13" s="48"/>
    </row>
    <row r="14" spans="1:5">
      <c r="A14" s="47" t="s">
        <v>2725</v>
      </c>
      <c r="B14" s="11"/>
      <c r="C14" s="11" t="s">
        <v>2726</v>
      </c>
      <c r="D14" s="11"/>
      <c r="E14" s="48"/>
    </row>
    <row r="15" spans="1:5">
      <c r="A15" s="47" t="s">
        <v>2727</v>
      </c>
      <c r="B15" s="11"/>
      <c r="C15" s="11" t="s">
        <v>2728</v>
      </c>
      <c r="D15" s="11"/>
      <c r="E15" s="48"/>
    </row>
    <row r="16" spans="1:5">
      <c r="A16" s="47" t="s">
        <v>2729</v>
      </c>
      <c r="B16" s="11"/>
      <c r="C16" s="11" t="s">
        <v>2730</v>
      </c>
      <c r="D16" s="11"/>
      <c r="E16" s="48"/>
    </row>
    <row r="17" spans="1:5">
      <c r="A17" s="47" t="s">
        <v>2731</v>
      </c>
      <c r="B17" s="11"/>
      <c r="C17" s="11" t="s">
        <v>2732</v>
      </c>
      <c r="D17" s="11"/>
      <c r="E17" s="48"/>
    </row>
    <row r="18" spans="1:5">
      <c r="A18" s="47" t="s">
        <v>1389</v>
      </c>
      <c r="B18" s="11"/>
      <c r="C18" s="11" t="s">
        <v>1390</v>
      </c>
      <c r="D18" s="11"/>
      <c r="E18" s="48"/>
    </row>
    <row r="19" spans="1:5">
      <c r="A19" s="47" t="s">
        <v>1391</v>
      </c>
      <c r="B19" s="11"/>
      <c r="C19" s="11" t="s">
        <v>1392</v>
      </c>
      <c r="D19" s="11"/>
      <c r="E19" s="48"/>
    </row>
    <row r="20" spans="1:5">
      <c r="A20" s="47" t="s">
        <v>1393</v>
      </c>
      <c r="B20" s="11"/>
      <c r="C20" s="11" t="s">
        <v>1394</v>
      </c>
      <c r="D20" s="11"/>
      <c r="E20" s="48"/>
    </row>
    <row r="21" spans="1:5">
      <c r="A21" s="47"/>
      <c r="B21" s="11"/>
      <c r="C21" s="11"/>
      <c r="D21" s="11"/>
      <c r="E21" s="48"/>
    </row>
    <row r="22" spans="1:5">
      <c r="A22" s="230" t="s">
        <v>4231</v>
      </c>
      <c r="B22" s="232" t="s">
        <v>3741</v>
      </c>
      <c r="C22" s="232"/>
      <c r="D22" s="232"/>
      <c r="E22" s="223" t="s">
        <v>3045</v>
      </c>
    </row>
    <row r="23" spans="1:5">
      <c r="A23" s="176" t="s">
        <v>4234</v>
      </c>
      <c r="B23" s="50" t="s">
        <v>74</v>
      </c>
      <c r="C23" s="50"/>
      <c r="D23" s="50"/>
      <c r="E23" s="138" t="s">
        <v>2140</v>
      </c>
    </row>
    <row r="24" spans="1:5">
      <c r="A24" s="175">
        <v>1</v>
      </c>
      <c r="B24" s="184" t="s">
        <v>1395</v>
      </c>
      <c r="C24" s="11"/>
      <c r="D24" s="11"/>
      <c r="E24" s="58"/>
    </row>
    <row r="25" spans="1:5" ht="18" customHeight="1">
      <c r="A25" s="175">
        <v>2</v>
      </c>
      <c r="B25" s="11"/>
      <c r="C25" s="11"/>
      <c r="D25" s="11"/>
      <c r="E25" s="178"/>
    </row>
    <row r="26" spans="1:5">
      <c r="A26" s="175">
        <v>3</v>
      </c>
      <c r="B26" s="11"/>
      <c r="C26" s="11"/>
      <c r="D26" s="11"/>
      <c r="E26" s="178"/>
    </row>
    <row r="27" spans="1:5" ht="15.75" thickBot="1">
      <c r="A27" s="175">
        <v>4</v>
      </c>
      <c r="B27" s="11"/>
      <c r="C27" s="1843" t="s">
        <v>4055</v>
      </c>
      <c r="D27" s="11"/>
      <c r="E27" s="419">
        <f>SUM(E24:E26)</f>
        <v>0</v>
      </c>
    </row>
    <row r="28" spans="1:5" ht="15.75" thickTop="1">
      <c r="A28" s="175">
        <v>5</v>
      </c>
      <c r="B28" s="11"/>
      <c r="C28" s="11"/>
      <c r="D28" s="11"/>
      <c r="E28" s="178"/>
    </row>
    <row r="29" spans="1:5">
      <c r="A29" s="175">
        <v>6</v>
      </c>
      <c r="B29" s="11"/>
      <c r="C29" s="11"/>
      <c r="D29" s="11"/>
      <c r="E29" s="178"/>
    </row>
    <row r="30" spans="1:5">
      <c r="A30" s="175">
        <v>7</v>
      </c>
      <c r="B30" s="11"/>
      <c r="C30" s="11"/>
      <c r="D30" s="11"/>
      <c r="E30" s="178"/>
    </row>
    <row r="31" spans="1:5">
      <c r="A31" s="175">
        <v>8</v>
      </c>
      <c r="B31" s="11"/>
      <c r="C31" s="11"/>
      <c r="D31" s="11"/>
      <c r="E31" s="178"/>
    </row>
    <row r="32" spans="1:5">
      <c r="A32" s="175">
        <v>9</v>
      </c>
      <c r="B32" s="11"/>
      <c r="C32" s="11"/>
      <c r="D32" s="11"/>
      <c r="E32" s="178"/>
    </row>
    <row r="33" spans="1:5">
      <c r="A33" s="175">
        <v>10</v>
      </c>
      <c r="B33" s="11"/>
      <c r="C33" s="1843"/>
      <c r="D33" s="11"/>
      <c r="E33" s="177"/>
    </row>
    <row r="34" spans="1:5">
      <c r="A34" s="1864">
        <v>11</v>
      </c>
      <c r="B34" s="189" t="s">
        <v>1396</v>
      </c>
      <c r="C34" s="11"/>
      <c r="D34" s="11"/>
      <c r="E34" s="58"/>
    </row>
    <row r="35" spans="1:5">
      <c r="A35" s="1864">
        <v>12</v>
      </c>
      <c r="B35" s="2069" t="s">
        <v>2070</v>
      </c>
      <c r="C35" s="11"/>
      <c r="D35" s="11"/>
      <c r="E35" s="2958">
        <v>22484</v>
      </c>
    </row>
    <row r="36" spans="1:5">
      <c r="A36" s="1864">
        <v>13</v>
      </c>
      <c r="B36" s="2069" t="s">
        <v>4138</v>
      </c>
      <c r="C36" s="11"/>
      <c r="D36" s="11"/>
      <c r="E36" s="2957">
        <v>85957.37</v>
      </c>
    </row>
    <row r="37" spans="1:5">
      <c r="A37" s="1864">
        <v>14</v>
      </c>
      <c r="B37" s="2070" t="s">
        <v>4139</v>
      </c>
      <c r="C37" s="11"/>
      <c r="D37" s="11"/>
      <c r="E37" s="2957">
        <v>198548</v>
      </c>
    </row>
    <row r="38" spans="1:5">
      <c r="A38" s="1864">
        <v>15</v>
      </c>
      <c r="B38" s="2070"/>
      <c r="C38" s="11"/>
      <c r="D38" s="11"/>
      <c r="E38" s="2957"/>
    </row>
    <row r="39" spans="1:5">
      <c r="A39" s="175">
        <v>16</v>
      </c>
      <c r="B39" s="66"/>
      <c r="C39" s="11"/>
      <c r="D39" s="11"/>
      <c r="E39" s="178"/>
    </row>
    <row r="40" spans="1:5" ht="15.75" thickBot="1">
      <c r="A40" s="175">
        <v>17</v>
      </c>
      <c r="B40" s="66"/>
      <c r="C40" s="1843" t="s">
        <v>4055</v>
      </c>
      <c r="D40" s="11"/>
      <c r="E40" s="419">
        <f>SUM(E35:E39)</f>
        <v>306989.37</v>
      </c>
    </row>
    <row r="41" spans="1:5" ht="15.75" thickTop="1">
      <c r="A41" s="175">
        <v>18</v>
      </c>
      <c r="B41" s="184"/>
      <c r="C41" s="11"/>
      <c r="D41" s="11"/>
      <c r="E41" s="178"/>
    </row>
    <row r="42" spans="1:5">
      <c r="A42" s="175">
        <v>19</v>
      </c>
      <c r="B42" s="11"/>
      <c r="C42" s="11"/>
      <c r="D42" s="11"/>
      <c r="E42" s="178"/>
    </row>
    <row r="43" spans="1:5">
      <c r="A43" s="175">
        <v>20</v>
      </c>
      <c r="B43" s="11"/>
      <c r="C43" s="11"/>
      <c r="D43" s="11"/>
      <c r="E43" s="178"/>
    </row>
    <row r="44" spans="1:5">
      <c r="A44" s="175">
        <v>21</v>
      </c>
      <c r="B44" s="184" t="s">
        <v>4248</v>
      </c>
      <c r="C44" s="11"/>
      <c r="D44" s="11"/>
      <c r="E44" s="178"/>
    </row>
    <row r="45" spans="1:5">
      <c r="A45" s="175">
        <v>22</v>
      </c>
      <c r="B45" s="2071" t="s">
        <v>4140</v>
      </c>
      <c r="C45" s="11"/>
      <c r="D45" s="11"/>
      <c r="E45" s="177">
        <v>-2682.74</v>
      </c>
    </row>
    <row r="46" spans="1:5">
      <c r="A46" s="175">
        <v>23</v>
      </c>
      <c r="B46" s="11"/>
      <c r="C46" s="11"/>
      <c r="D46" s="11"/>
      <c r="E46" s="178"/>
    </row>
    <row r="47" spans="1:5">
      <c r="A47" s="175">
        <v>24</v>
      </c>
      <c r="B47" s="11"/>
      <c r="C47" s="11"/>
      <c r="D47" s="11"/>
      <c r="E47" s="178"/>
    </row>
    <row r="48" spans="1:5">
      <c r="A48" s="175">
        <v>25</v>
      </c>
      <c r="B48" s="11"/>
      <c r="C48" s="11"/>
      <c r="D48" s="11"/>
      <c r="E48" s="178"/>
    </row>
    <row r="49" spans="1:5">
      <c r="A49" s="175">
        <v>26</v>
      </c>
      <c r="B49" s="184" t="s">
        <v>4249</v>
      </c>
      <c r="C49" s="11"/>
      <c r="D49" s="11"/>
      <c r="E49" s="177">
        <v>0</v>
      </c>
    </row>
    <row r="50" spans="1:5">
      <c r="A50" s="175">
        <v>27</v>
      </c>
      <c r="B50" s="11"/>
      <c r="C50" s="11"/>
      <c r="D50" s="11"/>
      <c r="E50" s="178"/>
    </row>
    <row r="51" spans="1:5">
      <c r="A51" s="175">
        <v>28</v>
      </c>
      <c r="B51" s="11"/>
      <c r="C51" s="11"/>
      <c r="D51" s="11"/>
      <c r="E51" s="178"/>
    </row>
    <row r="52" spans="1:5">
      <c r="A52" s="175">
        <v>29</v>
      </c>
      <c r="B52" s="11"/>
      <c r="C52" s="11"/>
      <c r="D52" s="11"/>
      <c r="E52" s="178"/>
    </row>
    <row r="53" spans="1:5">
      <c r="A53" s="175">
        <v>30</v>
      </c>
      <c r="B53" s="184" t="s">
        <v>4251</v>
      </c>
      <c r="C53" s="11"/>
      <c r="D53" s="11"/>
      <c r="E53" s="178"/>
    </row>
    <row r="54" spans="1:5">
      <c r="A54" s="175">
        <v>31</v>
      </c>
      <c r="B54" s="2961" t="s">
        <v>4141</v>
      </c>
      <c r="C54" s="2960"/>
      <c r="D54" s="2960"/>
      <c r="E54" s="2959">
        <v>23935</v>
      </c>
    </row>
    <row r="55" spans="1:5">
      <c r="A55" s="175">
        <v>32</v>
      </c>
      <c r="B55" s="2961"/>
      <c r="C55" s="2960"/>
      <c r="D55" s="2960"/>
      <c r="E55" s="2959"/>
    </row>
    <row r="56" spans="1:5" ht="15.75" thickBot="1">
      <c r="A56" s="175">
        <v>33</v>
      </c>
      <c r="B56" s="2072"/>
      <c r="C56" s="1843" t="s">
        <v>4055</v>
      </c>
      <c r="D56" s="11"/>
      <c r="E56" s="419">
        <f>SUM(E54:E55)</f>
        <v>23935</v>
      </c>
    </row>
    <row r="57" spans="1:5" ht="15.75" thickTop="1">
      <c r="A57" s="175">
        <v>34</v>
      </c>
      <c r="B57" s="11"/>
      <c r="C57" s="11"/>
      <c r="D57" s="11"/>
      <c r="E57" s="178"/>
    </row>
    <row r="58" spans="1:5">
      <c r="A58" s="175">
        <v>35</v>
      </c>
      <c r="B58" s="11"/>
      <c r="C58" s="11"/>
      <c r="D58" s="11"/>
      <c r="E58" s="178"/>
    </row>
    <row r="59" spans="1:5">
      <c r="A59" s="175">
        <v>36</v>
      </c>
      <c r="B59" s="11"/>
      <c r="C59" s="11"/>
      <c r="D59" s="11"/>
      <c r="E59" s="178"/>
    </row>
    <row r="60" spans="1:5">
      <c r="A60" s="175">
        <v>37</v>
      </c>
      <c r="B60" s="11"/>
      <c r="C60" s="11"/>
      <c r="D60" s="11"/>
      <c r="E60" s="178"/>
    </row>
    <row r="61" spans="1:5">
      <c r="A61" s="175">
        <v>38</v>
      </c>
      <c r="B61" s="11"/>
      <c r="C61" s="11"/>
      <c r="D61" s="11"/>
      <c r="E61" s="178"/>
    </row>
    <row r="62" spans="1:5">
      <c r="A62" s="175">
        <v>39</v>
      </c>
      <c r="B62" s="11"/>
      <c r="C62" s="11"/>
      <c r="D62" s="11"/>
      <c r="E62" s="178"/>
    </row>
    <row r="63" spans="1:5">
      <c r="A63" s="175">
        <v>40</v>
      </c>
      <c r="B63" s="11"/>
      <c r="C63" s="11"/>
      <c r="D63" s="11"/>
      <c r="E63" s="178"/>
    </row>
    <row r="64" spans="1:5" ht="15.75" thickBot="1">
      <c r="A64" s="180">
        <v>41</v>
      </c>
      <c r="B64" s="73"/>
      <c r="C64" s="1297" t="s">
        <v>4055</v>
      </c>
      <c r="D64" s="73"/>
      <c r="E64" s="169">
        <f>E27+E40+E45+E49+E56</f>
        <v>328241.63</v>
      </c>
    </row>
    <row r="65" spans="1:5">
      <c r="A65" s="11" t="s">
        <v>4246</v>
      </c>
      <c r="B65" s="11"/>
      <c r="C65" s="11"/>
      <c r="D65" s="11"/>
      <c r="E65" s="174"/>
    </row>
    <row r="66" spans="1:5">
      <c r="A66" s="44" t="s">
        <v>4247</v>
      </c>
      <c r="B66" s="44"/>
      <c r="C66" s="44"/>
      <c r="D66" s="44"/>
      <c r="E66" s="44"/>
    </row>
    <row r="68" spans="1:5" ht="18">
      <c r="A68" s="282" t="s">
        <v>2772</v>
      </c>
      <c r="B68" s="44"/>
      <c r="C68" s="44"/>
      <c r="D68" s="44"/>
      <c r="E68" s="44"/>
    </row>
    <row r="70" spans="1:5" ht="16.5" thickBot="1">
      <c r="A70" s="560"/>
      <c r="B70" s="11"/>
      <c r="C70" s="11"/>
      <c r="D70" s="456"/>
      <c r="E70" s="1833"/>
    </row>
    <row r="71" spans="1:5">
      <c r="A71" s="13"/>
      <c r="B71" s="41"/>
      <c r="C71" s="41"/>
      <c r="D71" s="41"/>
      <c r="E71" s="42"/>
    </row>
    <row r="72" spans="1:5" ht="15.75">
      <c r="A72" s="43" t="s">
        <v>2340</v>
      </c>
      <c r="B72" s="46"/>
      <c r="C72" s="44"/>
      <c r="D72" s="44"/>
      <c r="E72" s="45"/>
    </row>
    <row r="73" spans="1:5">
      <c r="A73" s="47"/>
      <c r="B73" s="11"/>
      <c r="C73" s="11"/>
      <c r="D73" s="11"/>
      <c r="E73" s="48"/>
    </row>
    <row r="74" spans="1:5">
      <c r="A74" s="230" t="s">
        <v>4231</v>
      </c>
      <c r="B74" s="232" t="s">
        <v>3741</v>
      </c>
      <c r="C74" s="232"/>
      <c r="D74" s="232"/>
      <c r="E74" s="223" t="s">
        <v>3045</v>
      </c>
    </row>
    <row r="75" spans="1:5">
      <c r="A75" s="176" t="s">
        <v>4234</v>
      </c>
      <c r="B75" s="50" t="s">
        <v>74</v>
      </c>
      <c r="C75" s="50"/>
      <c r="D75" s="50"/>
      <c r="E75" s="138" t="s">
        <v>2140</v>
      </c>
    </row>
    <row r="76" spans="1:5">
      <c r="A76" s="175">
        <v>1</v>
      </c>
      <c r="B76" s="2073" t="s">
        <v>2156</v>
      </c>
      <c r="C76" s="11"/>
      <c r="D76" s="11"/>
      <c r="E76" s="58"/>
    </row>
    <row r="77" spans="1:5">
      <c r="A77" s="175">
        <v>2</v>
      </c>
      <c r="B77" s="2730" t="s">
        <v>4714</v>
      </c>
      <c r="C77" s="11"/>
      <c r="D77" s="11"/>
      <c r="E77" s="853">
        <v>4297.08</v>
      </c>
    </row>
    <row r="78" spans="1:5">
      <c r="A78" s="175">
        <v>3</v>
      </c>
      <c r="B78" s="2731" t="s">
        <v>5209</v>
      </c>
      <c r="C78" s="11"/>
      <c r="D78" s="11"/>
      <c r="E78" s="853">
        <v>3462061.76</v>
      </c>
    </row>
    <row r="79" spans="1:5">
      <c r="A79" s="175">
        <v>4</v>
      </c>
      <c r="B79" s="2730" t="s">
        <v>4142</v>
      </c>
      <c r="C79" s="11"/>
      <c r="D79" s="11"/>
      <c r="E79" s="853">
        <v>49650.82</v>
      </c>
    </row>
    <row r="80" spans="1:5">
      <c r="A80" s="175">
        <v>5</v>
      </c>
      <c r="B80" s="2730" t="s">
        <v>4143</v>
      </c>
      <c r="C80" s="11"/>
      <c r="D80" s="11"/>
      <c r="E80" s="853">
        <v>20742.34</v>
      </c>
    </row>
    <row r="81" spans="1:5" s="2493" customFormat="1">
      <c r="A81" s="175">
        <v>6</v>
      </c>
      <c r="B81" s="2730" t="s">
        <v>4715</v>
      </c>
      <c r="C81" s="11"/>
      <c r="D81" s="11"/>
      <c r="E81" s="853">
        <v>750093.52</v>
      </c>
    </row>
    <row r="82" spans="1:5" s="2493" customFormat="1">
      <c r="A82" s="175">
        <v>7</v>
      </c>
      <c r="B82" s="2731" t="s">
        <v>5208</v>
      </c>
      <c r="C82" s="2494"/>
      <c r="D82" s="11"/>
      <c r="E82" s="853">
        <v>-88308.44</v>
      </c>
    </row>
    <row r="83" spans="1:5" s="2493" customFormat="1">
      <c r="A83" s="175">
        <v>8</v>
      </c>
      <c r="B83" s="2731" t="s">
        <v>3571</v>
      </c>
      <c r="C83" s="11"/>
      <c r="D83" s="11"/>
      <c r="E83" s="853">
        <v>-645487.76</v>
      </c>
    </row>
    <row r="84" spans="1:5" s="2493" customFormat="1">
      <c r="A84" s="175">
        <v>9</v>
      </c>
      <c r="B84" s="2731"/>
      <c r="C84" s="11"/>
      <c r="D84" s="11"/>
      <c r="E84" s="178"/>
    </row>
    <row r="85" spans="1:5" s="2493" customFormat="1">
      <c r="A85" s="175">
        <v>10</v>
      </c>
      <c r="B85" s="2074"/>
      <c r="C85" s="11"/>
      <c r="D85" s="11"/>
      <c r="E85" s="178"/>
    </row>
    <row r="86" spans="1:5">
      <c r="A86" s="175">
        <v>11</v>
      </c>
      <c r="B86" s="2074"/>
      <c r="C86" s="11"/>
      <c r="D86" s="11"/>
      <c r="E86" s="178"/>
    </row>
    <row r="87" spans="1:5">
      <c r="A87" s="175">
        <v>12</v>
      </c>
      <c r="B87" s="2074"/>
      <c r="C87" s="2497"/>
      <c r="D87" s="2497"/>
      <c r="E87" s="178"/>
    </row>
    <row r="88" spans="1:5" ht="15.75" thickBot="1">
      <c r="A88" s="175">
        <v>13</v>
      </c>
      <c r="B88" s="11"/>
      <c r="C88" s="1843" t="s">
        <v>4055</v>
      </c>
      <c r="D88" s="11"/>
      <c r="E88" s="419">
        <f>SUM(E77:E87)</f>
        <v>3553049.3199999994</v>
      </c>
    </row>
    <row r="89" spans="1:5" ht="15.75" thickTop="1">
      <c r="A89" s="175">
        <v>14</v>
      </c>
      <c r="B89" s="11"/>
      <c r="C89" s="11"/>
      <c r="D89" s="11"/>
      <c r="E89" s="178"/>
    </row>
    <row r="90" spans="1:5">
      <c r="A90" s="175">
        <v>15</v>
      </c>
      <c r="B90" s="11"/>
      <c r="C90" s="11"/>
      <c r="D90" s="11"/>
      <c r="E90" s="178"/>
    </row>
    <row r="91" spans="1:5">
      <c r="A91" s="175">
        <v>16</v>
      </c>
      <c r="B91" s="11"/>
      <c r="C91" s="1843"/>
      <c r="D91" s="11"/>
      <c r="E91" s="178"/>
    </row>
    <row r="92" spans="1:5">
      <c r="A92" s="175">
        <v>17</v>
      </c>
      <c r="B92" s="11"/>
      <c r="D92" s="11"/>
      <c r="E92" s="177"/>
    </row>
    <row r="93" spans="1:5">
      <c r="A93" s="175">
        <v>18</v>
      </c>
      <c r="B93" s="184"/>
      <c r="C93" s="11"/>
      <c r="D93" s="11"/>
      <c r="E93" s="58"/>
    </row>
    <row r="94" spans="1:5">
      <c r="A94" s="175">
        <v>19</v>
      </c>
      <c r="B94" s="11"/>
      <c r="C94" s="11"/>
      <c r="D94" s="11"/>
      <c r="E94" s="177"/>
    </row>
    <row r="95" spans="1:5">
      <c r="A95" s="175">
        <v>20</v>
      </c>
      <c r="B95" s="11"/>
      <c r="C95" s="11"/>
      <c r="D95" s="11"/>
      <c r="E95" s="178"/>
    </row>
    <row r="96" spans="1:5">
      <c r="A96" s="175">
        <v>21</v>
      </c>
      <c r="B96" s="11"/>
      <c r="C96" s="11"/>
      <c r="D96" s="11"/>
      <c r="E96" s="178"/>
    </row>
    <row r="97" spans="1:5">
      <c r="A97" s="175">
        <v>22</v>
      </c>
      <c r="B97" s="11"/>
      <c r="C97" s="11"/>
      <c r="D97" s="11"/>
      <c r="E97" s="178"/>
    </row>
    <row r="98" spans="1:5">
      <c r="A98" s="175">
        <v>23</v>
      </c>
      <c r="B98" s="11"/>
      <c r="C98" s="11"/>
      <c r="D98" s="11"/>
      <c r="E98" s="178"/>
    </row>
    <row r="99" spans="1:5">
      <c r="A99" s="175">
        <v>24</v>
      </c>
      <c r="B99" s="11"/>
      <c r="C99" s="11"/>
      <c r="D99" s="11"/>
      <c r="E99" s="178"/>
    </row>
    <row r="100" spans="1:5">
      <c r="A100" s="175">
        <v>25</v>
      </c>
      <c r="B100" s="11"/>
      <c r="C100" s="11"/>
      <c r="D100" s="11"/>
      <c r="E100" s="178"/>
    </row>
    <row r="101" spans="1:5">
      <c r="A101" s="175">
        <v>26</v>
      </c>
      <c r="B101" s="11"/>
      <c r="C101" s="11"/>
      <c r="D101" s="11"/>
      <c r="E101" s="178"/>
    </row>
    <row r="102" spans="1:5">
      <c r="A102" s="175">
        <v>27</v>
      </c>
      <c r="B102" s="11"/>
      <c r="C102" s="11"/>
      <c r="D102" s="11"/>
      <c r="E102" s="178"/>
    </row>
    <row r="103" spans="1:5">
      <c r="A103" s="175">
        <v>28</v>
      </c>
      <c r="B103" s="11"/>
      <c r="C103" s="11"/>
      <c r="D103" s="11"/>
      <c r="E103" s="178"/>
    </row>
    <row r="104" spans="1:5">
      <c r="A104" s="175">
        <v>29</v>
      </c>
      <c r="B104" s="11"/>
      <c r="C104" s="11"/>
      <c r="D104" s="11"/>
      <c r="E104" s="178"/>
    </row>
    <row r="105" spans="1:5">
      <c r="A105" s="175">
        <v>30</v>
      </c>
      <c r="B105" s="11"/>
      <c r="C105" s="11"/>
      <c r="D105" s="11"/>
      <c r="E105" s="178"/>
    </row>
    <row r="106" spans="1:5">
      <c r="A106" s="175">
        <v>31</v>
      </c>
      <c r="B106" s="11"/>
      <c r="C106" s="11"/>
      <c r="D106" s="11"/>
      <c r="E106" s="178"/>
    </row>
    <row r="107" spans="1:5">
      <c r="A107" s="175">
        <v>32</v>
      </c>
      <c r="B107" s="11"/>
      <c r="C107" s="11"/>
      <c r="D107" s="11"/>
      <c r="E107" s="178"/>
    </row>
    <row r="108" spans="1:5">
      <c r="A108" s="175">
        <v>33</v>
      </c>
      <c r="B108" s="11"/>
      <c r="C108" s="11"/>
      <c r="D108" s="11"/>
      <c r="E108" s="178"/>
    </row>
    <row r="109" spans="1:5">
      <c r="A109" s="175">
        <v>34</v>
      </c>
      <c r="B109" s="11"/>
      <c r="C109" s="11"/>
      <c r="D109" s="11"/>
      <c r="E109" s="178"/>
    </row>
    <row r="110" spans="1:5">
      <c r="A110" s="175">
        <v>35</v>
      </c>
      <c r="B110" s="11"/>
      <c r="C110" s="11"/>
      <c r="D110" s="11"/>
      <c r="E110" s="178"/>
    </row>
    <row r="111" spans="1:5">
      <c r="A111" s="175">
        <v>36</v>
      </c>
      <c r="B111" s="11"/>
      <c r="C111" s="11"/>
      <c r="D111" s="11"/>
      <c r="E111" s="178"/>
    </row>
    <row r="112" spans="1:5">
      <c r="A112" s="175">
        <v>37</v>
      </c>
      <c r="B112" s="11"/>
      <c r="C112" s="11"/>
      <c r="D112" s="11"/>
      <c r="E112" s="178"/>
    </row>
    <row r="113" spans="1:5">
      <c r="A113" s="175">
        <v>38</v>
      </c>
      <c r="B113" s="11"/>
      <c r="C113" s="11"/>
      <c r="D113" s="11"/>
      <c r="E113" s="178"/>
    </row>
    <row r="114" spans="1:5">
      <c r="A114" s="175">
        <v>39</v>
      </c>
      <c r="B114" s="11"/>
      <c r="C114" s="11"/>
      <c r="D114" s="11"/>
      <c r="E114" s="178"/>
    </row>
    <row r="115" spans="1:5">
      <c r="A115" s="175">
        <v>40</v>
      </c>
      <c r="B115" s="11"/>
      <c r="C115" s="11"/>
      <c r="D115" s="11"/>
      <c r="E115" s="178"/>
    </row>
    <row r="116" spans="1:5">
      <c r="A116" s="175">
        <v>41</v>
      </c>
      <c r="B116" s="11"/>
      <c r="C116" s="11"/>
      <c r="D116" s="11"/>
      <c r="E116" s="178"/>
    </row>
    <row r="117" spans="1:5">
      <c r="A117" s="175">
        <v>42</v>
      </c>
      <c r="B117" s="11"/>
      <c r="C117" s="11"/>
      <c r="D117" s="11"/>
      <c r="E117" s="178"/>
    </row>
    <row r="118" spans="1:5">
      <c r="A118" s="175">
        <v>43</v>
      </c>
      <c r="B118" s="11"/>
      <c r="C118" s="11"/>
      <c r="D118" s="11"/>
      <c r="E118" s="178"/>
    </row>
    <row r="119" spans="1:5">
      <c r="A119" s="175">
        <v>44</v>
      </c>
      <c r="B119" s="11"/>
      <c r="C119" s="11"/>
      <c r="D119" s="11"/>
      <c r="E119" s="178"/>
    </row>
    <row r="120" spans="1:5">
      <c r="A120" s="175">
        <v>45</v>
      </c>
      <c r="B120" s="11"/>
      <c r="C120" s="11"/>
      <c r="D120" s="11"/>
      <c r="E120" s="178"/>
    </row>
    <row r="121" spans="1:5">
      <c r="A121" s="175">
        <v>46</v>
      </c>
      <c r="B121" s="11"/>
      <c r="C121" s="11"/>
      <c r="D121" s="11"/>
      <c r="E121" s="178"/>
    </row>
    <row r="122" spans="1:5">
      <c r="A122" s="175">
        <v>47</v>
      </c>
      <c r="B122" s="11"/>
      <c r="C122" s="11"/>
      <c r="D122" s="11"/>
      <c r="E122" s="178"/>
    </row>
    <row r="123" spans="1:5">
      <c r="A123" s="175">
        <v>48</v>
      </c>
      <c r="B123" s="11"/>
      <c r="C123" s="11"/>
      <c r="D123" s="11"/>
      <c r="E123" s="178"/>
    </row>
    <row r="124" spans="1:5">
      <c r="A124" s="175">
        <v>49</v>
      </c>
      <c r="B124" s="11"/>
      <c r="C124" s="11"/>
      <c r="D124" s="11"/>
      <c r="E124" s="178"/>
    </row>
    <row r="125" spans="1:5">
      <c r="A125" s="175">
        <v>50</v>
      </c>
      <c r="B125" s="11"/>
      <c r="C125" s="11"/>
      <c r="D125" s="11"/>
      <c r="E125" s="178"/>
    </row>
    <row r="126" spans="1:5">
      <c r="A126" s="175">
        <v>51</v>
      </c>
      <c r="B126" s="11"/>
      <c r="C126" s="11"/>
      <c r="D126" s="11"/>
      <c r="E126" s="178"/>
    </row>
    <row r="127" spans="1:5">
      <c r="A127" s="175">
        <v>52</v>
      </c>
      <c r="B127" s="11"/>
      <c r="C127" s="11"/>
      <c r="D127" s="11"/>
      <c r="E127" s="178"/>
    </row>
    <row r="128" spans="1:5">
      <c r="A128" s="175">
        <v>53</v>
      </c>
      <c r="B128" s="11"/>
      <c r="C128" s="11"/>
      <c r="D128" s="11"/>
      <c r="E128" s="178"/>
    </row>
    <row r="129" spans="1:5" ht="15.75" thickBot="1">
      <c r="A129" s="180">
        <v>54</v>
      </c>
      <c r="B129" s="73"/>
      <c r="C129" s="1297" t="s">
        <v>4055</v>
      </c>
      <c r="D129" s="73"/>
      <c r="E129" s="169">
        <f>E88+E64</f>
        <v>3881290.9499999993</v>
      </c>
    </row>
    <row r="130" spans="1:5">
      <c r="A130" s="4" t="str">
        <f>A65</f>
        <v>FERC FORM NO. 1 (ED. 12-87) NYPSC Modified-96</v>
      </c>
    </row>
    <row r="131" spans="1:5">
      <c r="A131" s="44" t="s">
        <v>4250</v>
      </c>
      <c r="B131" s="44"/>
      <c r="C131" s="44"/>
      <c r="D131" s="44"/>
      <c r="E131" s="44"/>
    </row>
    <row r="132" spans="1:5" ht="15.75">
      <c r="A132" s="1241"/>
      <c r="B132" s="561"/>
      <c r="C132" s="561"/>
      <c r="D132" s="1662"/>
      <c r="E132" s="1823"/>
    </row>
    <row r="133" spans="1:5">
      <c r="A133" s="533"/>
      <c r="B133" s="533"/>
      <c r="C133" s="533"/>
      <c r="D133" s="533"/>
      <c r="E133" s="533"/>
    </row>
    <row r="134" spans="1:5" ht="15.75">
      <c r="A134" s="534"/>
      <c r="B134" s="534"/>
      <c r="C134" s="561"/>
      <c r="D134" s="561"/>
      <c r="E134" s="561"/>
    </row>
    <row r="135" spans="1:5">
      <c r="A135" s="533"/>
      <c r="B135" s="533"/>
      <c r="C135" s="533"/>
      <c r="D135" s="533"/>
      <c r="E135" s="533"/>
    </row>
    <row r="136" spans="1:5">
      <c r="A136" s="1866"/>
      <c r="B136" s="561"/>
      <c r="C136" s="561"/>
      <c r="D136" s="561"/>
      <c r="E136" s="1866"/>
    </row>
    <row r="137" spans="1:5">
      <c r="A137" s="1866"/>
      <c r="B137" s="561"/>
      <c r="C137" s="561"/>
      <c r="D137" s="561"/>
      <c r="E137" s="1866"/>
    </row>
    <row r="138" spans="1:5">
      <c r="A138" s="1866"/>
      <c r="B138" s="1664"/>
      <c r="C138" s="533"/>
      <c r="D138" s="533"/>
      <c r="E138" s="533"/>
    </row>
    <row r="139" spans="1:5">
      <c r="A139" s="1866"/>
      <c r="B139" s="533"/>
      <c r="C139" s="533"/>
      <c r="D139" s="533"/>
      <c r="E139" s="563"/>
    </row>
    <row r="140" spans="1:5">
      <c r="A140" s="1866"/>
      <c r="B140" s="533"/>
      <c r="C140" s="533"/>
      <c r="D140" s="533"/>
      <c r="E140" s="562"/>
    </row>
    <row r="141" spans="1:5">
      <c r="A141" s="1866"/>
      <c r="B141" s="533"/>
      <c r="C141" s="533"/>
      <c r="D141" s="533"/>
      <c r="E141" s="562"/>
    </row>
    <row r="142" spans="1:5">
      <c r="A142" s="1866"/>
      <c r="B142" s="533"/>
      <c r="C142" s="533"/>
      <c r="D142" s="533"/>
      <c r="E142" s="562"/>
    </row>
    <row r="143" spans="1:5">
      <c r="A143" s="1866"/>
      <c r="B143" s="533"/>
      <c r="C143" s="533"/>
      <c r="D143" s="533"/>
      <c r="E143" s="562"/>
    </row>
    <row r="144" spans="1:5">
      <c r="A144" s="1866"/>
      <c r="B144" s="533"/>
      <c r="C144" s="533"/>
      <c r="D144" s="533"/>
      <c r="E144" s="562"/>
    </row>
    <row r="145" spans="1:5">
      <c r="A145" s="1866"/>
      <c r="B145" s="1664"/>
      <c r="C145" s="533"/>
      <c r="D145" s="533"/>
      <c r="E145" s="562"/>
    </row>
    <row r="146" spans="1:5">
      <c r="A146" s="1866"/>
      <c r="B146" s="533"/>
      <c r="C146" s="533"/>
      <c r="D146" s="533"/>
      <c r="E146" s="562"/>
    </row>
    <row r="147" spans="1:5">
      <c r="A147" s="1866"/>
      <c r="B147" s="533"/>
      <c r="C147" s="533"/>
      <c r="D147" s="533"/>
      <c r="E147" s="562"/>
    </row>
    <row r="148" spans="1:5">
      <c r="A148" s="1866"/>
      <c r="B148" s="533"/>
      <c r="C148" s="533"/>
      <c r="D148" s="533"/>
      <c r="E148" s="562"/>
    </row>
    <row r="149" spans="1:5">
      <c r="A149" s="1866"/>
      <c r="B149" s="533"/>
      <c r="C149" s="533"/>
      <c r="D149" s="533"/>
      <c r="E149" s="562"/>
    </row>
    <row r="150" spans="1:5">
      <c r="A150" s="1866"/>
      <c r="B150" s="533"/>
      <c r="C150" s="533"/>
      <c r="D150" s="533"/>
      <c r="E150" s="562"/>
    </row>
    <row r="151" spans="1:5">
      <c r="A151" s="1866"/>
      <c r="B151" s="533"/>
      <c r="C151" s="533"/>
      <c r="D151" s="533"/>
      <c r="E151" s="562"/>
    </row>
    <row r="152" spans="1:5">
      <c r="A152" s="1866"/>
      <c r="B152" s="533"/>
      <c r="C152" s="1866"/>
      <c r="D152" s="533"/>
      <c r="E152" s="563"/>
    </row>
    <row r="153" spans="1:5">
      <c r="A153" s="1866"/>
      <c r="B153" s="1664"/>
      <c r="C153" s="533"/>
      <c r="D153" s="533"/>
      <c r="E153" s="533"/>
    </row>
    <row r="154" spans="1:5">
      <c r="A154" s="1866"/>
      <c r="B154" s="533"/>
      <c r="C154" s="533"/>
      <c r="D154" s="533"/>
      <c r="E154" s="563"/>
    </row>
    <row r="155" spans="1:5">
      <c r="A155" s="1866"/>
      <c r="B155" s="533"/>
      <c r="C155" s="533"/>
      <c r="D155" s="533"/>
      <c r="E155" s="562"/>
    </row>
    <row r="156" spans="1:5">
      <c r="A156" s="1866"/>
      <c r="B156" s="533"/>
      <c r="C156" s="533"/>
      <c r="D156" s="533"/>
      <c r="E156" s="562"/>
    </row>
    <row r="157" spans="1:5">
      <c r="A157" s="1866"/>
      <c r="B157" s="533"/>
      <c r="C157" s="533"/>
      <c r="D157" s="533"/>
      <c r="E157" s="562"/>
    </row>
    <row r="158" spans="1:5">
      <c r="A158" s="1866"/>
      <c r="B158" s="533"/>
      <c r="C158" s="533"/>
      <c r="D158" s="533"/>
      <c r="E158" s="562"/>
    </row>
    <row r="159" spans="1:5">
      <c r="A159" s="1866"/>
      <c r="B159" s="533"/>
      <c r="C159" s="533"/>
      <c r="D159" s="533"/>
      <c r="E159" s="562"/>
    </row>
    <row r="160" spans="1:5">
      <c r="A160" s="1866"/>
      <c r="B160" s="533"/>
      <c r="C160" s="533"/>
      <c r="D160" s="533"/>
      <c r="E160" s="562"/>
    </row>
    <row r="161" spans="1:5">
      <c r="A161" s="1866"/>
      <c r="B161" s="533"/>
      <c r="C161" s="533"/>
      <c r="D161" s="533"/>
      <c r="E161" s="562"/>
    </row>
    <row r="162" spans="1:5">
      <c r="A162" s="1866"/>
      <c r="B162" s="533"/>
      <c r="C162" s="533"/>
      <c r="D162" s="533"/>
      <c r="E162" s="562"/>
    </row>
    <row r="163" spans="1:5">
      <c r="A163" s="1866"/>
      <c r="B163" s="533"/>
      <c r="C163" s="1866"/>
      <c r="D163" s="533"/>
      <c r="E163" s="563"/>
    </row>
    <row r="164" spans="1:5">
      <c r="A164" s="1866"/>
      <c r="B164" s="1664"/>
      <c r="C164" s="533"/>
      <c r="D164" s="533"/>
      <c r="E164" s="533"/>
    </row>
    <row r="165" spans="1:5">
      <c r="A165" s="1866"/>
      <c r="B165" s="533"/>
      <c r="C165" s="533"/>
      <c r="D165" s="533"/>
      <c r="E165" s="563"/>
    </row>
    <row r="166" spans="1:5">
      <c r="A166" s="1866"/>
      <c r="B166" s="533"/>
      <c r="C166" s="533"/>
      <c r="D166" s="533"/>
      <c r="E166" s="562"/>
    </row>
    <row r="167" spans="1:5">
      <c r="A167" s="1866"/>
      <c r="B167" s="533"/>
      <c r="C167" s="533"/>
      <c r="D167" s="533"/>
      <c r="E167" s="562"/>
    </row>
    <row r="168" spans="1:5">
      <c r="A168" s="1866"/>
      <c r="B168" s="533"/>
      <c r="C168" s="533"/>
      <c r="D168" s="533"/>
      <c r="E168" s="562"/>
    </row>
    <row r="169" spans="1:5">
      <c r="A169" s="1866"/>
      <c r="B169" s="533"/>
      <c r="C169" s="533"/>
      <c r="D169" s="533"/>
      <c r="E169" s="562"/>
    </row>
    <row r="170" spans="1:5">
      <c r="A170" s="1866"/>
      <c r="B170" s="533"/>
      <c r="C170" s="533"/>
      <c r="D170" s="533"/>
      <c r="E170" s="562"/>
    </row>
    <row r="171" spans="1:5">
      <c r="A171" s="1866"/>
      <c r="B171" s="533"/>
      <c r="C171" s="533"/>
      <c r="D171" s="533"/>
      <c r="E171" s="562"/>
    </row>
    <row r="172" spans="1:5">
      <c r="A172" s="1866"/>
      <c r="B172" s="533"/>
      <c r="C172" s="1866"/>
      <c r="D172" s="533"/>
      <c r="E172" s="563"/>
    </row>
    <row r="173" spans="1:5">
      <c r="A173" s="1866"/>
      <c r="B173" s="533"/>
      <c r="C173" s="533"/>
      <c r="D173" s="533"/>
      <c r="E173" s="562"/>
    </row>
    <row r="174" spans="1:5">
      <c r="A174" s="1866"/>
      <c r="B174" s="533"/>
      <c r="C174" s="533"/>
      <c r="D174" s="533"/>
      <c r="E174" s="562"/>
    </row>
    <row r="175" spans="1:5">
      <c r="A175" s="1866"/>
      <c r="B175" s="533"/>
      <c r="C175" s="533"/>
      <c r="D175" s="533"/>
      <c r="E175" s="562"/>
    </row>
    <row r="176" spans="1:5">
      <c r="A176" s="1866"/>
      <c r="B176" s="533"/>
      <c r="C176" s="533"/>
      <c r="D176" s="533"/>
      <c r="E176" s="562"/>
    </row>
    <row r="177" spans="1:5">
      <c r="A177" s="1866"/>
      <c r="B177" s="533"/>
      <c r="C177" s="533"/>
      <c r="D177" s="533"/>
      <c r="E177" s="562"/>
    </row>
    <row r="178" spans="1:5">
      <c r="A178" s="1866"/>
      <c r="B178" s="533"/>
      <c r="C178" s="533"/>
      <c r="D178" s="533"/>
      <c r="E178" s="562"/>
    </row>
    <row r="179" spans="1:5">
      <c r="A179" s="1866"/>
      <c r="B179" s="533"/>
      <c r="C179" s="533"/>
      <c r="D179" s="533"/>
      <c r="E179" s="562"/>
    </row>
    <row r="180" spans="1:5">
      <c r="A180" s="1866"/>
      <c r="B180" s="533"/>
      <c r="C180" s="533"/>
      <c r="D180" s="533"/>
      <c r="E180" s="562"/>
    </row>
    <row r="181" spans="1:5">
      <c r="A181" s="1866"/>
      <c r="B181" s="533"/>
      <c r="C181" s="533"/>
      <c r="D181" s="533"/>
      <c r="E181" s="562"/>
    </row>
    <row r="182" spans="1:5">
      <c r="A182" s="1866"/>
      <c r="B182" s="533"/>
      <c r="C182" s="533"/>
      <c r="D182" s="533"/>
      <c r="E182" s="562"/>
    </row>
    <row r="183" spans="1:5">
      <c r="A183" s="1866"/>
      <c r="B183" s="533"/>
      <c r="C183" s="533"/>
      <c r="D183" s="533"/>
      <c r="E183" s="562"/>
    </row>
    <row r="184" spans="1:5">
      <c r="A184" s="1866"/>
      <c r="B184" s="533"/>
      <c r="C184" s="533"/>
      <c r="D184" s="533"/>
      <c r="E184" s="562"/>
    </row>
    <row r="185" spans="1:5">
      <c r="A185" s="1866"/>
      <c r="B185" s="533"/>
      <c r="C185" s="533"/>
      <c r="D185" s="533"/>
      <c r="E185" s="562"/>
    </row>
    <row r="186" spans="1:5">
      <c r="A186" s="1866"/>
      <c r="B186" s="533"/>
      <c r="C186" s="533"/>
      <c r="D186" s="533"/>
      <c r="E186" s="562"/>
    </row>
    <row r="187" spans="1:5">
      <c r="A187" s="1866"/>
      <c r="B187" s="533"/>
      <c r="C187" s="533"/>
      <c r="D187" s="533"/>
      <c r="E187" s="562"/>
    </row>
    <row r="188" spans="1:5">
      <c r="A188" s="1866"/>
      <c r="B188" s="533"/>
      <c r="C188" s="533"/>
      <c r="D188" s="533"/>
      <c r="E188" s="562"/>
    </row>
    <row r="189" spans="1:5" ht="15.75" thickBot="1">
      <c r="A189" s="180"/>
      <c r="B189" s="73"/>
      <c r="C189" s="73"/>
      <c r="D189" s="73"/>
      <c r="E189" s="188"/>
    </row>
    <row r="191" spans="1:5">
      <c r="A191" s="44"/>
      <c r="B191" s="44"/>
      <c r="C191" s="44"/>
      <c r="D191" s="44"/>
      <c r="E191" s="44"/>
    </row>
  </sheetData>
  <phoneticPr fontId="0" type="noConversion"/>
  <printOptions horizontalCentered="1" verticalCentered="1"/>
  <pageMargins left="0.25" right="0.25" top="0.25" bottom="0.25" header="0" footer="0"/>
  <pageSetup scale="72" fitToHeight="3" orientation="portrait" horizontalDpi="300" verticalDpi="300" r:id="rId1"/>
  <headerFooter alignWithMargins="0">
    <oddFooter>&amp;R&amp;D</oddFooter>
  </headerFooter>
  <rowBreaks count="2" manualBreakCount="2">
    <brk id="67" max="4" man="1"/>
    <brk id="132"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4" enableFormatConditionsCalculation="0">
    <tabColor rgb="FF00B050"/>
    <pageSetUpPr fitToPage="1"/>
  </sheetPr>
  <dimension ref="A1:N65"/>
  <sheetViews>
    <sheetView defaultGridColor="0" view="pageBreakPreview" colorId="22" zoomScale="60" zoomScaleNormal="85" workbookViewId="0">
      <selection activeCell="C19" sqref="C19"/>
    </sheetView>
  </sheetViews>
  <sheetFormatPr defaultColWidth="9.6640625" defaultRowHeight="15"/>
  <cols>
    <col min="1" max="1" width="4.6640625" style="4" customWidth="1"/>
    <col min="2" max="2" width="51.5546875" style="4" customWidth="1"/>
    <col min="3" max="5" width="12.6640625" style="4" customWidth="1"/>
    <col min="6" max="6" width="13.21875" style="4" customWidth="1"/>
    <col min="7" max="7" width="15.6640625" style="4" customWidth="1"/>
    <col min="8" max="8" width="8.6640625" style="4" customWidth="1"/>
    <col min="9" max="10" width="15.6640625" style="4" customWidth="1"/>
    <col min="11" max="11" width="8.6640625" style="4" customWidth="1"/>
    <col min="12" max="13" width="15.6640625" style="4" customWidth="1"/>
    <col min="14" max="14" width="4.6640625" style="4" customWidth="1"/>
    <col min="15" max="16384" width="9.6640625" style="4"/>
  </cols>
  <sheetData>
    <row r="1" spans="1:14">
      <c r="A1" s="2241" t="s">
        <v>2838</v>
      </c>
      <c r="B1" s="2242"/>
      <c r="C1" s="2243" t="s">
        <v>3932</v>
      </c>
      <c r="D1" s="2244"/>
      <c r="E1" s="2245" t="s">
        <v>2840</v>
      </c>
      <c r="F1" s="2246" t="s">
        <v>2841</v>
      </c>
      <c r="G1" s="41" t="s">
        <v>2838</v>
      </c>
      <c r="H1" s="41"/>
      <c r="I1" s="41"/>
      <c r="J1" s="428" t="s">
        <v>3932</v>
      </c>
      <c r="K1" s="41"/>
      <c r="L1" s="428" t="s">
        <v>2840</v>
      </c>
      <c r="M1" s="428" t="s">
        <v>2841</v>
      </c>
      <c r="N1" s="263"/>
    </row>
    <row r="2" spans="1:14">
      <c r="A2" s="2247" t="str">
        <f>'Data Sheet'!C25</f>
        <v>Orange and Rockland Utilities, Inc</v>
      </c>
      <c r="B2" s="533"/>
      <c r="C2" s="66" t="s">
        <v>520</v>
      </c>
      <c r="D2" s="533"/>
      <c r="E2" s="2226"/>
      <c r="F2" s="2248"/>
      <c r="G2" s="533" t="str">
        <f>A2</f>
        <v>Orange and Rockland Utilities, Inc</v>
      </c>
      <c r="H2" s="11"/>
      <c r="I2" s="11"/>
      <c r="J2" s="66" t="s">
        <v>520</v>
      </c>
      <c r="K2" s="11"/>
      <c r="L2" s="461"/>
      <c r="M2" s="66"/>
      <c r="N2" s="48"/>
    </row>
    <row r="3" spans="1:14" ht="15" customHeight="1">
      <c r="A3" s="2249"/>
      <c r="B3" s="533"/>
      <c r="C3" s="66" t="s">
        <v>301</v>
      </c>
      <c r="D3" s="533"/>
      <c r="E3" s="462" t="str">
        <f>'Data Sheet'!$C$40</f>
        <v>4/30/2014</v>
      </c>
      <c r="F3" s="2250" t="str">
        <f>'Data Sheet'!$C$38</f>
        <v>12/31/2013</v>
      </c>
      <c r="G3" s="2234"/>
      <c r="H3" s="11"/>
      <c r="I3" s="11"/>
      <c r="J3" s="66" t="s">
        <v>301</v>
      </c>
      <c r="K3" s="11"/>
      <c r="L3" s="462" t="str">
        <f>'Data Sheet'!$C$40</f>
        <v>4/30/2014</v>
      </c>
      <c r="M3" s="713" t="str">
        <f>'Data Sheet'!$C$38</f>
        <v>12/31/2013</v>
      </c>
      <c r="N3" s="48"/>
    </row>
    <row r="4" spans="1:14" ht="15" customHeight="1">
      <c r="A4" s="2251" t="s">
        <v>2157</v>
      </c>
      <c r="B4" s="421"/>
      <c r="C4" s="132"/>
      <c r="D4" s="132"/>
      <c r="E4" s="132"/>
      <c r="F4" s="2252"/>
      <c r="G4" s="2235" t="s">
        <v>317</v>
      </c>
      <c r="H4" s="421"/>
      <c r="I4" s="421"/>
      <c r="J4" s="132"/>
      <c r="K4" s="132"/>
      <c r="L4" s="132"/>
      <c r="M4" s="132"/>
      <c r="N4" s="161"/>
    </row>
    <row r="5" spans="1:14" ht="15.75">
      <c r="A5" s="2253"/>
      <c r="B5" s="534"/>
      <c r="C5" s="561"/>
      <c r="D5" s="561"/>
      <c r="E5" s="561"/>
      <c r="F5" s="2254"/>
      <c r="G5" s="2236"/>
      <c r="H5" s="46"/>
      <c r="I5" s="46"/>
      <c r="J5" s="44"/>
      <c r="K5" s="44"/>
      <c r="L5" s="44"/>
      <c r="M5" s="44"/>
      <c r="N5" s="48"/>
    </row>
    <row r="6" spans="1:14">
      <c r="A6" s="2249" t="s">
        <v>318</v>
      </c>
      <c r="B6" s="533"/>
      <c r="C6" s="533" t="s">
        <v>1110</v>
      </c>
      <c r="D6" s="533"/>
      <c r="E6" s="533"/>
      <c r="F6" s="2255"/>
      <c r="G6" s="2234" t="s">
        <v>2397</v>
      </c>
      <c r="H6" s="11"/>
      <c r="I6" s="11"/>
      <c r="J6" s="11"/>
      <c r="K6" s="11" t="s">
        <v>1094</v>
      </c>
      <c r="L6" s="11"/>
      <c r="M6" s="11"/>
      <c r="N6" s="48"/>
    </row>
    <row r="7" spans="1:14">
      <c r="A7" s="2249" t="s">
        <v>1095</v>
      </c>
      <c r="B7" s="533"/>
      <c r="C7" s="533" t="s">
        <v>1096</v>
      </c>
      <c r="D7" s="533"/>
      <c r="E7" s="533"/>
      <c r="F7" s="2255"/>
      <c r="G7" s="2234" t="s">
        <v>1097</v>
      </c>
      <c r="H7" s="11"/>
      <c r="I7" s="11"/>
      <c r="J7" s="11"/>
      <c r="K7" s="11" t="s">
        <v>1098</v>
      </c>
      <c r="L7" s="11"/>
      <c r="M7" s="11"/>
      <c r="N7" s="48"/>
    </row>
    <row r="8" spans="1:14">
      <c r="A8" s="2249" t="s">
        <v>1099</v>
      </c>
      <c r="B8" s="533"/>
      <c r="C8" s="533" t="s">
        <v>1997</v>
      </c>
      <c r="D8" s="533"/>
      <c r="E8" s="533"/>
      <c r="F8" s="2255"/>
      <c r="G8" s="2234" t="s">
        <v>1998</v>
      </c>
      <c r="H8" s="11"/>
      <c r="I8" s="11"/>
      <c r="J8" s="11"/>
      <c r="K8" s="11" t="s">
        <v>1999</v>
      </c>
      <c r="L8" s="11"/>
      <c r="M8" s="11"/>
      <c r="N8" s="48"/>
    </row>
    <row r="9" spans="1:14">
      <c r="A9" s="2249" t="s">
        <v>3307</v>
      </c>
      <c r="B9" s="533"/>
      <c r="C9" s="533"/>
      <c r="D9" s="533"/>
      <c r="E9" s="533"/>
      <c r="F9" s="2255"/>
      <c r="G9" s="2234"/>
      <c r="H9" s="11"/>
      <c r="I9" s="11"/>
      <c r="J9" s="11"/>
      <c r="K9" s="11" t="s">
        <v>3969</v>
      </c>
      <c r="L9" s="11"/>
      <c r="M9" s="11"/>
      <c r="N9" s="48"/>
    </row>
    <row r="10" spans="1:14">
      <c r="A10" s="2249" t="s">
        <v>3970</v>
      </c>
      <c r="B10" s="533"/>
      <c r="C10" s="533"/>
      <c r="D10" s="533"/>
      <c r="E10" s="533"/>
      <c r="F10" s="2255"/>
      <c r="G10" s="2234"/>
      <c r="H10" s="11"/>
      <c r="I10" s="11"/>
      <c r="J10" s="11"/>
      <c r="K10" s="11"/>
      <c r="L10" s="11"/>
      <c r="M10" s="11"/>
      <c r="N10" s="48"/>
    </row>
    <row r="11" spans="1:14">
      <c r="A11" s="2249"/>
      <c r="B11" s="533"/>
      <c r="C11" s="533"/>
      <c r="D11" s="533"/>
      <c r="E11" s="533"/>
      <c r="F11" s="2255"/>
      <c r="G11" s="2234"/>
      <c r="H11" s="11"/>
      <c r="I11" s="11"/>
      <c r="J11" s="11"/>
      <c r="K11" s="11"/>
      <c r="L11" s="11"/>
      <c r="M11" s="11"/>
      <c r="N11" s="48"/>
    </row>
    <row r="12" spans="1:14">
      <c r="A12" s="2256"/>
      <c r="B12" s="434" t="s">
        <v>3742</v>
      </c>
      <c r="C12" s="434"/>
      <c r="D12" s="434"/>
      <c r="E12" s="434"/>
      <c r="F12" s="2257"/>
      <c r="G12" s="2237" t="s">
        <v>3971</v>
      </c>
      <c r="H12" s="132"/>
      <c r="I12" s="132"/>
      <c r="J12" s="376"/>
      <c r="K12" s="222" t="s">
        <v>3972</v>
      </c>
      <c r="L12" s="132"/>
      <c r="M12" s="376"/>
      <c r="N12" s="2063"/>
    </row>
    <row r="13" spans="1:14">
      <c r="A13" s="2258"/>
      <c r="B13" s="422" t="s">
        <v>3973</v>
      </c>
      <c r="C13" s="435" t="s">
        <v>3974</v>
      </c>
      <c r="D13" s="435" t="s">
        <v>4120</v>
      </c>
      <c r="E13" s="435" t="s">
        <v>4055</v>
      </c>
      <c r="F13" s="2259" t="s">
        <v>4506</v>
      </c>
      <c r="G13" s="2237" t="s">
        <v>4507</v>
      </c>
      <c r="H13" s="50"/>
      <c r="I13" s="423"/>
      <c r="J13" s="435"/>
      <c r="K13" s="435"/>
      <c r="L13" s="435"/>
      <c r="M13" s="2030"/>
      <c r="N13" s="1867"/>
    </row>
    <row r="14" spans="1:14">
      <c r="A14" s="2258" t="s">
        <v>4231</v>
      </c>
      <c r="B14" s="422" t="s">
        <v>4508</v>
      </c>
      <c r="C14" s="435" t="s">
        <v>4509</v>
      </c>
      <c r="D14" s="435" t="s">
        <v>1264</v>
      </c>
      <c r="E14" s="435" t="s">
        <v>4510</v>
      </c>
      <c r="F14" s="2259" t="s">
        <v>4511</v>
      </c>
      <c r="G14" s="2238"/>
      <c r="H14" s="435"/>
      <c r="I14" s="422"/>
      <c r="J14" s="435" t="s">
        <v>4512</v>
      </c>
      <c r="K14" s="435" t="s">
        <v>3043</v>
      </c>
      <c r="L14" s="435" t="s">
        <v>3045</v>
      </c>
      <c r="M14" s="2033" t="s">
        <v>4506</v>
      </c>
      <c r="N14" s="1867"/>
    </row>
    <row r="15" spans="1:14">
      <c r="A15" s="2258" t="s">
        <v>4234</v>
      </c>
      <c r="B15" s="422" t="s">
        <v>4513</v>
      </c>
      <c r="C15" s="435" t="s">
        <v>4163</v>
      </c>
      <c r="D15" s="435" t="s">
        <v>4514</v>
      </c>
      <c r="E15" s="435" t="s">
        <v>1745</v>
      </c>
      <c r="F15" s="2259" t="s">
        <v>2552</v>
      </c>
      <c r="G15" s="2238" t="s">
        <v>4515</v>
      </c>
      <c r="H15" s="435" t="s">
        <v>1744</v>
      </c>
      <c r="I15" s="435" t="s">
        <v>3045</v>
      </c>
      <c r="J15" s="2033" t="s">
        <v>4511</v>
      </c>
      <c r="K15" s="435" t="s">
        <v>1744</v>
      </c>
      <c r="L15" s="435"/>
      <c r="M15" s="2033" t="s">
        <v>4511</v>
      </c>
      <c r="N15" s="1867" t="s">
        <v>4231</v>
      </c>
    </row>
    <row r="16" spans="1:14">
      <c r="A16" s="2258"/>
      <c r="B16" s="53"/>
      <c r="C16" s="53"/>
      <c r="D16" s="53"/>
      <c r="E16" s="435" t="s">
        <v>4493</v>
      </c>
      <c r="F16" s="2259" t="s">
        <v>1296</v>
      </c>
      <c r="G16" s="2238"/>
      <c r="H16" s="435" t="s">
        <v>4234</v>
      </c>
      <c r="I16" s="435"/>
      <c r="J16" s="435"/>
      <c r="K16" s="435"/>
      <c r="L16" s="435"/>
      <c r="M16" s="435" t="s">
        <v>764</v>
      </c>
      <c r="N16" s="1867" t="s">
        <v>4234</v>
      </c>
    </row>
    <row r="17" spans="1:14">
      <c r="A17" s="2258"/>
      <c r="B17" s="441" t="s">
        <v>74</v>
      </c>
      <c r="C17" s="441" t="s">
        <v>2140</v>
      </c>
      <c r="D17" s="441" t="s">
        <v>2141</v>
      </c>
      <c r="E17" s="441" t="s">
        <v>2142</v>
      </c>
      <c r="F17" s="2260" t="s">
        <v>4070</v>
      </c>
      <c r="G17" s="2239" t="s">
        <v>4071</v>
      </c>
      <c r="H17" s="441" t="s">
        <v>4072</v>
      </c>
      <c r="I17" s="441" t="s">
        <v>4073</v>
      </c>
      <c r="J17" s="441" t="s">
        <v>4074</v>
      </c>
      <c r="K17" s="441" t="s">
        <v>4075</v>
      </c>
      <c r="L17" s="441" t="s">
        <v>4018</v>
      </c>
      <c r="M17" s="441" t="s">
        <v>4019</v>
      </c>
      <c r="N17" s="1870"/>
    </row>
    <row r="18" spans="1:14">
      <c r="A18" s="2261">
        <v>1</v>
      </c>
      <c r="B18" s="533" t="s">
        <v>941</v>
      </c>
      <c r="C18" s="2066">
        <v>2921291</v>
      </c>
      <c r="D18" s="200"/>
      <c r="E18" s="200">
        <f>I18+I19</f>
        <v>2921291</v>
      </c>
      <c r="F18" s="2262"/>
      <c r="G18" s="2228" t="s">
        <v>364</v>
      </c>
      <c r="H18" s="2067">
        <v>9280</v>
      </c>
      <c r="I18" s="200">
        <v>1916437</v>
      </c>
      <c r="J18" s="200"/>
      <c r="K18" s="66"/>
      <c r="L18" s="200"/>
      <c r="M18" s="200"/>
      <c r="N18" s="137">
        <v>1</v>
      </c>
    </row>
    <row r="19" spans="1:14">
      <c r="A19" s="2263">
        <v>2</v>
      </c>
      <c r="B19" s="2034"/>
      <c r="C19" s="2066"/>
      <c r="D19" s="200"/>
      <c r="E19" s="200"/>
      <c r="F19" s="2262"/>
      <c r="G19" s="2227" t="s">
        <v>365</v>
      </c>
      <c r="H19" s="2067">
        <v>9280</v>
      </c>
      <c r="I19" s="200">
        <v>1004854</v>
      </c>
      <c r="J19" s="200"/>
      <c r="K19" s="66"/>
      <c r="L19" s="200"/>
      <c r="M19" s="200"/>
      <c r="N19" s="137">
        <v>2</v>
      </c>
    </row>
    <row r="20" spans="1:14">
      <c r="A20" s="2263">
        <v>3</v>
      </c>
      <c r="B20" s="533"/>
      <c r="C20" s="2066"/>
      <c r="D20" s="200"/>
      <c r="E20" s="200"/>
      <c r="F20" s="2262"/>
      <c r="G20" s="2227"/>
      <c r="H20" s="2067"/>
      <c r="I20" s="200"/>
      <c r="J20" s="200"/>
      <c r="K20" s="66"/>
      <c r="L20" s="200"/>
      <c r="M20" s="200"/>
      <c r="N20" s="137">
        <v>3</v>
      </c>
    </row>
    <row r="21" spans="1:14">
      <c r="A21" s="2263">
        <v>4</v>
      </c>
      <c r="B21" s="533" t="s">
        <v>5370</v>
      </c>
      <c r="C21" s="2066"/>
      <c r="D21" s="200">
        <v>116667</v>
      </c>
      <c r="E21" s="200">
        <f>C21+D21</f>
        <v>116667</v>
      </c>
      <c r="F21" s="2262"/>
      <c r="G21" s="2227" t="s">
        <v>364</v>
      </c>
      <c r="H21" s="2067">
        <v>9280</v>
      </c>
      <c r="I21" s="200">
        <v>116667</v>
      </c>
      <c r="J21" s="200"/>
      <c r="K21" s="66"/>
      <c r="L21" s="2262"/>
      <c r="M21" s="200"/>
      <c r="N21" s="137">
        <v>4</v>
      </c>
    </row>
    <row r="22" spans="1:14">
      <c r="A22" s="2263">
        <v>5</v>
      </c>
      <c r="B22" s="533"/>
      <c r="C22" s="66"/>
      <c r="D22" s="200"/>
      <c r="E22" s="200"/>
      <c r="F22" s="2262"/>
      <c r="G22" s="2227"/>
      <c r="H22" s="2067"/>
      <c r="I22" s="200"/>
      <c r="J22" s="200"/>
      <c r="K22" s="66"/>
      <c r="L22" s="2262"/>
      <c r="M22" s="200"/>
      <c r="N22" s="137">
        <v>5</v>
      </c>
    </row>
    <row r="23" spans="1:14">
      <c r="A23" s="2263">
        <v>6</v>
      </c>
      <c r="B23" s="533" t="s">
        <v>942</v>
      </c>
      <c r="C23" s="2066">
        <v>14812298</v>
      </c>
      <c r="D23" s="200"/>
      <c r="E23" s="200">
        <f>C23+D23</f>
        <v>14812298</v>
      </c>
      <c r="F23" s="2262">
        <v>2496164</v>
      </c>
      <c r="G23" s="3147" t="s">
        <v>364</v>
      </c>
      <c r="H23" s="2067">
        <v>9280</v>
      </c>
      <c r="I23" s="200">
        <v>6587564</v>
      </c>
      <c r="J23" s="200">
        <v>2601235</v>
      </c>
      <c r="K23" s="66"/>
      <c r="L23" s="200">
        <v>2496164</v>
      </c>
      <c r="M23" s="200">
        <v>2601235</v>
      </c>
      <c r="N23" s="137">
        <v>6</v>
      </c>
    </row>
    <row r="24" spans="1:14">
      <c r="A24" s="2263">
        <v>7</v>
      </c>
      <c r="B24" s="533"/>
      <c r="C24" s="66"/>
      <c r="D24" s="200"/>
      <c r="E24" s="200"/>
      <c r="F24" s="2262">
        <v>2738936</v>
      </c>
      <c r="G24" s="3147" t="s">
        <v>365</v>
      </c>
      <c r="H24" s="2067">
        <v>9280</v>
      </c>
      <c r="I24" s="200">
        <v>2989634</v>
      </c>
      <c r="J24" s="200">
        <v>1367726</v>
      </c>
      <c r="K24" s="66"/>
      <c r="L24" s="200">
        <v>2738936</v>
      </c>
      <c r="M24" s="200">
        <v>1367726</v>
      </c>
      <c r="N24" s="137">
        <v>7</v>
      </c>
    </row>
    <row r="25" spans="1:14">
      <c r="A25" s="2263">
        <v>8</v>
      </c>
      <c r="B25" s="533"/>
      <c r="C25" s="66"/>
      <c r="D25" s="200"/>
      <c r="E25" s="200"/>
      <c r="F25" s="2262"/>
      <c r="G25" s="552"/>
      <c r="H25" s="2067"/>
      <c r="I25" s="200"/>
      <c r="J25" s="200"/>
      <c r="K25" s="66"/>
      <c r="L25" s="200"/>
      <c r="M25" s="200"/>
      <c r="N25" s="137">
        <v>8</v>
      </c>
    </row>
    <row r="26" spans="1:14">
      <c r="A26" s="2263">
        <v>9</v>
      </c>
      <c r="B26" s="533"/>
      <c r="C26" s="66"/>
      <c r="D26" s="200"/>
      <c r="E26" s="200"/>
      <c r="F26" s="2262"/>
      <c r="G26" s="552"/>
      <c r="H26" s="2067"/>
      <c r="I26" s="200"/>
      <c r="J26" s="200"/>
      <c r="K26" s="66"/>
      <c r="L26" s="200"/>
      <c r="M26" s="200"/>
      <c r="N26" s="137">
        <v>9</v>
      </c>
    </row>
    <row r="27" spans="1:14">
      <c r="A27" s="2263">
        <v>10</v>
      </c>
      <c r="B27" s="533"/>
      <c r="C27" s="66"/>
      <c r="D27" s="200"/>
      <c r="E27" s="200"/>
      <c r="F27" s="2262"/>
      <c r="G27" s="552"/>
      <c r="H27" s="2067"/>
      <c r="I27" s="200"/>
      <c r="J27" s="200"/>
      <c r="K27" s="66"/>
      <c r="L27" s="200"/>
      <c r="M27" s="200"/>
      <c r="N27" s="137">
        <v>10</v>
      </c>
    </row>
    <row r="28" spans="1:14">
      <c r="A28" s="2263">
        <v>11</v>
      </c>
      <c r="B28" s="533"/>
      <c r="C28" s="66"/>
      <c r="D28" s="200"/>
      <c r="E28" s="200"/>
      <c r="F28" s="2262"/>
      <c r="G28" s="552"/>
      <c r="H28" s="2067"/>
      <c r="I28" s="200"/>
      <c r="J28" s="200"/>
      <c r="K28" s="66"/>
      <c r="L28" s="200"/>
      <c r="M28" s="200"/>
      <c r="N28" s="137">
        <v>11</v>
      </c>
    </row>
    <row r="29" spans="1:14">
      <c r="A29" s="2263">
        <v>12</v>
      </c>
      <c r="B29" s="533"/>
      <c r="C29" s="66"/>
      <c r="D29" s="200"/>
      <c r="E29" s="200"/>
      <c r="F29" s="2262"/>
      <c r="G29" s="56"/>
      <c r="H29" s="66"/>
      <c r="I29" s="200"/>
      <c r="J29" s="200"/>
      <c r="K29" s="66"/>
      <c r="L29" s="200"/>
      <c r="M29" s="200"/>
      <c r="N29" s="137">
        <v>12</v>
      </c>
    </row>
    <row r="30" spans="1:14">
      <c r="A30" s="2263">
        <v>13</v>
      </c>
      <c r="B30" s="533"/>
      <c r="C30" s="66"/>
      <c r="D30" s="200"/>
      <c r="E30" s="200"/>
      <c r="F30" s="2262"/>
      <c r="G30" s="56"/>
      <c r="H30" s="66"/>
      <c r="I30" s="200"/>
      <c r="J30" s="200"/>
      <c r="K30" s="66"/>
      <c r="L30" s="200"/>
      <c r="M30" s="200"/>
      <c r="N30" s="137">
        <v>13</v>
      </c>
    </row>
    <row r="31" spans="1:14">
      <c r="A31" s="2263">
        <v>14</v>
      </c>
      <c r="B31" s="533"/>
      <c r="C31" s="66"/>
      <c r="D31" s="200"/>
      <c r="E31" s="200"/>
      <c r="F31" s="2262"/>
      <c r="G31" s="56"/>
      <c r="H31" s="66"/>
      <c r="I31" s="200"/>
      <c r="J31" s="200"/>
      <c r="K31" s="66"/>
      <c r="L31" s="200"/>
      <c r="M31" s="200"/>
      <c r="N31" s="137">
        <v>14</v>
      </c>
    </row>
    <row r="32" spans="1:14">
      <c r="A32" s="2263">
        <v>15</v>
      </c>
      <c r="B32" s="533"/>
      <c r="C32" s="66"/>
      <c r="D32" s="200"/>
      <c r="E32" s="200"/>
      <c r="F32" s="2262"/>
      <c r="G32" s="56"/>
      <c r="H32" s="66"/>
      <c r="I32" s="200"/>
      <c r="J32" s="200"/>
      <c r="K32" s="66"/>
      <c r="L32" s="200"/>
      <c r="M32" s="200"/>
      <c r="N32" s="137">
        <v>15</v>
      </c>
    </row>
    <row r="33" spans="1:14">
      <c r="A33" s="2263">
        <v>16</v>
      </c>
      <c r="B33" s="533"/>
      <c r="C33" s="66"/>
      <c r="D33" s="200"/>
      <c r="E33" s="200"/>
      <c r="F33" s="2262"/>
      <c r="G33" s="56"/>
      <c r="H33" s="66"/>
      <c r="I33" s="200"/>
      <c r="J33" s="200"/>
      <c r="K33" s="66"/>
      <c r="L33" s="200"/>
      <c r="M33" s="200"/>
      <c r="N33" s="137">
        <v>16</v>
      </c>
    </row>
    <row r="34" spans="1:14">
      <c r="A34" s="2263">
        <v>17</v>
      </c>
      <c r="B34" s="533"/>
      <c r="C34" s="66"/>
      <c r="D34" s="200"/>
      <c r="E34" s="200"/>
      <c r="F34" s="2262"/>
      <c r="G34" s="56"/>
      <c r="H34" s="66"/>
      <c r="I34" s="200"/>
      <c r="J34" s="200"/>
      <c r="K34" s="66"/>
      <c r="L34" s="200"/>
      <c r="M34" s="200"/>
      <c r="N34" s="137">
        <v>17</v>
      </c>
    </row>
    <row r="35" spans="1:14">
      <c r="A35" s="2263">
        <v>18</v>
      </c>
      <c r="B35" s="533"/>
      <c r="C35" s="66"/>
      <c r="D35" s="200"/>
      <c r="E35" s="200"/>
      <c r="F35" s="2262"/>
      <c r="G35" s="56"/>
      <c r="H35" s="66"/>
      <c r="I35" s="200"/>
      <c r="J35" s="200"/>
      <c r="K35" s="66"/>
      <c r="L35" s="200"/>
      <c r="M35" s="200"/>
      <c r="N35" s="137">
        <v>18</v>
      </c>
    </row>
    <row r="36" spans="1:14">
      <c r="A36" s="2263">
        <v>19</v>
      </c>
      <c r="B36" s="533"/>
      <c r="C36" s="296"/>
      <c r="D36" s="313"/>
      <c r="E36" s="313"/>
      <c r="F36" s="2264"/>
      <c r="G36" s="56"/>
      <c r="H36" s="66"/>
      <c r="I36" s="313"/>
      <c r="J36" s="313"/>
      <c r="K36" s="66"/>
      <c r="L36" s="313"/>
      <c r="M36" s="313"/>
      <c r="N36" s="137">
        <v>19</v>
      </c>
    </row>
    <row r="37" spans="1:14">
      <c r="A37" s="2263">
        <v>20</v>
      </c>
      <c r="B37" s="1664"/>
      <c r="C37" s="66"/>
      <c r="D37" s="200"/>
      <c r="E37" s="200"/>
      <c r="F37" s="2262"/>
      <c r="G37" s="56"/>
      <c r="H37" s="66"/>
      <c r="I37" s="200"/>
      <c r="J37" s="200"/>
      <c r="K37" s="66"/>
      <c r="L37" s="200"/>
      <c r="M37" s="200"/>
      <c r="N37" s="137">
        <v>20</v>
      </c>
    </row>
    <row r="38" spans="1:14">
      <c r="A38" s="2263">
        <v>21</v>
      </c>
      <c r="B38" s="533"/>
      <c r="C38" s="66"/>
      <c r="D38" s="200"/>
      <c r="E38" s="200"/>
      <c r="F38" s="2262"/>
      <c r="G38" s="56"/>
      <c r="H38" s="66"/>
      <c r="I38" s="200"/>
      <c r="J38" s="200"/>
      <c r="K38" s="66"/>
      <c r="L38" s="200"/>
      <c r="M38" s="200"/>
      <c r="N38" s="137">
        <v>21</v>
      </c>
    </row>
    <row r="39" spans="1:14">
      <c r="A39" s="2263">
        <v>22</v>
      </c>
      <c r="B39" s="533"/>
      <c r="C39" s="66"/>
      <c r="D39" s="200"/>
      <c r="E39" s="200"/>
      <c r="F39" s="2262"/>
      <c r="G39" s="56"/>
      <c r="H39" s="66"/>
      <c r="I39" s="200"/>
      <c r="J39" s="200"/>
      <c r="K39" s="66"/>
      <c r="L39" s="200"/>
      <c r="M39" s="200"/>
      <c r="N39" s="137">
        <v>22</v>
      </c>
    </row>
    <row r="40" spans="1:14">
      <c r="A40" s="2263">
        <v>23</v>
      </c>
      <c r="B40" s="533"/>
      <c r="C40" s="66"/>
      <c r="D40" s="200"/>
      <c r="E40" s="200"/>
      <c r="F40" s="2262"/>
      <c r="G40" s="56"/>
      <c r="H40" s="66"/>
      <c r="I40" s="200"/>
      <c r="J40" s="200"/>
      <c r="K40" s="66"/>
      <c r="L40" s="200"/>
      <c r="M40" s="200"/>
      <c r="N40" s="137">
        <v>23</v>
      </c>
    </row>
    <row r="41" spans="1:14">
      <c r="A41" s="2263">
        <v>24</v>
      </c>
      <c r="B41" s="533"/>
      <c r="C41" s="66"/>
      <c r="D41" s="200"/>
      <c r="E41" s="200"/>
      <c r="F41" s="2262"/>
      <c r="G41" s="56"/>
      <c r="H41" s="66"/>
      <c r="I41" s="200"/>
      <c r="J41" s="200"/>
      <c r="K41" s="66"/>
      <c r="L41" s="200"/>
      <c r="M41" s="200"/>
      <c r="N41" s="137">
        <v>24</v>
      </c>
    </row>
    <row r="42" spans="1:14">
      <c r="A42" s="2263">
        <v>25</v>
      </c>
      <c r="B42" s="533"/>
      <c r="C42" s="66"/>
      <c r="D42" s="200"/>
      <c r="E42" s="200"/>
      <c r="F42" s="2262"/>
      <c r="G42" s="56"/>
      <c r="H42" s="66"/>
      <c r="I42" s="200"/>
      <c r="J42" s="200"/>
      <c r="K42" s="66"/>
      <c r="L42" s="200"/>
      <c r="M42" s="200"/>
      <c r="N42" s="137">
        <v>25</v>
      </c>
    </row>
    <row r="43" spans="1:14">
      <c r="A43" s="2263">
        <v>26</v>
      </c>
      <c r="B43" s="533"/>
      <c r="C43" s="66"/>
      <c r="D43" s="200"/>
      <c r="E43" s="200"/>
      <c r="F43" s="2262"/>
      <c r="G43" s="56"/>
      <c r="H43" s="66"/>
      <c r="I43" s="200"/>
      <c r="J43" s="200"/>
      <c r="K43" s="66"/>
      <c r="L43" s="200"/>
      <c r="M43" s="200"/>
      <c r="N43" s="137">
        <v>26</v>
      </c>
    </row>
    <row r="44" spans="1:14">
      <c r="A44" s="2263">
        <v>27</v>
      </c>
      <c r="B44" s="533"/>
      <c r="C44" s="66"/>
      <c r="D44" s="200"/>
      <c r="E44" s="200"/>
      <c r="F44" s="2262"/>
      <c r="G44" s="56"/>
      <c r="H44" s="66"/>
      <c r="I44" s="200"/>
      <c r="J44" s="200"/>
      <c r="K44" s="66"/>
      <c r="L44" s="200"/>
      <c r="M44" s="200"/>
      <c r="N44" s="137">
        <v>27</v>
      </c>
    </row>
    <row r="45" spans="1:14">
      <c r="A45" s="2263">
        <v>28</v>
      </c>
      <c r="B45" s="533"/>
      <c r="C45" s="66"/>
      <c r="D45" s="200"/>
      <c r="E45" s="200"/>
      <c r="F45" s="2262"/>
      <c r="G45" s="56"/>
      <c r="H45" s="66"/>
      <c r="I45" s="200"/>
      <c r="J45" s="200"/>
      <c r="K45" s="66"/>
      <c r="L45" s="200"/>
      <c r="M45" s="200"/>
      <c r="N45" s="137">
        <v>28</v>
      </c>
    </row>
    <row r="46" spans="1:14">
      <c r="A46" s="2263">
        <v>29</v>
      </c>
      <c r="B46" s="533"/>
      <c r="C46" s="66"/>
      <c r="D46" s="200"/>
      <c r="E46" s="200"/>
      <c r="F46" s="2262"/>
      <c r="G46" s="56"/>
      <c r="H46" s="66"/>
      <c r="I46" s="200"/>
      <c r="J46" s="200"/>
      <c r="K46" s="66"/>
      <c r="L46" s="200"/>
      <c r="M46" s="200"/>
      <c r="N46" s="137">
        <v>29</v>
      </c>
    </row>
    <row r="47" spans="1:14">
      <c r="A47" s="2263">
        <v>30</v>
      </c>
      <c r="B47" s="533"/>
      <c r="C47" s="66"/>
      <c r="D47" s="200"/>
      <c r="E47" s="200"/>
      <c r="F47" s="2262"/>
      <c r="G47" s="56"/>
      <c r="H47" s="66"/>
      <c r="I47" s="200"/>
      <c r="J47" s="200"/>
      <c r="K47" s="66"/>
      <c r="L47" s="200"/>
      <c r="M47" s="200"/>
      <c r="N47" s="137">
        <v>30</v>
      </c>
    </row>
    <row r="48" spans="1:14">
      <c r="A48" s="2263">
        <v>31</v>
      </c>
      <c r="B48" s="533"/>
      <c r="C48" s="296"/>
      <c r="D48" s="313"/>
      <c r="E48" s="313"/>
      <c r="F48" s="2264"/>
      <c r="G48" s="56"/>
      <c r="H48" s="66"/>
      <c r="I48" s="313"/>
      <c r="J48" s="313"/>
      <c r="K48" s="66"/>
      <c r="L48" s="313"/>
      <c r="M48" s="313"/>
      <c r="N48" s="137">
        <v>31</v>
      </c>
    </row>
    <row r="49" spans="1:14">
      <c r="A49" s="2263">
        <v>32</v>
      </c>
      <c r="B49" s="1664"/>
      <c r="C49" s="66"/>
      <c r="D49" s="200"/>
      <c r="E49" s="200"/>
      <c r="F49" s="2262"/>
      <c r="G49" s="56"/>
      <c r="H49" s="66"/>
      <c r="I49" s="200"/>
      <c r="J49" s="200"/>
      <c r="K49" s="66"/>
      <c r="L49" s="200"/>
      <c r="M49" s="200"/>
      <c r="N49" s="137">
        <v>32</v>
      </c>
    </row>
    <row r="50" spans="1:14">
      <c r="A50" s="2263">
        <v>33</v>
      </c>
      <c r="B50" s="533"/>
      <c r="C50" s="66"/>
      <c r="D50" s="200"/>
      <c r="E50" s="200"/>
      <c r="F50" s="2262"/>
      <c r="G50" s="56"/>
      <c r="H50" s="66"/>
      <c r="I50" s="200"/>
      <c r="J50" s="200"/>
      <c r="K50" s="66"/>
      <c r="L50" s="200"/>
      <c r="M50" s="200"/>
      <c r="N50" s="137">
        <v>33</v>
      </c>
    </row>
    <row r="51" spans="1:14">
      <c r="A51" s="2263">
        <v>34</v>
      </c>
      <c r="B51" s="533"/>
      <c r="C51" s="66"/>
      <c r="D51" s="200"/>
      <c r="E51" s="200"/>
      <c r="F51" s="2262"/>
      <c r="G51" s="56"/>
      <c r="H51" s="66"/>
      <c r="I51" s="200"/>
      <c r="J51" s="200"/>
      <c r="K51" s="66"/>
      <c r="L51" s="200"/>
      <c r="M51" s="200"/>
      <c r="N51" s="137">
        <v>34</v>
      </c>
    </row>
    <row r="52" spans="1:14">
      <c r="A52" s="2263">
        <v>35</v>
      </c>
      <c r="B52" s="533"/>
      <c r="C52" s="66"/>
      <c r="D52" s="200"/>
      <c r="E52" s="200"/>
      <c r="F52" s="2262"/>
      <c r="G52" s="56"/>
      <c r="H52" s="66"/>
      <c r="I52" s="200"/>
      <c r="J52" s="200"/>
      <c r="K52" s="66"/>
      <c r="L52" s="200"/>
      <c r="M52" s="200"/>
      <c r="N52" s="137">
        <v>35</v>
      </c>
    </row>
    <row r="53" spans="1:14">
      <c r="A53" s="2263">
        <v>36</v>
      </c>
      <c r="B53" s="533"/>
      <c r="C53" s="66"/>
      <c r="D53" s="200"/>
      <c r="E53" s="200"/>
      <c r="F53" s="2262"/>
      <c r="G53" s="56"/>
      <c r="H53" s="66"/>
      <c r="I53" s="200"/>
      <c r="J53" s="200"/>
      <c r="K53" s="66"/>
      <c r="L53" s="200"/>
      <c r="M53" s="200"/>
      <c r="N53" s="137">
        <v>36</v>
      </c>
    </row>
    <row r="54" spans="1:14">
      <c r="A54" s="2263">
        <v>37</v>
      </c>
      <c r="B54" s="533"/>
      <c r="C54" s="66"/>
      <c r="D54" s="200"/>
      <c r="E54" s="200"/>
      <c r="F54" s="2262"/>
      <c r="G54" s="56"/>
      <c r="H54" s="66"/>
      <c r="I54" s="200"/>
      <c r="J54" s="200"/>
      <c r="K54" s="66"/>
      <c r="L54" s="200"/>
      <c r="M54" s="200"/>
      <c r="N54" s="137">
        <v>37</v>
      </c>
    </row>
    <row r="55" spans="1:14">
      <c r="A55" s="2263">
        <v>38</v>
      </c>
      <c r="B55" s="533"/>
      <c r="C55" s="66"/>
      <c r="D55" s="200"/>
      <c r="E55" s="200"/>
      <c r="F55" s="2262"/>
      <c r="G55" s="56"/>
      <c r="H55" s="66"/>
      <c r="I55" s="200"/>
      <c r="J55" s="200"/>
      <c r="K55" s="66"/>
      <c r="L55" s="200"/>
      <c r="M55" s="200"/>
      <c r="N55" s="137">
        <v>38</v>
      </c>
    </row>
    <row r="56" spans="1:14">
      <c r="A56" s="2263">
        <v>39</v>
      </c>
      <c r="B56" s="533"/>
      <c r="C56" s="66"/>
      <c r="D56" s="200"/>
      <c r="E56" s="200"/>
      <c r="F56" s="2262"/>
      <c r="G56" s="56"/>
      <c r="H56" s="66"/>
      <c r="I56" s="200"/>
      <c r="J56" s="200"/>
      <c r="K56" s="66"/>
      <c r="L56" s="200"/>
      <c r="M56" s="200"/>
      <c r="N56" s="137">
        <v>39</v>
      </c>
    </row>
    <row r="57" spans="1:14">
      <c r="A57" s="2263">
        <v>40</v>
      </c>
      <c r="B57" s="533"/>
      <c r="C57" s="66"/>
      <c r="D57" s="200"/>
      <c r="E57" s="200"/>
      <c r="F57" s="2262"/>
      <c r="G57" s="56"/>
      <c r="H57" s="66"/>
      <c r="I57" s="200"/>
      <c r="J57" s="200"/>
      <c r="K57" s="66"/>
      <c r="L57" s="200"/>
      <c r="M57" s="200"/>
      <c r="N57" s="137">
        <v>40</v>
      </c>
    </row>
    <row r="58" spans="1:14">
      <c r="A58" s="2263">
        <v>41</v>
      </c>
      <c r="B58" s="533"/>
      <c r="C58" s="66"/>
      <c r="D58" s="200"/>
      <c r="E58" s="200"/>
      <c r="F58" s="2262"/>
      <c r="G58" s="56"/>
      <c r="H58" s="66"/>
      <c r="I58" s="200"/>
      <c r="J58" s="200"/>
      <c r="K58" s="66"/>
      <c r="L58" s="200"/>
      <c r="M58" s="200"/>
      <c r="N58" s="137">
        <v>41</v>
      </c>
    </row>
    <row r="59" spans="1:14">
      <c r="A59" s="2263">
        <v>42</v>
      </c>
      <c r="B59" s="533"/>
      <c r="C59" s="66"/>
      <c r="D59" s="200"/>
      <c r="E59" s="200"/>
      <c r="F59" s="2262"/>
      <c r="G59" s="56"/>
      <c r="H59" s="66"/>
      <c r="I59" s="200"/>
      <c r="J59" s="200"/>
      <c r="K59" s="66"/>
      <c r="L59" s="200"/>
      <c r="M59" s="200"/>
      <c r="N59" s="137">
        <v>42</v>
      </c>
    </row>
    <row r="60" spans="1:14">
      <c r="A60" s="2263">
        <v>43</v>
      </c>
      <c r="B60" s="533"/>
      <c r="C60" s="66"/>
      <c r="D60" s="200"/>
      <c r="E60" s="200"/>
      <c r="F60" s="2262"/>
      <c r="G60" s="56"/>
      <c r="H60" s="66"/>
      <c r="I60" s="200"/>
      <c r="J60" s="200"/>
      <c r="K60" s="66"/>
      <c r="L60" s="200"/>
      <c r="M60" s="200"/>
      <c r="N60" s="137">
        <v>43</v>
      </c>
    </row>
    <row r="61" spans="1:14">
      <c r="A61" s="2263">
        <v>44</v>
      </c>
      <c r="B61" s="533"/>
      <c r="C61" s="66"/>
      <c r="D61" s="200"/>
      <c r="E61" s="200"/>
      <c r="F61" s="2262"/>
      <c r="G61" s="56"/>
      <c r="H61" s="66"/>
      <c r="I61" s="200"/>
      <c r="J61" s="200"/>
      <c r="K61" s="66"/>
      <c r="L61" s="200"/>
      <c r="M61" s="200"/>
      <c r="N61" s="137">
        <v>44</v>
      </c>
    </row>
    <row r="62" spans="1:14">
      <c r="A62" s="2265">
        <v>45</v>
      </c>
      <c r="B62" s="533"/>
      <c r="C62" s="2037"/>
      <c r="D62" s="2038"/>
      <c r="E62" s="2038"/>
      <c r="F62" s="2266"/>
      <c r="G62" s="56"/>
      <c r="H62" s="66"/>
      <c r="I62" s="2038"/>
      <c r="J62" s="2038"/>
      <c r="K62" s="66"/>
      <c r="L62" s="2038"/>
      <c r="M62" s="2038"/>
      <c r="N62" s="137">
        <v>45</v>
      </c>
    </row>
    <row r="63" spans="1:14" ht="15.75" thickBot="1">
      <c r="A63" s="2267">
        <v>46</v>
      </c>
      <c r="B63" s="2268" t="s">
        <v>1741</v>
      </c>
      <c r="C63" s="2269">
        <f>SUM(C18:C62)</f>
        <v>17733589</v>
      </c>
      <c r="D63" s="2269">
        <f>SUM(D18:D62)</f>
        <v>116667</v>
      </c>
      <c r="E63" s="2269">
        <f>SUM(E18:E62)</f>
        <v>17850256</v>
      </c>
      <c r="F63" s="2270">
        <f>SUM(F18:F62)</f>
        <v>5235100</v>
      </c>
      <c r="G63" s="2240"/>
      <c r="H63" s="2068"/>
      <c r="I63" s="2041">
        <f>SUM(I18:I62)</f>
        <v>12615156</v>
      </c>
      <c r="J63" s="2041">
        <f>SUM(J18:J62)</f>
        <v>3968961</v>
      </c>
      <c r="K63" s="2068"/>
      <c r="L63" s="2041">
        <f>SUM(L18:L62)</f>
        <v>5235100</v>
      </c>
      <c r="M63" s="2041">
        <f>SUM(M18:M62)</f>
        <v>3968961</v>
      </c>
      <c r="N63" s="173">
        <v>46</v>
      </c>
    </row>
    <row r="64" spans="1:14" ht="15.75">
      <c r="A64" s="75" t="s">
        <v>4494</v>
      </c>
      <c r="B64" s="11"/>
      <c r="C64" s="75"/>
      <c r="D64" s="11"/>
      <c r="E64" s="11"/>
      <c r="F64" s="11"/>
      <c r="G64" s="75" t="str">
        <f>A64</f>
        <v>FERC FORM NO. 1 (ED. 12-96) NYPSC Modified-96</v>
      </c>
      <c r="H64" s="11"/>
      <c r="I64" s="75"/>
      <c r="J64" s="75"/>
    </row>
    <row r="65" spans="1:14">
      <c r="A65" s="44" t="s">
        <v>4495</v>
      </c>
      <c r="B65" s="44"/>
      <c r="C65" s="44"/>
      <c r="D65" s="44"/>
      <c r="E65" s="44"/>
      <c r="F65" s="44"/>
      <c r="G65" s="44" t="s">
        <v>4496</v>
      </c>
      <c r="H65" s="44"/>
      <c r="I65" s="44"/>
      <c r="J65" s="44"/>
      <c r="K65" s="44"/>
      <c r="L65" s="44"/>
      <c r="M65" s="44"/>
      <c r="N65" s="44"/>
    </row>
  </sheetData>
  <phoneticPr fontId="0" type="noConversion"/>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5" enableFormatConditionsCalculation="0">
    <tabColor rgb="FF00B050"/>
  </sheetPr>
  <dimension ref="A1:L194"/>
  <sheetViews>
    <sheetView defaultGridColor="0" view="pageBreakPreview" topLeftCell="A13" colorId="22" zoomScale="60" zoomScaleNormal="100" workbookViewId="0">
      <selection activeCell="E46" sqref="E46"/>
    </sheetView>
  </sheetViews>
  <sheetFormatPr defaultColWidth="9.6640625" defaultRowHeight="15"/>
  <cols>
    <col min="1" max="1" width="4.6640625" style="4" customWidth="1"/>
    <col min="2" max="2" width="25.6640625" style="4" customWidth="1"/>
    <col min="3" max="3" width="27.33203125" style="4" customWidth="1"/>
    <col min="4" max="4" width="24.6640625" style="4" customWidth="1"/>
    <col min="5" max="5" width="27.21875" style="4" customWidth="1"/>
    <col min="6" max="6" width="1.6640625" style="4" customWidth="1"/>
    <col min="7" max="7" width="27.77734375" style="4" customWidth="1"/>
    <col min="8" max="8" width="26.44140625" style="4" customWidth="1"/>
    <col min="9" max="9" width="9.6640625" style="4"/>
    <col min="10" max="10" width="25.6640625" style="4" customWidth="1"/>
    <col min="11" max="11" width="15.6640625" style="4" customWidth="1"/>
    <col min="12" max="12" width="4.6640625" style="4" customWidth="1"/>
    <col min="13" max="16384" width="9.6640625" style="4"/>
  </cols>
  <sheetData>
    <row r="1" spans="1:12">
      <c r="A1" s="13" t="s">
        <v>2838</v>
      </c>
      <c r="B1" s="41"/>
      <c r="C1" s="1911" t="s">
        <v>3932</v>
      </c>
      <c r="D1" s="430" t="s">
        <v>2840</v>
      </c>
      <c r="E1" s="1356" t="s">
        <v>2841</v>
      </c>
      <c r="F1" s="13" t="s">
        <v>2838</v>
      </c>
      <c r="G1" s="41"/>
      <c r="H1" s="1232" t="s">
        <v>3932</v>
      </c>
      <c r="I1" s="1985"/>
      <c r="J1" s="1356" t="s">
        <v>2840</v>
      </c>
      <c r="K1" s="1356" t="s">
        <v>2841</v>
      </c>
      <c r="L1" s="263"/>
    </row>
    <row r="2" spans="1:12">
      <c r="A2" s="47" t="str">
        <f>'350351'!A2</f>
        <v>Orange and Rockland Utilities, Inc</v>
      </c>
      <c r="B2" s="11"/>
      <c r="C2" s="1357" t="s">
        <v>520</v>
      </c>
      <c r="D2" s="265"/>
      <c r="E2" s="48"/>
      <c r="F2" s="47" t="str">
        <f>'350351'!A2</f>
        <v>Orange and Rockland Utilities, Inc</v>
      </c>
      <c r="G2" s="11"/>
      <c r="H2" s="47" t="s">
        <v>520</v>
      </c>
      <c r="I2" s="48"/>
      <c r="J2" s="265"/>
      <c r="K2" s="1357"/>
      <c r="L2" s="48"/>
    </row>
    <row r="3" spans="1:12" ht="15" customHeight="1" thickBot="1">
      <c r="A3" s="72"/>
      <c r="B3" s="73"/>
      <c r="C3" s="1908" t="s">
        <v>301</v>
      </c>
      <c r="D3" s="1342" t="str">
        <f>'Data Sheet'!$C$40</f>
        <v>4/30/2014</v>
      </c>
      <c r="E3" s="1295" t="str">
        <f>'Data Sheet'!$C$38</f>
        <v>12/31/2013</v>
      </c>
      <c r="F3" s="72"/>
      <c r="G3" s="73"/>
      <c r="H3" s="72" t="s">
        <v>301</v>
      </c>
      <c r="I3" s="74"/>
      <c r="J3" s="1343" t="str">
        <f>'Data Sheet'!$C$40</f>
        <v>4/30/2014</v>
      </c>
      <c r="K3" s="1344" t="str">
        <f>'Data Sheet'!$C$38</f>
        <v>12/31/2013</v>
      </c>
      <c r="L3" s="45"/>
    </row>
    <row r="4" spans="1:12" ht="15" customHeight="1" thickBot="1">
      <c r="A4" s="424" t="s">
        <v>4497</v>
      </c>
      <c r="B4" s="425"/>
      <c r="C4" s="401"/>
      <c r="D4" s="401"/>
      <c r="E4" s="1358"/>
      <c r="F4" s="424" t="s">
        <v>4498</v>
      </c>
      <c r="G4" s="425"/>
      <c r="H4" s="425"/>
      <c r="I4" s="401"/>
      <c r="J4" s="401"/>
      <c r="K4" s="1910"/>
      <c r="L4" s="2016"/>
    </row>
    <row r="5" spans="1:12" ht="15.75">
      <c r="A5" s="43"/>
      <c r="B5" s="46"/>
      <c r="C5" s="44"/>
      <c r="D5" s="44"/>
      <c r="E5" s="45"/>
      <c r="F5" s="43"/>
      <c r="G5" s="46"/>
      <c r="H5" s="46"/>
      <c r="I5" s="44"/>
      <c r="J5" s="44"/>
      <c r="K5" s="44"/>
      <c r="L5" s="48"/>
    </row>
    <row r="6" spans="1:12">
      <c r="A6" s="47" t="s">
        <v>4499</v>
      </c>
      <c r="B6" s="11"/>
      <c r="C6" s="11"/>
      <c r="D6" s="11" t="s">
        <v>4500</v>
      </c>
      <c r="E6" s="48"/>
      <c r="F6" s="47" t="s">
        <v>4501</v>
      </c>
      <c r="G6" s="11"/>
      <c r="H6" s="11"/>
      <c r="I6" s="11" t="s">
        <v>4502</v>
      </c>
      <c r="J6" s="11"/>
      <c r="K6" s="11"/>
      <c r="L6" s="48"/>
    </row>
    <row r="7" spans="1:12">
      <c r="A7" s="47" t="s">
        <v>4503</v>
      </c>
      <c r="B7" s="11"/>
      <c r="C7" s="11"/>
      <c r="D7" s="11" t="s">
        <v>4504</v>
      </c>
      <c r="E7" s="48"/>
      <c r="F7" s="47" t="s">
        <v>4505</v>
      </c>
      <c r="G7" s="11"/>
      <c r="H7" s="11"/>
      <c r="I7" s="11" t="s">
        <v>330</v>
      </c>
      <c r="J7" s="11"/>
      <c r="K7" s="11"/>
      <c r="L7" s="48"/>
    </row>
    <row r="8" spans="1:12">
      <c r="A8" s="47" t="s">
        <v>331</v>
      </c>
      <c r="B8" s="11"/>
      <c r="C8" s="11"/>
      <c r="D8" s="11" t="s">
        <v>332</v>
      </c>
      <c r="E8" s="48"/>
      <c r="F8" s="47" t="s">
        <v>333</v>
      </c>
      <c r="G8" s="11"/>
      <c r="H8" s="11"/>
      <c r="I8" s="11" t="s">
        <v>334</v>
      </c>
      <c r="J8" s="11"/>
      <c r="K8" s="11"/>
      <c r="L8" s="48"/>
    </row>
    <row r="9" spans="1:12">
      <c r="A9" s="47" t="s">
        <v>335</v>
      </c>
      <c r="B9" s="11"/>
      <c r="C9" s="11"/>
      <c r="D9" s="11" t="s">
        <v>336</v>
      </c>
      <c r="E9" s="48"/>
      <c r="F9" s="47" t="s">
        <v>337</v>
      </c>
      <c r="G9" s="11"/>
      <c r="H9" s="11"/>
      <c r="I9" s="11" t="s">
        <v>338</v>
      </c>
      <c r="J9" s="11"/>
      <c r="K9" s="11"/>
      <c r="L9" s="48"/>
    </row>
    <row r="10" spans="1:12">
      <c r="A10" s="47" t="s">
        <v>3487</v>
      </c>
      <c r="B10" s="11"/>
      <c r="C10" s="11"/>
      <c r="D10" s="11" t="s">
        <v>3488</v>
      </c>
      <c r="E10" s="48"/>
      <c r="F10" s="47" t="s">
        <v>3489</v>
      </c>
      <c r="G10" s="11"/>
      <c r="H10" s="11"/>
      <c r="I10" s="11" t="s">
        <v>3490</v>
      </c>
      <c r="J10" s="11"/>
      <c r="K10" s="11"/>
      <c r="L10" s="48"/>
    </row>
    <row r="11" spans="1:12">
      <c r="A11" s="47" t="s">
        <v>3491</v>
      </c>
      <c r="B11" s="11"/>
      <c r="C11" s="11"/>
      <c r="D11" s="11" t="s">
        <v>3492</v>
      </c>
      <c r="E11" s="48"/>
      <c r="F11" s="47" t="s">
        <v>3493</v>
      </c>
      <c r="G11" s="11"/>
      <c r="H11" s="11"/>
      <c r="I11" s="11" t="s">
        <v>3494</v>
      </c>
      <c r="J11" s="11"/>
      <c r="K11" s="11"/>
      <c r="L11" s="48"/>
    </row>
    <row r="12" spans="1:12">
      <c r="A12" s="47" t="s">
        <v>3495</v>
      </c>
      <c r="B12" s="11"/>
      <c r="C12" s="11"/>
      <c r="D12" s="11" t="s">
        <v>3496</v>
      </c>
      <c r="E12" s="48"/>
      <c r="F12" s="47" t="s">
        <v>3497</v>
      </c>
      <c r="G12" s="11"/>
      <c r="H12" s="11"/>
      <c r="I12" s="11" t="s">
        <v>3498</v>
      </c>
      <c r="J12" s="11"/>
      <c r="K12" s="11"/>
      <c r="L12" s="48"/>
    </row>
    <row r="13" spans="1:12">
      <c r="A13" s="47" t="s">
        <v>1047</v>
      </c>
      <c r="B13" s="11"/>
      <c r="C13" s="11"/>
      <c r="D13" s="11" t="s">
        <v>2693</v>
      </c>
      <c r="E13" s="48"/>
      <c r="F13" s="47" t="s">
        <v>1322</v>
      </c>
      <c r="G13" s="11"/>
      <c r="H13" s="11"/>
      <c r="I13" s="11" t="s">
        <v>1323</v>
      </c>
      <c r="J13" s="11"/>
      <c r="K13" s="11"/>
      <c r="L13" s="48"/>
    </row>
    <row r="14" spans="1:12">
      <c r="A14" s="47" t="s">
        <v>2080</v>
      </c>
      <c r="B14" s="11"/>
      <c r="C14" s="11"/>
      <c r="D14" s="11" t="s">
        <v>2081</v>
      </c>
      <c r="E14" s="48"/>
      <c r="F14" s="47" t="s">
        <v>2082</v>
      </c>
      <c r="G14" s="11"/>
      <c r="H14" s="11"/>
      <c r="I14" s="11" t="s">
        <v>181</v>
      </c>
      <c r="J14" s="11"/>
      <c r="K14" s="11"/>
      <c r="L14" s="48"/>
    </row>
    <row r="15" spans="1:12">
      <c r="A15" s="47" t="s">
        <v>182</v>
      </c>
      <c r="B15" s="11"/>
      <c r="C15" s="11"/>
      <c r="D15" s="11" t="s">
        <v>183</v>
      </c>
      <c r="E15" s="48"/>
      <c r="F15" s="47" t="s">
        <v>184</v>
      </c>
      <c r="G15" s="11"/>
      <c r="H15" s="11"/>
      <c r="I15" s="11" t="s">
        <v>185</v>
      </c>
      <c r="J15" s="11"/>
      <c r="K15" s="11"/>
      <c r="L15" s="48"/>
    </row>
    <row r="16" spans="1:12">
      <c r="A16" s="47" t="s">
        <v>186</v>
      </c>
      <c r="B16" s="11"/>
      <c r="C16" s="11"/>
      <c r="D16" s="11" t="s">
        <v>1398</v>
      </c>
      <c r="E16" s="48"/>
      <c r="F16" s="47" t="s">
        <v>1399</v>
      </c>
      <c r="G16" s="11"/>
      <c r="H16" s="11"/>
      <c r="I16" s="11" t="s">
        <v>1400</v>
      </c>
      <c r="J16" s="11"/>
      <c r="K16" s="11"/>
      <c r="L16" s="48"/>
    </row>
    <row r="17" spans="1:12">
      <c r="A17" s="47" t="s">
        <v>1401</v>
      </c>
      <c r="B17" s="11"/>
      <c r="C17" s="11"/>
      <c r="D17" s="11" t="s">
        <v>1402</v>
      </c>
      <c r="E17" s="48"/>
      <c r="F17" s="47" t="s">
        <v>1403</v>
      </c>
      <c r="G17" s="11"/>
      <c r="H17" s="11"/>
      <c r="I17" s="11" t="s">
        <v>1404</v>
      </c>
      <c r="J17" s="11"/>
      <c r="K17" s="11"/>
      <c r="L17" s="48"/>
    </row>
    <row r="18" spans="1:12">
      <c r="A18" s="47" t="s">
        <v>1405</v>
      </c>
      <c r="B18" s="11"/>
      <c r="C18" s="11"/>
      <c r="D18" s="11" t="s">
        <v>1406</v>
      </c>
      <c r="E18" s="48"/>
      <c r="F18" s="47" t="s">
        <v>3941</v>
      </c>
      <c r="G18" s="11"/>
      <c r="H18" s="11"/>
      <c r="I18" s="11" t="s">
        <v>3942</v>
      </c>
      <c r="J18" s="11"/>
      <c r="K18" s="11"/>
      <c r="L18" s="48"/>
    </row>
    <row r="19" spans="1:12">
      <c r="A19" s="47" t="s">
        <v>3943</v>
      </c>
      <c r="B19" s="11"/>
      <c r="C19" s="11"/>
      <c r="D19" s="11" t="s">
        <v>3944</v>
      </c>
      <c r="E19" s="48"/>
      <c r="F19" s="47" t="s">
        <v>4402</v>
      </c>
      <c r="G19" s="11"/>
      <c r="H19" s="11"/>
      <c r="I19" s="11" t="s">
        <v>4403</v>
      </c>
      <c r="J19" s="11"/>
      <c r="K19" s="11"/>
      <c r="L19" s="48"/>
    </row>
    <row r="20" spans="1:12">
      <c r="A20" s="47" t="s">
        <v>4404</v>
      </c>
      <c r="B20" s="11"/>
      <c r="C20" s="11"/>
      <c r="D20" s="11" t="s">
        <v>4405</v>
      </c>
      <c r="E20" s="48"/>
      <c r="F20" s="47" t="s">
        <v>3918</v>
      </c>
      <c r="G20" s="11"/>
      <c r="H20" s="11"/>
      <c r="I20" s="11"/>
      <c r="J20" s="11"/>
      <c r="K20" s="11"/>
      <c r="L20" s="48"/>
    </row>
    <row r="21" spans="1:12">
      <c r="A21" s="47" t="s">
        <v>3919</v>
      </c>
      <c r="B21" s="11"/>
      <c r="C21" s="11"/>
      <c r="D21" s="11" t="s">
        <v>3920</v>
      </c>
      <c r="E21" s="48"/>
      <c r="F21" s="47"/>
      <c r="G21" s="11"/>
      <c r="H21" s="11"/>
      <c r="I21" s="11"/>
      <c r="J21" s="11"/>
      <c r="K21" s="11"/>
      <c r="L21" s="48"/>
    </row>
    <row r="22" spans="1:12">
      <c r="A22" s="47" t="s">
        <v>3921</v>
      </c>
      <c r="B22" s="11"/>
      <c r="C22" s="11"/>
      <c r="D22" s="11" t="s">
        <v>3922</v>
      </c>
      <c r="E22" s="48"/>
      <c r="F22" s="47"/>
      <c r="G22" s="11"/>
      <c r="H22" s="11"/>
      <c r="I22" s="11"/>
      <c r="J22" s="11"/>
      <c r="K22" s="11"/>
      <c r="L22" s="48"/>
    </row>
    <row r="23" spans="1:12" ht="15.75" thickBot="1">
      <c r="A23" s="47"/>
      <c r="B23" s="11"/>
      <c r="C23" s="11"/>
      <c r="D23" s="11"/>
      <c r="E23" s="48"/>
      <c r="F23" s="47"/>
      <c r="G23" s="11"/>
      <c r="H23" s="11"/>
      <c r="I23" s="11"/>
      <c r="J23" s="11"/>
      <c r="K23" s="11"/>
      <c r="L23" s="48"/>
    </row>
    <row r="24" spans="1:12" ht="15.75" thickBot="1">
      <c r="A24" s="1356"/>
      <c r="B24" s="457"/>
      <c r="C24" s="262"/>
      <c r="D24" s="262"/>
      <c r="E24" s="263"/>
      <c r="F24" s="261" t="s">
        <v>3923</v>
      </c>
      <c r="G24" s="263"/>
      <c r="H24" s="1981" t="s">
        <v>3924</v>
      </c>
      <c r="I24" s="2058" t="s">
        <v>3925</v>
      </c>
      <c r="J24" s="1358"/>
      <c r="K24" s="263" t="s">
        <v>3926</v>
      </c>
      <c r="L24" s="1356"/>
    </row>
    <row r="25" spans="1:12">
      <c r="A25" s="265" t="s">
        <v>4231</v>
      </c>
      <c r="B25" s="1867" t="s">
        <v>647</v>
      </c>
      <c r="C25" s="44" t="s">
        <v>3742</v>
      </c>
      <c r="D25" s="44"/>
      <c r="E25" s="45"/>
      <c r="F25" s="202" t="s">
        <v>1745</v>
      </c>
      <c r="G25" s="45"/>
      <c r="H25" s="1686" t="s">
        <v>1745</v>
      </c>
      <c r="I25" s="45" t="s">
        <v>1744</v>
      </c>
      <c r="J25" s="45" t="s">
        <v>3045</v>
      </c>
      <c r="K25" s="45" t="s">
        <v>3927</v>
      </c>
      <c r="L25" s="265" t="s">
        <v>4231</v>
      </c>
    </row>
    <row r="26" spans="1:12" ht="15.75" thickBot="1">
      <c r="A26" s="266" t="s">
        <v>4234</v>
      </c>
      <c r="B26" s="286" t="s">
        <v>74</v>
      </c>
      <c r="C26" s="401" t="s">
        <v>2140</v>
      </c>
      <c r="D26" s="401"/>
      <c r="E26" s="402"/>
      <c r="F26" s="400" t="s">
        <v>2141</v>
      </c>
      <c r="G26" s="402"/>
      <c r="H26" s="286" t="s">
        <v>2142</v>
      </c>
      <c r="I26" s="266" t="s">
        <v>4070</v>
      </c>
      <c r="J26" s="266" t="s">
        <v>4071</v>
      </c>
      <c r="K26" s="266" t="s">
        <v>4072</v>
      </c>
      <c r="L26" s="266" t="s">
        <v>4234</v>
      </c>
    </row>
    <row r="27" spans="1:12" ht="30">
      <c r="A27" s="1907">
        <v>1</v>
      </c>
      <c r="B27" s="2059" t="s">
        <v>1902</v>
      </c>
      <c r="C27" s="11" t="s">
        <v>1903</v>
      </c>
      <c r="D27" s="11"/>
      <c r="E27" s="48"/>
      <c r="F27" s="1460"/>
      <c r="G27" s="1976">
        <v>315590.31</v>
      </c>
      <c r="H27" s="204"/>
      <c r="I27" s="48"/>
      <c r="J27" s="204">
        <f t="shared" ref="J27:J63" si="0">G27+H27</f>
        <v>315590.31</v>
      </c>
      <c r="K27" s="204"/>
      <c r="L27" s="265">
        <v>1</v>
      </c>
    </row>
    <row r="28" spans="1:12">
      <c r="A28" s="1907">
        <v>2</v>
      </c>
      <c r="B28" s="48"/>
      <c r="C28" s="11"/>
      <c r="D28" s="11"/>
      <c r="E28" s="48"/>
      <c r="F28" s="1460"/>
      <c r="G28" s="1976"/>
      <c r="H28" s="204"/>
      <c r="I28" s="48"/>
      <c r="J28" s="204">
        <f t="shared" si="0"/>
        <v>0</v>
      </c>
      <c r="K28" s="204"/>
      <c r="L28" s="265">
        <v>2</v>
      </c>
    </row>
    <row r="29" spans="1:12">
      <c r="A29" s="1907">
        <v>3</v>
      </c>
      <c r="B29" s="48"/>
      <c r="C29" s="2060" t="s">
        <v>4716</v>
      </c>
      <c r="D29" s="11"/>
      <c r="E29" s="48"/>
      <c r="F29" s="1460"/>
      <c r="G29" s="1976"/>
      <c r="H29" s="204"/>
      <c r="I29" s="48"/>
      <c r="J29" s="204">
        <f t="shared" si="0"/>
        <v>0</v>
      </c>
      <c r="K29" s="204">
        <v>261586</v>
      </c>
      <c r="L29" s="265">
        <v>3</v>
      </c>
    </row>
    <row r="30" spans="1:12">
      <c r="A30" s="1907">
        <v>4</v>
      </c>
      <c r="B30" s="48"/>
      <c r="C30" s="11"/>
      <c r="D30" s="11"/>
      <c r="E30" s="48"/>
      <c r="F30" s="1460"/>
      <c r="G30" s="1976"/>
      <c r="H30" s="204"/>
      <c r="I30" s="48"/>
      <c r="J30" s="204">
        <f t="shared" si="0"/>
        <v>0</v>
      </c>
      <c r="K30" s="204"/>
      <c r="L30" s="265">
        <v>4</v>
      </c>
    </row>
    <row r="31" spans="1:12" ht="30">
      <c r="A31" s="1907">
        <v>5</v>
      </c>
      <c r="B31" s="2059" t="s">
        <v>1904</v>
      </c>
      <c r="C31" s="11" t="s">
        <v>3218</v>
      </c>
      <c r="D31" s="11"/>
      <c r="E31" s="48"/>
      <c r="F31" s="1460"/>
      <c r="G31" s="1976"/>
      <c r="H31" s="204">
        <v>302174.94</v>
      </c>
      <c r="I31" s="48"/>
      <c r="J31" s="204">
        <f>G31+H31</f>
        <v>302174.94</v>
      </c>
      <c r="K31" s="204"/>
      <c r="L31" s="265">
        <v>5</v>
      </c>
    </row>
    <row r="32" spans="1:12">
      <c r="A32" s="1907">
        <v>6</v>
      </c>
      <c r="B32" s="48"/>
      <c r="C32" s="11" t="s">
        <v>3219</v>
      </c>
      <c r="D32" s="11"/>
      <c r="E32" s="48"/>
      <c r="F32" s="1460"/>
      <c r="G32" s="1976"/>
      <c r="H32" s="204"/>
      <c r="I32" s="48"/>
      <c r="J32" s="204">
        <f t="shared" si="0"/>
        <v>0</v>
      </c>
      <c r="K32" s="204"/>
      <c r="L32" s="265">
        <v>6</v>
      </c>
    </row>
    <row r="33" spans="1:12">
      <c r="A33" s="1907">
        <v>7</v>
      </c>
      <c r="B33" s="48"/>
      <c r="C33" s="11"/>
      <c r="D33" s="11"/>
      <c r="E33" s="48"/>
      <c r="F33" s="1460"/>
      <c r="G33" s="1976"/>
      <c r="H33" s="204"/>
      <c r="I33" s="48"/>
      <c r="J33" s="204">
        <f t="shared" si="0"/>
        <v>0</v>
      </c>
      <c r="K33" s="204"/>
      <c r="L33" s="265">
        <v>7</v>
      </c>
    </row>
    <row r="34" spans="1:12" ht="30">
      <c r="A34" s="1907">
        <v>8</v>
      </c>
      <c r="B34" s="2059" t="s">
        <v>3220</v>
      </c>
      <c r="C34" s="11" t="s">
        <v>1903</v>
      </c>
      <c r="D34" s="11"/>
      <c r="E34" s="48"/>
      <c r="F34" s="1460"/>
      <c r="G34" s="1976">
        <v>11900</v>
      </c>
      <c r="H34" s="204"/>
      <c r="I34" s="48"/>
      <c r="J34" s="204">
        <f t="shared" si="0"/>
        <v>11900</v>
      </c>
      <c r="K34" s="204"/>
      <c r="L34" s="265">
        <v>8</v>
      </c>
    </row>
    <row r="35" spans="1:12">
      <c r="A35" s="1907">
        <v>9</v>
      </c>
      <c r="B35" s="48"/>
      <c r="C35" s="11"/>
      <c r="D35" s="11"/>
      <c r="E35" s="48"/>
      <c r="F35" s="1460"/>
      <c r="G35" s="1976"/>
      <c r="H35" s="204"/>
      <c r="I35" s="48"/>
      <c r="J35" s="204">
        <f t="shared" si="0"/>
        <v>0</v>
      </c>
      <c r="K35" s="204"/>
      <c r="L35" s="265">
        <v>9</v>
      </c>
    </row>
    <row r="36" spans="1:12">
      <c r="A36" s="1907">
        <v>10</v>
      </c>
      <c r="B36" s="48"/>
      <c r="C36" s="2060" t="s">
        <v>4716</v>
      </c>
      <c r="D36" s="11"/>
      <c r="E36" s="48"/>
      <c r="F36" s="1460"/>
      <c r="G36" s="1976"/>
      <c r="H36" s="204"/>
      <c r="I36" s="48"/>
      <c r="J36" s="204">
        <f t="shared" si="0"/>
        <v>0</v>
      </c>
      <c r="K36" s="204">
        <v>-19878</v>
      </c>
      <c r="L36" s="265">
        <v>10</v>
      </c>
    </row>
    <row r="37" spans="1:12">
      <c r="A37" s="1907">
        <v>11</v>
      </c>
      <c r="B37" s="48"/>
      <c r="C37" s="11"/>
      <c r="D37" s="11"/>
      <c r="E37" s="48"/>
      <c r="F37" s="1460"/>
      <c r="G37" s="1976"/>
      <c r="H37" s="204"/>
      <c r="I37" s="48"/>
      <c r="J37" s="204">
        <f t="shared" si="0"/>
        <v>0</v>
      </c>
      <c r="K37" s="204"/>
      <c r="L37" s="265">
        <v>11</v>
      </c>
    </row>
    <row r="38" spans="1:12">
      <c r="A38" s="1357">
        <v>12</v>
      </c>
      <c r="B38" s="48"/>
      <c r="C38" s="11"/>
      <c r="D38" s="11"/>
      <c r="E38" s="48"/>
      <c r="F38" s="47"/>
      <c r="G38" s="204"/>
      <c r="H38" s="204"/>
      <c r="I38" s="48"/>
      <c r="J38" s="204">
        <f t="shared" si="0"/>
        <v>0</v>
      </c>
      <c r="K38" s="204"/>
      <c r="L38" s="265">
        <v>12</v>
      </c>
    </row>
    <row r="39" spans="1:12" ht="30">
      <c r="A39" s="1357">
        <v>13</v>
      </c>
      <c r="B39" s="2059" t="s">
        <v>3221</v>
      </c>
      <c r="C39" s="11" t="s">
        <v>3218</v>
      </c>
      <c r="D39" s="11"/>
      <c r="E39" s="48"/>
      <c r="F39" s="47"/>
      <c r="G39" s="204"/>
      <c r="H39" s="204">
        <v>234072.95999999999</v>
      </c>
      <c r="I39" s="48"/>
      <c r="J39" s="204">
        <f t="shared" ref="J39:J40" si="1">G39+H39</f>
        <v>234072.95999999999</v>
      </c>
      <c r="K39" s="204"/>
      <c r="L39" s="265">
        <v>13</v>
      </c>
    </row>
    <row r="40" spans="1:12">
      <c r="A40" s="1357">
        <v>14</v>
      </c>
      <c r="B40" s="48"/>
      <c r="C40" s="11" t="s">
        <v>3219</v>
      </c>
      <c r="D40" s="11"/>
      <c r="E40" s="48"/>
      <c r="F40" s="47"/>
      <c r="G40" s="204"/>
      <c r="H40" s="204"/>
      <c r="I40" s="48"/>
      <c r="J40" s="204">
        <f t="shared" si="1"/>
        <v>0</v>
      </c>
      <c r="K40" s="204"/>
      <c r="L40" s="265">
        <v>14</v>
      </c>
    </row>
    <row r="41" spans="1:12">
      <c r="A41" s="1357">
        <v>15</v>
      </c>
      <c r="B41" s="48"/>
      <c r="C41" s="11"/>
      <c r="D41" s="11"/>
      <c r="E41" s="48"/>
      <c r="F41" s="47"/>
      <c r="G41" s="204"/>
      <c r="H41" s="204"/>
      <c r="I41" s="48"/>
      <c r="J41" s="204">
        <f t="shared" si="0"/>
        <v>0</v>
      </c>
      <c r="K41" s="204"/>
      <c r="L41" s="265">
        <v>15</v>
      </c>
    </row>
    <row r="42" spans="1:12">
      <c r="A42" s="1357">
        <v>16</v>
      </c>
      <c r="B42" s="48"/>
      <c r="C42" s="11"/>
      <c r="D42" s="11"/>
      <c r="E42" s="48"/>
      <c r="F42" s="47"/>
      <c r="G42" s="204"/>
      <c r="H42" s="204"/>
      <c r="I42" s="48"/>
      <c r="J42" s="204">
        <f t="shared" si="0"/>
        <v>0</v>
      </c>
      <c r="K42" s="204"/>
      <c r="L42" s="265">
        <v>16</v>
      </c>
    </row>
    <row r="43" spans="1:12">
      <c r="A43" s="1357">
        <v>17</v>
      </c>
      <c r="B43" s="48"/>
      <c r="C43" s="11"/>
      <c r="D43" s="11"/>
      <c r="E43" s="48"/>
      <c r="F43" s="47"/>
      <c r="G43" s="204"/>
      <c r="H43" s="204"/>
      <c r="I43" s="48"/>
      <c r="J43" s="204">
        <f t="shared" si="0"/>
        <v>0</v>
      </c>
      <c r="K43" s="204"/>
      <c r="L43" s="265">
        <v>17</v>
      </c>
    </row>
    <row r="44" spans="1:12">
      <c r="A44" s="1357">
        <v>18</v>
      </c>
      <c r="B44" s="48" t="s">
        <v>4727</v>
      </c>
      <c r="C44" s="11"/>
      <c r="D44" s="11"/>
      <c r="E44" s="48"/>
      <c r="F44" s="47"/>
      <c r="G44" s="204"/>
      <c r="H44" s="204"/>
      <c r="I44" s="48"/>
      <c r="J44" s="204">
        <f t="shared" si="0"/>
        <v>0</v>
      </c>
      <c r="K44" s="204"/>
      <c r="L44" s="265">
        <v>18</v>
      </c>
    </row>
    <row r="45" spans="1:12">
      <c r="A45" s="1357">
        <v>19</v>
      </c>
      <c r="B45" s="48" t="s">
        <v>364</v>
      </c>
      <c r="C45" s="11"/>
      <c r="D45" s="11"/>
      <c r="E45" s="48"/>
      <c r="F45" s="47"/>
      <c r="G45" s="204"/>
      <c r="H45" s="204"/>
      <c r="I45" s="48"/>
      <c r="J45" s="204">
        <f t="shared" si="0"/>
        <v>0</v>
      </c>
      <c r="K45" s="204">
        <v>-877697</v>
      </c>
      <c r="L45" s="265">
        <v>19</v>
      </c>
    </row>
    <row r="46" spans="1:12">
      <c r="A46" s="1357">
        <v>20</v>
      </c>
      <c r="B46" s="48" t="s">
        <v>365</v>
      </c>
      <c r="C46" s="11"/>
      <c r="D46" s="11"/>
      <c r="E46" s="48"/>
      <c r="F46" s="47"/>
      <c r="G46" s="204"/>
      <c r="H46" s="204"/>
      <c r="I46" s="48"/>
      <c r="J46" s="204">
        <f t="shared" si="0"/>
        <v>0</v>
      </c>
      <c r="K46" s="204">
        <v>-103544.49</v>
      </c>
      <c r="L46" s="265">
        <v>20</v>
      </c>
    </row>
    <row r="47" spans="1:12">
      <c r="A47" s="1357">
        <v>21</v>
      </c>
      <c r="B47" s="48"/>
      <c r="C47" s="11"/>
      <c r="D47" s="11"/>
      <c r="E47" s="48"/>
      <c r="F47" s="47"/>
      <c r="G47" s="204"/>
      <c r="H47" s="204"/>
      <c r="I47" s="48"/>
      <c r="J47" s="204">
        <f t="shared" si="0"/>
        <v>0</v>
      </c>
      <c r="K47" s="204"/>
      <c r="L47" s="265">
        <v>21</v>
      </c>
    </row>
    <row r="48" spans="1:12">
      <c r="A48" s="1357">
        <v>22</v>
      </c>
      <c r="B48" s="48"/>
      <c r="C48" s="11"/>
      <c r="D48" s="11"/>
      <c r="E48" s="48"/>
      <c r="F48" s="47"/>
      <c r="G48" s="204"/>
      <c r="H48" s="204"/>
      <c r="I48" s="48"/>
      <c r="J48" s="204">
        <f t="shared" si="0"/>
        <v>0</v>
      </c>
      <c r="K48" s="204"/>
      <c r="L48" s="265">
        <v>22</v>
      </c>
    </row>
    <row r="49" spans="1:12">
      <c r="A49" s="1357">
        <v>23</v>
      </c>
      <c r="B49" s="48"/>
      <c r="C49" s="11"/>
      <c r="D49" s="11"/>
      <c r="E49" s="48"/>
      <c r="F49" s="47"/>
      <c r="G49" s="204"/>
      <c r="H49" s="204"/>
      <c r="I49" s="48"/>
      <c r="J49" s="204">
        <f t="shared" si="0"/>
        <v>0</v>
      </c>
      <c r="K49" s="204"/>
      <c r="L49" s="265">
        <v>23</v>
      </c>
    </row>
    <row r="50" spans="1:12">
      <c r="A50" s="1357">
        <v>24</v>
      </c>
      <c r="B50" s="48"/>
      <c r="C50" s="11"/>
      <c r="D50" s="11"/>
      <c r="E50" s="48"/>
      <c r="F50" s="47"/>
      <c r="G50" s="204"/>
      <c r="H50" s="204"/>
      <c r="I50" s="48"/>
      <c r="J50" s="204">
        <f t="shared" si="0"/>
        <v>0</v>
      </c>
      <c r="K50" s="204"/>
      <c r="L50" s="265">
        <v>24</v>
      </c>
    </row>
    <row r="51" spans="1:12">
      <c r="A51" s="1357">
        <v>25</v>
      </c>
      <c r="B51" s="48"/>
      <c r="C51" s="11"/>
      <c r="D51" s="11"/>
      <c r="E51" s="48"/>
      <c r="F51" s="47"/>
      <c r="G51" s="204"/>
      <c r="H51" s="240"/>
      <c r="I51" s="48"/>
      <c r="J51" s="204">
        <f t="shared" si="0"/>
        <v>0</v>
      </c>
      <c r="K51" s="204"/>
      <c r="L51" s="265">
        <v>25</v>
      </c>
    </row>
    <row r="52" spans="1:12">
      <c r="A52" s="1357">
        <v>26</v>
      </c>
      <c r="B52" s="48"/>
      <c r="C52" s="11"/>
      <c r="D52" s="11"/>
      <c r="E52" s="48"/>
      <c r="F52" s="47"/>
      <c r="G52" s="204"/>
      <c r="H52" s="204"/>
      <c r="I52" s="48"/>
      <c r="J52" s="204">
        <f t="shared" si="0"/>
        <v>0</v>
      </c>
      <c r="K52" s="204"/>
      <c r="L52" s="265">
        <v>26</v>
      </c>
    </row>
    <row r="53" spans="1:12">
      <c r="A53" s="1357">
        <v>27</v>
      </c>
      <c r="B53" s="48"/>
      <c r="C53" s="11"/>
      <c r="D53" s="11"/>
      <c r="E53" s="48"/>
      <c r="F53" s="47"/>
      <c r="G53" s="204"/>
      <c r="H53" s="204"/>
      <c r="I53" s="48"/>
      <c r="J53" s="204">
        <f t="shared" si="0"/>
        <v>0</v>
      </c>
      <c r="K53" s="204"/>
      <c r="L53" s="265">
        <v>27</v>
      </c>
    </row>
    <row r="54" spans="1:12">
      <c r="A54" s="1357">
        <v>28</v>
      </c>
      <c r="B54" s="48"/>
      <c r="C54" s="11"/>
      <c r="D54" s="11"/>
      <c r="E54" s="48"/>
      <c r="F54" s="47"/>
      <c r="G54" s="204"/>
      <c r="H54" s="204"/>
      <c r="I54" s="48"/>
      <c r="J54" s="204">
        <f t="shared" si="0"/>
        <v>0</v>
      </c>
      <c r="K54" s="204"/>
      <c r="L54" s="265">
        <v>28</v>
      </c>
    </row>
    <row r="55" spans="1:12">
      <c r="A55" s="1357">
        <v>29</v>
      </c>
      <c r="B55" s="48"/>
      <c r="C55" s="11"/>
      <c r="D55" s="11"/>
      <c r="E55" s="48"/>
      <c r="F55" s="47"/>
      <c r="G55" s="204"/>
      <c r="H55" s="204"/>
      <c r="I55" s="48"/>
      <c r="J55" s="204">
        <f t="shared" si="0"/>
        <v>0</v>
      </c>
      <c r="K55" s="204"/>
      <c r="L55" s="265">
        <v>29</v>
      </c>
    </row>
    <row r="56" spans="1:12">
      <c r="A56" s="1357">
        <v>30</v>
      </c>
      <c r="B56" s="48"/>
      <c r="C56" s="11"/>
      <c r="D56" s="11"/>
      <c r="E56" s="48"/>
      <c r="F56" s="47"/>
      <c r="G56" s="204"/>
      <c r="H56" s="204"/>
      <c r="I56" s="48"/>
      <c r="J56" s="204">
        <f t="shared" si="0"/>
        <v>0</v>
      </c>
      <c r="K56" s="204"/>
      <c r="L56" s="265">
        <v>30</v>
      </c>
    </row>
    <row r="57" spans="1:12">
      <c r="A57" s="1357">
        <v>31</v>
      </c>
      <c r="B57" s="48"/>
      <c r="C57" s="11"/>
      <c r="D57" s="11"/>
      <c r="E57" s="48"/>
      <c r="F57" s="47"/>
      <c r="G57" s="204"/>
      <c r="H57" s="204"/>
      <c r="I57" s="48"/>
      <c r="J57" s="204">
        <f t="shared" si="0"/>
        <v>0</v>
      </c>
      <c r="K57" s="204"/>
      <c r="L57" s="265">
        <v>31</v>
      </c>
    </row>
    <row r="58" spans="1:12">
      <c r="A58" s="1357">
        <v>32</v>
      </c>
      <c r="B58" s="48"/>
      <c r="C58" s="11"/>
      <c r="D58" s="11"/>
      <c r="E58" s="48"/>
      <c r="F58" s="47"/>
      <c r="G58" s="204"/>
      <c r="H58" s="204"/>
      <c r="I58" s="48"/>
      <c r="J58" s="204">
        <f t="shared" si="0"/>
        <v>0</v>
      </c>
      <c r="K58" s="204"/>
      <c r="L58" s="265">
        <v>32</v>
      </c>
    </row>
    <row r="59" spans="1:12">
      <c r="A59" s="1357">
        <v>33</v>
      </c>
      <c r="B59" s="48"/>
      <c r="C59" s="11"/>
      <c r="D59" s="11"/>
      <c r="E59" s="48"/>
      <c r="F59" s="47"/>
      <c r="G59" s="204"/>
      <c r="H59" s="204"/>
      <c r="I59" s="48"/>
      <c r="J59" s="204">
        <f t="shared" si="0"/>
        <v>0</v>
      </c>
      <c r="K59" s="204"/>
      <c r="L59" s="265">
        <v>33</v>
      </c>
    </row>
    <row r="60" spans="1:12">
      <c r="A60" s="1357">
        <v>34</v>
      </c>
      <c r="B60" s="48"/>
      <c r="C60" s="11"/>
      <c r="D60" s="11"/>
      <c r="E60" s="48"/>
      <c r="F60" s="47"/>
      <c r="G60" s="204"/>
      <c r="H60" s="204"/>
      <c r="I60" s="48"/>
      <c r="J60" s="204">
        <f t="shared" si="0"/>
        <v>0</v>
      </c>
      <c r="K60" s="204"/>
      <c r="L60" s="265">
        <v>34</v>
      </c>
    </row>
    <row r="61" spans="1:12">
      <c r="A61" s="1357">
        <v>35</v>
      </c>
      <c r="B61" s="48"/>
      <c r="C61" s="11"/>
      <c r="D61" s="11"/>
      <c r="E61" s="48"/>
      <c r="F61" s="47"/>
      <c r="G61" s="204"/>
      <c r="H61" s="204"/>
      <c r="I61" s="48"/>
      <c r="J61" s="204">
        <f t="shared" si="0"/>
        <v>0</v>
      </c>
      <c r="K61" s="204"/>
      <c r="L61" s="265">
        <v>35</v>
      </c>
    </row>
    <row r="62" spans="1:12">
      <c r="A62" s="1357">
        <v>36</v>
      </c>
      <c r="B62" s="48"/>
      <c r="C62" s="11"/>
      <c r="D62" s="11"/>
      <c r="E62" s="48"/>
      <c r="F62" s="47"/>
      <c r="G62" s="204"/>
      <c r="H62" s="204"/>
      <c r="I62" s="48"/>
      <c r="J62" s="204">
        <f t="shared" si="0"/>
        <v>0</v>
      </c>
      <c r="K62" s="204"/>
      <c r="L62" s="265">
        <v>36</v>
      </c>
    </row>
    <row r="63" spans="1:12">
      <c r="A63" s="1357">
        <v>37</v>
      </c>
      <c r="B63" s="48"/>
      <c r="C63" s="11"/>
      <c r="D63" s="11"/>
      <c r="E63" s="48"/>
      <c r="F63" s="47"/>
      <c r="G63" s="204"/>
      <c r="H63" s="204"/>
      <c r="I63" s="48"/>
      <c r="J63" s="204">
        <f t="shared" si="0"/>
        <v>0</v>
      </c>
      <c r="K63" s="204"/>
      <c r="L63" s="265">
        <v>37</v>
      </c>
    </row>
    <row r="64" spans="1:12" ht="15.75" thickBot="1">
      <c r="A64" s="1908">
        <v>38</v>
      </c>
      <c r="B64" s="286" t="s">
        <v>4055</v>
      </c>
      <c r="C64" s="73"/>
      <c r="D64" s="73"/>
      <c r="E64" s="74"/>
      <c r="F64" s="190"/>
      <c r="G64" s="2061">
        <f>SUM(G27:G63)</f>
        <v>327490.31</v>
      </c>
      <c r="H64" s="2061">
        <f>SUM(H27:H63)</f>
        <v>536247.9</v>
      </c>
      <c r="I64" s="74"/>
      <c r="J64" s="2061">
        <f>SUM(J27:J63)</f>
        <v>863738.21</v>
      </c>
      <c r="K64" s="2061">
        <f>SUM(K27:K63)</f>
        <v>-739533.49</v>
      </c>
      <c r="L64" s="266">
        <v>38</v>
      </c>
    </row>
    <row r="65" spans="1:12" ht="15.75">
      <c r="A65" s="75" t="s">
        <v>3840</v>
      </c>
      <c r="B65" s="11"/>
      <c r="C65" s="11"/>
      <c r="D65" s="11"/>
      <c r="E65" s="11"/>
      <c r="F65" s="75" t="s">
        <v>3840</v>
      </c>
      <c r="G65" s="11"/>
      <c r="H65" s="44"/>
    </row>
    <row r="66" spans="1:12">
      <c r="A66" s="44" t="s">
        <v>3841</v>
      </c>
      <c r="B66" s="44"/>
      <c r="C66" s="44"/>
      <c r="D66" s="44"/>
      <c r="E66" s="44"/>
      <c r="F66" s="44" t="s">
        <v>3842</v>
      </c>
      <c r="G66" s="44"/>
      <c r="H66" s="44"/>
      <c r="I66" s="44"/>
      <c r="J66" s="44"/>
      <c r="K66" s="44"/>
      <c r="L66" s="44"/>
    </row>
    <row r="67" spans="1:12" ht="15.75">
      <c r="A67" s="46" t="s">
        <v>2772</v>
      </c>
      <c r="B67" s="44"/>
      <c r="C67" s="44"/>
      <c r="D67" s="44"/>
      <c r="E67" s="44"/>
    </row>
    <row r="69" spans="1:12" ht="16.5" thickBot="1">
      <c r="A69" s="560" t="str">
        <f>'[33]Data Sheet'!$C$25</f>
        <v xml:space="preserve"> </v>
      </c>
      <c r="B69" s="11"/>
      <c r="C69" s="11"/>
      <c r="D69" s="458" t="str">
        <f>'[33]Data Sheet'!$C$40</f>
        <v xml:space="preserve"> </v>
      </c>
      <c r="E69" s="11" t="str">
        <f>'[33]Data Sheet'!$C$38</f>
        <v xml:space="preserve"> </v>
      </c>
      <c r="F69" s="560" t="str">
        <f>'[33]Data Sheet'!$C$25</f>
        <v xml:space="preserve"> </v>
      </c>
      <c r="G69" s="11"/>
      <c r="H69" s="11"/>
      <c r="I69" s="11"/>
      <c r="J69" s="458" t="str">
        <f>'[33]Data Sheet'!$C$40</f>
        <v xml:space="preserve"> </v>
      </c>
      <c r="K69" s="4" t="str">
        <f>'[33]Data Sheet'!$C$38</f>
        <v xml:space="preserve"> </v>
      </c>
    </row>
    <row r="70" spans="1:12" ht="15.75">
      <c r="A70" s="13"/>
      <c r="B70" s="426" t="s">
        <v>2161</v>
      </c>
      <c r="C70" s="426"/>
      <c r="D70" s="262"/>
      <c r="E70" s="263"/>
      <c r="F70" s="261"/>
      <c r="G70" s="426" t="s">
        <v>4498</v>
      </c>
      <c r="H70" s="426"/>
      <c r="I70" s="426"/>
      <c r="J70" s="262"/>
      <c r="K70" s="262"/>
      <c r="L70" s="263"/>
    </row>
    <row r="71" spans="1:12" ht="15.75" thickBot="1">
      <c r="A71" s="72"/>
      <c r="B71" s="73"/>
      <c r="C71" s="73"/>
      <c r="D71" s="569"/>
      <c r="E71" s="74"/>
      <c r="F71" s="72"/>
      <c r="G71" s="73"/>
      <c r="H71" s="73"/>
      <c r="I71" s="73"/>
      <c r="J71" s="73"/>
      <c r="K71" s="73"/>
      <c r="L71" s="74"/>
    </row>
    <row r="72" spans="1:12" ht="15.75" thickBot="1">
      <c r="A72" s="1356"/>
      <c r="B72" s="457" t="s">
        <v>647</v>
      </c>
      <c r="C72" s="262" t="s">
        <v>3742</v>
      </c>
      <c r="D72" s="262"/>
      <c r="E72" s="263"/>
      <c r="F72" s="261" t="s">
        <v>3923</v>
      </c>
      <c r="G72" s="263"/>
      <c r="H72" s="1981" t="s">
        <v>3924</v>
      </c>
      <c r="I72" s="2058" t="s">
        <v>3925</v>
      </c>
      <c r="J72" s="2062"/>
      <c r="K72" s="263" t="s">
        <v>3926</v>
      </c>
      <c r="L72" s="1356"/>
    </row>
    <row r="73" spans="1:12">
      <c r="A73" s="265" t="s">
        <v>4231</v>
      </c>
      <c r="B73" s="48"/>
      <c r="C73" s="11"/>
      <c r="D73" s="11"/>
      <c r="E73" s="48"/>
      <c r="F73" s="202" t="s">
        <v>1745</v>
      </c>
      <c r="G73" s="45"/>
      <c r="H73" s="1686" t="s">
        <v>1745</v>
      </c>
      <c r="I73" s="45" t="s">
        <v>1744</v>
      </c>
      <c r="J73" s="45" t="s">
        <v>3045</v>
      </c>
      <c r="K73" s="45" t="s">
        <v>3927</v>
      </c>
      <c r="L73" s="265" t="s">
        <v>4231</v>
      </c>
    </row>
    <row r="74" spans="1:12" ht="15.75" thickBot="1">
      <c r="A74" s="266" t="s">
        <v>4234</v>
      </c>
      <c r="B74" s="286" t="s">
        <v>74</v>
      </c>
      <c r="C74" s="401" t="s">
        <v>2140</v>
      </c>
      <c r="D74" s="401"/>
      <c r="E74" s="402"/>
      <c r="F74" s="400" t="s">
        <v>2141</v>
      </c>
      <c r="G74" s="402"/>
      <c r="H74" s="286" t="s">
        <v>2142</v>
      </c>
      <c r="I74" s="266" t="s">
        <v>4070</v>
      </c>
      <c r="J74" s="266" t="s">
        <v>4071</v>
      </c>
      <c r="K74" s="266" t="s">
        <v>4072</v>
      </c>
      <c r="L74" s="266" t="s">
        <v>4234</v>
      </c>
    </row>
    <row r="75" spans="1:12">
      <c r="A75" s="1907">
        <v>1</v>
      </c>
      <c r="B75" s="48"/>
      <c r="C75" s="11"/>
      <c r="D75" s="11"/>
      <c r="E75" s="48"/>
      <c r="F75" s="1460"/>
      <c r="G75" s="1976"/>
      <c r="H75" s="204"/>
      <c r="I75" s="48"/>
      <c r="J75" s="204">
        <f t="shared" ref="J75:J128" si="2">G75+H75</f>
        <v>0</v>
      </c>
      <c r="K75" s="204"/>
      <c r="L75" s="1907">
        <v>1</v>
      </c>
    </row>
    <row r="76" spans="1:12">
      <c r="A76" s="1907">
        <v>2</v>
      </c>
      <c r="B76" s="48"/>
      <c r="C76" s="11"/>
      <c r="D76" s="11"/>
      <c r="E76" s="48"/>
      <c r="F76" s="1460"/>
      <c r="G76" s="1976"/>
      <c r="H76" s="204"/>
      <c r="I76" s="48"/>
      <c r="J76" s="204">
        <f t="shared" si="2"/>
        <v>0</v>
      </c>
      <c r="K76" s="204"/>
      <c r="L76" s="1907">
        <v>2</v>
      </c>
    </row>
    <row r="77" spans="1:12">
      <c r="A77" s="1907">
        <v>3</v>
      </c>
      <c r="B77" s="48"/>
      <c r="C77" s="11"/>
      <c r="D77" s="11"/>
      <c r="E77" s="48"/>
      <c r="F77" s="1460"/>
      <c r="G77" s="1976"/>
      <c r="H77" s="204"/>
      <c r="I77" s="48"/>
      <c r="J77" s="204">
        <f t="shared" si="2"/>
        <v>0</v>
      </c>
      <c r="K77" s="204"/>
      <c r="L77" s="1907">
        <v>3</v>
      </c>
    </row>
    <row r="78" spans="1:12">
      <c r="A78" s="1907">
        <v>4</v>
      </c>
      <c r="B78" s="48"/>
      <c r="C78" s="11"/>
      <c r="D78" s="11"/>
      <c r="E78" s="48"/>
      <c r="F78" s="1460"/>
      <c r="G78" s="1976"/>
      <c r="H78" s="204"/>
      <c r="I78" s="48"/>
      <c r="J78" s="204">
        <f t="shared" si="2"/>
        <v>0</v>
      </c>
      <c r="K78" s="204"/>
      <c r="L78" s="1907">
        <v>4</v>
      </c>
    </row>
    <row r="79" spans="1:12">
      <c r="A79" s="1907">
        <v>5</v>
      </c>
      <c r="B79" s="48"/>
      <c r="C79" s="11"/>
      <c r="D79" s="11"/>
      <c r="E79" s="48"/>
      <c r="F79" s="1460"/>
      <c r="G79" s="1976"/>
      <c r="H79" s="204"/>
      <c r="I79" s="48"/>
      <c r="J79" s="204">
        <f t="shared" si="2"/>
        <v>0</v>
      </c>
      <c r="K79" s="204"/>
      <c r="L79" s="1907">
        <v>5</v>
      </c>
    </row>
    <row r="80" spans="1:12">
      <c r="A80" s="1907">
        <v>6</v>
      </c>
      <c r="B80" s="48"/>
      <c r="C80" s="11"/>
      <c r="D80" s="11"/>
      <c r="E80" s="48"/>
      <c r="F80" s="1460"/>
      <c r="G80" s="1976"/>
      <c r="H80" s="204"/>
      <c r="I80" s="48"/>
      <c r="J80" s="204">
        <f t="shared" si="2"/>
        <v>0</v>
      </c>
      <c r="K80" s="204"/>
      <c r="L80" s="1907">
        <v>6</v>
      </c>
    </row>
    <row r="81" spans="1:12">
      <c r="A81" s="1907">
        <v>7</v>
      </c>
      <c r="B81" s="48"/>
      <c r="C81" s="11"/>
      <c r="D81" s="11"/>
      <c r="E81" s="48"/>
      <c r="F81" s="1460"/>
      <c r="G81" s="1976"/>
      <c r="H81" s="204"/>
      <c r="I81" s="48"/>
      <c r="J81" s="204">
        <f t="shared" si="2"/>
        <v>0</v>
      </c>
      <c r="K81" s="204"/>
      <c r="L81" s="1907">
        <v>7</v>
      </c>
    </row>
    <row r="82" spans="1:12">
      <c r="A82" s="1907">
        <v>8</v>
      </c>
      <c r="B82" s="48"/>
      <c r="C82" s="11"/>
      <c r="D82" s="11"/>
      <c r="E82" s="48"/>
      <c r="F82" s="1460"/>
      <c r="G82" s="1976"/>
      <c r="H82" s="204"/>
      <c r="I82" s="48"/>
      <c r="J82" s="204">
        <f t="shared" si="2"/>
        <v>0</v>
      </c>
      <c r="K82" s="204"/>
      <c r="L82" s="1907">
        <v>8</v>
      </c>
    </row>
    <row r="83" spans="1:12">
      <c r="A83" s="1907">
        <v>9</v>
      </c>
      <c r="B83" s="48"/>
      <c r="C83" s="11"/>
      <c r="D83" s="11"/>
      <c r="E83" s="48"/>
      <c r="F83" s="1460"/>
      <c r="G83" s="1976"/>
      <c r="H83" s="204"/>
      <c r="I83" s="48"/>
      <c r="J83" s="204">
        <f t="shared" si="2"/>
        <v>0</v>
      </c>
      <c r="K83" s="204"/>
      <c r="L83" s="1907">
        <v>9</v>
      </c>
    </row>
    <row r="84" spans="1:12">
      <c r="A84" s="1907">
        <v>10</v>
      </c>
      <c r="B84" s="48"/>
      <c r="C84" s="11"/>
      <c r="D84" s="11"/>
      <c r="E84" s="48"/>
      <c r="F84" s="1460"/>
      <c r="G84" s="1976"/>
      <c r="H84" s="204"/>
      <c r="I84" s="48"/>
      <c r="J84" s="204">
        <f t="shared" si="2"/>
        <v>0</v>
      </c>
      <c r="K84" s="204"/>
      <c r="L84" s="1907">
        <v>10</v>
      </c>
    </row>
    <row r="85" spans="1:12">
      <c r="A85" s="1907">
        <v>11</v>
      </c>
      <c r="B85" s="48"/>
      <c r="C85" s="11"/>
      <c r="D85" s="11"/>
      <c r="E85" s="48"/>
      <c r="F85" s="1460"/>
      <c r="G85" s="1976"/>
      <c r="H85" s="204"/>
      <c r="I85" s="48"/>
      <c r="J85" s="204">
        <f t="shared" si="2"/>
        <v>0</v>
      </c>
      <c r="K85" s="204"/>
      <c r="L85" s="1907">
        <v>11</v>
      </c>
    </row>
    <row r="86" spans="1:12">
      <c r="A86" s="1357">
        <v>12</v>
      </c>
      <c r="B86" s="48"/>
      <c r="C86" s="11"/>
      <c r="D86" s="11"/>
      <c r="E86" s="48"/>
      <c r="F86" s="47"/>
      <c r="G86" s="204"/>
      <c r="H86" s="204"/>
      <c r="I86" s="48"/>
      <c r="J86" s="204">
        <f t="shared" si="2"/>
        <v>0</v>
      </c>
      <c r="K86" s="204"/>
      <c r="L86" s="1357">
        <v>12</v>
      </c>
    </row>
    <row r="87" spans="1:12">
      <c r="A87" s="1357">
        <v>13</v>
      </c>
      <c r="B87" s="48"/>
      <c r="C87" s="11"/>
      <c r="D87" s="11"/>
      <c r="E87" s="48"/>
      <c r="F87" s="47"/>
      <c r="G87" s="204"/>
      <c r="H87" s="204"/>
      <c r="I87" s="48"/>
      <c r="J87" s="204">
        <f t="shared" si="2"/>
        <v>0</v>
      </c>
      <c r="K87" s="204"/>
      <c r="L87" s="1357">
        <v>13</v>
      </c>
    </row>
    <row r="88" spans="1:12">
      <c r="A88" s="1357">
        <v>14</v>
      </c>
      <c r="B88" s="48"/>
      <c r="C88" s="11"/>
      <c r="D88" s="11"/>
      <c r="E88" s="48"/>
      <c r="F88" s="47"/>
      <c r="G88" s="204"/>
      <c r="H88" s="204"/>
      <c r="I88" s="48"/>
      <c r="J88" s="204">
        <f t="shared" si="2"/>
        <v>0</v>
      </c>
      <c r="K88" s="204"/>
      <c r="L88" s="1357">
        <v>14</v>
      </c>
    </row>
    <row r="89" spans="1:12">
      <c r="A89" s="1357">
        <v>15</v>
      </c>
      <c r="B89" s="48"/>
      <c r="C89" s="11"/>
      <c r="D89" s="11"/>
      <c r="E89" s="48"/>
      <c r="F89" s="47"/>
      <c r="G89" s="204"/>
      <c r="H89" s="204"/>
      <c r="I89" s="48"/>
      <c r="J89" s="204">
        <f t="shared" si="2"/>
        <v>0</v>
      </c>
      <c r="K89" s="204"/>
      <c r="L89" s="1357">
        <v>15</v>
      </c>
    </row>
    <row r="90" spans="1:12">
      <c r="A90" s="1357">
        <v>16</v>
      </c>
      <c r="B90" s="48"/>
      <c r="C90" s="11"/>
      <c r="D90" s="11"/>
      <c r="E90" s="48"/>
      <c r="F90" s="47"/>
      <c r="G90" s="204"/>
      <c r="H90" s="204"/>
      <c r="I90" s="48"/>
      <c r="J90" s="204">
        <f t="shared" si="2"/>
        <v>0</v>
      </c>
      <c r="K90" s="204"/>
      <c r="L90" s="1357">
        <v>16</v>
      </c>
    </row>
    <row r="91" spans="1:12">
      <c r="A91" s="1357">
        <v>17</v>
      </c>
      <c r="B91" s="48"/>
      <c r="C91" s="11"/>
      <c r="D91" s="11"/>
      <c r="E91" s="48"/>
      <c r="F91" s="47"/>
      <c r="G91" s="204"/>
      <c r="H91" s="204"/>
      <c r="I91" s="48"/>
      <c r="J91" s="204">
        <f t="shared" si="2"/>
        <v>0</v>
      </c>
      <c r="K91" s="204"/>
      <c r="L91" s="1357">
        <v>17</v>
      </c>
    </row>
    <row r="92" spans="1:12">
      <c r="A92" s="1357">
        <v>18</v>
      </c>
      <c r="B92" s="48"/>
      <c r="C92" s="11"/>
      <c r="D92" s="11"/>
      <c r="E92" s="48"/>
      <c r="F92" s="47"/>
      <c r="G92" s="204"/>
      <c r="H92" s="204"/>
      <c r="I92" s="48"/>
      <c r="J92" s="204">
        <f t="shared" si="2"/>
        <v>0</v>
      </c>
      <c r="K92" s="204"/>
      <c r="L92" s="1357">
        <v>18</v>
      </c>
    </row>
    <row r="93" spans="1:12">
      <c r="A93" s="1357">
        <v>19</v>
      </c>
      <c r="B93" s="48"/>
      <c r="C93" s="11"/>
      <c r="D93" s="11"/>
      <c r="E93" s="48"/>
      <c r="F93" s="47"/>
      <c r="G93" s="204"/>
      <c r="H93" s="204"/>
      <c r="I93" s="48"/>
      <c r="J93" s="204">
        <f t="shared" si="2"/>
        <v>0</v>
      </c>
      <c r="K93" s="204"/>
      <c r="L93" s="1357">
        <v>19</v>
      </c>
    </row>
    <row r="94" spans="1:12">
      <c r="A94" s="1357">
        <v>20</v>
      </c>
      <c r="B94" s="48"/>
      <c r="C94" s="11"/>
      <c r="D94" s="11"/>
      <c r="E94" s="48"/>
      <c r="F94" s="47"/>
      <c r="G94" s="204"/>
      <c r="H94" s="204"/>
      <c r="I94" s="48"/>
      <c r="J94" s="204">
        <f t="shared" si="2"/>
        <v>0</v>
      </c>
      <c r="K94" s="204"/>
      <c r="L94" s="1357">
        <v>20</v>
      </c>
    </row>
    <row r="95" spans="1:12">
      <c r="A95" s="1357">
        <v>21</v>
      </c>
      <c r="B95" s="48"/>
      <c r="C95" s="11"/>
      <c r="D95" s="11"/>
      <c r="E95" s="48"/>
      <c r="F95" s="47"/>
      <c r="G95" s="204"/>
      <c r="H95" s="204"/>
      <c r="I95" s="48"/>
      <c r="J95" s="204">
        <f t="shared" si="2"/>
        <v>0</v>
      </c>
      <c r="K95" s="204"/>
      <c r="L95" s="1357">
        <v>21</v>
      </c>
    </row>
    <row r="96" spans="1:12">
      <c r="A96" s="1357">
        <v>22</v>
      </c>
      <c r="B96" s="48"/>
      <c r="C96" s="11"/>
      <c r="D96" s="11"/>
      <c r="E96" s="48"/>
      <c r="F96" s="47"/>
      <c r="G96" s="204"/>
      <c r="H96" s="204"/>
      <c r="I96" s="48"/>
      <c r="J96" s="204">
        <f t="shared" si="2"/>
        <v>0</v>
      </c>
      <c r="K96" s="204"/>
      <c r="L96" s="1357">
        <v>22</v>
      </c>
    </row>
    <row r="97" spans="1:12">
      <c r="A97" s="1357">
        <v>23</v>
      </c>
      <c r="B97" s="48"/>
      <c r="C97" s="11"/>
      <c r="D97" s="11"/>
      <c r="E97" s="48"/>
      <c r="F97" s="47"/>
      <c r="G97" s="204"/>
      <c r="H97" s="204"/>
      <c r="I97" s="48"/>
      <c r="J97" s="204">
        <f t="shared" si="2"/>
        <v>0</v>
      </c>
      <c r="K97" s="204"/>
      <c r="L97" s="1357">
        <v>23</v>
      </c>
    </row>
    <row r="98" spans="1:12">
      <c r="A98" s="1357">
        <v>24</v>
      </c>
      <c r="B98" s="48"/>
      <c r="C98" s="11"/>
      <c r="D98" s="11"/>
      <c r="E98" s="48"/>
      <c r="F98" s="47"/>
      <c r="G98" s="204"/>
      <c r="H98" s="204"/>
      <c r="I98" s="48"/>
      <c r="J98" s="204">
        <f t="shared" si="2"/>
        <v>0</v>
      </c>
      <c r="K98" s="204"/>
      <c r="L98" s="1357">
        <v>24</v>
      </c>
    </row>
    <row r="99" spans="1:12">
      <c r="A99" s="1357">
        <v>25</v>
      </c>
      <c r="B99" s="48"/>
      <c r="C99" s="11"/>
      <c r="D99" s="11"/>
      <c r="E99" s="48"/>
      <c r="F99" s="47"/>
      <c r="G99" s="204"/>
      <c r="H99" s="204"/>
      <c r="I99" s="48"/>
      <c r="J99" s="204">
        <f t="shared" si="2"/>
        <v>0</v>
      </c>
      <c r="K99" s="204"/>
      <c r="L99" s="1357">
        <v>25</v>
      </c>
    </row>
    <row r="100" spans="1:12">
      <c r="A100" s="1357">
        <v>26</v>
      </c>
      <c r="B100" s="48"/>
      <c r="C100" s="11"/>
      <c r="D100" s="11"/>
      <c r="E100" s="48"/>
      <c r="F100" s="47"/>
      <c r="G100" s="204"/>
      <c r="H100" s="204"/>
      <c r="I100" s="48"/>
      <c r="J100" s="204">
        <f t="shared" si="2"/>
        <v>0</v>
      </c>
      <c r="K100" s="204"/>
      <c r="L100" s="1357">
        <v>26</v>
      </c>
    </row>
    <row r="101" spans="1:12">
      <c r="A101" s="1357">
        <v>27</v>
      </c>
      <c r="B101" s="48"/>
      <c r="C101" s="11"/>
      <c r="D101" s="11"/>
      <c r="E101" s="48"/>
      <c r="F101" s="47"/>
      <c r="G101" s="204"/>
      <c r="H101" s="204"/>
      <c r="I101" s="48"/>
      <c r="J101" s="204">
        <f t="shared" si="2"/>
        <v>0</v>
      </c>
      <c r="K101" s="204"/>
      <c r="L101" s="1357">
        <v>27</v>
      </c>
    </row>
    <row r="102" spans="1:12">
      <c r="A102" s="1357">
        <v>28</v>
      </c>
      <c r="B102" s="48"/>
      <c r="C102" s="11"/>
      <c r="D102" s="11"/>
      <c r="E102" s="48"/>
      <c r="F102" s="47"/>
      <c r="G102" s="204"/>
      <c r="H102" s="204"/>
      <c r="I102" s="48"/>
      <c r="J102" s="204">
        <f t="shared" si="2"/>
        <v>0</v>
      </c>
      <c r="K102" s="204"/>
      <c r="L102" s="1357">
        <v>28</v>
      </c>
    </row>
    <row r="103" spans="1:12">
      <c r="A103" s="1357">
        <v>29</v>
      </c>
      <c r="B103" s="48"/>
      <c r="C103" s="11"/>
      <c r="D103" s="11"/>
      <c r="E103" s="48"/>
      <c r="F103" s="47"/>
      <c r="G103" s="204"/>
      <c r="H103" s="204"/>
      <c r="I103" s="48"/>
      <c r="J103" s="204">
        <f t="shared" si="2"/>
        <v>0</v>
      </c>
      <c r="K103" s="204"/>
      <c r="L103" s="1357">
        <v>29</v>
      </c>
    </row>
    <row r="104" spans="1:12">
      <c r="A104" s="1357">
        <v>30</v>
      </c>
      <c r="B104" s="48"/>
      <c r="C104" s="11"/>
      <c r="D104" s="11"/>
      <c r="E104" s="48"/>
      <c r="F104" s="47"/>
      <c r="G104" s="204"/>
      <c r="H104" s="204"/>
      <c r="I104" s="48"/>
      <c r="J104" s="204">
        <f t="shared" si="2"/>
        <v>0</v>
      </c>
      <c r="K104" s="204"/>
      <c r="L104" s="1357">
        <v>30</v>
      </c>
    </row>
    <row r="105" spans="1:12">
      <c r="A105" s="1357">
        <v>31</v>
      </c>
      <c r="B105" s="48"/>
      <c r="C105" s="11"/>
      <c r="D105" s="11"/>
      <c r="E105" s="48"/>
      <c r="F105" s="47"/>
      <c r="G105" s="204"/>
      <c r="H105" s="204"/>
      <c r="I105" s="48"/>
      <c r="J105" s="204">
        <f t="shared" si="2"/>
        <v>0</v>
      </c>
      <c r="K105" s="204"/>
      <c r="L105" s="1357">
        <v>31</v>
      </c>
    </row>
    <row r="106" spans="1:12">
      <c r="A106" s="1357">
        <v>32</v>
      </c>
      <c r="B106" s="48"/>
      <c r="C106" s="11"/>
      <c r="D106" s="11"/>
      <c r="E106" s="48"/>
      <c r="F106" s="47"/>
      <c r="G106" s="204"/>
      <c r="H106" s="204"/>
      <c r="I106" s="48"/>
      <c r="J106" s="204">
        <f t="shared" si="2"/>
        <v>0</v>
      </c>
      <c r="K106" s="204"/>
      <c r="L106" s="1357">
        <v>32</v>
      </c>
    </row>
    <row r="107" spans="1:12">
      <c r="A107" s="1357">
        <v>33</v>
      </c>
      <c r="B107" s="48"/>
      <c r="C107" s="11"/>
      <c r="D107" s="11"/>
      <c r="E107" s="48"/>
      <c r="F107" s="47"/>
      <c r="G107" s="204"/>
      <c r="H107" s="204"/>
      <c r="I107" s="48"/>
      <c r="J107" s="204">
        <f t="shared" si="2"/>
        <v>0</v>
      </c>
      <c r="K107" s="204"/>
      <c r="L107" s="1357">
        <v>33</v>
      </c>
    </row>
    <row r="108" spans="1:12">
      <c r="A108" s="1357">
        <v>34</v>
      </c>
      <c r="B108" s="48"/>
      <c r="C108" s="11"/>
      <c r="D108" s="11"/>
      <c r="E108" s="48"/>
      <c r="F108" s="47"/>
      <c r="G108" s="204"/>
      <c r="H108" s="204"/>
      <c r="I108" s="48"/>
      <c r="J108" s="204">
        <f t="shared" si="2"/>
        <v>0</v>
      </c>
      <c r="K108" s="204"/>
      <c r="L108" s="1357">
        <v>34</v>
      </c>
    </row>
    <row r="109" spans="1:12">
      <c r="A109" s="1357">
        <v>35</v>
      </c>
      <c r="B109" s="48"/>
      <c r="C109" s="11"/>
      <c r="D109" s="11"/>
      <c r="E109" s="48"/>
      <c r="F109" s="47"/>
      <c r="G109" s="204"/>
      <c r="H109" s="204"/>
      <c r="I109" s="48"/>
      <c r="J109" s="204">
        <f t="shared" si="2"/>
        <v>0</v>
      </c>
      <c r="K109" s="204"/>
      <c r="L109" s="1357">
        <v>35</v>
      </c>
    </row>
    <row r="110" spans="1:12">
      <c r="A110" s="1357">
        <v>36</v>
      </c>
      <c r="B110" s="48"/>
      <c r="C110" s="11"/>
      <c r="D110" s="11"/>
      <c r="E110" s="48"/>
      <c r="F110" s="47"/>
      <c r="G110" s="204"/>
      <c r="H110" s="204"/>
      <c r="I110" s="48"/>
      <c r="J110" s="204">
        <f t="shared" si="2"/>
        <v>0</v>
      </c>
      <c r="K110" s="204"/>
      <c r="L110" s="1357">
        <v>36</v>
      </c>
    </row>
    <row r="111" spans="1:12">
      <c r="A111" s="1357">
        <v>37</v>
      </c>
      <c r="B111" s="48"/>
      <c r="C111" s="11"/>
      <c r="D111" s="11"/>
      <c r="E111" s="48"/>
      <c r="F111" s="47"/>
      <c r="G111" s="204"/>
      <c r="H111" s="204"/>
      <c r="I111" s="48"/>
      <c r="J111" s="204">
        <f t="shared" si="2"/>
        <v>0</v>
      </c>
      <c r="K111" s="204"/>
      <c r="L111" s="1357">
        <v>37</v>
      </c>
    </row>
    <row r="112" spans="1:12">
      <c r="A112" s="1357">
        <v>38</v>
      </c>
      <c r="B112" s="48"/>
      <c r="C112" s="11"/>
      <c r="D112" s="11"/>
      <c r="E112" s="48"/>
      <c r="F112" s="47"/>
      <c r="G112" s="204"/>
      <c r="H112" s="204"/>
      <c r="I112" s="48"/>
      <c r="J112" s="204">
        <f t="shared" si="2"/>
        <v>0</v>
      </c>
      <c r="K112" s="204"/>
      <c r="L112" s="1357">
        <v>38</v>
      </c>
    </row>
    <row r="113" spans="1:12">
      <c r="A113" s="1357">
        <v>39</v>
      </c>
      <c r="B113" s="48"/>
      <c r="C113" s="11"/>
      <c r="D113" s="11"/>
      <c r="E113" s="48"/>
      <c r="F113" s="47"/>
      <c r="G113" s="204"/>
      <c r="H113" s="204"/>
      <c r="I113" s="48"/>
      <c r="J113" s="204">
        <f t="shared" si="2"/>
        <v>0</v>
      </c>
      <c r="K113" s="204"/>
      <c r="L113" s="1357">
        <v>39</v>
      </c>
    </row>
    <row r="114" spans="1:12">
      <c r="A114" s="1357">
        <v>40</v>
      </c>
      <c r="B114" s="48"/>
      <c r="C114" s="11"/>
      <c r="D114" s="11"/>
      <c r="E114" s="48"/>
      <c r="F114" s="47"/>
      <c r="G114" s="204"/>
      <c r="H114" s="204"/>
      <c r="I114" s="48"/>
      <c r="J114" s="204">
        <f t="shared" si="2"/>
        <v>0</v>
      </c>
      <c r="K114" s="204"/>
      <c r="L114" s="1357">
        <v>40</v>
      </c>
    </row>
    <row r="115" spans="1:12">
      <c r="A115" s="1357">
        <v>41</v>
      </c>
      <c r="B115" s="48"/>
      <c r="C115" s="11"/>
      <c r="D115" s="11"/>
      <c r="E115" s="48"/>
      <c r="F115" s="47"/>
      <c r="G115" s="204"/>
      <c r="H115" s="204"/>
      <c r="I115" s="48"/>
      <c r="J115" s="204">
        <f t="shared" si="2"/>
        <v>0</v>
      </c>
      <c r="K115" s="204"/>
      <c r="L115" s="1357">
        <v>41</v>
      </c>
    </row>
    <row r="116" spans="1:12">
      <c r="A116" s="1357">
        <v>42</v>
      </c>
      <c r="B116" s="48"/>
      <c r="C116" s="11"/>
      <c r="D116" s="11"/>
      <c r="E116" s="48"/>
      <c r="F116" s="47"/>
      <c r="G116" s="204"/>
      <c r="H116" s="204"/>
      <c r="I116" s="48"/>
      <c r="J116" s="204">
        <f t="shared" si="2"/>
        <v>0</v>
      </c>
      <c r="K116" s="204"/>
      <c r="L116" s="1357">
        <v>42</v>
      </c>
    </row>
    <row r="117" spans="1:12">
      <c r="A117" s="1357">
        <v>43</v>
      </c>
      <c r="B117" s="48"/>
      <c r="C117" s="11"/>
      <c r="D117" s="11"/>
      <c r="E117" s="48"/>
      <c r="F117" s="47"/>
      <c r="G117" s="204"/>
      <c r="H117" s="204"/>
      <c r="I117" s="48"/>
      <c r="J117" s="204">
        <f t="shared" si="2"/>
        <v>0</v>
      </c>
      <c r="K117" s="204"/>
      <c r="L117" s="1357">
        <v>43</v>
      </c>
    </row>
    <row r="118" spans="1:12">
      <c r="A118" s="1357">
        <v>44</v>
      </c>
      <c r="B118" s="48"/>
      <c r="C118" s="11"/>
      <c r="D118" s="11"/>
      <c r="E118" s="48"/>
      <c r="F118" s="47"/>
      <c r="G118" s="204"/>
      <c r="H118" s="204"/>
      <c r="I118" s="48"/>
      <c r="J118" s="204">
        <f t="shared" si="2"/>
        <v>0</v>
      </c>
      <c r="K118" s="204"/>
      <c r="L118" s="1357">
        <v>44</v>
      </c>
    </row>
    <row r="119" spans="1:12">
      <c r="A119" s="1357">
        <v>45</v>
      </c>
      <c r="B119" s="48"/>
      <c r="C119" s="11"/>
      <c r="D119" s="11"/>
      <c r="E119" s="48"/>
      <c r="F119" s="47"/>
      <c r="G119" s="204"/>
      <c r="H119" s="204"/>
      <c r="I119" s="48"/>
      <c r="J119" s="204">
        <f t="shared" si="2"/>
        <v>0</v>
      </c>
      <c r="K119" s="204"/>
      <c r="L119" s="1357">
        <v>45</v>
      </c>
    </row>
    <row r="120" spans="1:12">
      <c r="A120" s="1357">
        <v>46</v>
      </c>
      <c r="B120" s="48"/>
      <c r="C120" s="11"/>
      <c r="D120" s="11"/>
      <c r="E120" s="48"/>
      <c r="F120" s="47"/>
      <c r="G120" s="204"/>
      <c r="H120" s="204"/>
      <c r="I120" s="48"/>
      <c r="J120" s="204">
        <f t="shared" si="2"/>
        <v>0</v>
      </c>
      <c r="K120" s="204"/>
      <c r="L120" s="1357">
        <v>46</v>
      </c>
    </row>
    <row r="121" spans="1:12">
      <c r="A121" s="1357">
        <v>47</v>
      </c>
      <c r="B121" s="48"/>
      <c r="C121" s="11"/>
      <c r="D121" s="11"/>
      <c r="E121" s="48"/>
      <c r="F121" s="47"/>
      <c r="G121" s="204"/>
      <c r="H121" s="204"/>
      <c r="I121" s="48"/>
      <c r="J121" s="204">
        <f t="shared" si="2"/>
        <v>0</v>
      </c>
      <c r="K121" s="204"/>
      <c r="L121" s="1357">
        <v>47</v>
      </c>
    </row>
    <row r="122" spans="1:12">
      <c r="A122" s="1357">
        <v>48</v>
      </c>
      <c r="B122" s="48"/>
      <c r="C122" s="11"/>
      <c r="D122" s="11"/>
      <c r="E122" s="48"/>
      <c r="F122" s="47"/>
      <c r="G122" s="204"/>
      <c r="H122" s="204"/>
      <c r="I122" s="48"/>
      <c r="J122" s="204">
        <f t="shared" si="2"/>
        <v>0</v>
      </c>
      <c r="K122" s="204"/>
      <c r="L122" s="1357">
        <v>48</v>
      </c>
    </row>
    <row r="123" spans="1:12">
      <c r="A123" s="1357">
        <v>49</v>
      </c>
      <c r="B123" s="48"/>
      <c r="C123" s="11"/>
      <c r="D123" s="11"/>
      <c r="E123" s="48"/>
      <c r="F123" s="47"/>
      <c r="G123" s="204"/>
      <c r="H123" s="204"/>
      <c r="I123" s="48"/>
      <c r="J123" s="204">
        <f t="shared" si="2"/>
        <v>0</v>
      </c>
      <c r="K123" s="204"/>
      <c r="L123" s="1357">
        <v>49</v>
      </c>
    </row>
    <row r="124" spans="1:12">
      <c r="A124" s="1357">
        <v>50</v>
      </c>
      <c r="B124" s="48"/>
      <c r="C124" s="11"/>
      <c r="D124" s="11"/>
      <c r="E124" s="48"/>
      <c r="F124" s="47"/>
      <c r="G124" s="204"/>
      <c r="H124" s="204"/>
      <c r="I124" s="48"/>
      <c r="J124" s="204">
        <f t="shared" si="2"/>
        <v>0</v>
      </c>
      <c r="K124" s="204"/>
      <c r="L124" s="1357">
        <v>50</v>
      </c>
    </row>
    <row r="125" spans="1:12">
      <c r="A125" s="1357">
        <v>51</v>
      </c>
      <c r="B125" s="48"/>
      <c r="C125" s="11"/>
      <c r="D125" s="11"/>
      <c r="E125" s="48"/>
      <c r="F125" s="47"/>
      <c r="G125" s="204"/>
      <c r="H125" s="204"/>
      <c r="I125" s="48"/>
      <c r="J125" s="204">
        <f t="shared" si="2"/>
        <v>0</v>
      </c>
      <c r="K125" s="204"/>
      <c r="L125" s="1357">
        <v>51</v>
      </c>
    </row>
    <row r="126" spans="1:12">
      <c r="A126" s="1357">
        <v>52</v>
      </c>
      <c r="B126" s="48"/>
      <c r="C126" s="11"/>
      <c r="D126" s="11"/>
      <c r="E126" s="48"/>
      <c r="F126" s="47"/>
      <c r="G126" s="204"/>
      <c r="H126" s="204"/>
      <c r="I126" s="48"/>
      <c r="J126" s="204">
        <f t="shared" si="2"/>
        <v>0</v>
      </c>
      <c r="K126" s="204"/>
      <c r="L126" s="1357">
        <v>52</v>
      </c>
    </row>
    <row r="127" spans="1:12">
      <c r="A127" s="1357">
        <v>53</v>
      </c>
      <c r="B127" s="48"/>
      <c r="C127" s="11"/>
      <c r="D127" s="11"/>
      <c r="E127" s="48"/>
      <c r="F127" s="47"/>
      <c r="G127" s="204"/>
      <c r="H127" s="204"/>
      <c r="I127" s="48"/>
      <c r="J127" s="204">
        <f t="shared" si="2"/>
        <v>0</v>
      </c>
      <c r="K127" s="204"/>
      <c r="L127" s="1357">
        <v>53</v>
      </c>
    </row>
    <row r="128" spans="1:12">
      <c r="A128" s="1357">
        <v>54</v>
      </c>
      <c r="B128" s="48"/>
      <c r="C128" s="11"/>
      <c r="D128" s="11"/>
      <c r="E128" s="48"/>
      <c r="F128" s="47"/>
      <c r="G128" s="204"/>
      <c r="H128" s="204"/>
      <c r="I128" s="48"/>
      <c r="J128" s="204">
        <f t="shared" si="2"/>
        <v>0</v>
      </c>
      <c r="K128" s="204"/>
      <c r="L128" s="1357">
        <v>54</v>
      </c>
    </row>
    <row r="129" spans="1:12" ht="15.75" thickBot="1">
      <c r="A129" s="1908">
        <v>55</v>
      </c>
      <c r="B129" s="286" t="s">
        <v>4055</v>
      </c>
      <c r="C129" s="73"/>
      <c r="D129" s="73"/>
      <c r="E129" s="74"/>
      <c r="F129" s="190"/>
      <c r="G129" s="2061">
        <f>SUM(G75:G128)</f>
        <v>0</v>
      </c>
      <c r="H129" s="2061">
        <f>SUM(H75:H128)</f>
        <v>0</v>
      </c>
      <c r="I129" s="74"/>
      <c r="J129" s="2061">
        <f>SUM(J75:J128)</f>
        <v>0</v>
      </c>
      <c r="K129" s="2061">
        <f>SUM(K75:K128)</f>
        <v>0</v>
      </c>
      <c r="L129" s="1908">
        <v>55</v>
      </c>
    </row>
    <row r="130" spans="1:12" ht="15.75">
      <c r="A130" s="75" t="s">
        <v>3840</v>
      </c>
      <c r="B130" s="11"/>
      <c r="C130" s="11"/>
      <c r="D130" s="11"/>
      <c r="E130" s="11"/>
      <c r="F130" s="75" t="s">
        <v>3840</v>
      </c>
      <c r="G130" s="11"/>
      <c r="H130" s="44"/>
    </row>
    <row r="131" spans="1:12">
      <c r="A131" s="44" t="s">
        <v>2162</v>
      </c>
      <c r="B131" s="44"/>
      <c r="C131" s="44"/>
      <c r="D131" s="44"/>
      <c r="E131" s="44"/>
      <c r="F131" s="44" t="s">
        <v>2163</v>
      </c>
      <c r="G131" s="44"/>
      <c r="H131" s="44"/>
      <c r="I131" s="44"/>
      <c r="J131" s="44"/>
      <c r="K131" s="44"/>
      <c r="L131" s="44"/>
    </row>
    <row r="132" spans="1:12" ht="16.5" thickBot="1">
      <c r="A132" s="560" t="str">
        <f>'[33]Data Sheet'!$C$25</f>
        <v xml:space="preserve"> </v>
      </c>
      <c r="B132" s="11"/>
      <c r="C132" s="11"/>
      <c r="D132" s="458" t="str">
        <f>'[33]Data Sheet'!$C$40</f>
        <v xml:space="preserve"> </v>
      </c>
      <c r="E132" s="11" t="str">
        <f>'[33]Data Sheet'!$C$38</f>
        <v xml:space="preserve"> </v>
      </c>
      <c r="F132" s="560" t="str">
        <f>'[33]Data Sheet'!$C$25</f>
        <v xml:space="preserve"> </v>
      </c>
      <c r="G132" s="11"/>
      <c r="H132" s="11"/>
      <c r="I132" s="11"/>
      <c r="J132" s="458" t="str">
        <f>'[33]Data Sheet'!$C$40</f>
        <v xml:space="preserve"> </v>
      </c>
      <c r="K132" s="4" t="str">
        <f>'[33]Data Sheet'!$C$38</f>
        <v xml:space="preserve"> </v>
      </c>
    </row>
    <row r="133" spans="1:12" ht="15.75">
      <c r="A133" s="13"/>
      <c r="B133" s="426" t="s">
        <v>2161</v>
      </c>
      <c r="C133" s="426"/>
      <c r="D133" s="262"/>
      <c r="E133" s="263"/>
      <c r="F133" s="261"/>
      <c r="G133" s="426" t="s">
        <v>4498</v>
      </c>
      <c r="H133" s="426"/>
      <c r="I133" s="426"/>
      <c r="J133" s="262"/>
      <c r="K133" s="262"/>
      <c r="L133" s="263"/>
    </row>
    <row r="134" spans="1:12" ht="15.75" thickBot="1">
      <c r="A134" s="72"/>
      <c r="B134" s="73"/>
      <c r="C134" s="73"/>
      <c r="D134" s="569"/>
      <c r="E134" s="74"/>
      <c r="F134" s="72"/>
      <c r="G134" s="73"/>
      <c r="H134" s="73"/>
      <c r="I134" s="73"/>
      <c r="J134" s="73"/>
      <c r="K134" s="73"/>
      <c r="L134" s="74"/>
    </row>
    <row r="135" spans="1:12" ht="15.75" thickBot="1">
      <c r="A135" s="1356"/>
      <c r="B135" s="457" t="s">
        <v>647</v>
      </c>
      <c r="C135" s="262" t="s">
        <v>3742</v>
      </c>
      <c r="D135" s="262"/>
      <c r="E135" s="263"/>
      <c r="F135" s="261" t="s">
        <v>3923</v>
      </c>
      <c r="G135" s="263"/>
      <c r="H135" s="1981" t="s">
        <v>3924</v>
      </c>
      <c r="I135" s="2058" t="s">
        <v>3925</v>
      </c>
      <c r="J135" s="2062"/>
      <c r="K135" s="263" t="s">
        <v>3926</v>
      </c>
      <c r="L135" s="1356"/>
    </row>
    <row r="136" spans="1:12">
      <c r="A136" s="265" t="s">
        <v>4231</v>
      </c>
      <c r="B136" s="48"/>
      <c r="C136" s="11"/>
      <c r="D136" s="11"/>
      <c r="E136" s="48"/>
      <c r="F136" s="202" t="s">
        <v>1745</v>
      </c>
      <c r="G136" s="45"/>
      <c r="H136" s="1686" t="s">
        <v>1745</v>
      </c>
      <c r="I136" s="45" t="s">
        <v>1744</v>
      </c>
      <c r="J136" s="45" t="s">
        <v>3045</v>
      </c>
      <c r="K136" s="45" t="s">
        <v>3927</v>
      </c>
      <c r="L136" s="265" t="s">
        <v>4231</v>
      </c>
    </row>
    <row r="137" spans="1:12" ht="15.75" thickBot="1">
      <c r="A137" s="266" t="s">
        <v>4234</v>
      </c>
      <c r="B137" s="286" t="s">
        <v>74</v>
      </c>
      <c r="C137" s="401" t="s">
        <v>2140</v>
      </c>
      <c r="D137" s="401"/>
      <c r="E137" s="402"/>
      <c r="F137" s="400" t="s">
        <v>2141</v>
      </c>
      <c r="G137" s="402"/>
      <c r="H137" s="286" t="s">
        <v>2142</v>
      </c>
      <c r="I137" s="266" t="s">
        <v>4070</v>
      </c>
      <c r="J137" s="266" t="s">
        <v>4071</v>
      </c>
      <c r="K137" s="266" t="s">
        <v>4072</v>
      </c>
      <c r="L137" s="266" t="s">
        <v>4234</v>
      </c>
    </row>
    <row r="138" spans="1:12">
      <c r="A138" s="1907">
        <v>1</v>
      </c>
      <c r="B138" s="48"/>
      <c r="C138" s="11"/>
      <c r="D138" s="11"/>
      <c r="E138" s="48"/>
      <c r="F138" s="1460"/>
      <c r="G138" s="1976"/>
      <c r="H138" s="204"/>
      <c r="I138" s="48"/>
      <c r="J138" s="204">
        <f t="shared" ref="J138:J191" si="3">G138+H138</f>
        <v>0</v>
      </c>
      <c r="K138" s="204"/>
      <c r="L138" s="1907">
        <v>1</v>
      </c>
    </row>
    <row r="139" spans="1:12">
      <c r="A139" s="1907">
        <v>2</v>
      </c>
      <c r="B139" s="48"/>
      <c r="C139" s="11"/>
      <c r="D139" s="11"/>
      <c r="E139" s="48"/>
      <c r="F139" s="1460"/>
      <c r="G139" s="1976"/>
      <c r="H139" s="204"/>
      <c r="I139" s="48"/>
      <c r="J139" s="204">
        <f t="shared" si="3"/>
        <v>0</v>
      </c>
      <c r="K139" s="204"/>
      <c r="L139" s="1907">
        <v>2</v>
      </c>
    </row>
    <row r="140" spans="1:12">
      <c r="A140" s="1907">
        <v>3</v>
      </c>
      <c r="B140" s="48"/>
      <c r="C140" s="11"/>
      <c r="D140" s="11"/>
      <c r="E140" s="48"/>
      <c r="F140" s="1460"/>
      <c r="G140" s="1976"/>
      <c r="H140" s="204"/>
      <c r="I140" s="48"/>
      <c r="J140" s="204">
        <f t="shared" si="3"/>
        <v>0</v>
      </c>
      <c r="K140" s="204"/>
      <c r="L140" s="1907">
        <v>3</v>
      </c>
    </row>
    <row r="141" spans="1:12">
      <c r="A141" s="1907">
        <v>4</v>
      </c>
      <c r="B141" s="48"/>
      <c r="C141" s="11"/>
      <c r="D141" s="11"/>
      <c r="E141" s="48"/>
      <c r="F141" s="1460"/>
      <c r="G141" s="1976"/>
      <c r="H141" s="204"/>
      <c r="I141" s="48"/>
      <c r="J141" s="204">
        <f t="shared" si="3"/>
        <v>0</v>
      </c>
      <c r="K141" s="204"/>
      <c r="L141" s="1907">
        <v>4</v>
      </c>
    </row>
    <row r="142" spans="1:12">
      <c r="A142" s="1907">
        <v>5</v>
      </c>
      <c r="B142" s="48"/>
      <c r="C142" s="11"/>
      <c r="D142" s="11"/>
      <c r="E142" s="48"/>
      <c r="F142" s="1460"/>
      <c r="G142" s="1976"/>
      <c r="H142" s="204"/>
      <c r="I142" s="48"/>
      <c r="J142" s="204">
        <f t="shared" si="3"/>
        <v>0</v>
      </c>
      <c r="K142" s="204"/>
      <c r="L142" s="1907">
        <v>5</v>
      </c>
    </row>
    <row r="143" spans="1:12">
      <c r="A143" s="1907">
        <v>6</v>
      </c>
      <c r="B143" s="48"/>
      <c r="C143" s="11"/>
      <c r="D143" s="11"/>
      <c r="E143" s="48"/>
      <c r="F143" s="1460"/>
      <c r="G143" s="1976"/>
      <c r="H143" s="204"/>
      <c r="I143" s="48"/>
      <c r="J143" s="204">
        <f t="shared" si="3"/>
        <v>0</v>
      </c>
      <c r="K143" s="204"/>
      <c r="L143" s="1907">
        <v>6</v>
      </c>
    </row>
    <row r="144" spans="1:12">
      <c r="A144" s="1907">
        <v>7</v>
      </c>
      <c r="B144" s="48"/>
      <c r="C144" s="11"/>
      <c r="D144" s="11"/>
      <c r="E144" s="48"/>
      <c r="F144" s="1460"/>
      <c r="G144" s="1976"/>
      <c r="H144" s="204"/>
      <c r="I144" s="48"/>
      <c r="J144" s="204">
        <f t="shared" si="3"/>
        <v>0</v>
      </c>
      <c r="K144" s="204"/>
      <c r="L144" s="1907">
        <v>7</v>
      </c>
    </row>
    <row r="145" spans="1:12">
      <c r="A145" s="1907">
        <v>8</v>
      </c>
      <c r="B145" s="48"/>
      <c r="C145" s="11"/>
      <c r="D145" s="11"/>
      <c r="E145" s="48"/>
      <c r="F145" s="1460"/>
      <c r="G145" s="1976"/>
      <c r="H145" s="204"/>
      <c r="I145" s="48"/>
      <c r="J145" s="204">
        <f t="shared" si="3"/>
        <v>0</v>
      </c>
      <c r="K145" s="204"/>
      <c r="L145" s="1907">
        <v>8</v>
      </c>
    </row>
    <row r="146" spans="1:12">
      <c r="A146" s="1907">
        <v>9</v>
      </c>
      <c r="B146" s="48"/>
      <c r="C146" s="11"/>
      <c r="D146" s="11"/>
      <c r="E146" s="48"/>
      <c r="F146" s="1460"/>
      <c r="G146" s="1976"/>
      <c r="H146" s="204"/>
      <c r="I146" s="48"/>
      <c r="J146" s="204">
        <f t="shared" si="3"/>
        <v>0</v>
      </c>
      <c r="K146" s="204"/>
      <c r="L146" s="1907">
        <v>9</v>
      </c>
    </row>
    <row r="147" spans="1:12">
      <c r="A147" s="1907">
        <v>10</v>
      </c>
      <c r="B147" s="48"/>
      <c r="C147" s="11"/>
      <c r="D147" s="11"/>
      <c r="E147" s="48"/>
      <c r="F147" s="1460"/>
      <c r="G147" s="1976"/>
      <c r="H147" s="204"/>
      <c r="I147" s="48"/>
      <c r="J147" s="204">
        <f t="shared" si="3"/>
        <v>0</v>
      </c>
      <c r="K147" s="204"/>
      <c r="L147" s="1907">
        <v>10</v>
      </c>
    </row>
    <row r="148" spans="1:12">
      <c r="A148" s="1907">
        <v>11</v>
      </c>
      <c r="B148" s="48"/>
      <c r="C148" s="11"/>
      <c r="D148" s="11"/>
      <c r="E148" s="48"/>
      <c r="F148" s="1460"/>
      <c r="G148" s="1976"/>
      <c r="H148" s="204"/>
      <c r="I148" s="48"/>
      <c r="J148" s="204">
        <f t="shared" si="3"/>
        <v>0</v>
      </c>
      <c r="K148" s="204"/>
      <c r="L148" s="1907">
        <v>11</v>
      </c>
    </row>
    <row r="149" spans="1:12">
      <c r="A149" s="1357">
        <v>12</v>
      </c>
      <c r="B149" s="48"/>
      <c r="C149" s="11"/>
      <c r="D149" s="11"/>
      <c r="E149" s="48"/>
      <c r="F149" s="47"/>
      <c r="G149" s="204"/>
      <c r="H149" s="204"/>
      <c r="I149" s="48"/>
      <c r="J149" s="204">
        <f t="shared" si="3"/>
        <v>0</v>
      </c>
      <c r="K149" s="204"/>
      <c r="L149" s="1357">
        <v>12</v>
      </c>
    </row>
    <row r="150" spans="1:12">
      <c r="A150" s="1357">
        <v>13</v>
      </c>
      <c r="B150" s="48"/>
      <c r="C150" s="11"/>
      <c r="D150" s="11"/>
      <c r="E150" s="48"/>
      <c r="F150" s="47"/>
      <c r="G150" s="204"/>
      <c r="H150" s="204"/>
      <c r="I150" s="48"/>
      <c r="J150" s="204">
        <f t="shared" si="3"/>
        <v>0</v>
      </c>
      <c r="K150" s="204"/>
      <c r="L150" s="1357">
        <v>13</v>
      </c>
    </row>
    <row r="151" spans="1:12">
      <c r="A151" s="1357">
        <v>14</v>
      </c>
      <c r="B151" s="48"/>
      <c r="C151" s="11"/>
      <c r="D151" s="11"/>
      <c r="E151" s="48"/>
      <c r="F151" s="47"/>
      <c r="G151" s="204"/>
      <c r="H151" s="204"/>
      <c r="I151" s="48"/>
      <c r="J151" s="204">
        <f t="shared" si="3"/>
        <v>0</v>
      </c>
      <c r="K151" s="204"/>
      <c r="L151" s="1357">
        <v>14</v>
      </c>
    </row>
    <row r="152" spans="1:12">
      <c r="A152" s="1357">
        <v>15</v>
      </c>
      <c r="B152" s="48"/>
      <c r="C152" s="11"/>
      <c r="D152" s="11"/>
      <c r="E152" s="48"/>
      <c r="F152" s="47"/>
      <c r="G152" s="204"/>
      <c r="H152" s="204"/>
      <c r="I152" s="48"/>
      <c r="J152" s="204">
        <f t="shared" si="3"/>
        <v>0</v>
      </c>
      <c r="K152" s="204"/>
      <c r="L152" s="1357">
        <v>15</v>
      </c>
    </row>
    <row r="153" spans="1:12">
      <c r="A153" s="1357">
        <v>16</v>
      </c>
      <c r="B153" s="48"/>
      <c r="C153" s="11"/>
      <c r="D153" s="11"/>
      <c r="E153" s="48"/>
      <c r="F153" s="47"/>
      <c r="G153" s="204"/>
      <c r="H153" s="204"/>
      <c r="I153" s="48"/>
      <c r="J153" s="204">
        <f t="shared" si="3"/>
        <v>0</v>
      </c>
      <c r="K153" s="204"/>
      <c r="L153" s="1357">
        <v>16</v>
      </c>
    </row>
    <row r="154" spans="1:12">
      <c r="A154" s="1357">
        <v>17</v>
      </c>
      <c r="B154" s="48"/>
      <c r="C154" s="11"/>
      <c r="D154" s="11"/>
      <c r="E154" s="48"/>
      <c r="F154" s="47"/>
      <c r="G154" s="204"/>
      <c r="H154" s="204"/>
      <c r="I154" s="48"/>
      <c r="J154" s="204">
        <f t="shared" si="3"/>
        <v>0</v>
      </c>
      <c r="K154" s="204"/>
      <c r="L154" s="1357">
        <v>17</v>
      </c>
    </row>
    <row r="155" spans="1:12">
      <c r="A155" s="1357">
        <v>18</v>
      </c>
      <c r="B155" s="48"/>
      <c r="C155" s="11"/>
      <c r="D155" s="11"/>
      <c r="E155" s="48"/>
      <c r="F155" s="47"/>
      <c r="G155" s="204"/>
      <c r="H155" s="204"/>
      <c r="I155" s="48"/>
      <c r="J155" s="204">
        <f t="shared" si="3"/>
        <v>0</v>
      </c>
      <c r="K155" s="204"/>
      <c r="L155" s="1357">
        <v>18</v>
      </c>
    </row>
    <row r="156" spans="1:12">
      <c r="A156" s="1357">
        <v>19</v>
      </c>
      <c r="B156" s="48"/>
      <c r="C156" s="11"/>
      <c r="D156" s="11"/>
      <c r="E156" s="48"/>
      <c r="F156" s="47"/>
      <c r="G156" s="204"/>
      <c r="H156" s="204"/>
      <c r="I156" s="48"/>
      <c r="J156" s="204">
        <f t="shared" si="3"/>
        <v>0</v>
      </c>
      <c r="K156" s="204"/>
      <c r="L156" s="1357">
        <v>19</v>
      </c>
    </row>
    <row r="157" spans="1:12">
      <c r="A157" s="1357">
        <v>20</v>
      </c>
      <c r="B157" s="48"/>
      <c r="C157" s="11"/>
      <c r="D157" s="11"/>
      <c r="E157" s="48"/>
      <c r="F157" s="47"/>
      <c r="G157" s="204"/>
      <c r="H157" s="204"/>
      <c r="I157" s="48"/>
      <c r="J157" s="204">
        <f t="shared" si="3"/>
        <v>0</v>
      </c>
      <c r="K157" s="204"/>
      <c r="L157" s="1357">
        <v>20</v>
      </c>
    </row>
    <row r="158" spans="1:12">
      <c r="A158" s="1357">
        <v>21</v>
      </c>
      <c r="B158" s="48"/>
      <c r="C158" s="11"/>
      <c r="D158" s="11"/>
      <c r="E158" s="48"/>
      <c r="F158" s="47"/>
      <c r="G158" s="204"/>
      <c r="H158" s="204"/>
      <c r="I158" s="48"/>
      <c r="J158" s="204">
        <f t="shared" si="3"/>
        <v>0</v>
      </c>
      <c r="K158" s="204"/>
      <c r="L158" s="1357">
        <v>21</v>
      </c>
    </row>
    <row r="159" spans="1:12">
      <c r="A159" s="1357">
        <v>22</v>
      </c>
      <c r="B159" s="48"/>
      <c r="C159" s="11"/>
      <c r="D159" s="11"/>
      <c r="E159" s="48"/>
      <c r="F159" s="47"/>
      <c r="G159" s="204"/>
      <c r="H159" s="204"/>
      <c r="I159" s="48"/>
      <c r="J159" s="204">
        <f t="shared" si="3"/>
        <v>0</v>
      </c>
      <c r="K159" s="204"/>
      <c r="L159" s="1357">
        <v>22</v>
      </c>
    </row>
    <row r="160" spans="1:12">
      <c r="A160" s="1357">
        <v>23</v>
      </c>
      <c r="B160" s="48"/>
      <c r="C160" s="11"/>
      <c r="D160" s="11"/>
      <c r="E160" s="48"/>
      <c r="F160" s="47"/>
      <c r="G160" s="204"/>
      <c r="H160" s="204"/>
      <c r="I160" s="48"/>
      <c r="J160" s="204">
        <f t="shared" si="3"/>
        <v>0</v>
      </c>
      <c r="K160" s="204"/>
      <c r="L160" s="1357">
        <v>23</v>
      </c>
    </row>
    <row r="161" spans="1:12">
      <c r="A161" s="1357">
        <v>24</v>
      </c>
      <c r="B161" s="48"/>
      <c r="C161" s="11"/>
      <c r="D161" s="11"/>
      <c r="E161" s="48"/>
      <c r="F161" s="47"/>
      <c r="G161" s="204"/>
      <c r="H161" s="204"/>
      <c r="I161" s="48"/>
      <c r="J161" s="204">
        <f t="shared" si="3"/>
        <v>0</v>
      </c>
      <c r="K161" s="204"/>
      <c r="L161" s="1357">
        <v>24</v>
      </c>
    </row>
    <row r="162" spans="1:12">
      <c r="A162" s="1357">
        <v>25</v>
      </c>
      <c r="B162" s="48"/>
      <c r="C162" s="11"/>
      <c r="D162" s="11"/>
      <c r="E162" s="48"/>
      <c r="F162" s="47"/>
      <c r="G162" s="204"/>
      <c r="H162" s="204"/>
      <c r="I162" s="48"/>
      <c r="J162" s="204">
        <f t="shared" si="3"/>
        <v>0</v>
      </c>
      <c r="K162" s="204"/>
      <c r="L162" s="1357">
        <v>25</v>
      </c>
    </row>
    <row r="163" spans="1:12">
      <c r="A163" s="1357">
        <v>26</v>
      </c>
      <c r="B163" s="48"/>
      <c r="C163" s="11"/>
      <c r="D163" s="11"/>
      <c r="E163" s="48"/>
      <c r="F163" s="47"/>
      <c r="G163" s="204"/>
      <c r="H163" s="204"/>
      <c r="I163" s="48"/>
      <c r="J163" s="204">
        <f t="shared" si="3"/>
        <v>0</v>
      </c>
      <c r="K163" s="204"/>
      <c r="L163" s="1357">
        <v>26</v>
      </c>
    </row>
    <row r="164" spans="1:12">
      <c r="A164" s="1357">
        <v>27</v>
      </c>
      <c r="B164" s="48"/>
      <c r="C164" s="11"/>
      <c r="D164" s="11"/>
      <c r="E164" s="48"/>
      <c r="F164" s="47"/>
      <c r="G164" s="204"/>
      <c r="H164" s="204"/>
      <c r="I164" s="48"/>
      <c r="J164" s="204">
        <f t="shared" si="3"/>
        <v>0</v>
      </c>
      <c r="K164" s="204"/>
      <c r="L164" s="1357">
        <v>27</v>
      </c>
    </row>
    <row r="165" spans="1:12">
      <c r="A165" s="1357">
        <v>28</v>
      </c>
      <c r="B165" s="48"/>
      <c r="C165" s="11"/>
      <c r="D165" s="11"/>
      <c r="E165" s="48"/>
      <c r="F165" s="47"/>
      <c r="G165" s="204"/>
      <c r="H165" s="204"/>
      <c r="I165" s="48"/>
      <c r="J165" s="204">
        <f t="shared" si="3"/>
        <v>0</v>
      </c>
      <c r="K165" s="204"/>
      <c r="L165" s="1357">
        <v>28</v>
      </c>
    </row>
    <row r="166" spans="1:12">
      <c r="A166" s="1357">
        <v>29</v>
      </c>
      <c r="B166" s="48"/>
      <c r="C166" s="11"/>
      <c r="D166" s="11"/>
      <c r="E166" s="48"/>
      <c r="F166" s="47"/>
      <c r="G166" s="204"/>
      <c r="H166" s="204"/>
      <c r="I166" s="48"/>
      <c r="J166" s="204">
        <f t="shared" si="3"/>
        <v>0</v>
      </c>
      <c r="K166" s="204"/>
      <c r="L166" s="1357">
        <v>29</v>
      </c>
    </row>
    <row r="167" spans="1:12">
      <c r="A167" s="1357">
        <v>30</v>
      </c>
      <c r="B167" s="48"/>
      <c r="C167" s="11"/>
      <c r="D167" s="11"/>
      <c r="E167" s="48"/>
      <c r="F167" s="47"/>
      <c r="G167" s="204"/>
      <c r="H167" s="204"/>
      <c r="I167" s="48"/>
      <c r="J167" s="204">
        <f t="shared" si="3"/>
        <v>0</v>
      </c>
      <c r="K167" s="204"/>
      <c r="L167" s="1357">
        <v>30</v>
      </c>
    </row>
    <row r="168" spans="1:12">
      <c r="A168" s="1357">
        <v>31</v>
      </c>
      <c r="B168" s="48"/>
      <c r="C168" s="11"/>
      <c r="D168" s="11"/>
      <c r="E168" s="48"/>
      <c r="F168" s="47"/>
      <c r="G168" s="204"/>
      <c r="H168" s="204"/>
      <c r="I168" s="48"/>
      <c r="J168" s="204">
        <f t="shared" si="3"/>
        <v>0</v>
      </c>
      <c r="K168" s="204"/>
      <c r="L168" s="1357">
        <v>31</v>
      </c>
    </row>
    <row r="169" spans="1:12">
      <c r="A169" s="1357">
        <v>32</v>
      </c>
      <c r="B169" s="48"/>
      <c r="C169" s="11"/>
      <c r="D169" s="11"/>
      <c r="E169" s="48"/>
      <c r="F169" s="47"/>
      <c r="G169" s="204"/>
      <c r="H169" s="204"/>
      <c r="I169" s="48"/>
      <c r="J169" s="204">
        <f t="shared" si="3"/>
        <v>0</v>
      </c>
      <c r="K169" s="204"/>
      <c r="L169" s="1357">
        <v>32</v>
      </c>
    </row>
    <row r="170" spans="1:12">
      <c r="A170" s="1357">
        <v>33</v>
      </c>
      <c r="B170" s="48"/>
      <c r="C170" s="11"/>
      <c r="D170" s="11"/>
      <c r="E170" s="48"/>
      <c r="F170" s="47"/>
      <c r="G170" s="204"/>
      <c r="H170" s="204"/>
      <c r="I170" s="48"/>
      <c r="J170" s="204">
        <f t="shared" si="3"/>
        <v>0</v>
      </c>
      <c r="K170" s="204"/>
      <c r="L170" s="1357">
        <v>33</v>
      </c>
    </row>
    <row r="171" spans="1:12">
      <c r="A171" s="1357">
        <v>34</v>
      </c>
      <c r="B171" s="48"/>
      <c r="C171" s="11"/>
      <c r="D171" s="11"/>
      <c r="E171" s="48"/>
      <c r="F171" s="47"/>
      <c r="G171" s="204"/>
      <c r="H171" s="204"/>
      <c r="I171" s="48"/>
      <c r="J171" s="204">
        <f t="shared" si="3"/>
        <v>0</v>
      </c>
      <c r="K171" s="204"/>
      <c r="L171" s="1357">
        <v>34</v>
      </c>
    </row>
    <row r="172" spans="1:12">
      <c r="A172" s="1357">
        <v>35</v>
      </c>
      <c r="B172" s="48"/>
      <c r="C172" s="11"/>
      <c r="D172" s="11"/>
      <c r="E172" s="48"/>
      <c r="F172" s="47"/>
      <c r="G172" s="204"/>
      <c r="H172" s="204"/>
      <c r="I172" s="48"/>
      <c r="J172" s="204">
        <f t="shared" si="3"/>
        <v>0</v>
      </c>
      <c r="K172" s="204"/>
      <c r="L172" s="1357">
        <v>35</v>
      </c>
    </row>
    <row r="173" spans="1:12">
      <c r="A173" s="1357">
        <v>36</v>
      </c>
      <c r="B173" s="48"/>
      <c r="C173" s="11"/>
      <c r="D173" s="11"/>
      <c r="E173" s="48"/>
      <c r="F173" s="47"/>
      <c r="G173" s="204"/>
      <c r="H173" s="204"/>
      <c r="I173" s="48"/>
      <c r="J173" s="204">
        <f t="shared" si="3"/>
        <v>0</v>
      </c>
      <c r="K173" s="204"/>
      <c r="L173" s="1357">
        <v>36</v>
      </c>
    </row>
    <row r="174" spans="1:12">
      <c r="A174" s="1357">
        <v>37</v>
      </c>
      <c r="B174" s="48"/>
      <c r="C174" s="11"/>
      <c r="D174" s="11"/>
      <c r="E174" s="48"/>
      <c r="F174" s="47"/>
      <c r="G174" s="204"/>
      <c r="H174" s="204"/>
      <c r="I174" s="48"/>
      <c r="J174" s="204">
        <f t="shared" si="3"/>
        <v>0</v>
      </c>
      <c r="K174" s="204"/>
      <c r="L174" s="1357">
        <v>37</v>
      </c>
    </row>
    <row r="175" spans="1:12">
      <c r="A175" s="1357">
        <v>38</v>
      </c>
      <c r="B175" s="48"/>
      <c r="C175" s="11"/>
      <c r="D175" s="11"/>
      <c r="E175" s="48"/>
      <c r="F175" s="47"/>
      <c r="G175" s="204"/>
      <c r="H175" s="204"/>
      <c r="I175" s="48"/>
      <c r="J175" s="204">
        <f t="shared" si="3"/>
        <v>0</v>
      </c>
      <c r="K175" s="204"/>
      <c r="L175" s="1357">
        <v>38</v>
      </c>
    </row>
    <row r="176" spans="1:12">
      <c r="A176" s="1357">
        <v>39</v>
      </c>
      <c r="B176" s="48"/>
      <c r="C176" s="11"/>
      <c r="D176" s="11"/>
      <c r="E176" s="48"/>
      <c r="F176" s="47"/>
      <c r="G176" s="204"/>
      <c r="H176" s="204"/>
      <c r="I176" s="48"/>
      <c r="J176" s="204">
        <f t="shared" si="3"/>
        <v>0</v>
      </c>
      <c r="K176" s="204"/>
      <c r="L176" s="1357">
        <v>39</v>
      </c>
    </row>
    <row r="177" spans="1:12">
      <c r="A177" s="1357">
        <v>40</v>
      </c>
      <c r="B177" s="48"/>
      <c r="C177" s="11"/>
      <c r="D177" s="11"/>
      <c r="E177" s="48"/>
      <c r="F177" s="47"/>
      <c r="G177" s="204"/>
      <c r="H177" s="204"/>
      <c r="I177" s="48"/>
      <c r="J177" s="204">
        <f t="shared" si="3"/>
        <v>0</v>
      </c>
      <c r="K177" s="204"/>
      <c r="L177" s="1357">
        <v>40</v>
      </c>
    </row>
    <row r="178" spans="1:12">
      <c r="A178" s="1357">
        <v>41</v>
      </c>
      <c r="B178" s="48"/>
      <c r="C178" s="11"/>
      <c r="D178" s="11"/>
      <c r="E178" s="48"/>
      <c r="F178" s="47"/>
      <c r="G178" s="204"/>
      <c r="H178" s="204"/>
      <c r="I178" s="48"/>
      <c r="J178" s="204">
        <f t="shared" si="3"/>
        <v>0</v>
      </c>
      <c r="K178" s="204"/>
      <c r="L178" s="1357">
        <v>41</v>
      </c>
    </row>
    <row r="179" spans="1:12">
      <c r="A179" s="1357">
        <v>42</v>
      </c>
      <c r="B179" s="48"/>
      <c r="C179" s="11"/>
      <c r="D179" s="11"/>
      <c r="E179" s="48"/>
      <c r="F179" s="47"/>
      <c r="G179" s="204"/>
      <c r="H179" s="204"/>
      <c r="I179" s="48"/>
      <c r="J179" s="204">
        <f t="shared" si="3"/>
        <v>0</v>
      </c>
      <c r="K179" s="204"/>
      <c r="L179" s="1357">
        <v>42</v>
      </c>
    </row>
    <row r="180" spans="1:12">
      <c r="A180" s="1357">
        <v>43</v>
      </c>
      <c r="B180" s="48"/>
      <c r="C180" s="11"/>
      <c r="D180" s="11"/>
      <c r="E180" s="48"/>
      <c r="F180" s="47"/>
      <c r="G180" s="204"/>
      <c r="H180" s="204"/>
      <c r="I180" s="48"/>
      <c r="J180" s="204">
        <f t="shared" si="3"/>
        <v>0</v>
      </c>
      <c r="K180" s="204"/>
      <c r="L180" s="1357">
        <v>43</v>
      </c>
    </row>
    <row r="181" spans="1:12">
      <c r="A181" s="1357">
        <v>44</v>
      </c>
      <c r="B181" s="48"/>
      <c r="C181" s="11"/>
      <c r="D181" s="11"/>
      <c r="E181" s="48"/>
      <c r="F181" s="47"/>
      <c r="G181" s="204"/>
      <c r="H181" s="204"/>
      <c r="I181" s="48"/>
      <c r="J181" s="204">
        <f t="shared" si="3"/>
        <v>0</v>
      </c>
      <c r="K181" s="204"/>
      <c r="L181" s="1357">
        <v>44</v>
      </c>
    </row>
    <row r="182" spans="1:12">
      <c r="A182" s="1357">
        <v>45</v>
      </c>
      <c r="B182" s="48"/>
      <c r="C182" s="11"/>
      <c r="D182" s="11"/>
      <c r="E182" s="48"/>
      <c r="F182" s="47"/>
      <c r="G182" s="204"/>
      <c r="H182" s="204"/>
      <c r="I182" s="48"/>
      <c r="J182" s="204">
        <f t="shared" si="3"/>
        <v>0</v>
      </c>
      <c r="K182" s="204"/>
      <c r="L182" s="1357">
        <v>45</v>
      </c>
    </row>
    <row r="183" spans="1:12">
      <c r="A183" s="1357">
        <v>46</v>
      </c>
      <c r="B183" s="48"/>
      <c r="C183" s="11"/>
      <c r="D183" s="11"/>
      <c r="E183" s="48"/>
      <c r="F183" s="47"/>
      <c r="G183" s="204"/>
      <c r="H183" s="204"/>
      <c r="I183" s="48"/>
      <c r="J183" s="204">
        <f t="shared" si="3"/>
        <v>0</v>
      </c>
      <c r="K183" s="204"/>
      <c r="L183" s="1357">
        <v>46</v>
      </c>
    </row>
    <row r="184" spans="1:12">
      <c r="A184" s="1357">
        <v>47</v>
      </c>
      <c r="B184" s="48"/>
      <c r="C184" s="11"/>
      <c r="D184" s="11"/>
      <c r="E184" s="48"/>
      <c r="F184" s="47"/>
      <c r="G184" s="204"/>
      <c r="H184" s="204"/>
      <c r="I184" s="48"/>
      <c r="J184" s="204">
        <f t="shared" si="3"/>
        <v>0</v>
      </c>
      <c r="K184" s="204"/>
      <c r="L184" s="1357">
        <v>47</v>
      </c>
    </row>
    <row r="185" spans="1:12">
      <c r="A185" s="1357">
        <v>48</v>
      </c>
      <c r="B185" s="48"/>
      <c r="C185" s="11"/>
      <c r="D185" s="11"/>
      <c r="E185" s="48"/>
      <c r="F185" s="47"/>
      <c r="G185" s="204"/>
      <c r="H185" s="204"/>
      <c r="I185" s="48"/>
      <c r="J185" s="204">
        <f t="shared" si="3"/>
        <v>0</v>
      </c>
      <c r="K185" s="204"/>
      <c r="L185" s="1357">
        <v>48</v>
      </c>
    </row>
    <row r="186" spans="1:12">
      <c r="A186" s="1357">
        <v>49</v>
      </c>
      <c r="B186" s="48"/>
      <c r="C186" s="11"/>
      <c r="D186" s="11"/>
      <c r="E186" s="48"/>
      <c r="F186" s="47"/>
      <c r="G186" s="204"/>
      <c r="H186" s="204"/>
      <c r="I186" s="48"/>
      <c r="J186" s="204">
        <f t="shared" si="3"/>
        <v>0</v>
      </c>
      <c r="K186" s="204"/>
      <c r="L186" s="1357">
        <v>49</v>
      </c>
    </row>
    <row r="187" spans="1:12">
      <c r="A187" s="1357">
        <v>50</v>
      </c>
      <c r="B187" s="48"/>
      <c r="C187" s="11"/>
      <c r="D187" s="11"/>
      <c r="E187" s="48"/>
      <c r="F187" s="47"/>
      <c r="G187" s="204"/>
      <c r="H187" s="204"/>
      <c r="I187" s="48"/>
      <c r="J187" s="204">
        <f t="shared" si="3"/>
        <v>0</v>
      </c>
      <c r="K187" s="204"/>
      <c r="L187" s="1357">
        <v>50</v>
      </c>
    </row>
    <row r="188" spans="1:12">
      <c r="A188" s="1357">
        <v>51</v>
      </c>
      <c r="B188" s="48"/>
      <c r="C188" s="11"/>
      <c r="D188" s="11"/>
      <c r="E188" s="48"/>
      <c r="F188" s="47"/>
      <c r="G188" s="204"/>
      <c r="H188" s="204"/>
      <c r="I188" s="48"/>
      <c r="J188" s="204">
        <f t="shared" si="3"/>
        <v>0</v>
      </c>
      <c r="K188" s="204"/>
      <c r="L188" s="1357">
        <v>51</v>
      </c>
    </row>
    <row r="189" spans="1:12">
      <c r="A189" s="1357">
        <v>52</v>
      </c>
      <c r="B189" s="48"/>
      <c r="C189" s="11"/>
      <c r="D189" s="11"/>
      <c r="E189" s="48"/>
      <c r="F189" s="47"/>
      <c r="G189" s="204"/>
      <c r="H189" s="204"/>
      <c r="I189" s="48"/>
      <c r="J189" s="204">
        <f t="shared" si="3"/>
        <v>0</v>
      </c>
      <c r="K189" s="204"/>
      <c r="L189" s="1357">
        <v>52</v>
      </c>
    </row>
    <row r="190" spans="1:12">
      <c r="A190" s="1357">
        <v>53</v>
      </c>
      <c r="B190" s="48"/>
      <c r="C190" s="11"/>
      <c r="D190" s="11"/>
      <c r="E190" s="48"/>
      <c r="F190" s="47"/>
      <c r="G190" s="204"/>
      <c r="H190" s="204"/>
      <c r="I190" s="48"/>
      <c r="J190" s="204">
        <f t="shared" si="3"/>
        <v>0</v>
      </c>
      <c r="K190" s="204"/>
      <c r="L190" s="1357">
        <v>53</v>
      </c>
    </row>
    <row r="191" spans="1:12">
      <c r="A191" s="1357">
        <v>54</v>
      </c>
      <c r="B191" s="48"/>
      <c r="C191" s="11"/>
      <c r="D191" s="11"/>
      <c r="E191" s="48"/>
      <c r="F191" s="47"/>
      <c r="G191" s="204"/>
      <c r="H191" s="204"/>
      <c r="I191" s="48"/>
      <c r="J191" s="204">
        <f t="shared" si="3"/>
        <v>0</v>
      </c>
      <c r="K191" s="204"/>
      <c r="L191" s="1357">
        <v>54</v>
      </c>
    </row>
    <row r="192" spans="1:12" ht="15.75" thickBot="1">
      <c r="A192" s="1908">
        <v>55</v>
      </c>
      <c r="B192" s="286" t="s">
        <v>4055</v>
      </c>
      <c r="C192" s="73"/>
      <c r="D192" s="73"/>
      <c r="E192" s="74"/>
      <c r="F192" s="190"/>
      <c r="G192" s="2061">
        <f>SUM(G138:G191)</f>
        <v>0</v>
      </c>
      <c r="H192" s="2061">
        <f>SUM(H138:H191)</f>
        <v>0</v>
      </c>
      <c r="I192" s="74"/>
      <c r="J192" s="2061">
        <f>SUM(J138:J191)</f>
        <v>0</v>
      </c>
      <c r="K192" s="2061">
        <f>SUM(K138:K191)</f>
        <v>0</v>
      </c>
      <c r="L192" s="1908">
        <v>55</v>
      </c>
    </row>
    <row r="193" spans="1:12" ht="15.75">
      <c r="A193" s="75" t="s">
        <v>3840</v>
      </c>
      <c r="B193" s="11"/>
      <c r="C193" s="11"/>
      <c r="D193" s="11"/>
      <c r="E193" s="11"/>
      <c r="F193" s="75" t="s">
        <v>3840</v>
      </c>
      <c r="G193" s="11"/>
      <c r="H193" s="44"/>
    </row>
    <row r="194" spans="1:12">
      <c r="A194" s="44" t="s">
        <v>2164</v>
      </c>
      <c r="B194" s="44"/>
      <c r="C194" s="44"/>
      <c r="D194" s="44"/>
      <c r="E194" s="44"/>
      <c r="F194" s="44" t="s">
        <v>2165</v>
      </c>
      <c r="G194" s="44"/>
      <c r="H194" s="44"/>
      <c r="I194" s="44"/>
      <c r="J194" s="44"/>
      <c r="K194" s="44"/>
      <c r="L194" s="44"/>
    </row>
  </sheetData>
  <phoneticPr fontId="0" type="noConversion"/>
  <printOptions horizontalCentered="1" verticalCentered="1"/>
  <pageMargins left="0.25" right="0.25" top="0.25" bottom="0.25" header="0" footer="0"/>
  <pageSetup scale="70"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6" enableFormatConditionsCalculation="0">
    <tabColor rgb="FF00B050"/>
  </sheetPr>
  <dimension ref="A1:G137"/>
  <sheetViews>
    <sheetView defaultGridColor="0" view="pageBreakPreview" topLeftCell="A83" colorId="22" zoomScale="85" zoomScaleNormal="85" zoomScaleSheetLayoutView="85" workbookViewId="0">
      <selection activeCell="D108" sqref="D108"/>
    </sheetView>
  </sheetViews>
  <sheetFormatPr defaultColWidth="9.6640625" defaultRowHeight="15"/>
  <cols>
    <col min="1" max="1" width="4.6640625" style="2520" customWidth="1"/>
    <col min="2" max="2" width="49" style="2520" customWidth="1"/>
    <col min="3" max="3" width="4.6640625" style="2520" customWidth="1"/>
    <col min="4" max="4" width="21.33203125" style="2520" customWidth="1"/>
    <col min="5" max="6" width="16.6640625" style="2520" customWidth="1"/>
    <col min="7" max="7" width="14" style="2520" hidden="1" customWidth="1"/>
    <col min="8" max="16384" width="9.6640625" style="2520"/>
  </cols>
  <sheetData>
    <row r="1" spans="1:7">
      <c r="A1" s="13" t="s">
        <v>2838</v>
      </c>
      <c r="B1" s="41"/>
      <c r="C1" s="1232" t="s">
        <v>3932</v>
      </c>
      <c r="D1" s="42"/>
      <c r="E1" s="1356" t="s">
        <v>2840</v>
      </c>
      <c r="F1" s="457" t="s">
        <v>2841</v>
      </c>
    </row>
    <row r="2" spans="1:7">
      <c r="A2" s="1266" t="s">
        <v>4550</v>
      </c>
      <c r="B2" s="2051"/>
      <c r="C2" s="1345" t="s">
        <v>520</v>
      </c>
      <c r="D2" s="48"/>
      <c r="E2" s="265"/>
      <c r="F2" s="2052"/>
    </row>
    <row r="3" spans="1:7" ht="15" customHeight="1" thickBot="1">
      <c r="A3" s="2053"/>
      <c r="B3" s="2054"/>
      <c r="C3" s="1346" t="s">
        <v>301</v>
      </c>
      <c r="D3" s="74"/>
      <c r="E3" s="1342">
        <v>41757</v>
      </c>
      <c r="F3" s="1295" t="str">
        <f>'Data Sheet'!C38</f>
        <v>12/31/2013</v>
      </c>
    </row>
    <row r="4" spans="1:7" ht="15" customHeight="1" thickBot="1">
      <c r="A4" s="424" t="s">
        <v>2166</v>
      </c>
      <c r="B4" s="425"/>
      <c r="C4" s="401"/>
      <c r="D4" s="401"/>
      <c r="E4" s="401"/>
      <c r="F4" s="1358"/>
    </row>
    <row r="5" spans="1:7" ht="15.75">
      <c r="A5" s="43"/>
      <c r="B5" s="46"/>
      <c r="C5" s="44"/>
      <c r="D5" s="44"/>
      <c r="E5" s="44"/>
      <c r="F5" s="263"/>
    </row>
    <row r="6" spans="1:7">
      <c r="A6" s="47" t="s">
        <v>2167</v>
      </c>
      <c r="B6" s="11"/>
      <c r="C6" s="11"/>
      <c r="D6" s="11" t="s">
        <v>4521</v>
      </c>
      <c r="E6" s="11"/>
      <c r="F6" s="48"/>
    </row>
    <row r="7" spans="1:7">
      <c r="A7" s="47" t="s">
        <v>4522</v>
      </c>
      <c r="B7" s="11"/>
      <c r="C7" s="11"/>
      <c r="D7" s="11" t="s">
        <v>687</v>
      </c>
      <c r="E7" s="11"/>
      <c r="F7" s="48"/>
    </row>
    <row r="8" spans="1:7">
      <c r="A8" s="47" t="s">
        <v>688</v>
      </c>
      <c r="B8" s="11"/>
      <c r="C8" s="11"/>
      <c r="D8" s="11" t="s">
        <v>689</v>
      </c>
      <c r="E8" s="11"/>
      <c r="F8" s="48"/>
    </row>
    <row r="9" spans="1:7">
      <c r="A9" s="47" t="s">
        <v>690</v>
      </c>
      <c r="B9" s="11"/>
      <c r="C9" s="11"/>
      <c r="D9" s="11" t="s">
        <v>691</v>
      </c>
      <c r="E9" s="11"/>
      <c r="F9" s="48"/>
    </row>
    <row r="10" spans="1:7" ht="15.75" thickBot="1">
      <c r="A10" s="47"/>
      <c r="B10" s="11"/>
      <c r="C10" s="11"/>
      <c r="D10" s="11"/>
      <c r="E10" s="11"/>
      <c r="F10" s="48"/>
    </row>
    <row r="11" spans="1:7">
      <c r="A11" s="1356"/>
      <c r="B11" s="430"/>
      <c r="C11" s="457"/>
      <c r="D11" s="457"/>
      <c r="E11" s="457" t="s">
        <v>692</v>
      </c>
      <c r="F11" s="457"/>
    </row>
    <row r="12" spans="1:7">
      <c r="A12" s="265" t="s">
        <v>4231</v>
      </c>
      <c r="B12" s="44" t="s">
        <v>647</v>
      </c>
      <c r="C12" s="45"/>
      <c r="D12" s="2522" t="s">
        <v>693</v>
      </c>
      <c r="E12" s="2522" t="s">
        <v>404</v>
      </c>
      <c r="F12" s="2522" t="s">
        <v>4055</v>
      </c>
    </row>
    <row r="13" spans="1:7">
      <c r="A13" s="265" t="s">
        <v>4234</v>
      </c>
      <c r="B13" s="427"/>
      <c r="C13" s="48"/>
      <c r="D13" s="2522" t="s">
        <v>497</v>
      </c>
      <c r="E13" s="2522" t="s">
        <v>405</v>
      </c>
      <c r="F13" s="2522"/>
      <c r="G13" s="2525" t="s">
        <v>4835</v>
      </c>
    </row>
    <row r="14" spans="1:7" ht="15.75" thickBot="1">
      <c r="A14" s="266"/>
      <c r="B14" s="401" t="s">
        <v>74</v>
      </c>
      <c r="C14" s="402"/>
      <c r="D14" s="286" t="s">
        <v>2140</v>
      </c>
      <c r="E14" s="286" t="s">
        <v>2141</v>
      </c>
      <c r="F14" s="286" t="s">
        <v>2142</v>
      </c>
      <c r="G14" s="2526" t="s">
        <v>4836</v>
      </c>
    </row>
    <row r="15" spans="1:7">
      <c r="A15" s="2055">
        <v>1</v>
      </c>
      <c r="B15" s="2523" t="s">
        <v>364</v>
      </c>
      <c r="C15" s="51"/>
      <c r="D15" s="1347"/>
      <c r="E15" s="1352"/>
      <c r="F15" s="1360"/>
      <c r="G15" s="2527"/>
    </row>
    <row r="16" spans="1:7" ht="15.75" thickBot="1">
      <c r="A16" s="2055">
        <v>2</v>
      </c>
      <c r="B16" s="52" t="s">
        <v>665</v>
      </c>
      <c r="C16" s="51"/>
      <c r="D16" s="251"/>
      <c r="E16" s="1350"/>
      <c r="F16" s="1348"/>
      <c r="G16" s="2527"/>
    </row>
    <row r="17" spans="1:7">
      <c r="A17" s="2055">
        <v>3</v>
      </c>
      <c r="B17" s="52" t="s">
        <v>406</v>
      </c>
      <c r="C17" s="51"/>
      <c r="D17" s="1363">
        <v>582675</v>
      </c>
      <c r="E17" s="1347"/>
      <c r="F17" s="1348"/>
      <c r="G17" s="2528">
        <v>267504.26</v>
      </c>
    </row>
    <row r="18" spans="1:7">
      <c r="A18" s="2055">
        <v>4</v>
      </c>
      <c r="B18" s="52" t="s">
        <v>407</v>
      </c>
      <c r="C18" s="51"/>
      <c r="D18" s="1363">
        <v>5469118</v>
      </c>
      <c r="E18" s="1347"/>
      <c r="F18" s="1348"/>
      <c r="G18" s="2528">
        <v>2167917.56</v>
      </c>
    </row>
    <row r="19" spans="1:7">
      <c r="A19" s="2055">
        <v>5</v>
      </c>
      <c r="B19" s="52" t="s">
        <v>408</v>
      </c>
      <c r="C19" s="51"/>
      <c r="D19" s="1363">
        <v>10944355</v>
      </c>
      <c r="E19" s="1347"/>
      <c r="F19" s="1348"/>
      <c r="G19" s="2528">
        <v>4997717.79</v>
      </c>
    </row>
    <row r="20" spans="1:7">
      <c r="A20" s="2055">
        <v>6</v>
      </c>
      <c r="B20" s="52" t="s">
        <v>409</v>
      </c>
      <c r="C20" s="51"/>
      <c r="D20" s="1363">
        <v>8738568</v>
      </c>
      <c r="E20" s="1347"/>
      <c r="F20" s="1348"/>
      <c r="G20" s="2528">
        <v>5038626.51</v>
      </c>
    </row>
    <row r="21" spans="1:7">
      <c r="A21" s="2055">
        <v>7</v>
      </c>
      <c r="B21" s="52" t="s">
        <v>410</v>
      </c>
      <c r="C21" s="51"/>
      <c r="D21" s="1363">
        <v>1923590</v>
      </c>
      <c r="E21" s="1347"/>
      <c r="F21" s="1348"/>
      <c r="G21" s="2528">
        <v>1036678.79</v>
      </c>
    </row>
    <row r="22" spans="1:7">
      <c r="A22" s="2055">
        <v>8</v>
      </c>
      <c r="B22" s="52" t="s">
        <v>411</v>
      </c>
      <c r="C22" s="51"/>
      <c r="D22" s="1363" t="s">
        <v>5231</v>
      </c>
      <c r="E22" s="1347"/>
      <c r="F22" s="1348"/>
      <c r="G22" s="2528"/>
    </row>
    <row r="23" spans="1:7">
      <c r="A23" s="2055">
        <v>9</v>
      </c>
      <c r="B23" s="52" t="s">
        <v>667</v>
      </c>
      <c r="C23" s="51"/>
      <c r="D23" s="1363">
        <v>5684450</v>
      </c>
      <c r="E23" s="1347"/>
      <c r="F23" s="1348"/>
      <c r="G23" s="2528">
        <v>2307367.9</v>
      </c>
    </row>
    <row r="24" spans="1:7" ht="15.75" thickBot="1">
      <c r="A24" s="2055">
        <v>10</v>
      </c>
      <c r="B24" s="52" t="s">
        <v>2683</v>
      </c>
      <c r="C24" s="51"/>
      <c r="D24" s="212">
        <f>SUM(D17:D23)</f>
        <v>33342756</v>
      </c>
      <c r="E24" s="1347"/>
      <c r="F24" s="1348"/>
      <c r="G24" s="2528"/>
    </row>
    <row r="25" spans="1:7" ht="15.75" thickBot="1">
      <c r="A25" s="2055">
        <v>11</v>
      </c>
      <c r="B25" s="52" t="s">
        <v>663</v>
      </c>
      <c r="C25" s="51"/>
      <c r="D25" s="1349"/>
      <c r="E25" s="1350"/>
      <c r="F25" s="1348"/>
      <c r="G25" s="2528"/>
    </row>
    <row r="26" spans="1:7">
      <c r="A26" s="2055">
        <v>12</v>
      </c>
      <c r="B26" s="52" t="s">
        <v>406</v>
      </c>
      <c r="C26" s="51"/>
      <c r="D26" s="1363">
        <v>0</v>
      </c>
      <c r="E26" s="1347"/>
      <c r="F26" s="1348"/>
      <c r="G26" s="2528"/>
    </row>
    <row r="27" spans="1:7">
      <c r="A27" s="2055">
        <v>13</v>
      </c>
      <c r="B27" s="52" t="s">
        <v>407</v>
      </c>
      <c r="C27" s="51"/>
      <c r="D27" s="1363">
        <v>773030</v>
      </c>
      <c r="E27" s="1347"/>
      <c r="F27" s="1348"/>
      <c r="G27" s="2528">
        <v>305802.75</v>
      </c>
    </row>
    <row r="28" spans="1:7">
      <c r="A28" s="2055">
        <v>14</v>
      </c>
      <c r="B28" s="52" t="s">
        <v>408</v>
      </c>
      <c r="C28" s="51"/>
      <c r="D28" s="1363">
        <v>12709936</v>
      </c>
      <c r="E28" s="1347"/>
      <c r="F28" s="1348"/>
      <c r="G28" s="2528">
        <v>4974123.3899999997</v>
      </c>
    </row>
    <row r="29" spans="1:7">
      <c r="A29" s="2055">
        <v>15</v>
      </c>
      <c r="B29" s="52" t="s">
        <v>667</v>
      </c>
      <c r="C29" s="51"/>
      <c r="D29" s="1363" t="s">
        <v>5231</v>
      </c>
      <c r="E29" s="1347"/>
      <c r="F29" s="1348"/>
      <c r="G29" s="2528">
        <v>30048.23</v>
      </c>
    </row>
    <row r="30" spans="1:7" ht="15.75" thickBot="1">
      <c r="A30" s="2055">
        <v>16</v>
      </c>
      <c r="B30" s="52" t="s">
        <v>2684</v>
      </c>
      <c r="C30" s="51"/>
      <c r="D30" s="212">
        <f>SUM(D26:D29)</f>
        <v>13482966</v>
      </c>
      <c r="E30" s="1347"/>
      <c r="F30" s="1348"/>
      <c r="G30" s="2528"/>
    </row>
    <row r="31" spans="1:7" ht="15.75" thickBot="1">
      <c r="A31" s="2055">
        <v>17</v>
      </c>
      <c r="B31" s="52" t="s">
        <v>2685</v>
      </c>
      <c r="C31" s="51"/>
      <c r="D31" s="1349"/>
      <c r="E31" s="1350"/>
      <c r="F31" s="1348"/>
      <c r="G31" s="2528"/>
    </row>
    <row r="32" spans="1:7">
      <c r="A32" s="2055">
        <v>18</v>
      </c>
      <c r="B32" s="52" t="s">
        <v>2686</v>
      </c>
      <c r="C32" s="51"/>
      <c r="D32" s="212">
        <v>582675</v>
      </c>
      <c r="E32" s="1347"/>
      <c r="F32" s="1348"/>
      <c r="G32" s="2528"/>
    </row>
    <row r="33" spans="1:7">
      <c r="A33" s="2055">
        <v>19</v>
      </c>
      <c r="B33" s="52" t="s">
        <v>2687</v>
      </c>
      <c r="C33" s="51"/>
      <c r="D33" s="212">
        <v>6242148</v>
      </c>
      <c r="E33" s="1347"/>
      <c r="F33" s="1348"/>
      <c r="G33" s="2528"/>
    </row>
    <row r="34" spans="1:7">
      <c r="A34" s="2055">
        <v>20</v>
      </c>
      <c r="B34" s="52" t="s">
        <v>1707</v>
      </c>
      <c r="C34" s="51"/>
      <c r="D34" s="212">
        <v>23654291</v>
      </c>
      <c r="E34" s="1347"/>
      <c r="F34" s="1348"/>
      <c r="G34" s="2528"/>
    </row>
    <row r="35" spans="1:7">
      <c r="A35" s="2055">
        <v>21</v>
      </c>
      <c r="B35" s="52" t="s">
        <v>1708</v>
      </c>
      <c r="C35" s="51"/>
      <c r="D35" s="212">
        <v>8738568</v>
      </c>
      <c r="E35" s="1347"/>
      <c r="F35" s="1348"/>
      <c r="G35" s="2528"/>
    </row>
    <row r="36" spans="1:7">
      <c r="A36" s="2055">
        <v>22</v>
      </c>
      <c r="B36" s="52" t="s">
        <v>1709</v>
      </c>
      <c r="C36" s="51"/>
      <c r="D36" s="212">
        <v>1923590</v>
      </c>
      <c r="E36" s="1347"/>
      <c r="F36" s="1348"/>
      <c r="G36" s="2528"/>
    </row>
    <row r="37" spans="1:7">
      <c r="A37" s="2055">
        <v>23</v>
      </c>
      <c r="B37" s="52" t="s">
        <v>1710</v>
      </c>
      <c r="C37" s="51"/>
      <c r="D37" s="212" t="s">
        <v>5231</v>
      </c>
      <c r="E37" s="1347"/>
      <c r="F37" s="1348"/>
      <c r="G37" s="2528"/>
    </row>
    <row r="38" spans="1:7" ht="15.75" thickBot="1">
      <c r="A38" s="2055">
        <v>24</v>
      </c>
      <c r="B38" s="52" t="s">
        <v>1711</v>
      </c>
      <c r="C38" s="51"/>
      <c r="D38" s="212">
        <v>5684450</v>
      </c>
      <c r="E38" s="251"/>
      <c r="F38" s="1351"/>
      <c r="G38" s="2528"/>
    </row>
    <row r="39" spans="1:7" ht="15.75" thickBot="1">
      <c r="A39" s="2055">
        <v>25</v>
      </c>
      <c r="B39" s="52" t="s">
        <v>1712</v>
      </c>
      <c r="C39" s="51"/>
      <c r="D39" s="212">
        <f>SUM(D32:D38)</f>
        <v>46825722</v>
      </c>
      <c r="E39" s="1363"/>
      <c r="F39" s="212">
        <f>D39+E39</f>
        <v>46825722</v>
      </c>
      <c r="G39" s="2528"/>
    </row>
    <row r="40" spans="1:7">
      <c r="A40" s="2055">
        <v>26</v>
      </c>
      <c r="B40" s="2523" t="s">
        <v>365</v>
      </c>
      <c r="C40" s="51"/>
      <c r="D40" s="1352"/>
      <c r="E40" s="1353"/>
      <c r="F40" s="1354"/>
      <c r="G40" s="2528"/>
    </row>
    <row r="41" spans="1:7" ht="15.75" thickBot="1">
      <c r="A41" s="2055">
        <v>27</v>
      </c>
      <c r="B41" s="52" t="s">
        <v>665</v>
      </c>
      <c r="C41" s="51"/>
      <c r="D41" s="182"/>
      <c r="E41" s="1350"/>
      <c r="F41" s="1348"/>
      <c r="G41" s="2528"/>
    </row>
    <row r="42" spans="1:7">
      <c r="A42" s="2055">
        <v>28</v>
      </c>
      <c r="B42" s="52" t="s">
        <v>1713</v>
      </c>
      <c r="C42" s="51"/>
      <c r="D42" s="1363"/>
      <c r="E42" s="1347"/>
      <c r="F42" s="1348"/>
      <c r="G42" s="2528">
        <v>0</v>
      </c>
    </row>
    <row r="43" spans="1:7">
      <c r="A43" s="2055">
        <v>29</v>
      </c>
      <c r="B43" s="52" t="s">
        <v>1714</v>
      </c>
      <c r="C43" s="51"/>
      <c r="D43" s="1363"/>
      <c r="E43" s="1347"/>
      <c r="F43" s="1348"/>
      <c r="G43" s="2528"/>
    </row>
    <row r="44" spans="1:7">
      <c r="A44" s="2055">
        <v>30</v>
      </c>
      <c r="B44" s="52" t="s">
        <v>1715</v>
      </c>
      <c r="C44" s="51"/>
      <c r="D44" s="1363"/>
      <c r="E44" s="1347"/>
      <c r="F44" s="1348"/>
      <c r="G44" s="2528">
        <v>1303.78</v>
      </c>
    </row>
    <row r="45" spans="1:7">
      <c r="A45" s="2055">
        <v>31</v>
      </c>
      <c r="B45" s="52" t="s">
        <v>1716</v>
      </c>
      <c r="C45" s="51"/>
      <c r="D45" s="1363">
        <v>22</v>
      </c>
      <c r="E45" s="1347"/>
      <c r="F45" s="1348"/>
      <c r="G45" s="2528"/>
    </row>
    <row r="46" spans="1:7">
      <c r="A46" s="2055">
        <v>32</v>
      </c>
      <c r="B46" s="52" t="s">
        <v>407</v>
      </c>
      <c r="C46" s="51"/>
      <c r="D46" s="1363">
        <v>28</v>
      </c>
      <c r="E46" s="1347"/>
      <c r="F46" s="1348"/>
      <c r="G46" s="2528"/>
    </row>
    <row r="47" spans="1:7">
      <c r="A47" s="2055">
        <v>33</v>
      </c>
      <c r="B47" s="52" t="s">
        <v>408</v>
      </c>
      <c r="C47" s="51"/>
      <c r="D47" s="1363">
        <f>10176740+1</f>
        <v>10176741</v>
      </c>
      <c r="E47" s="1347"/>
      <c r="F47" s="1348"/>
      <c r="G47" s="2528">
        <v>4039113.82</v>
      </c>
    </row>
    <row r="48" spans="1:7">
      <c r="A48" s="2055">
        <v>34</v>
      </c>
      <c r="B48" s="52" t="s">
        <v>409</v>
      </c>
      <c r="C48" s="51"/>
      <c r="D48" s="1363">
        <v>3719955</v>
      </c>
      <c r="E48" s="1347"/>
      <c r="F48" s="1348"/>
      <c r="G48" s="2528">
        <v>2052375.26</v>
      </c>
    </row>
    <row r="49" spans="1:7">
      <c r="A49" s="2055">
        <v>35</v>
      </c>
      <c r="B49" s="52" t="s">
        <v>410</v>
      </c>
      <c r="C49" s="51"/>
      <c r="D49" s="1363">
        <v>796483</v>
      </c>
      <c r="E49" s="1347"/>
      <c r="F49" s="1348"/>
      <c r="G49" s="2529">
        <v>428591.58</v>
      </c>
    </row>
    <row r="50" spans="1:7">
      <c r="A50" s="2055">
        <v>36</v>
      </c>
      <c r="B50" s="52" t="s">
        <v>411</v>
      </c>
      <c r="C50" s="51"/>
      <c r="D50" s="1363" t="s">
        <v>5231</v>
      </c>
      <c r="E50" s="1347"/>
      <c r="F50" s="1348"/>
      <c r="G50" s="2528"/>
    </row>
    <row r="51" spans="1:7">
      <c r="A51" s="2055">
        <v>37</v>
      </c>
      <c r="B51" s="52" t="s">
        <v>667</v>
      </c>
      <c r="C51" s="51"/>
      <c r="D51" s="1363">
        <v>2341025</v>
      </c>
      <c r="E51" s="1347"/>
      <c r="F51" s="1348"/>
      <c r="G51" s="2529">
        <v>947249.26</v>
      </c>
    </row>
    <row r="52" spans="1:7" ht="15.75" thickBot="1">
      <c r="A52" s="2055">
        <v>38</v>
      </c>
      <c r="B52" s="52" t="s">
        <v>1717</v>
      </c>
      <c r="C52" s="51"/>
      <c r="D52" s="212">
        <f>SUM(D42:D51)</f>
        <v>17034254</v>
      </c>
      <c r="E52" s="1347"/>
      <c r="F52" s="1348"/>
      <c r="G52" s="2528"/>
    </row>
    <row r="53" spans="1:7" ht="15.75" thickBot="1">
      <c r="A53" s="2055">
        <v>39</v>
      </c>
      <c r="B53" s="52" t="s">
        <v>663</v>
      </c>
      <c r="C53" s="51"/>
      <c r="D53" s="1349"/>
      <c r="E53" s="1350"/>
      <c r="F53" s="1348"/>
      <c r="G53" s="2528"/>
    </row>
    <row r="54" spans="1:7">
      <c r="A54" s="2055">
        <v>40</v>
      </c>
      <c r="B54" s="52" t="s">
        <v>1713</v>
      </c>
      <c r="C54" s="51"/>
      <c r="D54" s="1363"/>
      <c r="E54" s="1347"/>
      <c r="F54" s="1348"/>
      <c r="G54" s="2528">
        <v>0</v>
      </c>
    </row>
    <row r="55" spans="1:7">
      <c r="A55" s="2055">
        <v>41</v>
      </c>
      <c r="B55" s="52" t="s">
        <v>1718</v>
      </c>
      <c r="C55" s="51"/>
      <c r="D55" s="1363"/>
      <c r="E55" s="1347"/>
      <c r="F55" s="1348"/>
      <c r="G55" s="2528"/>
    </row>
    <row r="56" spans="1:7">
      <c r="A56" s="2055">
        <v>42</v>
      </c>
      <c r="B56" s="52" t="s">
        <v>1715</v>
      </c>
      <c r="C56" s="51"/>
      <c r="D56" s="1363"/>
      <c r="E56" s="1347"/>
      <c r="F56" s="1348"/>
      <c r="G56" s="2528"/>
    </row>
    <row r="57" spans="1:7">
      <c r="A57" s="2055">
        <v>43</v>
      </c>
      <c r="B57" s="52" t="s">
        <v>1716</v>
      </c>
      <c r="C57" s="51"/>
      <c r="D57" s="1363">
        <v>13</v>
      </c>
      <c r="E57" s="1347"/>
      <c r="F57" s="1348"/>
      <c r="G57" s="2528"/>
    </row>
    <row r="58" spans="1:7">
      <c r="A58" s="2055">
        <v>44</v>
      </c>
      <c r="B58" s="52" t="s">
        <v>407</v>
      </c>
      <c r="C58" s="51"/>
      <c r="D58" s="1363">
        <v>186</v>
      </c>
      <c r="E58" s="1347"/>
      <c r="F58" s="1348"/>
      <c r="G58" s="2528"/>
    </row>
    <row r="59" spans="1:7">
      <c r="A59" s="2055">
        <v>45</v>
      </c>
      <c r="B59" s="52" t="s">
        <v>408</v>
      </c>
      <c r="C59" s="51"/>
      <c r="D59" s="1363">
        <f>6643341+1</f>
        <v>6643342</v>
      </c>
      <c r="E59" s="1347"/>
      <c r="F59" s="1348"/>
      <c r="G59" s="2528">
        <v>2665727.06</v>
      </c>
    </row>
    <row r="60" spans="1:7">
      <c r="A60" s="2055">
        <v>46</v>
      </c>
      <c r="B60" s="52" t="s">
        <v>667</v>
      </c>
      <c r="C60" s="51"/>
      <c r="D60" s="1363" t="s">
        <v>5231</v>
      </c>
      <c r="E60" s="1347"/>
      <c r="F60" s="1348"/>
      <c r="G60" s="2528">
        <v>12422.76</v>
      </c>
    </row>
    <row r="61" spans="1:7" ht="15.75" thickBot="1">
      <c r="A61" s="266">
        <v>47</v>
      </c>
      <c r="B61" s="73" t="s">
        <v>3737</v>
      </c>
      <c r="C61" s="74"/>
      <c r="D61" s="234">
        <f>SUM(D54:D60)</f>
        <v>6643541</v>
      </c>
      <c r="E61" s="251"/>
      <c r="F61" s="1351"/>
      <c r="G61" s="2528"/>
    </row>
    <row r="62" spans="1:7" ht="15.75">
      <c r="A62" s="75" t="s">
        <v>1315</v>
      </c>
      <c r="G62" s="2528"/>
    </row>
    <row r="63" spans="1:7" ht="15.75" thickBot="1">
      <c r="A63" s="44" t="s">
        <v>3738</v>
      </c>
      <c r="B63" s="44"/>
      <c r="C63" s="44"/>
      <c r="D63" s="44"/>
      <c r="E63" s="44"/>
      <c r="F63" s="44"/>
      <c r="G63" s="2528"/>
    </row>
    <row r="64" spans="1:7">
      <c r="A64" s="13" t="s">
        <v>2838</v>
      </c>
      <c r="B64" s="41"/>
      <c r="C64" s="1232" t="s">
        <v>3932</v>
      </c>
      <c r="D64" s="41"/>
      <c r="E64" s="1355" t="s">
        <v>2840</v>
      </c>
      <c r="F64" s="1356" t="s">
        <v>2841</v>
      </c>
      <c r="G64" s="2528"/>
    </row>
    <row r="65" spans="1:7">
      <c r="A65" s="47" t="str">
        <f>A2</f>
        <v>Orange and Rockland Utilities, Inc.</v>
      </c>
      <c r="B65" s="11"/>
      <c r="C65" s="47" t="s">
        <v>520</v>
      </c>
      <c r="D65" s="11"/>
      <c r="E65" s="2521"/>
      <c r="F65" s="1357"/>
      <c r="G65" s="2528"/>
    </row>
    <row r="66" spans="1:7" ht="15.75" thickBot="1">
      <c r="A66" s="72"/>
      <c r="B66" s="73"/>
      <c r="C66" s="72" t="s">
        <v>301</v>
      </c>
      <c r="D66" s="73"/>
      <c r="E66" s="1343">
        <f>E3</f>
        <v>41757</v>
      </c>
      <c r="F66" s="711" t="str">
        <f>F3</f>
        <v>12/31/2013</v>
      </c>
      <c r="G66" s="2528"/>
    </row>
    <row r="67" spans="1:7" ht="16.5" thickBot="1">
      <c r="A67" s="424" t="s">
        <v>2446</v>
      </c>
      <c r="B67" s="425"/>
      <c r="C67" s="401"/>
      <c r="D67" s="401"/>
      <c r="E67" s="1369"/>
      <c r="F67" s="1358"/>
      <c r="G67" s="2528"/>
    </row>
    <row r="68" spans="1:7">
      <c r="A68" s="1356"/>
      <c r="B68" s="430"/>
      <c r="C68" s="457"/>
      <c r="D68" s="457"/>
      <c r="E68" s="457" t="s">
        <v>692</v>
      </c>
      <c r="F68" s="457"/>
      <c r="G68" s="2528"/>
    </row>
    <row r="69" spans="1:7">
      <c r="A69" s="265" t="s">
        <v>4231</v>
      </c>
      <c r="B69" s="44" t="s">
        <v>647</v>
      </c>
      <c r="C69" s="45"/>
      <c r="D69" s="2522" t="s">
        <v>693</v>
      </c>
      <c r="E69" s="2522" t="s">
        <v>404</v>
      </c>
      <c r="F69" s="2522" t="s">
        <v>4055</v>
      </c>
      <c r="G69" s="2528"/>
    </row>
    <row r="70" spans="1:7">
      <c r="A70" s="265" t="s">
        <v>4234</v>
      </c>
      <c r="B70" s="427"/>
      <c r="C70" s="48"/>
      <c r="D70" s="2522" t="s">
        <v>497</v>
      </c>
      <c r="E70" s="2522" t="s">
        <v>405</v>
      </c>
      <c r="F70" s="2522"/>
      <c r="G70" s="2528"/>
    </row>
    <row r="71" spans="1:7" ht="15.75" thickBot="1">
      <c r="A71" s="266"/>
      <c r="B71" s="401" t="s">
        <v>74</v>
      </c>
      <c r="C71" s="402"/>
      <c r="D71" s="286" t="s">
        <v>2140</v>
      </c>
      <c r="E71" s="286" t="s">
        <v>2141</v>
      </c>
      <c r="F71" s="286" t="s">
        <v>2142</v>
      </c>
      <c r="G71" s="2528"/>
    </row>
    <row r="72" spans="1:7">
      <c r="A72" s="2055"/>
      <c r="B72" s="2523" t="s">
        <v>2447</v>
      </c>
      <c r="C72" s="51"/>
      <c r="D72" s="1359"/>
      <c r="E72" s="1352"/>
      <c r="F72" s="1360"/>
      <c r="G72" s="2528"/>
    </row>
    <row r="73" spans="1:7" ht="15.75" thickBot="1">
      <c r="A73" s="2055">
        <v>48</v>
      </c>
      <c r="B73" s="52" t="s">
        <v>2685</v>
      </c>
      <c r="C73" s="51"/>
      <c r="D73" s="251"/>
      <c r="E73" s="1350"/>
      <c r="F73" s="1348"/>
      <c r="G73" s="2528"/>
    </row>
    <row r="74" spans="1:7">
      <c r="A74" s="2055">
        <v>49</v>
      </c>
      <c r="B74" s="52" t="s">
        <v>2448</v>
      </c>
      <c r="C74" s="51"/>
      <c r="D74" s="212" t="s">
        <v>5231</v>
      </c>
      <c r="E74" s="1347"/>
      <c r="F74" s="1348"/>
      <c r="G74" s="2528"/>
    </row>
    <row r="75" spans="1:7">
      <c r="A75" s="265">
        <v>50</v>
      </c>
      <c r="B75" s="11" t="s">
        <v>1705</v>
      </c>
      <c r="C75" s="48"/>
      <c r="D75" s="204"/>
      <c r="E75" s="1347"/>
      <c r="F75" s="1348"/>
      <c r="G75" s="2528"/>
    </row>
    <row r="76" spans="1:7">
      <c r="A76" s="2055"/>
      <c r="B76" s="52" t="s">
        <v>1706</v>
      </c>
      <c r="C76" s="51"/>
      <c r="D76" s="212" t="s">
        <v>5231</v>
      </c>
      <c r="E76" s="1347"/>
      <c r="F76" s="1348"/>
      <c r="G76" s="2528"/>
    </row>
    <row r="77" spans="1:7">
      <c r="A77" s="2055">
        <v>51</v>
      </c>
      <c r="B77" s="52" t="s">
        <v>2497</v>
      </c>
      <c r="C77" s="51"/>
      <c r="D77" s="212" t="s">
        <v>5231</v>
      </c>
      <c r="E77" s="1347"/>
      <c r="F77" s="1348"/>
      <c r="G77" s="2528"/>
    </row>
    <row r="78" spans="1:7">
      <c r="A78" s="265">
        <v>52</v>
      </c>
      <c r="B78" s="11" t="s">
        <v>1716</v>
      </c>
      <c r="C78" s="48"/>
      <c r="D78" s="204"/>
      <c r="E78" s="1347"/>
      <c r="F78" s="1348"/>
      <c r="G78" s="2528"/>
    </row>
    <row r="79" spans="1:7">
      <c r="A79" s="2055"/>
      <c r="B79" s="52" t="s">
        <v>2498</v>
      </c>
      <c r="C79" s="51"/>
      <c r="D79" s="212">
        <v>35</v>
      </c>
      <c r="E79" s="1347"/>
      <c r="F79" s="1348"/>
      <c r="G79" s="2528"/>
    </row>
    <row r="80" spans="1:7">
      <c r="A80" s="2055">
        <v>53</v>
      </c>
      <c r="B80" s="52" t="s">
        <v>2499</v>
      </c>
      <c r="C80" s="51"/>
      <c r="D80" s="212">
        <v>214</v>
      </c>
      <c r="E80" s="1347"/>
      <c r="F80" s="1348"/>
      <c r="G80" s="2528"/>
    </row>
    <row r="81" spans="1:7">
      <c r="A81" s="2055">
        <v>54</v>
      </c>
      <c r="B81" s="52" t="s">
        <v>2500</v>
      </c>
      <c r="C81" s="51"/>
      <c r="D81" s="212">
        <v>16820083</v>
      </c>
      <c r="E81" s="1347"/>
      <c r="F81" s="1348"/>
      <c r="G81" s="2528"/>
    </row>
    <row r="82" spans="1:7">
      <c r="A82" s="2055">
        <v>55</v>
      </c>
      <c r="B82" s="52" t="s">
        <v>2501</v>
      </c>
      <c r="C82" s="51"/>
      <c r="D82" s="212">
        <v>3719955</v>
      </c>
      <c r="E82" s="1347"/>
      <c r="F82" s="1348"/>
      <c r="G82" s="2528"/>
    </row>
    <row r="83" spans="1:7">
      <c r="A83" s="2055">
        <v>56</v>
      </c>
      <c r="B83" s="52" t="s">
        <v>2502</v>
      </c>
      <c r="C83" s="51"/>
      <c r="D83" s="212">
        <v>796483</v>
      </c>
      <c r="E83" s="1347"/>
      <c r="F83" s="1348"/>
      <c r="G83" s="2528"/>
    </row>
    <row r="84" spans="1:7">
      <c r="A84" s="2055">
        <v>57</v>
      </c>
      <c r="B84" s="52" t="s">
        <v>2503</v>
      </c>
      <c r="C84" s="51"/>
      <c r="D84" s="212" t="s">
        <v>5231</v>
      </c>
      <c r="E84" s="1347"/>
      <c r="F84" s="1348"/>
      <c r="G84" s="2528"/>
    </row>
    <row r="85" spans="1:7" ht="15.75" thickBot="1">
      <c r="A85" s="2055">
        <v>58</v>
      </c>
      <c r="B85" s="52" t="s">
        <v>2504</v>
      </c>
      <c r="C85" s="51"/>
      <c r="D85" s="212">
        <v>2341025</v>
      </c>
      <c r="E85" s="251"/>
      <c r="F85" s="1351"/>
      <c r="G85" s="2528"/>
    </row>
    <row r="86" spans="1:7">
      <c r="A86" s="2055">
        <v>59</v>
      </c>
      <c r="B86" s="52" t="s">
        <v>2505</v>
      </c>
      <c r="C86" s="51"/>
      <c r="D86" s="212">
        <f>SUM(D74:D85)</f>
        <v>23677795</v>
      </c>
      <c r="E86" s="1363"/>
      <c r="F86" s="212">
        <f>D86+E86</f>
        <v>23677795</v>
      </c>
      <c r="G86" s="2528"/>
    </row>
    <row r="87" spans="1:7">
      <c r="A87" s="2055">
        <v>60</v>
      </c>
      <c r="B87" s="2523" t="s">
        <v>2506</v>
      </c>
      <c r="C87" s="51"/>
      <c r="D87" s="212"/>
      <c r="E87" s="212"/>
      <c r="F87" s="212">
        <f>D87+E87</f>
        <v>0</v>
      </c>
      <c r="G87" s="2528"/>
    </row>
    <row r="88" spans="1:7">
      <c r="A88" s="2055">
        <v>61</v>
      </c>
      <c r="B88" s="52" t="s">
        <v>2507</v>
      </c>
      <c r="C88" s="51"/>
      <c r="D88" s="1363">
        <v>0</v>
      </c>
      <c r="E88" s="1363"/>
      <c r="F88" s="212">
        <f>D88+E88</f>
        <v>0</v>
      </c>
      <c r="G88" s="2528"/>
    </row>
    <row r="89" spans="1:7" ht="15.75" thickBot="1">
      <c r="A89" s="2055">
        <v>62</v>
      </c>
      <c r="B89" s="52" t="s">
        <v>2508</v>
      </c>
      <c r="C89" s="51"/>
      <c r="D89" s="212">
        <f>D39+D86+D88</f>
        <v>70503517</v>
      </c>
      <c r="E89" s="212">
        <f>E39+E86+E88</f>
        <v>0</v>
      </c>
      <c r="F89" s="212">
        <f>F39+F86+F88</f>
        <v>70503517</v>
      </c>
      <c r="G89" s="2528"/>
    </row>
    <row r="90" spans="1:7">
      <c r="A90" s="2055">
        <v>63</v>
      </c>
      <c r="B90" s="2523" t="s">
        <v>2509</v>
      </c>
      <c r="C90" s="51"/>
      <c r="D90" s="1359"/>
      <c r="E90" s="1352"/>
      <c r="F90" s="1360"/>
      <c r="G90" s="2528"/>
    </row>
    <row r="91" spans="1:7" ht="15.75" thickBot="1">
      <c r="A91" s="2055">
        <v>64</v>
      </c>
      <c r="B91" s="52" t="s">
        <v>2510</v>
      </c>
      <c r="C91" s="51"/>
      <c r="D91" s="251"/>
      <c r="E91" s="182"/>
      <c r="F91" s="1351"/>
      <c r="G91" s="2528"/>
    </row>
    <row r="92" spans="1:7">
      <c r="A92" s="2055">
        <v>65</v>
      </c>
      <c r="B92" s="52" t="s">
        <v>3727</v>
      </c>
      <c r="C92" s="51"/>
      <c r="D92" s="1363">
        <v>15618263</v>
      </c>
      <c r="E92" s="1363"/>
      <c r="F92" s="212">
        <f>D92+E92</f>
        <v>15618263</v>
      </c>
      <c r="G92" s="2528">
        <v>6186657.9500000002</v>
      </c>
    </row>
    <row r="93" spans="1:7">
      <c r="A93" s="2055">
        <v>66</v>
      </c>
      <c r="B93" s="52" t="s">
        <v>3728</v>
      </c>
      <c r="C93" s="51"/>
      <c r="D93" s="1363">
        <v>6576522</v>
      </c>
      <c r="E93" s="1363"/>
      <c r="F93" s="212">
        <f>D93+E93</f>
        <v>6576522</v>
      </c>
      <c r="G93" s="2528">
        <v>3202062.42</v>
      </c>
    </row>
    <row r="94" spans="1:7">
      <c r="A94" s="2055">
        <v>67</v>
      </c>
      <c r="B94" s="52" t="s">
        <v>3729</v>
      </c>
      <c r="C94" s="51"/>
      <c r="D94" s="1363">
        <v>421923</v>
      </c>
      <c r="E94" s="1363"/>
      <c r="F94" s="212">
        <f>D94+E94</f>
        <v>421923</v>
      </c>
      <c r="G94" s="2528">
        <v>353980.07</v>
      </c>
    </row>
    <row r="95" spans="1:7" ht="15.75" thickBot="1">
      <c r="A95" s="2055">
        <v>68</v>
      </c>
      <c r="B95" s="52" t="s">
        <v>3730</v>
      </c>
      <c r="C95" s="51"/>
      <c r="D95" s="212">
        <f>SUM(D92:D94)</f>
        <v>22616708</v>
      </c>
      <c r="E95" s="212">
        <f>SUM(E92:E94)</f>
        <v>0</v>
      </c>
      <c r="F95" s="212">
        <f>SUM(F92:F94)</f>
        <v>22616708</v>
      </c>
      <c r="G95" s="2528"/>
    </row>
    <row r="96" spans="1:7" ht="15.75" thickBot="1">
      <c r="A96" s="2055">
        <v>69</v>
      </c>
      <c r="B96" s="52" t="s">
        <v>3731</v>
      </c>
      <c r="C96" s="51"/>
      <c r="D96" s="1361"/>
      <c r="E96" s="1349"/>
      <c r="F96" s="1362"/>
      <c r="G96" s="2528"/>
    </row>
    <row r="97" spans="1:7">
      <c r="A97" s="2055">
        <v>70</v>
      </c>
      <c r="B97" s="52" t="s">
        <v>3727</v>
      </c>
      <c r="C97" s="51"/>
      <c r="D97" s="1363">
        <v>2044783</v>
      </c>
      <c r="E97" s="1363"/>
      <c r="F97" s="212">
        <f>D97+E97</f>
        <v>2044783</v>
      </c>
      <c r="G97" s="2528">
        <v>530276.15</v>
      </c>
    </row>
    <row r="98" spans="1:7">
      <c r="A98" s="2055">
        <v>71</v>
      </c>
      <c r="B98" s="52" t="s">
        <v>3728</v>
      </c>
      <c r="C98" s="51"/>
      <c r="D98" s="1363">
        <v>282820</v>
      </c>
      <c r="E98" s="1363"/>
      <c r="F98" s="212">
        <f>D98+E98</f>
        <v>282820</v>
      </c>
      <c r="G98" s="2528">
        <v>108832.29</v>
      </c>
    </row>
    <row r="99" spans="1:7">
      <c r="A99" s="2055">
        <v>72</v>
      </c>
      <c r="B99" s="52" t="s">
        <v>3729</v>
      </c>
      <c r="C99" s="51"/>
      <c r="D99" s="1363">
        <v>0</v>
      </c>
      <c r="E99" s="1363"/>
      <c r="F99" s="212">
        <f>D99+E99</f>
        <v>0</v>
      </c>
      <c r="G99" s="2528"/>
    </row>
    <row r="100" spans="1:7">
      <c r="A100" s="2055">
        <v>73</v>
      </c>
      <c r="B100" s="52" t="s">
        <v>412</v>
      </c>
      <c r="C100" s="51"/>
      <c r="D100" s="212">
        <f>SUM(D97:D99)</f>
        <v>2327603</v>
      </c>
      <c r="E100" s="212">
        <f>SUM(E97:E99)</f>
        <v>0</v>
      </c>
      <c r="F100" s="212">
        <f>SUM(F97:F99)</f>
        <v>2327603</v>
      </c>
      <c r="G100" s="2528"/>
    </row>
    <row r="101" spans="1:7" ht="15.75">
      <c r="A101" s="265">
        <v>74</v>
      </c>
      <c r="B101" s="75" t="s">
        <v>468</v>
      </c>
      <c r="C101" s="48"/>
      <c r="D101" s="204"/>
      <c r="E101" s="204"/>
      <c r="F101" s="204"/>
      <c r="G101" s="2528"/>
    </row>
    <row r="102" spans="1:7">
      <c r="A102" s="265">
        <v>75</v>
      </c>
      <c r="B102" s="1366" t="s">
        <v>5232</v>
      </c>
      <c r="C102" s="2056"/>
      <c r="D102" s="1367">
        <v>17158911</v>
      </c>
      <c r="E102" s="1367"/>
      <c r="F102" s="1368">
        <f t="shared" ref="F102:F107" si="0">D102+E102</f>
        <v>17158911</v>
      </c>
      <c r="G102" s="2528">
        <f>6762419+826461</f>
        <v>7588880</v>
      </c>
    </row>
    <row r="103" spans="1:7">
      <c r="A103" s="265">
        <v>76</v>
      </c>
      <c r="B103" s="1366" t="s">
        <v>5233</v>
      </c>
      <c r="C103" s="2056"/>
      <c r="D103" s="1367">
        <v>3709885</v>
      </c>
      <c r="E103" s="1367"/>
      <c r="F103" s="1368">
        <f t="shared" si="0"/>
        <v>3709885</v>
      </c>
      <c r="G103" s="2528">
        <v>769154.16</v>
      </c>
    </row>
    <row r="104" spans="1:7">
      <c r="A104" s="265">
        <v>77</v>
      </c>
      <c r="B104" s="1366"/>
      <c r="C104" s="2056"/>
      <c r="D104" s="1367"/>
      <c r="E104" s="1367"/>
      <c r="F104" s="1368">
        <f t="shared" si="0"/>
        <v>0</v>
      </c>
      <c r="G104" s="2528">
        <v>6376355.6900000004</v>
      </c>
    </row>
    <row r="105" spans="1:7">
      <c r="A105" s="265">
        <v>78</v>
      </c>
      <c r="B105" s="1366" t="s">
        <v>5234</v>
      </c>
      <c r="C105" s="2056"/>
      <c r="D105" s="1367">
        <v>7252745</v>
      </c>
      <c r="E105" s="1367"/>
      <c r="F105" s="1368">
        <f t="shared" si="0"/>
        <v>7252745</v>
      </c>
      <c r="G105" s="2528">
        <v>0</v>
      </c>
    </row>
    <row r="106" spans="1:7">
      <c r="A106" s="265">
        <v>79</v>
      </c>
      <c r="B106" s="2530" t="s">
        <v>1281</v>
      </c>
      <c r="C106" s="2056"/>
      <c r="D106" s="1367">
        <v>838256</v>
      </c>
      <c r="E106" s="1367"/>
      <c r="F106" s="1368">
        <f t="shared" si="0"/>
        <v>838256</v>
      </c>
      <c r="G106" s="2529">
        <f>118796.23-1287412.21+11814673.15</f>
        <v>10646057.17</v>
      </c>
    </row>
    <row r="107" spans="1:7">
      <c r="A107" s="265">
        <v>80</v>
      </c>
      <c r="B107" s="1366" t="s">
        <v>3839</v>
      </c>
      <c r="C107" s="2056"/>
      <c r="D107" s="1367">
        <v>870286</v>
      </c>
      <c r="E107" s="1367"/>
      <c r="F107" s="1368">
        <f t="shared" si="0"/>
        <v>870286</v>
      </c>
      <c r="G107" s="2529">
        <v>114953.56</v>
      </c>
    </row>
    <row r="108" spans="1:7">
      <c r="A108" s="265">
        <v>81</v>
      </c>
      <c r="B108" s="1366"/>
      <c r="C108" s="2056"/>
      <c r="D108" s="1367"/>
      <c r="E108" s="1367"/>
      <c r="F108" s="1368"/>
      <c r="G108" s="2529">
        <v>37621.43</v>
      </c>
    </row>
    <row r="109" spans="1:7">
      <c r="A109" s="265">
        <f>A108+1</f>
        <v>82</v>
      </c>
      <c r="B109" s="1366"/>
      <c r="C109" s="2056"/>
      <c r="D109" s="1367"/>
      <c r="E109" s="1367"/>
      <c r="F109" s="1368"/>
      <c r="G109" s="2529">
        <f>149861.61+5070.81</f>
        <v>154932.41999999998</v>
      </c>
    </row>
    <row r="110" spans="1:7">
      <c r="A110" s="265">
        <f t="shared" ref="A110:A125" si="1">A109+1</f>
        <v>83</v>
      </c>
      <c r="B110" s="2531"/>
      <c r="C110" s="2532"/>
      <c r="D110" s="2533"/>
      <c r="E110" s="2533"/>
      <c r="F110" s="2534"/>
      <c r="G110" s="2529">
        <v>0</v>
      </c>
    </row>
    <row r="111" spans="1:7">
      <c r="A111" s="265">
        <f t="shared" si="1"/>
        <v>84</v>
      </c>
      <c r="B111" s="1345"/>
      <c r="C111" s="2057"/>
      <c r="D111" s="2535"/>
      <c r="E111" s="2535"/>
      <c r="F111" s="1689"/>
      <c r="G111" s="2529">
        <v>0</v>
      </c>
    </row>
    <row r="112" spans="1:7">
      <c r="A112" s="265">
        <f t="shared" si="1"/>
        <v>85</v>
      </c>
      <c r="B112" s="1345"/>
      <c r="C112" s="2057"/>
      <c r="D112" s="2535"/>
      <c r="E112" s="2535"/>
      <c r="F112" s="1689"/>
      <c r="G112" s="2529">
        <v>0</v>
      </c>
    </row>
    <row r="113" spans="1:7">
      <c r="A113" s="265">
        <f t="shared" si="1"/>
        <v>86</v>
      </c>
      <c r="B113" s="1345"/>
      <c r="C113" s="2057"/>
      <c r="D113" s="2535"/>
      <c r="E113" s="2535"/>
      <c r="F113" s="1689"/>
      <c r="G113" s="2529">
        <v>0</v>
      </c>
    </row>
    <row r="114" spans="1:7">
      <c r="A114" s="265">
        <f t="shared" si="1"/>
        <v>87</v>
      </c>
      <c r="B114" s="1345"/>
      <c r="C114" s="2057"/>
      <c r="D114" s="2535"/>
      <c r="E114" s="2535"/>
      <c r="F114" s="1689"/>
      <c r="G114" s="2529">
        <v>0</v>
      </c>
    </row>
    <row r="115" spans="1:7">
      <c r="A115" s="265">
        <f t="shared" si="1"/>
        <v>88</v>
      </c>
      <c r="B115" s="2051"/>
      <c r="C115" s="2057"/>
      <c r="D115" s="1364"/>
      <c r="E115" s="1364"/>
      <c r="F115" s="204"/>
      <c r="G115" s="2528"/>
    </row>
    <row r="116" spans="1:7">
      <c r="A116" s="265">
        <f t="shared" si="1"/>
        <v>89</v>
      </c>
      <c r="B116" s="2051"/>
      <c r="C116" s="2057"/>
      <c r="D116" s="1364"/>
      <c r="E116" s="1364"/>
      <c r="F116" s="204"/>
      <c r="G116" s="2528"/>
    </row>
    <row r="117" spans="1:7">
      <c r="A117" s="265">
        <f t="shared" si="1"/>
        <v>90</v>
      </c>
      <c r="B117" s="2051"/>
      <c r="C117" s="2057"/>
      <c r="D117" s="1364"/>
      <c r="E117" s="1364"/>
      <c r="F117" s="204"/>
      <c r="G117" s="2528"/>
    </row>
    <row r="118" spans="1:7">
      <c r="A118" s="265">
        <f t="shared" si="1"/>
        <v>91</v>
      </c>
      <c r="B118" s="2051"/>
      <c r="C118" s="2057"/>
      <c r="D118" s="1364"/>
      <c r="E118" s="1364"/>
      <c r="F118" s="204"/>
      <c r="G118" s="2528"/>
    </row>
    <row r="119" spans="1:7">
      <c r="A119" s="265">
        <f t="shared" si="1"/>
        <v>92</v>
      </c>
      <c r="B119" s="2051"/>
      <c r="C119" s="2057"/>
      <c r="D119" s="1364"/>
      <c r="E119" s="1364"/>
      <c r="F119" s="204"/>
      <c r="G119" s="2528"/>
    </row>
    <row r="120" spans="1:7">
      <c r="A120" s="265">
        <f t="shared" si="1"/>
        <v>93</v>
      </c>
      <c r="B120" s="2051"/>
      <c r="C120" s="2057"/>
      <c r="D120" s="1364"/>
      <c r="E120" s="1364"/>
      <c r="F120" s="204"/>
      <c r="G120" s="2528"/>
    </row>
    <row r="121" spans="1:7">
      <c r="A121" s="265">
        <f t="shared" si="1"/>
        <v>94</v>
      </c>
      <c r="B121" s="2051"/>
      <c r="C121" s="2057"/>
      <c r="D121" s="1364"/>
      <c r="E121" s="1364"/>
      <c r="F121" s="204"/>
      <c r="G121" s="2528"/>
    </row>
    <row r="122" spans="1:7">
      <c r="A122" s="265">
        <f t="shared" si="1"/>
        <v>95</v>
      </c>
      <c r="B122" s="2051"/>
      <c r="C122" s="2057"/>
      <c r="D122" s="1364"/>
      <c r="E122" s="1364"/>
      <c r="F122" s="204"/>
      <c r="G122" s="2528"/>
    </row>
    <row r="123" spans="1:7" ht="15.75" thickBot="1">
      <c r="A123" s="265">
        <f t="shared" si="1"/>
        <v>96</v>
      </c>
      <c r="B123" s="401"/>
      <c r="C123" s="402"/>
      <c r="D123" s="1365"/>
      <c r="E123" s="1365"/>
      <c r="F123" s="234"/>
      <c r="G123" s="2528"/>
    </row>
    <row r="124" spans="1:7" ht="15.75" thickBot="1">
      <c r="A124" s="2536">
        <f t="shared" si="1"/>
        <v>97</v>
      </c>
      <c r="B124" s="73" t="s">
        <v>413</v>
      </c>
      <c r="C124" s="74"/>
      <c r="D124" s="234">
        <f>SUM(D101:D123)</f>
        <v>29830083</v>
      </c>
      <c r="E124" s="234">
        <f>SUM(E102:E123)</f>
        <v>0</v>
      </c>
      <c r="F124" s="234">
        <f>SUM(F101:F123)</f>
        <v>29830083</v>
      </c>
      <c r="G124" s="2528"/>
    </row>
    <row r="125" spans="1:7" ht="15.75" thickBot="1">
      <c r="A125" s="2537">
        <f t="shared" si="1"/>
        <v>98</v>
      </c>
      <c r="B125" s="73" t="s">
        <v>414</v>
      </c>
      <c r="C125" s="74"/>
      <c r="D125" s="234">
        <f>D89+D95+D100+D124</f>
        <v>125277911</v>
      </c>
      <c r="E125" s="234">
        <f>E89+E95+E100+E124</f>
        <v>0</v>
      </c>
      <c r="F125" s="234">
        <f>F89+F95+F100+F124</f>
        <v>125277911</v>
      </c>
      <c r="G125" s="2528"/>
    </row>
    <row r="126" spans="1:7" ht="15.75">
      <c r="A126" s="75" t="s">
        <v>1315</v>
      </c>
      <c r="G126" s="1208"/>
    </row>
    <row r="127" spans="1:7">
      <c r="A127" s="44" t="s">
        <v>415</v>
      </c>
      <c r="B127" s="44"/>
      <c r="C127" s="44"/>
      <c r="D127" s="44"/>
      <c r="E127" s="44"/>
      <c r="F127" s="44"/>
      <c r="G127" s="1208"/>
    </row>
    <row r="128" spans="1:7">
      <c r="G128" s="1208"/>
    </row>
    <row r="129" spans="7:7">
      <c r="G129" s="1208"/>
    </row>
    <row r="130" spans="7:7">
      <c r="G130" s="1208"/>
    </row>
    <row r="131" spans="7:7">
      <c r="G131" s="1208"/>
    </row>
    <row r="132" spans="7:7">
      <c r="G132" s="1208"/>
    </row>
    <row r="133" spans="7:7">
      <c r="G133" s="1208"/>
    </row>
    <row r="134" spans="7:7">
      <c r="G134" s="1208"/>
    </row>
    <row r="135" spans="7:7">
      <c r="G135" s="1208"/>
    </row>
    <row r="136" spans="7:7">
      <c r="G136" s="1208"/>
    </row>
    <row r="137" spans="7:7">
      <c r="G137" s="1208"/>
    </row>
  </sheetData>
  <phoneticPr fontId="0" type="noConversion"/>
  <pageMargins left="0.5" right="0.5" top="0.75" bottom="0.75" header="0" footer="0"/>
  <pageSetup scale="70" fitToHeight="2" orientation="portrait" r:id="rId1"/>
  <headerFooter alignWithMargins="0"/>
  <rowBreaks count="1" manualBreakCount="1">
    <brk id="63" max="1638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7" enableFormatConditionsCalculation="0">
    <tabColor rgb="FF00B050"/>
  </sheetPr>
  <dimension ref="A1:T111"/>
  <sheetViews>
    <sheetView defaultGridColor="0" view="pageBreakPreview" topLeftCell="A49" colorId="22" zoomScale="60" zoomScaleNormal="100" workbookViewId="0">
      <selection activeCell="E98" sqref="E98"/>
    </sheetView>
  </sheetViews>
  <sheetFormatPr defaultColWidth="10.88671875" defaultRowHeight="15"/>
  <cols>
    <col min="1" max="1" width="4.6640625" style="1372" customWidth="1"/>
    <col min="2" max="2" width="1.6640625" style="1372" customWidth="1"/>
    <col min="3" max="3" width="41.109375" style="1372" customWidth="1"/>
    <col min="4" max="4" width="14" style="1372" customWidth="1"/>
    <col min="5" max="5" width="12.77734375" style="1372" customWidth="1"/>
    <col min="6" max="6" width="14.109375" style="1372" customWidth="1"/>
    <col min="7" max="7" width="13.6640625" style="1372" customWidth="1"/>
    <col min="8" max="8" width="1.77734375" style="1372" customWidth="1"/>
    <col min="9" max="9" width="14.33203125" style="1372" customWidth="1"/>
    <col min="10" max="10" width="12.88671875" style="1372" customWidth="1"/>
    <col min="11" max="11" width="11.6640625" style="1372" bestFit="1" customWidth="1"/>
    <col min="12" max="12" width="12.21875" style="1372" bestFit="1" customWidth="1"/>
    <col min="13" max="17" width="10.88671875" style="1372"/>
    <col min="18" max="18" width="40.6640625" style="1372" customWidth="1"/>
    <col min="19" max="19" width="10.88671875" style="1372"/>
    <col min="20" max="20" width="12.6640625" style="1372" customWidth="1"/>
    <col min="21" max="16384" width="10.88671875" style="1372"/>
  </cols>
  <sheetData>
    <row r="1" spans="1:20" ht="15.75" thickTop="1">
      <c r="A1" s="2271" t="s">
        <v>2838</v>
      </c>
      <c r="B1" s="2272"/>
      <c r="C1" s="2273"/>
      <c r="D1" s="2274" t="s">
        <v>3932</v>
      </c>
      <c r="E1" s="2275"/>
      <c r="F1" s="2276"/>
      <c r="G1" s="2276" t="s">
        <v>4364</v>
      </c>
      <c r="H1" s="2278"/>
      <c r="I1" s="2277" t="s">
        <v>3368</v>
      </c>
      <c r="S1" s="1372" t="s">
        <v>3369</v>
      </c>
      <c r="T1" s="1372">
        <f>E15</f>
        <v>0</v>
      </c>
    </row>
    <row r="2" spans="1:20">
      <c r="A2" s="2279" t="s">
        <v>4550</v>
      </c>
      <c r="B2" s="1374"/>
      <c r="C2" s="1375"/>
      <c r="D2" s="1345" t="s">
        <v>520</v>
      </c>
      <c r="E2" s="48"/>
      <c r="F2" s="1395"/>
      <c r="G2" s="1395"/>
      <c r="H2" s="2043"/>
      <c r="I2" s="1395"/>
      <c r="S2" s="1372" t="s">
        <v>3370</v>
      </c>
      <c r="T2" s="1372">
        <f>E21</f>
        <v>0</v>
      </c>
    </row>
    <row r="3" spans="1:20" ht="15.75" thickBot="1">
      <c r="A3" s="2281"/>
      <c r="B3" s="1376"/>
      <c r="C3" s="1376"/>
      <c r="D3" s="1346" t="s">
        <v>301</v>
      </c>
      <c r="E3" s="74"/>
      <c r="F3" s="1343"/>
      <c r="G3" s="1343" t="str">
        <f>'Data Sheet'!$C$40</f>
        <v>4/30/2014</v>
      </c>
      <c r="H3" s="2045"/>
      <c r="I3" s="2044" t="str">
        <f>'354355'!F3</f>
        <v>12/31/2013</v>
      </c>
    </row>
    <row r="4" spans="1:20">
      <c r="A4" s="2279"/>
      <c r="B4" s="1374"/>
      <c r="C4" s="1374"/>
      <c r="D4" s="1370"/>
      <c r="E4" s="533"/>
      <c r="F4" s="1374"/>
      <c r="G4" s="1374"/>
      <c r="H4" s="2043"/>
      <c r="I4" s="2280"/>
    </row>
    <row r="5" spans="1:20">
      <c r="A5" s="2279"/>
      <c r="B5" s="1374"/>
      <c r="C5" s="1374" t="s">
        <v>3371</v>
      </c>
      <c r="D5" s="1374"/>
      <c r="E5" s="1374"/>
      <c r="F5" s="1374"/>
      <c r="G5" s="1374"/>
      <c r="H5" s="1374"/>
      <c r="I5" s="2282"/>
      <c r="S5" s="1372" t="s">
        <v>3372</v>
      </c>
      <c r="T5" s="1372">
        <f t="shared" ref="T5:T10" si="0">E22</f>
        <v>0</v>
      </c>
    </row>
    <row r="6" spans="1:20">
      <c r="A6" s="2279"/>
      <c r="B6" s="1374"/>
      <c r="C6" s="1374"/>
      <c r="D6" s="1374"/>
      <c r="E6" s="1374"/>
      <c r="F6" s="1374"/>
      <c r="G6" s="1374"/>
      <c r="H6" s="1374"/>
      <c r="I6" s="2282"/>
      <c r="S6" s="1372" t="s">
        <v>3373</v>
      </c>
      <c r="T6" s="1372">
        <f t="shared" si="0"/>
        <v>0</v>
      </c>
    </row>
    <row r="7" spans="1:20">
      <c r="A7" s="2279"/>
      <c r="B7" s="1374" t="s">
        <v>3374</v>
      </c>
      <c r="C7" s="1374"/>
      <c r="D7" s="1374"/>
      <c r="E7" s="1374"/>
      <c r="F7" s="1374"/>
      <c r="G7" s="1374"/>
      <c r="H7" s="1374"/>
      <c r="I7" s="2282"/>
      <c r="S7" s="1372" t="s">
        <v>3375</v>
      </c>
      <c r="T7" s="1372">
        <f t="shared" si="0"/>
        <v>0</v>
      </c>
    </row>
    <row r="8" spans="1:20">
      <c r="A8" s="2279"/>
      <c r="B8" s="1374" t="s">
        <v>3376</v>
      </c>
      <c r="C8" s="1374"/>
      <c r="D8" s="1374"/>
      <c r="E8" s="1374"/>
      <c r="F8" s="1374"/>
      <c r="G8" s="1374"/>
      <c r="H8" s="1374"/>
      <c r="I8" s="2282"/>
      <c r="S8" s="1372" t="s">
        <v>2088</v>
      </c>
      <c r="T8" s="1372">
        <f t="shared" si="0"/>
        <v>0</v>
      </c>
    </row>
    <row r="9" spans="1:20">
      <c r="A9" s="2279"/>
      <c r="B9" s="1374" t="s">
        <v>2089</v>
      </c>
      <c r="C9" s="1374"/>
      <c r="D9" s="1374"/>
      <c r="E9" s="1374"/>
      <c r="F9" s="1374"/>
      <c r="G9" s="1374"/>
      <c r="H9" s="1374"/>
      <c r="I9" s="2282"/>
      <c r="S9" s="1372" t="s">
        <v>2090</v>
      </c>
      <c r="T9" s="1372">
        <f t="shared" si="0"/>
        <v>4152518</v>
      </c>
    </row>
    <row r="10" spans="1:20">
      <c r="A10" s="2279"/>
      <c r="B10" s="1374" t="s">
        <v>2091</v>
      </c>
      <c r="C10" s="1374"/>
      <c r="D10" s="1374"/>
      <c r="E10" s="1374"/>
      <c r="F10" s="1374"/>
      <c r="G10" s="1374"/>
      <c r="H10" s="1374"/>
      <c r="I10" s="2282"/>
      <c r="S10" s="1372" t="s">
        <v>2092</v>
      </c>
      <c r="T10" s="1372">
        <f t="shared" si="0"/>
        <v>1357729</v>
      </c>
    </row>
    <row r="11" spans="1:20">
      <c r="A11" s="2279"/>
      <c r="B11" s="1374"/>
      <c r="C11" s="1374"/>
      <c r="D11" s="1374"/>
      <c r="E11" s="1374"/>
      <c r="F11" s="1374"/>
      <c r="G11" s="1374"/>
      <c r="H11" s="1387"/>
      <c r="I11" s="2283"/>
      <c r="S11" s="1372" t="s">
        <v>2093</v>
      </c>
      <c r="T11" s="1372">
        <f>E29</f>
        <v>49111</v>
      </c>
    </row>
    <row r="12" spans="1:20">
      <c r="A12" s="2284"/>
      <c r="B12" s="1377"/>
      <c r="C12" s="1371"/>
      <c r="D12" s="1378" t="s">
        <v>3042</v>
      </c>
      <c r="E12" s="1371"/>
      <c r="F12" s="1371"/>
      <c r="G12" s="1379" t="s">
        <v>513</v>
      </c>
      <c r="H12" s="1396"/>
      <c r="I12" s="2285" t="s">
        <v>3042</v>
      </c>
      <c r="S12" s="1372" t="s">
        <v>2094</v>
      </c>
      <c r="T12" s="1372">
        <f>E30</f>
        <v>54849</v>
      </c>
    </row>
    <row r="13" spans="1:20">
      <c r="A13" s="2279" t="s">
        <v>4231</v>
      </c>
      <c r="B13" s="1373"/>
      <c r="C13" s="1380" t="s">
        <v>2095</v>
      </c>
      <c r="D13" s="1381" t="s">
        <v>4806</v>
      </c>
      <c r="E13" s="1380" t="s">
        <v>2606</v>
      </c>
      <c r="F13" s="1380" t="s">
        <v>511</v>
      </c>
      <c r="G13" s="1382" t="s">
        <v>512</v>
      </c>
      <c r="H13" s="1399"/>
      <c r="I13" s="2286" t="s">
        <v>4807</v>
      </c>
      <c r="S13" s="1372" t="s">
        <v>2096</v>
      </c>
      <c r="T13" s="1372">
        <f>E32</f>
        <v>613053</v>
      </c>
    </row>
    <row r="14" spans="1:20">
      <c r="A14" s="2287" t="s">
        <v>4234</v>
      </c>
      <c r="B14" s="1383"/>
      <c r="C14" s="1384" t="s">
        <v>74</v>
      </c>
      <c r="D14" s="1385" t="s">
        <v>2097</v>
      </c>
      <c r="E14" s="1384" t="s">
        <v>2098</v>
      </c>
      <c r="F14" s="1384" t="s">
        <v>2099</v>
      </c>
      <c r="G14" s="1386" t="s">
        <v>2100</v>
      </c>
      <c r="H14" s="1398"/>
      <c r="I14" s="2288" t="s">
        <v>2101</v>
      </c>
      <c r="S14" s="1372" t="s">
        <v>2102</v>
      </c>
      <c r="T14" s="1372">
        <f>E33</f>
        <v>2129791</v>
      </c>
    </row>
    <row r="15" spans="1:20">
      <c r="A15" s="2287">
        <v>1</v>
      </c>
      <c r="B15" s="1383"/>
      <c r="C15" s="1385" t="s">
        <v>2103</v>
      </c>
      <c r="D15" s="2046">
        <v>20916</v>
      </c>
      <c r="E15" s="2046"/>
      <c r="F15" s="2046"/>
      <c r="G15" s="2047"/>
      <c r="H15" s="1397"/>
      <c r="I15" s="2289">
        <v>20916</v>
      </c>
      <c r="S15" s="1372" t="s">
        <v>2104</v>
      </c>
      <c r="T15" s="1372">
        <f>E35</f>
        <v>0</v>
      </c>
    </row>
    <row r="16" spans="1:20">
      <c r="A16" s="2287">
        <v>2</v>
      </c>
      <c r="B16" s="1383"/>
      <c r="C16" s="1385" t="s">
        <v>27</v>
      </c>
      <c r="D16" s="2048">
        <v>0</v>
      </c>
      <c r="E16" s="2048"/>
      <c r="F16" s="2048"/>
      <c r="G16" s="2048"/>
      <c r="H16" s="1385"/>
      <c r="I16" s="2290">
        <v>0</v>
      </c>
      <c r="S16" s="1372" t="s">
        <v>28</v>
      </c>
      <c r="T16" s="1372">
        <f>E37</f>
        <v>0</v>
      </c>
    </row>
    <row r="17" spans="1:20">
      <c r="A17" s="2287">
        <v>3</v>
      </c>
      <c r="B17" s="1383"/>
      <c r="C17" s="1385" t="s">
        <v>29</v>
      </c>
      <c r="D17" s="2048">
        <v>71803554</v>
      </c>
      <c r="E17" s="2048">
        <v>625246</v>
      </c>
      <c r="F17" s="2048"/>
      <c r="G17" s="2048"/>
      <c r="H17" s="1385"/>
      <c r="I17" s="2291">
        <v>72428800</v>
      </c>
      <c r="J17" s="1389"/>
      <c r="S17" s="1372" t="s">
        <v>30</v>
      </c>
      <c r="T17" s="1372">
        <f>F15</f>
        <v>0</v>
      </c>
    </row>
    <row r="18" spans="1:20">
      <c r="A18" s="2287">
        <v>4</v>
      </c>
      <c r="B18" s="1383"/>
      <c r="C18" s="1385" t="s">
        <v>31</v>
      </c>
      <c r="D18" s="1388">
        <f>SUM(D15:D17)</f>
        <v>71824470</v>
      </c>
      <c r="E18" s="1388">
        <f>SUM(E15:E17)</f>
        <v>625246</v>
      </c>
      <c r="F18" s="1388">
        <f>SUM(F15:F17)</f>
        <v>0</v>
      </c>
      <c r="G18" s="1388">
        <f>SUM(G15:G17)</f>
        <v>0</v>
      </c>
      <c r="H18" s="1385"/>
      <c r="I18" s="2291">
        <f>SUM(I15:I17)</f>
        <v>72449716</v>
      </c>
      <c r="S18" s="1372" t="s">
        <v>32</v>
      </c>
      <c r="T18" s="1372">
        <f>F17</f>
        <v>0</v>
      </c>
    </row>
    <row r="19" spans="1:20">
      <c r="A19" s="2287"/>
      <c r="B19" s="1383"/>
      <c r="C19" s="1385"/>
      <c r="D19" s="1390"/>
      <c r="E19" s="1390"/>
      <c r="F19" s="1390"/>
      <c r="G19" s="1390"/>
      <c r="H19" s="1390"/>
      <c r="I19" s="2292"/>
      <c r="S19" s="1372" t="s">
        <v>33</v>
      </c>
      <c r="T19" s="1372">
        <f>F21</f>
        <v>0</v>
      </c>
    </row>
    <row r="20" spans="1:20">
      <c r="A20" s="2287">
        <v>5</v>
      </c>
      <c r="B20" s="1383"/>
      <c r="C20" s="1385" t="s">
        <v>34</v>
      </c>
      <c r="D20" s="2048"/>
      <c r="E20" s="2048"/>
      <c r="F20" s="2048"/>
      <c r="G20" s="2048"/>
      <c r="H20" s="1385"/>
      <c r="I20" s="2291"/>
      <c r="S20" s="1372" t="s">
        <v>35</v>
      </c>
      <c r="T20" s="1372">
        <f>F22</f>
        <v>0</v>
      </c>
    </row>
    <row r="21" spans="1:20">
      <c r="A21" s="2287">
        <v>6</v>
      </c>
      <c r="B21" s="1383"/>
      <c r="C21" s="1385"/>
      <c r="D21" s="2048"/>
      <c r="E21" s="2048"/>
      <c r="F21" s="2048"/>
      <c r="G21" s="2048"/>
      <c r="H21" s="1385"/>
      <c r="I21" s="2291"/>
      <c r="S21" s="1372" t="s">
        <v>36</v>
      </c>
      <c r="T21" s="1372">
        <f>F23</f>
        <v>0</v>
      </c>
    </row>
    <row r="22" spans="1:20">
      <c r="A22" s="2287">
        <v>7</v>
      </c>
      <c r="B22" s="1383"/>
      <c r="C22" s="1385"/>
      <c r="D22" s="2048"/>
      <c r="E22" s="2048"/>
      <c r="F22" s="2048"/>
      <c r="G22" s="2048"/>
      <c r="H22" s="1385"/>
      <c r="I22" s="2291"/>
      <c r="S22" s="1372" t="s">
        <v>37</v>
      </c>
      <c r="T22" s="1372">
        <f>F24</f>
        <v>0</v>
      </c>
    </row>
    <row r="23" spans="1:20">
      <c r="A23" s="2287">
        <v>8</v>
      </c>
      <c r="B23" s="1383"/>
      <c r="C23" s="1385"/>
      <c r="D23" s="2048"/>
      <c r="E23" s="2048"/>
      <c r="F23" s="2048"/>
      <c r="G23" s="2048"/>
      <c r="H23" s="1385"/>
      <c r="I23" s="2291"/>
      <c r="S23" s="1372" t="s">
        <v>38</v>
      </c>
      <c r="T23" s="1372">
        <f>F25</f>
        <v>0</v>
      </c>
    </row>
    <row r="24" spans="1:20">
      <c r="A24" s="2287">
        <v>9</v>
      </c>
      <c r="B24" s="1383"/>
      <c r="C24" s="1385"/>
      <c r="D24" s="2048"/>
      <c r="E24" s="2048"/>
      <c r="F24" s="2048"/>
      <c r="G24" s="2048"/>
      <c r="H24" s="1385"/>
      <c r="I24" s="2291"/>
      <c r="S24" s="1372" t="s">
        <v>39</v>
      </c>
      <c r="T24" s="1372">
        <f>F27</f>
        <v>85718</v>
      </c>
    </row>
    <row r="25" spans="1:20" ht="15.75">
      <c r="A25" s="2287">
        <v>10</v>
      </c>
      <c r="B25" s="1383"/>
      <c r="C25" s="1385" t="s">
        <v>3347</v>
      </c>
      <c r="D25" s="2048">
        <v>849396.71000000008</v>
      </c>
      <c r="E25" s="2900"/>
      <c r="F25" s="2900"/>
      <c r="G25" s="2048"/>
      <c r="H25" s="1385"/>
      <c r="I25" s="2291">
        <f t="shared" ref="I25:I34" si="1">D25+E25-F25+G25</f>
        <v>849396.71000000008</v>
      </c>
      <c r="J25" s="1389"/>
      <c r="S25" s="1372" t="s">
        <v>3348</v>
      </c>
      <c r="T25" s="1372">
        <f t="shared" ref="T25:T31" si="2">F29</f>
        <v>0</v>
      </c>
    </row>
    <row r="26" spans="1:20" ht="15.75">
      <c r="A26" s="2287">
        <v>11</v>
      </c>
      <c r="B26" s="1383"/>
      <c r="C26" s="1385" t="s">
        <v>3349</v>
      </c>
      <c r="D26" s="2048">
        <v>55856798</v>
      </c>
      <c r="E26" s="2900">
        <v>4152518</v>
      </c>
      <c r="F26" s="2900">
        <v>0</v>
      </c>
      <c r="G26" s="2048">
        <v>0</v>
      </c>
      <c r="H26" s="1385"/>
      <c r="I26" s="2291">
        <f>D26+E26-F26+G26</f>
        <v>60009316</v>
      </c>
      <c r="J26" s="1389"/>
      <c r="S26" s="1372" t="s">
        <v>3350</v>
      </c>
      <c r="T26" s="1372">
        <f t="shared" si="2"/>
        <v>0</v>
      </c>
    </row>
    <row r="27" spans="1:20" ht="15.75">
      <c r="A27" s="2287">
        <v>12</v>
      </c>
      <c r="B27" s="1383"/>
      <c r="C27" s="1385" t="s">
        <v>3351</v>
      </c>
      <c r="D27" s="2048">
        <v>15916213</v>
      </c>
      <c r="E27" s="2900">
        <v>1357729</v>
      </c>
      <c r="F27" s="2900">
        <v>85718</v>
      </c>
      <c r="G27" s="2048">
        <v>0</v>
      </c>
      <c r="H27" s="1385"/>
      <c r="I27" s="2291">
        <f>D27+E27-F27+G27</f>
        <v>17188224</v>
      </c>
      <c r="J27" s="1389"/>
      <c r="S27" s="1372" t="s">
        <v>3352</v>
      </c>
      <c r="T27" s="1372">
        <f t="shared" si="2"/>
        <v>0</v>
      </c>
    </row>
    <row r="28" spans="1:20" ht="15.75">
      <c r="A28" s="2287">
        <v>13</v>
      </c>
      <c r="B28" s="1383"/>
      <c r="C28" s="1387" t="s">
        <v>3353</v>
      </c>
      <c r="D28" s="2048">
        <v>6311565</v>
      </c>
      <c r="E28" s="2900">
        <v>-87390</v>
      </c>
      <c r="F28" s="2900">
        <v>119430</v>
      </c>
      <c r="G28" s="2048" t="s">
        <v>3747</v>
      </c>
      <c r="H28" s="1385"/>
      <c r="I28" s="2291">
        <f>D28+E28-F28+G28</f>
        <v>6104745</v>
      </c>
      <c r="J28" s="1389"/>
      <c r="S28" s="1372" t="s">
        <v>3354</v>
      </c>
      <c r="T28" s="1372">
        <f t="shared" si="2"/>
        <v>0</v>
      </c>
    </row>
    <row r="29" spans="1:20" ht="15.75">
      <c r="A29" s="2287">
        <v>14</v>
      </c>
      <c r="B29" s="1383"/>
      <c r="C29" s="1387" t="s">
        <v>3355</v>
      </c>
      <c r="D29" s="2048">
        <v>357323</v>
      </c>
      <c r="E29" s="2900">
        <v>49111</v>
      </c>
      <c r="F29" s="2900"/>
      <c r="G29" s="2048"/>
      <c r="H29" s="1385"/>
      <c r="I29" s="2291">
        <f t="shared" si="1"/>
        <v>406434</v>
      </c>
      <c r="J29" s="1389"/>
      <c r="S29" s="1372" t="s">
        <v>3356</v>
      </c>
      <c r="T29" s="1372">
        <f t="shared" si="2"/>
        <v>0</v>
      </c>
    </row>
    <row r="30" spans="1:20" ht="15.75">
      <c r="A30" s="2287">
        <v>15</v>
      </c>
      <c r="B30" s="1383"/>
      <c r="C30" s="1385" t="s">
        <v>3357</v>
      </c>
      <c r="D30" s="2048">
        <v>2580986</v>
      </c>
      <c r="E30" s="2900">
        <v>54849</v>
      </c>
      <c r="F30" s="2900">
        <v>0</v>
      </c>
      <c r="G30" s="2048"/>
      <c r="H30" s="1385"/>
      <c r="I30" s="2291">
        <f t="shared" si="1"/>
        <v>2635835</v>
      </c>
      <c r="J30" s="1389"/>
      <c r="S30" s="1372" t="s">
        <v>3358</v>
      </c>
      <c r="T30" s="1372">
        <f t="shared" si="2"/>
        <v>0</v>
      </c>
    </row>
    <row r="31" spans="1:20" ht="15.75">
      <c r="A31" s="2287">
        <v>16</v>
      </c>
      <c r="B31" s="1383"/>
      <c r="C31" s="1385" t="s">
        <v>3359</v>
      </c>
      <c r="D31" s="2048">
        <v>1075513</v>
      </c>
      <c r="E31" s="2900">
        <v>117433</v>
      </c>
      <c r="F31" s="2900"/>
      <c r="G31" s="2048"/>
      <c r="H31" s="1385"/>
      <c r="I31" s="2291">
        <f t="shared" si="1"/>
        <v>1192946</v>
      </c>
      <c r="J31" s="1389"/>
      <c r="S31" s="1372" t="s">
        <v>3360</v>
      </c>
      <c r="T31" s="1372">
        <f t="shared" si="2"/>
        <v>0</v>
      </c>
    </row>
    <row r="32" spans="1:20" ht="15.75">
      <c r="A32" s="2287">
        <v>17</v>
      </c>
      <c r="B32" s="1383"/>
      <c r="C32" s="1385" t="s">
        <v>3361</v>
      </c>
      <c r="D32" s="2048">
        <v>1376746</v>
      </c>
      <c r="E32" s="2900">
        <v>613053</v>
      </c>
      <c r="F32" s="2900">
        <v>0</v>
      </c>
      <c r="G32" s="2048"/>
      <c r="H32" s="1385"/>
      <c r="I32" s="2291">
        <f t="shared" si="1"/>
        <v>1989799</v>
      </c>
      <c r="J32" s="1389"/>
      <c r="S32" s="1372" t="s">
        <v>3362</v>
      </c>
      <c r="T32" s="1372">
        <f>F37</f>
        <v>0</v>
      </c>
    </row>
    <row r="33" spans="1:20" ht="15.75">
      <c r="A33" s="2287">
        <v>18</v>
      </c>
      <c r="B33" s="1383"/>
      <c r="C33" s="1385" t="s">
        <v>3363</v>
      </c>
      <c r="D33" s="2048">
        <v>15080315</v>
      </c>
      <c r="E33" s="2900">
        <v>2129791</v>
      </c>
      <c r="F33" s="2900">
        <v>0</v>
      </c>
      <c r="G33" s="2048">
        <v>-140729</v>
      </c>
      <c r="H33" s="1385"/>
      <c r="I33" s="2291">
        <f>D33+E33-F33+G33</f>
        <v>17069377</v>
      </c>
      <c r="J33" s="1389"/>
      <c r="S33" s="1372" t="s">
        <v>3364</v>
      </c>
      <c r="T33" s="1372">
        <f>G15</f>
        <v>0</v>
      </c>
    </row>
    <row r="34" spans="1:20" ht="15.75">
      <c r="A34" s="2287">
        <v>19</v>
      </c>
      <c r="B34" s="1383"/>
      <c r="C34" s="1385" t="s">
        <v>3338</v>
      </c>
      <c r="D34" s="2048">
        <v>2335284</v>
      </c>
      <c r="E34" s="2900">
        <v>30482</v>
      </c>
      <c r="F34" s="2900">
        <v>0</v>
      </c>
      <c r="G34" s="2048"/>
      <c r="H34" s="1385"/>
      <c r="I34" s="2291">
        <f t="shared" si="1"/>
        <v>2365766</v>
      </c>
      <c r="J34" s="1389"/>
      <c r="S34" s="1372" t="s">
        <v>3339</v>
      </c>
      <c r="T34" s="1372">
        <f>G16</f>
        <v>0</v>
      </c>
    </row>
    <row r="35" spans="1:20">
      <c r="A35" s="2287">
        <v>20</v>
      </c>
      <c r="B35" s="1383"/>
      <c r="C35" s="1385" t="s">
        <v>3340</v>
      </c>
      <c r="D35" s="2048"/>
      <c r="E35" s="2048"/>
      <c r="F35" s="2048"/>
      <c r="G35" s="2048"/>
      <c r="H35" s="1385"/>
      <c r="I35" s="2291"/>
      <c r="J35" s="1389"/>
      <c r="S35" s="1372" t="s">
        <v>3341</v>
      </c>
      <c r="T35" s="1372">
        <f>G17</f>
        <v>0</v>
      </c>
    </row>
    <row r="36" spans="1:20">
      <c r="A36" s="2287">
        <v>21</v>
      </c>
      <c r="B36" s="1383"/>
      <c r="C36" s="1385" t="s">
        <v>3342</v>
      </c>
      <c r="D36" s="1385">
        <f>SUM(D25:D35)</f>
        <v>101740139.71000001</v>
      </c>
      <c r="E36" s="1385">
        <f>SUM(E25:E35)</f>
        <v>8417576</v>
      </c>
      <c r="F36" s="1385">
        <f>SUM(F25:F35)</f>
        <v>205148</v>
      </c>
      <c r="G36" s="1385">
        <f>SUM(G25:G35)</f>
        <v>-140729</v>
      </c>
      <c r="H36" s="1385"/>
      <c r="I36" s="2293">
        <f>SUM(I25:I35)</f>
        <v>109811838.71000001</v>
      </c>
      <c r="J36" s="1389"/>
      <c r="S36" s="1372" t="s">
        <v>3343</v>
      </c>
      <c r="T36" s="1372">
        <f>G22</f>
        <v>0</v>
      </c>
    </row>
    <row r="37" spans="1:20">
      <c r="A37" s="2287">
        <v>22</v>
      </c>
      <c r="B37" s="1383"/>
      <c r="C37" s="1385" t="s">
        <v>3344</v>
      </c>
      <c r="D37" s="2048"/>
      <c r="E37" s="2048"/>
      <c r="F37" s="2048"/>
      <c r="G37" s="2048"/>
      <c r="H37" s="1385"/>
      <c r="I37" s="2291">
        <f>D37+E37-F37+G37</f>
        <v>0</v>
      </c>
      <c r="J37" s="1389"/>
      <c r="S37" s="1372" t="s">
        <v>3345</v>
      </c>
      <c r="T37" s="1372">
        <f>G24</f>
        <v>0</v>
      </c>
    </row>
    <row r="38" spans="1:20">
      <c r="A38" s="2287">
        <v>23</v>
      </c>
      <c r="B38" s="1383"/>
      <c r="C38" s="1385" t="s">
        <v>3346</v>
      </c>
      <c r="D38" s="1391">
        <f>D18+D36+D37</f>
        <v>173564609.71000001</v>
      </c>
      <c r="E38" s="1391">
        <f>E18+E36+E37</f>
        <v>9042822</v>
      </c>
      <c r="F38" s="1391">
        <f>F18+F36+F37</f>
        <v>205148</v>
      </c>
      <c r="G38" s="1391">
        <f>G18+G36+G37</f>
        <v>-140729</v>
      </c>
      <c r="H38" s="1385"/>
      <c r="I38" s="2294">
        <f>D38+E38-F38+G38</f>
        <v>182261554.71000001</v>
      </c>
      <c r="J38" s="1389"/>
      <c r="S38" s="1372" t="s">
        <v>4327</v>
      </c>
      <c r="T38" s="1372">
        <f>G26</f>
        <v>0</v>
      </c>
    </row>
    <row r="39" spans="1:20">
      <c r="A39" s="2279">
        <v>24</v>
      </c>
      <c r="B39" s="1373"/>
      <c r="C39" s="1374" t="s">
        <v>3222</v>
      </c>
      <c r="D39" s="1374"/>
      <c r="E39" s="1374"/>
      <c r="F39" s="1374"/>
      <c r="G39" s="1374"/>
      <c r="H39" s="1375"/>
      <c r="I39" s="2295"/>
      <c r="J39" s="1389"/>
      <c r="S39" s="1372" t="s">
        <v>4328</v>
      </c>
      <c r="T39" s="1372" t="str">
        <f t="shared" ref="T39:T45" si="3">G28</f>
        <v xml:space="preserve"> </v>
      </c>
    </row>
    <row r="40" spans="1:20" ht="15.75" thickBot="1">
      <c r="A40" s="2279">
        <v>25</v>
      </c>
      <c r="B40" s="1373"/>
      <c r="C40" s="1374" t="s">
        <v>3223</v>
      </c>
      <c r="D40" s="1374"/>
      <c r="E40" s="1374"/>
      <c r="F40" s="1374"/>
      <c r="G40" s="1374"/>
      <c r="H40" s="1375"/>
      <c r="I40" s="2295"/>
      <c r="J40" s="1389"/>
      <c r="L40" s="2888"/>
      <c r="S40" s="1372" t="s">
        <v>4329</v>
      </c>
      <c r="T40" s="1372">
        <f t="shared" si="3"/>
        <v>0</v>
      </c>
    </row>
    <row r="41" spans="1:20" ht="15.75" thickTop="1">
      <c r="A41" s="2287">
        <v>26</v>
      </c>
      <c r="B41" s="1383"/>
      <c r="C41" s="1387"/>
      <c r="D41" s="1387"/>
      <c r="E41" s="1387"/>
      <c r="F41" s="1387"/>
      <c r="G41" s="1387"/>
      <c r="H41" s="1385"/>
      <c r="I41" s="2293"/>
      <c r="J41" s="1389"/>
      <c r="S41" s="1372" t="s">
        <v>4330</v>
      </c>
      <c r="T41" s="1372">
        <f t="shared" si="3"/>
        <v>0</v>
      </c>
    </row>
    <row r="42" spans="1:20">
      <c r="A42" s="2287">
        <v>27</v>
      </c>
      <c r="B42" s="1383"/>
      <c r="C42" s="1392" t="s">
        <v>3224</v>
      </c>
      <c r="D42" s="2049"/>
      <c r="E42" s="1393"/>
      <c r="F42" s="1385"/>
      <c r="G42" s="1385"/>
      <c r="H42" s="1385"/>
      <c r="I42" s="2293">
        <f>I38*0.7075</f>
        <v>128950049.95732501</v>
      </c>
      <c r="J42" s="1389"/>
      <c r="S42" s="1372" t="s">
        <v>4331</v>
      </c>
      <c r="T42" s="1372">
        <f t="shared" si="3"/>
        <v>0</v>
      </c>
    </row>
    <row r="43" spans="1:20">
      <c r="A43" s="2287">
        <v>28</v>
      </c>
      <c r="B43" s="1383"/>
      <c r="C43" s="1392" t="s">
        <v>3225</v>
      </c>
      <c r="D43" s="2049"/>
      <c r="E43" s="1393"/>
      <c r="F43" s="1391"/>
      <c r="G43" s="1385"/>
      <c r="H43" s="1385"/>
      <c r="I43" s="2293">
        <f>I38*0.2925</f>
        <v>53311504.752674997</v>
      </c>
      <c r="J43" s="1389"/>
      <c r="S43" s="1372" t="s">
        <v>4332</v>
      </c>
      <c r="T43" s="1372">
        <f t="shared" si="3"/>
        <v>0</v>
      </c>
    </row>
    <row r="44" spans="1:20">
      <c r="A44" s="2287">
        <v>29</v>
      </c>
      <c r="B44" s="1383"/>
      <c r="C44" s="1385" t="s">
        <v>3226</v>
      </c>
      <c r="D44" s="2050"/>
      <c r="E44" s="1393"/>
      <c r="F44" s="1385"/>
      <c r="G44" s="1385"/>
      <c r="H44" s="1385"/>
      <c r="I44" s="2293"/>
      <c r="J44" s="1389"/>
      <c r="S44" s="1372" t="s">
        <v>4333</v>
      </c>
      <c r="T44" s="1372">
        <f t="shared" si="3"/>
        <v>-140729</v>
      </c>
    </row>
    <row r="45" spans="1:20">
      <c r="A45" s="2287">
        <v>30</v>
      </c>
      <c r="B45" s="1383"/>
      <c r="C45" s="1385" t="s">
        <v>3227</v>
      </c>
      <c r="D45" s="2050"/>
      <c r="E45" s="1393"/>
      <c r="F45" s="1385"/>
      <c r="G45" s="1385"/>
      <c r="H45" s="1385"/>
      <c r="I45" s="2293"/>
      <c r="J45" s="1389"/>
      <c r="S45" s="1372" t="s">
        <v>4334</v>
      </c>
      <c r="T45" s="1372">
        <f t="shared" si="3"/>
        <v>0</v>
      </c>
    </row>
    <row r="46" spans="1:20">
      <c r="A46" s="2279"/>
      <c r="B46" s="1374"/>
      <c r="C46" s="1374"/>
      <c r="D46" s="1374"/>
      <c r="E46" s="1374"/>
      <c r="F46" s="1374"/>
      <c r="G46" s="1374"/>
      <c r="H46" s="1374"/>
      <c r="I46" s="2282"/>
      <c r="J46" s="1389"/>
      <c r="S46" s="1372" t="s">
        <v>4335</v>
      </c>
      <c r="T46" s="1372">
        <f>I15</f>
        <v>20916</v>
      </c>
    </row>
    <row r="47" spans="1:20">
      <c r="A47" s="2279" t="s">
        <v>3840</v>
      </c>
      <c r="B47" s="1374"/>
      <c r="C47" s="1374"/>
      <c r="D47" s="1374"/>
      <c r="E47" s="1374"/>
      <c r="F47" s="1374"/>
      <c r="G47" s="1374"/>
      <c r="H47" s="1374"/>
      <c r="I47" s="2282"/>
    </row>
    <row r="48" spans="1:20">
      <c r="A48" s="2279"/>
      <c r="B48" s="1374"/>
      <c r="C48" s="1374"/>
      <c r="D48" s="1374"/>
      <c r="E48" s="1374"/>
      <c r="F48" s="1374"/>
      <c r="G48" s="1374"/>
      <c r="H48" s="1374"/>
      <c r="I48" s="2282"/>
    </row>
    <row r="49" spans="1:20">
      <c r="A49" s="3460" t="s">
        <v>469</v>
      </c>
      <c r="B49" s="3461"/>
      <c r="C49" s="3461"/>
      <c r="D49" s="3461"/>
      <c r="E49" s="3461"/>
      <c r="F49" s="3461"/>
      <c r="G49" s="3461"/>
      <c r="H49" s="3461"/>
      <c r="I49" s="3462"/>
    </row>
    <row r="50" spans="1:20">
      <c r="A50" s="2279"/>
      <c r="B50" s="1374"/>
      <c r="C50" s="1374"/>
      <c r="D50" s="1374"/>
      <c r="E50" s="1374"/>
      <c r="F50" s="1374"/>
      <c r="G50" s="1374"/>
      <c r="H50" s="1374"/>
      <c r="I50" s="2282"/>
    </row>
    <row r="51" spans="1:20">
      <c r="A51" s="2279"/>
      <c r="B51" s="1374"/>
      <c r="C51" s="1374"/>
      <c r="D51" s="1374"/>
      <c r="E51" s="1374"/>
      <c r="F51" s="1374"/>
      <c r="G51" s="1374"/>
      <c r="H51" s="1374"/>
      <c r="I51" s="2282"/>
    </row>
    <row r="52" spans="1:20">
      <c r="A52" s="2279"/>
      <c r="B52" s="1374"/>
      <c r="C52" s="1374"/>
      <c r="D52" s="1374"/>
      <c r="E52" s="1374"/>
      <c r="F52" s="1374"/>
      <c r="G52" s="1374"/>
      <c r="H52" s="1374"/>
      <c r="I52" s="2282"/>
    </row>
    <row r="53" spans="1:20">
      <c r="A53" s="2279"/>
      <c r="B53" s="1374"/>
      <c r="C53" s="1374"/>
      <c r="D53" s="1374"/>
      <c r="E53" s="1374"/>
      <c r="F53" s="1374"/>
      <c r="G53" s="1374"/>
      <c r="H53" s="1374"/>
      <c r="I53" s="2282"/>
    </row>
    <row r="54" spans="1:20">
      <c r="A54" s="2279"/>
      <c r="B54" s="1374"/>
      <c r="C54" s="1374"/>
      <c r="D54" s="1374"/>
      <c r="E54" s="1374"/>
      <c r="F54" s="1374"/>
      <c r="G54" s="1374"/>
      <c r="H54" s="1374"/>
      <c r="I54" s="2282"/>
    </row>
    <row r="55" spans="1:20">
      <c r="A55" s="2279"/>
      <c r="B55" s="1374"/>
      <c r="C55" s="1374"/>
      <c r="D55" s="1374"/>
      <c r="E55" s="1374"/>
      <c r="F55" s="1374"/>
      <c r="G55" s="1374"/>
      <c r="H55" s="1374"/>
      <c r="I55" s="2282"/>
      <c r="S55" s="1372" t="s">
        <v>4336</v>
      </c>
      <c r="T55" s="1372">
        <f>I16</f>
        <v>0</v>
      </c>
    </row>
    <row r="56" spans="1:20">
      <c r="A56" s="2279"/>
      <c r="B56" s="1374"/>
      <c r="C56" s="1374"/>
      <c r="D56" s="1374"/>
      <c r="E56" s="1374"/>
      <c r="F56" s="1374"/>
      <c r="G56" s="1374"/>
      <c r="H56" s="1374"/>
      <c r="I56" s="2282"/>
      <c r="S56" s="1372" t="s">
        <v>4337</v>
      </c>
      <c r="T56" s="1372">
        <f>I17</f>
        <v>72428800</v>
      </c>
    </row>
    <row r="57" spans="1:20">
      <c r="A57" s="2279"/>
      <c r="B57" s="1374"/>
      <c r="C57" s="1374"/>
      <c r="D57" s="1374"/>
      <c r="E57" s="1374"/>
      <c r="F57" s="1374"/>
      <c r="G57" s="1374"/>
      <c r="H57" s="1374"/>
      <c r="I57" s="2282"/>
      <c r="S57" s="1372" t="s">
        <v>4338</v>
      </c>
      <c r="T57" s="1372">
        <f>I21</f>
        <v>0</v>
      </c>
    </row>
    <row r="58" spans="1:20" ht="15.75" thickBot="1">
      <c r="A58" s="2296"/>
      <c r="B58" s="2297"/>
      <c r="C58" s="2297"/>
      <c r="D58" s="2297"/>
      <c r="E58" s="2297"/>
      <c r="F58" s="2297"/>
      <c r="G58" s="2297"/>
      <c r="H58" s="2297"/>
      <c r="I58" s="2298"/>
      <c r="S58" s="1372" t="s">
        <v>4339</v>
      </c>
      <c r="T58" s="1372">
        <f>I22</f>
        <v>0</v>
      </c>
    </row>
    <row r="59" spans="1:20" ht="15.75" thickTop="1">
      <c r="S59" s="1372" t="s">
        <v>4340</v>
      </c>
      <c r="T59" s="1372">
        <f>I34</f>
        <v>2365766</v>
      </c>
    </row>
    <row r="60" spans="1:20">
      <c r="S60" s="1372" t="s">
        <v>4341</v>
      </c>
      <c r="T60" s="1372">
        <f>I35</f>
        <v>0</v>
      </c>
    </row>
    <row r="61" spans="1:20">
      <c r="S61" s="1372" t="s">
        <v>4342</v>
      </c>
      <c r="T61" s="1372">
        <f>I37</f>
        <v>0</v>
      </c>
    </row>
    <row r="62" spans="1:20">
      <c r="S62" s="1372" t="s">
        <v>4343</v>
      </c>
      <c r="T62" s="1394">
        <f>D42</f>
        <v>0</v>
      </c>
    </row>
    <row r="63" spans="1:20">
      <c r="S63" s="1372" t="s">
        <v>4344</v>
      </c>
      <c r="T63" s="1394">
        <f>D43</f>
        <v>0</v>
      </c>
    </row>
    <row r="64" spans="1:20" ht="15.75" thickBot="1">
      <c r="S64" s="1372" t="s">
        <v>4345</v>
      </c>
      <c r="T64" s="1394">
        <f>D44</f>
        <v>0</v>
      </c>
    </row>
    <row r="65" spans="1:20">
      <c r="A65" s="985" t="s">
        <v>2838</v>
      </c>
      <c r="B65" s="986"/>
      <c r="C65" s="986"/>
      <c r="D65" s="987" t="s">
        <v>3932</v>
      </c>
      <c r="E65" s="986"/>
      <c r="F65" s="988" t="s">
        <v>2840</v>
      </c>
      <c r="G65" s="1400" t="s">
        <v>2841</v>
      </c>
      <c r="S65" s="1372" t="s">
        <v>4346</v>
      </c>
      <c r="T65" s="1394">
        <f>D45</f>
        <v>0</v>
      </c>
    </row>
    <row r="66" spans="1:20">
      <c r="A66" s="989" t="s">
        <v>4550</v>
      </c>
      <c r="B66" s="990"/>
      <c r="C66" s="990"/>
      <c r="D66" s="991" t="s">
        <v>613</v>
      </c>
      <c r="E66" s="990"/>
      <c r="F66" s="992"/>
      <c r="G66" s="1401"/>
      <c r="T66" s="1394"/>
    </row>
    <row r="67" spans="1:20" ht="15.75" thickBot="1">
      <c r="A67" s="993"/>
      <c r="B67" s="994"/>
      <c r="C67" s="994"/>
      <c r="D67" s="993" t="s">
        <v>614</v>
      </c>
      <c r="E67" s="994"/>
      <c r="F67" s="995" t="str">
        <f>G3</f>
        <v>4/30/2014</v>
      </c>
      <c r="G67" s="995" t="str">
        <f>I3</f>
        <v>12/31/2013</v>
      </c>
      <c r="T67" s="1394"/>
    </row>
    <row r="68" spans="1:20" ht="16.5" thickBot="1">
      <c r="A68" s="996" t="s">
        <v>4086</v>
      </c>
      <c r="B68" s="997"/>
      <c r="C68" s="997"/>
      <c r="D68" s="997"/>
      <c r="E68" s="997"/>
      <c r="F68" s="998"/>
      <c r="G68" s="1402"/>
      <c r="T68" s="1394"/>
    </row>
    <row r="69" spans="1:20" ht="15.75">
      <c r="A69" s="999"/>
      <c r="B69" s="1000"/>
      <c r="C69" s="1000"/>
      <c r="D69" s="1000"/>
      <c r="E69" s="1000"/>
      <c r="F69" s="1001"/>
      <c r="G69" s="1403"/>
      <c r="T69" s="1394"/>
    </row>
    <row r="70" spans="1:20">
      <c r="A70" s="1002"/>
      <c r="B70" s="1001"/>
      <c r="C70" s="1001"/>
      <c r="D70" s="1001"/>
      <c r="E70" s="1001"/>
      <c r="F70" s="1001"/>
      <c r="G70" s="1403"/>
      <c r="T70" s="1394"/>
    </row>
    <row r="71" spans="1:20" ht="15.75">
      <c r="A71" s="1003"/>
      <c r="B71" s="1000"/>
      <c r="C71" s="1000"/>
      <c r="D71" s="1000"/>
      <c r="E71" s="1000"/>
      <c r="F71" s="1001"/>
      <c r="G71" s="1403"/>
      <c r="T71" s="1394"/>
    </row>
    <row r="72" spans="1:20" ht="15.75">
      <c r="A72" s="1004"/>
      <c r="B72" s="1005" t="s">
        <v>4367</v>
      </c>
      <c r="C72" s="1006"/>
      <c r="D72" s="1006"/>
      <c r="E72" s="1006"/>
      <c r="F72" s="1001"/>
      <c r="G72" s="1403"/>
      <c r="T72" s="1394"/>
    </row>
    <row r="73" spans="1:20">
      <c r="A73" s="1004"/>
      <c r="B73" s="1007"/>
      <c r="C73" s="1007"/>
      <c r="D73" s="1007"/>
      <c r="E73" s="1007"/>
      <c r="F73" s="1008"/>
      <c r="G73" s="1404"/>
      <c r="T73" s="1394"/>
    </row>
    <row r="74" spans="1:20">
      <c r="A74" s="1004"/>
      <c r="B74" s="1007" t="s">
        <v>5307</v>
      </c>
      <c r="C74" s="1008"/>
      <c r="D74" s="1008"/>
      <c r="E74" s="977">
        <v>82370914</v>
      </c>
      <c r="F74" s="1009"/>
      <c r="G74" s="1404"/>
      <c r="T74" s="1394"/>
    </row>
    <row r="75" spans="1:20">
      <c r="A75" s="1004"/>
      <c r="B75" s="1007" t="s">
        <v>4368</v>
      </c>
      <c r="C75" s="1008"/>
      <c r="D75" s="1008"/>
      <c r="E75" s="978" t="s">
        <v>3747</v>
      </c>
      <c r="F75" s="1008"/>
      <c r="G75" s="1404"/>
      <c r="T75" s="1394"/>
    </row>
    <row r="76" spans="1:20">
      <c r="A76" s="1004"/>
      <c r="B76" s="1007" t="s">
        <v>4369</v>
      </c>
      <c r="C76" s="1008"/>
      <c r="D76" s="1008"/>
      <c r="E76" s="978">
        <v>3370841</v>
      </c>
      <c r="F76" s="1010"/>
      <c r="G76" s="1404"/>
      <c r="T76" s="1394"/>
    </row>
    <row r="77" spans="1:20">
      <c r="A77" s="1004"/>
      <c r="B77" s="1007" t="s">
        <v>4370</v>
      </c>
      <c r="C77" s="1008"/>
      <c r="D77" s="1008"/>
      <c r="E77" s="979">
        <v>1393599</v>
      </c>
      <c r="F77" s="1010"/>
      <c r="G77" s="1404"/>
      <c r="T77" s="1394"/>
    </row>
    <row r="78" spans="1:20">
      <c r="A78" s="1004"/>
      <c r="B78" s="1007" t="s">
        <v>4371</v>
      </c>
      <c r="C78" s="1008"/>
      <c r="D78" s="1008"/>
      <c r="E78" s="979">
        <v>2254817</v>
      </c>
      <c r="F78" s="1011"/>
      <c r="G78" s="1404"/>
      <c r="T78" s="1394"/>
    </row>
    <row r="79" spans="1:20">
      <c r="A79" s="1004"/>
      <c r="B79" s="1007" t="s">
        <v>3309</v>
      </c>
      <c r="C79" s="1008"/>
      <c r="D79" s="1008"/>
      <c r="E79" s="979">
        <v>727864</v>
      </c>
      <c r="F79" s="1010"/>
      <c r="G79" s="1404"/>
      <c r="T79" s="1394"/>
    </row>
    <row r="80" spans="1:20">
      <c r="A80" s="1004"/>
      <c r="B80" s="1007" t="s">
        <v>3228</v>
      </c>
      <c r="C80" s="1008"/>
      <c r="D80" s="1008"/>
      <c r="E80" s="979">
        <v>0</v>
      </c>
      <c r="F80" s="1010"/>
      <c r="G80" s="1404"/>
      <c r="T80" s="1394"/>
    </row>
    <row r="81" spans="1:7">
      <c r="A81" s="1004"/>
      <c r="B81" s="1007" t="s">
        <v>3310</v>
      </c>
      <c r="C81" s="1008"/>
      <c r="D81" s="1008"/>
      <c r="E81" s="980">
        <v>697429</v>
      </c>
      <c r="F81" s="1012"/>
      <c r="G81" s="1404"/>
    </row>
    <row r="82" spans="1:7">
      <c r="A82" s="1004"/>
      <c r="B82" s="1007"/>
      <c r="C82" s="1008"/>
      <c r="D82" s="1008"/>
      <c r="E82" s="978"/>
      <c r="F82" s="1010"/>
      <c r="G82" s="1404"/>
    </row>
    <row r="83" spans="1:7">
      <c r="A83" s="1004"/>
      <c r="B83" s="1007" t="s">
        <v>3311</v>
      </c>
      <c r="C83" s="1008"/>
      <c r="D83" s="1008"/>
      <c r="E83" s="980">
        <f>+SUM(E76:E81)</f>
        <v>8444550</v>
      </c>
      <c r="F83" s="1010"/>
      <c r="G83" s="1404"/>
    </row>
    <row r="84" spans="1:7">
      <c r="A84" s="1013"/>
      <c r="B84" s="1007"/>
      <c r="C84" s="1008"/>
      <c r="D84" s="1008"/>
      <c r="E84" s="978"/>
      <c r="F84" s="1012"/>
      <c r="G84" s="1404"/>
    </row>
    <row r="85" spans="1:7">
      <c r="A85" s="1013"/>
      <c r="B85" s="1007" t="s">
        <v>3474</v>
      </c>
      <c r="C85" s="1008"/>
      <c r="D85" s="1008"/>
      <c r="E85" s="978"/>
      <c r="F85" s="1010"/>
      <c r="G85" s="1404"/>
    </row>
    <row r="86" spans="1:7">
      <c r="A86" s="1013"/>
      <c r="B86" s="1007" t="s">
        <v>3475</v>
      </c>
      <c r="C86" s="1008"/>
      <c r="D86" s="1008"/>
      <c r="E86" s="979">
        <v>205148</v>
      </c>
      <c r="F86" s="1010"/>
      <c r="G86" s="1404"/>
    </row>
    <row r="87" spans="1:7">
      <c r="A87" s="1013"/>
      <c r="B87" s="1007" t="s">
        <v>3476</v>
      </c>
      <c r="C87" s="1008"/>
      <c r="D87" s="1008"/>
      <c r="E87" s="977">
        <v>30601</v>
      </c>
      <c r="F87" s="1012"/>
      <c r="G87" s="1404"/>
    </row>
    <row r="88" spans="1:7">
      <c r="A88" s="1013"/>
      <c r="B88" s="1007" t="s">
        <v>3477</v>
      </c>
      <c r="C88" s="1008"/>
      <c r="D88" s="1008"/>
      <c r="E88" s="980">
        <v>0</v>
      </c>
      <c r="F88" s="1010"/>
      <c r="G88" s="1405"/>
    </row>
    <row r="89" spans="1:7">
      <c r="A89" s="1013"/>
      <c r="B89" s="1007"/>
      <c r="C89" s="1008"/>
      <c r="D89" s="1008"/>
      <c r="E89" s="978"/>
      <c r="F89" s="1010"/>
      <c r="G89" s="1404"/>
    </row>
    <row r="90" spans="1:7">
      <c r="A90" s="1013"/>
      <c r="B90" s="1007" t="s">
        <v>3312</v>
      </c>
      <c r="C90" s="1008"/>
      <c r="D90" s="1008"/>
      <c r="E90" s="981">
        <f>SUM(E86:E88)</f>
        <v>235749</v>
      </c>
      <c r="F90" s="1012"/>
      <c r="G90" s="1404"/>
    </row>
    <row r="91" spans="1:7">
      <c r="A91" s="1013"/>
      <c r="B91" s="1007"/>
      <c r="C91" s="1008"/>
      <c r="D91" s="1008"/>
      <c r="E91" s="982"/>
      <c r="F91" s="1008"/>
      <c r="G91" s="1404"/>
    </row>
    <row r="92" spans="1:7">
      <c r="A92" s="1013"/>
      <c r="B92" s="1007" t="s">
        <v>3313</v>
      </c>
      <c r="C92" s="1008"/>
      <c r="D92" s="1008"/>
      <c r="E92" s="982">
        <v>-59632</v>
      </c>
      <c r="F92" s="1008"/>
      <c r="G92" s="1404"/>
    </row>
    <row r="93" spans="1:7">
      <c r="A93" s="1013"/>
      <c r="B93" s="1007"/>
      <c r="C93" s="1008" t="s">
        <v>5211</v>
      </c>
      <c r="D93" s="1008"/>
      <c r="E93" s="978"/>
      <c r="F93" s="1008"/>
      <c r="G93" s="1404"/>
    </row>
    <row r="94" spans="1:7">
      <c r="A94" s="1013"/>
      <c r="B94" s="990" t="s">
        <v>3229</v>
      </c>
      <c r="C94" s="1008"/>
      <c r="D94" s="1008"/>
      <c r="E94" s="978">
        <v>75268</v>
      </c>
      <c r="F94" s="1008"/>
      <c r="G94" s="1404"/>
    </row>
    <row r="95" spans="1:7">
      <c r="A95" s="1013"/>
      <c r="B95" s="990" t="s">
        <v>3230</v>
      </c>
      <c r="C95" s="1008"/>
      <c r="D95" s="1014"/>
      <c r="E95" s="983">
        <v>0</v>
      </c>
      <c r="F95" s="1008"/>
      <c r="G95" s="1404"/>
    </row>
    <row r="96" spans="1:7">
      <c r="A96" s="1013"/>
      <c r="B96" s="1007"/>
      <c r="C96" s="1008"/>
      <c r="D96" s="1008"/>
      <c r="E96" s="978"/>
      <c r="F96" s="1008"/>
      <c r="G96" s="1404"/>
    </row>
    <row r="97" spans="1:9" ht="15.75" thickBot="1">
      <c r="A97" s="1013"/>
      <c r="B97" s="1007" t="s">
        <v>5213</v>
      </c>
      <c r="C97" s="1008"/>
      <c r="D97" s="1008"/>
      <c r="E97" s="984">
        <f>SUM(E74,E83,-E90,E93,E94,E95,E92)</f>
        <v>90595351</v>
      </c>
      <c r="F97" s="1015"/>
      <c r="G97" s="1406" t="s">
        <v>3747</v>
      </c>
    </row>
    <row r="98" spans="1:9" ht="15.75" thickTop="1">
      <c r="A98" s="1013"/>
      <c r="B98" s="1007"/>
      <c r="C98" s="1008"/>
      <c r="D98" s="1007"/>
      <c r="E98" s="1008"/>
      <c r="F98" s="1016"/>
      <c r="G98" s="1404"/>
    </row>
    <row r="99" spans="1:9">
      <c r="A99" s="1013"/>
      <c r="B99" s="1008"/>
      <c r="C99" s="1008"/>
      <c r="D99" s="1008"/>
      <c r="E99" s="1016"/>
      <c r="F99" s="1008"/>
      <c r="G99" s="1404"/>
    </row>
    <row r="100" spans="1:9">
      <c r="A100" s="1013"/>
      <c r="B100" s="1008"/>
      <c r="C100" s="1007"/>
      <c r="D100" s="1007"/>
      <c r="E100" s="1007"/>
      <c r="F100" s="1008"/>
      <c r="G100" s="1404"/>
    </row>
    <row r="101" spans="1:9">
      <c r="A101" s="1013"/>
      <c r="B101" s="1008"/>
      <c r="C101" s="1007"/>
      <c r="D101" s="1007"/>
      <c r="E101" s="1007"/>
      <c r="F101" s="1008"/>
      <c r="G101" s="1404"/>
    </row>
    <row r="102" spans="1:9">
      <c r="A102" s="1013"/>
      <c r="B102" s="1008"/>
      <c r="C102" s="1007"/>
      <c r="D102" s="1007"/>
      <c r="E102" s="1007"/>
      <c r="F102" s="1008"/>
      <c r="G102" s="1404"/>
    </row>
    <row r="103" spans="1:9">
      <c r="A103" s="1013"/>
      <c r="B103" s="1008"/>
      <c r="C103" s="1007"/>
      <c r="D103" s="1007"/>
      <c r="E103" s="1007"/>
      <c r="F103" s="1008"/>
      <c r="G103" s="1404"/>
    </row>
    <row r="104" spans="1:9">
      <c r="A104" s="1013"/>
      <c r="B104" s="1008"/>
      <c r="C104" s="1007"/>
      <c r="D104" s="1007"/>
      <c r="E104" s="1007"/>
      <c r="F104" s="1008"/>
      <c r="G104" s="1404"/>
    </row>
    <row r="105" spans="1:9">
      <c r="A105" s="1013"/>
      <c r="B105" s="1008"/>
      <c r="C105" s="1007"/>
      <c r="D105" s="1007"/>
      <c r="E105" s="1007"/>
      <c r="F105" s="1008"/>
      <c r="G105" s="1404"/>
    </row>
    <row r="106" spans="1:9">
      <c r="A106" s="1013"/>
      <c r="B106" s="1008"/>
      <c r="C106" s="1007"/>
      <c r="D106" s="1007"/>
      <c r="E106" s="1007"/>
      <c r="F106" s="1008"/>
      <c r="G106" s="1404"/>
    </row>
    <row r="107" spans="1:9">
      <c r="A107" s="1013"/>
      <c r="B107" s="1008"/>
      <c r="C107" s="1007"/>
      <c r="D107" s="1007"/>
      <c r="E107" s="1007"/>
      <c r="F107" s="1008"/>
      <c r="G107" s="1404"/>
    </row>
    <row r="108" spans="1:9">
      <c r="A108" s="1013"/>
      <c r="B108" s="1008"/>
      <c r="C108" s="1007"/>
      <c r="D108" s="1007"/>
      <c r="E108" s="1007"/>
      <c r="F108" s="1008"/>
      <c r="G108" s="1404"/>
    </row>
    <row r="109" spans="1:9" ht="15.75" thickBot="1">
      <c r="A109" s="1017"/>
      <c r="B109" s="1018"/>
      <c r="C109" s="1018"/>
      <c r="D109" s="1018"/>
      <c r="E109" s="1019"/>
      <c r="F109" s="1018"/>
      <c r="G109" s="1407"/>
    </row>
    <row r="110" spans="1:9" ht="15.75">
      <c r="A110" s="1008" t="s">
        <v>3057</v>
      </c>
      <c r="B110" s="1008"/>
      <c r="C110" s="1008"/>
      <c r="D110" s="1001"/>
      <c r="E110" s="1020"/>
      <c r="F110" s="1008"/>
      <c r="G110" s="1020"/>
    </row>
    <row r="111" spans="1:9">
      <c r="A111" s="3463" t="s">
        <v>203</v>
      </c>
      <c r="B111" s="3463"/>
      <c r="C111" s="3463"/>
      <c r="D111" s="3463"/>
      <c r="E111" s="3463"/>
      <c r="F111" s="3463"/>
      <c r="G111" s="3463"/>
      <c r="H111" s="3463"/>
      <c r="I111" s="3463"/>
    </row>
  </sheetData>
  <mergeCells count="2">
    <mergeCell ref="A49:I49"/>
    <mergeCell ref="A111:I111"/>
  </mergeCells>
  <phoneticPr fontId="0" type="noConversion"/>
  <pageMargins left="0.75" right="0.75" top="1" bottom="1" header="0" footer="0"/>
  <pageSetup scale="63" fitToHeight="2" orientation="portrait" horizontalDpi="300" verticalDpi="300" r:id="rId1"/>
  <headerFooter alignWithMargins="0"/>
  <rowBreaks count="1" manualBreakCount="1">
    <brk id="58"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 enableFormatConditionsCalculation="0">
    <tabColor rgb="FF92D050"/>
  </sheetPr>
  <dimension ref="A1:H58"/>
  <sheetViews>
    <sheetView defaultGridColor="0" colorId="22" zoomScale="85" zoomScaleNormal="85" workbookViewId="0">
      <selection activeCell="B10" sqref="B10"/>
    </sheetView>
  </sheetViews>
  <sheetFormatPr defaultColWidth="9.6640625" defaultRowHeight="15"/>
  <cols>
    <col min="1" max="1" width="2.6640625" style="4" customWidth="1"/>
    <col min="2" max="2" width="33.6640625" style="4" customWidth="1"/>
    <col min="3" max="3" width="3.6640625" style="4" customWidth="1"/>
    <col min="4" max="4" width="2.6640625" style="4" customWidth="1"/>
    <col min="5" max="5" width="1.6640625" style="4" customWidth="1"/>
    <col min="6" max="6" width="13.6640625" style="4" customWidth="1"/>
    <col min="7" max="7" width="15.6640625" style="4" customWidth="1"/>
    <col min="8" max="8" width="16.44140625" style="4" customWidth="1"/>
    <col min="9" max="16384" width="9.6640625" style="4"/>
  </cols>
  <sheetData>
    <row r="1" spans="1:8">
      <c r="A1" s="535"/>
      <c r="B1" s="536" t="s">
        <v>2838</v>
      </c>
      <c r="C1" s="537" t="s">
        <v>3932</v>
      </c>
      <c r="D1" s="538"/>
      <c r="E1" s="538"/>
      <c r="F1" s="536"/>
      <c r="G1" s="538" t="s">
        <v>2840</v>
      </c>
      <c r="H1" s="539" t="s">
        <v>2841</v>
      </c>
    </row>
    <row r="2" spans="1:8">
      <c r="A2" s="1824"/>
      <c r="B2" s="540" t="str">
        <f>'Data Sheet'!$C$25</f>
        <v>Orange and Rockland Utilities, Inc</v>
      </c>
      <c r="C2" s="306" t="s">
        <v>3933</v>
      </c>
      <c r="D2" s="4" t="s">
        <v>1174</v>
      </c>
      <c r="F2" s="540" t="s">
        <v>3935</v>
      </c>
      <c r="G2" s="4" t="s">
        <v>2842</v>
      </c>
      <c r="H2" s="541"/>
    </row>
    <row r="3" spans="1:8" ht="15" customHeight="1">
      <c r="A3" s="1825"/>
      <c r="B3" s="1826"/>
      <c r="C3" s="360" t="s">
        <v>3936</v>
      </c>
      <c r="D3" s="1826" t="s">
        <v>3934</v>
      </c>
      <c r="E3" s="1826"/>
      <c r="F3" s="542" t="s">
        <v>3937</v>
      </c>
      <c r="G3" s="456" t="str">
        <f>'Data Sheet'!$C$40</f>
        <v>4/30/2014</v>
      </c>
      <c r="H3" s="707" t="str">
        <f>'Data Sheet'!$C$38</f>
        <v>12/31/2013</v>
      </c>
    </row>
    <row r="4" spans="1:8" ht="15" customHeight="1">
      <c r="A4" s="543" t="s">
        <v>3938</v>
      </c>
      <c r="B4" s="544"/>
      <c r="C4" s="544"/>
      <c r="D4" s="544"/>
      <c r="E4" s="544"/>
      <c r="F4" s="544"/>
      <c r="G4" s="544"/>
      <c r="H4" s="545"/>
    </row>
    <row r="5" spans="1:8">
      <c r="A5" s="1824"/>
      <c r="B5" s="3274" t="s">
        <v>1452</v>
      </c>
      <c r="C5" s="3278"/>
      <c r="D5" s="3278"/>
      <c r="E5" s="3278"/>
      <c r="F5" s="3278"/>
      <c r="G5" s="3278"/>
      <c r="H5" s="3279"/>
    </row>
    <row r="6" spans="1:8">
      <c r="A6" s="1824"/>
      <c r="B6" s="3280"/>
      <c r="C6" s="3280"/>
      <c r="D6" s="3280"/>
      <c r="E6" s="3280"/>
      <c r="F6" s="3280"/>
      <c r="G6" s="3280"/>
      <c r="H6" s="3281"/>
    </row>
    <row r="7" spans="1:8" ht="33.75" customHeight="1">
      <c r="A7" s="1824"/>
      <c r="B7" s="3280"/>
      <c r="C7" s="3280"/>
      <c r="D7" s="3280"/>
      <c r="E7" s="3280"/>
      <c r="F7" s="3280"/>
      <c r="G7" s="3280"/>
      <c r="H7" s="3281"/>
    </row>
    <row r="8" spans="1:8">
      <c r="A8" s="1824"/>
      <c r="B8" s="1821"/>
      <c r="C8" s="1821"/>
      <c r="D8" s="1821"/>
      <c r="E8" s="1821"/>
      <c r="F8" s="1821"/>
      <c r="G8" s="1821"/>
      <c r="H8" s="1822"/>
    </row>
    <row r="9" spans="1:8">
      <c r="A9" s="1824"/>
      <c r="B9" s="1821" t="s">
        <v>5426</v>
      </c>
      <c r="C9" s="1821"/>
      <c r="D9" s="1821"/>
      <c r="E9" s="1821"/>
      <c r="F9" s="1821"/>
      <c r="G9" s="1821"/>
      <c r="H9" s="1822"/>
    </row>
    <row r="10" spans="1:8">
      <c r="A10" s="1824"/>
      <c r="B10" s="1260" t="s">
        <v>1700</v>
      </c>
      <c r="C10" s="7"/>
      <c r="D10" s="7"/>
      <c r="E10" s="7" t="s">
        <v>3747</v>
      </c>
      <c r="F10" s="7"/>
      <c r="G10" s="7"/>
      <c r="H10" s="546"/>
    </row>
    <row r="11" spans="1:8">
      <c r="A11" s="1824"/>
      <c r="B11" s="1876" t="s">
        <v>1701</v>
      </c>
      <c r="C11" s="7"/>
      <c r="D11" s="7"/>
      <c r="E11" s="7"/>
      <c r="F11" s="7"/>
      <c r="G11" s="7"/>
      <c r="H11" s="546"/>
    </row>
    <row r="12" spans="1:8">
      <c r="A12" s="1824"/>
      <c r="B12" s="7" t="s">
        <v>3747</v>
      </c>
      <c r="C12" s="7"/>
      <c r="D12" s="7"/>
      <c r="E12" s="7"/>
      <c r="F12" s="7"/>
      <c r="G12" s="7"/>
      <c r="H12" s="546"/>
    </row>
    <row r="13" spans="1:8">
      <c r="A13" s="1824"/>
      <c r="B13" s="7"/>
      <c r="C13" s="7"/>
      <c r="D13" s="7"/>
      <c r="E13" s="7"/>
      <c r="F13" s="7"/>
      <c r="G13" s="7"/>
      <c r="H13" s="546"/>
    </row>
    <row r="14" spans="1:8">
      <c r="A14" s="1824"/>
      <c r="B14" s="7"/>
      <c r="C14" s="7"/>
      <c r="D14" s="7"/>
      <c r="E14" s="7"/>
      <c r="F14" s="7"/>
      <c r="G14" s="7"/>
      <c r="H14" s="546"/>
    </row>
    <row r="15" spans="1:8">
      <c r="A15" s="1825"/>
      <c r="B15" s="544"/>
      <c r="C15" s="544"/>
      <c r="D15" s="544"/>
      <c r="E15" s="544"/>
      <c r="F15" s="544"/>
      <c r="G15" s="544"/>
      <c r="H15" s="545"/>
    </row>
    <row r="16" spans="1:8">
      <c r="A16" s="1824"/>
      <c r="B16" s="3274" t="s">
        <v>204</v>
      </c>
      <c r="C16" s="3282"/>
      <c r="D16" s="3282"/>
      <c r="E16" s="3282"/>
      <c r="F16" s="3282"/>
      <c r="G16" s="3282"/>
      <c r="H16" s="3275"/>
    </row>
    <row r="17" spans="1:8">
      <c r="A17" s="1824"/>
      <c r="B17" s="3283"/>
      <c r="C17" s="3283"/>
      <c r="D17" s="3283"/>
      <c r="E17" s="3283"/>
      <c r="F17" s="3283"/>
      <c r="G17" s="3283"/>
      <c r="H17" s="3277"/>
    </row>
    <row r="18" spans="1:8" ht="15.75" customHeight="1">
      <c r="A18" s="1824"/>
      <c r="B18" s="3283"/>
      <c r="C18" s="3283"/>
      <c r="D18" s="3283"/>
      <c r="E18" s="3283"/>
      <c r="F18" s="3283"/>
      <c r="G18" s="3283"/>
      <c r="H18" s="3277"/>
    </row>
    <row r="19" spans="1:8">
      <c r="A19" s="1824"/>
      <c r="B19" s="1829"/>
      <c r="C19" s="1829"/>
      <c r="D19" s="1829"/>
      <c r="E19" s="1829"/>
      <c r="F19" s="1829"/>
      <c r="G19" s="1829"/>
      <c r="H19" s="546"/>
    </row>
    <row r="20" spans="1:8">
      <c r="A20" s="1824"/>
      <c r="B20" s="1876" t="s">
        <v>117</v>
      </c>
      <c r="C20" s="7"/>
      <c r="D20" s="7"/>
      <c r="E20" s="7"/>
      <c r="F20" s="7"/>
      <c r="G20" s="7"/>
      <c r="H20" s="546"/>
    </row>
    <row r="21" spans="1:8">
      <c r="A21" s="1824"/>
      <c r="B21" s="1876" t="s">
        <v>3747</v>
      </c>
      <c r="C21" s="7"/>
      <c r="D21" s="7"/>
      <c r="E21" s="7"/>
      <c r="F21" s="7"/>
      <c r="G21" s="7"/>
      <c r="H21" s="546"/>
    </row>
    <row r="22" spans="1:8">
      <c r="A22" s="1824"/>
      <c r="B22" s="7"/>
      <c r="C22" s="7"/>
      <c r="D22" s="7"/>
      <c r="E22" s="7"/>
      <c r="F22" s="7"/>
      <c r="G22" s="7"/>
      <c r="H22" s="546"/>
    </row>
    <row r="23" spans="1:8">
      <c r="A23" s="1824"/>
      <c r="B23" s="7"/>
      <c r="C23" s="7"/>
      <c r="D23" s="7"/>
      <c r="E23" s="7"/>
      <c r="F23" s="7"/>
      <c r="G23" s="7"/>
      <c r="H23" s="546"/>
    </row>
    <row r="24" spans="1:8">
      <c r="A24" s="1824"/>
      <c r="B24" s="7"/>
      <c r="C24" s="7"/>
      <c r="D24" s="7"/>
      <c r="E24" s="7"/>
      <c r="F24" s="7"/>
      <c r="G24" s="7"/>
      <c r="H24" s="546"/>
    </row>
    <row r="25" spans="1:8">
      <c r="A25" s="1825"/>
      <c r="B25" s="544"/>
      <c r="C25" s="544"/>
      <c r="D25" s="544"/>
      <c r="E25" s="544"/>
      <c r="F25" s="544"/>
      <c r="G25" s="544"/>
      <c r="H25" s="545"/>
    </row>
    <row r="26" spans="1:8">
      <c r="A26" s="1824"/>
      <c r="B26" s="3274" t="s">
        <v>2855</v>
      </c>
      <c r="C26" s="3282"/>
      <c r="D26" s="3282"/>
      <c r="E26" s="3282"/>
      <c r="F26" s="3282"/>
      <c r="G26" s="3282"/>
      <c r="H26" s="3275"/>
    </row>
    <row r="27" spans="1:8">
      <c r="A27" s="1824"/>
      <c r="B27" s="3283"/>
      <c r="C27" s="3283"/>
      <c r="D27" s="3283"/>
      <c r="E27" s="3283"/>
      <c r="F27" s="3283"/>
      <c r="G27" s="3283"/>
      <c r="H27" s="3277"/>
    </row>
    <row r="28" spans="1:8" ht="31.5" customHeight="1">
      <c r="A28" s="1824"/>
      <c r="B28" s="3283"/>
      <c r="C28" s="3283"/>
      <c r="D28" s="3283"/>
      <c r="E28" s="3283"/>
      <c r="F28" s="3283"/>
      <c r="G28" s="3283"/>
      <c r="H28" s="3277"/>
    </row>
    <row r="29" spans="1:8">
      <c r="A29" s="1824"/>
      <c r="B29" s="1821"/>
      <c r="C29" s="1821"/>
      <c r="D29" s="1821"/>
      <c r="E29" s="1821"/>
      <c r="F29" s="1821"/>
      <c r="G29" s="1821"/>
      <c r="H29" s="1658"/>
    </row>
    <row r="30" spans="1:8">
      <c r="A30" s="1824"/>
      <c r="B30" s="1876" t="s">
        <v>1702</v>
      </c>
      <c r="C30" s="7"/>
      <c r="D30" s="7"/>
      <c r="E30" s="7"/>
      <c r="F30" s="7"/>
      <c r="G30" s="7"/>
      <c r="H30" s="546"/>
    </row>
    <row r="31" spans="1:8">
      <c r="A31" s="1824"/>
      <c r="B31" s="7"/>
      <c r="C31" s="7"/>
      <c r="D31" s="7"/>
      <c r="E31" s="7"/>
      <c r="F31" s="7"/>
      <c r="G31" s="7"/>
      <c r="H31" s="546"/>
    </row>
    <row r="32" spans="1:8">
      <c r="A32" s="1824"/>
      <c r="B32" s="7"/>
      <c r="C32" s="7"/>
      <c r="D32" s="7"/>
      <c r="E32" s="7"/>
      <c r="F32" s="7"/>
      <c r="G32" s="7"/>
      <c r="H32" s="546"/>
    </row>
    <row r="33" spans="1:8">
      <c r="A33" s="1824"/>
      <c r="B33" s="7"/>
      <c r="C33" s="7"/>
      <c r="D33" s="7"/>
      <c r="E33" s="7"/>
      <c r="F33" s="7"/>
      <c r="G33" s="7"/>
      <c r="H33" s="546"/>
    </row>
    <row r="34" spans="1:8">
      <c r="A34" s="1824"/>
      <c r="B34" s="7"/>
      <c r="C34" s="7"/>
      <c r="D34" s="7"/>
      <c r="E34" s="7"/>
      <c r="F34" s="7"/>
      <c r="G34" s="7"/>
      <c r="H34" s="546"/>
    </row>
    <row r="35" spans="1:8">
      <c r="A35" s="1824"/>
      <c r="B35" s="7"/>
      <c r="C35" s="7"/>
      <c r="D35" s="7"/>
      <c r="E35" s="7"/>
      <c r="F35" s="7"/>
      <c r="G35" s="7"/>
      <c r="H35" s="546"/>
    </row>
    <row r="36" spans="1:8">
      <c r="A36" s="1824"/>
      <c r="B36" s="7"/>
      <c r="C36" s="7"/>
      <c r="D36" s="7"/>
      <c r="E36" s="7"/>
      <c r="F36" s="7"/>
      <c r="G36" s="7"/>
      <c r="H36" s="546"/>
    </row>
    <row r="37" spans="1:8">
      <c r="A37" s="1824"/>
      <c r="B37" s="7"/>
      <c r="C37" s="7"/>
      <c r="D37" s="7"/>
      <c r="E37" s="7"/>
      <c r="F37" s="7"/>
      <c r="G37" s="7"/>
      <c r="H37" s="546"/>
    </row>
    <row r="38" spans="1:8">
      <c r="A38" s="1825"/>
      <c r="B38" s="544"/>
      <c r="C38" s="544"/>
      <c r="D38" s="544"/>
      <c r="E38" s="544"/>
      <c r="F38" s="544"/>
      <c r="G38" s="544"/>
      <c r="H38" s="545"/>
    </row>
    <row r="39" spans="1:8">
      <c r="A39" s="1824"/>
      <c r="B39" s="3274" t="s">
        <v>2856</v>
      </c>
      <c r="C39" s="3274"/>
      <c r="D39" s="3274"/>
      <c r="E39" s="3274"/>
      <c r="F39" s="3274"/>
      <c r="G39" s="3274"/>
      <c r="H39" s="3275"/>
    </row>
    <row r="40" spans="1:8">
      <c r="A40" s="1824"/>
      <c r="B40" s="3276"/>
      <c r="C40" s="3276"/>
      <c r="D40" s="3276"/>
      <c r="E40" s="3276"/>
      <c r="F40" s="3276"/>
      <c r="G40" s="3276"/>
      <c r="H40" s="3277"/>
    </row>
    <row r="41" spans="1:8">
      <c r="A41" s="1824"/>
      <c r="B41" s="7"/>
      <c r="C41" s="7"/>
      <c r="D41" s="7"/>
      <c r="E41" s="7"/>
      <c r="F41" s="7"/>
      <c r="G41" s="7"/>
      <c r="H41" s="546"/>
    </row>
    <row r="42" spans="1:8">
      <c r="A42" s="1824"/>
      <c r="B42" s="1876" t="s">
        <v>118</v>
      </c>
      <c r="C42" s="7"/>
      <c r="D42" s="7"/>
      <c r="E42" s="7"/>
      <c r="F42" s="7"/>
      <c r="G42" s="7"/>
      <c r="H42" s="546"/>
    </row>
    <row r="43" spans="1:8">
      <c r="A43" s="1824"/>
      <c r="B43" s="1876" t="s">
        <v>119</v>
      </c>
      <c r="C43" s="7"/>
      <c r="D43" s="7"/>
      <c r="E43" s="7"/>
      <c r="F43" s="7"/>
      <c r="G43" s="7"/>
      <c r="H43" s="546"/>
    </row>
    <row r="44" spans="1:8">
      <c r="A44" s="1824"/>
      <c r="B44" s="7"/>
      <c r="C44" s="7"/>
      <c r="D44" s="7"/>
      <c r="E44" s="7"/>
      <c r="F44" s="7"/>
      <c r="G44" s="7"/>
      <c r="H44" s="546"/>
    </row>
    <row r="45" spans="1:8">
      <c r="A45" s="1824"/>
      <c r="B45" s="7"/>
      <c r="C45" s="7"/>
      <c r="D45" s="7"/>
      <c r="E45" s="7"/>
      <c r="F45" s="7"/>
      <c r="G45" s="7"/>
      <c r="H45" s="546"/>
    </row>
    <row r="46" spans="1:8">
      <c r="A46" s="1824"/>
      <c r="B46" s="7"/>
      <c r="C46" s="7"/>
      <c r="D46" s="7"/>
      <c r="E46" s="7"/>
      <c r="F46" s="7"/>
      <c r="G46" s="7"/>
      <c r="H46" s="546"/>
    </row>
    <row r="47" spans="1:8">
      <c r="A47" s="1824"/>
      <c r="B47" s="7"/>
      <c r="C47" s="7"/>
      <c r="D47" s="7"/>
      <c r="E47" s="7"/>
      <c r="F47" s="7"/>
      <c r="G47" s="7"/>
      <c r="H47" s="546"/>
    </row>
    <row r="48" spans="1:8">
      <c r="A48" s="1825"/>
      <c r="B48" s="544"/>
      <c r="C48" s="544"/>
      <c r="D48" s="544"/>
      <c r="E48" s="544"/>
      <c r="F48" s="544"/>
      <c r="G48" s="544"/>
      <c r="H48" s="545"/>
    </row>
    <row r="49" spans="1:8">
      <c r="A49" s="1824"/>
      <c r="B49" s="3274" t="s">
        <v>2857</v>
      </c>
      <c r="C49" s="3274"/>
      <c r="D49" s="3274"/>
      <c r="E49" s="3274"/>
      <c r="F49" s="3274"/>
      <c r="G49" s="3274"/>
      <c r="H49" s="3275"/>
    </row>
    <row r="50" spans="1:8">
      <c r="A50" s="1824"/>
      <c r="B50" s="3276"/>
      <c r="C50" s="3276"/>
      <c r="D50" s="3276"/>
      <c r="E50" s="3276"/>
      <c r="F50" s="3276"/>
      <c r="G50" s="3276"/>
      <c r="H50" s="3277"/>
    </row>
    <row r="51" spans="1:8">
      <c r="A51" s="1824"/>
      <c r="B51" s="7"/>
      <c r="C51" s="7"/>
      <c r="D51" s="7"/>
      <c r="E51" s="7"/>
      <c r="F51" s="7"/>
      <c r="G51" s="7"/>
      <c r="H51" s="546"/>
    </row>
    <row r="52" spans="1:8">
      <c r="A52" s="1824"/>
      <c r="B52" s="1876" t="s">
        <v>2858</v>
      </c>
      <c r="C52" s="7"/>
      <c r="D52" s="7"/>
      <c r="E52" s="7"/>
      <c r="F52" s="7"/>
      <c r="G52" s="7"/>
      <c r="H52" s="546"/>
    </row>
    <row r="53" spans="1:8">
      <c r="A53" s="1824"/>
      <c r="B53" s="1876" t="s">
        <v>1703</v>
      </c>
      <c r="C53" s="7"/>
      <c r="D53" s="7"/>
      <c r="E53" s="7"/>
      <c r="F53" s="7"/>
      <c r="G53" s="7"/>
      <c r="H53" s="546"/>
    </row>
    <row r="54" spans="1:8">
      <c r="A54" s="1824"/>
      <c r="C54" s="7"/>
      <c r="D54" s="7"/>
      <c r="E54" s="7"/>
      <c r="F54" s="7"/>
      <c r="G54" s="7"/>
      <c r="H54" s="546"/>
    </row>
    <row r="55" spans="1:8">
      <c r="A55" s="1824"/>
      <c r="C55" s="7"/>
      <c r="D55" s="7"/>
      <c r="E55" s="7"/>
      <c r="F55" s="7"/>
      <c r="G55" s="7"/>
      <c r="H55" s="546"/>
    </row>
    <row r="56" spans="1:8" ht="15.75" thickBot="1">
      <c r="A56" s="547"/>
      <c r="B56" s="548"/>
      <c r="C56" s="549"/>
      <c r="D56" s="549"/>
      <c r="E56" s="549"/>
      <c r="F56" s="549"/>
      <c r="G56" s="549"/>
      <c r="H56" s="550"/>
    </row>
    <row r="57" spans="1:8">
      <c r="A57" s="1876" t="s">
        <v>2985</v>
      </c>
      <c r="C57" s="7"/>
      <c r="D57" s="7"/>
      <c r="E57" s="7"/>
      <c r="F57" s="7"/>
      <c r="G57" s="7"/>
      <c r="H57" s="7"/>
    </row>
    <row r="58" spans="1:8" ht="15.75" customHeight="1">
      <c r="A58" s="1261" t="s">
        <v>2986</v>
      </c>
      <c r="B58" s="7"/>
      <c r="C58" s="7"/>
      <c r="D58" s="7"/>
      <c r="E58" s="7"/>
      <c r="F58" s="7"/>
      <c r="G58" s="7"/>
      <c r="H58" s="7"/>
    </row>
  </sheetData>
  <mergeCells count="5">
    <mergeCell ref="B49:H50"/>
    <mergeCell ref="B5:H7"/>
    <mergeCell ref="B16:H18"/>
    <mergeCell ref="B26:H28"/>
    <mergeCell ref="B39:H40"/>
  </mergeCells>
  <phoneticPr fontId="0" type="noConversion"/>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8" enableFormatConditionsCalculation="0">
    <tabColor rgb="FF00B050"/>
    <pageSetUpPr fitToPage="1"/>
  </sheetPr>
  <dimension ref="A1:F57"/>
  <sheetViews>
    <sheetView defaultGridColor="0" view="pageBreakPreview" colorId="22" zoomScale="75" zoomScaleNormal="85" workbookViewId="0">
      <selection activeCell="K65" sqref="K65"/>
    </sheetView>
  </sheetViews>
  <sheetFormatPr defaultColWidth="9.6640625" defaultRowHeight="15"/>
  <cols>
    <col min="1" max="1" width="4.6640625" style="4" customWidth="1"/>
    <col min="2" max="2" width="34" style="4" customWidth="1"/>
    <col min="3" max="6" width="15.6640625" style="4" customWidth="1"/>
    <col min="7" max="16384" width="9.6640625" style="4"/>
  </cols>
  <sheetData>
    <row r="1" spans="1:6">
      <c r="A1" s="130" t="s">
        <v>2838</v>
      </c>
      <c r="B1" s="2023"/>
      <c r="C1" s="428" t="s">
        <v>3932</v>
      </c>
      <c r="D1" s="41"/>
      <c r="E1" s="1878" t="s">
        <v>2840</v>
      </c>
      <c r="F1" s="1302" t="s">
        <v>2841</v>
      </c>
    </row>
    <row r="2" spans="1:6">
      <c r="A2" s="66" t="str">
        <f>'Data Sheet'!C25</f>
        <v>Orange and Rockland Utilities, Inc</v>
      </c>
      <c r="B2" s="533"/>
      <c r="C2" s="66" t="s">
        <v>520</v>
      </c>
      <c r="D2" s="533"/>
      <c r="E2" s="1832"/>
      <c r="F2" s="435"/>
    </row>
    <row r="3" spans="1:6" ht="15" customHeight="1">
      <c r="A3" s="296"/>
      <c r="B3" s="533"/>
      <c r="C3" s="66" t="s">
        <v>301</v>
      </c>
      <c r="D3" s="533"/>
      <c r="E3" s="462" t="str">
        <f>'Data Sheet'!$C$40</f>
        <v>4/30/2014</v>
      </c>
      <c r="F3" s="462" t="str">
        <f>'Data Sheet'!$C$38</f>
        <v>12/31/2013</v>
      </c>
    </row>
    <row r="4" spans="1:6" ht="15" customHeight="1">
      <c r="A4" s="2024" t="s">
        <v>1160</v>
      </c>
      <c r="B4" s="421"/>
      <c r="C4" s="132"/>
      <c r="D4" s="132"/>
      <c r="E4" s="132"/>
      <c r="F4" s="2025"/>
    </row>
    <row r="5" spans="1:6">
      <c r="A5" s="296"/>
      <c r="B5" s="533"/>
      <c r="C5" s="533"/>
      <c r="D5" s="533"/>
      <c r="E5" s="533"/>
      <c r="F5" s="2026"/>
    </row>
    <row r="6" spans="1:6" ht="96" customHeight="1">
      <c r="A6" s="296"/>
      <c r="B6" s="3464" t="s">
        <v>4419</v>
      </c>
      <c r="C6" s="3464"/>
      <c r="D6" s="3464"/>
      <c r="E6" s="3464"/>
      <c r="F6" s="3465"/>
    </row>
    <row r="7" spans="1:6">
      <c r="A7" s="296"/>
      <c r="B7" s="52"/>
      <c r="C7" s="52"/>
      <c r="D7" s="52"/>
      <c r="E7" s="52"/>
      <c r="F7" s="77"/>
    </row>
    <row r="8" spans="1:6">
      <c r="A8" s="2027" t="s">
        <v>4231</v>
      </c>
      <c r="B8" s="2028" t="s">
        <v>3742</v>
      </c>
      <c r="C8" s="2028" t="s">
        <v>4420</v>
      </c>
      <c r="D8" s="2028" t="s">
        <v>4420</v>
      </c>
      <c r="E8" s="2028" t="s">
        <v>4420</v>
      </c>
      <c r="F8" s="2028" t="s">
        <v>4420</v>
      </c>
    </row>
    <row r="9" spans="1:6" ht="15.75" thickBot="1">
      <c r="A9" s="2027" t="s">
        <v>4234</v>
      </c>
      <c r="B9" s="1408"/>
      <c r="C9" s="2029" t="s">
        <v>4421</v>
      </c>
      <c r="D9" s="2029" t="s">
        <v>4422</v>
      </c>
      <c r="E9" s="2029" t="s">
        <v>4423</v>
      </c>
      <c r="F9" s="2029" t="s">
        <v>4424</v>
      </c>
    </row>
    <row r="10" spans="1:6">
      <c r="A10" s="2030">
        <v>1</v>
      </c>
      <c r="B10" s="533" t="s">
        <v>706</v>
      </c>
      <c r="C10" s="2031"/>
      <c r="D10" s="2031"/>
      <c r="E10" s="200"/>
      <c r="F10" s="2032"/>
    </row>
    <row r="11" spans="1:6">
      <c r="A11" s="2033">
        <v>2</v>
      </c>
      <c r="B11" s="2034" t="s">
        <v>4425</v>
      </c>
      <c r="C11" s="852">
        <v>31739123</v>
      </c>
      <c r="D11" s="852">
        <v>51205092</v>
      </c>
      <c r="E11" s="852">
        <v>82520759</v>
      </c>
      <c r="F11" s="2035">
        <v>101664844</v>
      </c>
    </row>
    <row r="12" spans="1:6">
      <c r="A12" s="2033">
        <v>3</v>
      </c>
      <c r="B12" s="533" t="s">
        <v>4426</v>
      </c>
      <c r="C12" s="852">
        <v>-420</v>
      </c>
      <c r="D12" s="852">
        <v>24245</v>
      </c>
      <c r="E12" s="852">
        <v>2356</v>
      </c>
      <c r="F12" s="2035">
        <v>-12508</v>
      </c>
    </row>
    <row r="13" spans="1:6">
      <c r="A13" s="2033">
        <v>4</v>
      </c>
      <c r="B13" s="533" t="s">
        <v>4427</v>
      </c>
      <c r="C13" s="852"/>
      <c r="D13" s="852"/>
      <c r="E13" s="852"/>
      <c r="F13" s="2035"/>
    </row>
    <row r="14" spans="1:6">
      <c r="A14" s="2033">
        <v>5</v>
      </c>
      <c r="B14" s="768" t="s">
        <v>4428</v>
      </c>
      <c r="C14" s="852">
        <v>528199</v>
      </c>
      <c r="D14" s="852">
        <v>1266704</v>
      </c>
      <c r="E14" s="852">
        <v>2412132</v>
      </c>
      <c r="F14" s="2035">
        <v>3306960</v>
      </c>
    </row>
    <row r="15" spans="1:6">
      <c r="A15" s="2033">
        <v>6</v>
      </c>
      <c r="B15" s="768" t="s">
        <v>3839</v>
      </c>
      <c r="C15" s="852">
        <v>321872</v>
      </c>
      <c r="D15" s="852">
        <v>713557</v>
      </c>
      <c r="E15" s="852">
        <v>855625</v>
      </c>
      <c r="F15" s="2035">
        <v>1148546</v>
      </c>
    </row>
    <row r="16" spans="1:6">
      <c r="A16" s="2033">
        <v>7</v>
      </c>
      <c r="B16" s="768" t="s">
        <v>4429</v>
      </c>
      <c r="C16" s="852">
        <v>3470564</v>
      </c>
      <c r="D16" s="852">
        <v>11088163</v>
      </c>
      <c r="E16" s="852">
        <v>21116932</v>
      </c>
      <c r="F16" s="2035">
        <v>27984449</v>
      </c>
    </row>
    <row r="17" spans="1:6">
      <c r="A17" s="2033">
        <v>8</v>
      </c>
      <c r="B17" s="533"/>
      <c r="C17" s="852"/>
      <c r="D17" s="852"/>
      <c r="E17" s="852"/>
      <c r="F17" s="2035"/>
    </row>
    <row r="18" spans="1:6">
      <c r="A18" s="2033">
        <v>9</v>
      </c>
      <c r="B18" s="533"/>
      <c r="C18" s="852"/>
      <c r="D18" s="852"/>
      <c r="E18" s="852"/>
      <c r="F18" s="2035"/>
    </row>
    <row r="19" spans="1:6">
      <c r="A19" s="2033">
        <v>10</v>
      </c>
      <c r="B19" s="533"/>
      <c r="C19" s="852"/>
      <c r="D19" s="852"/>
      <c r="E19" s="852"/>
      <c r="F19" s="2035"/>
    </row>
    <row r="20" spans="1:6">
      <c r="A20" s="2033">
        <v>11</v>
      </c>
      <c r="B20" s="533"/>
      <c r="C20" s="852"/>
      <c r="D20" s="852"/>
      <c r="E20" s="852"/>
      <c r="F20" s="2035"/>
    </row>
    <row r="21" spans="1:6">
      <c r="A21" s="2033">
        <v>12</v>
      </c>
      <c r="B21" s="533"/>
      <c r="C21" s="852"/>
      <c r="D21" s="852"/>
      <c r="E21" s="852"/>
      <c r="F21" s="2035"/>
    </row>
    <row r="22" spans="1:6">
      <c r="A22" s="2033">
        <v>13</v>
      </c>
      <c r="B22" s="533"/>
      <c r="C22" s="852"/>
      <c r="D22" s="852"/>
      <c r="E22" s="852"/>
      <c r="F22" s="2035"/>
    </row>
    <row r="23" spans="1:6">
      <c r="A23" s="2033">
        <v>14</v>
      </c>
      <c r="B23" s="533"/>
      <c r="C23" s="66"/>
      <c r="D23" s="66"/>
      <c r="E23" s="200"/>
      <c r="F23" s="53"/>
    </row>
    <row r="24" spans="1:6">
      <c r="A24" s="2033">
        <v>15</v>
      </c>
      <c r="B24" s="533"/>
      <c r="C24" s="66"/>
      <c r="D24" s="66"/>
      <c r="E24" s="200"/>
      <c r="F24" s="53"/>
    </row>
    <row r="25" spans="1:6">
      <c r="A25" s="2033">
        <v>16</v>
      </c>
      <c r="B25" s="533"/>
      <c r="C25" s="66"/>
      <c r="D25" s="66"/>
      <c r="E25" s="200"/>
      <c r="F25" s="53"/>
    </row>
    <row r="26" spans="1:6">
      <c r="A26" s="2033">
        <v>17</v>
      </c>
      <c r="B26" s="533"/>
      <c r="C26" s="66"/>
      <c r="D26" s="66"/>
      <c r="E26" s="200"/>
      <c r="F26" s="53"/>
    </row>
    <row r="27" spans="1:6">
      <c r="A27" s="2033">
        <v>18</v>
      </c>
      <c r="B27" s="533"/>
      <c r="C27" s="66"/>
      <c r="D27" s="66"/>
      <c r="E27" s="200"/>
      <c r="F27" s="53"/>
    </row>
    <row r="28" spans="1:6">
      <c r="A28" s="2033">
        <v>19</v>
      </c>
      <c r="B28" s="533"/>
      <c r="C28" s="296"/>
      <c r="D28" s="296"/>
      <c r="E28" s="313"/>
      <c r="F28" s="2036"/>
    </row>
    <row r="29" spans="1:6">
      <c r="A29" s="2033">
        <v>20</v>
      </c>
      <c r="B29" s="1664"/>
      <c r="C29" s="66"/>
      <c r="D29" s="66"/>
      <c r="E29" s="200"/>
      <c r="F29" s="53"/>
    </row>
    <row r="30" spans="1:6">
      <c r="A30" s="2033">
        <v>21</v>
      </c>
      <c r="B30" s="533"/>
      <c r="C30" s="66"/>
      <c r="D30" s="66"/>
      <c r="E30" s="200"/>
      <c r="F30" s="53"/>
    </row>
    <row r="31" spans="1:6">
      <c r="A31" s="2033">
        <v>22</v>
      </c>
      <c r="B31" s="533"/>
      <c r="C31" s="66"/>
      <c r="D31" s="66"/>
      <c r="E31" s="200"/>
      <c r="F31" s="53"/>
    </row>
    <row r="32" spans="1:6">
      <c r="A32" s="2033">
        <v>23</v>
      </c>
      <c r="B32" s="533"/>
      <c r="C32" s="66"/>
      <c r="D32" s="66"/>
      <c r="E32" s="200"/>
      <c r="F32" s="53"/>
    </row>
    <row r="33" spans="1:6">
      <c r="A33" s="2033">
        <v>24</v>
      </c>
      <c r="B33" s="533"/>
      <c r="C33" s="66"/>
      <c r="D33" s="66"/>
      <c r="E33" s="200"/>
      <c r="F33" s="53"/>
    </row>
    <row r="34" spans="1:6">
      <c r="A34" s="2033">
        <v>25</v>
      </c>
      <c r="B34" s="533"/>
      <c r="C34" s="66"/>
      <c r="D34" s="66"/>
      <c r="E34" s="200"/>
      <c r="F34" s="53"/>
    </row>
    <row r="35" spans="1:6">
      <c r="A35" s="2033">
        <v>26</v>
      </c>
      <c r="B35" s="533"/>
      <c r="C35" s="66"/>
      <c r="D35" s="66"/>
      <c r="E35" s="200"/>
      <c r="F35" s="53"/>
    </row>
    <row r="36" spans="1:6">
      <c r="A36" s="2033">
        <v>27</v>
      </c>
      <c r="B36" s="533"/>
      <c r="C36" s="66"/>
      <c r="D36" s="66"/>
      <c r="E36" s="200"/>
      <c r="F36" s="53"/>
    </row>
    <row r="37" spans="1:6">
      <c r="A37" s="2033">
        <v>28</v>
      </c>
      <c r="B37" s="533"/>
      <c r="C37" s="66"/>
      <c r="D37" s="66"/>
      <c r="E37" s="200"/>
      <c r="F37" s="53"/>
    </row>
    <row r="38" spans="1:6">
      <c r="A38" s="2033">
        <v>29</v>
      </c>
      <c r="B38" s="533"/>
      <c r="C38" s="66"/>
      <c r="D38" s="66"/>
      <c r="E38" s="200"/>
      <c r="F38" s="53"/>
    </row>
    <row r="39" spans="1:6">
      <c r="A39" s="2033">
        <v>30</v>
      </c>
      <c r="B39" s="533"/>
      <c r="C39" s="66"/>
      <c r="D39" s="66"/>
      <c r="E39" s="200"/>
      <c r="F39" s="53"/>
    </row>
    <row r="40" spans="1:6">
      <c r="A40" s="2033">
        <v>31</v>
      </c>
      <c r="B40" s="533"/>
      <c r="C40" s="296"/>
      <c r="D40" s="296"/>
      <c r="E40" s="313"/>
      <c r="F40" s="2036"/>
    </row>
    <row r="41" spans="1:6">
      <c r="A41" s="2033">
        <v>32</v>
      </c>
      <c r="B41" s="1664"/>
      <c r="C41" s="66"/>
      <c r="D41" s="66"/>
      <c r="E41" s="200"/>
      <c r="F41" s="53"/>
    </row>
    <row r="42" spans="1:6">
      <c r="A42" s="2033">
        <v>33</v>
      </c>
      <c r="B42" s="533"/>
      <c r="C42" s="66"/>
      <c r="D42" s="66"/>
      <c r="E42" s="200"/>
      <c r="F42" s="53"/>
    </row>
    <row r="43" spans="1:6">
      <c r="A43" s="2033">
        <v>34</v>
      </c>
      <c r="B43" s="533"/>
      <c r="C43" s="66"/>
      <c r="D43" s="66"/>
      <c r="E43" s="200"/>
      <c r="F43" s="53"/>
    </row>
    <row r="44" spans="1:6">
      <c r="A44" s="2033">
        <v>35</v>
      </c>
      <c r="B44" s="533"/>
      <c r="C44" s="66"/>
      <c r="D44" s="66"/>
      <c r="E44" s="200"/>
      <c r="F44" s="53"/>
    </row>
    <row r="45" spans="1:6">
      <c r="A45" s="2033">
        <v>36</v>
      </c>
      <c r="B45" s="533"/>
      <c r="C45" s="66"/>
      <c r="D45" s="66"/>
      <c r="E45" s="200"/>
      <c r="F45" s="53"/>
    </row>
    <row r="46" spans="1:6">
      <c r="A46" s="2033">
        <v>37</v>
      </c>
      <c r="B46" s="533"/>
      <c r="C46" s="66"/>
      <c r="D46" s="66"/>
      <c r="E46" s="200"/>
      <c r="F46" s="53"/>
    </row>
    <row r="47" spans="1:6">
      <c r="A47" s="2033">
        <v>38</v>
      </c>
      <c r="B47" s="533"/>
      <c r="C47" s="66"/>
      <c r="D47" s="66"/>
      <c r="E47" s="200"/>
      <c r="F47" s="53"/>
    </row>
    <row r="48" spans="1:6">
      <c r="A48" s="2033">
        <v>39</v>
      </c>
      <c r="B48" s="533"/>
      <c r="C48" s="66"/>
      <c r="D48" s="66"/>
      <c r="E48" s="200"/>
      <c r="F48" s="53"/>
    </row>
    <row r="49" spans="1:6">
      <c r="A49" s="2033">
        <v>40</v>
      </c>
      <c r="B49" s="533"/>
      <c r="C49" s="66"/>
      <c r="D49" s="66"/>
      <c r="E49" s="200"/>
      <c r="F49" s="53"/>
    </row>
    <row r="50" spans="1:6">
      <c r="A50" s="2033">
        <v>41</v>
      </c>
      <c r="B50" s="533"/>
      <c r="C50" s="66"/>
      <c r="D50" s="66"/>
      <c r="E50" s="200"/>
      <c r="F50" s="53"/>
    </row>
    <row r="51" spans="1:6">
      <c r="A51" s="2033">
        <v>42</v>
      </c>
      <c r="B51" s="533"/>
      <c r="C51" s="66"/>
      <c r="D51" s="66"/>
      <c r="E51" s="200"/>
      <c r="F51" s="53"/>
    </row>
    <row r="52" spans="1:6">
      <c r="A52" s="2033">
        <v>43</v>
      </c>
      <c r="B52" s="533"/>
      <c r="C52" s="66"/>
      <c r="D52" s="66"/>
      <c r="E52" s="200"/>
      <c r="F52" s="53"/>
    </row>
    <row r="53" spans="1:6">
      <c r="A53" s="2033">
        <v>44</v>
      </c>
      <c r="B53" s="533"/>
      <c r="C53" s="66"/>
      <c r="D53" s="66"/>
      <c r="E53" s="200"/>
      <c r="F53" s="53"/>
    </row>
    <row r="54" spans="1:6">
      <c r="A54" s="435">
        <v>45</v>
      </c>
      <c r="B54" s="533"/>
      <c r="C54" s="2037"/>
      <c r="D54" s="2037"/>
      <c r="E54" s="2038"/>
      <c r="F54" s="2039"/>
    </row>
    <row r="55" spans="1:6" ht="15.75" thickBot="1">
      <c r="A55" s="2040">
        <v>46</v>
      </c>
      <c r="B55" s="2040" t="s">
        <v>1741</v>
      </c>
      <c r="C55" s="2041">
        <f>SUM(C10:C54)</f>
        <v>36059338</v>
      </c>
      <c r="D55" s="2041">
        <f>SUM(D10:D54)</f>
        <v>64297761</v>
      </c>
      <c r="E55" s="2041">
        <f>SUM(E10:E54)</f>
        <v>106907804</v>
      </c>
      <c r="F55" s="2042">
        <f>SUM(F10:F54)</f>
        <v>134092291</v>
      </c>
    </row>
    <row r="56" spans="1:6" ht="15.75">
      <c r="A56" s="75" t="s">
        <v>4418</v>
      </c>
      <c r="B56" s="11"/>
      <c r="C56" s="75"/>
      <c r="D56" s="75"/>
      <c r="E56" s="11"/>
      <c r="F56" s="11"/>
    </row>
    <row r="57" spans="1:6">
      <c r="A57" s="44" t="s">
        <v>4417</v>
      </c>
      <c r="B57" s="44"/>
      <c r="C57" s="44"/>
      <c r="D57" s="44"/>
      <c r="E57" s="44"/>
      <c r="F57" s="44"/>
    </row>
  </sheetData>
  <mergeCells count="1">
    <mergeCell ref="B6:F6"/>
  </mergeCells>
  <phoneticPr fontId="0" type="noConversion"/>
  <printOptions horizontalCentered="1" verticalCentered="1"/>
  <pageMargins left="0.5" right="0.5" top="0.75" bottom="0.75" header="0.25" footer="0.25"/>
  <pageSetup scale="74" orientation="portrait" horizontalDpi="300" verticalDpi="300" r:id="rId1"/>
  <headerFooter alignWithMargins="0">
    <oddFooter>&amp;R&amp;D</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69" enableFormatConditionsCalculation="0">
    <tabColor rgb="FF00B050"/>
    <pageSetUpPr fitToPage="1"/>
  </sheetPr>
  <dimension ref="A1:H64"/>
  <sheetViews>
    <sheetView defaultGridColor="0" view="pageBreakPreview" topLeftCell="A16" colorId="22" zoomScaleNormal="85" zoomScaleSheetLayoutView="100" workbookViewId="0">
      <selection activeCell="K46" sqref="K46"/>
    </sheetView>
  </sheetViews>
  <sheetFormatPr defaultColWidth="9.6640625" defaultRowHeight="15"/>
  <cols>
    <col min="1" max="1" width="4.6640625" style="4" customWidth="1"/>
    <col min="2" max="2" width="14.6640625" style="4" customWidth="1"/>
    <col min="3" max="4" width="16.6640625" style="4" customWidth="1"/>
    <col min="5" max="5" width="4.6640625" style="4" customWidth="1"/>
    <col min="6" max="6" width="17.6640625" style="4" customWidth="1"/>
    <col min="7" max="7" width="12.6640625" style="4" customWidth="1"/>
    <col min="8" max="8" width="20.109375" style="4" customWidth="1"/>
    <col min="9" max="16384" width="9.6640625" style="4"/>
  </cols>
  <sheetData>
    <row r="1" spans="1:8">
      <c r="A1" s="13" t="s">
        <v>2838</v>
      </c>
      <c r="B1" s="41"/>
      <c r="C1" s="41"/>
      <c r="D1" s="428" t="s">
        <v>3932</v>
      </c>
      <c r="E1" s="429"/>
      <c r="F1" s="430"/>
      <c r="G1" s="1878" t="s">
        <v>2840</v>
      </c>
      <c r="H1" s="287" t="s">
        <v>2841</v>
      </c>
    </row>
    <row r="2" spans="1:8">
      <c r="A2" s="47" t="str">
        <f>'356'!A2</f>
        <v>Orange and Rockland Utilities, Inc.</v>
      </c>
      <c r="B2" s="1694"/>
      <c r="C2" s="1694"/>
      <c r="D2" s="776" t="s">
        <v>520</v>
      </c>
      <c r="E2" s="11"/>
      <c r="F2" s="1843"/>
      <c r="G2" s="1832"/>
      <c r="H2" s="1695"/>
    </row>
    <row r="3" spans="1:8" ht="15" customHeight="1">
      <c r="A3" s="1345"/>
      <c r="B3" s="1694"/>
      <c r="C3" s="1694"/>
      <c r="D3" s="776" t="s">
        <v>301</v>
      </c>
      <c r="E3" s="11"/>
      <c r="F3" s="11"/>
      <c r="G3" s="462" t="str">
        <f>'Data Sheet'!$C$40</f>
        <v>4/30/2014</v>
      </c>
      <c r="H3" s="707" t="str">
        <f>'Data Sheet'!$C$38</f>
        <v>12/31/2013</v>
      </c>
    </row>
    <row r="4" spans="1:8" ht="15" customHeight="1">
      <c r="A4" s="420" t="s">
        <v>3314</v>
      </c>
      <c r="B4" s="421"/>
      <c r="C4" s="421"/>
      <c r="D4" s="132"/>
      <c r="E4" s="132"/>
      <c r="F4" s="132"/>
      <c r="G4" s="132"/>
      <c r="H4" s="133"/>
    </row>
    <row r="5" spans="1:8" ht="15.75">
      <c r="A5" s="43"/>
      <c r="B5" s="11"/>
      <c r="C5" s="11"/>
      <c r="D5" s="44"/>
      <c r="E5" s="44"/>
      <c r="F5" s="44"/>
      <c r="G5" s="44"/>
      <c r="H5" s="45"/>
    </row>
    <row r="6" spans="1:8">
      <c r="A6" s="47" t="s">
        <v>3315</v>
      </c>
      <c r="B6" s="11"/>
      <c r="C6" s="11"/>
      <c r="D6" s="11"/>
      <c r="E6" s="11"/>
      <c r="F6" s="44"/>
      <c r="G6" s="44"/>
      <c r="H6" s="45"/>
    </row>
    <row r="7" spans="1:8">
      <c r="A7" s="47" t="s">
        <v>3316</v>
      </c>
      <c r="B7" s="11"/>
      <c r="C7" s="11"/>
      <c r="D7" s="11"/>
      <c r="E7" s="11"/>
      <c r="F7" s="11"/>
      <c r="G7" s="11"/>
      <c r="H7" s="48"/>
    </row>
    <row r="8" spans="1:8">
      <c r="A8" s="47"/>
      <c r="B8" s="11"/>
      <c r="C8" s="11"/>
      <c r="D8" s="11"/>
      <c r="E8" s="11"/>
      <c r="F8" s="11"/>
      <c r="G8" s="11"/>
      <c r="H8" s="48"/>
    </row>
    <row r="9" spans="1:8">
      <c r="A9" s="1861" t="s">
        <v>4231</v>
      </c>
      <c r="B9" s="370" t="s">
        <v>3741</v>
      </c>
      <c r="C9" s="232"/>
      <c r="D9" s="443" t="s">
        <v>641</v>
      </c>
      <c r="E9" s="443" t="s">
        <v>4231</v>
      </c>
      <c r="F9" s="443" t="s">
        <v>3741</v>
      </c>
      <c r="G9" s="1862"/>
      <c r="H9" s="223" t="s">
        <v>641</v>
      </c>
    </row>
    <row r="10" spans="1:8">
      <c r="A10" s="1868" t="s">
        <v>4234</v>
      </c>
      <c r="B10" s="206" t="s">
        <v>74</v>
      </c>
      <c r="C10" s="50"/>
      <c r="D10" s="220" t="s">
        <v>2140</v>
      </c>
      <c r="E10" s="220" t="s">
        <v>4234</v>
      </c>
      <c r="F10" s="220" t="s">
        <v>74</v>
      </c>
      <c r="G10" s="1869"/>
      <c r="H10" s="138" t="s">
        <v>2140</v>
      </c>
    </row>
    <row r="11" spans="1:8">
      <c r="A11" s="1868">
        <v>1</v>
      </c>
      <c r="B11" s="206" t="s">
        <v>3317</v>
      </c>
      <c r="C11" s="50"/>
      <c r="D11" s="243"/>
      <c r="E11" s="220">
        <v>21</v>
      </c>
      <c r="F11" s="206" t="s">
        <v>3318</v>
      </c>
      <c r="G11" s="50"/>
      <c r="H11" s="1311"/>
    </row>
    <row r="12" spans="1:8">
      <c r="A12" s="1868">
        <v>2</v>
      </c>
      <c r="B12" s="69" t="s">
        <v>3319</v>
      </c>
      <c r="C12" s="52"/>
      <c r="D12" s="1409"/>
      <c r="E12" s="1832">
        <v>22</v>
      </c>
      <c r="F12" s="66" t="s">
        <v>3320</v>
      </c>
      <c r="G12" s="11"/>
      <c r="H12" s="1696">
        <v>4003208</v>
      </c>
    </row>
    <row r="13" spans="1:8">
      <c r="A13" s="1868">
        <v>3</v>
      </c>
      <c r="B13" s="69" t="s">
        <v>3321</v>
      </c>
      <c r="C13" s="52"/>
      <c r="D13" s="1697"/>
      <c r="E13" s="220"/>
      <c r="F13" s="69" t="s">
        <v>3322</v>
      </c>
      <c r="G13" s="52"/>
      <c r="H13" s="179"/>
    </row>
    <row r="14" spans="1:8">
      <c r="A14" s="1868">
        <v>4</v>
      </c>
      <c r="B14" s="69" t="s">
        <v>3323</v>
      </c>
      <c r="C14" s="52"/>
      <c r="D14" s="1697"/>
      <c r="E14" s="1832">
        <v>23</v>
      </c>
      <c r="F14" s="66" t="s">
        <v>2047</v>
      </c>
      <c r="G14" s="11"/>
      <c r="H14" s="1696">
        <v>261204</v>
      </c>
    </row>
    <row r="15" spans="1:8">
      <c r="A15" s="1868">
        <v>5</v>
      </c>
      <c r="B15" s="69" t="s">
        <v>2048</v>
      </c>
      <c r="C15" s="52"/>
      <c r="D15" s="1697"/>
      <c r="E15" s="220"/>
      <c r="F15" s="69" t="s">
        <v>2049</v>
      </c>
      <c r="G15" s="52"/>
      <c r="H15" s="179" t="s">
        <v>3747</v>
      </c>
    </row>
    <row r="16" spans="1:8">
      <c r="A16" s="1868">
        <v>6</v>
      </c>
      <c r="B16" s="69" t="s">
        <v>2050</v>
      </c>
      <c r="C16" s="52"/>
      <c r="D16" s="1697"/>
      <c r="E16" s="1832">
        <v>24</v>
      </c>
      <c r="F16" s="66" t="s">
        <v>2051</v>
      </c>
      <c r="G16" s="11"/>
      <c r="H16" s="1696">
        <v>-713</v>
      </c>
    </row>
    <row r="17" spans="1:8">
      <c r="A17" s="1868">
        <v>7</v>
      </c>
      <c r="B17" s="69" t="s">
        <v>3733</v>
      </c>
      <c r="C17" s="52"/>
      <c r="D17" s="1697"/>
      <c r="E17" s="220"/>
      <c r="F17" s="69" t="s">
        <v>2049</v>
      </c>
      <c r="G17" s="52"/>
      <c r="H17" s="179"/>
    </row>
    <row r="18" spans="1:8">
      <c r="A18" s="1868">
        <v>8</v>
      </c>
      <c r="B18" s="69" t="s">
        <v>2052</v>
      </c>
      <c r="C18" s="52"/>
      <c r="D18" s="1697"/>
      <c r="E18" s="220">
        <v>25</v>
      </c>
      <c r="F18" s="69" t="s">
        <v>2053</v>
      </c>
      <c r="G18" s="52"/>
      <c r="H18" s="1698"/>
    </row>
    <row r="19" spans="1:8">
      <c r="A19" s="1864">
        <v>9</v>
      </c>
      <c r="B19" s="66" t="s">
        <v>2054</v>
      </c>
      <c r="C19" s="11"/>
      <c r="D19" s="1410"/>
      <c r="E19" s="1832">
        <v>26</v>
      </c>
      <c r="F19" s="1832" t="s">
        <v>2055</v>
      </c>
      <c r="G19" s="1843"/>
      <c r="H19" s="1699">
        <v>7189</v>
      </c>
    </row>
    <row r="20" spans="1:8">
      <c r="A20" s="1868"/>
      <c r="B20" s="69" t="s">
        <v>2056</v>
      </c>
      <c r="C20" s="52"/>
      <c r="D20" s="197">
        <f>SUM(D13:D17)-D18</f>
        <v>0</v>
      </c>
      <c r="E20" s="220"/>
      <c r="F20" s="69" t="s">
        <v>2057</v>
      </c>
      <c r="G20" s="52"/>
      <c r="H20" s="179"/>
    </row>
    <row r="21" spans="1:8">
      <c r="A21" s="1868">
        <v>10</v>
      </c>
      <c r="B21" s="69" t="s">
        <v>2058</v>
      </c>
      <c r="C21" s="52"/>
      <c r="D21" s="1697">
        <v>1925521</v>
      </c>
      <c r="E21" s="220">
        <v>27</v>
      </c>
      <c r="F21" s="69" t="s">
        <v>2059</v>
      </c>
      <c r="G21" s="52"/>
      <c r="H21" s="1698">
        <v>194190</v>
      </c>
    </row>
    <row r="22" spans="1:8">
      <c r="A22" s="1868">
        <v>11</v>
      </c>
      <c r="B22" s="69"/>
      <c r="C22" s="52"/>
      <c r="D22" s="1411"/>
      <c r="E22" s="1832">
        <v>28</v>
      </c>
      <c r="F22" s="54" t="s">
        <v>2060</v>
      </c>
      <c r="G22" s="44"/>
      <c r="H22" s="178"/>
    </row>
    <row r="23" spans="1:8">
      <c r="A23" s="1868">
        <v>12</v>
      </c>
      <c r="B23" s="69" t="s">
        <v>1118</v>
      </c>
      <c r="C23" s="52"/>
      <c r="D23" s="1697">
        <v>2539557</v>
      </c>
      <c r="E23" s="220"/>
      <c r="F23" s="206" t="s">
        <v>2061</v>
      </c>
      <c r="G23" s="50"/>
      <c r="H23" s="179">
        <f>SUM(H12:H21)</f>
        <v>4465078</v>
      </c>
    </row>
    <row r="24" spans="1:8">
      <c r="A24" s="1868">
        <v>13</v>
      </c>
      <c r="B24" s="69" t="s">
        <v>2062</v>
      </c>
      <c r="C24" s="52"/>
      <c r="D24" s="1697">
        <v>0</v>
      </c>
      <c r="E24" s="243"/>
      <c r="F24" s="1350"/>
      <c r="G24" s="1350"/>
      <c r="H24" s="1348"/>
    </row>
    <row r="25" spans="1:8">
      <c r="A25" s="1868">
        <v>14</v>
      </c>
      <c r="B25" s="69" t="s">
        <v>2063</v>
      </c>
      <c r="C25" s="52"/>
      <c r="D25" s="197">
        <f>D23-D24</f>
        <v>2539557</v>
      </c>
      <c r="E25" s="243"/>
      <c r="F25" s="1350"/>
      <c r="G25" s="1350"/>
      <c r="H25" s="1348"/>
    </row>
    <row r="26" spans="1:8">
      <c r="A26" s="1868">
        <v>15</v>
      </c>
      <c r="B26" s="69" t="s">
        <v>2064</v>
      </c>
      <c r="C26" s="52"/>
      <c r="D26" s="1411"/>
      <c r="E26" s="1350"/>
      <c r="F26" s="1350"/>
      <c r="G26" s="1350"/>
      <c r="H26" s="1348"/>
    </row>
    <row r="27" spans="1:8">
      <c r="A27" s="1868">
        <v>16</v>
      </c>
      <c r="B27" s="69" t="s">
        <v>1118</v>
      </c>
      <c r="C27" s="52"/>
      <c r="D27" s="1697">
        <v>0</v>
      </c>
      <c r="E27" s="243"/>
      <c r="F27" s="1350"/>
      <c r="G27" s="1350"/>
      <c r="H27" s="1348"/>
    </row>
    <row r="28" spans="1:8">
      <c r="A28" s="1868">
        <v>17</v>
      </c>
      <c r="B28" s="69" t="s">
        <v>2062</v>
      </c>
      <c r="C28" s="52"/>
      <c r="D28" s="1697"/>
      <c r="E28" s="243"/>
      <c r="F28" s="1350"/>
      <c r="G28" s="1350"/>
      <c r="H28" s="1348"/>
    </row>
    <row r="29" spans="1:8">
      <c r="A29" s="1864">
        <v>18</v>
      </c>
      <c r="B29" s="66" t="s">
        <v>2065</v>
      </c>
      <c r="C29" s="11"/>
      <c r="D29" s="200"/>
      <c r="E29" s="243"/>
      <c r="F29" s="1350"/>
      <c r="G29" s="1350"/>
      <c r="H29" s="1348"/>
    </row>
    <row r="30" spans="1:8">
      <c r="A30" s="1868"/>
      <c r="B30" s="69" t="s">
        <v>1780</v>
      </c>
      <c r="C30" s="52"/>
      <c r="D30" s="197">
        <f>D27-D28</f>
        <v>0</v>
      </c>
      <c r="E30" s="243"/>
      <c r="F30" s="1350"/>
      <c r="G30" s="1350"/>
      <c r="H30" s="1348"/>
    </row>
    <row r="31" spans="1:8">
      <c r="A31" s="1868">
        <v>19</v>
      </c>
      <c r="B31" s="69" t="s">
        <v>1781</v>
      </c>
      <c r="C31" s="52"/>
      <c r="D31" s="1697"/>
      <c r="E31" s="243"/>
      <c r="F31" s="1350"/>
      <c r="G31" s="1350"/>
      <c r="H31" s="1348"/>
    </row>
    <row r="32" spans="1:8">
      <c r="A32" s="1864">
        <v>20</v>
      </c>
      <c r="B32" s="54" t="s">
        <v>2694</v>
      </c>
      <c r="C32" s="44"/>
      <c r="D32" s="200"/>
      <c r="E32" s="243"/>
      <c r="F32" s="1350"/>
      <c r="G32" s="1350"/>
      <c r="H32" s="1348"/>
    </row>
    <row r="33" spans="1:8">
      <c r="A33" s="1864"/>
      <c r="B33" s="54" t="s">
        <v>2695</v>
      </c>
      <c r="C33" s="44"/>
      <c r="D33" s="200">
        <f>D20+D21+D25+D30+D31</f>
        <v>4465078</v>
      </c>
      <c r="E33" s="243"/>
      <c r="F33" s="1350"/>
      <c r="G33" s="1350"/>
      <c r="H33" s="1348"/>
    </row>
    <row r="34" spans="1:8" ht="15.75">
      <c r="A34" s="420" t="s">
        <v>2696</v>
      </c>
      <c r="B34" s="132"/>
      <c r="C34" s="132"/>
      <c r="D34" s="132"/>
      <c r="E34" s="132"/>
      <c r="F34" s="132"/>
      <c r="G34" s="132"/>
      <c r="H34" s="133"/>
    </row>
    <row r="35" spans="1:8">
      <c r="A35" s="47"/>
      <c r="B35" s="11"/>
      <c r="C35" s="11"/>
      <c r="D35" s="11"/>
      <c r="E35" s="11"/>
      <c r="F35" s="11"/>
      <c r="G35" s="11"/>
      <c r="H35" s="48"/>
    </row>
    <row r="36" spans="1:8">
      <c r="A36" s="47" t="s">
        <v>2697</v>
      </c>
      <c r="B36" s="11"/>
      <c r="C36" s="11"/>
      <c r="D36" s="11"/>
      <c r="E36" s="11" t="s">
        <v>2698</v>
      </c>
      <c r="F36" s="11"/>
      <c r="G36" s="11"/>
      <c r="H36" s="48"/>
    </row>
    <row r="37" spans="1:8">
      <c r="A37" s="47" t="s">
        <v>2699</v>
      </c>
      <c r="B37" s="11"/>
      <c r="C37" s="11"/>
      <c r="D37" s="11"/>
      <c r="E37" s="11" t="s">
        <v>2700</v>
      </c>
      <c r="F37" s="11"/>
      <c r="G37" s="11"/>
      <c r="H37" s="48"/>
    </row>
    <row r="38" spans="1:8">
      <c r="A38" s="47" t="s">
        <v>2701</v>
      </c>
      <c r="B38" s="11"/>
      <c r="C38" s="11"/>
      <c r="D38" s="11"/>
      <c r="E38" s="11" t="s">
        <v>2702</v>
      </c>
      <c r="F38" s="11"/>
      <c r="G38" s="11"/>
      <c r="H38" s="48"/>
    </row>
    <row r="39" spans="1:8">
      <c r="A39" s="47" t="s">
        <v>1377</v>
      </c>
      <c r="B39" s="11"/>
      <c r="C39" s="11"/>
      <c r="D39" s="11"/>
      <c r="E39" s="11" t="s">
        <v>1378</v>
      </c>
      <c r="F39" s="11"/>
      <c r="G39" s="11"/>
      <c r="H39" s="48"/>
    </row>
    <row r="40" spans="1:8">
      <c r="A40" s="47" t="s">
        <v>1379</v>
      </c>
      <c r="B40" s="11"/>
      <c r="C40" s="11"/>
      <c r="D40" s="11"/>
      <c r="E40" s="11" t="s">
        <v>2706</v>
      </c>
      <c r="F40" s="11"/>
      <c r="G40" s="11"/>
      <c r="H40" s="48"/>
    </row>
    <row r="41" spans="1:8">
      <c r="A41" s="47" t="s">
        <v>2433</v>
      </c>
      <c r="B41" s="11"/>
      <c r="C41" s="11"/>
      <c r="D41" s="11"/>
      <c r="E41" s="11" t="s">
        <v>4154</v>
      </c>
      <c r="F41" s="11"/>
      <c r="G41" s="11"/>
      <c r="H41" s="48"/>
    </row>
    <row r="42" spans="1:8">
      <c r="A42" s="47" t="s">
        <v>4155</v>
      </c>
      <c r="B42" s="11"/>
      <c r="C42" s="11"/>
      <c r="D42" s="11"/>
      <c r="E42" s="11" t="s">
        <v>4156</v>
      </c>
      <c r="F42" s="11"/>
      <c r="G42" s="11"/>
      <c r="H42" s="48"/>
    </row>
    <row r="43" spans="1:8">
      <c r="A43" s="47" t="s">
        <v>3103</v>
      </c>
      <c r="B43" s="11"/>
      <c r="C43" s="11"/>
      <c r="D43" s="11"/>
      <c r="E43" s="11" t="s">
        <v>3104</v>
      </c>
      <c r="F43" s="11"/>
      <c r="G43" s="11"/>
      <c r="H43" s="48"/>
    </row>
    <row r="44" spans="1:8">
      <c r="A44" s="47"/>
      <c r="B44" s="11"/>
      <c r="C44" s="11"/>
      <c r="D44" s="11"/>
      <c r="E44" s="11"/>
      <c r="F44" s="11"/>
      <c r="G44" s="11"/>
      <c r="H44" s="48"/>
    </row>
    <row r="45" spans="1:8">
      <c r="A45" s="159" t="s">
        <v>3105</v>
      </c>
      <c r="B45" s="160"/>
      <c r="C45" s="160"/>
      <c r="D45" s="160"/>
      <c r="E45" s="160"/>
      <c r="F45" s="160"/>
      <c r="G45" s="160"/>
      <c r="H45" s="161"/>
    </row>
    <row r="46" spans="1:8">
      <c r="A46" s="47"/>
      <c r="B46" s="66"/>
      <c r="C46" s="66"/>
      <c r="D46" s="54" t="s">
        <v>3106</v>
      </c>
      <c r="E46" s="44"/>
      <c r="F46" s="206" t="s">
        <v>3107</v>
      </c>
      <c r="G46" s="50"/>
      <c r="H46" s="330"/>
    </row>
    <row r="47" spans="1:8">
      <c r="A47" s="1864" t="s">
        <v>4231</v>
      </c>
      <c r="B47" s="1832" t="s">
        <v>3108</v>
      </c>
      <c r="C47" s="1832" t="s">
        <v>3109</v>
      </c>
      <c r="D47" s="54" t="s">
        <v>1015</v>
      </c>
      <c r="E47" s="44"/>
      <c r="F47" s="1832" t="s">
        <v>3110</v>
      </c>
      <c r="G47" s="1832" t="s">
        <v>3111</v>
      </c>
      <c r="H47" s="137" t="s">
        <v>3112</v>
      </c>
    </row>
    <row r="48" spans="1:8">
      <c r="A48" s="1864" t="s">
        <v>4234</v>
      </c>
      <c r="B48" s="66"/>
      <c r="C48" s="66"/>
      <c r="D48" s="54" t="s">
        <v>3113</v>
      </c>
      <c r="E48" s="44"/>
      <c r="F48" s="1832" t="s">
        <v>3114</v>
      </c>
      <c r="G48" s="1832"/>
      <c r="H48" s="137"/>
    </row>
    <row r="49" spans="1:8">
      <c r="A49" s="49"/>
      <c r="B49" s="220" t="s">
        <v>74</v>
      </c>
      <c r="C49" s="220" t="s">
        <v>2140</v>
      </c>
      <c r="D49" s="206" t="s">
        <v>2141</v>
      </c>
      <c r="E49" s="50"/>
      <c r="F49" s="220" t="s">
        <v>2142</v>
      </c>
      <c r="G49" s="220" t="s">
        <v>4070</v>
      </c>
      <c r="H49" s="138" t="s">
        <v>4071</v>
      </c>
    </row>
    <row r="50" spans="1:8">
      <c r="A50" s="47">
        <v>29</v>
      </c>
      <c r="B50" s="69" t="s">
        <v>3115</v>
      </c>
      <c r="C50" s="1697">
        <v>370966</v>
      </c>
      <c r="D50" s="1697">
        <v>-1280</v>
      </c>
      <c r="E50" s="347"/>
      <c r="F50" s="1697">
        <v>886</v>
      </c>
      <c r="G50" s="1700">
        <v>24</v>
      </c>
      <c r="H50" s="1661">
        <v>1900</v>
      </c>
    </row>
    <row r="51" spans="1:8">
      <c r="A51" s="47">
        <v>30</v>
      </c>
      <c r="B51" s="69" t="s">
        <v>3116</v>
      </c>
      <c r="C51" s="1697">
        <v>330323</v>
      </c>
      <c r="D51" s="1697">
        <v>1106</v>
      </c>
      <c r="E51" s="347"/>
      <c r="F51" s="1697">
        <v>837</v>
      </c>
      <c r="G51" s="1700">
        <v>4</v>
      </c>
      <c r="H51" s="1661">
        <v>1900</v>
      </c>
    </row>
    <row r="52" spans="1:8">
      <c r="A52" s="47">
        <v>31</v>
      </c>
      <c r="B52" s="69" t="s">
        <v>3117</v>
      </c>
      <c r="C52" s="1697">
        <v>346889</v>
      </c>
      <c r="D52" s="1697">
        <v>-1176</v>
      </c>
      <c r="E52" s="347"/>
      <c r="F52" s="1697">
        <v>804</v>
      </c>
      <c r="G52" s="1700">
        <v>6</v>
      </c>
      <c r="H52" s="1661">
        <v>1900</v>
      </c>
    </row>
    <row r="53" spans="1:8">
      <c r="A53" s="47">
        <v>32</v>
      </c>
      <c r="B53" s="69" t="s">
        <v>3118</v>
      </c>
      <c r="C53" s="1697">
        <v>315638</v>
      </c>
      <c r="D53" s="1697">
        <v>-1122</v>
      </c>
      <c r="E53" s="347"/>
      <c r="F53" s="1697">
        <v>757</v>
      </c>
      <c r="G53" s="1700">
        <v>3</v>
      </c>
      <c r="H53" s="1661">
        <v>2100</v>
      </c>
    </row>
    <row r="54" spans="1:8">
      <c r="A54" s="47">
        <v>33</v>
      </c>
      <c r="B54" s="69" t="s">
        <v>3119</v>
      </c>
      <c r="C54" s="1697">
        <v>346247</v>
      </c>
      <c r="D54" s="1697">
        <v>56</v>
      </c>
      <c r="E54" s="347"/>
      <c r="F54" s="1697">
        <v>1308</v>
      </c>
      <c r="G54" s="1700">
        <v>31</v>
      </c>
      <c r="H54" s="1661">
        <v>1700</v>
      </c>
    </row>
    <row r="55" spans="1:8">
      <c r="A55" s="47">
        <v>34</v>
      </c>
      <c r="B55" s="69" t="s">
        <v>3120</v>
      </c>
      <c r="C55" s="1697">
        <v>406495</v>
      </c>
      <c r="D55" s="1697">
        <v>229</v>
      </c>
      <c r="E55" s="347"/>
      <c r="F55" s="1697">
        <v>1389</v>
      </c>
      <c r="G55" s="1700">
        <v>24</v>
      </c>
      <c r="H55" s="1661">
        <v>1600</v>
      </c>
    </row>
    <row r="56" spans="1:8">
      <c r="A56" s="47">
        <v>35</v>
      </c>
      <c r="B56" s="69" t="s">
        <v>3121</v>
      </c>
      <c r="C56" s="1697">
        <v>516773</v>
      </c>
      <c r="D56" s="1697">
        <v>764</v>
      </c>
      <c r="E56" s="347"/>
      <c r="F56" s="1697">
        <v>1561</v>
      </c>
      <c r="G56" s="1700">
        <v>18</v>
      </c>
      <c r="H56" s="1661">
        <v>1700</v>
      </c>
    </row>
    <row r="57" spans="1:8">
      <c r="A57" s="47">
        <v>36</v>
      </c>
      <c r="B57" s="69" t="s">
        <v>3122</v>
      </c>
      <c r="C57" s="1697">
        <v>417288</v>
      </c>
      <c r="D57" s="1697">
        <v>53</v>
      </c>
      <c r="E57" s="347"/>
      <c r="F57" s="1697">
        <v>1183</v>
      </c>
      <c r="G57" s="1700">
        <v>21</v>
      </c>
      <c r="H57" s="1661">
        <v>1700</v>
      </c>
    </row>
    <row r="58" spans="1:8">
      <c r="A58" s="47">
        <v>37</v>
      </c>
      <c r="B58" s="69" t="s">
        <v>1509</v>
      </c>
      <c r="C58" s="1697">
        <v>354696</v>
      </c>
      <c r="D58" s="1697">
        <v>0</v>
      </c>
      <c r="E58" s="347"/>
      <c r="F58" s="1697">
        <v>1422</v>
      </c>
      <c r="G58" s="1700">
        <v>11</v>
      </c>
      <c r="H58" s="1661">
        <v>1700</v>
      </c>
    </row>
    <row r="59" spans="1:8">
      <c r="A59" s="47">
        <v>38</v>
      </c>
      <c r="B59" s="69" t="s">
        <v>1510</v>
      </c>
      <c r="C59" s="1697">
        <v>339262</v>
      </c>
      <c r="D59" s="1697">
        <v>215</v>
      </c>
      <c r="E59" s="347"/>
      <c r="F59" s="1697">
        <v>877</v>
      </c>
      <c r="G59" s="1700">
        <v>4</v>
      </c>
      <c r="H59" s="1661">
        <v>1600</v>
      </c>
    </row>
    <row r="60" spans="1:8">
      <c r="A60" s="47">
        <v>39</v>
      </c>
      <c r="B60" s="69" t="s">
        <v>1511</v>
      </c>
      <c r="C60" s="1697">
        <v>338727</v>
      </c>
      <c r="D60" s="1697">
        <v>68</v>
      </c>
      <c r="E60" s="347"/>
      <c r="F60" s="1697">
        <v>838</v>
      </c>
      <c r="G60" s="1700">
        <v>25</v>
      </c>
      <c r="H60" s="1661">
        <v>1800</v>
      </c>
    </row>
    <row r="61" spans="1:8">
      <c r="A61" s="47">
        <v>40</v>
      </c>
      <c r="B61" s="69" t="s">
        <v>1512</v>
      </c>
      <c r="C61" s="1697">
        <v>381774</v>
      </c>
      <c r="D61" s="1697">
        <v>375</v>
      </c>
      <c r="E61" s="347"/>
      <c r="F61" s="1697">
        <v>928</v>
      </c>
      <c r="G61" s="1700">
        <v>17</v>
      </c>
      <c r="H61" s="1661">
        <v>1800</v>
      </c>
    </row>
    <row r="62" spans="1:8" ht="15.75" thickBot="1">
      <c r="A62" s="72">
        <v>41</v>
      </c>
      <c r="B62" s="1412" t="s">
        <v>1741</v>
      </c>
      <c r="C62" s="619">
        <f>SUM(C50:C61)</f>
        <v>4465078</v>
      </c>
      <c r="D62" s="619">
        <f>SUM(D50:D61)</f>
        <v>-712</v>
      </c>
      <c r="E62" s="356"/>
      <c r="F62" s="1413"/>
      <c r="G62" s="182"/>
      <c r="H62" s="1351"/>
    </row>
    <row r="63" spans="1:8" ht="15.75">
      <c r="A63" s="75" t="s">
        <v>1513</v>
      </c>
      <c r="B63" s="11"/>
      <c r="C63" s="11"/>
      <c r="D63" s="11"/>
      <c r="E63" s="44"/>
      <c r="F63" s="44"/>
    </row>
    <row r="64" spans="1:8">
      <c r="A64" s="44" t="s">
        <v>1514</v>
      </c>
      <c r="B64" s="44"/>
      <c r="C64" s="44"/>
      <c r="D64" s="44"/>
      <c r="E64" s="44"/>
      <c r="F64" s="44"/>
      <c r="G64" s="44"/>
      <c r="H64" s="44"/>
    </row>
  </sheetData>
  <phoneticPr fontId="0" type="noConversion"/>
  <printOptions horizontalCentered="1" verticalCentered="1"/>
  <pageMargins left="0.5" right="0.5" top="0.5" bottom="0.5" header="0" footer="0"/>
  <pageSetup scale="74" orientation="portrait" horizontalDpi="300" verticalDpi="300" r:id="rId1"/>
  <headerFooter alignWithMargins="0">
    <oddFooter>&amp;R&amp;D</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0">
    <tabColor rgb="FF00B050"/>
  </sheetPr>
  <dimension ref="A1:R131"/>
  <sheetViews>
    <sheetView defaultGridColor="0" view="pageBreakPreview" colorId="22" zoomScale="60" zoomScaleNormal="85" workbookViewId="0">
      <selection activeCell="U49" sqref="U49"/>
    </sheetView>
  </sheetViews>
  <sheetFormatPr defaultColWidth="9.6640625" defaultRowHeight="15"/>
  <cols>
    <col min="1" max="1" width="4.6640625" style="4" customWidth="1"/>
    <col min="2" max="2" width="44.109375" style="4" customWidth="1"/>
    <col min="3" max="3" width="12.88671875" style="4" customWidth="1"/>
    <col min="4" max="8" width="10.6640625" style="4" customWidth="1"/>
    <col min="9" max="17" width="11.6640625" style="4" customWidth="1"/>
    <col min="18" max="18" width="4.6640625" style="4" customWidth="1"/>
    <col min="19" max="16384" width="9.6640625" style="4"/>
  </cols>
  <sheetData>
    <row r="1" spans="1:18">
      <c r="A1" s="13" t="s">
        <v>2838</v>
      </c>
      <c r="B1" s="41"/>
      <c r="C1" s="1232" t="s">
        <v>3932</v>
      </c>
      <c r="D1" s="429"/>
      <c r="E1" s="261" t="s">
        <v>2840</v>
      </c>
      <c r="F1" s="262"/>
      <c r="G1" s="261" t="s">
        <v>2841</v>
      </c>
      <c r="H1" s="263"/>
      <c r="I1" s="13" t="s">
        <v>2838</v>
      </c>
      <c r="J1" s="41"/>
      <c r="K1" s="41"/>
      <c r="L1" s="1232" t="s">
        <v>3932</v>
      </c>
      <c r="M1" s="41"/>
      <c r="N1" s="261" t="s">
        <v>2840</v>
      </c>
      <c r="O1" s="262"/>
      <c r="P1" s="261" t="s">
        <v>2841</v>
      </c>
      <c r="Q1" s="262"/>
      <c r="R1" s="263"/>
    </row>
    <row r="2" spans="1:18">
      <c r="A2" s="47" t="str">
        <f>'Data Sheet'!$C$25</f>
        <v>Orange and Rockland Utilities, Inc</v>
      </c>
      <c r="B2" s="11"/>
      <c r="C2" s="47" t="s">
        <v>683</v>
      </c>
      <c r="D2" s="11"/>
      <c r="E2" s="202" t="s">
        <v>2842</v>
      </c>
      <c r="F2" s="44"/>
      <c r="G2" s="1864"/>
      <c r="H2" s="48"/>
      <c r="I2" s="47" t="str">
        <f>'Data Sheet'!$C$25</f>
        <v>Orange and Rockland Utilities, Inc</v>
      </c>
      <c r="J2" s="11"/>
      <c r="K2" s="11"/>
      <c r="L2" s="47" t="s">
        <v>683</v>
      </c>
      <c r="M2" s="11"/>
      <c r="N2" s="202" t="s">
        <v>2842</v>
      </c>
      <c r="O2" s="44"/>
      <c r="P2" s="1864"/>
      <c r="Q2" s="1843"/>
      <c r="R2" s="48"/>
    </row>
    <row r="3" spans="1:18" ht="15" customHeight="1" thickBot="1">
      <c r="A3" s="72"/>
      <c r="B3" s="73"/>
      <c r="C3" s="72" t="s">
        <v>301</v>
      </c>
      <c r="D3" s="73"/>
      <c r="E3" s="1998" t="str">
        <f>'Data Sheet'!$C$40</f>
        <v>4/30/2014</v>
      </c>
      <c r="F3" s="401"/>
      <c r="G3" s="400" t="str">
        <f>'Data Sheet'!$C$38</f>
        <v>12/31/2013</v>
      </c>
      <c r="H3" s="402"/>
      <c r="I3" s="72"/>
      <c r="J3" s="73"/>
      <c r="K3" s="73"/>
      <c r="L3" s="72" t="s">
        <v>301</v>
      </c>
      <c r="M3" s="73"/>
      <c r="N3" s="1998" t="str">
        <f>'Data Sheet'!$C$40</f>
        <v>4/30/2014</v>
      </c>
      <c r="O3" s="401"/>
      <c r="P3" s="400" t="str">
        <f>'Data Sheet'!$C$38</f>
        <v>12/31/2013</v>
      </c>
      <c r="Q3" s="44"/>
      <c r="R3" s="402"/>
    </row>
    <row r="4" spans="1:18" ht="15" customHeight="1" thickBot="1">
      <c r="A4" s="424" t="s">
        <v>1515</v>
      </c>
      <c r="B4" s="425"/>
      <c r="C4" s="425"/>
      <c r="D4" s="401"/>
      <c r="E4" s="401"/>
      <c r="F4" s="401"/>
      <c r="G4" s="1910"/>
      <c r="H4" s="402"/>
      <c r="I4" s="424" t="s">
        <v>1516</v>
      </c>
      <c r="J4" s="425"/>
      <c r="K4" s="425"/>
      <c r="L4" s="401"/>
      <c r="M4" s="401"/>
      <c r="N4" s="401"/>
      <c r="O4" s="401"/>
      <c r="P4" s="401"/>
      <c r="Q4" s="1910"/>
      <c r="R4" s="74"/>
    </row>
    <row r="5" spans="1:18" ht="15.75">
      <c r="A5" s="43"/>
      <c r="B5" s="46"/>
      <c r="C5" s="46"/>
      <c r="D5" s="44"/>
      <c r="E5" s="44"/>
      <c r="F5" s="44"/>
      <c r="G5" s="262"/>
      <c r="H5" s="48"/>
      <c r="I5" s="43"/>
      <c r="J5" s="46"/>
      <c r="K5" s="46"/>
      <c r="L5" s="44"/>
      <c r="M5" s="44"/>
      <c r="N5" s="44"/>
      <c r="O5" s="44"/>
      <c r="P5" s="44"/>
      <c r="Q5" s="262"/>
      <c r="R5" s="48"/>
    </row>
    <row r="6" spans="1:18">
      <c r="A6" s="47" t="s">
        <v>1517</v>
      </c>
      <c r="B6" s="11"/>
      <c r="C6" s="11"/>
      <c r="D6" s="11" t="s">
        <v>1518</v>
      </c>
      <c r="E6" s="11"/>
      <c r="F6" s="11"/>
      <c r="G6" s="11"/>
      <c r="H6" s="48"/>
      <c r="I6" s="1895" t="s">
        <v>1519</v>
      </c>
      <c r="J6" s="1896"/>
      <c r="K6" s="1896"/>
      <c r="L6" s="1896"/>
      <c r="M6" s="1896"/>
      <c r="N6" s="1896" t="s">
        <v>1520</v>
      </c>
      <c r="O6" s="1896"/>
      <c r="P6" s="1896"/>
      <c r="Q6" s="1896"/>
      <c r="R6" s="1901"/>
    </row>
    <row r="7" spans="1:18">
      <c r="A7" s="47" t="s">
        <v>1521</v>
      </c>
      <c r="B7" s="11"/>
      <c r="C7" s="11"/>
      <c r="D7" s="11" t="s">
        <v>1522</v>
      </c>
      <c r="E7" s="11"/>
      <c r="F7" s="11"/>
      <c r="G7" s="11"/>
      <c r="H7" s="48"/>
      <c r="I7" s="1895" t="s">
        <v>1523</v>
      </c>
      <c r="J7" s="1896"/>
      <c r="K7" s="1896"/>
      <c r="L7" s="1896"/>
      <c r="M7" s="1896"/>
      <c r="N7" s="1896" t="s">
        <v>1524</v>
      </c>
      <c r="O7" s="1896"/>
      <c r="P7" s="1896"/>
      <c r="Q7" s="1896"/>
      <c r="R7" s="1901"/>
    </row>
    <row r="8" spans="1:18">
      <c r="A8" s="47" t="s">
        <v>4599</v>
      </c>
      <c r="B8" s="11"/>
      <c r="C8" s="11"/>
      <c r="D8" s="11" t="s">
        <v>4600</v>
      </c>
      <c r="E8" s="11"/>
      <c r="F8" s="11"/>
      <c r="G8" s="11"/>
      <c r="H8" s="48"/>
      <c r="I8" s="1895" t="s">
        <v>4601</v>
      </c>
      <c r="J8" s="1896"/>
      <c r="K8" s="1896"/>
      <c r="L8" s="1896"/>
      <c r="M8" s="1896"/>
      <c r="N8" s="1896" t="s">
        <v>3714</v>
      </c>
      <c r="O8" s="1896"/>
      <c r="P8" s="1896"/>
      <c r="Q8" s="1896"/>
      <c r="R8" s="1901"/>
    </row>
    <row r="9" spans="1:18">
      <c r="A9" s="47" t="s">
        <v>3715</v>
      </c>
      <c r="B9" s="11"/>
      <c r="C9" s="11"/>
      <c r="D9" s="11" t="s">
        <v>3716</v>
      </c>
      <c r="E9" s="11"/>
      <c r="F9" s="11"/>
      <c r="G9" s="11"/>
      <c r="H9" s="48"/>
      <c r="I9" s="1895" t="s">
        <v>1648</v>
      </c>
      <c r="J9" s="1896"/>
      <c r="K9" s="1896"/>
      <c r="L9" s="1896"/>
      <c r="M9" s="1896"/>
      <c r="N9" s="1896" t="s">
        <v>1649</v>
      </c>
      <c r="O9" s="1896"/>
      <c r="P9" s="1896"/>
      <c r="Q9" s="1896"/>
      <c r="R9" s="1901"/>
    </row>
    <row r="10" spans="1:18">
      <c r="A10" s="47" t="s">
        <v>1650</v>
      </c>
      <c r="B10" s="11"/>
      <c r="C10" s="11"/>
      <c r="D10" s="11" t="s">
        <v>1651</v>
      </c>
      <c r="E10" s="11"/>
      <c r="F10" s="11"/>
      <c r="G10" s="11"/>
      <c r="H10" s="48"/>
      <c r="I10" s="1895" t="s">
        <v>4325</v>
      </c>
      <c r="J10" s="1896"/>
      <c r="K10" s="1896"/>
      <c r="L10" s="1896"/>
      <c r="M10" s="1896"/>
      <c r="N10" s="1896" t="s">
        <v>1637</v>
      </c>
      <c r="O10" s="1896"/>
      <c r="P10" s="1896"/>
      <c r="Q10" s="1896"/>
      <c r="R10" s="1901"/>
    </row>
    <row r="11" spans="1:18">
      <c r="A11" s="47" t="s">
        <v>1638</v>
      </c>
      <c r="B11" s="11"/>
      <c r="C11" s="11"/>
      <c r="D11" s="11" t="s">
        <v>87</v>
      </c>
      <c r="E11" s="11"/>
      <c r="F11" s="11"/>
      <c r="G11" s="11"/>
      <c r="H11" s="48"/>
      <c r="I11" s="1895" t="s">
        <v>88</v>
      </c>
      <c r="J11" s="1896"/>
      <c r="K11" s="1896"/>
      <c r="L11" s="1896"/>
      <c r="M11" s="1896"/>
      <c r="N11" s="1896" t="s">
        <v>89</v>
      </c>
      <c r="O11" s="1896"/>
      <c r="P11" s="1896"/>
      <c r="Q11" s="1896"/>
      <c r="R11" s="1901"/>
    </row>
    <row r="12" spans="1:18">
      <c r="A12" s="47" t="s">
        <v>90</v>
      </c>
      <c r="B12" s="11"/>
      <c r="C12" s="11"/>
      <c r="D12" s="11" t="s">
        <v>91</v>
      </c>
      <c r="E12" s="11"/>
      <c r="F12" s="11"/>
      <c r="G12" s="11"/>
      <c r="H12" s="48"/>
      <c r="I12" s="1895" t="s">
        <v>92</v>
      </c>
      <c r="J12" s="1896"/>
      <c r="K12" s="1896"/>
      <c r="L12" s="1896"/>
      <c r="M12" s="1896"/>
      <c r="N12" s="1896" t="s">
        <v>93</v>
      </c>
      <c r="O12" s="1896"/>
      <c r="P12" s="1896"/>
      <c r="Q12" s="1896"/>
      <c r="R12" s="1901"/>
    </row>
    <row r="13" spans="1:18">
      <c r="A13" s="47" t="s">
        <v>908</v>
      </c>
      <c r="B13" s="11"/>
      <c r="C13" s="11"/>
      <c r="D13" s="11" t="s">
        <v>909</v>
      </c>
      <c r="E13" s="11"/>
      <c r="F13" s="11"/>
      <c r="G13" s="11"/>
      <c r="H13" s="48"/>
      <c r="I13" s="1895" t="s">
        <v>910</v>
      </c>
      <c r="J13" s="1896"/>
      <c r="K13" s="1896"/>
      <c r="L13" s="1896"/>
      <c r="M13" s="1896"/>
      <c r="N13" s="1896" t="s">
        <v>911</v>
      </c>
      <c r="O13" s="1896"/>
      <c r="P13" s="1896"/>
      <c r="Q13" s="1896"/>
      <c r="R13" s="1901"/>
    </row>
    <row r="14" spans="1:18">
      <c r="A14" s="47" t="s">
        <v>912</v>
      </c>
      <c r="B14" s="11"/>
      <c r="C14" s="11"/>
      <c r="D14" s="11" t="s">
        <v>913</v>
      </c>
      <c r="E14" s="11"/>
      <c r="F14" s="11"/>
      <c r="G14" s="11"/>
      <c r="H14" s="48"/>
      <c r="I14" s="1895" t="s">
        <v>914</v>
      </c>
      <c r="J14" s="1896"/>
      <c r="K14" s="1896"/>
      <c r="L14" s="1896"/>
      <c r="M14" s="1896"/>
      <c r="N14" s="1896" t="s">
        <v>915</v>
      </c>
      <c r="O14" s="1896"/>
      <c r="P14" s="1896"/>
      <c r="Q14" s="1896"/>
      <c r="R14" s="1901"/>
    </row>
    <row r="15" spans="1:18" ht="15.75" thickBot="1">
      <c r="A15" s="47"/>
      <c r="B15" s="11"/>
      <c r="C15" s="11"/>
      <c r="D15" s="11"/>
      <c r="E15" s="11"/>
      <c r="F15" s="11"/>
      <c r="G15" s="11"/>
      <c r="H15" s="48"/>
      <c r="I15" s="47"/>
      <c r="J15" s="11"/>
      <c r="K15" s="11"/>
      <c r="L15" s="11"/>
      <c r="M15" s="11"/>
      <c r="N15" s="11"/>
      <c r="O15" s="11"/>
      <c r="P15" s="11"/>
      <c r="Q15" s="11"/>
      <c r="R15" s="48"/>
    </row>
    <row r="16" spans="1:18">
      <c r="A16" s="1981"/>
      <c r="B16" s="263"/>
      <c r="C16" s="1999" t="s">
        <v>1661</v>
      </c>
      <c r="D16" s="430"/>
      <c r="E16" s="457"/>
      <c r="F16" s="1999" t="s">
        <v>1661</v>
      </c>
      <c r="G16" s="430"/>
      <c r="H16" s="457"/>
      <c r="I16" s="2000" t="s">
        <v>1661</v>
      </c>
      <c r="J16" s="430"/>
      <c r="K16" s="457"/>
      <c r="L16" s="1999" t="s">
        <v>1661</v>
      </c>
      <c r="M16" s="430"/>
      <c r="N16" s="457"/>
      <c r="O16" s="1999" t="s">
        <v>1661</v>
      </c>
      <c r="P16" s="430"/>
      <c r="Q16" s="457"/>
      <c r="R16" s="1909"/>
    </row>
    <row r="17" spans="1:18">
      <c r="A17" s="265" t="s">
        <v>4231</v>
      </c>
      <c r="B17" s="45" t="s">
        <v>3741</v>
      </c>
      <c r="C17" s="11"/>
      <c r="D17" s="11"/>
      <c r="E17" s="48"/>
      <c r="F17" s="11"/>
      <c r="G17" s="11"/>
      <c r="H17" s="48"/>
      <c r="I17" s="1864"/>
      <c r="J17" s="11"/>
      <c r="K17" s="48"/>
      <c r="L17" s="11"/>
      <c r="M17" s="11"/>
      <c r="N17" s="48"/>
      <c r="O17" s="11"/>
      <c r="P17" s="11"/>
      <c r="Q17" s="11"/>
      <c r="R17" s="265" t="s">
        <v>4231</v>
      </c>
    </row>
    <row r="18" spans="1:18" ht="15.75" thickBot="1">
      <c r="A18" s="266" t="s">
        <v>4234</v>
      </c>
      <c r="B18" s="402" t="s">
        <v>74</v>
      </c>
      <c r="C18" s="73"/>
      <c r="D18" s="401" t="s">
        <v>2140</v>
      </c>
      <c r="E18" s="74"/>
      <c r="F18" s="73"/>
      <c r="G18" s="401" t="s">
        <v>2141</v>
      </c>
      <c r="H18" s="74"/>
      <c r="I18" s="225"/>
      <c r="J18" s="401" t="s">
        <v>2142</v>
      </c>
      <c r="K18" s="74"/>
      <c r="L18" s="401"/>
      <c r="M18" s="401" t="s">
        <v>4070</v>
      </c>
      <c r="N18" s="74"/>
      <c r="O18" s="73"/>
      <c r="P18" s="1297" t="s">
        <v>4071</v>
      </c>
      <c r="Q18" s="401"/>
      <c r="R18" s="266" t="s">
        <v>4234</v>
      </c>
    </row>
    <row r="19" spans="1:18">
      <c r="A19" s="1357">
        <v>1</v>
      </c>
      <c r="B19" s="48" t="s">
        <v>1662</v>
      </c>
      <c r="C19" s="11"/>
      <c r="D19" s="11"/>
      <c r="E19" s="45"/>
      <c r="F19" s="44"/>
      <c r="G19" s="44"/>
      <c r="H19" s="48"/>
      <c r="I19" s="47"/>
      <c r="J19" s="11"/>
      <c r="K19" s="48"/>
      <c r="L19" s="11"/>
      <c r="M19" s="44"/>
      <c r="N19" s="45"/>
      <c r="O19" s="44"/>
      <c r="P19" s="44"/>
      <c r="Q19" s="44"/>
      <c r="R19" s="1357">
        <v>1</v>
      </c>
    </row>
    <row r="20" spans="1:18">
      <c r="A20" s="1687"/>
      <c r="B20" s="51" t="s">
        <v>1663</v>
      </c>
      <c r="C20" s="52"/>
      <c r="D20" s="52"/>
      <c r="E20" s="1870"/>
      <c r="F20" s="1869"/>
      <c r="G20" s="1869"/>
      <c r="H20" s="51"/>
      <c r="I20" s="49"/>
      <c r="J20" s="52"/>
      <c r="K20" s="51"/>
      <c r="L20" s="52"/>
      <c r="M20" s="1869"/>
      <c r="N20" s="1870"/>
      <c r="O20" s="1869"/>
      <c r="P20" s="1869"/>
      <c r="Q20" s="1869"/>
      <c r="R20" s="1687"/>
    </row>
    <row r="21" spans="1:18">
      <c r="A21" s="1357">
        <v>2</v>
      </c>
      <c r="B21" s="48" t="s">
        <v>1664</v>
      </c>
      <c r="C21" s="11"/>
      <c r="D21" s="11"/>
      <c r="E21" s="1867"/>
      <c r="F21" s="1843"/>
      <c r="G21" s="1843"/>
      <c r="H21" s="1867"/>
      <c r="I21" s="47"/>
      <c r="J21" s="11"/>
      <c r="K21" s="48"/>
      <c r="L21" s="11"/>
      <c r="M21" s="1843"/>
      <c r="N21" s="1867"/>
      <c r="O21" s="1843"/>
      <c r="P21" s="1843"/>
      <c r="Q21" s="1843"/>
      <c r="R21" s="1357">
        <v>2</v>
      </c>
    </row>
    <row r="22" spans="1:18">
      <c r="A22" s="1687"/>
      <c r="B22" s="51" t="s">
        <v>1665</v>
      </c>
      <c r="C22" s="52"/>
      <c r="D22" s="52"/>
      <c r="E22" s="1870"/>
      <c r="F22" s="1869"/>
      <c r="G22" s="1869"/>
      <c r="H22" s="1870"/>
      <c r="I22" s="49"/>
      <c r="J22" s="52"/>
      <c r="K22" s="51"/>
      <c r="L22" s="52"/>
      <c r="M22" s="1869"/>
      <c r="N22" s="1870"/>
      <c r="O22" s="1869"/>
      <c r="P22" s="1869"/>
      <c r="Q22" s="1869"/>
      <c r="R22" s="1687"/>
    </row>
    <row r="23" spans="1:18">
      <c r="A23" s="1687">
        <v>3</v>
      </c>
      <c r="B23" s="51" t="s">
        <v>3855</v>
      </c>
      <c r="C23" s="2001"/>
      <c r="D23" s="2001"/>
      <c r="E23" s="2002"/>
      <c r="F23" s="2003"/>
      <c r="G23" s="2003"/>
      <c r="H23" s="2004"/>
      <c r="I23" s="2005"/>
      <c r="J23" s="2001"/>
      <c r="K23" s="2004"/>
      <c r="L23" s="2001"/>
      <c r="M23" s="2003"/>
      <c r="N23" s="2002"/>
      <c r="O23" s="2003"/>
      <c r="P23" s="2003"/>
      <c r="Q23" s="2003"/>
      <c r="R23" s="1687">
        <v>3</v>
      </c>
    </row>
    <row r="24" spans="1:18">
      <c r="A24" s="1906">
        <v>4</v>
      </c>
      <c r="B24" s="51" t="s">
        <v>3856</v>
      </c>
      <c r="C24" s="2001"/>
      <c r="D24" s="2001"/>
      <c r="E24" s="2004"/>
      <c r="F24" s="2001"/>
      <c r="G24" s="2001"/>
      <c r="H24" s="2004"/>
      <c r="I24" s="2006"/>
      <c r="J24" s="2001"/>
      <c r="K24" s="2004"/>
      <c r="L24" s="2001"/>
      <c r="M24" s="2001"/>
      <c r="N24" s="2004"/>
      <c r="O24" s="2001"/>
      <c r="P24" s="2001"/>
      <c r="Q24" s="2001"/>
      <c r="R24" s="1687">
        <v>4</v>
      </c>
    </row>
    <row r="25" spans="1:18">
      <c r="A25" s="1907">
        <v>5</v>
      </c>
      <c r="B25" s="48" t="s">
        <v>3857</v>
      </c>
      <c r="C25" s="459"/>
      <c r="D25" s="459"/>
      <c r="E25" s="2007"/>
      <c r="F25" s="459"/>
      <c r="G25" s="459"/>
      <c r="H25" s="2007"/>
      <c r="I25" s="2008"/>
      <c r="J25" s="459"/>
      <c r="K25" s="2007"/>
      <c r="L25" s="459"/>
      <c r="M25" s="459"/>
      <c r="N25" s="2007"/>
      <c r="O25" s="459"/>
      <c r="P25" s="459"/>
      <c r="Q25" s="459"/>
      <c r="R25" s="1357">
        <v>5</v>
      </c>
    </row>
    <row r="26" spans="1:18">
      <c r="A26" s="1906"/>
      <c r="B26" s="51" t="s">
        <v>3858</v>
      </c>
      <c r="C26" s="2001"/>
      <c r="D26" s="2001"/>
      <c r="E26" s="2004"/>
      <c r="F26" s="2001"/>
      <c r="G26" s="2001"/>
      <c r="H26" s="2004"/>
      <c r="I26" s="2006"/>
      <c r="J26" s="2001"/>
      <c r="K26" s="2004"/>
      <c r="L26" s="2001"/>
      <c r="M26" s="2001"/>
      <c r="N26" s="2004"/>
      <c r="O26" s="2001"/>
      <c r="P26" s="2001"/>
      <c r="Q26" s="2001"/>
      <c r="R26" s="1687"/>
    </row>
    <row r="27" spans="1:18">
      <c r="A27" s="1906">
        <v>6</v>
      </c>
      <c r="B27" s="51" t="s">
        <v>3859</v>
      </c>
      <c r="C27" s="2001"/>
      <c r="D27" s="2001"/>
      <c r="E27" s="2004"/>
      <c r="F27" s="2001"/>
      <c r="G27" s="2001"/>
      <c r="H27" s="2004"/>
      <c r="I27" s="2006"/>
      <c r="J27" s="2001"/>
      <c r="K27" s="2004"/>
      <c r="L27" s="2001"/>
      <c r="M27" s="2001"/>
      <c r="N27" s="2004"/>
      <c r="O27" s="2001"/>
      <c r="P27" s="2001"/>
      <c r="Q27" s="2001"/>
      <c r="R27" s="1687">
        <v>6</v>
      </c>
    </row>
    <row r="28" spans="1:18">
      <c r="A28" s="1906">
        <v>7</v>
      </c>
      <c r="B28" s="51" t="s">
        <v>3860</v>
      </c>
      <c r="C28" s="52"/>
      <c r="D28" s="52"/>
      <c r="E28" s="51"/>
      <c r="F28" s="52"/>
      <c r="G28" s="52"/>
      <c r="H28" s="51"/>
      <c r="I28" s="1990"/>
      <c r="J28" s="52"/>
      <c r="K28" s="51"/>
      <c r="L28" s="52"/>
      <c r="M28" s="52"/>
      <c r="N28" s="51"/>
      <c r="O28" s="52"/>
      <c r="P28" s="52"/>
      <c r="Q28" s="52"/>
      <c r="R28" s="1687">
        <v>7</v>
      </c>
    </row>
    <row r="29" spans="1:18">
      <c r="A29" s="1906">
        <v>8</v>
      </c>
      <c r="B29" s="51" t="s">
        <v>3861</v>
      </c>
      <c r="C29" s="52"/>
      <c r="D29" s="52"/>
      <c r="E29" s="51"/>
      <c r="F29" s="52"/>
      <c r="G29" s="52"/>
      <c r="H29" s="51"/>
      <c r="I29" s="1990"/>
      <c r="J29" s="52"/>
      <c r="K29" s="51"/>
      <c r="L29" s="52"/>
      <c r="M29" s="52"/>
      <c r="N29" s="51"/>
      <c r="O29" s="52"/>
      <c r="P29" s="52"/>
      <c r="Q29" s="52"/>
      <c r="R29" s="1687">
        <v>8</v>
      </c>
    </row>
    <row r="30" spans="1:18">
      <c r="A30" s="1906">
        <v>9</v>
      </c>
      <c r="B30" s="51" t="s">
        <v>3862</v>
      </c>
      <c r="C30" s="52"/>
      <c r="D30" s="52"/>
      <c r="E30" s="51"/>
      <c r="F30" s="52"/>
      <c r="G30" s="52"/>
      <c r="H30" s="51"/>
      <c r="I30" s="1990"/>
      <c r="J30" s="52"/>
      <c r="K30" s="51"/>
      <c r="L30" s="52"/>
      <c r="M30" s="52"/>
      <c r="N30" s="51"/>
      <c r="O30" s="52"/>
      <c r="P30" s="52"/>
      <c r="Q30" s="52"/>
      <c r="R30" s="1687">
        <v>9</v>
      </c>
    </row>
    <row r="31" spans="1:18">
      <c r="A31" s="1906">
        <v>10</v>
      </c>
      <c r="B31" s="51" t="s">
        <v>3863</v>
      </c>
      <c r="C31" s="52"/>
      <c r="D31" s="52"/>
      <c r="E31" s="51"/>
      <c r="F31" s="52"/>
      <c r="G31" s="52"/>
      <c r="H31" s="51"/>
      <c r="I31" s="1990"/>
      <c r="J31" s="52"/>
      <c r="K31" s="51"/>
      <c r="L31" s="52"/>
      <c r="M31" s="52"/>
      <c r="N31" s="51"/>
      <c r="O31" s="52"/>
      <c r="P31" s="52"/>
      <c r="Q31" s="52"/>
      <c r="R31" s="1687">
        <v>10</v>
      </c>
    </row>
    <row r="32" spans="1:18">
      <c r="A32" s="1906">
        <v>11</v>
      </c>
      <c r="B32" s="51" t="s">
        <v>3864</v>
      </c>
      <c r="C32" s="347"/>
      <c r="D32" s="347"/>
      <c r="E32" s="212"/>
      <c r="F32" s="347"/>
      <c r="G32" s="347"/>
      <c r="H32" s="212"/>
      <c r="I32" s="1992"/>
      <c r="J32" s="347"/>
      <c r="K32" s="212"/>
      <c r="L32" s="347"/>
      <c r="M32" s="347"/>
      <c r="N32" s="212"/>
      <c r="O32" s="347"/>
      <c r="P32" s="347"/>
      <c r="Q32" s="347"/>
      <c r="R32" s="1687">
        <v>11</v>
      </c>
    </row>
    <row r="33" spans="1:18">
      <c r="A33" s="1906">
        <v>12</v>
      </c>
      <c r="B33" s="51" t="s">
        <v>3865</v>
      </c>
      <c r="C33" s="347" t="s">
        <v>3747</v>
      </c>
      <c r="D33" s="347" t="s">
        <v>3747</v>
      </c>
      <c r="E33" s="212" t="s">
        <v>3747</v>
      </c>
      <c r="F33" s="347"/>
      <c r="G33" s="347"/>
      <c r="H33" s="212"/>
      <c r="I33" s="1992"/>
      <c r="J33" s="347"/>
      <c r="K33" s="212"/>
      <c r="L33" s="347"/>
      <c r="M33" s="347"/>
      <c r="N33" s="212"/>
      <c r="O33" s="347"/>
      <c r="P33" s="347"/>
      <c r="Q33" s="347"/>
      <c r="R33" s="1687">
        <v>12</v>
      </c>
    </row>
    <row r="34" spans="1:18">
      <c r="A34" s="1906">
        <v>13</v>
      </c>
      <c r="B34" s="51" t="s">
        <v>3866</v>
      </c>
      <c r="C34" s="344"/>
      <c r="D34" s="344"/>
      <c r="E34" s="216"/>
      <c r="F34" s="344"/>
      <c r="G34" s="344"/>
      <c r="H34" s="216"/>
      <c r="I34" s="2009"/>
      <c r="J34" s="344"/>
      <c r="K34" s="216"/>
      <c r="L34" s="344"/>
      <c r="M34" s="344"/>
      <c r="N34" s="216"/>
      <c r="O34" s="344"/>
      <c r="P34" s="344"/>
      <c r="Q34" s="344"/>
      <c r="R34" s="1687">
        <v>13</v>
      </c>
    </row>
    <row r="35" spans="1:18">
      <c r="A35" s="1687">
        <v>14</v>
      </c>
      <c r="B35" s="51" t="s">
        <v>3867</v>
      </c>
      <c r="C35" s="347"/>
      <c r="D35" s="347"/>
      <c r="E35" s="212"/>
      <c r="F35" s="347"/>
      <c r="G35" s="347"/>
      <c r="H35" s="212"/>
      <c r="I35" s="358"/>
      <c r="J35" s="347"/>
      <c r="K35" s="212"/>
      <c r="L35" s="347"/>
      <c r="M35" s="347"/>
      <c r="N35" s="212"/>
      <c r="O35" s="347"/>
      <c r="P35" s="347"/>
      <c r="Q35" s="347"/>
      <c r="R35" s="1687">
        <v>14</v>
      </c>
    </row>
    <row r="36" spans="1:18">
      <c r="A36" s="1687">
        <v>15</v>
      </c>
      <c r="B36" s="51" t="s">
        <v>3868</v>
      </c>
      <c r="C36" s="347"/>
      <c r="D36" s="347"/>
      <c r="E36" s="212"/>
      <c r="F36" s="347"/>
      <c r="G36" s="347"/>
      <c r="H36" s="212"/>
      <c r="I36" s="358"/>
      <c r="J36" s="347"/>
      <c r="K36" s="212"/>
      <c r="L36" s="347"/>
      <c r="M36" s="347"/>
      <c r="N36" s="212"/>
      <c r="O36" s="347"/>
      <c r="P36" s="347"/>
      <c r="Q36" s="347"/>
      <c r="R36" s="1687">
        <v>15</v>
      </c>
    </row>
    <row r="37" spans="1:18">
      <c r="A37" s="1687">
        <v>16</v>
      </c>
      <c r="B37" s="51" t="s">
        <v>3869</v>
      </c>
      <c r="C37" s="344"/>
      <c r="D37" s="344">
        <f>SUM(D34:D36)</f>
        <v>0</v>
      </c>
      <c r="E37" s="216"/>
      <c r="F37" s="344"/>
      <c r="G37" s="344">
        <f>SUM(G34:G36)</f>
        <v>0</v>
      </c>
      <c r="H37" s="216"/>
      <c r="I37" s="357"/>
      <c r="J37" s="344">
        <f>SUM(J34:J36)</f>
        <v>0</v>
      </c>
      <c r="K37" s="216"/>
      <c r="L37" s="344"/>
      <c r="M37" s="344">
        <f>SUM(M34:M36)</f>
        <v>0</v>
      </c>
      <c r="N37" s="216"/>
      <c r="O37" s="344"/>
      <c r="P37" s="344">
        <f>SUM(P34:P36)</f>
        <v>0</v>
      </c>
      <c r="Q37" s="344"/>
      <c r="R37" s="1687">
        <v>16</v>
      </c>
    </row>
    <row r="38" spans="1:18">
      <c r="A38" s="1687">
        <v>17</v>
      </c>
      <c r="B38" s="51" t="s">
        <v>3870</v>
      </c>
      <c r="C38" s="2010"/>
      <c r="D38" s="2010"/>
      <c r="E38" s="2011"/>
      <c r="F38" s="2010"/>
      <c r="G38" s="2010"/>
      <c r="H38" s="2011"/>
      <c r="I38" s="2012"/>
      <c r="J38" s="2010"/>
      <c r="K38" s="2011"/>
      <c r="L38" s="2010"/>
      <c r="M38" s="2010"/>
      <c r="N38" s="2011"/>
      <c r="O38" s="2010"/>
      <c r="P38" s="2010"/>
      <c r="Q38" s="2010"/>
      <c r="R38" s="1687">
        <v>17</v>
      </c>
    </row>
    <row r="39" spans="1:18">
      <c r="A39" s="1687">
        <v>18</v>
      </c>
      <c r="B39" s="51" t="s">
        <v>4306</v>
      </c>
      <c r="C39" s="344"/>
      <c r="D39" s="344"/>
      <c r="E39" s="216"/>
      <c r="F39" s="344"/>
      <c r="G39" s="344"/>
      <c r="H39" s="216"/>
      <c r="I39" s="357"/>
      <c r="J39" s="344"/>
      <c r="K39" s="216"/>
      <c r="L39" s="344"/>
      <c r="M39" s="344"/>
      <c r="N39" s="216"/>
      <c r="O39" s="344"/>
      <c r="P39" s="344"/>
      <c r="Q39" s="344"/>
      <c r="R39" s="1687">
        <v>18</v>
      </c>
    </row>
    <row r="40" spans="1:18">
      <c r="A40" s="1687">
        <v>19</v>
      </c>
      <c r="B40" s="51" t="s">
        <v>763</v>
      </c>
      <c r="C40" s="347"/>
      <c r="D40" s="347"/>
      <c r="E40" s="212"/>
      <c r="F40" s="347"/>
      <c r="G40" s="347"/>
      <c r="H40" s="212"/>
      <c r="I40" s="358"/>
      <c r="J40" s="347"/>
      <c r="K40" s="212"/>
      <c r="L40" s="347"/>
      <c r="M40" s="347"/>
      <c r="N40" s="212"/>
      <c r="O40" s="347"/>
      <c r="P40" s="347"/>
      <c r="Q40" s="347"/>
      <c r="R40" s="1687">
        <v>19</v>
      </c>
    </row>
    <row r="41" spans="1:18">
      <c r="A41" s="1687">
        <v>20</v>
      </c>
      <c r="B41" s="51" t="s">
        <v>4307</v>
      </c>
      <c r="C41" s="347"/>
      <c r="D41" s="347"/>
      <c r="E41" s="212"/>
      <c r="F41" s="347"/>
      <c r="G41" s="347"/>
      <c r="H41" s="212"/>
      <c r="I41" s="358"/>
      <c r="J41" s="347"/>
      <c r="K41" s="212"/>
      <c r="L41" s="347"/>
      <c r="M41" s="347"/>
      <c r="N41" s="212"/>
      <c r="O41" s="347"/>
      <c r="P41" s="347"/>
      <c r="Q41" s="347"/>
      <c r="R41" s="1687">
        <v>20</v>
      </c>
    </row>
    <row r="42" spans="1:18">
      <c r="A42" s="1687">
        <v>21</v>
      </c>
      <c r="B42" s="51" t="s">
        <v>4308</v>
      </c>
      <c r="C42" s="347"/>
      <c r="D42" s="347"/>
      <c r="E42" s="212"/>
      <c r="F42" s="347"/>
      <c r="G42" s="347"/>
      <c r="H42" s="212"/>
      <c r="I42" s="358"/>
      <c r="J42" s="347"/>
      <c r="K42" s="212"/>
      <c r="L42" s="347"/>
      <c r="M42" s="347"/>
      <c r="N42" s="212"/>
      <c r="O42" s="347"/>
      <c r="P42" s="347"/>
      <c r="Q42" s="347"/>
      <c r="R42" s="1687">
        <v>21</v>
      </c>
    </row>
    <row r="43" spans="1:18">
      <c r="A43" s="1687">
        <v>22</v>
      </c>
      <c r="B43" s="51" t="s">
        <v>4309</v>
      </c>
      <c r="C43" s="347"/>
      <c r="D43" s="347"/>
      <c r="E43" s="212"/>
      <c r="F43" s="347"/>
      <c r="G43" s="347"/>
      <c r="H43" s="212"/>
      <c r="I43" s="358"/>
      <c r="J43" s="347"/>
      <c r="K43" s="212"/>
      <c r="L43" s="347"/>
      <c r="M43" s="347"/>
      <c r="N43" s="212"/>
      <c r="O43" s="347"/>
      <c r="P43" s="347"/>
      <c r="Q43" s="347"/>
      <c r="R43" s="1687">
        <v>22</v>
      </c>
    </row>
    <row r="44" spans="1:18">
      <c r="A44" s="1687">
        <v>23</v>
      </c>
      <c r="B44" s="51" t="s">
        <v>1137</v>
      </c>
      <c r="C44" s="347"/>
      <c r="D44" s="347"/>
      <c r="E44" s="212"/>
      <c r="F44" s="347"/>
      <c r="G44" s="347"/>
      <c r="H44" s="212"/>
      <c r="I44" s="358"/>
      <c r="J44" s="347"/>
      <c r="K44" s="212"/>
      <c r="L44" s="347"/>
      <c r="M44" s="347"/>
      <c r="N44" s="212"/>
      <c r="O44" s="347"/>
      <c r="P44" s="347"/>
      <c r="Q44" s="347"/>
      <c r="R44" s="1687">
        <v>23</v>
      </c>
    </row>
    <row r="45" spans="1:18">
      <c r="A45" s="1687">
        <v>24</v>
      </c>
      <c r="B45" s="51" t="s">
        <v>1138</v>
      </c>
      <c r="C45" s="347"/>
      <c r="D45" s="347"/>
      <c r="E45" s="212"/>
      <c r="F45" s="347"/>
      <c r="G45" s="347"/>
      <c r="H45" s="212"/>
      <c r="I45" s="358"/>
      <c r="J45" s="347"/>
      <c r="K45" s="212"/>
      <c r="L45" s="347"/>
      <c r="M45" s="347"/>
      <c r="N45" s="212"/>
      <c r="O45" s="347"/>
      <c r="P45" s="347"/>
      <c r="Q45" s="347"/>
      <c r="R45" s="1687">
        <v>24</v>
      </c>
    </row>
    <row r="46" spans="1:18">
      <c r="A46" s="1687">
        <v>25</v>
      </c>
      <c r="B46" s="51" t="s">
        <v>1139</v>
      </c>
      <c r="C46" s="347"/>
      <c r="D46" s="347"/>
      <c r="E46" s="212"/>
      <c r="F46" s="347"/>
      <c r="G46" s="347"/>
      <c r="H46" s="212"/>
      <c r="I46" s="358"/>
      <c r="J46" s="347"/>
      <c r="K46" s="212"/>
      <c r="L46" s="347"/>
      <c r="M46" s="347"/>
      <c r="N46" s="212"/>
      <c r="O46" s="347"/>
      <c r="P46" s="347"/>
      <c r="Q46" s="347"/>
      <c r="R46" s="1687">
        <v>25</v>
      </c>
    </row>
    <row r="47" spans="1:18">
      <c r="A47" s="1687">
        <v>26</v>
      </c>
      <c r="B47" s="51" t="s">
        <v>1630</v>
      </c>
      <c r="C47" s="347"/>
      <c r="D47" s="347"/>
      <c r="E47" s="212"/>
      <c r="F47" s="347"/>
      <c r="G47" s="347"/>
      <c r="H47" s="212"/>
      <c r="I47" s="358"/>
      <c r="J47" s="347"/>
      <c r="K47" s="212"/>
      <c r="L47" s="347"/>
      <c r="M47" s="347"/>
      <c r="N47" s="212"/>
      <c r="O47" s="347"/>
      <c r="P47" s="347"/>
      <c r="Q47" s="347"/>
      <c r="R47" s="1687">
        <v>26</v>
      </c>
    </row>
    <row r="48" spans="1:18">
      <c r="A48" s="1687">
        <v>27</v>
      </c>
      <c r="B48" s="51" t="s">
        <v>1789</v>
      </c>
      <c r="C48" s="347"/>
      <c r="D48" s="347"/>
      <c r="E48" s="212"/>
      <c r="F48" s="347"/>
      <c r="G48" s="347"/>
      <c r="H48" s="212"/>
      <c r="I48" s="358"/>
      <c r="J48" s="347"/>
      <c r="K48" s="212"/>
      <c r="L48" s="347"/>
      <c r="M48" s="347"/>
      <c r="N48" s="212"/>
      <c r="O48" s="347"/>
      <c r="P48" s="347"/>
      <c r="Q48" s="347"/>
      <c r="R48" s="1687">
        <v>27</v>
      </c>
    </row>
    <row r="49" spans="1:18">
      <c r="A49" s="1687">
        <v>28</v>
      </c>
      <c r="B49" s="51" t="s">
        <v>664</v>
      </c>
      <c r="C49" s="347"/>
      <c r="D49" s="347"/>
      <c r="E49" s="212"/>
      <c r="F49" s="347"/>
      <c r="G49" s="347"/>
      <c r="H49" s="212"/>
      <c r="I49" s="358"/>
      <c r="J49" s="347"/>
      <c r="K49" s="212"/>
      <c r="L49" s="347"/>
      <c r="M49" s="347"/>
      <c r="N49" s="212"/>
      <c r="O49" s="347"/>
      <c r="P49" s="347"/>
      <c r="Q49" s="347"/>
      <c r="R49" s="1687">
        <v>28</v>
      </c>
    </row>
    <row r="50" spans="1:18">
      <c r="A50" s="1687">
        <v>29</v>
      </c>
      <c r="B50" s="51" t="s">
        <v>666</v>
      </c>
      <c r="C50" s="347"/>
      <c r="D50" s="347"/>
      <c r="E50" s="212"/>
      <c r="F50" s="347"/>
      <c r="G50" s="347"/>
      <c r="H50" s="212"/>
      <c r="I50" s="358"/>
      <c r="J50" s="347"/>
      <c r="K50" s="212"/>
      <c r="L50" s="347"/>
      <c r="M50" s="347"/>
      <c r="N50" s="212"/>
      <c r="O50" s="347"/>
      <c r="P50" s="347"/>
      <c r="Q50" s="347"/>
      <c r="R50" s="1687">
        <v>29</v>
      </c>
    </row>
    <row r="51" spans="1:18">
      <c r="A51" s="1687">
        <v>30</v>
      </c>
      <c r="B51" s="51" t="s">
        <v>1140</v>
      </c>
      <c r="C51" s="347"/>
      <c r="D51" s="347"/>
      <c r="E51" s="212"/>
      <c r="F51" s="347"/>
      <c r="G51" s="347"/>
      <c r="H51" s="212"/>
      <c r="I51" s="358"/>
      <c r="J51" s="347"/>
      <c r="K51" s="212"/>
      <c r="L51" s="347"/>
      <c r="M51" s="347"/>
      <c r="N51" s="212"/>
      <c r="O51" s="347"/>
      <c r="P51" s="347"/>
      <c r="Q51" s="347"/>
      <c r="R51" s="1687">
        <v>30</v>
      </c>
    </row>
    <row r="52" spans="1:18">
      <c r="A52" s="1687">
        <v>31</v>
      </c>
      <c r="B52" s="51" t="s">
        <v>214</v>
      </c>
      <c r="C52" s="347"/>
      <c r="D52" s="347"/>
      <c r="E52" s="212"/>
      <c r="F52" s="347"/>
      <c r="G52" s="347"/>
      <c r="H52" s="212"/>
      <c r="I52" s="358"/>
      <c r="J52" s="347"/>
      <c r="K52" s="212"/>
      <c r="L52" s="347"/>
      <c r="M52" s="347"/>
      <c r="N52" s="212"/>
      <c r="O52" s="347"/>
      <c r="P52" s="347"/>
      <c r="Q52" s="347"/>
      <c r="R52" s="1687">
        <v>31</v>
      </c>
    </row>
    <row r="53" spans="1:18">
      <c r="A53" s="1687">
        <v>32</v>
      </c>
      <c r="B53" s="51" t="s">
        <v>1141</v>
      </c>
      <c r="C53" s="347"/>
      <c r="D53" s="347"/>
      <c r="E53" s="212"/>
      <c r="F53" s="347"/>
      <c r="G53" s="347"/>
      <c r="H53" s="212"/>
      <c r="I53" s="358"/>
      <c r="J53" s="347"/>
      <c r="K53" s="212"/>
      <c r="L53" s="347"/>
      <c r="M53" s="347"/>
      <c r="N53" s="212"/>
      <c r="O53" s="347"/>
      <c r="P53" s="347"/>
      <c r="Q53" s="347"/>
      <c r="R53" s="1687">
        <v>32</v>
      </c>
    </row>
    <row r="54" spans="1:18">
      <c r="A54" s="1687">
        <v>33</v>
      </c>
      <c r="B54" s="51" t="s">
        <v>1142</v>
      </c>
      <c r="C54" s="344"/>
      <c r="D54" s="344">
        <f>SUM(D39:D53)</f>
        <v>0</v>
      </c>
      <c r="E54" s="216"/>
      <c r="F54" s="344"/>
      <c r="G54" s="344">
        <f>SUM(G39:G53)</f>
        <v>0</v>
      </c>
      <c r="H54" s="216"/>
      <c r="I54" s="357"/>
      <c r="J54" s="344">
        <f>SUM(J39:J53)</f>
        <v>0</v>
      </c>
      <c r="K54" s="216"/>
      <c r="L54" s="344"/>
      <c r="M54" s="344">
        <f>SUM(M39:M53)</f>
        <v>0</v>
      </c>
      <c r="N54" s="216"/>
      <c r="O54" s="344"/>
      <c r="P54" s="344">
        <f>SUM(P39:P53)</f>
        <v>0</v>
      </c>
      <c r="Q54" s="344"/>
      <c r="R54" s="1687">
        <v>33</v>
      </c>
    </row>
    <row r="55" spans="1:18" ht="15.75" thickBot="1">
      <c r="A55" s="1687">
        <v>34</v>
      </c>
      <c r="B55" s="51" t="s">
        <v>1143</v>
      </c>
      <c r="C55" s="2013"/>
      <c r="D55" s="2013"/>
      <c r="E55" s="2014"/>
      <c r="F55" s="2013"/>
      <c r="G55" s="2013"/>
      <c r="H55" s="2014"/>
      <c r="I55" s="2015"/>
      <c r="J55" s="2013"/>
      <c r="K55" s="2014"/>
      <c r="L55" s="2013"/>
      <c r="M55" s="2013"/>
      <c r="N55" s="2014"/>
      <c r="O55" s="2013"/>
      <c r="P55" s="2013"/>
      <c r="Q55" s="2013"/>
      <c r="R55" s="1687">
        <v>34</v>
      </c>
    </row>
    <row r="56" spans="1:18" ht="15.75" thickBot="1">
      <c r="A56" s="1687">
        <v>35</v>
      </c>
      <c r="B56" s="51" t="s">
        <v>1144</v>
      </c>
      <c r="C56" s="2016"/>
      <c r="D56" s="2016"/>
      <c r="E56" s="2016"/>
      <c r="F56" s="2016"/>
      <c r="G56" s="2016"/>
      <c r="H56" s="2016"/>
      <c r="I56" s="1983"/>
      <c r="J56" s="1984"/>
      <c r="K56" s="2016"/>
      <c r="L56" s="1984"/>
      <c r="M56" s="1984"/>
      <c r="N56" s="2016"/>
      <c r="O56" s="1984"/>
      <c r="P56" s="1984"/>
      <c r="Q56" s="1984"/>
      <c r="R56" s="1687">
        <v>35</v>
      </c>
    </row>
    <row r="57" spans="1:18">
      <c r="A57" s="1357">
        <v>36</v>
      </c>
      <c r="B57" s="48" t="s">
        <v>1145</v>
      </c>
      <c r="C57" s="48"/>
      <c r="D57" s="48"/>
      <c r="E57" s="48"/>
      <c r="F57" s="48"/>
      <c r="G57" s="48"/>
      <c r="H57" s="48"/>
      <c r="I57" s="1357"/>
      <c r="J57" s="48"/>
      <c r="K57" s="48"/>
      <c r="L57" s="48"/>
      <c r="M57" s="48"/>
      <c r="N57" s="48"/>
      <c r="O57" s="48"/>
      <c r="P57" s="48"/>
      <c r="Q57" s="11"/>
      <c r="R57" s="1357">
        <v>36</v>
      </c>
    </row>
    <row r="58" spans="1:18">
      <c r="A58" s="1687"/>
      <c r="B58" s="51" t="s">
        <v>1146</v>
      </c>
      <c r="C58" s="51"/>
      <c r="D58" s="51"/>
      <c r="E58" s="51"/>
      <c r="F58" s="51"/>
      <c r="G58" s="51"/>
      <c r="H58" s="51"/>
      <c r="I58" s="1687"/>
      <c r="J58" s="51"/>
      <c r="K58" s="51"/>
      <c r="L58" s="51"/>
      <c r="M58" s="51"/>
      <c r="N58" s="51"/>
      <c r="O58" s="51"/>
      <c r="P58" s="51"/>
      <c r="Q58" s="52"/>
      <c r="R58" s="1687"/>
    </row>
    <row r="59" spans="1:18">
      <c r="A59" s="1687">
        <v>37</v>
      </c>
      <c r="B59" s="51" t="s">
        <v>1147</v>
      </c>
      <c r="C59" s="212"/>
      <c r="D59" s="212"/>
      <c r="E59" s="212"/>
      <c r="F59" s="212"/>
      <c r="G59" s="212"/>
      <c r="H59" s="212"/>
      <c r="I59" s="1688"/>
      <c r="J59" s="212"/>
      <c r="K59" s="212"/>
      <c r="L59" s="212"/>
      <c r="M59" s="212"/>
      <c r="N59" s="212"/>
      <c r="O59" s="212"/>
      <c r="P59" s="212"/>
      <c r="Q59" s="347"/>
      <c r="R59" s="1687">
        <v>37</v>
      </c>
    </row>
    <row r="60" spans="1:18">
      <c r="A60" s="1357">
        <v>38</v>
      </c>
      <c r="B60" s="48" t="s">
        <v>780</v>
      </c>
      <c r="C60" s="204"/>
      <c r="D60" s="204"/>
      <c r="E60" s="204"/>
      <c r="F60" s="204"/>
      <c r="G60" s="204"/>
      <c r="H60" s="204"/>
      <c r="I60" s="1689"/>
      <c r="J60" s="204"/>
      <c r="K60" s="204"/>
      <c r="L60" s="204"/>
      <c r="M60" s="204"/>
      <c r="N60" s="204"/>
      <c r="O60" s="204"/>
      <c r="P60" s="204"/>
      <c r="Q60" s="199"/>
      <c r="R60" s="1357">
        <v>38</v>
      </c>
    </row>
    <row r="61" spans="1:18">
      <c r="A61" s="1687"/>
      <c r="B61" s="51" t="s">
        <v>515</v>
      </c>
      <c r="C61" s="212"/>
      <c r="D61" s="212"/>
      <c r="E61" s="212"/>
      <c r="F61" s="212"/>
      <c r="G61" s="212"/>
      <c r="H61" s="212"/>
      <c r="I61" s="1688"/>
      <c r="J61" s="212"/>
      <c r="K61" s="212"/>
      <c r="L61" s="212"/>
      <c r="M61" s="212"/>
      <c r="N61" s="212"/>
      <c r="O61" s="212"/>
      <c r="P61" s="212"/>
      <c r="Q61" s="347"/>
      <c r="R61" s="1687"/>
    </row>
    <row r="62" spans="1:18">
      <c r="A62" s="1357">
        <v>39</v>
      </c>
      <c r="B62" s="48" t="s">
        <v>2222</v>
      </c>
      <c r="C62" s="2017"/>
      <c r="D62" s="2017"/>
      <c r="E62" s="2017"/>
      <c r="F62" s="2017"/>
      <c r="G62" s="2017"/>
      <c r="H62" s="2017"/>
      <c r="I62" s="2018"/>
      <c r="J62" s="2017"/>
      <c r="K62" s="2017"/>
      <c r="L62" s="2017"/>
      <c r="M62" s="2017"/>
      <c r="N62" s="2017"/>
      <c r="O62" s="2017"/>
      <c r="P62" s="2017"/>
      <c r="Q62" s="2019"/>
      <c r="R62" s="1357">
        <v>39</v>
      </c>
    </row>
    <row r="63" spans="1:18">
      <c r="A63" s="1687"/>
      <c r="B63" s="51" t="s">
        <v>2223</v>
      </c>
      <c r="C63" s="2020"/>
      <c r="D63" s="2020"/>
      <c r="E63" s="2020"/>
      <c r="F63" s="2020"/>
      <c r="G63" s="2020"/>
      <c r="H63" s="2020"/>
      <c r="I63" s="2021"/>
      <c r="J63" s="2020"/>
      <c r="K63" s="2020"/>
      <c r="L63" s="2020"/>
      <c r="M63" s="2020"/>
      <c r="N63" s="2020"/>
      <c r="O63" s="2020"/>
      <c r="P63" s="2020"/>
      <c r="Q63" s="2022"/>
      <c r="R63" s="1687"/>
    </row>
    <row r="64" spans="1:18">
      <c r="A64" s="1687">
        <v>40</v>
      </c>
      <c r="B64" s="51" t="s">
        <v>2224</v>
      </c>
      <c r="C64" s="2020"/>
      <c r="D64" s="2020"/>
      <c r="E64" s="2020"/>
      <c r="F64" s="2020"/>
      <c r="G64" s="2020"/>
      <c r="H64" s="2020"/>
      <c r="I64" s="2021"/>
      <c r="J64" s="2020"/>
      <c r="K64" s="2020"/>
      <c r="L64" s="2020"/>
      <c r="M64" s="2020"/>
      <c r="N64" s="2020"/>
      <c r="O64" s="2020"/>
      <c r="P64" s="2020"/>
      <c r="Q64" s="2022"/>
      <c r="R64" s="1687">
        <v>40</v>
      </c>
    </row>
    <row r="65" spans="1:18">
      <c r="A65" s="1687">
        <v>41</v>
      </c>
      <c r="B65" s="51" t="s">
        <v>2225</v>
      </c>
      <c r="C65" s="2020"/>
      <c r="D65" s="2020"/>
      <c r="E65" s="2020"/>
      <c r="F65" s="2020"/>
      <c r="G65" s="2020"/>
      <c r="H65" s="2020"/>
      <c r="I65" s="2021"/>
      <c r="J65" s="2020"/>
      <c r="K65" s="2020"/>
      <c r="L65" s="2020"/>
      <c r="M65" s="2020"/>
      <c r="N65" s="2020"/>
      <c r="O65" s="2020"/>
      <c r="P65" s="2020"/>
      <c r="Q65" s="2022"/>
      <c r="R65" s="1687">
        <v>41</v>
      </c>
    </row>
    <row r="66" spans="1:18">
      <c r="A66" s="1687">
        <v>42</v>
      </c>
      <c r="B66" s="51" t="s">
        <v>2226</v>
      </c>
      <c r="C66" s="2020"/>
      <c r="D66" s="2020"/>
      <c r="E66" s="2020"/>
      <c r="F66" s="2020"/>
      <c r="G66" s="2020"/>
      <c r="H66" s="2020"/>
      <c r="I66" s="2021"/>
      <c r="J66" s="2020"/>
      <c r="K66" s="2020"/>
      <c r="L66" s="2020"/>
      <c r="M66" s="2020"/>
      <c r="N66" s="2020"/>
      <c r="O66" s="2020"/>
      <c r="P66" s="2020"/>
      <c r="Q66" s="2022"/>
      <c r="R66" s="1687">
        <v>42</v>
      </c>
    </row>
    <row r="67" spans="1:18" ht="15.75" thickBot="1">
      <c r="A67" s="1908">
        <v>43</v>
      </c>
      <c r="B67" s="74" t="s">
        <v>2227</v>
      </c>
      <c r="C67" s="234"/>
      <c r="D67" s="234"/>
      <c r="E67" s="234"/>
      <c r="F67" s="234"/>
      <c r="G67" s="234"/>
      <c r="H67" s="234"/>
      <c r="I67" s="1691"/>
      <c r="J67" s="234"/>
      <c r="K67" s="234"/>
      <c r="L67" s="234"/>
      <c r="M67" s="234"/>
      <c r="N67" s="234"/>
      <c r="O67" s="234"/>
      <c r="P67" s="234"/>
      <c r="Q67" s="356"/>
      <c r="R67" s="1908">
        <v>43</v>
      </c>
    </row>
    <row r="68" spans="1:18" ht="15.75">
      <c r="A68" s="75" t="s">
        <v>2228</v>
      </c>
      <c r="B68" s="11"/>
      <c r="C68" s="11"/>
      <c r="D68" s="11"/>
      <c r="E68" s="11"/>
      <c r="F68" s="11"/>
      <c r="G68" s="11"/>
      <c r="H68" s="11"/>
      <c r="I68" s="75" t="s">
        <v>2228</v>
      </c>
      <c r="J68" s="11"/>
      <c r="K68" s="11"/>
      <c r="L68" s="11"/>
      <c r="M68" s="11"/>
      <c r="N68" s="11"/>
      <c r="O68" s="11"/>
      <c r="P68" s="11"/>
      <c r="Q68" s="44" t="s">
        <v>2229</v>
      </c>
      <c r="R68" s="44"/>
    </row>
    <row r="69" spans="1:18">
      <c r="A69" s="44" t="s">
        <v>2230</v>
      </c>
      <c r="B69" s="44"/>
      <c r="C69" s="44"/>
      <c r="D69" s="44"/>
      <c r="E69" s="44"/>
      <c r="F69" s="44"/>
      <c r="G69" s="44"/>
      <c r="H69" s="44"/>
      <c r="I69" s="44" t="s">
        <v>2231</v>
      </c>
      <c r="J69" s="44"/>
      <c r="K69" s="44"/>
      <c r="L69" s="44"/>
      <c r="M69" s="44"/>
      <c r="N69" s="44"/>
      <c r="O69" s="44"/>
      <c r="P69" s="44"/>
      <c r="Q69" s="44"/>
      <c r="R69" s="44"/>
    </row>
    <row r="70" spans="1:18">
      <c r="A70" s="44"/>
      <c r="B70" s="44"/>
      <c r="C70" s="44"/>
      <c r="D70" s="44"/>
      <c r="E70" s="44"/>
      <c r="F70" s="44"/>
      <c r="G70" s="44"/>
      <c r="H70" s="44"/>
      <c r="I70" s="44"/>
      <c r="J70" s="44"/>
      <c r="K70" s="44"/>
      <c r="L70" s="44"/>
      <c r="M70" s="44"/>
      <c r="N70" s="44"/>
      <c r="O70" s="44"/>
      <c r="P70" s="44"/>
      <c r="Q70" s="44"/>
      <c r="R70" s="44"/>
    </row>
    <row r="72" spans="1:18" ht="15.75">
      <c r="A72" s="46" t="s">
        <v>2772</v>
      </c>
      <c r="B72" s="44"/>
      <c r="C72" s="44"/>
      <c r="D72" s="44"/>
      <c r="E72" s="44"/>
      <c r="F72" s="44"/>
      <c r="G72" s="44"/>
      <c r="H72" s="44"/>
    </row>
    <row r="74" spans="1:18" ht="16.5" thickBot="1">
      <c r="A74" s="560" t="str">
        <f>'Data Sheet'!$C$25</f>
        <v>Orange and Rockland Utilities, Inc</v>
      </c>
      <c r="B74" s="11"/>
      <c r="C74" s="11"/>
      <c r="D74" s="11"/>
      <c r="E74" s="456" t="str">
        <f>'Data Sheet'!$C$40</f>
        <v>4/30/2014</v>
      </c>
      <c r="F74" s="11"/>
      <c r="G74" s="11" t="str">
        <f>'Data Sheet'!$C$38</f>
        <v>12/31/2013</v>
      </c>
      <c r="H74" s="11"/>
      <c r="I74" s="560" t="str">
        <f>'Data Sheet'!$C$25</f>
        <v>Orange and Rockland Utilities, Inc</v>
      </c>
      <c r="J74" s="11"/>
      <c r="K74" s="11"/>
      <c r="L74" s="11"/>
      <c r="M74" s="11"/>
      <c r="N74" s="456" t="str">
        <f>'Data Sheet'!$C$40</f>
        <v>4/30/2014</v>
      </c>
      <c r="P74" s="4" t="str">
        <f>'Data Sheet'!$C$38</f>
        <v>12/31/2013</v>
      </c>
    </row>
    <row r="75" spans="1:18">
      <c r="A75" s="13"/>
      <c r="B75" s="41"/>
      <c r="C75" s="41"/>
      <c r="D75" s="41"/>
      <c r="E75" s="41"/>
      <c r="F75" s="41"/>
      <c r="G75" s="41"/>
      <c r="H75" s="42"/>
      <c r="I75" s="13"/>
      <c r="J75" s="41"/>
      <c r="K75" s="41"/>
      <c r="L75" s="41"/>
      <c r="M75" s="41"/>
      <c r="N75" s="41"/>
      <c r="O75" s="41"/>
      <c r="P75" s="41"/>
      <c r="Q75" s="41"/>
      <c r="R75" s="42"/>
    </row>
    <row r="76" spans="1:18" ht="15.75">
      <c r="A76" s="47"/>
      <c r="B76" s="46" t="s">
        <v>1515</v>
      </c>
      <c r="C76" s="46"/>
      <c r="D76" s="46"/>
      <c r="E76" s="44"/>
      <c r="F76" s="44"/>
      <c r="G76" s="44"/>
      <c r="H76" s="45"/>
      <c r="I76" s="202"/>
      <c r="J76" s="46" t="s">
        <v>1516</v>
      </c>
      <c r="K76" s="46"/>
      <c r="L76" s="46"/>
      <c r="M76" s="44"/>
      <c r="N76" s="44"/>
      <c r="O76" s="44"/>
      <c r="P76" s="44"/>
      <c r="Q76" s="44"/>
      <c r="R76" s="45"/>
    </row>
    <row r="77" spans="1:18" ht="15.75" thickBot="1">
      <c r="A77" s="47"/>
      <c r="B77" s="11"/>
      <c r="C77" s="11"/>
      <c r="D77" s="11"/>
      <c r="E77" s="11"/>
      <c r="F77" s="11"/>
      <c r="G77" s="11"/>
      <c r="H77" s="48"/>
      <c r="I77" s="47"/>
      <c r="J77" s="11"/>
      <c r="K77" s="11"/>
      <c r="L77" s="11"/>
      <c r="M77" s="11"/>
      <c r="N77" s="11"/>
      <c r="O77" s="11"/>
      <c r="P77" s="11"/>
      <c r="Q77" s="11"/>
      <c r="R77" s="48"/>
    </row>
    <row r="78" spans="1:18">
      <c r="A78" s="1981"/>
      <c r="B78" s="263"/>
      <c r="C78" s="1999" t="s">
        <v>1661</v>
      </c>
      <c r="D78" s="430"/>
      <c r="E78" s="457"/>
      <c r="F78" s="1999" t="s">
        <v>1661</v>
      </c>
      <c r="G78" s="430"/>
      <c r="H78" s="457"/>
      <c r="I78" s="2000" t="s">
        <v>1661</v>
      </c>
      <c r="J78" s="430"/>
      <c r="K78" s="457"/>
      <c r="L78" s="1999" t="s">
        <v>1661</v>
      </c>
      <c r="M78" s="430"/>
      <c r="N78" s="457"/>
      <c r="O78" s="1999" t="s">
        <v>1661</v>
      </c>
      <c r="P78" s="430"/>
      <c r="Q78" s="457"/>
      <c r="R78" s="1909"/>
    </row>
    <row r="79" spans="1:18">
      <c r="A79" s="265" t="s">
        <v>4231</v>
      </c>
      <c r="B79" s="45" t="s">
        <v>3741</v>
      </c>
      <c r="C79" s="11"/>
      <c r="D79" s="11"/>
      <c r="E79" s="48"/>
      <c r="F79" s="11"/>
      <c r="G79" s="11"/>
      <c r="H79" s="48"/>
      <c r="I79" s="1864"/>
      <c r="J79" s="11"/>
      <c r="K79" s="48"/>
      <c r="L79" s="11"/>
      <c r="M79" s="11"/>
      <c r="N79" s="48"/>
      <c r="O79" s="11"/>
      <c r="P79" s="11"/>
      <c r="Q79" s="11"/>
      <c r="R79" s="265" t="s">
        <v>4231</v>
      </c>
    </row>
    <row r="80" spans="1:18" ht="15.75" thickBot="1">
      <c r="A80" s="266" t="s">
        <v>4234</v>
      </c>
      <c r="B80" s="402" t="s">
        <v>74</v>
      </c>
      <c r="C80" s="73"/>
      <c r="D80" s="401" t="s">
        <v>2140</v>
      </c>
      <c r="E80" s="74"/>
      <c r="F80" s="73"/>
      <c r="G80" s="401" t="s">
        <v>2141</v>
      </c>
      <c r="H80" s="74"/>
      <c r="I80" s="225"/>
      <c r="J80" s="401" t="s">
        <v>2142</v>
      </c>
      <c r="K80" s="74"/>
      <c r="L80" s="401"/>
      <c r="M80" s="401" t="s">
        <v>4070</v>
      </c>
      <c r="N80" s="74"/>
      <c r="O80" s="73"/>
      <c r="P80" s="1297" t="s">
        <v>4071</v>
      </c>
      <c r="Q80" s="401"/>
      <c r="R80" s="266" t="s">
        <v>4234</v>
      </c>
    </row>
    <row r="81" spans="1:18">
      <c r="A81" s="1357">
        <v>1</v>
      </c>
      <c r="B81" s="48" t="s">
        <v>1662</v>
      </c>
      <c r="C81" s="11"/>
      <c r="D81" s="11"/>
      <c r="E81" s="45"/>
      <c r="F81" s="44"/>
      <c r="G81" s="44"/>
      <c r="H81" s="48"/>
      <c r="I81" s="47"/>
      <c r="J81" s="11"/>
      <c r="K81" s="48"/>
      <c r="L81" s="11"/>
      <c r="M81" s="44"/>
      <c r="N81" s="45"/>
      <c r="O81" s="44"/>
      <c r="P81" s="44"/>
      <c r="Q81" s="44"/>
      <c r="R81" s="1357">
        <v>1</v>
      </c>
    </row>
    <row r="82" spans="1:18">
      <c r="A82" s="1687"/>
      <c r="B82" s="51" t="s">
        <v>1663</v>
      </c>
      <c r="C82" s="52"/>
      <c r="D82" s="52"/>
      <c r="E82" s="1870"/>
      <c r="F82" s="1869"/>
      <c r="G82" s="1869"/>
      <c r="H82" s="51"/>
      <c r="I82" s="49"/>
      <c r="J82" s="52"/>
      <c r="K82" s="51"/>
      <c r="L82" s="52"/>
      <c r="M82" s="1869"/>
      <c r="N82" s="1870"/>
      <c r="O82" s="1869"/>
      <c r="P82" s="1869"/>
      <c r="Q82" s="1869"/>
      <c r="R82" s="1687"/>
    </row>
    <row r="83" spans="1:18">
      <c r="A83" s="1357">
        <v>2</v>
      </c>
      <c r="B83" s="48" t="s">
        <v>1664</v>
      </c>
      <c r="C83" s="11"/>
      <c r="D83" s="11"/>
      <c r="E83" s="1867"/>
      <c r="F83" s="1843"/>
      <c r="G83" s="1843"/>
      <c r="H83" s="1867"/>
      <c r="I83" s="47"/>
      <c r="J83" s="11"/>
      <c r="K83" s="48"/>
      <c r="L83" s="11"/>
      <c r="M83" s="1843"/>
      <c r="N83" s="1867"/>
      <c r="O83" s="1843"/>
      <c r="P83" s="1843"/>
      <c r="Q83" s="1843"/>
      <c r="R83" s="1357">
        <v>2</v>
      </c>
    </row>
    <row r="84" spans="1:18">
      <c r="A84" s="1687"/>
      <c r="B84" s="51" t="s">
        <v>1665</v>
      </c>
      <c r="C84" s="52"/>
      <c r="D84" s="52"/>
      <c r="E84" s="1870"/>
      <c r="F84" s="1869"/>
      <c r="G84" s="1869"/>
      <c r="H84" s="1870"/>
      <c r="I84" s="49"/>
      <c r="J84" s="52"/>
      <c r="K84" s="51"/>
      <c r="L84" s="52"/>
      <c r="M84" s="1869"/>
      <c r="N84" s="1870"/>
      <c r="O84" s="1869"/>
      <c r="P84" s="1869"/>
      <c r="Q84" s="1869"/>
      <c r="R84" s="1687"/>
    </row>
    <row r="85" spans="1:18">
      <c r="A85" s="1687">
        <v>3</v>
      </c>
      <c r="B85" s="51" t="s">
        <v>3855</v>
      </c>
      <c r="C85" s="2001"/>
      <c r="D85" s="2001"/>
      <c r="E85" s="2002"/>
      <c r="F85" s="2003"/>
      <c r="G85" s="2003"/>
      <c r="H85" s="2004"/>
      <c r="I85" s="2005"/>
      <c r="J85" s="2001"/>
      <c r="K85" s="2004"/>
      <c r="L85" s="2001"/>
      <c r="M85" s="2003"/>
      <c r="N85" s="2002"/>
      <c r="O85" s="2003"/>
      <c r="P85" s="2003"/>
      <c r="Q85" s="2003"/>
      <c r="R85" s="1687">
        <v>3</v>
      </c>
    </row>
    <row r="86" spans="1:18">
      <c r="A86" s="1906">
        <v>4</v>
      </c>
      <c r="B86" s="51" t="s">
        <v>3856</v>
      </c>
      <c r="C86" s="2001"/>
      <c r="D86" s="2001"/>
      <c r="E86" s="2004"/>
      <c r="F86" s="2001"/>
      <c r="G86" s="2001"/>
      <c r="H86" s="2004"/>
      <c r="I86" s="2006"/>
      <c r="J86" s="2001"/>
      <c r="K86" s="2004"/>
      <c r="L86" s="2001"/>
      <c r="M86" s="2001"/>
      <c r="N86" s="2004"/>
      <c r="O86" s="2001"/>
      <c r="P86" s="2001"/>
      <c r="Q86" s="2001"/>
      <c r="R86" s="1687">
        <v>4</v>
      </c>
    </row>
    <row r="87" spans="1:18">
      <c r="A87" s="1907">
        <v>5</v>
      </c>
      <c r="B87" s="48" t="s">
        <v>3857</v>
      </c>
      <c r="C87" s="459"/>
      <c r="D87" s="459"/>
      <c r="E87" s="2007"/>
      <c r="F87" s="459"/>
      <c r="G87" s="459"/>
      <c r="H87" s="2007"/>
      <c r="I87" s="2008"/>
      <c r="J87" s="459"/>
      <c r="K87" s="2007"/>
      <c r="L87" s="459"/>
      <c r="M87" s="459"/>
      <c r="N87" s="2007"/>
      <c r="O87" s="459"/>
      <c r="P87" s="459"/>
      <c r="Q87" s="459"/>
      <c r="R87" s="1357">
        <v>5</v>
      </c>
    </row>
    <row r="88" spans="1:18">
      <c r="A88" s="1906"/>
      <c r="B88" s="51" t="s">
        <v>3858</v>
      </c>
      <c r="C88" s="2001"/>
      <c r="D88" s="2001"/>
      <c r="E88" s="2004"/>
      <c r="F88" s="2001"/>
      <c r="G88" s="2001"/>
      <c r="H88" s="2004"/>
      <c r="I88" s="2006"/>
      <c r="J88" s="2001"/>
      <c r="K88" s="2004"/>
      <c r="L88" s="2001"/>
      <c r="M88" s="2001"/>
      <c r="N88" s="2004"/>
      <c r="O88" s="2001"/>
      <c r="P88" s="2001"/>
      <c r="Q88" s="2001"/>
      <c r="R88" s="1687"/>
    </row>
    <row r="89" spans="1:18">
      <c r="A89" s="1906">
        <v>6</v>
      </c>
      <c r="B89" s="51" t="s">
        <v>3859</v>
      </c>
      <c r="C89" s="2001"/>
      <c r="D89" s="2001"/>
      <c r="E89" s="2004"/>
      <c r="F89" s="2001"/>
      <c r="G89" s="2001"/>
      <c r="H89" s="2004"/>
      <c r="I89" s="2006"/>
      <c r="J89" s="2001"/>
      <c r="K89" s="2004"/>
      <c r="L89" s="2001"/>
      <c r="M89" s="2001"/>
      <c r="N89" s="2004"/>
      <c r="O89" s="2001"/>
      <c r="P89" s="2001"/>
      <c r="Q89" s="2001"/>
      <c r="R89" s="1687">
        <v>6</v>
      </c>
    </row>
    <row r="90" spans="1:18">
      <c r="A90" s="1906">
        <v>7</v>
      </c>
      <c r="B90" s="51" t="s">
        <v>3860</v>
      </c>
      <c r="C90" s="52"/>
      <c r="D90" s="52"/>
      <c r="E90" s="51"/>
      <c r="F90" s="52"/>
      <c r="G90" s="52"/>
      <c r="H90" s="51"/>
      <c r="I90" s="1990"/>
      <c r="J90" s="52"/>
      <c r="K90" s="51"/>
      <c r="L90" s="52"/>
      <c r="M90" s="52"/>
      <c r="N90" s="51"/>
      <c r="O90" s="52"/>
      <c r="P90" s="52"/>
      <c r="Q90" s="52"/>
      <c r="R90" s="1687">
        <v>7</v>
      </c>
    </row>
    <row r="91" spans="1:18">
      <c r="A91" s="1906">
        <v>8</v>
      </c>
      <c r="B91" s="51" t="s">
        <v>3861</v>
      </c>
      <c r="C91" s="52"/>
      <c r="D91" s="52"/>
      <c r="E91" s="51"/>
      <c r="F91" s="52"/>
      <c r="G91" s="52"/>
      <c r="H91" s="51"/>
      <c r="I91" s="1990"/>
      <c r="J91" s="52"/>
      <c r="K91" s="51"/>
      <c r="L91" s="52"/>
      <c r="M91" s="52"/>
      <c r="N91" s="51"/>
      <c r="O91" s="52"/>
      <c r="P91" s="52"/>
      <c r="Q91" s="52"/>
      <c r="R91" s="1687">
        <v>8</v>
      </c>
    </row>
    <row r="92" spans="1:18">
      <c r="A92" s="1906">
        <v>9</v>
      </c>
      <c r="B92" s="51" t="s">
        <v>3862</v>
      </c>
      <c r="C92" s="52"/>
      <c r="D92" s="52"/>
      <c r="E92" s="51"/>
      <c r="F92" s="52"/>
      <c r="G92" s="52"/>
      <c r="H92" s="51"/>
      <c r="I92" s="1990"/>
      <c r="J92" s="52"/>
      <c r="K92" s="51"/>
      <c r="L92" s="52"/>
      <c r="M92" s="52"/>
      <c r="N92" s="51"/>
      <c r="O92" s="52"/>
      <c r="P92" s="52"/>
      <c r="Q92" s="52"/>
      <c r="R92" s="1687">
        <v>9</v>
      </c>
    </row>
    <row r="93" spans="1:18">
      <c r="A93" s="1906">
        <v>10</v>
      </c>
      <c r="B93" s="51" t="s">
        <v>3863</v>
      </c>
      <c r="C93" s="52"/>
      <c r="D93" s="52"/>
      <c r="E93" s="51"/>
      <c r="F93" s="52"/>
      <c r="G93" s="52"/>
      <c r="H93" s="51"/>
      <c r="I93" s="1990"/>
      <c r="J93" s="52"/>
      <c r="K93" s="51"/>
      <c r="L93" s="52"/>
      <c r="M93" s="52"/>
      <c r="N93" s="51"/>
      <c r="O93" s="52"/>
      <c r="P93" s="52"/>
      <c r="Q93" s="52"/>
      <c r="R93" s="1687">
        <v>10</v>
      </c>
    </row>
    <row r="94" spans="1:18">
      <c r="A94" s="1906">
        <v>11</v>
      </c>
      <c r="B94" s="51" t="s">
        <v>3864</v>
      </c>
      <c r="C94" s="347"/>
      <c r="D94" s="347"/>
      <c r="E94" s="212"/>
      <c r="F94" s="347"/>
      <c r="G94" s="347"/>
      <c r="H94" s="212"/>
      <c r="I94" s="1992"/>
      <c r="J94" s="347"/>
      <c r="K94" s="212"/>
      <c r="L94" s="347"/>
      <c r="M94" s="347"/>
      <c r="N94" s="212"/>
      <c r="O94" s="347"/>
      <c r="P94" s="347"/>
      <c r="Q94" s="347"/>
      <c r="R94" s="1687">
        <v>11</v>
      </c>
    </row>
    <row r="95" spans="1:18">
      <c r="A95" s="1906">
        <v>12</v>
      </c>
      <c r="B95" s="51" t="s">
        <v>3865</v>
      </c>
      <c r="C95" s="347"/>
      <c r="D95" s="347"/>
      <c r="E95" s="212"/>
      <c r="F95" s="347"/>
      <c r="G95" s="347"/>
      <c r="H95" s="212"/>
      <c r="I95" s="1992"/>
      <c r="J95" s="347"/>
      <c r="K95" s="212"/>
      <c r="L95" s="347"/>
      <c r="M95" s="347"/>
      <c r="N95" s="212"/>
      <c r="O95" s="347"/>
      <c r="P95" s="347"/>
      <c r="Q95" s="347"/>
      <c r="R95" s="1687">
        <v>12</v>
      </c>
    </row>
    <row r="96" spans="1:18">
      <c r="A96" s="1906">
        <v>13</v>
      </c>
      <c r="B96" s="51" t="s">
        <v>3866</v>
      </c>
      <c r="C96" s="344"/>
      <c r="D96" s="344"/>
      <c r="E96" s="216"/>
      <c r="F96" s="344"/>
      <c r="G96" s="344"/>
      <c r="H96" s="216"/>
      <c r="I96" s="2009"/>
      <c r="J96" s="344"/>
      <c r="K96" s="216"/>
      <c r="L96" s="344"/>
      <c r="M96" s="344"/>
      <c r="N96" s="216"/>
      <c r="O96" s="344"/>
      <c r="P96" s="344"/>
      <c r="Q96" s="344"/>
      <c r="R96" s="1687">
        <v>13</v>
      </c>
    </row>
    <row r="97" spans="1:18">
      <c r="A97" s="1687">
        <v>14</v>
      </c>
      <c r="B97" s="51" t="s">
        <v>3867</v>
      </c>
      <c r="C97" s="347"/>
      <c r="D97" s="347"/>
      <c r="E97" s="212"/>
      <c r="F97" s="347"/>
      <c r="G97" s="347"/>
      <c r="H97" s="212"/>
      <c r="I97" s="358"/>
      <c r="J97" s="347"/>
      <c r="K97" s="212"/>
      <c r="L97" s="347"/>
      <c r="M97" s="347"/>
      <c r="N97" s="212"/>
      <c r="O97" s="347"/>
      <c r="P97" s="347"/>
      <c r="Q97" s="347"/>
      <c r="R97" s="1687">
        <v>14</v>
      </c>
    </row>
    <row r="98" spans="1:18">
      <c r="A98" s="1687">
        <v>15</v>
      </c>
      <c r="B98" s="51" t="s">
        <v>3868</v>
      </c>
      <c r="C98" s="347"/>
      <c r="D98" s="347"/>
      <c r="E98" s="212"/>
      <c r="F98" s="347"/>
      <c r="G98" s="347"/>
      <c r="H98" s="212"/>
      <c r="I98" s="358"/>
      <c r="J98" s="347"/>
      <c r="K98" s="212"/>
      <c r="L98" s="347"/>
      <c r="M98" s="347"/>
      <c r="N98" s="212"/>
      <c r="O98" s="347"/>
      <c r="P98" s="347"/>
      <c r="Q98" s="347"/>
      <c r="R98" s="1687">
        <v>15</v>
      </c>
    </row>
    <row r="99" spans="1:18">
      <c r="A99" s="1687">
        <v>16</v>
      </c>
      <c r="B99" s="51" t="s">
        <v>3869</v>
      </c>
      <c r="C99" s="344"/>
      <c r="D99" s="344"/>
      <c r="E99" s="216"/>
      <c r="F99" s="344"/>
      <c r="G99" s="344"/>
      <c r="H99" s="216"/>
      <c r="I99" s="357"/>
      <c r="J99" s="344"/>
      <c r="K99" s="216"/>
      <c r="L99" s="344"/>
      <c r="M99" s="344"/>
      <c r="N99" s="216"/>
      <c r="O99" s="344"/>
      <c r="P99" s="344"/>
      <c r="Q99" s="344"/>
      <c r="R99" s="1687">
        <v>16</v>
      </c>
    </row>
    <row r="100" spans="1:18">
      <c r="A100" s="1687">
        <v>17</v>
      </c>
      <c r="B100" s="51" t="s">
        <v>3870</v>
      </c>
      <c r="C100" s="2010"/>
      <c r="D100" s="2010"/>
      <c r="E100" s="2011"/>
      <c r="F100" s="2010"/>
      <c r="G100" s="2010"/>
      <c r="H100" s="2011"/>
      <c r="I100" s="2012"/>
      <c r="J100" s="2010"/>
      <c r="K100" s="2011"/>
      <c r="L100" s="2010"/>
      <c r="M100" s="2010"/>
      <c r="N100" s="2011"/>
      <c r="O100" s="2010"/>
      <c r="P100" s="2010"/>
      <c r="Q100" s="2010"/>
      <c r="R100" s="1687">
        <v>17</v>
      </c>
    </row>
    <row r="101" spans="1:18">
      <c r="A101" s="1687">
        <v>18</v>
      </c>
      <c r="B101" s="51" t="s">
        <v>4306</v>
      </c>
      <c r="C101" s="344"/>
      <c r="D101" s="344"/>
      <c r="E101" s="216"/>
      <c r="F101" s="344"/>
      <c r="G101" s="344"/>
      <c r="H101" s="216"/>
      <c r="I101" s="357"/>
      <c r="J101" s="344"/>
      <c r="K101" s="216"/>
      <c r="L101" s="344"/>
      <c r="M101" s="344"/>
      <c r="N101" s="216"/>
      <c r="O101" s="344"/>
      <c r="P101" s="344"/>
      <c r="Q101" s="344"/>
      <c r="R101" s="1687">
        <v>18</v>
      </c>
    </row>
    <row r="102" spans="1:18">
      <c r="A102" s="1687">
        <v>19</v>
      </c>
      <c r="B102" s="51" t="s">
        <v>763</v>
      </c>
      <c r="C102" s="347"/>
      <c r="D102" s="347"/>
      <c r="E102" s="212"/>
      <c r="F102" s="347"/>
      <c r="G102" s="347"/>
      <c r="H102" s="212"/>
      <c r="I102" s="358"/>
      <c r="J102" s="347"/>
      <c r="K102" s="212"/>
      <c r="L102" s="347"/>
      <c r="M102" s="347"/>
      <c r="N102" s="212"/>
      <c r="O102" s="347"/>
      <c r="P102" s="347"/>
      <c r="Q102" s="347"/>
      <c r="R102" s="1687">
        <v>19</v>
      </c>
    </row>
    <row r="103" spans="1:18">
      <c r="A103" s="1687">
        <v>20</v>
      </c>
      <c r="B103" s="51" t="s">
        <v>4307</v>
      </c>
      <c r="C103" s="347"/>
      <c r="D103" s="347"/>
      <c r="E103" s="212"/>
      <c r="F103" s="347"/>
      <c r="G103" s="347"/>
      <c r="H103" s="212"/>
      <c r="I103" s="358"/>
      <c r="J103" s="347"/>
      <c r="K103" s="212"/>
      <c r="L103" s="347"/>
      <c r="M103" s="347"/>
      <c r="N103" s="212"/>
      <c r="O103" s="347"/>
      <c r="P103" s="347"/>
      <c r="Q103" s="347"/>
      <c r="R103" s="1687">
        <v>20</v>
      </c>
    </row>
    <row r="104" spans="1:18">
      <c r="A104" s="1687">
        <v>21</v>
      </c>
      <c r="B104" s="51" t="s">
        <v>4308</v>
      </c>
      <c r="C104" s="347"/>
      <c r="D104" s="347"/>
      <c r="E104" s="212"/>
      <c r="F104" s="347"/>
      <c r="G104" s="347"/>
      <c r="H104" s="212"/>
      <c r="I104" s="358"/>
      <c r="J104" s="347"/>
      <c r="K104" s="212"/>
      <c r="L104" s="347"/>
      <c r="M104" s="347"/>
      <c r="N104" s="212"/>
      <c r="O104" s="347"/>
      <c r="P104" s="347"/>
      <c r="Q104" s="347"/>
      <c r="R104" s="1687">
        <v>21</v>
      </c>
    </row>
    <row r="105" spans="1:18">
      <c r="A105" s="1687">
        <v>22</v>
      </c>
      <c r="B105" s="51" t="s">
        <v>4309</v>
      </c>
      <c r="C105" s="347"/>
      <c r="D105" s="347"/>
      <c r="E105" s="212"/>
      <c r="F105" s="347"/>
      <c r="G105" s="347"/>
      <c r="H105" s="212"/>
      <c r="I105" s="358"/>
      <c r="J105" s="347"/>
      <c r="K105" s="212"/>
      <c r="L105" s="347"/>
      <c r="M105" s="347"/>
      <c r="N105" s="212"/>
      <c r="O105" s="347"/>
      <c r="P105" s="347"/>
      <c r="Q105" s="347"/>
      <c r="R105" s="1687">
        <v>22</v>
      </c>
    </row>
    <row r="106" spans="1:18">
      <c r="A106" s="1687">
        <v>23</v>
      </c>
      <c r="B106" s="51" t="s">
        <v>1137</v>
      </c>
      <c r="C106" s="347"/>
      <c r="D106" s="347"/>
      <c r="E106" s="212"/>
      <c r="F106" s="347"/>
      <c r="G106" s="347"/>
      <c r="H106" s="212"/>
      <c r="I106" s="358"/>
      <c r="J106" s="347"/>
      <c r="K106" s="212"/>
      <c r="L106" s="347"/>
      <c r="M106" s="347"/>
      <c r="N106" s="212"/>
      <c r="O106" s="347"/>
      <c r="P106" s="347"/>
      <c r="Q106" s="347"/>
      <c r="R106" s="1687">
        <v>23</v>
      </c>
    </row>
    <row r="107" spans="1:18">
      <c r="A107" s="1687">
        <v>24</v>
      </c>
      <c r="B107" s="51" t="s">
        <v>1138</v>
      </c>
      <c r="C107" s="347"/>
      <c r="D107" s="347"/>
      <c r="E107" s="212"/>
      <c r="F107" s="347"/>
      <c r="G107" s="347"/>
      <c r="H107" s="212"/>
      <c r="I107" s="358"/>
      <c r="J107" s="347"/>
      <c r="K107" s="212"/>
      <c r="L107" s="347"/>
      <c r="M107" s="347"/>
      <c r="N107" s="212"/>
      <c r="O107" s="347"/>
      <c r="P107" s="347"/>
      <c r="Q107" s="347"/>
      <c r="R107" s="1687">
        <v>24</v>
      </c>
    </row>
    <row r="108" spans="1:18">
      <c r="A108" s="1687">
        <v>25</v>
      </c>
      <c r="B108" s="51" t="s">
        <v>1139</v>
      </c>
      <c r="C108" s="347"/>
      <c r="D108" s="347"/>
      <c r="E108" s="212"/>
      <c r="F108" s="347"/>
      <c r="G108" s="347"/>
      <c r="H108" s="212"/>
      <c r="I108" s="358"/>
      <c r="J108" s="347"/>
      <c r="K108" s="212"/>
      <c r="L108" s="347"/>
      <c r="M108" s="347"/>
      <c r="N108" s="212"/>
      <c r="O108" s="347"/>
      <c r="P108" s="347"/>
      <c r="Q108" s="347"/>
      <c r="R108" s="1687">
        <v>25</v>
      </c>
    </row>
    <row r="109" spans="1:18">
      <c r="A109" s="1687">
        <v>26</v>
      </c>
      <c r="B109" s="51" t="s">
        <v>1630</v>
      </c>
      <c r="C109" s="347"/>
      <c r="D109" s="347"/>
      <c r="E109" s="212"/>
      <c r="F109" s="347"/>
      <c r="G109" s="347"/>
      <c r="H109" s="212"/>
      <c r="I109" s="358"/>
      <c r="J109" s="347"/>
      <c r="K109" s="212"/>
      <c r="L109" s="347"/>
      <c r="M109" s="347"/>
      <c r="N109" s="212"/>
      <c r="O109" s="347"/>
      <c r="P109" s="347"/>
      <c r="Q109" s="347"/>
      <c r="R109" s="1687">
        <v>26</v>
      </c>
    </row>
    <row r="110" spans="1:18">
      <c r="A110" s="1687">
        <v>27</v>
      </c>
      <c r="B110" s="51" t="s">
        <v>1789</v>
      </c>
      <c r="C110" s="347"/>
      <c r="D110" s="347"/>
      <c r="E110" s="212"/>
      <c r="F110" s="347"/>
      <c r="G110" s="347"/>
      <c r="H110" s="212"/>
      <c r="I110" s="358"/>
      <c r="J110" s="347"/>
      <c r="K110" s="212"/>
      <c r="L110" s="347"/>
      <c r="M110" s="347"/>
      <c r="N110" s="212"/>
      <c r="O110" s="347"/>
      <c r="P110" s="347"/>
      <c r="Q110" s="347"/>
      <c r="R110" s="1687">
        <v>27</v>
      </c>
    </row>
    <row r="111" spans="1:18">
      <c r="A111" s="1687">
        <v>28</v>
      </c>
      <c r="B111" s="51" t="s">
        <v>664</v>
      </c>
      <c r="C111" s="347"/>
      <c r="D111" s="347"/>
      <c r="E111" s="212"/>
      <c r="F111" s="347"/>
      <c r="G111" s="347"/>
      <c r="H111" s="212"/>
      <c r="I111" s="358"/>
      <c r="J111" s="347"/>
      <c r="K111" s="212"/>
      <c r="L111" s="347"/>
      <c r="M111" s="347"/>
      <c r="N111" s="212"/>
      <c r="O111" s="347"/>
      <c r="P111" s="347"/>
      <c r="Q111" s="347"/>
      <c r="R111" s="1687">
        <v>28</v>
      </c>
    </row>
    <row r="112" spans="1:18">
      <c r="A112" s="1687">
        <v>29</v>
      </c>
      <c r="B112" s="51" t="s">
        <v>666</v>
      </c>
      <c r="C112" s="347"/>
      <c r="D112" s="347"/>
      <c r="E112" s="212"/>
      <c r="F112" s="347"/>
      <c r="G112" s="347"/>
      <c r="H112" s="212"/>
      <c r="I112" s="358"/>
      <c r="J112" s="347"/>
      <c r="K112" s="212"/>
      <c r="L112" s="347"/>
      <c r="M112" s="347"/>
      <c r="N112" s="212"/>
      <c r="O112" s="347"/>
      <c r="P112" s="347"/>
      <c r="Q112" s="347"/>
      <c r="R112" s="1687">
        <v>29</v>
      </c>
    </row>
    <row r="113" spans="1:18">
      <c r="A113" s="1687">
        <v>30</v>
      </c>
      <c r="B113" s="51" t="s">
        <v>1140</v>
      </c>
      <c r="C113" s="347"/>
      <c r="D113" s="347"/>
      <c r="E113" s="212"/>
      <c r="F113" s="347"/>
      <c r="G113" s="347"/>
      <c r="H113" s="212"/>
      <c r="I113" s="358"/>
      <c r="J113" s="347"/>
      <c r="K113" s="212"/>
      <c r="L113" s="347"/>
      <c r="M113" s="347"/>
      <c r="N113" s="212"/>
      <c r="O113" s="347"/>
      <c r="P113" s="347"/>
      <c r="Q113" s="347"/>
      <c r="R113" s="1687">
        <v>30</v>
      </c>
    </row>
    <row r="114" spans="1:18">
      <c r="A114" s="1687">
        <v>31</v>
      </c>
      <c r="B114" s="51" t="s">
        <v>214</v>
      </c>
      <c r="C114" s="347"/>
      <c r="D114" s="347"/>
      <c r="E114" s="212"/>
      <c r="F114" s="347"/>
      <c r="G114" s="347"/>
      <c r="H114" s="212"/>
      <c r="I114" s="358"/>
      <c r="J114" s="347"/>
      <c r="K114" s="212"/>
      <c r="L114" s="347"/>
      <c r="M114" s="347"/>
      <c r="N114" s="212"/>
      <c r="O114" s="347"/>
      <c r="P114" s="347"/>
      <c r="Q114" s="347"/>
      <c r="R114" s="1687">
        <v>31</v>
      </c>
    </row>
    <row r="115" spans="1:18">
      <c r="A115" s="1687">
        <v>32</v>
      </c>
      <c r="B115" s="51" t="s">
        <v>1141</v>
      </c>
      <c r="C115" s="347"/>
      <c r="D115" s="347"/>
      <c r="E115" s="212"/>
      <c r="F115" s="347"/>
      <c r="G115" s="347"/>
      <c r="H115" s="212"/>
      <c r="I115" s="358"/>
      <c r="J115" s="347"/>
      <c r="K115" s="212"/>
      <c r="L115" s="347"/>
      <c r="M115" s="347"/>
      <c r="N115" s="212"/>
      <c r="O115" s="347"/>
      <c r="P115" s="347"/>
      <c r="Q115" s="347"/>
      <c r="R115" s="1687">
        <v>32</v>
      </c>
    </row>
    <row r="116" spans="1:18">
      <c r="A116" s="1687">
        <v>33</v>
      </c>
      <c r="B116" s="51" t="s">
        <v>1142</v>
      </c>
      <c r="C116" s="344"/>
      <c r="D116" s="344"/>
      <c r="E116" s="216"/>
      <c r="F116" s="344"/>
      <c r="G116" s="344"/>
      <c r="H116" s="216"/>
      <c r="I116" s="357"/>
      <c r="J116" s="344"/>
      <c r="K116" s="216"/>
      <c r="L116" s="344"/>
      <c r="M116" s="344"/>
      <c r="N116" s="216"/>
      <c r="O116" s="344"/>
      <c r="P116" s="344"/>
      <c r="Q116" s="344"/>
      <c r="R116" s="1687">
        <v>33</v>
      </c>
    </row>
    <row r="117" spans="1:18" ht="15.75" thickBot="1">
      <c r="A117" s="1687">
        <v>34</v>
      </c>
      <c r="B117" s="51" t="s">
        <v>1143</v>
      </c>
      <c r="C117" s="2013"/>
      <c r="D117" s="2013"/>
      <c r="E117" s="2014"/>
      <c r="F117" s="2013"/>
      <c r="G117" s="2013"/>
      <c r="H117" s="2014"/>
      <c r="I117" s="2015"/>
      <c r="J117" s="2013"/>
      <c r="K117" s="2014"/>
      <c r="L117" s="2013"/>
      <c r="M117" s="2013"/>
      <c r="N117" s="2014"/>
      <c r="O117" s="2013"/>
      <c r="P117" s="2013"/>
      <c r="Q117" s="2013"/>
      <c r="R117" s="1687">
        <v>34</v>
      </c>
    </row>
    <row r="118" spans="1:18" ht="15.75" thickBot="1">
      <c r="A118" s="1687">
        <v>35</v>
      </c>
      <c r="B118" s="51" t="s">
        <v>1144</v>
      </c>
      <c r="C118" s="2016"/>
      <c r="D118" s="2016"/>
      <c r="E118" s="2016"/>
      <c r="F118" s="2016"/>
      <c r="G118" s="2016"/>
      <c r="H118" s="2016"/>
      <c r="I118" s="1983"/>
      <c r="J118" s="1984"/>
      <c r="K118" s="2016"/>
      <c r="L118" s="1984"/>
      <c r="M118" s="1984"/>
      <c r="N118" s="2016"/>
      <c r="O118" s="1984"/>
      <c r="P118" s="1984"/>
      <c r="Q118" s="1984"/>
      <c r="R118" s="1687">
        <v>35</v>
      </c>
    </row>
    <row r="119" spans="1:18">
      <c r="A119" s="1357">
        <v>36</v>
      </c>
      <c r="B119" s="48" t="s">
        <v>1145</v>
      </c>
      <c r="C119" s="48"/>
      <c r="D119" s="48"/>
      <c r="E119" s="48"/>
      <c r="F119" s="48"/>
      <c r="G119" s="48"/>
      <c r="H119" s="48"/>
      <c r="I119" s="1357"/>
      <c r="J119" s="48"/>
      <c r="K119" s="48"/>
      <c r="L119" s="48"/>
      <c r="M119" s="48"/>
      <c r="N119" s="48"/>
      <c r="O119" s="48"/>
      <c r="P119" s="48"/>
      <c r="Q119" s="11"/>
      <c r="R119" s="1357">
        <v>36</v>
      </c>
    </row>
    <row r="120" spans="1:18">
      <c r="A120" s="1687"/>
      <c r="B120" s="51" t="s">
        <v>1146</v>
      </c>
      <c r="C120" s="51"/>
      <c r="D120" s="51"/>
      <c r="E120" s="51"/>
      <c r="F120" s="51"/>
      <c r="G120" s="51"/>
      <c r="H120" s="51"/>
      <c r="I120" s="1687"/>
      <c r="J120" s="51"/>
      <c r="K120" s="51"/>
      <c r="L120" s="51"/>
      <c r="M120" s="51"/>
      <c r="N120" s="51"/>
      <c r="O120" s="51"/>
      <c r="P120" s="51"/>
      <c r="Q120" s="52"/>
      <c r="R120" s="1687"/>
    </row>
    <row r="121" spans="1:18">
      <c r="A121" s="1687">
        <v>37</v>
      </c>
      <c r="B121" s="51" t="s">
        <v>1147</v>
      </c>
      <c r="C121" s="212"/>
      <c r="D121" s="212"/>
      <c r="E121" s="212"/>
      <c r="F121" s="212"/>
      <c r="G121" s="212"/>
      <c r="H121" s="212"/>
      <c r="I121" s="1688"/>
      <c r="J121" s="212"/>
      <c r="K121" s="212"/>
      <c r="L121" s="212"/>
      <c r="M121" s="212"/>
      <c r="N121" s="212"/>
      <c r="O121" s="212"/>
      <c r="P121" s="212"/>
      <c r="Q121" s="347"/>
      <c r="R121" s="1687">
        <v>37</v>
      </c>
    </row>
    <row r="122" spans="1:18">
      <c r="A122" s="1357">
        <v>38</v>
      </c>
      <c r="B122" s="48" t="s">
        <v>780</v>
      </c>
      <c r="C122" s="204"/>
      <c r="D122" s="204"/>
      <c r="E122" s="204"/>
      <c r="F122" s="204"/>
      <c r="G122" s="204"/>
      <c r="H122" s="204"/>
      <c r="I122" s="1689"/>
      <c r="J122" s="204"/>
      <c r="K122" s="204"/>
      <c r="L122" s="204"/>
      <c r="M122" s="204"/>
      <c r="N122" s="204"/>
      <c r="O122" s="204"/>
      <c r="P122" s="204"/>
      <c r="Q122" s="199"/>
      <c r="R122" s="1357">
        <v>38</v>
      </c>
    </row>
    <row r="123" spans="1:18">
      <c r="A123" s="1687"/>
      <c r="B123" s="51" t="s">
        <v>515</v>
      </c>
      <c r="C123" s="212"/>
      <c r="D123" s="212"/>
      <c r="E123" s="212"/>
      <c r="F123" s="212"/>
      <c r="G123" s="212"/>
      <c r="H123" s="212"/>
      <c r="I123" s="1688"/>
      <c r="J123" s="212"/>
      <c r="K123" s="212"/>
      <c r="L123" s="212"/>
      <c r="M123" s="212"/>
      <c r="N123" s="212"/>
      <c r="O123" s="212"/>
      <c r="P123" s="212"/>
      <c r="Q123" s="347"/>
      <c r="R123" s="1687"/>
    </row>
    <row r="124" spans="1:18">
      <c r="A124" s="1357">
        <v>39</v>
      </c>
      <c r="B124" s="48" t="s">
        <v>2222</v>
      </c>
      <c r="C124" s="2017"/>
      <c r="D124" s="2017"/>
      <c r="E124" s="2017"/>
      <c r="F124" s="2017"/>
      <c r="G124" s="2017"/>
      <c r="H124" s="2017"/>
      <c r="I124" s="2018"/>
      <c r="J124" s="2017"/>
      <c r="K124" s="2017"/>
      <c r="L124" s="2017"/>
      <c r="M124" s="2017"/>
      <c r="N124" s="2017"/>
      <c r="O124" s="2017"/>
      <c r="P124" s="2017"/>
      <c r="Q124" s="2019"/>
      <c r="R124" s="1357">
        <v>39</v>
      </c>
    </row>
    <row r="125" spans="1:18">
      <c r="A125" s="1687"/>
      <c r="B125" s="51" t="s">
        <v>2223</v>
      </c>
      <c r="C125" s="2020"/>
      <c r="D125" s="2020"/>
      <c r="E125" s="2020"/>
      <c r="F125" s="2020"/>
      <c r="G125" s="2020"/>
      <c r="H125" s="2020"/>
      <c r="I125" s="2021"/>
      <c r="J125" s="2020"/>
      <c r="K125" s="2020"/>
      <c r="L125" s="2020"/>
      <c r="M125" s="2020"/>
      <c r="N125" s="2020"/>
      <c r="O125" s="2020"/>
      <c r="P125" s="2020"/>
      <c r="Q125" s="2022"/>
      <c r="R125" s="1687"/>
    </row>
    <row r="126" spans="1:18">
      <c r="A126" s="1687">
        <v>40</v>
      </c>
      <c r="B126" s="51" t="s">
        <v>2224</v>
      </c>
      <c r="C126" s="2020"/>
      <c r="D126" s="2020"/>
      <c r="E126" s="2020"/>
      <c r="F126" s="2020"/>
      <c r="G126" s="2020"/>
      <c r="H126" s="2020"/>
      <c r="I126" s="2021"/>
      <c r="J126" s="2020"/>
      <c r="K126" s="2020"/>
      <c r="L126" s="2020"/>
      <c r="M126" s="2020"/>
      <c r="N126" s="2020"/>
      <c r="O126" s="2020"/>
      <c r="P126" s="2020"/>
      <c r="Q126" s="2022"/>
      <c r="R126" s="1687">
        <v>40</v>
      </c>
    </row>
    <row r="127" spans="1:18">
      <c r="A127" s="1687">
        <v>41</v>
      </c>
      <c r="B127" s="51" t="s">
        <v>2225</v>
      </c>
      <c r="C127" s="2020"/>
      <c r="D127" s="2020"/>
      <c r="E127" s="2020"/>
      <c r="F127" s="2020"/>
      <c r="G127" s="2020"/>
      <c r="H127" s="2020"/>
      <c r="I127" s="2021"/>
      <c r="J127" s="2020"/>
      <c r="K127" s="2020"/>
      <c r="L127" s="2020"/>
      <c r="M127" s="2020"/>
      <c r="N127" s="2020"/>
      <c r="O127" s="2020"/>
      <c r="P127" s="2020"/>
      <c r="Q127" s="2022"/>
      <c r="R127" s="1687">
        <v>41</v>
      </c>
    </row>
    <row r="128" spans="1:18">
      <c r="A128" s="1687">
        <v>42</v>
      </c>
      <c r="B128" s="51" t="s">
        <v>2226</v>
      </c>
      <c r="C128" s="2020"/>
      <c r="D128" s="2020"/>
      <c r="E128" s="2020"/>
      <c r="F128" s="2020"/>
      <c r="G128" s="2020"/>
      <c r="H128" s="2020"/>
      <c r="I128" s="2021"/>
      <c r="J128" s="2020"/>
      <c r="K128" s="2020"/>
      <c r="L128" s="2020"/>
      <c r="M128" s="2020"/>
      <c r="N128" s="2020"/>
      <c r="O128" s="2020"/>
      <c r="P128" s="2020"/>
      <c r="Q128" s="2022"/>
      <c r="R128" s="1687">
        <v>42</v>
      </c>
    </row>
    <row r="129" spans="1:18" ht="15.75" thickBot="1">
      <c r="A129" s="1908">
        <v>43</v>
      </c>
      <c r="B129" s="74" t="s">
        <v>2227</v>
      </c>
      <c r="C129" s="234"/>
      <c r="D129" s="234"/>
      <c r="E129" s="234"/>
      <c r="F129" s="234"/>
      <c r="G129" s="234"/>
      <c r="H129" s="234"/>
      <c r="I129" s="1691"/>
      <c r="J129" s="234"/>
      <c r="K129" s="234"/>
      <c r="L129" s="234"/>
      <c r="M129" s="234"/>
      <c r="N129" s="234"/>
      <c r="O129" s="234"/>
      <c r="P129" s="234"/>
      <c r="Q129" s="356"/>
      <c r="R129" s="1908">
        <v>43</v>
      </c>
    </row>
    <row r="130" spans="1:18" ht="15.75">
      <c r="A130" s="75" t="s">
        <v>2228</v>
      </c>
      <c r="B130" s="11"/>
      <c r="C130" s="11"/>
      <c r="D130" s="11"/>
      <c r="E130" s="11"/>
      <c r="F130" s="11"/>
      <c r="G130" s="11"/>
      <c r="H130" s="11"/>
      <c r="I130" s="75" t="s">
        <v>2228</v>
      </c>
      <c r="J130" s="11"/>
      <c r="K130" s="11"/>
      <c r="L130" s="11"/>
      <c r="M130" s="11"/>
      <c r="N130" s="11"/>
      <c r="O130" s="11"/>
      <c r="P130" s="11"/>
      <c r="Q130" s="44" t="s">
        <v>2229</v>
      </c>
      <c r="R130" s="44"/>
    </row>
    <row r="131" spans="1:18">
      <c r="A131" s="44" t="s">
        <v>2232</v>
      </c>
      <c r="B131" s="44"/>
      <c r="C131" s="44"/>
      <c r="D131" s="44"/>
      <c r="E131" s="44"/>
      <c r="F131" s="44"/>
      <c r="G131" s="44"/>
      <c r="H131" s="44"/>
      <c r="I131" s="44" t="s">
        <v>2233</v>
      </c>
      <c r="J131" s="44"/>
      <c r="K131" s="44"/>
      <c r="L131" s="44"/>
      <c r="M131" s="44"/>
      <c r="N131" s="44"/>
      <c r="O131" s="44"/>
      <c r="P131" s="44"/>
      <c r="Q131" s="44"/>
      <c r="R131" s="44"/>
    </row>
  </sheetData>
  <phoneticPr fontId="0" type="noConversion"/>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2" max="16383" man="1"/>
  </rowBreaks>
  <colBreaks count="1" manualBreakCount="1">
    <brk id="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1">
    <tabColor rgb="FF00B050"/>
    <pageSetUpPr fitToPage="1"/>
  </sheetPr>
  <dimension ref="A1:N137"/>
  <sheetViews>
    <sheetView defaultGridColor="0" view="pageBreakPreview" topLeftCell="A70" colorId="22" zoomScale="60" zoomScaleNormal="85" workbookViewId="0">
      <selection activeCell="K54" sqref="K54"/>
    </sheetView>
  </sheetViews>
  <sheetFormatPr defaultColWidth="9.6640625" defaultRowHeight="15"/>
  <cols>
    <col min="1" max="1" width="4.6640625" style="4" customWidth="1"/>
    <col min="2" max="2" width="48.33203125" style="4" customWidth="1"/>
    <col min="3" max="3" width="14.6640625" style="4" customWidth="1"/>
    <col min="4" max="4" width="13.6640625" style="4" customWidth="1"/>
    <col min="5" max="5" width="14.6640625" style="4" customWidth="1"/>
    <col min="6" max="6" width="13.6640625" style="4" customWidth="1"/>
    <col min="7" max="7" width="2.6640625" style="4" customWidth="1"/>
    <col min="8" max="9" width="15.6640625" style="4" customWidth="1"/>
    <col min="10" max="10" width="17.6640625" style="4" customWidth="1"/>
    <col min="11" max="13" width="15.6640625" style="4" customWidth="1"/>
    <col min="14" max="14" width="4.6640625" style="4" customWidth="1"/>
    <col min="15" max="16384" width="9.6640625" style="4"/>
  </cols>
  <sheetData>
    <row r="1" spans="1:14">
      <c r="A1" s="13" t="s">
        <v>2838</v>
      </c>
      <c r="B1" s="41"/>
      <c r="C1" s="1232" t="s">
        <v>3932</v>
      </c>
      <c r="D1" s="429"/>
      <c r="E1" s="1356" t="s">
        <v>2840</v>
      </c>
      <c r="F1" s="1356" t="s">
        <v>2841</v>
      </c>
      <c r="G1" s="11"/>
      <c r="H1" s="13" t="s">
        <v>2838</v>
      </c>
      <c r="I1" s="42"/>
      <c r="J1" s="1232" t="s">
        <v>3932</v>
      </c>
      <c r="K1" s="429"/>
      <c r="L1" s="1356" t="s">
        <v>2840</v>
      </c>
      <c r="M1" s="261" t="s">
        <v>2841</v>
      </c>
      <c r="N1" s="263"/>
    </row>
    <row r="2" spans="1:14">
      <c r="A2" s="47" t="str">
        <f>'Data Sheet'!$C$25</f>
        <v>Orange and Rockland Utilities, Inc</v>
      </c>
      <c r="B2" s="11"/>
      <c r="C2" s="47" t="s">
        <v>683</v>
      </c>
      <c r="D2" s="11"/>
      <c r="E2" s="1864" t="s">
        <v>2842</v>
      </c>
      <c r="F2" s="265"/>
      <c r="G2" s="11"/>
      <c r="H2" s="47" t="str">
        <f>'Data Sheet'!$C$25</f>
        <v>Orange and Rockland Utilities, Inc</v>
      </c>
      <c r="I2" s="48"/>
      <c r="J2" s="47" t="s">
        <v>683</v>
      </c>
      <c r="K2" s="11"/>
      <c r="L2" s="1864" t="s">
        <v>2842</v>
      </c>
      <c r="M2" s="202"/>
      <c r="N2" s="45"/>
    </row>
    <row r="3" spans="1:14" ht="15" customHeight="1" thickBot="1">
      <c r="A3" s="72"/>
      <c r="B3" s="73"/>
      <c r="C3" s="72" t="s">
        <v>301</v>
      </c>
      <c r="D3" s="74"/>
      <c r="E3" s="1986" t="str">
        <f>'Data Sheet'!$C$40</f>
        <v>4/30/2014</v>
      </c>
      <c r="F3" s="1908" t="str">
        <f>'Data Sheet'!$C$38</f>
        <v>12/31/2013</v>
      </c>
      <c r="G3" s="11"/>
      <c r="H3" s="72"/>
      <c r="I3" s="74"/>
      <c r="J3" s="72" t="s">
        <v>301</v>
      </c>
      <c r="K3" s="74"/>
      <c r="L3" s="1986" t="str">
        <f>'Data Sheet'!$C$40</f>
        <v>4/30/2014</v>
      </c>
      <c r="M3" s="400" t="str">
        <f>'Data Sheet'!$C$38</f>
        <v>12/31/2013</v>
      </c>
      <c r="N3" s="402"/>
    </row>
    <row r="4" spans="1:14" ht="15" customHeight="1" thickBot="1">
      <c r="A4" s="424" t="s">
        <v>2234</v>
      </c>
      <c r="B4" s="425"/>
      <c r="C4" s="425"/>
      <c r="D4" s="401"/>
      <c r="E4" s="401"/>
      <c r="F4" s="1358"/>
      <c r="G4" s="11"/>
      <c r="H4" s="424" t="s">
        <v>4110</v>
      </c>
      <c r="I4" s="425"/>
      <c r="J4" s="425"/>
      <c r="K4" s="425"/>
      <c r="L4" s="401"/>
      <c r="M4" s="1910"/>
      <c r="N4" s="74"/>
    </row>
    <row r="5" spans="1:14" ht="15.75">
      <c r="A5" s="43"/>
      <c r="B5" s="46"/>
      <c r="C5" s="46"/>
      <c r="D5" s="44"/>
      <c r="E5" s="44"/>
      <c r="F5" s="263"/>
      <c r="G5" s="11"/>
      <c r="H5" s="43"/>
      <c r="I5" s="46"/>
      <c r="J5" s="46"/>
      <c r="K5" s="46"/>
      <c r="L5" s="44"/>
      <c r="M5" s="262"/>
      <c r="N5" s="48"/>
    </row>
    <row r="6" spans="1:14">
      <c r="A6" s="47" t="s">
        <v>4111</v>
      </c>
      <c r="B6" s="11"/>
      <c r="C6" s="11" t="s">
        <v>4112</v>
      </c>
      <c r="D6" s="11"/>
      <c r="E6" s="11"/>
      <c r="F6" s="48"/>
      <c r="G6" s="11"/>
      <c r="H6" s="47" t="s">
        <v>3168</v>
      </c>
      <c r="I6" s="11"/>
      <c r="J6" s="11"/>
      <c r="K6" s="11" t="s">
        <v>3169</v>
      </c>
      <c r="L6" s="11"/>
      <c r="M6" s="11"/>
      <c r="N6" s="48"/>
    </row>
    <row r="7" spans="1:14">
      <c r="A7" s="47" t="s">
        <v>4461</v>
      </c>
      <c r="B7" s="11"/>
      <c r="C7" s="11" t="s">
        <v>4462</v>
      </c>
      <c r="D7" s="11"/>
      <c r="E7" s="11"/>
      <c r="F7" s="48"/>
      <c r="G7" s="11"/>
      <c r="H7" s="47" t="s">
        <v>4463</v>
      </c>
      <c r="I7" s="11"/>
      <c r="J7" s="11"/>
      <c r="K7" s="11" t="s">
        <v>4464</v>
      </c>
      <c r="L7" s="11"/>
      <c r="M7" s="11"/>
      <c r="N7" s="48"/>
    </row>
    <row r="8" spans="1:14">
      <c r="A8" s="47" t="s">
        <v>4465</v>
      </c>
      <c r="B8" s="11"/>
      <c r="C8" s="11" t="s">
        <v>2038</v>
      </c>
      <c r="D8" s="11"/>
      <c r="E8" s="11"/>
      <c r="F8" s="48"/>
      <c r="G8" s="11"/>
      <c r="H8" s="47" t="s">
        <v>2039</v>
      </c>
      <c r="I8" s="11"/>
      <c r="J8" s="11"/>
      <c r="K8" s="11" t="s">
        <v>2040</v>
      </c>
      <c r="L8" s="11"/>
      <c r="M8" s="11"/>
      <c r="N8" s="48"/>
    </row>
    <row r="9" spans="1:14">
      <c r="A9" s="47" t="s">
        <v>2041</v>
      </c>
      <c r="B9" s="11"/>
      <c r="C9" s="11" t="s">
        <v>2042</v>
      </c>
      <c r="D9" s="11"/>
      <c r="E9" s="11"/>
      <c r="F9" s="48"/>
      <c r="G9" s="11"/>
      <c r="H9" s="47" t="s">
        <v>2079</v>
      </c>
      <c r="I9" s="11"/>
      <c r="J9" s="11"/>
      <c r="K9" s="11"/>
      <c r="L9" s="11"/>
      <c r="M9" s="11"/>
      <c r="N9" s="48"/>
    </row>
    <row r="10" spans="1:14">
      <c r="A10" s="47" t="s">
        <v>4121</v>
      </c>
      <c r="B10" s="11"/>
      <c r="C10" s="11" t="s">
        <v>1556</v>
      </c>
      <c r="D10" s="11"/>
      <c r="E10" s="11"/>
      <c r="F10" s="48"/>
      <c r="G10" s="11"/>
      <c r="H10" s="47" t="s">
        <v>1557</v>
      </c>
      <c r="I10" s="11"/>
      <c r="J10" s="11"/>
      <c r="K10" s="11"/>
      <c r="L10" s="11"/>
      <c r="M10" s="11"/>
      <c r="N10" s="48"/>
    </row>
    <row r="11" spans="1:14">
      <c r="A11" s="47" t="s">
        <v>1552</v>
      </c>
      <c r="B11" s="11"/>
      <c r="C11" s="11"/>
      <c r="D11" s="11"/>
      <c r="E11" s="11"/>
      <c r="F11" s="48"/>
      <c r="G11" s="11"/>
      <c r="H11" s="47"/>
      <c r="I11" s="11"/>
      <c r="J11" s="11"/>
      <c r="K11" s="11"/>
      <c r="L11" s="11"/>
      <c r="M11" s="11"/>
      <c r="N11" s="48"/>
    </row>
    <row r="12" spans="1:14" ht="15.75" thickBot="1">
      <c r="A12" s="72"/>
      <c r="B12" s="73"/>
      <c r="C12" s="73"/>
      <c r="D12" s="73"/>
      <c r="E12" s="73"/>
      <c r="F12" s="74"/>
      <c r="G12" s="11"/>
      <c r="H12" s="72"/>
      <c r="I12" s="73"/>
      <c r="J12" s="73"/>
      <c r="K12" s="73"/>
      <c r="L12" s="73"/>
      <c r="M12" s="73"/>
      <c r="N12" s="74"/>
    </row>
    <row r="13" spans="1:14">
      <c r="A13" s="1357"/>
      <c r="B13" s="48"/>
      <c r="C13" s="11"/>
      <c r="D13" s="48"/>
      <c r="E13" s="11"/>
      <c r="F13" s="48"/>
      <c r="G13" s="11"/>
      <c r="H13" s="47"/>
      <c r="I13" s="48"/>
      <c r="J13" s="11"/>
      <c r="K13" s="48"/>
      <c r="L13" s="11"/>
      <c r="M13" s="48"/>
      <c r="N13" s="48"/>
    </row>
    <row r="14" spans="1:14">
      <c r="A14" s="1686"/>
      <c r="B14" s="48"/>
      <c r="C14" s="11" t="s">
        <v>1553</v>
      </c>
      <c r="D14" s="1867"/>
      <c r="E14" s="11" t="s">
        <v>1553</v>
      </c>
      <c r="F14" s="48"/>
      <c r="G14" s="11"/>
      <c r="H14" s="47" t="s">
        <v>1554</v>
      </c>
      <c r="I14" s="45"/>
      <c r="J14" s="47" t="s">
        <v>1554</v>
      </c>
      <c r="K14" s="48"/>
      <c r="L14" s="47" t="s">
        <v>1554</v>
      </c>
      <c r="M14" s="48"/>
      <c r="N14" s="48"/>
    </row>
    <row r="15" spans="1:14">
      <c r="A15" s="265" t="s">
        <v>4231</v>
      </c>
      <c r="B15" s="45" t="s">
        <v>3741</v>
      </c>
      <c r="C15" s="11" t="s">
        <v>1615</v>
      </c>
      <c r="D15" s="48"/>
      <c r="E15" s="11" t="s">
        <v>1615</v>
      </c>
      <c r="F15" s="48"/>
      <c r="G15" s="11"/>
      <c r="H15" s="47" t="s">
        <v>1616</v>
      </c>
      <c r="I15" s="1867"/>
      <c r="J15" s="47" t="s">
        <v>1616</v>
      </c>
      <c r="K15" s="48"/>
      <c r="L15" s="47" t="s">
        <v>1616</v>
      </c>
      <c r="M15" s="48"/>
      <c r="N15" s="265" t="s">
        <v>4231</v>
      </c>
    </row>
    <row r="16" spans="1:14">
      <c r="A16" s="265" t="s">
        <v>4234</v>
      </c>
      <c r="B16" s="45"/>
      <c r="C16" s="11"/>
      <c r="D16" s="48"/>
      <c r="E16" s="11"/>
      <c r="F16" s="48"/>
      <c r="G16" s="11"/>
      <c r="H16" s="1864"/>
      <c r="I16" s="1867"/>
      <c r="J16" s="11"/>
      <c r="K16" s="48"/>
      <c r="L16" s="11"/>
      <c r="M16" s="48"/>
      <c r="N16" s="265" t="s">
        <v>4234</v>
      </c>
    </row>
    <row r="17" spans="1:14" ht="15.75" thickBot="1">
      <c r="A17" s="266"/>
      <c r="B17" s="402" t="s">
        <v>74</v>
      </c>
      <c r="C17" s="401" t="s">
        <v>2140</v>
      </c>
      <c r="D17" s="402"/>
      <c r="E17" s="401" t="s">
        <v>2141</v>
      </c>
      <c r="F17" s="402"/>
      <c r="G17" s="11"/>
      <c r="H17" s="400" t="s">
        <v>2142</v>
      </c>
      <c r="I17" s="402"/>
      <c r="J17" s="401" t="s">
        <v>4070</v>
      </c>
      <c r="K17" s="402"/>
      <c r="L17" s="401" t="s">
        <v>4071</v>
      </c>
      <c r="M17" s="402"/>
      <c r="N17" s="266"/>
    </row>
    <row r="18" spans="1:14">
      <c r="A18" s="1687">
        <v>1</v>
      </c>
      <c r="B18" s="51" t="s">
        <v>1617</v>
      </c>
      <c r="C18" s="52"/>
      <c r="D18" s="51"/>
      <c r="E18" s="50"/>
      <c r="F18" s="330"/>
      <c r="G18" s="11"/>
      <c r="H18" s="49"/>
      <c r="I18" s="51"/>
      <c r="J18" s="52"/>
      <c r="K18" s="51"/>
      <c r="L18" s="50"/>
      <c r="M18" s="330"/>
      <c r="N18" s="1687">
        <v>1</v>
      </c>
    </row>
    <row r="19" spans="1:14">
      <c r="A19" s="1687">
        <v>2</v>
      </c>
      <c r="B19" s="51" t="s">
        <v>1618</v>
      </c>
      <c r="C19" s="52"/>
      <c r="D19" s="51"/>
      <c r="E19" s="1869"/>
      <c r="F19" s="1870"/>
      <c r="G19" s="11"/>
      <c r="H19" s="49"/>
      <c r="I19" s="51"/>
      <c r="J19" s="52"/>
      <c r="K19" s="51"/>
      <c r="L19" s="1869"/>
      <c r="M19" s="1870"/>
      <c r="N19" s="1687">
        <v>2</v>
      </c>
    </row>
    <row r="20" spans="1:14">
      <c r="A20" s="1687">
        <v>3</v>
      </c>
      <c r="B20" s="51" t="s">
        <v>3855</v>
      </c>
      <c r="C20" s="52"/>
      <c r="D20" s="51"/>
      <c r="E20" s="1869"/>
      <c r="F20" s="1870"/>
      <c r="G20" s="11"/>
      <c r="H20" s="49"/>
      <c r="I20" s="51"/>
      <c r="J20" s="52"/>
      <c r="K20" s="51"/>
      <c r="L20" s="1869"/>
      <c r="M20" s="1870"/>
      <c r="N20" s="1687">
        <v>3</v>
      </c>
    </row>
    <row r="21" spans="1:14">
      <c r="A21" s="1906">
        <v>4</v>
      </c>
      <c r="B21" s="51" t="s">
        <v>3856</v>
      </c>
      <c r="C21" s="52"/>
      <c r="D21" s="51"/>
      <c r="E21" s="52"/>
      <c r="F21" s="51"/>
      <c r="G21" s="11"/>
      <c r="H21" s="1990"/>
      <c r="I21" s="1991"/>
      <c r="J21" s="52"/>
      <c r="K21" s="51"/>
      <c r="L21" s="52"/>
      <c r="M21" s="51"/>
      <c r="N21" s="1906">
        <v>4</v>
      </c>
    </row>
    <row r="22" spans="1:14">
      <c r="A22" s="1907">
        <v>5</v>
      </c>
      <c r="B22" s="48" t="s">
        <v>1619</v>
      </c>
      <c r="C22" s="11"/>
      <c r="D22" s="48"/>
      <c r="E22" s="11"/>
      <c r="F22" s="48"/>
      <c r="G22" s="11"/>
      <c r="H22" s="1460"/>
      <c r="I22" s="1982"/>
      <c r="J22" s="11"/>
      <c r="K22" s="48"/>
      <c r="L22" s="11"/>
      <c r="M22" s="48"/>
      <c r="N22" s="1907">
        <v>5</v>
      </c>
    </row>
    <row r="23" spans="1:14">
      <c r="A23" s="1906"/>
      <c r="B23" s="51" t="s">
        <v>2952</v>
      </c>
      <c r="C23" s="52"/>
      <c r="D23" s="51"/>
      <c r="E23" s="52"/>
      <c r="F23" s="51"/>
      <c r="G23" s="11"/>
      <c r="H23" s="1990"/>
      <c r="I23" s="1991"/>
      <c r="J23" s="52"/>
      <c r="K23" s="51"/>
      <c r="L23" s="52"/>
      <c r="M23" s="51"/>
      <c r="N23" s="1906"/>
    </row>
    <row r="24" spans="1:14">
      <c r="A24" s="1906">
        <v>6</v>
      </c>
      <c r="B24" s="51" t="s">
        <v>2953</v>
      </c>
      <c r="C24" s="52"/>
      <c r="D24" s="51"/>
      <c r="E24" s="52"/>
      <c r="F24" s="51"/>
      <c r="G24" s="11"/>
      <c r="H24" s="1990"/>
      <c r="I24" s="1991"/>
      <c r="J24" s="52"/>
      <c r="K24" s="51"/>
      <c r="L24" s="52"/>
      <c r="M24" s="51"/>
      <c r="N24" s="1906">
        <v>6</v>
      </c>
    </row>
    <row r="25" spans="1:14">
      <c r="A25" s="1906">
        <v>7</v>
      </c>
      <c r="B25" s="51" t="s">
        <v>3860</v>
      </c>
      <c r="C25" s="52"/>
      <c r="D25" s="51"/>
      <c r="E25" s="52"/>
      <c r="F25" s="51"/>
      <c r="G25" s="11"/>
      <c r="H25" s="1990"/>
      <c r="I25" s="1991"/>
      <c r="J25" s="52"/>
      <c r="K25" s="51"/>
      <c r="L25" s="52"/>
      <c r="M25" s="51"/>
      <c r="N25" s="1906">
        <v>7</v>
      </c>
    </row>
    <row r="26" spans="1:14">
      <c r="A26" s="1906">
        <v>8</v>
      </c>
      <c r="B26" s="51" t="s">
        <v>2954</v>
      </c>
      <c r="C26" s="52"/>
      <c r="D26" s="51"/>
      <c r="E26" s="52"/>
      <c r="F26" s="51"/>
      <c r="G26" s="11"/>
      <c r="H26" s="1990"/>
      <c r="I26" s="1991"/>
      <c r="J26" s="52"/>
      <c r="K26" s="51"/>
      <c r="L26" s="52"/>
      <c r="M26" s="51"/>
      <c r="N26" s="1906">
        <v>8</v>
      </c>
    </row>
    <row r="27" spans="1:14">
      <c r="A27" s="1906">
        <v>9</v>
      </c>
      <c r="B27" s="51" t="s">
        <v>2955</v>
      </c>
      <c r="C27" s="52"/>
      <c r="D27" s="51"/>
      <c r="E27" s="52"/>
      <c r="F27" s="51"/>
      <c r="G27" s="11"/>
      <c r="H27" s="1990"/>
      <c r="I27" s="1991"/>
      <c r="J27" s="52"/>
      <c r="K27" s="51"/>
      <c r="L27" s="52"/>
      <c r="M27" s="51"/>
      <c r="N27" s="1906">
        <v>9</v>
      </c>
    </row>
    <row r="28" spans="1:14">
      <c r="A28" s="1906">
        <v>10</v>
      </c>
      <c r="B28" s="51" t="s">
        <v>2956</v>
      </c>
      <c r="C28" s="52"/>
      <c r="D28" s="51"/>
      <c r="E28" s="52"/>
      <c r="F28" s="51"/>
      <c r="G28" s="11"/>
      <c r="H28" s="1990"/>
      <c r="I28" s="1991"/>
      <c r="J28" s="52"/>
      <c r="K28" s="51"/>
      <c r="L28" s="52"/>
      <c r="M28" s="51"/>
      <c r="N28" s="1906">
        <v>10</v>
      </c>
    </row>
    <row r="29" spans="1:14">
      <c r="A29" s="1906">
        <v>11</v>
      </c>
      <c r="B29" s="51" t="s">
        <v>3864</v>
      </c>
      <c r="C29" s="347"/>
      <c r="D29" s="212"/>
      <c r="E29" s="347"/>
      <c r="F29" s="212"/>
      <c r="G29" s="199"/>
      <c r="H29" s="1992"/>
      <c r="I29" s="1993"/>
      <c r="J29" s="347"/>
      <c r="K29" s="212"/>
      <c r="L29" s="347"/>
      <c r="M29" s="212"/>
      <c r="N29" s="1906">
        <v>11</v>
      </c>
    </row>
    <row r="30" spans="1:14">
      <c r="A30" s="1906">
        <v>12</v>
      </c>
      <c r="B30" s="51" t="s">
        <v>3865</v>
      </c>
      <c r="C30" s="347"/>
      <c r="D30" s="212"/>
      <c r="E30" s="347"/>
      <c r="F30" s="212"/>
      <c r="G30" s="199"/>
      <c r="H30" s="1992"/>
      <c r="I30" s="1993"/>
      <c r="J30" s="347"/>
      <c r="K30" s="212"/>
      <c r="L30" s="347"/>
      <c r="M30" s="212"/>
      <c r="N30" s="1906">
        <v>12</v>
      </c>
    </row>
    <row r="31" spans="1:14">
      <c r="A31" s="1906">
        <v>13</v>
      </c>
      <c r="B31" s="51" t="s">
        <v>2957</v>
      </c>
      <c r="C31" s="52"/>
      <c r="D31" s="51"/>
      <c r="E31" s="52"/>
      <c r="F31" s="51"/>
      <c r="G31" s="11"/>
      <c r="H31" s="1990"/>
      <c r="I31" s="1991"/>
      <c r="J31" s="52"/>
      <c r="K31" s="51"/>
      <c r="L31" s="52"/>
      <c r="M31" s="51"/>
      <c r="N31" s="1906">
        <v>13</v>
      </c>
    </row>
    <row r="32" spans="1:14">
      <c r="A32" s="1687">
        <v>14</v>
      </c>
      <c r="B32" s="51" t="s">
        <v>2958</v>
      </c>
      <c r="C32" s="344"/>
      <c r="D32" s="216"/>
      <c r="E32" s="344"/>
      <c r="F32" s="216"/>
      <c r="G32" s="283"/>
      <c r="H32" s="357"/>
      <c r="I32" s="216"/>
      <c r="J32" s="344"/>
      <c r="K32" s="216"/>
      <c r="L32" s="344"/>
      <c r="M32" s="216"/>
      <c r="N32" s="1687">
        <v>14</v>
      </c>
    </row>
    <row r="33" spans="1:14">
      <c r="A33" s="1687">
        <v>15</v>
      </c>
      <c r="B33" s="51" t="s">
        <v>2959</v>
      </c>
      <c r="C33" s="347"/>
      <c r="D33" s="212"/>
      <c r="E33" s="347"/>
      <c r="F33" s="212"/>
      <c r="G33" s="199"/>
      <c r="H33" s="358"/>
      <c r="I33" s="212"/>
      <c r="J33" s="347"/>
      <c r="K33" s="212"/>
      <c r="L33" s="347"/>
      <c r="M33" s="212"/>
      <c r="N33" s="1687">
        <v>15</v>
      </c>
    </row>
    <row r="34" spans="1:14">
      <c r="A34" s="1687">
        <v>16</v>
      </c>
      <c r="B34" s="51" t="s">
        <v>3435</v>
      </c>
      <c r="C34" s="347"/>
      <c r="D34" s="212"/>
      <c r="E34" s="347"/>
      <c r="F34" s="212"/>
      <c r="G34" s="199"/>
      <c r="H34" s="358"/>
      <c r="I34" s="212"/>
      <c r="J34" s="347"/>
      <c r="K34" s="212"/>
      <c r="L34" s="347"/>
      <c r="M34" s="212"/>
      <c r="N34" s="1687">
        <v>16</v>
      </c>
    </row>
    <row r="35" spans="1:14">
      <c r="A35" s="1687">
        <v>17</v>
      </c>
      <c r="B35" s="51" t="s">
        <v>3436</v>
      </c>
      <c r="C35" s="347"/>
      <c r="D35" s="212"/>
      <c r="E35" s="347"/>
      <c r="F35" s="212"/>
      <c r="G35" s="199"/>
      <c r="H35" s="358"/>
      <c r="I35" s="212"/>
      <c r="J35" s="347"/>
      <c r="K35" s="212"/>
      <c r="L35" s="347"/>
      <c r="M35" s="212"/>
      <c r="N35" s="1687">
        <v>17</v>
      </c>
    </row>
    <row r="36" spans="1:14">
      <c r="A36" s="1687">
        <v>18</v>
      </c>
      <c r="B36" s="51" t="s">
        <v>3437</v>
      </c>
      <c r="C36" s="347"/>
      <c r="D36" s="212"/>
      <c r="E36" s="347"/>
      <c r="F36" s="212"/>
      <c r="G36" s="199"/>
      <c r="H36" s="358"/>
      <c r="I36" s="212"/>
      <c r="J36" s="347"/>
      <c r="K36" s="212"/>
      <c r="L36" s="347"/>
      <c r="M36" s="212"/>
      <c r="N36" s="1687">
        <v>18</v>
      </c>
    </row>
    <row r="37" spans="1:14">
      <c r="A37" s="1687">
        <v>19</v>
      </c>
      <c r="B37" s="51" t="s">
        <v>3438</v>
      </c>
      <c r="C37" s="344">
        <f>SUM(C32:C36)</f>
        <v>0</v>
      </c>
      <c r="D37" s="216"/>
      <c r="E37" s="344">
        <f>SUM(E32:E36)</f>
        <v>0</v>
      </c>
      <c r="F37" s="216"/>
      <c r="G37" s="283"/>
      <c r="H37" s="357">
        <f>SUM(H32:H36)</f>
        <v>0</v>
      </c>
      <c r="I37" s="216"/>
      <c r="J37" s="344">
        <f>SUM(J32:J36)</f>
        <v>0</v>
      </c>
      <c r="K37" s="216"/>
      <c r="L37" s="344">
        <f>SUM(L32:L36)</f>
        <v>0</v>
      </c>
      <c r="M37" s="216"/>
      <c r="N37" s="1687">
        <v>19</v>
      </c>
    </row>
    <row r="38" spans="1:14">
      <c r="A38" s="1687">
        <v>20</v>
      </c>
      <c r="B38" s="51" t="s">
        <v>3439</v>
      </c>
      <c r="C38" s="1994"/>
      <c r="D38" s="1995"/>
      <c r="E38" s="1994"/>
      <c r="F38" s="1995"/>
      <c r="G38" s="1996"/>
      <c r="H38" s="1997"/>
      <c r="I38" s="1995"/>
      <c r="J38" s="1994"/>
      <c r="K38" s="1995"/>
      <c r="L38" s="1994"/>
      <c r="M38" s="1995"/>
      <c r="N38" s="1687">
        <v>20</v>
      </c>
    </row>
    <row r="39" spans="1:14">
      <c r="A39" s="1687">
        <v>21</v>
      </c>
      <c r="B39" s="51" t="s">
        <v>3440</v>
      </c>
      <c r="C39" s="52"/>
      <c r="D39" s="51"/>
      <c r="E39" s="52"/>
      <c r="F39" s="51"/>
      <c r="G39" s="11"/>
      <c r="H39" s="49"/>
      <c r="I39" s="51"/>
      <c r="J39" s="52"/>
      <c r="K39" s="51"/>
      <c r="L39" s="52"/>
      <c r="M39" s="51"/>
      <c r="N39" s="1687">
        <v>21</v>
      </c>
    </row>
    <row r="40" spans="1:14">
      <c r="A40" s="1687">
        <v>22</v>
      </c>
      <c r="B40" s="51" t="s">
        <v>3441</v>
      </c>
      <c r="C40" s="344"/>
      <c r="D40" s="216"/>
      <c r="E40" s="344"/>
      <c r="F40" s="216"/>
      <c r="G40" s="283"/>
      <c r="H40" s="357"/>
      <c r="I40" s="216"/>
      <c r="J40" s="344"/>
      <c r="K40" s="216"/>
      <c r="L40" s="344"/>
      <c r="M40" s="216"/>
      <c r="N40" s="1687">
        <v>22</v>
      </c>
    </row>
    <row r="41" spans="1:14">
      <c r="A41" s="1687">
        <v>23</v>
      </c>
      <c r="B41" s="51" t="s">
        <v>4043</v>
      </c>
      <c r="C41" s="347"/>
      <c r="D41" s="212"/>
      <c r="E41" s="347"/>
      <c r="F41" s="212"/>
      <c r="G41" s="199"/>
      <c r="H41" s="358"/>
      <c r="I41" s="212"/>
      <c r="J41" s="347"/>
      <c r="K41" s="212"/>
      <c r="L41" s="347"/>
      <c r="M41" s="212"/>
      <c r="N41" s="1687">
        <v>23</v>
      </c>
    </row>
    <row r="42" spans="1:14">
      <c r="A42" s="1687">
        <v>24</v>
      </c>
      <c r="B42" s="51" t="s">
        <v>4044</v>
      </c>
      <c r="C42" s="347"/>
      <c r="D42" s="212"/>
      <c r="E42" s="347"/>
      <c r="F42" s="212"/>
      <c r="G42" s="199"/>
      <c r="H42" s="358"/>
      <c r="I42" s="212"/>
      <c r="J42" s="347"/>
      <c r="K42" s="212"/>
      <c r="L42" s="347"/>
      <c r="M42" s="212"/>
      <c r="N42" s="1687">
        <v>24</v>
      </c>
    </row>
    <row r="43" spans="1:14">
      <c r="A43" s="1687">
        <v>25</v>
      </c>
      <c r="B43" s="51" t="s">
        <v>4045</v>
      </c>
      <c r="C43" s="347"/>
      <c r="D43" s="212"/>
      <c r="E43" s="347"/>
      <c r="F43" s="212"/>
      <c r="G43" s="199"/>
      <c r="H43" s="358"/>
      <c r="I43" s="212"/>
      <c r="J43" s="347"/>
      <c r="K43" s="212"/>
      <c r="L43" s="347"/>
      <c r="M43" s="212"/>
      <c r="N43" s="1687">
        <v>25</v>
      </c>
    </row>
    <row r="44" spans="1:14">
      <c r="A44" s="1687">
        <v>26</v>
      </c>
      <c r="B44" s="51" t="s">
        <v>4046</v>
      </c>
      <c r="C44" s="347"/>
      <c r="D44" s="212"/>
      <c r="E44" s="347"/>
      <c r="F44" s="212"/>
      <c r="G44" s="199"/>
      <c r="H44" s="358"/>
      <c r="I44" s="212"/>
      <c r="J44" s="347"/>
      <c r="K44" s="212"/>
      <c r="L44" s="347"/>
      <c r="M44" s="212"/>
      <c r="N44" s="1687">
        <v>26</v>
      </c>
    </row>
    <row r="45" spans="1:14">
      <c r="A45" s="1687">
        <v>27</v>
      </c>
      <c r="B45" s="51" t="s">
        <v>4047</v>
      </c>
      <c r="C45" s="347"/>
      <c r="D45" s="212"/>
      <c r="E45" s="347"/>
      <c r="F45" s="212"/>
      <c r="G45" s="199"/>
      <c r="H45" s="358"/>
      <c r="I45" s="212"/>
      <c r="J45" s="347"/>
      <c r="K45" s="212"/>
      <c r="L45" s="347"/>
      <c r="M45" s="212"/>
      <c r="N45" s="1687">
        <v>27</v>
      </c>
    </row>
    <row r="46" spans="1:14">
      <c r="A46" s="1687">
        <v>28</v>
      </c>
      <c r="B46" s="51" t="s">
        <v>4048</v>
      </c>
      <c r="C46" s="347"/>
      <c r="D46" s="212"/>
      <c r="E46" s="347"/>
      <c r="F46" s="212"/>
      <c r="G46" s="199"/>
      <c r="H46" s="358"/>
      <c r="I46" s="212"/>
      <c r="J46" s="347"/>
      <c r="K46" s="212"/>
      <c r="L46" s="347"/>
      <c r="M46" s="212"/>
      <c r="N46" s="1687">
        <v>28</v>
      </c>
    </row>
    <row r="47" spans="1:14">
      <c r="A47" s="1687">
        <v>29</v>
      </c>
      <c r="B47" s="51" t="s">
        <v>4049</v>
      </c>
      <c r="C47" s="347"/>
      <c r="D47" s="212"/>
      <c r="E47" s="347"/>
      <c r="F47" s="212"/>
      <c r="G47" s="199"/>
      <c r="H47" s="358"/>
      <c r="I47" s="212"/>
      <c r="J47" s="347"/>
      <c r="K47" s="212"/>
      <c r="L47" s="347"/>
      <c r="M47" s="212"/>
      <c r="N47" s="1687">
        <v>29</v>
      </c>
    </row>
    <row r="48" spans="1:14">
      <c r="A48" s="1687">
        <v>30</v>
      </c>
      <c r="B48" s="51" t="s">
        <v>4050</v>
      </c>
      <c r="C48" s="347"/>
      <c r="D48" s="212"/>
      <c r="E48" s="347"/>
      <c r="F48" s="212"/>
      <c r="G48" s="199"/>
      <c r="H48" s="358"/>
      <c r="I48" s="212"/>
      <c r="J48" s="347"/>
      <c r="K48" s="212"/>
      <c r="L48" s="347"/>
      <c r="M48" s="212"/>
      <c r="N48" s="1687">
        <v>30</v>
      </c>
    </row>
    <row r="49" spans="1:14">
      <c r="A49" s="1687">
        <v>31</v>
      </c>
      <c r="B49" s="51" t="s">
        <v>4051</v>
      </c>
      <c r="C49" s="347"/>
      <c r="D49" s="212"/>
      <c r="E49" s="347"/>
      <c r="F49" s="212"/>
      <c r="G49" s="199"/>
      <c r="H49" s="358"/>
      <c r="I49" s="212"/>
      <c r="K49" s="212"/>
      <c r="L49" s="347"/>
      <c r="M49" s="212"/>
      <c r="N49" s="1687">
        <v>31</v>
      </c>
    </row>
    <row r="50" spans="1:14">
      <c r="A50" s="1687">
        <v>32</v>
      </c>
      <c r="B50" s="51" t="s">
        <v>4052</v>
      </c>
      <c r="C50" s="347"/>
      <c r="D50" s="212"/>
      <c r="E50" s="347"/>
      <c r="F50" s="212"/>
      <c r="G50" s="199"/>
      <c r="H50" s="358"/>
      <c r="I50" s="212"/>
      <c r="J50" s="347"/>
      <c r="K50" s="212"/>
      <c r="L50" s="347"/>
      <c r="M50" s="212"/>
      <c r="N50" s="1687">
        <v>32</v>
      </c>
    </row>
    <row r="51" spans="1:14">
      <c r="A51" s="1687">
        <v>33</v>
      </c>
      <c r="B51" s="51" t="s">
        <v>4053</v>
      </c>
      <c r="C51" s="344">
        <f>SUM(C40:C50)</f>
        <v>0</v>
      </c>
      <c r="D51" s="216"/>
      <c r="E51" s="344">
        <f>SUM(E40:E50)</f>
        <v>0</v>
      </c>
      <c r="F51" s="216"/>
      <c r="G51" s="283"/>
      <c r="H51" s="357">
        <f>SUM(H40:H50)</f>
        <v>0</v>
      </c>
      <c r="I51" s="347"/>
      <c r="J51" s="344">
        <f>SUM(J40:J50)</f>
        <v>0</v>
      </c>
      <c r="K51" s="216"/>
      <c r="L51" s="344">
        <f>SUM(L40:L50)</f>
        <v>0</v>
      </c>
      <c r="M51" s="216"/>
      <c r="N51" s="1687">
        <v>33</v>
      </c>
    </row>
    <row r="52" spans="1:14">
      <c r="A52" s="1687">
        <v>34</v>
      </c>
      <c r="B52" s="51" t="s">
        <v>3234</v>
      </c>
      <c r="C52" s="1994"/>
      <c r="D52" s="1995"/>
      <c r="E52" s="1994"/>
      <c r="F52" s="1995"/>
      <c r="G52" s="1996"/>
      <c r="H52" s="1997"/>
      <c r="I52" s="1995"/>
      <c r="J52" s="1994"/>
      <c r="K52" s="1995"/>
      <c r="L52" s="1994"/>
      <c r="M52" s="1995"/>
      <c r="N52" s="1687">
        <v>34</v>
      </c>
    </row>
    <row r="53" spans="1:14">
      <c r="A53" s="1357"/>
      <c r="B53" s="48"/>
      <c r="C53" s="11"/>
      <c r="D53" s="48"/>
      <c r="E53" s="11"/>
      <c r="F53" s="48"/>
      <c r="G53" s="11"/>
      <c r="H53" s="47"/>
      <c r="I53" s="11"/>
      <c r="J53" s="11"/>
      <c r="K53" s="11"/>
      <c r="L53" s="11"/>
      <c r="M53" s="11"/>
      <c r="N53" s="1357"/>
    </row>
    <row r="54" spans="1:14">
      <c r="A54" s="1357"/>
      <c r="B54" s="48"/>
      <c r="C54" s="11"/>
      <c r="D54" s="48"/>
      <c r="E54" s="11"/>
      <c r="F54" s="48"/>
      <c r="G54" s="11"/>
      <c r="H54" s="47"/>
      <c r="I54" s="11"/>
      <c r="J54" s="11"/>
      <c r="K54" s="11"/>
      <c r="L54" s="11"/>
      <c r="M54" s="11"/>
      <c r="N54" s="1357"/>
    </row>
    <row r="55" spans="1:14">
      <c r="A55" s="1357"/>
      <c r="B55" s="48"/>
      <c r="C55" s="11"/>
      <c r="D55" s="48"/>
      <c r="E55" s="11"/>
      <c r="F55" s="48"/>
      <c r="G55" s="11"/>
      <c r="H55" s="47"/>
      <c r="I55" s="11"/>
      <c r="J55" s="11"/>
      <c r="K55" s="11"/>
      <c r="L55" s="11"/>
      <c r="M55" s="11"/>
      <c r="N55" s="1357"/>
    </row>
    <row r="56" spans="1:14">
      <c r="A56" s="1357"/>
      <c r="B56" s="48"/>
      <c r="C56" s="11"/>
      <c r="D56" s="48"/>
      <c r="E56" s="11"/>
      <c r="F56" s="48"/>
      <c r="G56" s="11"/>
      <c r="H56" s="47"/>
      <c r="I56" s="11"/>
      <c r="J56" s="11"/>
      <c r="K56" s="11"/>
      <c r="L56" s="11"/>
      <c r="M56" s="11"/>
      <c r="N56" s="1357"/>
    </row>
    <row r="57" spans="1:14">
      <c r="A57" s="1357"/>
      <c r="B57" s="48"/>
      <c r="C57" s="11"/>
      <c r="D57" s="48"/>
      <c r="E57" s="11"/>
      <c r="F57" s="48"/>
      <c r="G57" s="11"/>
      <c r="H57" s="47"/>
      <c r="I57" s="11"/>
      <c r="J57" s="11"/>
      <c r="K57" s="11"/>
      <c r="L57" s="11"/>
      <c r="M57" s="11"/>
      <c r="N57" s="1357"/>
    </row>
    <row r="58" spans="1:14">
      <c r="A58" s="1357"/>
      <c r="B58" s="48"/>
      <c r="C58" s="11"/>
      <c r="D58" s="48"/>
      <c r="E58" s="11"/>
      <c r="F58" s="48"/>
      <c r="G58" s="11"/>
      <c r="H58" s="47"/>
      <c r="I58" s="11"/>
      <c r="J58" s="11"/>
      <c r="K58" s="11"/>
      <c r="L58" s="11"/>
      <c r="M58" s="11"/>
      <c r="N58" s="1357"/>
    </row>
    <row r="59" spans="1:14">
      <c r="A59" s="1357"/>
      <c r="B59" s="48"/>
      <c r="C59" s="11"/>
      <c r="D59" s="48"/>
      <c r="E59" s="11"/>
      <c r="F59" s="48"/>
      <c r="G59" s="11"/>
      <c r="H59" s="47"/>
      <c r="I59" s="11"/>
      <c r="J59" s="11"/>
      <c r="K59" s="11"/>
      <c r="L59" s="11"/>
      <c r="M59" s="11"/>
      <c r="N59" s="1357"/>
    </row>
    <row r="60" spans="1:14">
      <c r="A60" s="1357"/>
      <c r="B60" s="48"/>
      <c r="C60" s="11"/>
      <c r="D60" s="48"/>
      <c r="E60" s="11"/>
      <c r="F60" s="48"/>
      <c r="G60" s="11"/>
      <c r="H60" s="47"/>
      <c r="I60" s="11"/>
      <c r="J60" s="11"/>
      <c r="K60" s="11"/>
      <c r="L60" s="11"/>
      <c r="M60" s="11"/>
      <c r="N60" s="1357"/>
    </row>
    <row r="61" spans="1:14">
      <c r="A61" s="1357"/>
      <c r="B61" s="48"/>
      <c r="C61" s="11"/>
      <c r="D61" s="48"/>
      <c r="E61" s="11"/>
      <c r="F61" s="48"/>
      <c r="G61" s="11"/>
      <c r="H61" s="47"/>
      <c r="I61" s="11"/>
      <c r="J61" s="11"/>
      <c r="K61" s="11"/>
      <c r="L61" s="11"/>
      <c r="M61" s="11"/>
      <c r="N61" s="1357"/>
    </row>
    <row r="62" spans="1:14">
      <c r="A62" s="1357"/>
      <c r="B62" s="48"/>
      <c r="C62" s="11"/>
      <c r="D62" s="48"/>
      <c r="E62" s="11"/>
      <c r="F62" s="48"/>
      <c r="G62" s="11"/>
      <c r="H62" s="47"/>
      <c r="I62" s="11"/>
      <c r="J62" s="11"/>
      <c r="K62" s="11"/>
      <c r="L62" s="11"/>
      <c r="M62" s="11"/>
      <c r="N62" s="1357"/>
    </row>
    <row r="63" spans="1:14">
      <c r="A63" s="1357"/>
      <c r="B63" s="48"/>
      <c r="C63" s="11"/>
      <c r="D63" s="48"/>
      <c r="E63" s="11"/>
      <c r="F63" s="48"/>
      <c r="G63" s="11"/>
      <c r="H63" s="47"/>
      <c r="I63" s="11"/>
      <c r="J63" s="11"/>
      <c r="K63" s="11"/>
      <c r="L63" s="11"/>
      <c r="M63" s="11"/>
      <c r="N63" s="1357"/>
    </row>
    <row r="64" spans="1:14" ht="15.75" thickBot="1">
      <c r="A64" s="1908"/>
      <c r="B64" s="74"/>
      <c r="C64" s="73"/>
      <c r="D64" s="74"/>
      <c r="E64" s="73"/>
      <c r="F64" s="74"/>
      <c r="G64" s="11"/>
      <c r="H64" s="72"/>
      <c r="I64" s="73"/>
      <c r="J64" s="73"/>
      <c r="K64" s="73"/>
      <c r="L64" s="73"/>
      <c r="M64" s="73"/>
      <c r="N64" s="1908"/>
    </row>
    <row r="65" spans="1:14">
      <c r="A65" s="533"/>
      <c r="B65" s="533"/>
      <c r="C65" s="533"/>
      <c r="D65" s="533"/>
      <c r="E65" s="533"/>
      <c r="F65" s="533"/>
      <c r="G65" s="11"/>
      <c r="H65" s="533"/>
      <c r="I65" s="533"/>
      <c r="J65" s="533"/>
      <c r="K65" s="533"/>
      <c r="L65" s="533"/>
      <c r="M65" s="533"/>
      <c r="N65" s="533"/>
    </row>
    <row r="66" spans="1:14" ht="15.75">
      <c r="A66" s="75" t="s">
        <v>1315</v>
      </c>
      <c r="B66" s="11"/>
      <c r="C66" s="11"/>
      <c r="D66" s="11"/>
      <c r="E66" s="11"/>
      <c r="F66" s="11"/>
      <c r="G66" s="11"/>
      <c r="H66" s="75" t="s">
        <v>3235</v>
      </c>
      <c r="I66" s="11"/>
      <c r="J66" s="11"/>
      <c r="K66" s="44"/>
    </row>
    <row r="67" spans="1:14">
      <c r="A67" s="44" t="s">
        <v>3236</v>
      </c>
      <c r="B67" s="44"/>
      <c r="C67" s="44"/>
      <c r="D67" s="44"/>
      <c r="E67" s="44"/>
      <c r="F67" s="44"/>
      <c r="G67" s="11"/>
      <c r="H67" s="44" t="s">
        <v>3237</v>
      </c>
      <c r="I67" s="44"/>
      <c r="J67" s="44"/>
      <c r="K67" s="44"/>
      <c r="L67" s="44"/>
      <c r="M67" s="44"/>
      <c r="N67" s="44"/>
    </row>
    <row r="70" spans="1:14" ht="15.75">
      <c r="A70" s="46" t="s">
        <v>2772</v>
      </c>
      <c r="B70" s="44"/>
      <c r="C70" s="44"/>
      <c r="D70" s="44"/>
      <c r="E70" s="44"/>
      <c r="F70" s="44"/>
    </row>
    <row r="72" spans="1:14" ht="16.5" thickBot="1">
      <c r="A72" s="560" t="str">
        <f>'Data Sheet'!$C$25</f>
        <v>Orange and Rockland Utilities, Inc</v>
      </c>
      <c r="B72" s="11"/>
      <c r="C72" s="1848"/>
      <c r="D72" s="1848"/>
      <c r="E72" s="458" t="str">
        <f>'Data Sheet'!$C$40</f>
        <v>4/30/2014</v>
      </c>
      <c r="F72" s="11" t="str">
        <f>'Data Sheet'!$C$38</f>
        <v>12/31/2013</v>
      </c>
      <c r="G72" s="11"/>
      <c r="H72" s="560" t="str">
        <f>'Data Sheet'!$C$25</f>
        <v>Orange and Rockland Utilities, Inc</v>
      </c>
      <c r="I72" s="11"/>
      <c r="J72" s="1848"/>
      <c r="K72" s="1848"/>
      <c r="L72" s="458" t="str">
        <f>'Data Sheet'!$C$40</f>
        <v>4/30/2014</v>
      </c>
      <c r="M72" s="11" t="str">
        <f>'Data Sheet'!$C$38</f>
        <v>12/31/2013</v>
      </c>
      <c r="N72" s="44"/>
    </row>
    <row r="73" spans="1:14">
      <c r="A73" s="13"/>
      <c r="B73" s="41"/>
      <c r="C73" s="41"/>
      <c r="D73" s="41"/>
      <c r="E73" s="41"/>
      <c r="F73" s="42"/>
      <c r="G73" s="11"/>
      <c r="H73" s="13"/>
      <c r="I73" s="41"/>
      <c r="J73" s="41"/>
      <c r="K73" s="41"/>
      <c r="L73" s="41"/>
      <c r="M73" s="41"/>
      <c r="N73" s="263"/>
    </row>
    <row r="74" spans="1:14" ht="15.75">
      <c r="A74" s="43" t="s">
        <v>2234</v>
      </c>
      <c r="B74" s="46"/>
      <c r="C74" s="46"/>
      <c r="D74" s="44"/>
      <c r="E74" s="44"/>
      <c r="F74" s="45"/>
      <c r="G74" s="11"/>
      <c r="H74" s="43" t="s">
        <v>2234</v>
      </c>
      <c r="I74" s="46"/>
      <c r="J74" s="46"/>
      <c r="K74" s="44"/>
      <c r="L74" s="44"/>
      <c r="M74" s="44"/>
      <c r="N74" s="48"/>
    </row>
    <row r="75" spans="1:14" ht="16.5" thickBot="1">
      <c r="A75" s="424"/>
      <c r="B75" s="425"/>
      <c r="C75" s="425"/>
      <c r="D75" s="401"/>
      <c r="E75" s="401"/>
      <c r="F75" s="402"/>
      <c r="G75" s="11"/>
      <c r="H75" s="424"/>
      <c r="I75" s="425"/>
      <c r="J75" s="425"/>
      <c r="K75" s="425"/>
      <c r="L75" s="401"/>
      <c r="M75" s="401"/>
      <c r="N75" s="74"/>
    </row>
    <row r="76" spans="1:14">
      <c r="A76" s="13" t="s">
        <v>4111</v>
      </c>
      <c r="B76" s="41"/>
      <c r="C76" s="41" t="s">
        <v>4112</v>
      </c>
      <c r="D76" s="41"/>
      <c r="E76" s="41"/>
      <c r="F76" s="42"/>
      <c r="G76" s="11"/>
      <c r="H76" s="47" t="s">
        <v>3168</v>
      </c>
      <c r="I76" s="11"/>
      <c r="J76" s="11"/>
      <c r="K76" s="11" t="s">
        <v>3169</v>
      </c>
      <c r="L76" s="11"/>
      <c r="M76" s="11"/>
      <c r="N76" s="48"/>
    </row>
    <row r="77" spans="1:14">
      <c r="A77" s="47" t="s">
        <v>4461</v>
      </c>
      <c r="B77" s="11"/>
      <c r="C77" s="11" t="s">
        <v>4462</v>
      </c>
      <c r="D77" s="11"/>
      <c r="E77" s="11"/>
      <c r="F77" s="48"/>
      <c r="G77" s="11"/>
      <c r="H77" s="47" t="s">
        <v>4463</v>
      </c>
      <c r="I77" s="11"/>
      <c r="J77" s="11"/>
      <c r="K77" s="11" t="s">
        <v>4464</v>
      </c>
      <c r="L77" s="11"/>
      <c r="M77" s="11"/>
      <c r="N77" s="48"/>
    </row>
    <row r="78" spans="1:14">
      <c r="A78" s="47" t="s">
        <v>4465</v>
      </c>
      <c r="B78" s="11"/>
      <c r="C78" s="11" t="s">
        <v>2038</v>
      </c>
      <c r="D78" s="11"/>
      <c r="E78" s="11"/>
      <c r="F78" s="48"/>
      <c r="G78" s="11"/>
      <c r="H78" s="47" t="s">
        <v>2039</v>
      </c>
      <c r="I78" s="11"/>
      <c r="J78" s="11"/>
      <c r="K78" s="11" t="s">
        <v>2040</v>
      </c>
      <c r="L78" s="11"/>
      <c r="M78" s="11"/>
      <c r="N78" s="48"/>
    </row>
    <row r="79" spans="1:14">
      <c r="A79" s="47" t="s">
        <v>2041</v>
      </c>
      <c r="B79" s="11"/>
      <c r="C79" s="11" t="s">
        <v>2042</v>
      </c>
      <c r="D79" s="11"/>
      <c r="E79" s="11"/>
      <c r="F79" s="48"/>
      <c r="G79" s="11"/>
      <c r="H79" s="47" t="s">
        <v>2079</v>
      </c>
      <c r="I79" s="11"/>
      <c r="J79" s="11"/>
      <c r="K79" s="11"/>
      <c r="L79" s="11"/>
      <c r="M79" s="11"/>
      <c r="N79" s="48"/>
    </row>
    <row r="80" spans="1:14">
      <c r="A80" s="47" t="s">
        <v>4121</v>
      </c>
      <c r="B80" s="11"/>
      <c r="C80" s="11" t="s">
        <v>1556</v>
      </c>
      <c r="D80" s="11"/>
      <c r="E80" s="11"/>
      <c r="F80" s="48"/>
      <c r="G80" s="11"/>
      <c r="H80" s="47" t="s">
        <v>1557</v>
      </c>
      <c r="I80" s="11"/>
      <c r="J80" s="11"/>
      <c r="K80" s="11"/>
      <c r="L80" s="11"/>
      <c r="M80" s="11"/>
      <c r="N80" s="48"/>
    </row>
    <row r="81" spans="1:14">
      <c r="A81" s="47" t="s">
        <v>1552</v>
      </c>
      <c r="B81" s="11"/>
      <c r="C81" s="11"/>
      <c r="D81" s="11"/>
      <c r="E81" s="11"/>
      <c r="F81" s="48"/>
      <c r="G81" s="11"/>
      <c r="H81" s="47"/>
      <c r="I81" s="11"/>
      <c r="J81" s="11"/>
      <c r="K81" s="11"/>
      <c r="L81" s="11"/>
      <c r="M81" s="11"/>
      <c r="N81" s="48"/>
    </row>
    <row r="82" spans="1:14" ht="15.75" thickBot="1">
      <c r="A82" s="72"/>
      <c r="B82" s="73"/>
      <c r="C82" s="73"/>
      <c r="D82" s="73"/>
      <c r="E82" s="73"/>
      <c r="F82" s="74"/>
      <c r="G82" s="11"/>
      <c r="H82" s="72"/>
      <c r="I82" s="73"/>
      <c r="J82" s="73"/>
      <c r="K82" s="73"/>
      <c r="L82" s="73"/>
      <c r="M82" s="73"/>
      <c r="N82" s="74"/>
    </row>
    <row r="83" spans="1:14">
      <c r="A83" s="1357"/>
      <c r="B83" s="48"/>
      <c r="C83" s="11"/>
      <c r="D83" s="48"/>
      <c r="E83" s="11"/>
      <c r="F83" s="48"/>
      <c r="G83" s="11"/>
      <c r="H83" s="47"/>
      <c r="I83" s="48"/>
      <c r="J83" s="11"/>
      <c r="K83" s="48"/>
      <c r="L83" s="11"/>
      <c r="M83" s="48"/>
      <c r="N83" s="48"/>
    </row>
    <row r="84" spans="1:14">
      <c r="A84" s="1686"/>
      <c r="B84" s="48"/>
      <c r="C84" s="11" t="s">
        <v>1553</v>
      </c>
      <c r="D84" s="1867"/>
      <c r="E84" s="11" t="s">
        <v>1553</v>
      </c>
      <c r="F84" s="48"/>
      <c r="G84" s="11"/>
      <c r="H84" s="47" t="s">
        <v>1554</v>
      </c>
      <c r="I84" s="45"/>
      <c r="J84" s="47" t="s">
        <v>1554</v>
      </c>
      <c r="K84" s="48"/>
      <c r="L84" s="47" t="s">
        <v>1554</v>
      </c>
      <c r="M84" s="48"/>
      <c r="N84" s="48"/>
    </row>
    <row r="85" spans="1:14">
      <c r="A85" s="265" t="s">
        <v>4231</v>
      </c>
      <c r="B85" s="45" t="s">
        <v>3741</v>
      </c>
      <c r="C85" s="11" t="s">
        <v>1615</v>
      </c>
      <c r="D85" s="48"/>
      <c r="E85" s="11" t="s">
        <v>1615</v>
      </c>
      <c r="F85" s="48"/>
      <c r="G85" s="11"/>
      <c r="H85" s="47" t="s">
        <v>1616</v>
      </c>
      <c r="I85" s="1867"/>
      <c r="J85" s="47" t="s">
        <v>1616</v>
      </c>
      <c r="K85" s="48"/>
      <c r="L85" s="47" t="s">
        <v>1616</v>
      </c>
      <c r="M85" s="48"/>
      <c r="N85" s="265" t="s">
        <v>4231</v>
      </c>
    </row>
    <row r="86" spans="1:14">
      <c r="A86" s="265" t="s">
        <v>4234</v>
      </c>
      <c r="B86" s="45"/>
      <c r="C86" s="11"/>
      <c r="D86" s="48"/>
      <c r="E86" s="11"/>
      <c r="F86" s="48"/>
      <c r="G86" s="11"/>
      <c r="H86" s="1864"/>
      <c r="I86" s="1867"/>
      <c r="J86" s="11"/>
      <c r="K86" s="48"/>
      <c r="L86" s="11"/>
      <c r="M86" s="48"/>
      <c r="N86" s="265" t="s">
        <v>4234</v>
      </c>
    </row>
    <row r="87" spans="1:14" ht="15.75" thickBot="1">
      <c r="A87" s="266"/>
      <c r="B87" s="402" t="s">
        <v>74</v>
      </c>
      <c r="C87" s="401" t="s">
        <v>2140</v>
      </c>
      <c r="D87" s="402"/>
      <c r="E87" s="401" t="s">
        <v>2141</v>
      </c>
      <c r="F87" s="402"/>
      <c r="G87" s="11"/>
      <c r="H87" s="400" t="s">
        <v>2142</v>
      </c>
      <c r="I87" s="402"/>
      <c r="J87" s="401" t="s">
        <v>4070</v>
      </c>
      <c r="K87" s="402"/>
      <c r="L87" s="401" t="s">
        <v>4071</v>
      </c>
      <c r="M87" s="402"/>
      <c r="N87" s="266"/>
    </row>
    <row r="88" spans="1:14">
      <c r="A88" s="1687">
        <v>1</v>
      </c>
      <c r="B88" s="51" t="s">
        <v>1617</v>
      </c>
      <c r="C88" s="52"/>
      <c r="D88" s="51"/>
      <c r="E88" s="50"/>
      <c r="F88" s="330"/>
      <c r="G88" s="11"/>
      <c r="H88" s="49"/>
      <c r="I88" s="51"/>
      <c r="J88" s="52"/>
      <c r="K88" s="51"/>
      <c r="L88" s="50"/>
      <c r="M88" s="330"/>
      <c r="N88" s="1687">
        <v>1</v>
      </c>
    </row>
    <row r="89" spans="1:14">
      <c r="A89" s="1687">
        <v>2</v>
      </c>
      <c r="B89" s="51" t="s">
        <v>1618</v>
      </c>
      <c r="C89" s="52"/>
      <c r="D89" s="51"/>
      <c r="E89" s="1869"/>
      <c r="F89" s="1870"/>
      <c r="G89" s="11"/>
      <c r="H89" s="49"/>
      <c r="I89" s="51"/>
      <c r="J89" s="52"/>
      <c r="K89" s="51"/>
      <c r="L89" s="1869"/>
      <c r="M89" s="1870"/>
      <c r="N89" s="1687">
        <v>2</v>
      </c>
    </row>
    <row r="90" spans="1:14">
      <c r="A90" s="1687">
        <v>3</v>
      </c>
      <c r="B90" s="51" t="s">
        <v>3855</v>
      </c>
      <c r="C90" s="52"/>
      <c r="D90" s="51"/>
      <c r="E90" s="1869"/>
      <c r="F90" s="1870"/>
      <c r="G90" s="11"/>
      <c r="H90" s="49"/>
      <c r="I90" s="51"/>
      <c r="J90" s="52"/>
      <c r="K90" s="51"/>
      <c r="L90" s="1869"/>
      <c r="M90" s="1870"/>
      <c r="N90" s="1687">
        <v>3</v>
      </c>
    </row>
    <row r="91" spans="1:14">
      <c r="A91" s="1906">
        <v>4</v>
      </c>
      <c r="B91" s="51" t="s">
        <v>3856</v>
      </c>
      <c r="C91" s="52"/>
      <c r="D91" s="51"/>
      <c r="E91" s="52"/>
      <c r="F91" s="51"/>
      <c r="G91" s="11"/>
      <c r="H91" s="1990"/>
      <c r="I91" s="1991"/>
      <c r="J91" s="52"/>
      <c r="K91" s="51"/>
      <c r="L91" s="52"/>
      <c r="M91" s="51"/>
      <c r="N91" s="1906">
        <v>4</v>
      </c>
    </row>
    <row r="92" spans="1:14">
      <c r="A92" s="1907">
        <v>5</v>
      </c>
      <c r="B92" s="48" t="s">
        <v>1619</v>
      </c>
      <c r="C92" s="11"/>
      <c r="D92" s="48"/>
      <c r="E92" s="11"/>
      <c r="F92" s="48"/>
      <c r="G92" s="11"/>
      <c r="H92" s="1460"/>
      <c r="I92" s="1982"/>
      <c r="J92" s="11"/>
      <c r="K92" s="48"/>
      <c r="L92" s="11"/>
      <c r="M92" s="48"/>
      <c r="N92" s="1907">
        <v>5</v>
      </c>
    </row>
    <row r="93" spans="1:14">
      <c r="A93" s="1906"/>
      <c r="B93" s="51" t="s">
        <v>2952</v>
      </c>
      <c r="C93" s="52"/>
      <c r="D93" s="51"/>
      <c r="E93" s="52"/>
      <c r="F93" s="51"/>
      <c r="G93" s="11"/>
      <c r="H93" s="1990"/>
      <c r="I93" s="1991"/>
      <c r="J93" s="52"/>
      <c r="K93" s="51"/>
      <c r="L93" s="52"/>
      <c r="M93" s="51"/>
      <c r="N93" s="1906"/>
    </row>
    <row r="94" spans="1:14">
      <c r="A94" s="1906">
        <v>6</v>
      </c>
      <c r="B94" s="51" t="s">
        <v>2953</v>
      </c>
      <c r="C94" s="52"/>
      <c r="D94" s="51"/>
      <c r="E94" s="52"/>
      <c r="F94" s="51"/>
      <c r="G94" s="11"/>
      <c r="H94" s="1990"/>
      <c r="I94" s="1991"/>
      <c r="J94" s="52"/>
      <c r="K94" s="51"/>
      <c r="L94" s="52"/>
      <c r="M94" s="51"/>
      <c r="N94" s="1906">
        <v>6</v>
      </c>
    </row>
    <row r="95" spans="1:14">
      <c r="A95" s="1906">
        <v>7</v>
      </c>
      <c r="B95" s="51" t="s">
        <v>3860</v>
      </c>
      <c r="C95" s="52"/>
      <c r="D95" s="51"/>
      <c r="E95" s="52"/>
      <c r="F95" s="51"/>
      <c r="G95" s="11"/>
      <c r="H95" s="1990"/>
      <c r="I95" s="1991"/>
      <c r="J95" s="52"/>
      <c r="K95" s="51"/>
      <c r="L95" s="52"/>
      <c r="M95" s="51"/>
      <c r="N95" s="1906">
        <v>7</v>
      </c>
    </row>
    <row r="96" spans="1:14">
      <c r="A96" s="1906">
        <v>8</v>
      </c>
      <c r="B96" s="51" t="s">
        <v>2954</v>
      </c>
      <c r="C96" s="52"/>
      <c r="D96" s="51"/>
      <c r="E96" s="52"/>
      <c r="F96" s="51"/>
      <c r="G96" s="11"/>
      <c r="H96" s="1990"/>
      <c r="I96" s="1991"/>
      <c r="J96" s="52"/>
      <c r="K96" s="51"/>
      <c r="L96" s="52"/>
      <c r="M96" s="51"/>
      <c r="N96" s="1906">
        <v>8</v>
      </c>
    </row>
    <row r="97" spans="1:14">
      <c r="A97" s="1906">
        <v>9</v>
      </c>
      <c r="B97" s="51" t="s">
        <v>2955</v>
      </c>
      <c r="C97" s="52"/>
      <c r="D97" s="51"/>
      <c r="E97" s="52"/>
      <c r="F97" s="51"/>
      <c r="G97" s="11"/>
      <c r="H97" s="1990"/>
      <c r="I97" s="1991"/>
      <c r="J97" s="52"/>
      <c r="K97" s="51"/>
      <c r="L97" s="52"/>
      <c r="M97" s="51"/>
      <c r="N97" s="1906">
        <v>9</v>
      </c>
    </row>
    <row r="98" spans="1:14">
      <c r="A98" s="1906">
        <v>10</v>
      </c>
      <c r="B98" s="51" t="s">
        <v>2956</v>
      </c>
      <c r="C98" s="52"/>
      <c r="D98" s="51"/>
      <c r="E98" s="52"/>
      <c r="F98" s="51"/>
      <c r="G98" s="11"/>
      <c r="H98" s="1990"/>
      <c r="I98" s="1991"/>
      <c r="J98" s="52"/>
      <c r="K98" s="51"/>
      <c r="L98" s="52"/>
      <c r="M98" s="51"/>
      <c r="N98" s="1906">
        <v>10</v>
      </c>
    </row>
    <row r="99" spans="1:14">
      <c r="A99" s="1906">
        <v>11</v>
      </c>
      <c r="B99" s="51" t="s">
        <v>3864</v>
      </c>
      <c r="C99" s="347"/>
      <c r="D99" s="212"/>
      <c r="E99" s="347"/>
      <c r="F99" s="212"/>
      <c r="G99" s="199"/>
      <c r="H99" s="1992"/>
      <c r="I99" s="1993"/>
      <c r="J99" s="347"/>
      <c r="K99" s="212"/>
      <c r="L99" s="347"/>
      <c r="M99" s="212"/>
      <c r="N99" s="1906">
        <v>11</v>
      </c>
    </row>
    <row r="100" spans="1:14">
      <c r="A100" s="1906">
        <v>12</v>
      </c>
      <c r="B100" s="51" t="s">
        <v>3865</v>
      </c>
      <c r="C100" s="347"/>
      <c r="D100" s="212"/>
      <c r="E100" s="347"/>
      <c r="F100" s="212"/>
      <c r="G100" s="199"/>
      <c r="H100" s="1992"/>
      <c r="I100" s="1993"/>
      <c r="J100" s="347"/>
      <c r="K100" s="212"/>
      <c r="L100" s="347"/>
      <c r="M100" s="212"/>
      <c r="N100" s="1906">
        <v>12</v>
      </c>
    </row>
    <row r="101" spans="1:14">
      <c r="A101" s="1906">
        <v>13</v>
      </c>
      <c r="B101" s="51" t="s">
        <v>2957</v>
      </c>
      <c r="C101" s="52"/>
      <c r="D101" s="51"/>
      <c r="E101" s="52"/>
      <c r="F101" s="51"/>
      <c r="G101" s="11"/>
      <c r="H101" s="1990"/>
      <c r="I101" s="1991"/>
      <c r="J101" s="52"/>
      <c r="K101" s="51"/>
      <c r="L101" s="52"/>
      <c r="M101" s="51"/>
      <c r="N101" s="1906">
        <v>13</v>
      </c>
    </row>
    <row r="102" spans="1:14">
      <c r="A102" s="1687">
        <v>14</v>
      </c>
      <c r="B102" s="51" t="s">
        <v>2958</v>
      </c>
      <c r="C102" s="344"/>
      <c r="D102" s="216"/>
      <c r="E102" s="344"/>
      <c r="F102" s="216"/>
      <c r="G102" s="283"/>
      <c r="H102" s="357"/>
      <c r="I102" s="216"/>
      <c r="J102" s="344"/>
      <c r="K102" s="216"/>
      <c r="L102" s="344"/>
      <c r="M102" s="216"/>
      <c r="N102" s="1687">
        <v>14</v>
      </c>
    </row>
    <row r="103" spans="1:14">
      <c r="A103" s="1687">
        <v>15</v>
      </c>
      <c r="B103" s="51" t="s">
        <v>2959</v>
      </c>
      <c r="C103" s="347"/>
      <c r="D103" s="212"/>
      <c r="E103" s="347"/>
      <c r="F103" s="212"/>
      <c r="G103" s="199"/>
      <c r="H103" s="358"/>
      <c r="I103" s="212"/>
      <c r="J103" s="347"/>
      <c r="K103" s="212"/>
      <c r="L103" s="347"/>
      <c r="M103" s="212"/>
      <c r="N103" s="1687">
        <v>15</v>
      </c>
    </row>
    <row r="104" spans="1:14">
      <c r="A104" s="1687">
        <v>16</v>
      </c>
      <c r="B104" s="51" t="s">
        <v>3435</v>
      </c>
      <c r="C104" s="347"/>
      <c r="D104" s="212"/>
      <c r="E104" s="347"/>
      <c r="F104" s="212"/>
      <c r="G104" s="199"/>
      <c r="H104" s="358"/>
      <c r="I104" s="212"/>
      <c r="J104" s="347"/>
      <c r="K104" s="212"/>
      <c r="L104" s="347"/>
      <c r="M104" s="212"/>
      <c r="N104" s="1687">
        <v>16</v>
      </c>
    </row>
    <row r="105" spans="1:14">
      <c r="A105" s="1687">
        <v>17</v>
      </c>
      <c r="B105" s="51" t="s">
        <v>3436</v>
      </c>
      <c r="C105" s="347"/>
      <c r="D105" s="212"/>
      <c r="E105" s="347"/>
      <c r="F105" s="212"/>
      <c r="G105" s="199"/>
      <c r="H105" s="358"/>
      <c r="I105" s="212"/>
      <c r="J105" s="347"/>
      <c r="K105" s="212"/>
      <c r="L105" s="347"/>
      <c r="M105" s="212"/>
      <c r="N105" s="1687">
        <v>17</v>
      </c>
    </row>
    <row r="106" spans="1:14">
      <c r="A106" s="1687">
        <v>18</v>
      </c>
      <c r="B106" s="51" t="s">
        <v>3437</v>
      </c>
      <c r="C106" s="347"/>
      <c r="D106" s="212"/>
      <c r="E106" s="347"/>
      <c r="F106" s="212"/>
      <c r="G106" s="199"/>
      <c r="H106" s="358"/>
      <c r="I106" s="212"/>
      <c r="J106" s="347"/>
      <c r="K106" s="212"/>
      <c r="L106" s="347"/>
      <c r="M106" s="212"/>
      <c r="N106" s="1687">
        <v>18</v>
      </c>
    </row>
    <row r="107" spans="1:14">
      <c r="A107" s="1687">
        <v>19</v>
      </c>
      <c r="B107" s="51" t="s">
        <v>3438</v>
      </c>
      <c r="C107" s="344">
        <f>SUM(C102:C106)</f>
        <v>0</v>
      </c>
      <c r="D107" s="216"/>
      <c r="E107" s="344">
        <f>SUM(E102:E106)</f>
        <v>0</v>
      </c>
      <c r="F107" s="216"/>
      <c r="G107" s="283"/>
      <c r="H107" s="357">
        <f>SUM(H102:H106)</f>
        <v>0</v>
      </c>
      <c r="I107" s="216"/>
      <c r="J107" s="344">
        <f>SUM(J102:J106)</f>
        <v>0</v>
      </c>
      <c r="K107" s="216"/>
      <c r="L107" s="344">
        <f>SUM(L102:L106)</f>
        <v>0</v>
      </c>
      <c r="M107" s="216"/>
      <c r="N107" s="1687">
        <v>19</v>
      </c>
    </row>
    <row r="108" spans="1:14">
      <c r="A108" s="1687">
        <v>20</v>
      </c>
      <c r="B108" s="51" t="s">
        <v>3439</v>
      </c>
      <c r="C108" s="1994"/>
      <c r="D108" s="1995"/>
      <c r="E108" s="1994"/>
      <c r="F108" s="1995"/>
      <c r="G108" s="1996"/>
      <c r="H108" s="1997"/>
      <c r="I108" s="1995"/>
      <c r="J108" s="1994"/>
      <c r="K108" s="1995"/>
      <c r="L108" s="1994"/>
      <c r="M108" s="1995"/>
      <c r="N108" s="1687">
        <v>20</v>
      </c>
    </row>
    <row r="109" spans="1:14">
      <c r="A109" s="1687">
        <v>21</v>
      </c>
      <c r="B109" s="51" t="s">
        <v>3440</v>
      </c>
      <c r="C109" s="52"/>
      <c r="D109" s="51"/>
      <c r="E109" s="52"/>
      <c r="F109" s="51"/>
      <c r="G109" s="11"/>
      <c r="H109" s="49"/>
      <c r="I109" s="51"/>
      <c r="J109" s="52"/>
      <c r="K109" s="51"/>
      <c r="L109" s="52"/>
      <c r="M109" s="51"/>
      <c r="N109" s="1687">
        <v>21</v>
      </c>
    </row>
    <row r="110" spans="1:14">
      <c r="A110" s="1687">
        <v>22</v>
      </c>
      <c r="B110" s="51" t="s">
        <v>3441</v>
      </c>
      <c r="C110" s="344"/>
      <c r="D110" s="216"/>
      <c r="E110" s="344"/>
      <c r="F110" s="216"/>
      <c r="G110" s="283"/>
      <c r="H110" s="357"/>
      <c r="I110" s="216"/>
      <c r="J110" s="344"/>
      <c r="K110" s="216"/>
      <c r="L110" s="344"/>
      <c r="M110" s="216"/>
      <c r="N110" s="1687">
        <v>22</v>
      </c>
    </row>
    <row r="111" spans="1:14">
      <c r="A111" s="1687">
        <v>23</v>
      </c>
      <c r="B111" s="51" t="s">
        <v>4043</v>
      </c>
      <c r="C111" s="347"/>
      <c r="D111" s="212"/>
      <c r="E111" s="347"/>
      <c r="F111" s="212"/>
      <c r="G111" s="199"/>
      <c r="H111" s="358"/>
      <c r="I111" s="212"/>
      <c r="J111" s="347"/>
      <c r="K111" s="212"/>
      <c r="L111" s="347"/>
      <c r="M111" s="212"/>
      <c r="N111" s="1687">
        <v>23</v>
      </c>
    </row>
    <row r="112" spans="1:14">
      <c r="A112" s="1687">
        <v>24</v>
      </c>
      <c r="B112" s="51" t="s">
        <v>4044</v>
      </c>
      <c r="C112" s="347"/>
      <c r="D112" s="212"/>
      <c r="E112" s="347"/>
      <c r="F112" s="212"/>
      <c r="G112" s="199"/>
      <c r="H112" s="358"/>
      <c r="I112" s="212"/>
      <c r="J112" s="347"/>
      <c r="K112" s="212"/>
      <c r="L112" s="347"/>
      <c r="M112" s="212"/>
      <c r="N112" s="1687">
        <v>24</v>
      </c>
    </row>
    <row r="113" spans="1:14">
      <c r="A113" s="1687">
        <v>25</v>
      </c>
      <c r="B113" s="51" t="s">
        <v>4045</v>
      </c>
      <c r="C113" s="347"/>
      <c r="D113" s="212"/>
      <c r="E113" s="347"/>
      <c r="F113" s="212"/>
      <c r="G113" s="199"/>
      <c r="H113" s="358"/>
      <c r="I113" s="212"/>
      <c r="J113" s="347"/>
      <c r="K113" s="212"/>
      <c r="L113" s="347"/>
      <c r="M113" s="212"/>
      <c r="N113" s="1687">
        <v>25</v>
      </c>
    </row>
    <row r="114" spans="1:14">
      <c r="A114" s="1687">
        <v>26</v>
      </c>
      <c r="B114" s="51" t="s">
        <v>4046</v>
      </c>
      <c r="C114" s="347"/>
      <c r="D114" s="212"/>
      <c r="E114" s="347"/>
      <c r="F114" s="212"/>
      <c r="G114" s="199"/>
      <c r="H114" s="358"/>
      <c r="I114" s="212"/>
      <c r="J114" s="347"/>
      <c r="K114" s="212"/>
      <c r="L114" s="347"/>
      <c r="M114" s="212"/>
      <c r="N114" s="1687">
        <v>26</v>
      </c>
    </row>
    <row r="115" spans="1:14">
      <c r="A115" s="1687">
        <v>27</v>
      </c>
      <c r="B115" s="51" t="s">
        <v>4047</v>
      </c>
      <c r="C115" s="347"/>
      <c r="D115" s="212"/>
      <c r="E115" s="347"/>
      <c r="F115" s="212"/>
      <c r="G115" s="199"/>
      <c r="H115" s="358"/>
      <c r="I115" s="212"/>
      <c r="J115" s="347"/>
      <c r="K115" s="212"/>
      <c r="L115" s="347"/>
      <c r="M115" s="212"/>
      <c r="N115" s="1687">
        <v>27</v>
      </c>
    </row>
    <row r="116" spans="1:14">
      <c r="A116" s="1687">
        <v>28</v>
      </c>
      <c r="B116" s="51" t="s">
        <v>4048</v>
      </c>
      <c r="C116" s="347"/>
      <c r="D116" s="212"/>
      <c r="E116" s="347"/>
      <c r="F116" s="212"/>
      <c r="G116" s="199"/>
      <c r="H116" s="358"/>
      <c r="I116" s="212"/>
      <c r="J116" s="347"/>
      <c r="K116" s="212"/>
      <c r="L116" s="347"/>
      <c r="M116" s="212"/>
      <c r="N116" s="1687">
        <v>28</v>
      </c>
    </row>
    <row r="117" spans="1:14">
      <c r="A117" s="1687">
        <v>29</v>
      </c>
      <c r="B117" s="51" t="s">
        <v>4049</v>
      </c>
      <c r="C117" s="347"/>
      <c r="D117" s="212"/>
      <c r="E117" s="347"/>
      <c r="F117" s="212"/>
      <c r="G117" s="199"/>
      <c r="H117" s="358"/>
      <c r="I117" s="212"/>
      <c r="J117" s="347"/>
      <c r="K117" s="212"/>
      <c r="L117" s="347"/>
      <c r="M117" s="212"/>
      <c r="N117" s="1687">
        <v>29</v>
      </c>
    </row>
    <row r="118" spans="1:14">
      <c r="A118" s="1687">
        <v>30</v>
      </c>
      <c r="B118" s="51" t="s">
        <v>4050</v>
      </c>
      <c r="C118" s="347"/>
      <c r="D118" s="212"/>
      <c r="E118" s="347"/>
      <c r="F118" s="212"/>
      <c r="G118" s="199"/>
      <c r="H118" s="358"/>
      <c r="I118" s="212"/>
      <c r="J118" s="347"/>
      <c r="K118" s="212"/>
      <c r="L118" s="347"/>
      <c r="M118" s="212"/>
      <c r="N118" s="1687">
        <v>30</v>
      </c>
    </row>
    <row r="119" spans="1:14">
      <c r="A119" s="1687">
        <v>31</v>
      </c>
      <c r="B119" s="51" t="s">
        <v>4051</v>
      </c>
      <c r="C119" s="347"/>
      <c r="D119" s="212"/>
      <c r="E119" s="347"/>
      <c r="F119" s="212"/>
      <c r="G119" s="199"/>
      <c r="H119" s="358"/>
      <c r="I119" s="212"/>
      <c r="J119" s="347"/>
      <c r="K119" s="212"/>
      <c r="L119" s="347"/>
      <c r="M119" s="212"/>
      <c r="N119" s="1687">
        <v>31</v>
      </c>
    </row>
    <row r="120" spans="1:14">
      <c r="A120" s="1687">
        <v>32</v>
      </c>
      <c r="B120" s="51" t="s">
        <v>4052</v>
      </c>
      <c r="C120" s="347"/>
      <c r="D120" s="212"/>
      <c r="E120" s="347"/>
      <c r="F120" s="212"/>
      <c r="G120" s="199"/>
      <c r="H120" s="358"/>
      <c r="I120" s="212"/>
      <c r="J120" s="347"/>
      <c r="K120" s="212"/>
      <c r="L120" s="347"/>
      <c r="M120" s="212"/>
      <c r="N120" s="1687">
        <v>32</v>
      </c>
    </row>
    <row r="121" spans="1:14">
      <c r="A121" s="1687">
        <v>33</v>
      </c>
      <c r="B121" s="51" t="s">
        <v>4053</v>
      </c>
      <c r="C121" s="344">
        <f>SUM(C110:C120)</f>
        <v>0</v>
      </c>
      <c r="D121" s="216"/>
      <c r="E121" s="344">
        <f>SUM(E110:E120)</f>
        <v>0</v>
      </c>
      <c r="F121" s="216"/>
      <c r="G121" s="283"/>
      <c r="H121" s="357">
        <f>SUM(H110:H120)</f>
        <v>0</v>
      </c>
      <c r="I121" s="216"/>
      <c r="J121" s="344">
        <f>SUM(J110:J120)</f>
        <v>0</v>
      </c>
      <c r="K121" s="216"/>
      <c r="L121" s="344">
        <f>SUM(L110:L120)</f>
        <v>0</v>
      </c>
      <c r="M121" s="216"/>
      <c r="N121" s="1687">
        <v>33</v>
      </c>
    </row>
    <row r="122" spans="1:14">
      <c r="A122" s="1687">
        <v>34</v>
      </c>
      <c r="B122" s="51" t="s">
        <v>3234</v>
      </c>
      <c r="C122" s="52"/>
      <c r="D122" s="51"/>
      <c r="E122" s="52"/>
      <c r="F122" s="51"/>
      <c r="G122" s="11"/>
      <c r="H122" s="49"/>
      <c r="I122" s="51"/>
      <c r="J122" s="52"/>
      <c r="K122" s="51"/>
      <c r="L122" s="52"/>
      <c r="M122" s="51"/>
      <c r="N122" s="1687">
        <v>34</v>
      </c>
    </row>
    <row r="123" spans="1:14">
      <c r="A123" s="1357"/>
      <c r="B123" s="48"/>
      <c r="C123" s="11"/>
      <c r="D123" s="48"/>
      <c r="E123" s="11"/>
      <c r="F123" s="48"/>
      <c r="G123" s="11"/>
      <c r="H123" s="47"/>
      <c r="I123" s="11"/>
      <c r="J123" s="11"/>
      <c r="K123" s="11"/>
      <c r="L123" s="11"/>
      <c r="M123" s="11"/>
      <c r="N123" s="1357"/>
    </row>
    <row r="124" spans="1:14">
      <c r="A124" s="1357"/>
      <c r="B124" s="48"/>
      <c r="C124" s="11"/>
      <c r="D124" s="48"/>
      <c r="E124" s="11"/>
      <c r="F124" s="48"/>
      <c r="G124" s="11"/>
      <c r="H124" s="47"/>
      <c r="I124" s="11"/>
      <c r="J124" s="11"/>
      <c r="K124" s="11"/>
      <c r="L124" s="11"/>
      <c r="M124" s="11"/>
      <c r="N124" s="1357"/>
    </row>
    <row r="125" spans="1:14">
      <c r="A125" s="1357"/>
      <c r="B125" s="48"/>
      <c r="C125" s="11"/>
      <c r="D125" s="48"/>
      <c r="E125" s="11"/>
      <c r="F125" s="48"/>
      <c r="G125" s="11"/>
      <c r="H125" s="47"/>
      <c r="I125" s="11"/>
      <c r="J125" s="11"/>
      <c r="K125" s="11"/>
      <c r="L125" s="11"/>
      <c r="M125" s="11"/>
      <c r="N125" s="1357"/>
    </row>
    <row r="126" spans="1:14">
      <c r="A126" s="1357"/>
      <c r="B126" s="48"/>
      <c r="C126" s="11"/>
      <c r="D126" s="48"/>
      <c r="E126" s="11"/>
      <c r="F126" s="48"/>
      <c r="G126" s="11"/>
      <c r="H126" s="47"/>
      <c r="I126" s="11"/>
      <c r="J126" s="11"/>
      <c r="K126" s="11"/>
      <c r="L126" s="11"/>
      <c r="M126" s="11"/>
      <c r="N126" s="1357"/>
    </row>
    <row r="127" spans="1:14">
      <c r="A127" s="1357"/>
      <c r="B127" s="48"/>
      <c r="C127" s="11"/>
      <c r="D127" s="48"/>
      <c r="E127" s="11"/>
      <c r="F127" s="48"/>
      <c r="G127" s="11"/>
      <c r="H127" s="47"/>
      <c r="I127" s="11"/>
      <c r="J127" s="11"/>
      <c r="K127" s="11"/>
      <c r="L127" s="11"/>
      <c r="M127" s="11"/>
      <c r="N127" s="1357"/>
    </row>
    <row r="128" spans="1:14">
      <c r="A128" s="1357"/>
      <c r="B128" s="48"/>
      <c r="C128" s="11"/>
      <c r="D128" s="48"/>
      <c r="E128" s="11"/>
      <c r="F128" s="48"/>
      <c r="G128" s="11"/>
      <c r="H128" s="47"/>
      <c r="I128" s="11"/>
      <c r="J128" s="11"/>
      <c r="K128" s="11"/>
      <c r="L128" s="11"/>
      <c r="M128" s="11"/>
      <c r="N128" s="1357"/>
    </row>
    <row r="129" spans="1:14">
      <c r="A129" s="1357"/>
      <c r="B129" s="48"/>
      <c r="C129" s="11"/>
      <c r="D129" s="48"/>
      <c r="E129" s="11"/>
      <c r="F129" s="48"/>
      <c r="G129" s="11"/>
      <c r="H129" s="47"/>
      <c r="I129" s="11"/>
      <c r="J129" s="11"/>
      <c r="K129" s="11"/>
      <c r="L129" s="11"/>
      <c r="M129" s="11"/>
      <c r="N129" s="1357"/>
    </row>
    <row r="130" spans="1:14">
      <c r="A130" s="1357"/>
      <c r="B130" s="48"/>
      <c r="C130" s="11"/>
      <c r="D130" s="48"/>
      <c r="E130" s="11"/>
      <c r="F130" s="48"/>
      <c r="G130" s="11"/>
      <c r="H130" s="47"/>
      <c r="J130" s="11"/>
      <c r="K130" s="11"/>
      <c r="L130" s="11"/>
      <c r="M130" s="11"/>
      <c r="N130" s="1357"/>
    </row>
    <row r="131" spans="1:14">
      <c r="A131" s="1357"/>
      <c r="B131" s="48"/>
      <c r="C131" s="11"/>
      <c r="D131" s="48"/>
      <c r="E131" s="11"/>
      <c r="F131" s="48"/>
      <c r="G131" s="11"/>
      <c r="H131" s="47"/>
      <c r="I131" s="11"/>
      <c r="J131" s="11"/>
      <c r="K131" s="11"/>
      <c r="L131" s="11"/>
      <c r="M131" s="11"/>
      <c r="N131" s="1357"/>
    </row>
    <row r="132" spans="1:14">
      <c r="A132" s="1357"/>
      <c r="B132" s="48"/>
      <c r="C132" s="11"/>
      <c r="D132" s="48"/>
      <c r="E132" s="11"/>
      <c r="F132" s="48"/>
      <c r="G132" s="11"/>
      <c r="H132" s="47"/>
      <c r="I132" s="11"/>
      <c r="J132" s="11"/>
      <c r="K132" s="11"/>
      <c r="L132" s="11"/>
      <c r="M132" s="11"/>
      <c r="N132" s="1357"/>
    </row>
    <row r="133" spans="1:14">
      <c r="A133" s="1357"/>
      <c r="B133" s="48"/>
      <c r="C133" s="11"/>
      <c r="D133" s="48"/>
      <c r="E133" s="11"/>
      <c r="F133" s="48"/>
      <c r="G133" s="11"/>
      <c r="H133" s="47"/>
      <c r="I133" s="11"/>
      <c r="J133" s="11"/>
      <c r="K133" s="11"/>
      <c r="L133" s="11"/>
      <c r="M133" s="11"/>
      <c r="N133" s="1357"/>
    </row>
    <row r="134" spans="1:14" ht="15.75" thickBot="1">
      <c r="A134" s="1908"/>
      <c r="B134" s="74"/>
      <c r="C134" s="73"/>
      <c r="D134" s="74"/>
      <c r="E134" s="73"/>
      <c r="F134" s="74"/>
      <c r="G134" s="11"/>
      <c r="H134" s="72"/>
      <c r="I134" s="73"/>
      <c r="J134" s="73"/>
      <c r="K134" s="73"/>
      <c r="L134" s="73"/>
      <c r="M134" s="73"/>
      <c r="N134" s="1908"/>
    </row>
    <row r="135" spans="1:14">
      <c r="A135" s="533"/>
      <c r="B135" s="533"/>
      <c r="C135" s="533"/>
      <c r="D135" s="533"/>
      <c r="E135" s="533"/>
      <c r="F135" s="533"/>
      <c r="G135" s="11"/>
      <c r="H135" s="533"/>
      <c r="I135" s="533"/>
      <c r="J135" s="533"/>
      <c r="K135" s="533"/>
      <c r="L135" s="533"/>
      <c r="M135" s="533"/>
      <c r="N135" s="533"/>
    </row>
    <row r="136" spans="1:14" ht="15.75">
      <c r="A136" s="75" t="s">
        <v>1315</v>
      </c>
      <c r="B136" s="11"/>
      <c r="C136" s="11"/>
      <c r="D136" s="11"/>
      <c r="E136" s="11"/>
      <c r="F136" s="11"/>
      <c r="G136" s="11"/>
      <c r="H136" s="75" t="s">
        <v>3235</v>
      </c>
      <c r="I136" s="11"/>
      <c r="J136" s="11"/>
      <c r="K136" s="44"/>
    </row>
    <row r="137" spans="1:14">
      <c r="A137" s="44" t="s">
        <v>3238</v>
      </c>
      <c r="B137" s="44"/>
      <c r="C137" s="44"/>
      <c r="D137" s="44"/>
      <c r="E137" s="44"/>
      <c r="F137" s="44"/>
      <c r="G137" s="11"/>
      <c r="H137" s="44" t="s">
        <v>3239</v>
      </c>
      <c r="I137" s="44"/>
      <c r="J137" s="44"/>
      <c r="K137" s="44"/>
      <c r="L137" s="44"/>
      <c r="M137" s="44"/>
      <c r="N137" s="44"/>
    </row>
  </sheetData>
  <phoneticPr fontId="0" type="noConversion"/>
  <printOptions horizontalCentered="1" verticalCentered="1"/>
  <pageMargins left="0.25" right="0.25" top="0.25" bottom="0.25" header="0" footer="0"/>
  <pageSetup scale="73" fitToWidth="2" fitToHeight="2" pageOrder="overThenDown" orientation="portrait" horizontalDpi="300" verticalDpi="300" r:id="rId1"/>
  <headerFooter alignWithMargins="0"/>
  <colBreaks count="1" manualBreakCount="1">
    <brk id="6"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2">
    <tabColor rgb="FF00B050"/>
    <pageSetUpPr fitToPage="1"/>
  </sheetPr>
  <dimension ref="A1:N60"/>
  <sheetViews>
    <sheetView defaultGridColor="0" view="pageBreakPreview" colorId="22" zoomScale="60" zoomScaleNormal="85" workbookViewId="0">
      <selection activeCell="B53" sqref="B53"/>
    </sheetView>
  </sheetViews>
  <sheetFormatPr defaultColWidth="9.6640625" defaultRowHeight="15"/>
  <cols>
    <col min="1" max="1" width="4.6640625" style="4" customWidth="1"/>
    <col min="2" max="2" width="52.5546875" style="4" customWidth="1"/>
    <col min="3" max="3" width="14.6640625" style="4" customWidth="1"/>
    <col min="4" max="4" width="5.6640625" style="4" customWidth="1"/>
    <col min="5" max="5" width="14.6640625" style="4" customWidth="1"/>
    <col min="6" max="6" width="16.77734375" style="4" customWidth="1"/>
    <col min="7" max="7" width="2.6640625" style="4" customWidth="1"/>
    <col min="8" max="13" width="16.6640625" style="4" customWidth="1"/>
    <col min="14" max="14" width="4.6640625" style="4" customWidth="1"/>
    <col min="15" max="16384" width="9.6640625" style="4"/>
  </cols>
  <sheetData>
    <row r="1" spans="1:14">
      <c r="A1" s="13" t="s">
        <v>2838</v>
      </c>
      <c r="B1" s="41"/>
      <c r="C1" s="1232" t="s">
        <v>3932</v>
      </c>
      <c r="D1" s="429"/>
      <c r="E1" s="1356" t="s">
        <v>2840</v>
      </c>
      <c r="F1" s="1356" t="s">
        <v>2841</v>
      </c>
      <c r="G1" s="11"/>
      <c r="H1" s="13" t="s">
        <v>2838</v>
      </c>
      <c r="I1" s="42"/>
      <c r="J1" s="1232" t="s">
        <v>3932</v>
      </c>
      <c r="K1" s="429"/>
      <c r="L1" s="1356" t="s">
        <v>2840</v>
      </c>
      <c r="M1" s="261" t="s">
        <v>2841</v>
      </c>
      <c r="N1" s="263"/>
    </row>
    <row r="2" spans="1:14">
      <c r="A2" s="47" t="str">
        <f>'Data Sheet'!$C$25</f>
        <v>Orange and Rockland Utilities, Inc</v>
      </c>
      <c r="B2" s="11"/>
      <c r="C2" s="47" t="s">
        <v>613</v>
      </c>
      <c r="D2" s="11"/>
      <c r="E2" s="1864" t="s">
        <v>2842</v>
      </c>
      <c r="F2" s="265"/>
      <c r="G2" s="11"/>
      <c r="H2" s="47" t="str">
        <f>'Data Sheet'!$C$25</f>
        <v>Orange and Rockland Utilities, Inc</v>
      </c>
      <c r="I2" s="48"/>
      <c r="J2" s="47" t="s">
        <v>5369</v>
      </c>
      <c r="K2" s="11"/>
      <c r="L2" s="1864" t="s">
        <v>2842</v>
      </c>
      <c r="M2" s="202"/>
      <c r="N2" s="45"/>
    </row>
    <row r="3" spans="1:14" ht="15" customHeight="1" thickBot="1">
      <c r="A3" s="72"/>
      <c r="B3" s="73"/>
      <c r="C3" s="72" t="s">
        <v>301</v>
      </c>
      <c r="D3" s="74"/>
      <c r="E3" s="1986" t="str">
        <f>'Data Sheet'!$C$40</f>
        <v>4/30/2014</v>
      </c>
      <c r="F3" s="1989" t="str">
        <f>'Data Sheet'!$C$38</f>
        <v>12/31/2013</v>
      </c>
      <c r="G3" s="11"/>
      <c r="H3" s="72"/>
      <c r="I3" s="74"/>
      <c r="J3" s="72" t="s">
        <v>301</v>
      </c>
      <c r="K3" s="74"/>
      <c r="L3" s="1986" t="str">
        <f>'Data Sheet'!$C$40</f>
        <v>4/30/2014</v>
      </c>
      <c r="M3" s="400" t="str">
        <f>'Data Sheet'!$C$38</f>
        <v>12/31/2013</v>
      </c>
      <c r="N3" s="402"/>
    </row>
    <row r="4" spans="1:14" ht="15" customHeight="1" thickBot="1">
      <c r="A4" s="424" t="s">
        <v>3240</v>
      </c>
      <c r="B4" s="425"/>
      <c r="C4" s="425"/>
      <c r="D4" s="401"/>
      <c r="E4" s="401"/>
      <c r="F4" s="1358"/>
      <c r="G4" s="11"/>
      <c r="H4" s="424" t="s">
        <v>3241</v>
      </c>
      <c r="I4" s="425"/>
      <c r="J4" s="425"/>
      <c r="K4" s="425"/>
      <c r="L4" s="401"/>
      <c r="M4" s="1910"/>
      <c r="N4" s="74"/>
    </row>
    <row r="5" spans="1:14" ht="15.75">
      <c r="A5" s="43"/>
      <c r="B5" s="46"/>
      <c r="C5" s="46"/>
      <c r="D5" s="44"/>
      <c r="E5" s="44"/>
      <c r="F5" s="263"/>
      <c r="G5" s="11"/>
      <c r="H5" s="43"/>
      <c r="I5" s="46"/>
      <c r="J5" s="46"/>
      <c r="K5" s="46"/>
      <c r="L5" s="44"/>
      <c r="M5" s="262"/>
      <c r="N5" s="48"/>
    </row>
    <row r="6" spans="1:14">
      <c r="A6" s="47" t="s">
        <v>3242</v>
      </c>
      <c r="B6" s="11"/>
      <c r="C6" s="11" t="s">
        <v>3243</v>
      </c>
      <c r="D6" s="11"/>
      <c r="E6" s="11"/>
      <c r="F6" s="48"/>
      <c r="G6" s="11"/>
      <c r="H6" s="47" t="s">
        <v>1451</v>
      </c>
      <c r="I6" s="11"/>
      <c r="J6" s="11"/>
      <c r="K6" s="11" t="s">
        <v>4010</v>
      </c>
      <c r="L6" s="11"/>
      <c r="M6" s="11"/>
      <c r="N6" s="48"/>
    </row>
    <row r="7" spans="1:14">
      <c r="A7" s="47" t="s">
        <v>4011</v>
      </c>
      <c r="B7" s="11"/>
      <c r="C7" s="11" t="s">
        <v>4012</v>
      </c>
      <c r="D7" s="11"/>
      <c r="E7" s="11"/>
      <c r="F7" s="48"/>
      <c r="G7" s="11"/>
      <c r="H7" s="47" t="s">
        <v>4013</v>
      </c>
      <c r="I7" s="11"/>
      <c r="J7" s="11"/>
      <c r="K7" s="11" t="s">
        <v>4014</v>
      </c>
      <c r="L7" s="11"/>
      <c r="M7" s="11"/>
      <c r="N7" s="48"/>
    </row>
    <row r="8" spans="1:14">
      <c r="A8" s="47" t="s">
        <v>4465</v>
      </c>
      <c r="B8" s="11"/>
      <c r="C8" s="11" t="s">
        <v>564</v>
      </c>
      <c r="D8" s="11"/>
      <c r="E8" s="11"/>
      <c r="F8" s="48"/>
      <c r="G8" s="11"/>
      <c r="H8" s="47" t="s">
        <v>565</v>
      </c>
      <c r="I8" s="11"/>
      <c r="J8" s="11"/>
      <c r="K8" s="11" t="s">
        <v>1388</v>
      </c>
      <c r="L8" s="11"/>
      <c r="M8" s="11"/>
      <c r="N8" s="48"/>
    </row>
    <row r="9" spans="1:14">
      <c r="A9" s="47" t="s">
        <v>2960</v>
      </c>
      <c r="B9" s="11"/>
      <c r="C9" s="11" t="s">
        <v>2961</v>
      </c>
      <c r="D9" s="11"/>
      <c r="E9" s="11"/>
      <c r="F9" s="48"/>
      <c r="G9" s="11"/>
      <c r="H9" s="47" t="s">
        <v>2962</v>
      </c>
      <c r="I9" s="11"/>
      <c r="J9" s="11"/>
      <c r="K9" s="11" t="s">
        <v>2963</v>
      </c>
      <c r="L9" s="11"/>
      <c r="M9" s="11"/>
      <c r="N9" s="48"/>
    </row>
    <row r="10" spans="1:14">
      <c r="A10" s="47" t="s">
        <v>2964</v>
      </c>
      <c r="B10" s="11"/>
      <c r="C10" s="11" t="s">
        <v>2965</v>
      </c>
      <c r="D10" s="11"/>
      <c r="E10" s="11"/>
      <c r="F10" s="48"/>
      <c r="G10" s="11"/>
      <c r="H10" s="47" t="s">
        <v>2966</v>
      </c>
      <c r="I10" s="11"/>
      <c r="J10" s="11"/>
      <c r="K10" s="11" t="s">
        <v>2967</v>
      </c>
      <c r="L10" s="11"/>
      <c r="M10" s="11"/>
      <c r="N10" s="48"/>
    </row>
    <row r="11" spans="1:14">
      <c r="A11" s="47" t="s">
        <v>2968</v>
      </c>
      <c r="B11" s="11"/>
      <c r="C11" s="11" t="s">
        <v>2969</v>
      </c>
      <c r="D11" s="11"/>
      <c r="E11" s="11"/>
      <c r="F11" s="48"/>
      <c r="G11" s="11"/>
      <c r="H11" s="47" t="s">
        <v>2970</v>
      </c>
      <c r="I11" s="11"/>
      <c r="J11" s="11"/>
      <c r="K11" s="11" t="s">
        <v>1659</v>
      </c>
      <c r="L11" s="11"/>
      <c r="M11" s="11"/>
      <c r="N11" s="48"/>
    </row>
    <row r="12" spans="1:14">
      <c r="A12" s="47" t="s">
        <v>3012</v>
      </c>
      <c r="B12" s="11"/>
      <c r="C12" s="11" t="s">
        <v>3013</v>
      </c>
      <c r="D12" s="11"/>
      <c r="E12" s="11"/>
      <c r="F12" s="48"/>
      <c r="G12" s="11"/>
      <c r="H12" s="47" t="s">
        <v>3014</v>
      </c>
      <c r="I12" s="11"/>
      <c r="J12" s="11"/>
      <c r="K12" s="11" t="s">
        <v>3015</v>
      </c>
      <c r="L12" s="11"/>
      <c r="M12" s="11"/>
      <c r="N12" s="48"/>
    </row>
    <row r="13" spans="1:14">
      <c r="A13" s="47"/>
      <c r="B13" s="11"/>
      <c r="C13" s="11" t="s">
        <v>3016</v>
      </c>
      <c r="D13" s="11"/>
      <c r="E13" s="11"/>
      <c r="F13" s="48"/>
      <c r="G13" s="11"/>
      <c r="H13" s="47" t="s">
        <v>3017</v>
      </c>
      <c r="I13" s="11"/>
      <c r="J13" s="11"/>
      <c r="K13" s="11" t="s">
        <v>3018</v>
      </c>
      <c r="L13" s="11"/>
      <c r="M13" s="11"/>
      <c r="N13" s="48"/>
    </row>
    <row r="14" spans="1:14">
      <c r="A14" s="47"/>
      <c r="B14" s="11"/>
      <c r="C14" s="11"/>
      <c r="D14" s="11"/>
      <c r="E14" s="11"/>
      <c r="F14" s="48"/>
      <c r="G14" s="11"/>
      <c r="H14" s="47"/>
      <c r="I14" s="11"/>
      <c r="J14" s="11"/>
      <c r="K14" s="11"/>
      <c r="L14" s="11"/>
      <c r="M14" s="11"/>
      <c r="N14" s="48"/>
    </row>
    <row r="15" spans="1:14" ht="15.75" thickBot="1">
      <c r="A15" s="72"/>
      <c r="B15" s="73"/>
      <c r="C15" s="73"/>
      <c r="D15" s="73"/>
      <c r="E15" s="73"/>
      <c r="F15" s="74"/>
      <c r="G15" s="11"/>
      <c r="H15" s="72"/>
      <c r="I15" s="73"/>
      <c r="J15" s="73"/>
      <c r="K15" s="73"/>
      <c r="L15" s="73"/>
      <c r="M15" s="73"/>
      <c r="N15" s="74"/>
    </row>
    <row r="16" spans="1:14">
      <c r="A16" s="1357"/>
      <c r="B16" s="11"/>
      <c r="C16" s="11"/>
      <c r="D16" s="48"/>
      <c r="E16" s="11"/>
      <c r="F16" s="48"/>
      <c r="G16" s="11"/>
      <c r="H16" s="47"/>
      <c r="I16" s="48"/>
      <c r="J16" s="11"/>
      <c r="K16" s="48"/>
      <c r="L16" s="11"/>
      <c r="M16" s="48"/>
      <c r="N16" s="48"/>
    </row>
    <row r="17" spans="1:14">
      <c r="A17" s="1686"/>
      <c r="B17" s="11"/>
      <c r="C17" s="11"/>
      <c r="D17" s="1867"/>
      <c r="E17" s="11" t="s">
        <v>3019</v>
      </c>
      <c r="F17" s="48"/>
      <c r="G17" s="11"/>
      <c r="H17" s="47" t="s">
        <v>3019</v>
      </c>
      <c r="I17" s="45"/>
      <c r="J17" s="47" t="s">
        <v>3019</v>
      </c>
      <c r="K17" s="48"/>
      <c r="L17" s="47" t="s">
        <v>3019</v>
      </c>
      <c r="M17" s="48"/>
      <c r="N17" s="48"/>
    </row>
    <row r="18" spans="1:14">
      <c r="A18" s="265" t="s">
        <v>4231</v>
      </c>
      <c r="B18" s="44" t="s">
        <v>3741</v>
      </c>
      <c r="C18" s="11"/>
      <c r="D18" s="48"/>
      <c r="E18" s="11" t="s">
        <v>1884</v>
      </c>
      <c r="F18" s="48"/>
      <c r="G18" s="11"/>
      <c r="H18" s="47" t="s">
        <v>1884</v>
      </c>
      <c r="I18" s="1867"/>
      <c r="J18" s="47" t="s">
        <v>1884</v>
      </c>
      <c r="K18" s="48"/>
      <c r="L18" s="47" t="s">
        <v>1884</v>
      </c>
      <c r="M18" s="48"/>
      <c r="N18" s="265" t="s">
        <v>4231</v>
      </c>
    </row>
    <row r="19" spans="1:14">
      <c r="A19" s="265" t="s">
        <v>4234</v>
      </c>
      <c r="B19" s="44"/>
      <c r="C19" s="11"/>
      <c r="D19" s="48"/>
      <c r="E19" s="11"/>
      <c r="F19" s="48"/>
      <c r="G19" s="11"/>
      <c r="H19" s="1864"/>
      <c r="I19" s="1867"/>
      <c r="J19" s="11"/>
      <c r="K19" s="48"/>
      <c r="L19" s="11"/>
      <c r="M19" s="48"/>
      <c r="N19" s="265" t="s">
        <v>4234</v>
      </c>
    </row>
    <row r="20" spans="1:14" ht="15.75" thickBot="1">
      <c r="A20" s="266"/>
      <c r="B20" s="401" t="s">
        <v>74</v>
      </c>
      <c r="C20" s="401"/>
      <c r="D20" s="402"/>
      <c r="E20" s="401" t="s">
        <v>2140</v>
      </c>
      <c r="F20" s="402"/>
      <c r="G20" s="11"/>
      <c r="H20" s="400" t="s">
        <v>2141</v>
      </c>
      <c r="I20" s="402"/>
      <c r="J20" s="401" t="s">
        <v>2142</v>
      </c>
      <c r="K20" s="402"/>
      <c r="L20" s="401" t="s">
        <v>4070</v>
      </c>
      <c r="M20" s="402"/>
      <c r="N20" s="266"/>
    </row>
    <row r="21" spans="1:14">
      <c r="A21" s="1687">
        <v>1</v>
      </c>
      <c r="B21" s="191" t="s">
        <v>1618</v>
      </c>
      <c r="C21" s="52"/>
      <c r="D21" s="51"/>
      <c r="E21" s="50"/>
      <c r="F21" s="330"/>
      <c r="G21" s="11"/>
      <c r="H21" s="49"/>
      <c r="I21" s="51"/>
      <c r="J21" s="52"/>
      <c r="K21" s="51"/>
      <c r="L21" s="50"/>
      <c r="M21" s="330"/>
      <c r="N21" s="1687">
        <v>1</v>
      </c>
    </row>
    <row r="22" spans="1:14">
      <c r="A22" s="1687">
        <v>2</v>
      </c>
      <c r="B22" s="191" t="s">
        <v>3855</v>
      </c>
      <c r="C22" s="52"/>
      <c r="D22" s="51"/>
      <c r="E22" s="1869"/>
      <c r="F22" s="1870"/>
      <c r="G22" s="11"/>
      <c r="H22" s="49"/>
      <c r="I22" s="51"/>
      <c r="J22" s="52"/>
      <c r="K22" s="51"/>
      <c r="L22" s="1869"/>
      <c r="M22" s="1870"/>
      <c r="N22" s="1687">
        <v>2</v>
      </c>
    </row>
    <row r="23" spans="1:14">
      <c r="A23" s="1687">
        <v>3</v>
      </c>
      <c r="B23" s="191" t="s">
        <v>3856</v>
      </c>
      <c r="C23" s="52"/>
      <c r="D23" s="51"/>
      <c r="E23" s="1869"/>
      <c r="F23" s="1870"/>
      <c r="G23" s="11"/>
      <c r="H23" s="49"/>
      <c r="I23" s="51"/>
      <c r="J23" s="52"/>
      <c r="K23" s="51"/>
      <c r="L23" s="1869"/>
      <c r="M23" s="1870"/>
      <c r="N23" s="1687">
        <v>3</v>
      </c>
    </row>
    <row r="24" spans="1:14">
      <c r="A24" s="1906">
        <v>4</v>
      </c>
      <c r="B24" s="191" t="s">
        <v>4378</v>
      </c>
      <c r="C24" s="52"/>
      <c r="D24" s="51"/>
      <c r="E24" s="52"/>
      <c r="F24" s="51"/>
      <c r="G24" s="11"/>
      <c r="H24" s="1990"/>
      <c r="I24" s="1991"/>
      <c r="J24" s="52"/>
      <c r="K24" s="51"/>
      <c r="L24" s="52"/>
      <c r="M24" s="51"/>
      <c r="N24" s="1906">
        <v>4</v>
      </c>
    </row>
    <row r="25" spans="1:14">
      <c r="A25" s="1906">
        <v>5</v>
      </c>
      <c r="B25" s="191" t="s">
        <v>2953</v>
      </c>
      <c r="C25" s="52"/>
      <c r="D25" s="51"/>
      <c r="E25" s="52"/>
      <c r="F25" s="51"/>
      <c r="G25" s="11"/>
      <c r="H25" s="1990"/>
      <c r="I25" s="1991"/>
      <c r="J25" s="52"/>
      <c r="K25" s="51"/>
      <c r="L25" s="52"/>
      <c r="M25" s="51"/>
      <c r="N25" s="1906">
        <v>5</v>
      </c>
    </row>
    <row r="26" spans="1:14">
      <c r="A26" s="1906">
        <v>6</v>
      </c>
      <c r="B26" s="191" t="s">
        <v>3282</v>
      </c>
      <c r="C26" s="52"/>
      <c r="D26" s="51"/>
      <c r="E26" s="52"/>
      <c r="F26" s="51"/>
      <c r="G26" s="11"/>
      <c r="H26" s="1990"/>
      <c r="I26" s="1991"/>
      <c r="J26" s="52"/>
      <c r="K26" s="51"/>
      <c r="L26" s="52"/>
      <c r="M26" s="51"/>
      <c r="N26" s="1906">
        <v>6</v>
      </c>
    </row>
    <row r="27" spans="1:14">
      <c r="A27" s="1906">
        <v>7</v>
      </c>
      <c r="B27" s="191" t="s">
        <v>2954</v>
      </c>
      <c r="C27" s="52"/>
      <c r="D27" s="51"/>
      <c r="E27" s="52"/>
      <c r="F27" s="51"/>
      <c r="G27" s="11"/>
      <c r="H27" s="1990"/>
      <c r="I27" s="1991"/>
      <c r="J27" s="52"/>
      <c r="K27" s="51"/>
      <c r="L27" s="52"/>
      <c r="M27" s="51"/>
      <c r="N27" s="1906">
        <v>7</v>
      </c>
    </row>
    <row r="28" spans="1:14">
      <c r="A28" s="1906">
        <v>8</v>
      </c>
      <c r="B28" s="191" t="s">
        <v>3864</v>
      </c>
      <c r="C28" s="52"/>
      <c r="D28" s="51"/>
      <c r="E28" s="52"/>
      <c r="F28" s="51"/>
      <c r="G28" s="11"/>
      <c r="H28" s="1990"/>
      <c r="I28" s="1991"/>
      <c r="J28" s="52"/>
      <c r="K28" s="51"/>
      <c r="L28" s="52"/>
      <c r="M28" s="51"/>
      <c r="N28" s="1906">
        <v>8</v>
      </c>
    </row>
    <row r="29" spans="1:14">
      <c r="A29" s="1906">
        <v>9</v>
      </c>
      <c r="B29" s="191" t="s">
        <v>3283</v>
      </c>
      <c r="C29" s="52"/>
      <c r="D29" s="51"/>
      <c r="E29" s="52"/>
      <c r="F29" s="51"/>
      <c r="G29" s="11"/>
      <c r="H29" s="1990"/>
      <c r="I29" s="1991"/>
      <c r="J29" s="52"/>
      <c r="K29" s="51"/>
      <c r="L29" s="52"/>
      <c r="M29" s="51"/>
      <c r="N29" s="1906">
        <v>9</v>
      </c>
    </row>
    <row r="30" spans="1:14">
      <c r="A30" s="1906">
        <v>10</v>
      </c>
      <c r="B30" s="191" t="s">
        <v>4240</v>
      </c>
      <c r="C30" s="52"/>
      <c r="D30" s="51"/>
      <c r="E30" s="52"/>
      <c r="F30" s="51"/>
      <c r="G30" s="11"/>
      <c r="H30" s="1990"/>
      <c r="I30" s="1991"/>
      <c r="J30" s="52"/>
      <c r="K30" s="51"/>
      <c r="L30" s="52"/>
      <c r="M30" s="51"/>
      <c r="N30" s="1906">
        <v>10</v>
      </c>
    </row>
    <row r="31" spans="1:14">
      <c r="A31" s="1906">
        <v>11</v>
      </c>
      <c r="B31" s="191" t="s">
        <v>3787</v>
      </c>
      <c r="C31" s="52"/>
      <c r="D31" s="51"/>
      <c r="E31" s="52"/>
      <c r="F31" s="51"/>
      <c r="G31" s="11"/>
      <c r="H31" s="1990"/>
      <c r="I31" s="1991"/>
      <c r="J31" s="52"/>
      <c r="K31" s="51"/>
      <c r="L31" s="52"/>
      <c r="M31" s="51"/>
      <c r="N31" s="1906">
        <v>11</v>
      </c>
    </row>
    <row r="32" spans="1:14">
      <c r="A32" s="1906">
        <v>12</v>
      </c>
      <c r="B32" s="191" t="s">
        <v>2957</v>
      </c>
      <c r="C32" s="52"/>
      <c r="D32" s="51"/>
      <c r="E32" s="52"/>
      <c r="F32" s="51"/>
      <c r="G32" s="11"/>
      <c r="H32" s="1990"/>
      <c r="I32" s="1991"/>
      <c r="J32" s="52"/>
      <c r="K32" s="51"/>
      <c r="L32" s="52"/>
      <c r="M32" s="51"/>
      <c r="N32" s="1906">
        <v>12</v>
      </c>
    </row>
    <row r="33" spans="1:14">
      <c r="A33" s="1906">
        <v>13</v>
      </c>
      <c r="B33" s="191" t="s">
        <v>2958</v>
      </c>
      <c r="C33" s="52"/>
      <c r="D33" s="51"/>
      <c r="E33" s="52"/>
      <c r="F33" s="51"/>
      <c r="G33" s="11"/>
      <c r="H33" s="1990"/>
      <c r="I33" s="1991"/>
      <c r="J33" s="52"/>
      <c r="K33" s="51"/>
      <c r="L33" s="52"/>
      <c r="M33" s="51"/>
      <c r="N33" s="1906">
        <v>13</v>
      </c>
    </row>
    <row r="34" spans="1:14">
      <c r="A34" s="1687">
        <v>14</v>
      </c>
      <c r="B34" s="191" t="s">
        <v>2959</v>
      </c>
      <c r="C34" s="52"/>
      <c r="D34" s="51"/>
      <c r="E34" s="52"/>
      <c r="F34" s="51"/>
      <c r="G34" s="11"/>
      <c r="H34" s="49"/>
      <c r="I34" s="51"/>
      <c r="J34" s="52"/>
      <c r="K34" s="51"/>
      <c r="L34" s="52"/>
      <c r="M34" s="51"/>
      <c r="N34" s="1687">
        <v>14</v>
      </c>
    </row>
    <row r="35" spans="1:14">
      <c r="A35" s="1687">
        <v>15</v>
      </c>
      <c r="B35" s="191" t="s">
        <v>3435</v>
      </c>
      <c r="C35" s="52"/>
      <c r="D35" s="51"/>
      <c r="E35" s="52"/>
      <c r="F35" s="51"/>
      <c r="G35" s="11"/>
      <c r="H35" s="49"/>
      <c r="I35" s="51"/>
      <c r="J35" s="52"/>
      <c r="K35" s="51"/>
      <c r="L35" s="52"/>
      <c r="M35" s="51"/>
      <c r="N35" s="1687">
        <v>15</v>
      </c>
    </row>
    <row r="36" spans="1:14">
      <c r="A36" s="1687">
        <v>16</v>
      </c>
      <c r="B36" s="191" t="s">
        <v>3788</v>
      </c>
      <c r="C36" s="52"/>
      <c r="D36" s="51"/>
      <c r="E36" s="52"/>
      <c r="F36" s="51"/>
      <c r="G36" s="11"/>
      <c r="H36" s="49"/>
      <c r="I36" s="51"/>
      <c r="J36" s="52"/>
      <c r="K36" s="51"/>
      <c r="L36" s="52"/>
      <c r="M36" s="51"/>
      <c r="N36" s="1687">
        <v>16</v>
      </c>
    </row>
    <row r="37" spans="1:14">
      <c r="A37" s="1687">
        <v>17</v>
      </c>
      <c r="B37" s="191" t="s">
        <v>3789</v>
      </c>
      <c r="C37" s="52"/>
      <c r="D37" s="51"/>
      <c r="E37" s="52"/>
      <c r="F37" s="51"/>
      <c r="G37" s="11"/>
      <c r="H37" s="49"/>
      <c r="I37" s="51"/>
      <c r="J37" s="52"/>
      <c r="K37" s="51"/>
      <c r="L37" s="52"/>
      <c r="M37" s="51"/>
      <c r="N37" s="1687">
        <v>17</v>
      </c>
    </row>
    <row r="38" spans="1:14">
      <c r="A38" s="1687">
        <v>18</v>
      </c>
      <c r="B38" s="191" t="s">
        <v>3790</v>
      </c>
      <c r="C38" s="52"/>
      <c r="D38" s="51"/>
      <c r="E38" s="52"/>
      <c r="F38" s="51"/>
      <c r="G38" s="11"/>
      <c r="H38" s="49"/>
      <c r="I38" s="51"/>
      <c r="J38" s="52"/>
      <c r="K38" s="51"/>
      <c r="L38" s="52"/>
      <c r="M38" s="51"/>
      <c r="N38" s="1687">
        <v>18</v>
      </c>
    </row>
    <row r="39" spans="1:14">
      <c r="A39" s="1687">
        <v>19</v>
      </c>
      <c r="B39" s="191" t="s">
        <v>3437</v>
      </c>
      <c r="C39" s="52"/>
      <c r="D39" s="51"/>
      <c r="E39" s="52"/>
      <c r="F39" s="51"/>
      <c r="G39" s="11"/>
      <c r="H39" s="49"/>
      <c r="I39" s="51"/>
      <c r="J39" s="52"/>
      <c r="K39" s="51"/>
      <c r="L39" s="52"/>
      <c r="M39" s="51"/>
      <c r="N39" s="1687">
        <v>19</v>
      </c>
    </row>
    <row r="40" spans="1:14">
      <c r="A40" s="1687">
        <v>20</v>
      </c>
      <c r="B40" s="191" t="s">
        <v>3791</v>
      </c>
      <c r="C40" s="52"/>
      <c r="D40" s="51"/>
      <c r="E40" s="52"/>
      <c r="F40" s="51"/>
      <c r="G40" s="11"/>
      <c r="H40" s="49"/>
      <c r="I40" s="51"/>
      <c r="J40" s="52"/>
      <c r="K40" s="51"/>
      <c r="L40" s="52"/>
      <c r="M40" s="51"/>
      <c r="N40" s="1687">
        <v>20</v>
      </c>
    </row>
    <row r="41" spans="1:14">
      <c r="A41" s="1687">
        <v>21</v>
      </c>
      <c r="B41" s="191" t="s">
        <v>546</v>
      </c>
      <c r="C41" s="52"/>
      <c r="D41" s="51"/>
      <c r="E41" s="52"/>
      <c r="F41" s="51"/>
      <c r="G41" s="11"/>
      <c r="H41" s="49"/>
      <c r="I41" s="51"/>
      <c r="J41" s="52"/>
      <c r="K41" s="51"/>
      <c r="L41" s="52"/>
      <c r="M41" s="51"/>
      <c r="N41" s="1687">
        <v>21</v>
      </c>
    </row>
    <row r="42" spans="1:14">
      <c r="A42" s="1687">
        <v>22</v>
      </c>
      <c r="B42" s="191" t="s">
        <v>547</v>
      </c>
      <c r="C42" s="52"/>
      <c r="D42" s="51"/>
      <c r="E42" s="52"/>
      <c r="F42" s="51"/>
      <c r="G42" s="11"/>
      <c r="H42" s="49"/>
      <c r="I42" s="51"/>
      <c r="J42" s="52"/>
      <c r="K42" s="51"/>
      <c r="L42" s="52"/>
      <c r="M42" s="51"/>
      <c r="N42" s="1687">
        <v>22</v>
      </c>
    </row>
    <row r="43" spans="1:14">
      <c r="A43" s="1687">
        <v>23</v>
      </c>
      <c r="B43" s="191" t="s">
        <v>3441</v>
      </c>
      <c r="C43" s="52"/>
      <c r="D43" s="51"/>
      <c r="E43" s="52"/>
      <c r="F43" s="51"/>
      <c r="G43" s="11"/>
      <c r="H43" s="49"/>
      <c r="I43" s="51"/>
      <c r="J43" s="52"/>
      <c r="K43" s="51"/>
      <c r="L43" s="52"/>
      <c r="M43" s="51"/>
      <c r="N43" s="1687">
        <v>23</v>
      </c>
    </row>
    <row r="44" spans="1:14">
      <c r="A44" s="1687">
        <v>24</v>
      </c>
      <c r="B44" s="191" t="s">
        <v>4043</v>
      </c>
      <c r="C44" s="52"/>
      <c r="D44" s="51"/>
      <c r="E44" s="52"/>
      <c r="F44" s="51"/>
      <c r="G44" s="11"/>
      <c r="H44" s="49"/>
      <c r="I44" s="51"/>
      <c r="J44" s="52"/>
      <c r="K44" s="51"/>
      <c r="L44" s="52"/>
      <c r="M44" s="51"/>
      <c r="N44" s="1687">
        <v>24</v>
      </c>
    </row>
    <row r="45" spans="1:14">
      <c r="A45" s="1687">
        <v>25</v>
      </c>
      <c r="B45" s="191" t="s">
        <v>548</v>
      </c>
      <c r="C45" s="52"/>
      <c r="D45" s="51"/>
      <c r="E45" s="52"/>
      <c r="F45" s="51"/>
      <c r="G45" s="11"/>
      <c r="H45" s="49"/>
      <c r="I45" s="51"/>
      <c r="J45" s="52"/>
      <c r="K45" s="51"/>
      <c r="L45" s="52"/>
      <c r="M45" s="51"/>
      <c r="N45" s="1687">
        <v>25</v>
      </c>
    </row>
    <row r="46" spans="1:14">
      <c r="A46" s="1687">
        <v>26</v>
      </c>
      <c r="B46" s="191" t="s">
        <v>4045</v>
      </c>
      <c r="C46" s="52"/>
      <c r="D46" s="51"/>
      <c r="E46" s="52"/>
      <c r="F46" s="51"/>
      <c r="G46" s="11"/>
      <c r="H46" s="49"/>
      <c r="I46" s="51"/>
      <c r="J46" s="52"/>
      <c r="K46" s="51"/>
      <c r="L46" s="52"/>
      <c r="M46" s="51"/>
      <c r="N46" s="1687">
        <v>26</v>
      </c>
    </row>
    <row r="47" spans="1:14">
      <c r="A47" s="1687">
        <v>27</v>
      </c>
      <c r="B47" s="191" t="s">
        <v>549</v>
      </c>
      <c r="C47" s="52"/>
      <c r="D47" s="51"/>
      <c r="E47" s="52"/>
      <c r="F47" s="51"/>
      <c r="G47" s="11"/>
      <c r="H47" s="49"/>
      <c r="I47" s="51"/>
      <c r="J47" s="52"/>
      <c r="K47" s="51"/>
      <c r="L47" s="52"/>
      <c r="M47" s="51"/>
      <c r="N47" s="1687">
        <v>27</v>
      </c>
    </row>
    <row r="48" spans="1:14">
      <c r="A48" s="1687">
        <v>28</v>
      </c>
      <c r="B48" s="191" t="s">
        <v>4047</v>
      </c>
      <c r="C48" s="52"/>
      <c r="D48" s="51"/>
      <c r="E48" s="52"/>
      <c r="F48" s="51"/>
      <c r="G48" s="11"/>
      <c r="H48" s="49"/>
      <c r="I48" s="51"/>
      <c r="J48" s="52"/>
      <c r="K48" s="51"/>
      <c r="L48" s="52"/>
      <c r="M48" s="51"/>
      <c r="N48" s="1687">
        <v>28</v>
      </c>
    </row>
    <row r="49" spans="1:14">
      <c r="A49" s="1687">
        <v>29</v>
      </c>
      <c r="B49" s="191" t="s">
        <v>4048</v>
      </c>
      <c r="C49" s="52"/>
      <c r="D49" s="51"/>
      <c r="E49" s="52"/>
      <c r="F49" s="51"/>
      <c r="G49" s="11"/>
      <c r="H49" s="49"/>
      <c r="I49" s="51"/>
      <c r="J49" s="52"/>
      <c r="K49" s="51"/>
      <c r="L49" s="52"/>
      <c r="M49" s="51"/>
      <c r="N49" s="1687">
        <v>29</v>
      </c>
    </row>
    <row r="50" spans="1:14">
      <c r="A50" s="1687">
        <v>30</v>
      </c>
      <c r="B50" s="191" t="s">
        <v>4049</v>
      </c>
      <c r="C50" s="52"/>
      <c r="D50" s="51"/>
      <c r="E50" s="52"/>
      <c r="F50" s="51"/>
      <c r="G50" s="11"/>
      <c r="H50" s="49"/>
      <c r="I50" s="51"/>
      <c r="J50" s="52"/>
      <c r="K50" s="51"/>
      <c r="L50" s="52"/>
      <c r="M50" s="51"/>
      <c r="N50" s="1687">
        <v>30</v>
      </c>
    </row>
    <row r="51" spans="1:14">
      <c r="A51" s="1687">
        <v>31</v>
      </c>
      <c r="B51" s="191" t="s">
        <v>4050</v>
      </c>
      <c r="C51" s="52"/>
      <c r="D51" s="51"/>
      <c r="E51" s="52"/>
      <c r="F51" s="51"/>
      <c r="G51" s="11"/>
      <c r="H51" s="49"/>
      <c r="I51" s="51"/>
      <c r="J51" s="52"/>
      <c r="K51" s="51"/>
      <c r="L51" s="52"/>
      <c r="M51" s="51"/>
      <c r="N51" s="1687">
        <v>31</v>
      </c>
    </row>
    <row r="52" spans="1:14">
      <c r="A52" s="1687">
        <v>32</v>
      </c>
      <c r="B52" s="191" t="s">
        <v>4051</v>
      </c>
      <c r="C52" s="52"/>
      <c r="D52" s="51"/>
      <c r="E52" s="52"/>
      <c r="F52" s="51"/>
      <c r="G52" s="11"/>
      <c r="H52" s="49"/>
      <c r="I52" s="51"/>
      <c r="J52" s="52"/>
      <c r="K52" s="51"/>
      <c r="L52" s="52"/>
      <c r="M52" s="51"/>
      <c r="N52" s="1687">
        <v>32</v>
      </c>
    </row>
    <row r="53" spans="1:14">
      <c r="A53" s="1687">
        <v>33</v>
      </c>
      <c r="B53" s="191" t="s">
        <v>550</v>
      </c>
      <c r="C53" s="52"/>
      <c r="D53" s="51"/>
      <c r="E53" s="52"/>
      <c r="F53" s="51"/>
      <c r="G53" s="11"/>
      <c r="H53" s="49"/>
      <c r="I53" s="51"/>
      <c r="J53" s="52"/>
      <c r="K53" s="51"/>
      <c r="L53" s="52"/>
      <c r="M53" s="51"/>
      <c r="N53" s="1687">
        <v>33</v>
      </c>
    </row>
    <row r="54" spans="1:14">
      <c r="A54" s="1687">
        <v>34</v>
      </c>
      <c r="B54" s="191" t="s">
        <v>1894</v>
      </c>
      <c r="C54" s="52"/>
      <c r="D54" s="51"/>
      <c r="E54" s="52"/>
      <c r="F54" s="51"/>
      <c r="G54" s="11"/>
      <c r="H54" s="49"/>
      <c r="I54" s="51"/>
      <c r="J54" s="52"/>
      <c r="K54" s="51"/>
      <c r="L54" s="52"/>
      <c r="M54" s="51"/>
      <c r="N54" s="1687">
        <v>34</v>
      </c>
    </row>
    <row r="55" spans="1:14">
      <c r="A55" s="1687">
        <v>35</v>
      </c>
      <c r="B55" s="191" t="s">
        <v>1895</v>
      </c>
      <c r="C55" s="52"/>
      <c r="D55" s="51"/>
      <c r="E55" s="52"/>
      <c r="F55" s="51"/>
      <c r="G55" s="11"/>
      <c r="H55" s="49"/>
      <c r="I55" s="51"/>
      <c r="J55" s="52"/>
      <c r="K55" s="51"/>
      <c r="L55" s="52"/>
      <c r="M55" s="51"/>
      <c r="N55" s="1687">
        <v>35</v>
      </c>
    </row>
    <row r="56" spans="1:14">
      <c r="A56" s="1687">
        <v>36</v>
      </c>
      <c r="B56" s="191" t="s">
        <v>2613</v>
      </c>
      <c r="C56" s="52"/>
      <c r="D56" s="51"/>
      <c r="E56" s="52"/>
      <c r="F56" s="51"/>
      <c r="G56" s="11"/>
      <c r="H56" s="49"/>
      <c r="I56" s="51"/>
      <c r="J56" s="52"/>
      <c r="K56" s="51"/>
      <c r="L56" s="52"/>
      <c r="M56" s="51"/>
      <c r="N56" s="1687">
        <v>36</v>
      </c>
    </row>
    <row r="57" spans="1:14" ht="15.75" thickBot="1">
      <c r="A57" s="1908">
        <v>37</v>
      </c>
      <c r="B57" s="431" t="s">
        <v>245</v>
      </c>
      <c r="C57" s="73"/>
      <c r="D57" s="74"/>
      <c r="E57" s="73"/>
      <c r="F57" s="74"/>
      <c r="G57" s="11"/>
      <c r="H57" s="72"/>
      <c r="I57" s="74"/>
      <c r="J57" s="73"/>
      <c r="K57" s="74"/>
      <c r="L57" s="73"/>
      <c r="M57" s="74"/>
      <c r="N57" s="1908">
        <v>37</v>
      </c>
    </row>
    <row r="59" spans="1:14" ht="15.75">
      <c r="A59" s="75" t="s">
        <v>1315</v>
      </c>
      <c r="B59" s="11"/>
      <c r="C59" s="11"/>
      <c r="D59" s="11"/>
      <c r="E59" s="11"/>
      <c r="F59" s="11"/>
      <c r="G59" s="11"/>
      <c r="H59" s="75" t="s">
        <v>246</v>
      </c>
    </row>
    <row r="60" spans="1:14">
      <c r="A60" s="44" t="s">
        <v>247</v>
      </c>
      <c r="B60" s="44"/>
      <c r="C60" s="44"/>
      <c r="D60" s="44"/>
      <c r="E60" s="44"/>
      <c r="F60" s="44"/>
      <c r="G60" s="11"/>
      <c r="H60" s="44" t="s">
        <v>248</v>
      </c>
      <c r="I60" s="44"/>
      <c r="J60" s="44"/>
      <c r="K60" s="44"/>
      <c r="L60" s="44"/>
      <c r="M60" s="44"/>
      <c r="N60" s="44"/>
    </row>
  </sheetData>
  <phoneticPr fontId="0" type="noConversion"/>
  <printOptions horizontalCentered="1" verticalCentered="1"/>
  <pageMargins left="0.25" right="0.25" top="0.25" bottom="0.25" header="0" footer="0"/>
  <pageSetup scale="77" fitToWidth="2"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3">
    <tabColor rgb="FF00B050"/>
    <pageSetUpPr fitToPage="1"/>
  </sheetPr>
  <dimension ref="A1:P134"/>
  <sheetViews>
    <sheetView defaultGridColor="0" view="pageBreakPreview" colorId="22" zoomScale="83" zoomScaleNormal="85" zoomScaleSheetLayoutView="83" workbookViewId="0">
      <selection activeCell="K54" sqref="K54"/>
    </sheetView>
  </sheetViews>
  <sheetFormatPr defaultColWidth="9.6640625" defaultRowHeight="15"/>
  <cols>
    <col min="1" max="1" width="4.6640625" style="4" customWidth="1"/>
    <col min="2" max="3" width="16.6640625" style="4" customWidth="1"/>
    <col min="4" max="4" width="12.5546875" style="4" customWidth="1"/>
    <col min="5" max="5" width="14.6640625" style="4" customWidth="1"/>
    <col min="6" max="6" width="12.6640625" style="4" customWidth="1"/>
    <col min="7" max="7" width="14.44140625" style="4" customWidth="1"/>
    <col min="8" max="8" width="18.5546875" style="4" customWidth="1"/>
    <col min="9" max="9" width="2.6640625" style="4" customWidth="1"/>
    <col min="10" max="11" width="16.6640625" style="4" customWidth="1"/>
    <col min="12" max="12" width="17.5546875" style="4" customWidth="1"/>
    <col min="13" max="15" width="16.6640625" style="4" customWidth="1"/>
    <col min="16" max="16" width="4.6640625" style="4" customWidth="1"/>
    <col min="17" max="16384" width="9.6640625" style="4"/>
  </cols>
  <sheetData>
    <row r="1" spans="1:16">
      <c r="A1" s="13" t="s">
        <v>2838</v>
      </c>
      <c r="B1" s="41"/>
      <c r="C1" s="41"/>
      <c r="D1" s="429"/>
      <c r="E1" s="1232" t="s">
        <v>3932</v>
      </c>
      <c r="F1" s="430"/>
      <c r="G1" s="1356" t="s">
        <v>2840</v>
      </c>
      <c r="H1" s="263" t="s">
        <v>2841</v>
      </c>
      <c r="I1" s="11"/>
      <c r="J1" s="13" t="s">
        <v>2838</v>
      </c>
      <c r="K1" s="41"/>
      <c r="L1" s="1232" t="s">
        <v>3932</v>
      </c>
      <c r="M1" s="1985"/>
      <c r="N1" s="1356" t="s">
        <v>2840</v>
      </c>
      <c r="O1" s="262" t="s">
        <v>2841</v>
      </c>
      <c r="P1" s="263"/>
    </row>
    <row r="2" spans="1:16">
      <c r="A2" s="47" t="str">
        <f>'Data Sheet'!$C$25</f>
        <v>Orange and Rockland Utilities, Inc</v>
      </c>
      <c r="B2" s="11"/>
      <c r="C2" s="11"/>
      <c r="D2" s="11"/>
      <c r="E2" s="47" t="s">
        <v>683</v>
      </c>
      <c r="F2" s="1843"/>
      <c r="G2" s="265" t="s">
        <v>2842</v>
      </c>
      <c r="H2" s="48"/>
      <c r="I2" s="11"/>
      <c r="J2" s="47" t="str">
        <f>'Data Sheet'!$C$25</f>
        <v>Orange and Rockland Utilities, Inc</v>
      </c>
      <c r="K2" s="11"/>
      <c r="L2" s="47" t="s">
        <v>683</v>
      </c>
      <c r="M2" s="48"/>
      <c r="N2" s="265" t="s">
        <v>2842</v>
      </c>
      <c r="O2" s="202"/>
      <c r="P2" s="45"/>
    </row>
    <row r="3" spans="1:16" ht="15" customHeight="1" thickBot="1">
      <c r="A3" s="72"/>
      <c r="B3" s="73"/>
      <c r="C3" s="73"/>
      <c r="D3" s="73"/>
      <c r="E3" s="72" t="s">
        <v>301</v>
      </c>
      <c r="F3" s="73"/>
      <c r="G3" s="1342" t="str">
        <f>'Data Sheet'!$C$40</f>
        <v>4/30/2014</v>
      </c>
      <c r="H3" s="156" t="str">
        <f>'Data Sheet'!$C$38</f>
        <v>12/31/2013</v>
      </c>
      <c r="I3" s="11"/>
      <c r="J3" s="72"/>
      <c r="K3" s="73"/>
      <c r="L3" s="72" t="s">
        <v>301</v>
      </c>
      <c r="M3" s="74"/>
      <c r="N3" s="1986" t="str">
        <f>'Data Sheet'!$C$40</f>
        <v>4/30/2014</v>
      </c>
      <c r="O3" s="206" t="str">
        <f>'Data Sheet'!$C$38</f>
        <v>12/31/2013</v>
      </c>
      <c r="P3" s="402"/>
    </row>
    <row r="4" spans="1:16" ht="15" customHeight="1" thickBot="1">
      <c r="A4" s="424" t="s">
        <v>249</v>
      </c>
      <c r="B4" s="425"/>
      <c r="C4" s="425"/>
      <c r="D4" s="401"/>
      <c r="E4" s="401"/>
      <c r="F4" s="401"/>
      <c r="G4" s="1910"/>
      <c r="H4" s="402"/>
      <c r="I4" s="11"/>
      <c r="J4" s="424" t="s">
        <v>250</v>
      </c>
      <c r="K4" s="425"/>
      <c r="L4" s="425"/>
      <c r="M4" s="401"/>
      <c r="N4" s="401"/>
      <c r="O4" s="1910"/>
      <c r="P4" s="402"/>
    </row>
    <row r="5" spans="1:16" ht="15.75">
      <c r="A5" s="43"/>
      <c r="B5" s="46"/>
      <c r="C5" s="46"/>
      <c r="D5" s="44"/>
      <c r="E5" s="44"/>
      <c r="F5" s="44"/>
      <c r="G5" s="262"/>
      <c r="H5" s="48"/>
      <c r="I5" s="11"/>
      <c r="J5" s="43"/>
      <c r="K5" s="46"/>
      <c r="L5" s="46"/>
      <c r="M5" s="44"/>
      <c r="N5" s="44"/>
      <c r="O5" s="262"/>
      <c r="P5" s="48"/>
    </row>
    <row r="6" spans="1:16">
      <c r="A6" s="47" t="s">
        <v>2768</v>
      </c>
      <c r="B6" s="11"/>
      <c r="C6" s="11"/>
      <c r="D6" s="11"/>
      <c r="E6" s="11" t="s">
        <v>2769</v>
      </c>
      <c r="F6" s="11"/>
      <c r="G6" s="11"/>
      <c r="H6" s="48"/>
      <c r="I6" s="11"/>
      <c r="J6" s="47" t="s">
        <v>4007</v>
      </c>
      <c r="K6" s="11"/>
      <c r="L6" s="11"/>
      <c r="M6" s="11" t="s">
        <v>4008</v>
      </c>
      <c r="N6" s="11"/>
      <c r="O6" s="11"/>
      <c r="P6" s="48"/>
    </row>
    <row r="7" spans="1:16">
      <c r="A7" s="47" t="s">
        <v>4009</v>
      </c>
      <c r="B7" s="11"/>
      <c r="C7" s="11"/>
      <c r="D7" s="11"/>
      <c r="E7" s="11" t="s">
        <v>2812</v>
      </c>
      <c r="F7" s="11"/>
      <c r="G7" s="11"/>
      <c r="H7" s="48"/>
      <c r="I7" s="11"/>
      <c r="J7" s="47" t="s">
        <v>2813</v>
      </c>
      <c r="K7" s="11"/>
      <c r="L7" s="11"/>
      <c r="M7" s="11" t="s">
        <v>2814</v>
      </c>
      <c r="N7" s="11"/>
      <c r="O7" s="11"/>
      <c r="P7" s="48"/>
    </row>
    <row r="8" spans="1:16">
      <c r="A8" s="47" t="s">
        <v>2815</v>
      </c>
      <c r="B8" s="11"/>
      <c r="C8" s="11"/>
      <c r="D8" s="11"/>
      <c r="E8" s="11" t="s">
        <v>2816</v>
      </c>
      <c r="F8" s="11"/>
      <c r="G8" s="11"/>
      <c r="H8" s="48"/>
      <c r="I8" s="11"/>
      <c r="J8" s="47" t="s">
        <v>2817</v>
      </c>
      <c r="K8" s="11"/>
      <c r="L8" s="11"/>
      <c r="M8" s="11" t="s">
        <v>2818</v>
      </c>
      <c r="N8" s="11"/>
      <c r="O8" s="11"/>
      <c r="P8" s="48"/>
    </row>
    <row r="9" spans="1:16">
      <c r="A9" s="47" t="s">
        <v>2819</v>
      </c>
      <c r="B9" s="11"/>
      <c r="C9" s="11"/>
      <c r="D9" s="11"/>
      <c r="E9" s="11" t="s">
        <v>4532</v>
      </c>
      <c r="F9" s="11"/>
      <c r="G9" s="11"/>
      <c r="H9" s="48"/>
      <c r="I9" s="11"/>
      <c r="J9" s="47" t="s">
        <v>4533</v>
      </c>
      <c r="K9" s="11"/>
      <c r="L9" s="11"/>
      <c r="M9" s="11" t="s">
        <v>1415</v>
      </c>
      <c r="N9" s="11"/>
      <c r="O9" s="11"/>
      <c r="P9" s="48"/>
    </row>
    <row r="10" spans="1:16">
      <c r="A10" s="47"/>
      <c r="B10" s="11"/>
      <c r="C10" s="11"/>
      <c r="D10" s="11"/>
      <c r="E10" s="11"/>
      <c r="F10" s="11"/>
      <c r="G10" s="11"/>
      <c r="H10" s="48"/>
      <c r="I10" s="11"/>
      <c r="J10" s="47" t="s">
        <v>1416</v>
      </c>
      <c r="K10" s="11"/>
      <c r="L10" s="11"/>
      <c r="M10" s="11" t="s">
        <v>996</v>
      </c>
      <c r="N10" s="11"/>
      <c r="O10" s="11"/>
      <c r="P10" s="48"/>
    </row>
    <row r="11" spans="1:16" ht="15.75" thickBot="1">
      <c r="A11" s="47"/>
      <c r="B11" s="11"/>
      <c r="C11" s="11"/>
      <c r="D11" s="11"/>
      <c r="E11" s="11"/>
      <c r="F11" s="11"/>
      <c r="G11" s="11"/>
      <c r="H11" s="48"/>
      <c r="I11" s="11"/>
      <c r="J11" s="47"/>
      <c r="K11" s="11"/>
      <c r="L11" s="11"/>
      <c r="M11" s="11"/>
      <c r="N11" s="11"/>
      <c r="O11" s="11"/>
      <c r="P11" s="48"/>
    </row>
    <row r="12" spans="1:16" ht="15.75" thickBot="1">
      <c r="A12" s="1981"/>
      <c r="B12" s="262"/>
      <c r="C12" s="263"/>
      <c r="D12" s="263"/>
      <c r="E12" s="457" t="s">
        <v>997</v>
      </c>
      <c r="F12" s="457" t="s">
        <v>998</v>
      </c>
      <c r="G12" s="263" t="s">
        <v>998</v>
      </c>
      <c r="H12" s="42"/>
      <c r="I12" s="11"/>
      <c r="J12" s="1356" t="s">
        <v>999</v>
      </c>
      <c r="K12" s="457"/>
      <c r="L12" s="1910" t="s">
        <v>547</v>
      </c>
      <c r="M12" s="1358"/>
      <c r="N12" s="457"/>
      <c r="O12" s="457"/>
      <c r="P12" s="42"/>
    </row>
    <row r="13" spans="1:16">
      <c r="A13" s="265"/>
      <c r="B13" s="1864"/>
      <c r="C13" s="1867"/>
      <c r="D13" s="1867" t="s">
        <v>4060</v>
      </c>
      <c r="E13" s="1867" t="s">
        <v>1000</v>
      </c>
      <c r="F13" s="1867" t="s">
        <v>1001</v>
      </c>
      <c r="G13" s="1867" t="s">
        <v>1002</v>
      </c>
      <c r="H13" s="1867"/>
      <c r="I13" s="11"/>
      <c r="J13" s="265" t="s">
        <v>4396</v>
      </c>
      <c r="K13" s="265"/>
      <c r="L13" s="1867"/>
      <c r="M13" s="1867"/>
      <c r="N13" s="1867" t="s">
        <v>1003</v>
      </c>
      <c r="O13" s="1867" t="s">
        <v>1004</v>
      </c>
      <c r="P13" s="1867"/>
    </row>
    <row r="14" spans="1:16">
      <c r="A14" s="265" t="s">
        <v>4231</v>
      </c>
      <c r="B14" s="202" t="s">
        <v>1005</v>
      </c>
      <c r="C14" s="45"/>
      <c r="D14" s="1867" t="s">
        <v>1006</v>
      </c>
      <c r="E14" s="1867" t="s">
        <v>1007</v>
      </c>
      <c r="F14" s="1867" t="s">
        <v>705</v>
      </c>
      <c r="G14" s="1867" t="s">
        <v>921</v>
      </c>
      <c r="H14" s="1867" t="s">
        <v>922</v>
      </c>
      <c r="I14" s="11"/>
      <c r="J14" s="265" t="s">
        <v>923</v>
      </c>
      <c r="K14" s="265" t="s">
        <v>665</v>
      </c>
      <c r="L14" s="1867"/>
      <c r="M14" s="1867"/>
      <c r="N14" s="1867" t="s">
        <v>1264</v>
      </c>
      <c r="O14" s="1867" t="s">
        <v>924</v>
      </c>
      <c r="P14" s="265" t="s">
        <v>4231</v>
      </c>
    </row>
    <row r="15" spans="1:16">
      <c r="A15" s="265" t="s">
        <v>4234</v>
      </c>
      <c r="B15" s="202"/>
      <c r="C15" s="45"/>
      <c r="D15" s="1867" t="s">
        <v>925</v>
      </c>
      <c r="E15" s="1867" t="s">
        <v>926</v>
      </c>
      <c r="F15" s="1867" t="s">
        <v>927</v>
      </c>
      <c r="G15" s="1867" t="s">
        <v>999</v>
      </c>
      <c r="H15" s="1867"/>
      <c r="I15" s="11"/>
      <c r="J15" s="265" t="s">
        <v>928</v>
      </c>
      <c r="K15" s="265" t="s">
        <v>929</v>
      </c>
      <c r="L15" s="1867" t="s">
        <v>763</v>
      </c>
      <c r="M15" s="1867" t="s">
        <v>663</v>
      </c>
      <c r="N15" s="1867" t="s">
        <v>763</v>
      </c>
      <c r="O15" s="1867" t="s">
        <v>930</v>
      </c>
      <c r="P15" s="265" t="s">
        <v>4234</v>
      </c>
    </row>
    <row r="16" spans="1:16">
      <c r="A16" s="265"/>
      <c r="B16" s="202"/>
      <c r="C16" s="45"/>
      <c r="D16" s="1867"/>
      <c r="E16" s="1867" t="s">
        <v>931</v>
      </c>
      <c r="F16" s="1867" t="s">
        <v>932</v>
      </c>
      <c r="G16" s="1867" t="s">
        <v>933</v>
      </c>
      <c r="H16" s="1867"/>
      <c r="I16" s="11"/>
      <c r="J16" s="265" t="s">
        <v>934</v>
      </c>
      <c r="K16" s="265"/>
      <c r="L16" s="1867"/>
      <c r="M16" s="1867"/>
      <c r="N16" s="1867"/>
      <c r="O16" s="1867" t="s">
        <v>935</v>
      </c>
      <c r="P16" s="265"/>
    </row>
    <row r="17" spans="1:16" ht="15.75" thickBot="1">
      <c r="A17" s="266"/>
      <c r="B17" s="401" t="s">
        <v>74</v>
      </c>
      <c r="C17" s="402"/>
      <c r="D17" s="286" t="s">
        <v>2140</v>
      </c>
      <c r="E17" s="286" t="s">
        <v>2141</v>
      </c>
      <c r="F17" s="286" t="s">
        <v>2142</v>
      </c>
      <c r="G17" s="286" t="s">
        <v>4070</v>
      </c>
      <c r="H17" s="286" t="s">
        <v>4071</v>
      </c>
      <c r="I17" s="11"/>
      <c r="J17" s="266" t="s">
        <v>4072</v>
      </c>
      <c r="K17" s="286" t="s">
        <v>4073</v>
      </c>
      <c r="L17" s="286" t="s">
        <v>4074</v>
      </c>
      <c r="M17" s="286" t="s">
        <v>4075</v>
      </c>
      <c r="N17" s="286" t="s">
        <v>4018</v>
      </c>
      <c r="O17" s="286" t="s">
        <v>4019</v>
      </c>
      <c r="P17" s="266"/>
    </row>
    <row r="18" spans="1:16">
      <c r="A18" s="1357">
        <v>1</v>
      </c>
      <c r="B18" s="1460"/>
      <c r="C18" s="48"/>
      <c r="D18" s="48"/>
      <c r="E18" s="48"/>
      <c r="F18" s="48"/>
      <c r="G18" s="204"/>
      <c r="H18" s="204"/>
      <c r="I18" s="11"/>
      <c r="J18" s="1689"/>
      <c r="K18" s="1987"/>
      <c r="L18" s="204"/>
      <c r="M18" s="204"/>
      <c r="N18" s="48"/>
      <c r="O18" s="48"/>
      <c r="P18" s="1357">
        <v>1</v>
      </c>
    </row>
    <row r="19" spans="1:16">
      <c r="A19" s="1357">
        <v>2</v>
      </c>
      <c r="B19" s="1460"/>
      <c r="C19" s="48"/>
      <c r="D19" s="48"/>
      <c r="E19" s="48"/>
      <c r="F19" s="48"/>
      <c r="G19" s="204"/>
      <c r="H19" s="204"/>
      <c r="I19" s="11"/>
      <c r="J19" s="1689"/>
      <c r="K19" s="1987"/>
      <c r="L19" s="204"/>
      <c r="M19" s="204"/>
      <c r="N19" s="48"/>
      <c r="O19" s="48"/>
      <c r="P19" s="1357">
        <v>2</v>
      </c>
    </row>
    <row r="20" spans="1:16">
      <c r="A20" s="1357">
        <v>3</v>
      </c>
      <c r="B20" s="1460"/>
      <c r="C20" s="48"/>
      <c r="D20" s="48"/>
      <c r="E20" s="48"/>
      <c r="F20" s="48"/>
      <c r="G20" s="204"/>
      <c r="H20" s="204"/>
      <c r="I20" s="11"/>
      <c r="J20" s="1689"/>
      <c r="K20" s="1987"/>
      <c r="L20" s="204"/>
      <c r="M20" s="204"/>
      <c r="N20" s="48"/>
      <c r="O20" s="48"/>
      <c r="P20" s="1357">
        <v>3</v>
      </c>
    </row>
    <row r="21" spans="1:16">
      <c r="A21" s="1357">
        <v>4</v>
      </c>
      <c r="B21" s="1460"/>
      <c r="C21" s="48"/>
      <c r="D21" s="48"/>
      <c r="E21" s="48"/>
      <c r="F21" s="48"/>
      <c r="G21" s="204"/>
      <c r="H21" s="204"/>
      <c r="I21" s="11"/>
      <c r="J21" s="1689"/>
      <c r="K21" s="1987"/>
      <c r="L21" s="204"/>
      <c r="M21" s="204"/>
      <c r="N21" s="48"/>
      <c r="O21" s="48"/>
      <c r="P21" s="1357">
        <v>4</v>
      </c>
    </row>
    <row r="22" spans="1:16">
      <c r="A22" s="1357">
        <v>5</v>
      </c>
      <c r="B22" s="1460"/>
      <c r="C22" s="48"/>
      <c r="D22" s="48"/>
      <c r="E22" s="48"/>
      <c r="F22" s="48"/>
      <c r="G22" s="204"/>
      <c r="H22" s="204"/>
      <c r="I22" s="11"/>
      <c r="J22" s="1689"/>
      <c r="K22" s="1987"/>
      <c r="L22" s="204"/>
      <c r="M22" s="204"/>
      <c r="N22" s="48"/>
      <c r="O22" s="48"/>
      <c r="P22" s="1357">
        <v>5</v>
      </c>
    </row>
    <row r="23" spans="1:16">
      <c r="A23" s="1357">
        <v>6</v>
      </c>
      <c r="B23" s="1460"/>
      <c r="C23" s="48"/>
      <c r="D23" s="48"/>
      <c r="E23" s="48"/>
      <c r="F23" s="48"/>
      <c r="G23" s="204"/>
      <c r="H23" s="204"/>
      <c r="I23" s="11"/>
      <c r="J23" s="1689"/>
      <c r="K23" s="1987"/>
      <c r="L23" s="204"/>
      <c r="M23" s="204"/>
      <c r="N23" s="48"/>
      <c r="O23" s="48"/>
      <c r="P23" s="1357">
        <v>6</v>
      </c>
    </row>
    <row r="24" spans="1:16">
      <c r="A24" s="1357">
        <v>7</v>
      </c>
      <c r="B24" s="1460"/>
      <c r="C24" s="48"/>
      <c r="D24" s="48"/>
      <c r="E24" s="48"/>
      <c r="F24" s="48"/>
      <c r="G24" s="204"/>
      <c r="H24" s="204"/>
      <c r="I24" s="11"/>
      <c r="J24" s="1689"/>
      <c r="K24" s="1987"/>
      <c r="L24" s="204"/>
      <c r="M24" s="204"/>
      <c r="N24" s="48"/>
      <c r="O24" s="48"/>
      <c r="P24" s="1357">
        <v>7</v>
      </c>
    </row>
    <row r="25" spans="1:16">
      <c r="A25" s="1357">
        <v>8</v>
      </c>
      <c r="B25" s="1460"/>
      <c r="C25" s="48"/>
      <c r="D25" s="48"/>
      <c r="E25" s="48"/>
      <c r="F25" s="48"/>
      <c r="G25" s="204"/>
      <c r="H25" s="204"/>
      <c r="I25" s="11"/>
      <c r="J25" s="1689"/>
      <c r="K25" s="1987"/>
      <c r="L25" s="204"/>
      <c r="M25" s="204"/>
      <c r="N25" s="48"/>
      <c r="O25" s="48"/>
      <c r="P25" s="1357">
        <v>8</v>
      </c>
    </row>
    <row r="26" spans="1:16">
      <c r="A26" s="1357">
        <v>9</v>
      </c>
      <c r="B26" s="1460"/>
      <c r="C26" s="48"/>
      <c r="D26" s="48"/>
      <c r="E26" s="48"/>
      <c r="F26" s="48"/>
      <c r="G26" s="204"/>
      <c r="H26" s="204"/>
      <c r="I26" s="11"/>
      <c r="J26" s="1689"/>
      <c r="K26" s="1987"/>
      <c r="L26" s="204"/>
      <c r="M26" s="204"/>
      <c r="N26" s="48"/>
      <c r="O26" s="48"/>
      <c r="P26" s="1357">
        <v>9</v>
      </c>
    </row>
    <row r="27" spans="1:16">
      <c r="A27" s="1357">
        <v>10</v>
      </c>
      <c r="B27" s="1460"/>
      <c r="C27" s="48"/>
      <c r="D27" s="48"/>
      <c r="E27" s="48"/>
      <c r="F27" s="48"/>
      <c r="G27" s="204"/>
      <c r="H27" s="204"/>
      <c r="I27" s="11"/>
      <c r="J27" s="1689"/>
      <c r="K27" s="1987"/>
      <c r="L27" s="204"/>
      <c r="M27" s="204"/>
      <c r="N27" s="48"/>
      <c r="O27" s="48"/>
      <c r="P27" s="1357">
        <v>10</v>
      </c>
    </row>
    <row r="28" spans="1:16">
      <c r="A28" s="1357">
        <v>11</v>
      </c>
      <c r="B28" s="1460"/>
      <c r="C28" s="48"/>
      <c r="D28" s="48"/>
      <c r="E28" s="48"/>
      <c r="F28" s="48"/>
      <c r="G28" s="204"/>
      <c r="H28" s="204"/>
      <c r="I28" s="11"/>
      <c r="J28" s="1689"/>
      <c r="K28" s="1987"/>
      <c r="L28" s="204"/>
      <c r="M28" s="204"/>
      <c r="N28" s="48"/>
      <c r="O28" s="48"/>
      <c r="P28" s="1357">
        <v>11</v>
      </c>
    </row>
    <row r="29" spans="1:16">
      <c r="A29" s="1357">
        <v>12</v>
      </c>
      <c r="B29" s="47"/>
      <c r="C29" s="48"/>
      <c r="D29" s="48"/>
      <c r="E29" s="48"/>
      <c r="F29" s="48"/>
      <c r="G29" s="204"/>
      <c r="H29" s="204"/>
      <c r="I29" s="11"/>
      <c r="J29" s="1689"/>
      <c r="K29" s="1689"/>
      <c r="L29" s="204"/>
      <c r="M29" s="204"/>
      <c r="N29" s="48"/>
      <c r="O29" s="48"/>
      <c r="P29" s="1357">
        <v>12</v>
      </c>
    </row>
    <row r="30" spans="1:16">
      <c r="A30" s="1357">
        <v>13</v>
      </c>
      <c r="B30" s="47"/>
      <c r="C30" s="48"/>
      <c r="D30" s="48"/>
      <c r="E30" s="48"/>
      <c r="F30" s="48"/>
      <c r="G30" s="204"/>
      <c r="H30" s="204"/>
      <c r="I30" s="11"/>
      <c r="J30" s="1689"/>
      <c r="K30" s="1689"/>
      <c r="L30" s="204"/>
      <c r="M30" s="204"/>
      <c r="N30" s="48"/>
      <c r="O30" s="48"/>
      <c r="P30" s="1357">
        <v>13</v>
      </c>
    </row>
    <row r="31" spans="1:16">
      <c r="A31" s="1357">
        <v>14</v>
      </c>
      <c r="B31" s="47"/>
      <c r="C31" s="48"/>
      <c r="D31" s="48"/>
      <c r="E31" s="48"/>
      <c r="F31" s="48"/>
      <c r="G31" s="204"/>
      <c r="H31" s="204"/>
      <c r="I31" s="11"/>
      <c r="J31" s="1689"/>
      <c r="K31" s="1689"/>
      <c r="L31" s="204"/>
      <c r="M31" s="204"/>
      <c r="N31" s="48"/>
      <c r="O31" s="48"/>
      <c r="P31" s="1357">
        <v>14</v>
      </c>
    </row>
    <row r="32" spans="1:16">
      <c r="A32" s="1357">
        <v>15</v>
      </c>
      <c r="B32" s="47"/>
      <c r="C32" s="48"/>
      <c r="D32" s="48"/>
      <c r="E32" s="48"/>
      <c r="F32" s="48"/>
      <c r="G32" s="204"/>
      <c r="H32" s="204"/>
      <c r="I32" s="11"/>
      <c r="J32" s="1689"/>
      <c r="K32" s="1689"/>
      <c r="L32" s="204"/>
      <c r="M32" s="204"/>
      <c r="N32" s="48"/>
      <c r="O32" s="48"/>
      <c r="P32" s="1357">
        <v>15</v>
      </c>
    </row>
    <row r="33" spans="1:16">
      <c r="A33" s="1357">
        <v>16</v>
      </c>
      <c r="B33" s="47"/>
      <c r="C33" s="48"/>
      <c r="D33" s="48"/>
      <c r="E33" s="48"/>
      <c r="F33" s="48"/>
      <c r="G33" s="204"/>
      <c r="H33" s="204"/>
      <c r="I33" s="11"/>
      <c r="J33" s="1689"/>
      <c r="K33" s="1689"/>
      <c r="L33" s="204"/>
      <c r="M33" s="204"/>
      <c r="N33" s="48"/>
      <c r="O33" s="48"/>
      <c r="P33" s="1357">
        <v>16</v>
      </c>
    </row>
    <row r="34" spans="1:16">
      <c r="A34" s="1357">
        <v>17</v>
      </c>
      <c r="B34" s="47"/>
      <c r="C34" s="48"/>
      <c r="D34" s="48"/>
      <c r="E34" s="48"/>
      <c r="F34" s="48"/>
      <c r="G34" s="204"/>
      <c r="H34" s="204"/>
      <c r="I34" s="11"/>
      <c r="J34" s="1689"/>
      <c r="K34" s="1689"/>
      <c r="L34" s="204"/>
      <c r="M34" s="204"/>
      <c r="N34" s="48"/>
      <c r="O34" s="48"/>
      <c r="P34" s="1357">
        <v>17</v>
      </c>
    </row>
    <row r="35" spans="1:16">
      <c r="A35" s="1357">
        <v>18</v>
      </c>
      <c r="B35" s="47"/>
      <c r="C35" s="48"/>
      <c r="D35" s="48"/>
      <c r="E35" s="48"/>
      <c r="F35" s="48"/>
      <c r="G35" s="204"/>
      <c r="H35" s="204"/>
      <c r="I35" s="11"/>
      <c r="J35" s="1689"/>
      <c r="K35" s="1689"/>
      <c r="L35" s="204"/>
      <c r="M35" s="204"/>
      <c r="N35" s="48"/>
      <c r="O35" s="48"/>
      <c r="P35" s="1357">
        <v>18</v>
      </c>
    </row>
    <row r="36" spans="1:16">
      <c r="A36" s="1357">
        <v>19</v>
      </c>
      <c r="B36" s="47"/>
      <c r="C36" s="48"/>
      <c r="D36" s="48"/>
      <c r="E36" s="48"/>
      <c r="F36" s="48"/>
      <c r="G36" s="204"/>
      <c r="H36" s="204"/>
      <c r="I36" s="11"/>
      <c r="J36" s="1689"/>
      <c r="K36" s="1689"/>
      <c r="L36" s="204"/>
      <c r="M36" s="204"/>
      <c r="N36" s="48"/>
      <c r="O36" s="48"/>
      <c r="P36" s="1357">
        <v>19</v>
      </c>
    </row>
    <row r="37" spans="1:16">
      <c r="A37" s="1357">
        <v>20</v>
      </c>
      <c r="B37" s="47"/>
      <c r="C37" s="48"/>
      <c r="D37" s="48"/>
      <c r="E37" s="48"/>
      <c r="F37" s="48"/>
      <c r="G37" s="204"/>
      <c r="H37" s="204"/>
      <c r="I37" s="11"/>
      <c r="J37" s="1689"/>
      <c r="K37" s="1689"/>
      <c r="L37" s="204"/>
      <c r="M37" s="204"/>
      <c r="N37" s="48"/>
      <c r="O37" s="48"/>
      <c r="P37" s="1357">
        <v>20</v>
      </c>
    </row>
    <row r="38" spans="1:16">
      <c r="A38" s="1357">
        <v>21</v>
      </c>
      <c r="B38" s="47"/>
      <c r="C38" s="48"/>
      <c r="D38" s="48"/>
      <c r="E38" s="48"/>
      <c r="F38" s="48"/>
      <c r="G38" s="204"/>
      <c r="H38" s="204"/>
      <c r="I38" s="11"/>
      <c r="J38" s="1689"/>
      <c r="K38" s="1689"/>
      <c r="L38" s="204"/>
      <c r="M38" s="204"/>
      <c r="N38" s="48"/>
      <c r="O38" s="48"/>
      <c r="P38" s="1357">
        <v>21</v>
      </c>
    </row>
    <row r="39" spans="1:16">
      <c r="A39" s="1357">
        <v>22</v>
      </c>
      <c r="B39" s="47"/>
      <c r="C39" s="48"/>
      <c r="D39" s="48"/>
      <c r="E39" s="48"/>
      <c r="F39" s="48"/>
      <c r="G39" s="204"/>
      <c r="H39" s="204"/>
      <c r="I39" s="11"/>
      <c r="J39" s="1689"/>
      <c r="K39" s="1689"/>
      <c r="L39" s="204"/>
      <c r="M39" s="204"/>
      <c r="N39" s="48"/>
      <c r="O39" s="48"/>
      <c r="P39" s="1357">
        <v>22</v>
      </c>
    </row>
    <row r="40" spans="1:16">
      <c r="A40" s="1357">
        <v>23</v>
      </c>
      <c r="B40" s="47"/>
      <c r="C40" s="48"/>
      <c r="D40" s="48"/>
      <c r="E40" s="48"/>
      <c r="F40" s="48"/>
      <c r="G40" s="204"/>
      <c r="H40" s="204"/>
      <c r="I40" s="11"/>
      <c r="J40" s="1689"/>
      <c r="K40" s="1689"/>
      <c r="L40" s="204"/>
      <c r="M40" s="204"/>
      <c r="N40" s="48"/>
      <c r="O40" s="48"/>
      <c r="P40" s="1357">
        <v>23</v>
      </c>
    </row>
    <row r="41" spans="1:16">
      <c r="A41" s="1357">
        <v>24</v>
      </c>
      <c r="B41" s="47"/>
      <c r="C41" s="48"/>
      <c r="D41" s="48"/>
      <c r="E41" s="48"/>
      <c r="F41" s="48"/>
      <c r="G41" s="204"/>
      <c r="H41" s="204"/>
      <c r="I41" s="11"/>
      <c r="J41" s="1689"/>
      <c r="K41" s="1689"/>
      <c r="L41" s="204"/>
      <c r="M41" s="204"/>
      <c r="N41" s="48"/>
      <c r="O41" s="48"/>
      <c r="P41" s="1357">
        <v>24</v>
      </c>
    </row>
    <row r="42" spans="1:16">
      <c r="A42" s="1357">
        <v>25</v>
      </c>
      <c r="B42" s="47"/>
      <c r="C42" s="48"/>
      <c r="D42" s="48"/>
      <c r="E42" s="48"/>
      <c r="F42" s="48"/>
      <c r="G42" s="204"/>
      <c r="H42" s="204"/>
      <c r="I42" s="11"/>
      <c r="J42" s="1689"/>
      <c r="K42" s="1689"/>
      <c r="L42" s="204"/>
      <c r="M42" s="204"/>
      <c r="N42" s="48"/>
      <c r="O42" s="48"/>
      <c r="P42" s="1357">
        <v>25</v>
      </c>
    </row>
    <row r="43" spans="1:16">
      <c r="A43" s="1357">
        <v>26</v>
      </c>
      <c r="B43" s="47"/>
      <c r="C43" s="48"/>
      <c r="D43" s="48"/>
      <c r="E43" s="48"/>
      <c r="F43" s="48"/>
      <c r="G43" s="204"/>
      <c r="H43" s="204"/>
      <c r="I43" s="11"/>
      <c r="J43" s="1689"/>
      <c r="K43" s="1689"/>
      <c r="L43" s="204"/>
      <c r="M43" s="204"/>
      <c r="N43" s="48"/>
      <c r="O43" s="48"/>
      <c r="P43" s="1357">
        <v>26</v>
      </c>
    </row>
    <row r="44" spans="1:16">
      <c r="A44" s="1357">
        <v>27</v>
      </c>
      <c r="B44" s="47"/>
      <c r="C44" s="48"/>
      <c r="D44" s="48"/>
      <c r="E44" s="48"/>
      <c r="F44" s="48"/>
      <c r="G44" s="204"/>
      <c r="H44" s="204"/>
      <c r="I44" s="11"/>
      <c r="J44" s="1689"/>
      <c r="K44" s="1689"/>
      <c r="L44" s="204"/>
      <c r="M44" s="204"/>
      <c r="N44" s="48"/>
      <c r="O44" s="48"/>
      <c r="P44" s="1357">
        <v>27</v>
      </c>
    </row>
    <row r="45" spans="1:16">
      <c r="A45" s="1357">
        <v>28</v>
      </c>
      <c r="B45" s="47"/>
      <c r="C45" s="48"/>
      <c r="D45" s="48"/>
      <c r="E45" s="48"/>
      <c r="F45" s="48"/>
      <c r="G45" s="204"/>
      <c r="H45" s="204"/>
      <c r="I45" s="11"/>
      <c r="J45" s="1689"/>
      <c r="K45" s="1689"/>
      <c r="L45" s="204"/>
      <c r="M45" s="204"/>
      <c r="N45" s="48"/>
      <c r="O45" s="48"/>
      <c r="P45" s="1357">
        <v>28</v>
      </c>
    </row>
    <row r="46" spans="1:16">
      <c r="A46" s="1357">
        <v>29</v>
      </c>
      <c r="B46" s="47"/>
      <c r="C46" s="48"/>
      <c r="D46" s="48"/>
      <c r="E46" s="48"/>
      <c r="F46" s="48"/>
      <c r="G46" s="204"/>
      <c r="H46" s="204"/>
      <c r="I46" s="11"/>
      <c r="J46" s="1689"/>
      <c r="K46" s="1689"/>
      <c r="L46" s="204"/>
      <c r="M46" s="204"/>
      <c r="N46" s="48"/>
      <c r="O46" s="48"/>
      <c r="P46" s="1357">
        <v>29</v>
      </c>
    </row>
    <row r="47" spans="1:16">
      <c r="A47" s="1357">
        <v>30</v>
      </c>
      <c r="B47" s="47"/>
      <c r="C47" s="48"/>
      <c r="D47" s="48"/>
      <c r="E47" s="48"/>
      <c r="F47" s="48"/>
      <c r="G47" s="204"/>
      <c r="H47" s="204"/>
      <c r="I47" s="11"/>
      <c r="J47" s="1689"/>
      <c r="K47" s="1689"/>
      <c r="L47" s="204"/>
      <c r="M47" s="204"/>
      <c r="N47" s="48"/>
      <c r="O47" s="48"/>
      <c r="P47" s="1357">
        <v>30</v>
      </c>
    </row>
    <row r="48" spans="1:16">
      <c r="A48" s="1357">
        <v>31</v>
      </c>
      <c r="B48" s="47"/>
      <c r="C48" s="48"/>
      <c r="D48" s="48"/>
      <c r="E48" s="48"/>
      <c r="F48" s="48"/>
      <c r="G48" s="204"/>
      <c r="H48" s="204"/>
      <c r="I48" s="11"/>
      <c r="J48" s="1689"/>
      <c r="K48" s="1689"/>
      <c r="L48" s="204"/>
      <c r="M48" s="204"/>
      <c r="N48" s="48"/>
      <c r="O48" s="48"/>
      <c r="P48" s="1357">
        <v>31</v>
      </c>
    </row>
    <row r="49" spans="1:16">
      <c r="A49" s="1357">
        <v>32</v>
      </c>
      <c r="B49" s="47"/>
      <c r="C49" s="48"/>
      <c r="D49" s="48"/>
      <c r="E49" s="48"/>
      <c r="F49" s="48"/>
      <c r="G49" s="204"/>
      <c r="H49" s="204"/>
      <c r="I49" s="11"/>
      <c r="J49" s="1689"/>
      <c r="K49" s="1689"/>
      <c r="L49" s="204"/>
      <c r="M49" s="204"/>
      <c r="N49" s="48"/>
      <c r="O49" s="48"/>
      <c r="P49" s="1357">
        <v>32</v>
      </c>
    </row>
    <row r="50" spans="1:16">
      <c r="A50" s="1357">
        <v>33</v>
      </c>
      <c r="B50" s="47"/>
      <c r="C50" s="48"/>
      <c r="D50" s="48"/>
      <c r="E50" s="48"/>
      <c r="F50" s="48"/>
      <c r="G50" s="204"/>
      <c r="H50" s="204"/>
      <c r="I50" s="11"/>
      <c r="J50" s="1689"/>
      <c r="K50" s="1689"/>
      <c r="L50" s="204"/>
      <c r="M50" s="204"/>
      <c r="N50" s="48"/>
      <c r="O50" s="48"/>
      <c r="P50" s="1357">
        <v>33</v>
      </c>
    </row>
    <row r="51" spans="1:16">
      <c r="A51" s="1357">
        <v>34</v>
      </c>
      <c r="B51" s="47"/>
      <c r="C51" s="48"/>
      <c r="D51" s="48"/>
      <c r="E51" s="48"/>
      <c r="F51" s="48"/>
      <c r="G51" s="204"/>
      <c r="H51" s="204"/>
      <c r="I51" s="11"/>
      <c r="J51" s="1689"/>
      <c r="K51" s="1689"/>
      <c r="L51" s="204"/>
      <c r="M51" s="204"/>
      <c r="N51" s="48"/>
      <c r="O51" s="48"/>
      <c r="P51" s="1357">
        <v>34</v>
      </c>
    </row>
    <row r="52" spans="1:16">
      <c r="A52" s="1357">
        <v>35</v>
      </c>
      <c r="B52" s="47"/>
      <c r="C52" s="48"/>
      <c r="D52" s="48"/>
      <c r="E52" s="48"/>
      <c r="F52" s="48"/>
      <c r="G52" s="204"/>
      <c r="H52" s="204"/>
      <c r="I52" s="11"/>
      <c r="J52" s="1689"/>
      <c r="K52" s="1689"/>
      <c r="L52" s="204"/>
      <c r="M52" s="204"/>
      <c r="N52" s="48"/>
      <c r="O52" s="48"/>
      <c r="P52" s="1357">
        <v>35</v>
      </c>
    </row>
    <row r="53" spans="1:16">
      <c r="A53" s="1357">
        <v>36</v>
      </c>
      <c r="B53" s="47"/>
      <c r="C53" s="48"/>
      <c r="D53" s="48"/>
      <c r="E53" s="48"/>
      <c r="F53" s="48"/>
      <c r="G53" s="204"/>
      <c r="H53" s="204"/>
      <c r="I53" s="11"/>
      <c r="J53" s="1689"/>
      <c r="K53" s="1689"/>
      <c r="L53" s="204"/>
      <c r="M53" s="204"/>
      <c r="N53" s="48"/>
      <c r="O53" s="48"/>
      <c r="P53" s="1357">
        <v>36</v>
      </c>
    </row>
    <row r="54" spans="1:16">
      <c r="A54" s="1357">
        <v>37</v>
      </c>
      <c r="B54" s="47"/>
      <c r="C54" s="48"/>
      <c r="D54" s="48"/>
      <c r="E54" s="48"/>
      <c r="F54" s="48"/>
      <c r="G54" s="204"/>
      <c r="H54" s="204"/>
      <c r="I54" s="11"/>
      <c r="J54" s="1689"/>
      <c r="K54" s="1689"/>
      <c r="L54" s="204"/>
      <c r="M54" s="204"/>
      <c r="N54" s="48"/>
      <c r="O54" s="48"/>
      <c r="P54" s="1357">
        <v>37</v>
      </c>
    </row>
    <row r="55" spans="1:16">
      <c r="A55" s="1357">
        <v>38</v>
      </c>
      <c r="B55" s="47"/>
      <c r="C55" s="48"/>
      <c r="D55" s="48"/>
      <c r="E55" s="48"/>
      <c r="F55" s="48"/>
      <c r="G55" s="204"/>
      <c r="H55" s="204"/>
      <c r="I55" s="11"/>
      <c r="J55" s="1689"/>
      <c r="K55" s="1689"/>
      <c r="L55" s="204"/>
      <c r="M55" s="204"/>
      <c r="N55" s="48"/>
      <c r="O55" s="48"/>
      <c r="P55" s="1357">
        <v>38</v>
      </c>
    </row>
    <row r="56" spans="1:16">
      <c r="A56" s="1357">
        <v>39</v>
      </c>
      <c r="B56" s="47"/>
      <c r="C56" s="48"/>
      <c r="D56" s="48"/>
      <c r="E56" s="48"/>
      <c r="F56" s="48"/>
      <c r="G56" s="204"/>
      <c r="H56" s="204"/>
      <c r="I56" s="11"/>
      <c r="J56" s="1689"/>
      <c r="K56" s="1689"/>
      <c r="L56" s="204"/>
      <c r="M56" s="204"/>
      <c r="N56" s="48"/>
      <c r="O56" s="48"/>
      <c r="P56" s="1357">
        <v>39</v>
      </c>
    </row>
    <row r="57" spans="1:16">
      <c r="A57" s="1357">
        <v>40</v>
      </c>
      <c r="B57" s="47"/>
      <c r="C57" s="48"/>
      <c r="D57" s="48"/>
      <c r="E57" s="48"/>
      <c r="F57" s="48"/>
      <c r="G57" s="204"/>
      <c r="H57" s="204"/>
      <c r="I57" s="11"/>
      <c r="J57" s="1689"/>
      <c r="K57" s="1689"/>
      <c r="L57" s="204"/>
      <c r="M57" s="204"/>
      <c r="N57" s="48"/>
      <c r="O57" s="48"/>
      <c r="P57" s="1357">
        <v>40</v>
      </c>
    </row>
    <row r="58" spans="1:16">
      <c r="A58" s="1357">
        <v>41</v>
      </c>
      <c r="B58" s="47"/>
      <c r="C58" s="48"/>
      <c r="D58" s="48"/>
      <c r="E58" s="48"/>
      <c r="F58" s="48"/>
      <c r="G58" s="204"/>
      <c r="H58" s="204"/>
      <c r="I58" s="11"/>
      <c r="J58" s="1689"/>
      <c r="K58" s="1689"/>
      <c r="L58" s="204"/>
      <c r="M58" s="204"/>
      <c r="N58" s="48"/>
      <c r="O58" s="48"/>
      <c r="P58" s="1357">
        <v>41</v>
      </c>
    </row>
    <row r="59" spans="1:16">
      <c r="A59" s="1357">
        <v>42</v>
      </c>
      <c r="B59" s="47"/>
      <c r="C59" s="48"/>
      <c r="D59" s="48"/>
      <c r="E59" s="48"/>
      <c r="F59" s="48"/>
      <c r="G59" s="204"/>
      <c r="H59" s="204"/>
      <c r="I59" s="11"/>
      <c r="J59" s="1689"/>
      <c r="K59" s="1689"/>
      <c r="L59" s="204"/>
      <c r="M59" s="204"/>
      <c r="N59" s="48"/>
      <c r="O59" s="48"/>
      <c r="P59" s="1357">
        <v>42</v>
      </c>
    </row>
    <row r="60" spans="1:16">
      <c r="A60" s="1357">
        <v>43</v>
      </c>
      <c r="B60" s="47"/>
      <c r="C60" s="48"/>
      <c r="D60" s="48"/>
      <c r="E60" s="48"/>
      <c r="F60" s="48"/>
      <c r="G60" s="204"/>
      <c r="H60" s="204"/>
      <c r="I60" s="11"/>
      <c r="J60" s="1689"/>
      <c r="K60" s="1689"/>
      <c r="L60" s="204"/>
      <c r="M60" s="204"/>
      <c r="N60" s="48"/>
      <c r="O60" s="48"/>
      <c r="P60" s="1357">
        <v>43</v>
      </c>
    </row>
    <row r="61" spans="1:16">
      <c r="A61" s="1357">
        <v>44</v>
      </c>
      <c r="B61" s="47"/>
      <c r="C61" s="48"/>
      <c r="D61" s="48"/>
      <c r="E61" s="48"/>
      <c r="F61" s="48"/>
      <c r="G61" s="204"/>
      <c r="H61" s="204"/>
      <c r="I61" s="11"/>
      <c r="J61" s="1689"/>
      <c r="K61" s="1689"/>
      <c r="L61" s="204"/>
      <c r="M61" s="204"/>
      <c r="N61" s="48"/>
      <c r="O61" s="48"/>
      <c r="P61" s="1357">
        <v>44</v>
      </c>
    </row>
    <row r="62" spans="1:16">
      <c r="A62" s="1357">
        <v>45</v>
      </c>
      <c r="B62" s="47"/>
      <c r="C62" s="48"/>
      <c r="D62" s="48"/>
      <c r="E62" s="48"/>
      <c r="F62" s="48"/>
      <c r="G62" s="204"/>
      <c r="H62" s="204"/>
      <c r="I62" s="11"/>
      <c r="J62" s="1689"/>
      <c r="K62" s="1689"/>
      <c r="L62" s="204"/>
      <c r="M62" s="204"/>
      <c r="N62" s="48"/>
      <c r="O62" s="48"/>
      <c r="P62" s="1357">
        <v>45</v>
      </c>
    </row>
    <row r="63" spans="1:16" ht="15.75" thickBot="1">
      <c r="A63" s="1908">
        <v>46</v>
      </c>
      <c r="B63" s="72"/>
      <c r="C63" s="286"/>
      <c r="D63" s="74"/>
      <c r="E63" s="74"/>
      <c r="F63" s="74"/>
      <c r="G63" s="234"/>
      <c r="H63" s="234"/>
      <c r="I63" s="11"/>
      <c r="J63" s="1691"/>
      <c r="K63" s="1691"/>
      <c r="L63" s="1988"/>
      <c r="M63" s="234"/>
      <c r="N63" s="74"/>
      <c r="O63" s="74"/>
      <c r="P63" s="1908">
        <v>46</v>
      </c>
    </row>
    <row r="64" spans="1:16">
      <c r="A64" s="533"/>
      <c r="B64" s="533"/>
      <c r="C64" s="1866"/>
      <c r="D64" s="533"/>
      <c r="E64" s="533"/>
      <c r="F64" s="533"/>
      <c r="G64" s="533"/>
      <c r="H64" s="533"/>
      <c r="I64" s="11"/>
      <c r="J64" s="533"/>
      <c r="K64" s="533"/>
      <c r="L64" s="1866"/>
      <c r="M64" s="533"/>
      <c r="N64" s="533"/>
      <c r="O64" s="533"/>
      <c r="P64" s="533"/>
    </row>
    <row r="65" spans="1:16" ht="15.75">
      <c r="A65" s="75" t="s">
        <v>3840</v>
      </c>
      <c r="B65" s="11"/>
      <c r="C65" s="11"/>
      <c r="D65" s="11"/>
      <c r="E65" s="11"/>
      <c r="F65" s="11"/>
      <c r="G65" s="11"/>
      <c r="H65" s="11"/>
      <c r="I65" s="11"/>
      <c r="J65" s="75" t="s">
        <v>3840</v>
      </c>
      <c r="K65" s="11"/>
      <c r="L65" s="11"/>
      <c r="M65" s="11"/>
      <c r="N65" s="11"/>
      <c r="O65" s="11"/>
      <c r="P65" s="174" t="s">
        <v>936</v>
      </c>
    </row>
    <row r="66" spans="1:16">
      <c r="A66" s="44" t="s">
        <v>937</v>
      </c>
      <c r="B66" s="44"/>
      <c r="C66" s="44"/>
      <c r="D66" s="44"/>
      <c r="E66" s="44"/>
      <c r="F66" s="44"/>
      <c r="G66" s="44"/>
      <c r="H66" s="44"/>
      <c r="I66" s="11"/>
      <c r="J66" s="44" t="s">
        <v>938</v>
      </c>
      <c r="K66" s="44"/>
      <c r="L66" s="44"/>
      <c r="M66" s="44"/>
      <c r="N66" s="44"/>
      <c r="O66" s="44"/>
      <c r="P66" s="44"/>
    </row>
    <row r="68" spans="1:16" ht="15.75">
      <c r="A68" s="46" t="s">
        <v>2772</v>
      </c>
      <c r="B68" s="44"/>
      <c r="C68" s="44"/>
      <c r="D68" s="44"/>
      <c r="E68" s="44"/>
      <c r="F68" s="44"/>
      <c r="G68" s="44"/>
      <c r="H68" s="44"/>
    </row>
    <row r="70" spans="1:16" ht="16.5" thickBot="1">
      <c r="A70" s="560" t="str">
        <f>'Data Sheet'!$C$25</f>
        <v>Orange and Rockland Utilities, Inc</v>
      </c>
      <c r="B70" s="11"/>
      <c r="C70" s="11"/>
      <c r="D70" s="1848"/>
      <c r="E70" s="1848"/>
      <c r="F70" s="1843"/>
      <c r="G70" s="458" t="str">
        <f>'Data Sheet'!$C$40</f>
        <v>4/30/2014</v>
      </c>
      <c r="H70" s="11" t="str">
        <f>'Data Sheet'!$C$38</f>
        <v>12/31/2013</v>
      </c>
      <c r="I70" s="11"/>
      <c r="J70" s="560" t="str">
        <f>'Data Sheet'!$C$25</f>
        <v>Orange and Rockland Utilities, Inc</v>
      </c>
      <c r="K70" s="11"/>
      <c r="L70" s="1848"/>
      <c r="M70" s="1848"/>
      <c r="N70" s="458" t="str">
        <f>'Data Sheet'!$C$40</f>
        <v>4/30/2014</v>
      </c>
      <c r="O70" s="11" t="str">
        <f>'Data Sheet'!$C$38</f>
        <v>12/31/2013</v>
      </c>
      <c r="P70" s="44"/>
    </row>
    <row r="71" spans="1:16">
      <c r="A71" s="13"/>
      <c r="B71" s="41"/>
      <c r="C71" s="41"/>
      <c r="D71" s="41"/>
      <c r="E71" s="41"/>
      <c r="F71" s="41"/>
      <c r="G71" s="41"/>
      <c r="H71" s="42"/>
      <c r="I71" s="11"/>
      <c r="J71" s="13"/>
      <c r="K71" s="41"/>
      <c r="L71" s="41"/>
      <c r="M71" s="41"/>
      <c r="N71" s="41"/>
      <c r="O71" s="41"/>
      <c r="P71" s="263"/>
    </row>
    <row r="72" spans="1:16" ht="15.75">
      <c r="A72" s="43" t="s">
        <v>249</v>
      </c>
      <c r="B72" s="46"/>
      <c r="C72" s="46"/>
      <c r="D72" s="44"/>
      <c r="E72" s="44"/>
      <c r="F72" s="44"/>
      <c r="G72" s="44"/>
      <c r="H72" s="45"/>
      <c r="I72" s="11"/>
      <c r="J72" s="43" t="s">
        <v>250</v>
      </c>
      <c r="K72" s="46"/>
      <c r="L72" s="46"/>
      <c r="M72" s="44"/>
      <c r="N72" s="44"/>
      <c r="O72" s="44"/>
      <c r="P72" s="45"/>
    </row>
    <row r="73" spans="1:16" ht="16.5" thickBot="1">
      <c r="A73" s="424"/>
      <c r="B73" s="425"/>
      <c r="C73" s="425"/>
      <c r="D73" s="401"/>
      <c r="E73" s="401"/>
      <c r="F73" s="401"/>
      <c r="G73" s="401"/>
      <c r="H73" s="74"/>
      <c r="I73" s="11"/>
      <c r="J73" s="424"/>
      <c r="K73" s="425"/>
      <c r="L73" s="425"/>
      <c r="M73" s="401"/>
      <c r="N73" s="401"/>
      <c r="O73" s="401"/>
      <c r="P73" s="74"/>
    </row>
    <row r="74" spans="1:16">
      <c r="A74" s="47" t="s">
        <v>2768</v>
      </c>
      <c r="B74" s="11"/>
      <c r="C74" s="11"/>
      <c r="D74" s="11"/>
      <c r="E74" s="11" t="s">
        <v>2769</v>
      </c>
      <c r="F74" s="11"/>
      <c r="G74" s="11"/>
      <c r="H74" s="48"/>
      <c r="I74" s="11"/>
      <c r="J74" s="47" t="s">
        <v>4007</v>
      </c>
      <c r="K74" s="11"/>
      <c r="L74" s="11"/>
      <c r="M74" s="11" t="s">
        <v>4008</v>
      </c>
      <c r="N74" s="11"/>
      <c r="O74" s="11"/>
      <c r="P74" s="48"/>
    </row>
    <row r="75" spans="1:16">
      <c r="A75" s="47" t="s">
        <v>4009</v>
      </c>
      <c r="B75" s="11"/>
      <c r="C75" s="11"/>
      <c r="D75" s="11"/>
      <c r="E75" s="11" t="s">
        <v>2812</v>
      </c>
      <c r="F75" s="11"/>
      <c r="G75" s="11"/>
      <c r="H75" s="48"/>
      <c r="I75" s="11"/>
      <c r="J75" s="47" t="s">
        <v>2813</v>
      </c>
      <c r="K75" s="11"/>
      <c r="L75" s="11"/>
      <c r="M75" s="11" t="s">
        <v>2814</v>
      </c>
      <c r="N75" s="11"/>
      <c r="O75" s="11"/>
      <c r="P75" s="48"/>
    </row>
    <row r="76" spans="1:16">
      <c r="A76" s="47" t="s">
        <v>2815</v>
      </c>
      <c r="B76" s="11"/>
      <c r="C76" s="11"/>
      <c r="D76" s="11"/>
      <c r="E76" s="11" t="s">
        <v>2816</v>
      </c>
      <c r="F76" s="11"/>
      <c r="G76" s="11"/>
      <c r="H76" s="48"/>
      <c r="I76" s="11"/>
      <c r="J76" s="47" t="s">
        <v>2817</v>
      </c>
      <c r="K76" s="11"/>
      <c r="L76" s="11"/>
      <c r="M76" s="11" t="s">
        <v>2818</v>
      </c>
      <c r="N76" s="11"/>
      <c r="O76" s="11"/>
      <c r="P76" s="48"/>
    </row>
    <row r="77" spans="1:16">
      <c r="A77" s="47" t="s">
        <v>2819</v>
      </c>
      <c r="B77" s="11"/>
      <c r="C77" s="11"/>
      <c r="D77" s="11"/>
      <c r="E77" s="11" t="s">
        <v>4532</v>
      </c>
      <c r="F77" s="11"/>
      <c r="G77" s="11"/>
      <c r="H77" s="48"/>
      <c r="I77" s="11"/>
      <c r="J77" s="47" t="s">
        <v>4533</v>
      </c>
      <c r="K77" s="11"/>
      <c r="L77" s="11"/>
      <c r="M77" s="11" t="s">
        <v>1415</v>
      </c>
      <c r="N77" s="11"/>
      <c r="O77" s="11"/>
      <c r="P77" s="48"/>
    </row>
    <row r="78" spans="1:16">
      <c r="A78" s="47"/>
      <c r="B78" s="11"/>
      <c r="C78" s="11"/>
      <c r="D78" s="11"/>
      <c r="E78" s="11"/>
      <c r="F78" s="11"/>
      <c r="G78" s="11"/>
      <c r="H78" s="48"/>
      <c r="I78" s="11"/>
      <c r="J78" s="47" t="s">
        <v>1416</v>
      </c>
      <c r="K78" s="11"/>
      <c r="L78" s="11"/>
      <c r="M78" s="11" t="s">
        <v>996</v>
      </c>
      <c r="N78" s="11"/>
      <c r="O78" s="11"/>
      <c r="P78" s="48"/>
    </row>
    <row r="79" spans="1:16" ht="15.75" thickBot="1">
      <c r="A79" s="47"/>
      <c r="B79" s="11"/>
      <c r="C79" s="11"/>
      <c r="D79" s="11"/>
      <c r="E79" s="11"/>
      <c r="F79" s="11"/>
      <c r="G79" s="11"/>
      <c r="H79" s="48"/>
      <c r="I79" s="11"/>
      <c r="J79" s="47"/>
      <c r="K79" s="11"/>
      <c r="L79" s="11"/>
      <c r="M79" s="11"/>
      <c r="N79" s="11"/>
      <c r="O79" s="11"/>
      <c r="P79" s="48"/>
    </row>
    <row r="80" spans="1:16" ht="15.75" thickBot="1">
      <c r="A80" s="1981"/>
      <c r="B80" s="262"/>
      <c r="C80" s="263"/>
      <c r="D80" s="263"/>
      <c r="E80" s="457" t="s">
        <v>997</v>
      </c>
      <c r="F80" s="457" t="s">
        <v>998</v>
      </c>
      <c r="G80" s="263" t="s">
        <v>998</v>
      </c>
      <c r="H80" s="42"/>
      <c r="I80" s="11"/>
      <c r="J80" s="1356" t="s">
        <v>999</v>
      </c>
      <c r="K80" s="457"/>
      <c r="L80" s="1910" t="s">
        <v>547</v>
      </c>
      <c r="M80" s="1358"/>
      <c r="N80" s="457"/>
      <c r="O80" s="457"/>
      <c r="P80" s="42"/>
    </row>
    <row r="81" spans="1:16">
      <c r="A81" s="265"/>
      <c r="B81" s="1864"/>
      <c r="C81" s="1867"/>
      <c r="D81" s="1867" t="s">
        <v>4060</v>
      </c>
      <c r="E81" s="1867" t="s">
        <v>1000</v>
      </c>
      <c r="F81" s="1867" t="s">
        <v>1001</v>
      </c>
      <c r="G81" s="1867" t="s">
        <v>1002</v>
      </c>
      <c r="H81" s="1867"/>
      <c r="I81" s="11"/>
      <c r="J81" s="265" t="s">
        <v>4396</v>
      </c>
      <c r="K81" s="265"/>
      <c r="L81" s="1867"/>
      <c r="M81" s="1867"/>
      <c r="N81" s="1867" t="s">
        <v>1003</v>
      </c>
      <c r="O81" s="1867" t="s">
        <v>1004</v>
      </c>
      <c r="P81" s="1867"/>
    </row>
    <row r="82" spans="1:16">
      <c r="A82" s="265" t="s">
        <v>4231</v>
      </c>
      <c r="B82" s="202" t="s">
        <v>1005</v>
      </c>
      <c r="C82" s="45"/>
      <c r="D82" s="1867" t="s">
        <v>1006</v>
      </c>
      <c r="E82" s="1867" t="s">
        <v>1007</v>
      </c>
      <c r="F82" s="1867" t="s">
        <v>705</v>
      </c>
      <c r="G82" s="1867" t="s">
        <v>921</v>
      </c>
      <c r="H82" s="1867" t="s">
        <v>922</v>
      </c>
      <c r="I82" s="11"/>
      <c r="J82" s="265" t="s">
        <v>923</v>
      </c>
      <c r="K82" s="265" t="s">
        <v>665</v>
      </c>
      <c r="L82" s="1867"/>
      <c r="M82" s="1867"/>
      <c r="N82" s="1867" t="s">
        <v>1264</v>
      </c>
      <c r="O82" s="1867" t="s">
        <v>924</v>
      </c>
      <c r="P82" s="265" t="s">
        <v>4231</v>
      </c>
    </row>
    <row r="83" spans="1:16">
      <c r="A83" s="265" t="s">
        <v>4234</v>
      </c>
      <c r="B83" s="202"/>
      <c r="C83" s="45"/>
      <c r="D83" s="1867" t="s">
        <v>925</v>
      </c>
      <c r="E83" s="1867" t="s">
        <v>926</v>
      </c>
      <c r="F83" s="1867" t="s">
        <v>927</v>
      </c>
      <c r="G83" s="1867" t="s">
        <v>999</v>
      </c>
      <c r="H83" s="1867"/>
      <c r="I83" s="11"/>
      <c r="J83" s="265" t="s">
        <v>928</v>
      </c>
      <c r="K83" s="265" t="s">
        <v>929</v>
      </c>
      <c r="L83" s="1867" t="s">
        <v>763</v>
      </c>
      <c r="M83" s="1867" t="s">
        <v>663</v>
      </c>
      <c r="N83" s="1867" t="s">
        <v>763</v>
      </c>
      <c r="O83" s="1867" t="s">
        <v>930</v>
      </c>
      <c r="P83" s="265" t="s">
        <v>4234</v>
      </c>
    </row>
    <row r="84" spans="1:16">
      <c r="A84" s="265"/>
      <c r="B84" s="202"/>
      <c r="C84" s="45"/>
      <c r="D84" s="1867"/>
      <c r="E84" s="1867" t="s">
        <v>931</v>
      </c>
      <c r="F84" s="1867" t="s">
        <v>932</v>
      </c>
      <c r="G84" s="1867" t="s">
        <v>933</v>
      </c>
      <c r="H84" s="1867"/>
      <c r="I84" s="11"/>
      <c r="J84" s="265" t="s">
        <v>934</v>
      </c>
      <c r="K84" s="265"/>
      <c r="L84" s="1867"/>
      <c r="M84" s="1867"/>
      <c r="N84" s="1867"/>
      <c r="O84" s="1867" t="s">
        <v>935</v>
      </c>
      <c r="P84" s="265"/>
    </row>
    <row r="85" spans="1:16" ht="15.75" thickBot="1">
      <c r="A85" s="266"/>
      <c r="B85" s="401" t="s">
        <v>74</v>
      </c>
      <c r="C85" s="402"/>
      <c r="D85" s="286" t="s">
        <v>2140</v>
      </c>
      <c r="E85" s="286" t="s">
        <v>2141</v>
      </c>
      <c r="F85" s="286" t="s">
        <v>2142</v>
      </c>
      <c r="G85" s="286" t="s">
        <v>4070</v>
      </c>
      <c r="H85" s="286" t="s">
        <v>4071</v>
      </c>
      <c r="I85" s="11"/>
      <c r="J85" s="266" t="s">
        <v>4072</v>
      </c>
      <c r="K85" s="286" t="s">
        <v>4073</v>
      </c>
      <c r="L85" s="286" t="s">
        <v>4074</v>
      </c>
      <c r="M85" s="286" t="s">
        <v>4075</v>
      </c>
      <c r="N85" s="286" t="s">
        <v>4018</v>
      </c>
      <c r="O85" s="286" t="s">
        <v>4019</v>
      </c>
      <c r="P85" s="266"/>
    </row>
    <row r="86" spans="1:16">
      <c r="A86" s="1357">
        <v>1</v>
      </c>
      <c r="B86" s="1460"/>
      <c r="C86" s="48"/>
      <c r="D86" s="48"/>
      <c r="E86" s="48"/>
      <c r="F86" s="48"/>
      <c r="G86" s="204"/>
      <c r="H86" s="204"/>
      <c r="I86" s="11"/>
      <c r="J86" s="1689"/>
      <c r="K86" s="1987"/>
      <c r="L86" s="204"/>
      <c r="M86" s="204"/>
      <c r="N86" s="48"/>
      <c r="O86" s="48"/>
      <c r="P86" s="1357">
        <v>1</v>
      </c>
    </row>
    <row r="87" spans="1:16">
      <c r="A87" s="1357">
        <v>2</v>
      </c>
      <c r="B87" s="1460"/>
      <c r="C87" s="48"/>
      <c r="D87" s="48"/>
      <c r="E87" s="48"/>
      <c r="F87" s="48"/>
      <c r="G87" s="204"/>
      <c r="H87" s="204"/>
      <c r="I87" s="11"/>
      <c r="J87" s="1689"/>
      <c r="K87" s="1987"/>
      <c r="L87" s="204"/>
      <c r="M87" s="204"/>
      <c r="N87" s="48"/>
      <c r="O87" s="48"/>
      <c r="P87" s="1357">
        <v>2</v>
      </c>
    </row>
    <row r="88" spans="1:16">
      <c r="A88" s="1357">
        <v>3</v>
      </c>
      <c r="B88" s="1460"/>
      <c r="C88" s="48"/>
      <c r="D88" s="48"/>
      <c r="E88" s="48"/>
      <c r="F88" s="48"/>
      <c r="G88" s="204"/>
      <c r="H88" s="204"/>
      <c r="I88" s="11"/>
      <c r="J88" s="1689"/>
      <c r="K88" s="1987"/>
      <c r="L88" s="204"/>
      <c r="M88" s="204"/>
      <c r="N88" s="48"/>
      <c r="O88" s="48"/>
      <c r="P88" s="1357">
        <v>3</v>
      </c>
    </row>
    <row r="89" spans="1:16">
      <c r="A89" s="1357">
        <v>4</v>
      </c>
      <c r="B89" s="1460"/>
      <c r="C89" s="48"/>
      <c r="D89" s="48"/>
      <c r="E89" s="48"/>
      <c r="F89" s="48"/>
      <c r="G89" s="204"/>
      <c r="H89" s="204"/>
      <c r="I89" s="11"/>
      <c r="J89" s="1689"/>
      <c r="K89" s="1987"/>
      <c r="L89" s="204"/>
      <c r="M89" s="204"/>
      <c r="N89" s="48"/>
      <c r="O89" s="48"/>
      <c r="P89" s="1357">
        <v>4</v>
      </c>
    </row>
    <row r="90" spans="1:16">
      <c r="A90" s="1357">
        <v>5</v>
      </c>
      <c r="B90" s="1460"/>
      <c r="C90" s="48"/>
      <c r="D90" s="48"/>
      <c r="E90" s="48"/>
      <c r="F90" s="48"/>
      <c r="G90" s="204"/>
      <c r="H90" s="204"/>
      <c r="I90" s="11"/>
      <c r="J90" s="1689"/>
      <c r="K90" s="1987"/>
      <c r="L90" s="204"/>
      <c r="M90" s="204"/>
      <c r="N90" s="48"/>
      <c r="O90" s="48"/>
      <c r="P90" s="1357">
        <v>5</v>
      </c>
    </row>
    <row r="91" spans="1:16">
      <c r="A91" s="1357">
        <v>6</v>
      </c>
      <c r="B91" s="1460"/>
      <c r="C91" s="48"/>
      <c r="D91" s="48"/>
      <c r="E91" s="48"/>
      <c r="F91" s="48"/>
      <c r="G91" s="204"/>
      <c r="H91" s="204"/>
      <c r="I91" s="11"/>
      <c r="J91" s="1689"/>
      <c r="K91" s="1987"/>
      <c r="L91" s="204"/>
      <c r="M91" s="204"/>
      <c r="N91" s="48"/>
      <c r="O91" s="48"/>
      <c r="P91" s="1357">
        <v>6</v>
      </c>
    </row>
    <row r="92" spans="1:16">
      <c r="A92" s="1357">
        <v>7</v>
      </c>
      <c r="B92" s="1460"/>
      <c r="C92" s="48"/>
      <c r="D92" s="48"/>
      <c r="E92" s="48"/>
      <c r="F92" s="48"/>
      <c r="G92" s="204"/>
      <c r="H92" s="204"/>
      <c r="I92" s="11"/>
      <c r="J92" s="1689"/>
      <c r="K92" s="1987"/>
      <c r="L92" s="204"/>
      <c r="M92" s="204"/>
      <c r="N92" s="48"/>
      <c r="O92" s="48"/>
      <c r="P92" s="1357">
        <v>7</v>
      </c>
    </row>
    <row r="93" spans="1:16">
      <c r="A93" s="1357">
        <v>8</v>
      </c>
      <c r="B93" s="1460"/>
      <c r="C93" s="48"/>
      <c r="D93" s="48"/>
      <c r="E93" s="48"/>
      <c r="F93" s="48"/>
      <c r="G93" s="204"/>
      <c r="H93" s="204"/>
      <c r="I93" s="11"/>
      <c r="J93" s="1689"/>
      <c r="K93" s="1987"/>
      <c r="L93" s="204"/>
      <c r="M93" s="204"/>
      <c r="N93" s="48"/>
      <c r="O93" s="48"/>
      <c r="P93" s="1357">
        <v>8</v>
      </c>
    </row>
    <row r="94" spans="1:16">
      <c r="A94" s="1357">
        <v>9</v>
      </c>
      <c r="B94" s="1460"/>
      <c r="C94" s="48"/>
      <c r="D94" s="48"/>
      <c r="E94" s="48"/>
      <c r="F94" s="48"/>
      <c r="G94" s="204"/>
      <c r="H94" s="204"/>
      <c r="I94" s="11"/>
      <c r="J94" s="1689"/>
      <c r="K94" s="1987"/>
      <c r="L94" s="204"/>
      <c r="M94" s="204"/>
      <c r="N94" s="48"/>
      <c r="O94" s="48"/>
      <c r="P94" s="1357">
        <v>9</v>
      </c>
    </row>
    <row r="95" spans="1:16">
      <c r="A95" s="1357">
        <v>10</v>
      </c>
      <c r="B95" s="1460"/>
      <c r="C95" s="48"/>
      <c r="D95" s="48"/>
      <c r="E95" s="48"/>
      <c r="F95" s="48"/>
      <c r="G95" s="204"/>
      <c r="H95" s="204"/>
      <c r="I95" s="11"/>
      <c r="J95" s="1689"/>
      <c r="K95" s="1987"/>
      <c r="L95" s="204"/>
      <c r="M95" s="204"/>
      <c r="N95" s="48"/>
      <c r="O95" s="48"/>
      <c r="P95" s="1357">
        <v>10</v>
      </c>
    </row>
    <row r="96" spans="1:16">
      <c r="A96" s="1357">
        <v>11</v>
      </c>
      <c r="B96" s="1460"/>
      <c r="C96" s="48"/>
      <c r="D96" s="48"/>
      <c r="E96" s="48"/>
      <c r="F96" s="48"/>
      <c r="G96" s="204"/>
      <c r="H96" s="204"/>
      <c r="I96" s="11"/>
      <c r="J96" s="1689"/>
      <c r="K96" s="1987"/>
      <c r="L96" s="204"/>
      <c r="M96" s="204"/>
      <c r="N96" s="48"/>
      <c r="O96" s="48"/>
      <c r="P96" s="1357">
        <v>11</v>
      </c>
    </row>
    <row r="97" spans="1:16">
      <c r="A97" s="1357">
        <v>12</v>
      </c>
      <c r="B97" s="47"/>
      <c r="C97" s="48"/>
      <c r="D97" s="48"/>
      <c r="E97" s="48"/>
      <c r="F97" s="48"/>
      <c r="G97" s="204"/>
      <c r="H97" s="204"/>
      <c r="I97" s="11"/>
      <c r="J97" s="1689"/>
      <c r="K97" s="1689"/>
      <c r="L97" s="204"/>
      <c r="M97" s="204"/>
      <c r="N97" s="48"/>
      <c r="O97" s="48"/>
      <c r="P97" s="1357">
        <v>12</v>
      </c>
    </row>
    <row r="98" spans="1:16">
      <c r="A98" s="1357">
        <v>13</v>
      </c>
      <c r="B98" s="47"/>
      <c r="C98" s="48"/>
      <c r="D98" s="48"/>
      <c r="E98" s="48"/>
      <c r="F98" s="48"/>
      <c r="G98" s="204"/>
      <c r="H98" s="204"/>
      <c r="I98" s="11"/>
      <c r="J98" s="1689"/>
      <c r="K98" s="1689"/>
      <c r="L98" s="204"/>
      <c r="M98" s="204"/>
      <c r="N98" s="48"/>
      <c r="O98" s="48"/>
      <c r="P98" s="1357">
        <v>13</v>
      </c>
    </row>
    <row r="99" spans="1:16">
      <c r="A99" s="1357">
        <v>14</v>
      </c>
      <c r="B99" s="47"/>
      <c r="C99" s="48"/>
      <c r="D99" s="48"/>
      <c r="E99" s="48"/>
      <c r="F99" s="48"/>
      <c r="G99" s="204"/>
      <c r="H99" s="204"/>
      <c r="I99" s="11"/>
      <c r="J99" s="1689"/>
      <c r="K99" s="1689"/>
      <c r="L99" s="204"/>
      <c r="M99" s="204"/>
      <c r="N99" s="48"/>
      <c r="O99" s="48"/>
      <c r="P99" s="1357">
        <v>14</v>
      </c>
    </row>
    <row r="100" spans="1:16">
      <c r="A100" s="1357">
        <v>15</v>
      </c>
      <c r="B100" s="47"/>
      <c r="C100" s="48"/>
      <c r="D100" s="48"/>
      <c r="E100" s="48"/>
      <c r="F100" s="48"/>
      <c r="G100" s="204"/>
      <c r="H100" s="204"/>
      <c r="I100" s="11"/>
      <c r="J100" s="1689"/>
      <c r="K100" s="1689"/>
      <c r="L100" s="204"/>
      <c r="M100" s="204"/>
      <c r="N100" s="48"/>
      <c r="O100" s="48"/>
      <c r="P100" s="1357">
        <v>15</v>
      </c>
    </row>
    <row r="101" spans="1:16">
      <c r="A101" s="1357">
        <v>16</v>
      </c>
      <c r="B101" s="47"/>
      <c r="C101" s="48"/>
      <c r="D101" s="48"/>
      <c r="E101" s="48"/>
      <c r="F101" s="48"/>
      <c r="G101" s="204"/>
      <c r="H101" s="204"/>
      <c r="I101" s="11"/>
      <c r="J101" s="1689"/>
      <c r="K101" s="1689"/>
      <c r="L101" s="204"/>
      <c r="M101" s="204"/>
      <c r="N101" s="48"/>
      <c r="O101" s="48"/>
      <c r="P101" s="1357">
        <v>16</v>
      </c>
    </row>
    <row r="102" spans="1:16">
      <c r="A102" s="1357">
        <v>17</v>
      </c>
      <c r="B102" s="47"/>
      <c r="C102" s="48"/>
      <c r="D102" s="48"/>
      <c r="E102" s="48"/>
      <c r="F102" s="48"/>
      <c r="G102" s="204"/>
      <c r="H102" s="204"/>
      <c r="I102" s="11"/>
      <c r="J102" s="1689"/>
      <c r="K102" s="1689"/>
      <c r="L102" s="204"/>
      <c r="M102" s="204"/>
      <c r="N102" s="48"/>
      <c r="O102" s="48"/>
      <c r="P102" s="1357">
        <v>17</v>
      </c>
    </row>
    <row r="103" spans="1:16">
      <c r="A103" s="1357">
        <v>18</v>
      </c>
      <c r="B103" s="47"/>
      <c r="C103" s="48"/>
      <c r="D103" s="48"/>
      <c r="E103" s="48"/>
      <c r="F103" s="48"/>
      <c r="G103" s="204"/>
      <c r="H103" s="204"/>
      <c r="I103" s="11"/>
      <c r="J103" s="1689"/>
      <c r="K103" s="1689"/>
      <c r="L103" s="204"/>
      <c r="M103" s="204"/>
      <c r="N103" s="48"/>
      <c r="O103" s="48"/>
      <c r="P103" s="1357">
        <v>18</v>
      </c>
    </row>
    <row r="104" spans="1:16">
      <c r="A104" s="1357">
        <v>19</v>
      </c>
      <c r="B104" s="47"/>
      <c r="C104" s="48"/>
      <c r="D104" s="48"/>
      <c r="E104" s="48"/>
      <c r="F104" s="48"/>
      <c r="G104" s="204"/>
      <c r="H104" s="204"/>
      <c r="I104" s="11"/>
      <c r="J104" s="1689"/>
      <c r="K104" s="1689"/>
      <c r="L104" s="204"/>
      <c r="M104" s="204"/>
      <c r="N104" s="48"/>
      <c r="O104" s="48"/>
      <c r="P104" s="1357">
        <v>19</v>
      </c>
    </row>
    <row r="105" spans="1:16">
      <c r="A105" s="1357">
        <v>20</v>
      </c>
      <c r="B105" s="47"/>
      <c r="C105" s="48"/>
      <c r="D105" s="48"/>
      <c r="E105" s="48"/>
      <c r="F105" s="48"/>
      <c r="G105" s="204"/>
      <c r="H105" s="204"/>
      <c r="I105" s="11"/>
      <c r="J105" s="1689"/>
      <c r="K105" s="1689"/>
      <c r="L105" s="204"/>
      <c r="M105" s="204"/>
      <c r="N105" s="48"/>
      <c r="O105" s="48"/>
      <c r="P105" s="1357">
        <v>20</v>
      </c>
    </row>
    <row r="106" spans="1:16">
      <c r="A106" s="1357">
        <v>21</v>
      </c>
      <c r="B106" s="47"/>
      <c r="C106" s="48"/>
      <c r="D106" s="48"/>
      <c r="E106" s="48"/>
      <c r="F106" s="48"/>
      <c r="G106" s="204"/>
      <c r="H106" s="204"/>
      <c r="I106" s="11"/>
      <c r="J106" s="1689"/>
      <c r="K106" s="1689"/>
      <c r="L106" s="204"/>
      <c r="M106" s="204"/>
      <c r="N106" s="48"/>
      <c r="O106" s="48"/>
      <c r="P106" s="1357">
        <v>21</v>
      </c>
    </row>
    <row r="107" spans="1:16">
      <c r="A107" s="1357">
        <v>22</v>
      </c>
      <c r="B107" s="47"/>
      <c r="C107" s="48"/>
      <c r="D107" s="48"/>
      <c r="E107" s="48"/>
      <c r="F107" s="48"/>
      <c r="G107" s="204"/>
      <c r="H107" s="204"/>
      <c r="I107" s="11"/>
      <c r="J107" s="1689"/>
      <c r="K107" s="1689"/>
      <c r="L107" s="204"/>
      <c r="M107" s="204"/>
      <c r="N107" s="48"/>
      <c r="O107" s="48"/>
      <c r="P107" s="1357">
        <v>22</v>
      </c>
    </row>
    <row r="108" spans="1:16">
      <c r="A108" s="1357">
        <v>23</v>
      </c>
      <c r="B108" s="47"/>
      <c r="C108" s="48"/>
      <c r="D108" s="48"/>
      <c r="E108" s="48"/>
      <c r="F108" s="48"/>
      <c r="G108" s="204"/>
      <c r="H108" s="204"/>
      <c r="I108" s="11"/>
      <c r="J108" s="1689"/>
      <c r="K108" s="1689"/>
      <c r="L108" s="204"/>
      <c r="M108" s="204"/>
      <c r="N108" s="48"/>
      <c r="O108" s="48"/>
      <c r="P108" s="1357">
        <v>23</v>
      </c>
    </row>
    <row r="109" spans="1:16">
      <c r="A109" s="1357">
        <v>24</v>
      </c>
      <c r="B109" s="47"/>
      <c r="C109" s="48"/>
      <c r="D109" s="48"/>
      <c r="E109" s="48"/>
      <c r="F109" s="48"/>
      <c r="G109" s="204"/>
      <c r="H109" s="204"/>
      <c r="I109" s="11"/>
      <c r="J109" s="1689"/>
      <c r="K109" s="1689"/>
      <c r="L109" s="204"/>
      <c r="M109" s="204"/>
      <c r="N109" s="48"/>
      <c r="O109" s="48"/>
      <c r="P109" s="1357">
        <v>24</v>
      </c>
    </row>
    <row r="110" spans="1:16">
      <c r="A110" s="1357">
        <v>25</v>
      </c>
      <c r="B110" s="47"/>
      <c r="C110" s="48"/>
      <c r="D110" s="48"/>
      <c r="E110" s="48"/>
      <c r="F110" s="48"/>
      <c r="G110" s="204"/>
      <c r="H110" s="204"/>
      <c r="I110" s="11"/>
      <c r="J110" s="1689"/>
      <c r="K110" s="1689"/>
      <c r="L110" s="204"/>
      <c r="M110" s="204"/>
      <c r="N110" s="48"/>
      <c r="O110" s="48"/>
      <c r="P110" s="1357">
        <v>25</v>
      </c>
    </row>
    <row r="111" spans="1:16">
      <c r="A111" s="1357">
        <v>26</v>
      </c>
      <c r="B111" s="47"/>
      <c r="C111" s="48"/>
      <c r="D111" s="48"/>
      <c r="E111" s="48"/>
      <c r="F111" s="48"/>
      <c r="G111" s="204"/>
      <c r="H111" s="204"/>
      <c r="I111" s="11"/>
      <c r="J111" s="1689"/>
      <c r="K111" s="1689"/>
      <c r="L111" s="204"/>
      <c r="M111" s="204"/>
      <c r="N111" s="48"/>
      <c r="O111" s="48"/>
      <c r="P111" s="1357">
        <v>26</v>
      </c>
    </row>
    <row r="112" spans="1:16">
      <c r="A112" s="1357">
        <v>27</v>
      </c>
      <c r="B112" s="47"/>
      <c r="C112" s="48"/>
      <c r="D112" s="48"/>
      <c r="E112" s="48"/>
      <c r="F112" s="48"/>
      <c r="G112" s="204"/>
      <c r="H112" s="204"/>
      <c r="I112" s="11"/>
      <c r="J112" s="1689"/>
      <c r="K112" s="1689"/>
      <c r="L112" s="204"/>
      <c r="M112" s="204"/>
      <c r="N112" s="48"/>
      <c r="O112" s="48"/>
      <c r="P112" s="1357">
        <v>27</v>
      </c>
    </row>
    <row r="113" spans="1:16">
      <c r="A113" s="1357">
        <v>28</v>
      </c>
      <c r="B113" s="47"/>
      <c r="C113" s="48"/>
      <c r="D113" s="48"/>
      <c r="E113" s="48"/>
      <c r="F113" s="48"/>
      <c r="G113" s="204"/>
      <c r="H113" s="204"/>
      <c r="I113" s="11"/>
      <c r="J113" s="1689"/>
      <c r="K113" s="1689"/>
      <c r="L113" s="204"/>
      <c r="M113" s="204"/>
      <c r="N113" s="48"/>
      <c r="O113" s="48"/>
      <c r="P113" s="1357">
        <v>28</v>
      </c>
    </row>
    <row r="114" spans="1:16">
      <c r="A114" s="1357">
        <v>29</v>
      </c>
      <c r="B114" s="47"/>
      <c r="C114" s="48"/>
      <c r="D114" s="48"/>
      <c r="E114" s="48"/>
      <c r="F114" s="48"/>
      <c r="G114" s="204"/>
      <c r="H114" s="204"/>
      <c r="I114" s="11"/>
      <c r="J114" s="1689"/>
      <c r="K114" s="1689"/>
      <c r="L114" s="204"/>
      <c r="M114" s="204"/>
      <c r="N114" s="48"/>
      <c r="O114" s="48"/>
      <c r="P114" s="1357">
        <v>29</v>
      </c>
    </row>
    <row r="115" spans="1:16">
      <c r="A115" s="1357">
        <v>30</v>
      </c>
      <c r="B115" s="47"/>
      <c r="C115" s="48"/>
      <c r="D115" s="48"/>
      <c r="E115" s="48"/>
      <c r="F115" s="48"/>
      <c r="G115" s="204"/>
      <c r="H115" s="204"/>
      <c r="I115" s="11"/>
      <c r="J115" s="1689"/>
      <c r="K115" s="1689"/>
      <c r="L115" s="204"/>
      <c r="M115" s="204"/>
      <c r="N115" s="48"/>
      <c r="O115" s="48"/>
      <c r="P115" s="1357">
        <v>30</v>
      </c>
    </row>
    <row r="116" spans="1:16">
      <c r="A116" s="1357">
        <v>31</v>
      </c>
      <c r="B116" s="47"/>
      <c r="C116" s="48"/>
      <c r="D116" s="48"/>
      <c r="E116" s="48"/>
      <c r="F116" s="48"/>
      <c r="G116" s="204"/>
      <c r="H116" s="204"/>
      <c r="I116" s="11"/>
      <c r="J116" s="1689"/>
      <c r="K116" s="1689"/>
      <c r="L116" s="204"/>
      <c r="M116" s="204"/>
      <c r="N116" s="48"/>
      <c r="O116" s="48"/>
      <c r="P116" s="1357">
        <v>31</v>
      </c>
    </row>
    <row r="117" spans="1:16">
      <c r="A117" s="1357">
        <v>32</v>
      </c>
      <c r="B117" s="47"/>
      <c r="C117" s="48"/>
      <c r="D117" s="48"/>
      <c r="E117" s="48"/>
      <c r="F117" s="48"/>
      <c r="G117" s="204"/>
      <c r="H117" s="204"/>
      <c r="I117" s="11"/>
      <c r="J117" s="1689"/>
      <c r="K117" s="1689"/>
      <c r="L117" s="204"/>
      <c r="M117" s="204"/>
      <c r="N117" s="48"/>
      <c r="O117" s="48"/>
      <c r="P117" s="1357">
        <v>32</v>
      </c>
    </row>
    <row r="118" spans="1:16">
      <c r="A118" s="1357">
        <v>33</v>
      </c>
      <c r="B118" s="47"/>
      <c r="C118" s="48"/>
      <c r="D118" s="48"/>
      <c r="E118" s="48"/>
      <c r="F118" s="48"/>
      <c r="G118" s="204"/>
      <c r="H118" s="204"/>
      <c r="I118" s="11"/>
      <c r="J118" s="1689"/>
      <c r="K118" s="1689"/>
      <c r="L118" s="204"/>
      <c r="M118" s="204"/>
      <c r="N118" s="48"/>
      <c r="O118" s="48"/>
      <c r="P118" s="1357">
        <v>33</v>
      </c>
    </row>
    <row r="119" spans="1:16">
      <c r="A119" s="1357">
        <v>34</v>
      </c>
      <c r="B119" s="47"/>
      <c r="C119" s="48"/>
      <c r="D119" s="48"/>
      <c r="E119" s="48"/>
      <c r="F119" s="48"/>
      <c r="G119" s="204"/>
      <c r="H119" s="204"/>
      <c r="I119" s="11"/>
      <c r="J119" s="1689"/>
      <c r="K119" s="1689"/>
      <c r="L119" s="204"/>
      <c r="M119" s="204"/>
      <c r="N119" s="48"/>
      <c r="O119" s="48"/>
      <c r="P119" s="1357">
        <v>34</v>
      </c>
    </row>
    <row r="120" spans="1:16">
      <c r="A120" s="1357">
        <v>35</v>
      </c>
      <c r="B120" s="47"/>
      <c r="C120" s="48"/>
      <c r="D120" s="48"/>
      <c r="E120" s="48"/>
      <c r="F120" s="48"/>
      <c r="G120" s="204"/>
      <c r="H120" s="204"/>
      <c r="I120" s="11"/>
      <c r="J120" s="1689"/>
      <c r="K120" s="1689"/>
      <c r="L120" s="204"/>
      <c r="M120" s="204"/>
      <c r="N120" s="48"/>
      <c r="O120" s="48"/>
      <c r="P120" s="1357">
        <v>35</v>
      </c>
    </row>
    <row r="121" spans="1:16">
      <c r="A121" s="1357">
        <v>36</v>
      </c>
      <c r="B121" s="47"/>
      <c r="C121" s="48"/>
      <c r="D121" s="48"/>
      <c r="E121" s="48"/>
      <c r="F121" s="48"/>
      <c r="G121" s="204"/>
      <c r="H121" s="204"/>
      <c r="I121" s="11"/>
      <c r="J121" s="1689"/>
      <c r="K121" s="1689"/>
      <c r="L121" s="204"/>
      <c r="M121" s="204"/>
      <c r="N121" s="48"/>
      <c r="O121" s="48"/>
      <c r="P121" s="1357">
        <v>36</v>
      </c>
    </row>
    <row r="122" spans="1:16">
      <c r="A122" s="1357">
        <v>37</v>
      </c>
      <c r="B122" s="47"/>
      <c r="C122" s="48"/>
      <c r="D122" s="48"/>
      <c r="E122" s="48"/>
      <c r="F122" s="48"/>
      <c r="G122" s="204"/>
      <c r="H122" s="204"/>
      <c r="I122" s="11"/>
      <c r="J122" s="1689"/>
      <c r="K122" s="1689"/>
      <c r="L122" s="204"/>
      <c r="M122" s="204"/>
      <c r="N122" s="48"/>
      <c r="O122" s="48"/>
      <c r="P122" s="1357">
        <v>37</v>
      </c>
    </row>
    <row r="123" spans="1:16">
      <c r="A123" s="1357">
        <v>38</v>
      </c>
      <c r="B123" s="47"/>
      <c r="C123" s="48"/>
      <c r="D123" s="48"/>
      <c r="E123" s="48"/>
      <c r="F123" s="48"/>
      <c r="G123" s="204"/>
      <c r="H123" s="204"/>
      <c r="I123" s="11"/>
      <c r="J123" s="1689"/>
      <c r="K123" s="1689"/>
      <c r="L123" s="204"/>
      <c r="M123" s="204"/>
      <c r="N123" s="48"/>
      <c r="O123" s="48"/>
      <c r="P123" s="1357">
        <v>38</v>
      </c>
    </row>
    <row r="124" spans="1:16">
      <c r="A124" s="1357">
        <v>39</v>
      </c>
      <c r="B124" s="47"/>
      <c r="C124" s="48"/>
      <c r="D124" s="48"/>
      <c r="E124" s="48"/>
      <c r="F124" s="48"/>
      <c r="G124" s="204"/>
      <c r="H124" s="204"/>
      <c r="I124" s="11"/>
      <c r="J124" s="1689"/>
      <c r="K124" s="1689"/>
      <c r="L124" s="204"/>
      <c r="M124" s="204"/>
      <c r="N124" s="48"/>
      <c r="O124" s="48"/>
      <c r="P124" s="1357">
        <v>39</v>
      </c>
    </row>
    <row r="125" spans="1:16">
      <c r="A125" s="1357">
        <v>40</v>
      </c>
      <c r="B125" s="47"/>
      <c r="C125" s="48"/>
      <c r="D125" s="48"/>
      <c r="E125" s="48"/>
      <c r="F125" s="48"/>
      <c r="G125" s="204"/>
      <c r="H125" s="204"/>
      <c r="I125" s="11"/>
      <c r="J125" s="1689"/>
      <c r="K125" s="1689"/>
      <c r="L125" s="204"/>
      <c r="M125" s="204"/>
      <c r="N125" s="48"/>
      <c r="O125" s="48"/>
      <c r="P125" s="1357">
        <v>40</v>
      </c>
    </row>
    <row r="126" spans="1:16">
      <c r="A126" s="1357">
        <v>41</v>
      </c>
      <c r="B126" s="47"/>
      <c r="C126" s="48"/>
      <c r="D126" s="48"/>
      <c r="E126" s="48"/>
      <c r="F126" s="48"/>
      <c r="G126" s="204"/>
      <c r="H126" s="204"/>
      <c r="I126" s="11"/>
      <c r="J126" s="1689"/>
      <c r="K126" s="1689"/>
      <c r="L126" s="204"/>
      <c r="M126" s="204"/>
      <c r="N126" s="48"/>
      <c r="O126" s="48"/>
      <c r="P126" s="1357">
        <v>41</v>
      </c>
    </row>
    <row r="127" spans="1:16">
      <c r="A127" s="1357">
        <v>42</v>
      </c>
      <c r="B127" s="47"/>
      <c r="C127" s="48"/>
      <c r="D127" s="48"/>
      <c r="E127" s="48"/>
      <c r="F127" s="48"/>
      <c r="G127" s="204"/>
      <c r="H127" s="204"/>
      <c r="I127" s="11"/>
      <c r="J127" s="1689"/>
      <c r="K127" s="1689"/>
      <c r="L127" s="204"/>
      <c r="M127" s="204"/>
      <c r="N127" s="48"/>
      <c r="O127" s="48"/>
      <c r="P127" s="1357">
        <v>42</v>
      </c>
    </row>
    <row r="128" spans="1:16">
      <c r="A128" s="1357">
        <v>43</v>
      </c>
      <c r="B128" s="47"/>
      <c r="C128" s="48"/>
      <c r="D128" s="48"/>
      <c r="E128" s="48"/>
      <c r="F128" s="48"/>
      <c r="G128" s="204"/>
      <c r="H128" s="204"/>
      <c r="I128" s="11"/>
      <c r="J128" s="1689"/>
      <c r="K128" s="1689"/>
      <c r="L128" s="204"/>
      <c r="M128" s="204"/>
      <c r="N128" s="48"/>
      <c r="O128" s="48"/>
      <c r="P128" s="1357">
        <v>43</v>
      </c>
    </row>
    <row r="129" spans="1:16">
      <c r="A129" s="1357">
        <v>44</v>
      </c>
      <c r="B129" s="47"/>
      <c r="C129" s="48"/>
      <c r="D129" s="48"/>
      <c r="E129" s="48"/>
      <c r="F129" s="48"/>
      <c r="G129" s="204"/>
      <c r="H129" s="204"/>
      <c r="I129" s="11"/>
      <c r="J129" s="1689"/>
      <c r="K129" s="1689"/>
      <c r="L129" s="204"/>
      <c r="M129" s="204"/>
      <c r="N129" s="48"/>
      <c r="O129" s="48"/>
      <c r="P129" s="1357">
        <v>44</v>
      </c>
    </row>
    <row r="130" spans="1:16">
      <c r="A130" s="1357">
        <v>45</v>
      </c>
      <c r="B130" s="47"/>
      <c r="C130" s="48"/>
      <c r="D130" s="48"/>
      <c r="E130" s="48"/>
      <c r="F130" s="48"/>
      <c r="G130" s="204"/>
      <c r="H130" s="204"/>
      <c r="I130" s="11"/>
      <c r="J130" s="1689"/>
      <c r="K130" s="1689"/>
      <c r="L130" s="204"/>
      <c r="M130" s="204"/>
      <c r="N130" s="48"/>
      <c r="O130" s="48"/>
      <c r="P130" s="1357">
        <v>45</v>
      </c>
    </row>
    <row r="131" spans="1:16" ht="15.75" thickBot="1">
      <c r="A131" s="1908">
        <v>46</v>
      </c>
      <c r="B131" s="72"/>
      <c r="C131" s="286"/>
      <c r="D131" s="74"/>
      <c r="E131" s="74"/>
      <c r="F131" s="74"/>
      <c r="G131" s="234"/>
      <c r="H131" s="234"/>
      <c r="I131" s="11"/>
      <c r="J131" s="1691"/>
      <c r="K131" s="1691"/>
      <c r="L131" s="1988"/>
      <c r="M131" s="234"/>
      <c r="N131" s="74"/>
      <c r="O131" s="74"/>
      <c r="P131" s="1908">
        <v>46</v>
      </c>
    </row>
    <row r="132" spans="1:16">
      <c r="A132" s="533"/>
      <c r="B132" s="533"/>
      <c r="C132" s="1866"/>
      <c r="D132" s="533"/>
      <c r="E132" s="533"/>
      <c r="F132" s="533"/>
      <c r="G132" s="533"/>
      <c r="H132" s="533"/>
      <c r="I132" s="11"/>
      <c r="J132" s="533"/>
      <c r="K132" s="533"/>
      <c r="L132" s="1866"/>
      <c r="M132" s="533"/>
      <c r="N132" s="533"/>
      <c r="O132" s="533"/>
      <c r="P132" s="533"/>
    </row>
    <row r="133" spans="1:16" ht="15.75">
      <c r="A133" s="75" t="s">
        <v>3840</v>
      </c>
      <c r="B133" s="11"/>
      <c r="C133" s="11"/>
      <c r="D133" s="11"/>
      <c r="E133" s="11"/>
      <c r="F133" s="11"/>
      <c r="G133" s="11"/>
      <c r="H133" s="11"/>
      <c r="I133" s="11"/>
      <c r="J133" s="75" t="s">
        <v>3840</v>
      </c>
      <c r="K133" s="11"/>
      <c r="L133" s="11"/>
      <c r="M133" s="11"/>
      <c r="N133" s="11"/>
      <c r="O133" s="11"/>
      <c r="P133" s="174" t="s">
        <v>936</v>
      </c>
    </row>
    <row r="134" spans="1:16">
      <c r="A134" s="44" t="s">
        <v>939</v>
      </c>
      <c r="B134" s="44"/>
      <c r="C134" s="44"/>
      <c r="D134" s="44"/>
      <c r="E134" s="44"/>
      <c r="F134" s="44"/>
      <c r="G134" s="44"/>
      <c r="H134" s="44"/>
      <c r="I134" s="11"/>
      <c r="J134" s="44" t="s">
        <v>940</v>
      </c>
      <c r="K134" s="44"/>
      <c r="L134" s="44"/>
      <c r="M134" s="44"/>
      <c r="N134" s="44"/>
      <c r="O134" s="44"/>
      <c r="P134" s="44"/>
    </row>
  </sheetData>
  <phoneticPr fontId="0" type="noConversion"/>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4" enableFormatConditionsCalculation="0">
    <tabColor rgb="FF92D050"/>
  </sheetPr>
  <dimension ref="A1:AD12444"/>
  <sheetViews>
    <sheetView defaultGridColor="0" view="pageBreakPreview" topLeftCell="A220" colorId="22" zoomScale="70" zoomScaleNormal="40" zoomScaleSheetLayoutView="70" workbookViewId="0">
      <selection activeCell="M256" sqref="M256"/>
    </sheetView>
  </sheetViews>
  <sheetFormatPr defaultColWidth="6.88671875" defaultRowHeight="15"/>
  <cols>
    <col min="1" max="1" width="4.109375" style="2539" customWidth="1"/>
    <col min="2" max="3" width="25.44140625" style="2539" customWidth="1"/>
    <col min="4" max="5" width="10.6640625" style="2539" customWidth="1"/>
    <col min="6" max="8" width="12.21875" style="2539" customWidth="1"/>
    <col min="9" max="9" width="5.5546875" style="2539" customWidth="1"/>
    <col min="10" max="10" width="18.44140625" style="2539" customWidth="1"/>
    <col min="11" max="11" width="4.109375" style="2539" customWidth="1"/>
    <col min="12" max="12" width="10.33203125" style="3109" customWidth="1"/>
    <col min="13" max="14" width="25.44140625" style="3109" customWidth="1"/>
    <col min="15" max="15" width="10.6640625" style="2539" customWidth="1"/>
    <col min="16" max="16" width="7.5546875" style="2538" customWidth="1"/>
    <col min="17" max="17" width="18.44140625" style="2539" customWidth="1"/>
    <col min="18" max="18" width="18.6640625" style="2539" customWidth="1"/>
    <col min="19" max="19" width="9" style="2539" bestFit="1" customWidth="1"/>
    <col min="20" max="256" width="6.88671875" style="2539"/>
    <col min="257" max="257" width="4.109375" style="2539" customWidth="1"/>
    <col min="258" max="259" width="25.44140625" style="2539" customWidth="1"/>
    <col min="260" max="261" width="10.6640625" style="2539" customWidth="1"/>
    <col min="262" max="264" width="12.21875" style="2539" customWidth="1"/>
    <col min="265" max="265" width="5.5546875" style="2539" customWidth="1"/>
    <col min="266" max="266" width="18.44140625" style="2539" customWidth="1"/>
    <col min="267" max="267" width="4.109375" style="2539" customWidth="1"/>
    <col min="268" max="268" width="10.33203125" style="2539" customWidth="1"/>
    <col min="269" max="270" width="25.44140625" style="2539" customWidth="1"/>
    <col min="271" max="271" width="10.6640625" style="2539" customWidth="1"/>
    <col min="272" max="272" width="7.5546875" style="2539" customWidth="1"/>
    <col min="273" max="273" width="18.44140625" style="2539" customWidth="1"/>
    <col min="274" max="274" width="10.6640625" style="2539" customWidth="1"/>
    <col min="275" max="275" width="9" style="2539" bestFit="1" customWidth="1"/>
    <col min="276" max="512" width="6.88671875" style="2539"/>
    <col min="513" max="513" width="4.109375" style="2539" customWidth="1"/>
    <col min="514" max="515" width="25.44140625" style="2539" customWidth="1"/>
    <col min="516" max="517" width="10.6640625" style="2539" customWidth="1"/>
    <col min="518" max="520" width="12.21875" style="2539" customWidth="1"/>
    <col min="521" max="521" width="5.5546875" style="2539" customWidth="1"/>
    <col min="522" max="522" width="18.44140625" style="2539" customWidth="1"/>
    <col min="523" max="523" width="4.109375" style="2539" customWidth="1"/>
    <col min="524" max="524" width="10.33203125" style="2539" customWidth="1"/>
    <col min="525" max="526" width="25.44140625" style="2539" customWidth="1"/>
    <col min="527" max="527" width="10.6640625" style="2539" customWidth="1"/>
    <col min="528" max="528" width="7.5546875" style="2539" customWidth="1"/>
    <col min="529" max="529" width="18.44140625" style="2539" customWidth="1"/>
    <col min="530" max="530" width="10.6640625" style="2539" customWidth="1"/>
    <col min="531" max="531" width="9" style="2539" bestFit="1" customWidth="1"/>
    <col min="532" max="768" width="6.88671875" style="2539"/>
    <col min="769" max="769" width="4.109375" style="2539" customWidth="1"/>
    <col min="770" max="771" width="25.44140625" style="2539" customWidth="1"/>
    <col min="772" max="773" width="10.6640625" style="2539" customWidth="1"/>
    <col min="774" max="776" width="12.21875" style="2539" customWidth="1"/>
    <col min="777" max="777" width="5.5546875" style="2539" customWidth="1"/>
    <col min="778" max="778" width="18.44140625" style="2539" customWidth="1"/>
    <col min="779" max="779" width="4.109375" style="2539" customWidth="1"/>
    <col min="780" max="780" width="10.33203125" style="2539" customWidth="1"/>
    <col min="781" max="782" width="25.44140625" style="2539" customWidth="1"/>
    <col min="783" max="783" width="10.6640625" style="2539" customWidth="1"/>
    <col min="784" max="784" width="7.5546875" style="2539" customWidth="1"/>
    <col min="785" max="785" width="18.44140625" style="2539" customWidth="1"/>
    <col min="786" max="786" width="10.6640625" style="2539" customWidth="1"/>
    <col min="787" max="787" width="9" style="2539" bestFit="1" customWidth="1"/>
    <col min="788" max="1024" width="6.88671875" style="2539"/>
    <col min="1025" max="1025" width="4.109375" style="2539" customWidth="1"/>
    <col min="1026" max="1027" width="25.44140625" style="2539" customWidth="1"/>
    <col min="1028" max="1029" width="10.6640625" style="2539" customWidth="1"/>
    <col min="1030" max="1032" width="12.21875" style="2539" customWidth="1"/>
    <col min="1033" max="1033" width="5.5546875" style="2539" customWidth="1"/>
    <col min="1034" max="1034" width="18.44140625" style="2539" customWidth="1"/>
    <col min="1035" max="1035" width="4.109375" style="2539" customWidth="1"/>
    <col min="1036" max="1036" width="10.33203125" style="2539" customWidth="1"/>
    <col min="1037" max="1038" width="25.44140625" style="2539" customWidth="1"/>
    <col min="1039" max="1039" width="10.6640625" style="2539" customWidth="1"/>
    <col min="1040" max="1040" width="7.5546875" style="2539" customWidth="1"/>
    <col min="1041" max="1041" width="18.44140625" style="2539" customWidth="1"/>
    <col min="1042" max="1042" width="10.6640625" style="2539" customWidth="1"/>
    <col min="1043" max="1043" width="9" style="2539" bestFit="1" customWidth="1"/>
    <col min="1044" max="1280" width="6.88671875" style="2539"/>
    <col min="1281" max="1281" width="4.109375" style="2539" customWidth="1"/>
    <col min="1282" max="1283" width="25.44140625" style="2539" customWidth="1"/>
    <col min="1284" max="1285" width="10.6640625" style="2539" customWidth="1"/>
    <col min="1286" max="1288" width="12.21875" style="2539" customWidth="1"/>
    <col min="1289" max="1289" width="5.5546875" style="2539" customWidth="1"/>
    <col min="1290" max="1290" width="18.44140625" style="2539" customWidth="1"/>
    <col min="1291" max="1291" width="4.109375" style="2539" customWidth="1"/>
    <col min="1292" max="1292" width="10.33203125" style="2539" customWidth="1"/>
    <col min="1293" max="1294" width="25.44140625" style="2539" customWidth="1"/>
    <col min="1295" max="1295" width="10.6640625" style="2539" customWidth="1"/>
    <col min="1296" max="1296" width="7.5546875" style="2539" customWidth="1"/>
    <col min="1297" max="1297" width="18.44140625" style="2539" customWidth="1"/>
    <col min="1298" max="1298" width="10.6640625" style="2539" customWidth="1"/>
    <col min="1299" max="1299" width="9" style="2539" bestFit="1" customWidth="1"/>
    <col min="1300" max="1536" width="6.88671875" style="2539"/>
    <col min="1537" max="1537" width="4.109375" style="2539" customWidth="1"/>
    <col min="1538" max="1539" width="25.44140625" style="2539" customWidth="1"/>
    <col min="1540" max="1541" width="10.6640625" style="2539" customWidth="1"/>
    <col min="1542" max="1544" width="12.21875" style="2539" customWidth="1"/>
    <col min="1545" max="1545" width="5.5546875" style="2539" customWidth="1"/>
    <col min="1546" max="1546" width="18.44140625" style="2539" customWidth="1"/>
    <col min="1547" max="1547" width="4.109375" style="2539" customWidth="1"/>
    <col min="1548" max="1548" width="10.33203125" style="2539" customWidth="1"/>
    <col min="1549" max="1550" width="25.44140625" style="2539" customWidth="1"/>
    <col min="1551" max="1551" width="10.6640625" style="2539" customWidth="1"/>
    <col min="1552" max="1552" width="7.5546875" style="2539" customWidth="1"/>
    <col min="1553" max="1553" width="18.44140625" style="2539" customWidth="1"/>
    <col min="1554" max="1554" width="10.6640625" style="2539" customWidth="1"/>
    <col min="1555" max="1555" width="9" style="2539" bestFit="1" customWidth="1"/>
    <col min="1556" max="1792" width="6.88671875" style="2539"/>
    <col min="1793" max="1793" width="4.109375" style="2539" customWidth="1"/>
    <col min="1794" max="1795" width="25.44140625" style="2539" customWidth="1"/>
    <col min="1796" max="1797" width="10.6640625" style="2539" customWidth="1"/>
    <col min="1798" max="1800" width="12.21875" style="2539" customWidth="1"/>
    <col min="1801" max="1801" width="5.5546875" style="2539" customWidth="1"/>
    <col min="1802" max="1802" width="18.44140625" style="2539" customWidth="1"/>
    <col min="1803" max="1803" width="4.109375" style="2539" customWidth="1"/>
    <col min="1804" max="1804" width="10.33203125" style="2539" customWidth="1"/>
    <col min="1805" max="1806" width="25.44140625" style="2539" customWidth="1"/>
    <col min="1807" max="1807" width="10.6640625" style="2539" customWidth="1"/>
    <col min="1808" max="1808" width="7.5546875" style="2539" customWidth="1"/>
    <col min="1809" max="1809" width="18.44140625" style="2539" customWidth="1"/>
    <col min="1810" max="1810" width="10.6640625" style="2539" customWidth="1"/>
    <col min="1811" max="1811" width="9" style="2539" bestFit="1" customWidth="1"/>
    <col min="1812" max="2048" width="6.88671875" style="2539"/>
    <col min="2049" max="2049" width="4.109375" style="2539" customWidth="1"/>
    <col min="2050" max="2051" width="25.44140625" style="2539" customWidth="1"/>
    <col min="2052" max="2053" width="10.6640625" style="2539" customWidth="1"/>
    <col min="2054" max="2056" width="12.21875" style="2539" customWidth="1"/>
    <col min="2057" max="2057" width="5.5546875" style="2539" customWidth="1"/>
    <col min="2058" max="2058" width="18.44140625" style="2539" customWidth="1"/>
    <col min="2059" max="2059" width="4.109375" style="2539" customWidth="1"/>
    <col min="2060" max="2060" width="10.33203125" style="2539" customWidth="1"/>
    <col min="2061" max="2062" width="25.44140625" style="2539" customWidth="1"/>
    <col min="2063" max="2063" width="10.6640625" style="2539" customWidth="1"/>
    <col min="2064" max="2064" width="7.5546875" style="2539" customWidth="1"/>
    <col min="2065" max="2065" width="18.44140625" style="2539" customWidth="1"/>
    <col min="2066" max="2066" width="10.6640625" style="2539" customWidth="1"/>
    <col min="2067" max="2067" width="9" style="2539" bestFit="1" customWidth="1"/>
    <col min="2068" max="2304" width="6.88671875" style="2539"/>
    <col min="2305" max="2305" width="4.109375" style="2539" customWidth="1"/>
    <col min="2306" max="2307" width="25.44140625" style="2539" customWidth="1"/>
    <col min="2308" max="2309" width="10.6640625" style="2539" customWidth="1"/>
    <col min="2310" max="2312" width="12.21875" style="2539" customWidth="1"/>
    <col min="2313" max="2313" width="5.5546875" style="2539" customWidth="1"/>
    <col min="2314" max="2314" width="18.44140625" style="2539" customWidth="1"/>
    <col min="2315" max="2315" width="4.109375" style="2539" customWidth="1"/>
    <col min="2316" max="2316" width="10.33203125" style="2539" customWidth="1"/>
    <col min="2317" max="2318" width="25.44140625" style="2539" customWidth="1"/>
    <col min="2319" max="2319" width="10.6640625" style="2539" customWidth="1"/>
    <col min="2320" max="2320" width="7.5546875" style="2539" customWidth="1"/>
    <col min="2321" max="2321" width="18.44140625" style="2539" customWidth="1"/>
    <col min="2322" max="2322" width="10.6640625" style="2539" customWidth="1"/>
    <col min="2323" max="2323" width="9" style="2539" bestFit="1" customWidth="1"/>
    <col min="2324" max="2560" width="6.88671875" style="2539"/>
    <col min="2561" max="2561" width="4.109375" style="2539" customWidth="1"/>
    <col min="2562" max="2563" width="25.44140625" style="2539" customWidth="1"/>
    <col min="2564" max="2565" width="10.6640625" style="2539" customWidth="1"/>
    <col min="2566" max="2568" width="12.21875" style="2539" customWidth="1"/>
    <col min="2569" max="2569" width="5.5546875" style="2539" customWidth="1"/>
    <col min="2570" max="2570" width="18.44140625" style="2539" customWidth="1"/>
    <col min="2571" max="2571" width="4.109375" style="2539" customWidth="1"/>
    <col min="2572" max="2572" width="10.33203125" style="2539" customWidth="1"/>
    <col min="2573" max="2574" width="25.44140625" style="2539" customWidth="1"/>
    <col min="2575" max="2575" width="10.6640625" style="2539" customWidth="1"/>
    <col min="2576" max="2576" width="7.5546875" style="2539" customWidth="1"/>
    <col min="2577" max="2577" width="18.44140625" style="2539" customWidth="1"/>
    <col min="2578" max="2578" width="10.6640625" style="2539" customWidth="1"/>
    <col min="2579" max="2579" width="9" style="2539" bestFit="1" customWidth="1"/>
    <col min="2580" max="2816" width="6.88671875" style="2539"/>
    <col min="2817" max="2817" width="4.109375" style="2539" customWidth="1"/>
    <col min="2818" max="2819" width="25.44140625" style="2539" customWidth="1"/>
    <col min="2820" max="2821" width="10.6640625" style="2539" customWidth="1"/>
    <col min="2822" max="2824" width="12.21875" style="2539" customWidth="1"/>
    <col min="2825" max="2825" width="5.5546875" style="2539" customWidth="1"/>
    <col min="2826" max="2826" width="18.44140625" style="2539" customWidth="1"/>
    <col min="2827" max="2827" width="4.109375" style="2539" customWidth="1"/>
    <col min="2828" max="2828" width="10.33203125" style="2539" customWidth="1"/>
    <col min="2829" max="2830" width="25.44140625" style="2539" customWidth="1"/>
    <col min="2831" max="2831" width="10.6640625" style="2539" customWidth="1"/>
    <col min="2832" max="2832" width="7.5546875" style="2539" customWidth="1"/>
    <col min="2833" max="2833" width="18.44140625" style="2539" customWidth="1"/>
    <col min="2834" max="2834" width="10.6640625" style="2539" customWidth="1"/>
    <col min="2835" max="2835" width="9" style="2539" bestFit="1" customWidth="1"/>
    <col min="2836" max="3072" width="6.88671875" style="2539"/>
    <col min="3073" max="3073" width="4.109375" style="2539" customWidth="1"/>
    <col min="3074" max="3075" width="25.44140625" style="2539" customWidth="1"/>
    <col min="3076" max="3077" width="10.6640625" style="2539" customWidth="1"/>
    <col min="3078" max="3080" width="12.21875" style="2539" customWidth="1"/>
    <col min="3081" max="3081" width="5.5546875" style="2539" customWidth="1"/>
    <col min="3082" max="3082" width="18.44140625" style="2539" customWidth="1"/>
    <col min="3083" max="3083" width="4.109375" style="2539" customWidth="1"/>
    <col min="3084" max="3084" width="10.33203125" style="2539" customWidth="1"/>
    <col min="3085" max="3086" width="25.44140625" style="2539" customWidth="1"/>
    <col min="3087" max="3087" width="10.6640625" style="2539" customWidth="1"/>
    <col min="3088" max="3088" width="7.5546875" style="2539" customWidth="1"/>
    <col min="3089" max="3089" width="18.44140625" style="2539" customWidth="1"/>
    <col min="3090" max="3090" width="10.6640625" style="2539" customWidth="1"/>
    <col min="3091" max="3091" width="9" style="2539" bestFit="1" customWidth="1"/>
    <col min="3092" max="3328" width="6.88671875" style="2539"/>
    <col min="3329" max="3329" width="4.109375" style="2539" customWidth="1"/>
    <col min="3330" max="3331" width="25.44140625" style="2539" customWidth="1"/>
    <col min="3332" max="3333" width="10.6640625" style="2539" customWidth="1"/>
    <col min="3334" max="3336" width="12.21875" style="2539" customWidth="1"/>
    <col min="3337" max="3337" width="5.5546875" style="2539" customWidth="1"/>
    <col min="3338" max="3338" width="18.44140625" style="2539" customWidth="1"/>
    <col min="3339" max="3339" width="4.109375" style="2539" customWidth="1"/>
    <col min="3340" max="3340" width="10.33203125" style="2539" customWidth="1"/>
    <col min="3341" max="3342" width="25.44140625" style="2539" customWidth="1"/>
    <col min="3343" max="3343" width="10.6640625" style="2539" customWidth="1"/>
    <col min="3344" max="3344" width="7.5546875" style="2539" customWidth="1"/>
    <col min="3345" max="3345" width="18.44140625" style="2539" customWidth="1"/>
    <col min="3346" max="3346" width="10.6640625" style="2539" customWidth="1"/>
    <col min="3347" max="3347" width="9" style="2539" bestFit="1" customWidth="1"/>
    <col min="3348" max="3584" width="6.88671875" style="2539"/>
    <col min="3585" max="3585" width="4.109375" style="2539" customWidth="1"/>
    <col min="3586" max="3587" width="25.44140625" style="2539" customWidth="1"/>
    <col min="3588" max="3589" width="10.6640625" style="2539" customWidth="1"/>
    <col min="3590" max="3592" width="12.21875" style="2539" customWidth="1"/>
    <col min="3593" max="3593" width="5.5546875" style="2539" customWidth="1"/>
    <col min="3594" max="3594" width="18.44140625" style="2539" customWidth="1"/>
    <col min="3595" max="3595" width="4.109375" style="2539" customWidth="1"/>
    <col min="3596" max="3596" width="10.33203125" style="2539" customWidth="1"/>
    <col min="3597" max="3598" width="25.44140625" style="2539" customWidth="1"/>
    <col min="3599" max="3599" width="10.6640625" style="2539" customWidth="1"/>
    <col min="3600" max="3600" width="7.5546875" style="2539" customWidth="1"/>
    <col min="3601" max="3601" width="18.44140625" style="2539" customWidth="1"/>
    <col min="3602" max="3602" width="10.6640625" style="2539" customWidth="1"/>
    <col min="3603" max="3603" width="9" style="2539" bestFit="1" customWidth="1"/>
    <col min="3604" max="3840" width="6.88671875" style="2539"/>
    <col min="3841" max="3841" width="4.109375" style="2539" customWidth="1"/>
    <col min="3842" max="3843" width="25.44140625" style="2539" customWidth="1"/>
    <col min="3844" max="3845" width="10.6640625" style="2539" customWidth="1"/>
    <col min="3846" max="3848" width="12.21875" style="2539" customWidth="1"/>
    <col min="3849" max="3849" width="5.5546875" style="2539" customWidth="1"/>
    <col min="3850" max="3850" width="18.44140625" style="2539" customWidth="1"/>
    <col min="3851" max="3851" width="4.109375" style="2539" customWidth="1"/>
    <col min="3852" max="3852" width="10.33203125" style="2539" customWidth="1"/>
    <col min="3853" max="3854" width="25.44140625" style="2539" customWidth="1"/>
    <col min="3855" max="3855" width="10.6640625" style="2539" customWidth="1"/>
    <col min="3856" max="3856" width="7.5546875" style="2539" customWidth="1"/>
    <col min="3857" max="3857" width="18.44140625" style="2539" customWidth="1"/>
    <col min="3858" max="3858" width="10.6640625" style="2539" customWidth="1"/>
    <col min="3859" max="3859" width="9" style="2539" bestFit="1" customWidth="1"/>
    <col min="3860" max="4096" width="6.88671875" style="2539"/>
    <col min="4097" max="4097" width="4.109375" style="2539" customWidth="1"/>
    <col min="4098" max="4099" width="25.44140625" style="2539" customWidth="1"/>
    <col min="4100" max="4101" width="10.6640625" style="2539" customWidth="1"/>
    <col min="4102" max="4104" width="12.21875" style="2539" customWidth="1"/>
    <col min="4105" max="4105" width="5.5546875" style="2539" customWidth="1"/>
    <col min="4106" max="4106" width="18.44140625" style="2539" customWidth="1"/>
    <col min="4107" max="4107" width="4.109375" style="2539" customWidth="1"/>
    <col min="4108" max="4108" width="10.33203125" style="2539" customWidth="1"/>
    <col min="4109" max="4110" width="25.44140625" style="2539" customWidth="1"/>
    <col min="4111" max="4111" width="10.6640625" style="2539" customWidth="1"/>
    <col min="4112" max="4112" width="7.5546875" style="2539" customWidth="1"/>
    <col min="4113" max="4113" width="18.44140625" style="2539" customWidth="1"/>
    <col min="4114" max="4114" width="10.6640625" style="2539" customWidth="1"/>
    <col min="4115" max="4115" width="9" style="2539" bestFit="1" customWidth="1"/>
    <col min="4116" max="4352" width="6.88671875" style="2539"/>
    <col min="4353" max="4353" width="4.109375" style="2539" customWidth="1"/>
    <col min="4354" max="4355" width="25.44140625" style="2539" customWidth="1"/>
    <col min="4356" max="4357" width="10.6640625" style="2539" customWidth="1"/>
    <col min="4358" max="4360" width="12.21875" style="2539" customWidth="1"/>
    <col min="4361" max="4361" width="5.5546875" style="2539" customWidth="1"/>
    <col min="4362" max="4362" width="18.44140625" style="2539" customWidth="1"/>
    <col min="4363" max="4363" width="4.109375" style="2539" customWidth="1"/>
    <col min="4364" max="4364" width="10.33203125" style="2539" customWidth="1"/>
    <col min="4365" max="4366" width="25.44140625" style="2539" customWidth="1"/>
    <col min="4367" max="4367" width="10.6640625" style="2539" customWidth="1"/>
    <col min="4368" max="4368" width="7.5546875" style="2539" customWidth="1"/>
    <col min="4369" max="4369" width="18.44140625" style="2539" customWidth="1"/>
    <col min="4370" max="4370" width="10.6640625" style="2539" customWidth="1"/>
    <col min="4371" max="4371" width="9" style="2539" bestFit="1" customWidth="1"/>
    <col min="4372" max="4608" width="6.88671875" style="2539"/>
    <col min="4609" max="4609" width="4.109375" style="2539" customWidth="1"/>
    <col min="4610" max="4611" width="25.44140625" style="2539" customWidth="1"/>
    <col min="4612" max="4613" width="10.6640625" style="2539" customWidth="1"/>
    <col min="4614" max="4616" width="12.21875" style="2539" customWidth="1"/>
    <col min="4617" max="4617" width="5.5546875" style="2539" customWidth="1"/>
    <col min="4618" max="4618" width="18.44140625" style="2539" customWidth="1"/>
    <col min="4619" max="4619" width="4.109375" style="2539" customWidth="1"/>
    <col min="4620" max="4620" width="10.33203125" style="2539" customWidth="1"/>
    <col min="4621" max="4622" width="25.44140625" style="2539" customWidth="1"/>
    <col min="4623" max="4623" width="10.6640625" style="2539" customWidth="1"/>
    <col min="4624" max="4624" width="7.5546875" style="2539" customWidth="1"/>
    <col min="4625" max="4625" width="18.44140625" style="2539" customWidth="1"/>
    <col min="4626" max="4626" width="10.6640625" style="2539" customWidth="1"/>
    <col min="4627" max="4627" width="9" style="2539" bestFit="1" customWidth="1"/>
    <col min="4628" max="4864" width="6.88671875" style="2539"/>
    <col min="4865" max="4865" width="4.109375" style="2539" customWidth="1"/>
    <col min="4866" max="4867" width="25.44140625" style="2539" customWidth="1"/>
    <col min="4868" max="4869" width="10.6640625" style="2539" customWidth="1"/>
    <col min="4870" max="4872" width="12.21875" style="2539" customWidth="1"/>
    <col min="4873" max="4873" width="5.5546875" style="2539" customWidth="1"/>
    <col min="4874" max="4874" width="18.44140625" style="2539" customWidth="1"/>
    <col min="4875" max="4875" width="4.109375" style="2539" customWidth="1"/>
    <col min="4876" max="4876" width="10.33203125" style="2539" customWidth="1"/>
    <col min="4877" max="4878" width="25.44140625" style="2539" customWidth="1"/>
    <col min="4879" max="4879" width="10.6640625" style="2539" customWidth="1"/>
    <col min="4880" max="4880" width="7.5546875" style="2539" customWidth="1"/>
    <col min="4881" max="4881" width="18.44140625" style="2539" customWidth="1"/>
    <col min="4882" max="4882" width="10.6640625" style="2539" customWidth="1"/>
    <col min="4883" max="4883" width="9" style="2539" bestFit="1" customWidth="1"/>
    <col min="4884" max="5120" width="6.88671875" style="2539"/>
    <col min="5121" max="5121" width="4.109375" style="2539" customWidth="1"/>
    <col min="5122" max="5123" width="25.44140625" style="2539" customWidth="1"/>
    <col min="5124" max="5125" width="10.6640625" style="2539" customWidth="1"/>
    <col min="5126" max="5128" width="12.21875" style="2539" customWidth="1"/>
    <col min="5129" max="5129" width="5.5546875" style="2539" customWidth="1"/>
    <col min="5130" max="5130" width="18.44140625" style="2539" customWidth="1"/>
    <col min="5131" max="5131" width="4.109375" style="2539" customWidth="1"/>
    <col min="5132" max="5132" width="10.33203125" style="2539" customWidth="1"/>
    <col min="5133" max="5134" width="25.44140625" style="2539" customWidth="1"/>
    <col min="5135" max="5135" width="10.6640625" style="2539" customWidth="1"/>
    <col min="5136" max="5136" width="7.5546875" style="2539" customWidth="1"/>
    <col min="5137" max="5137" width="18.44140625" style="2539" customWidth="1"/>
    <col min="5138" max="5138" width="10.6640625" style="2539" customWidth="1"/>
    <col min="5139" max="5139" width="9" style="2539" bestFit="1" customWidth="1"/>
    <col min="5140" max="5376" width="6.88671875" style="2539"/>
    <col min="5377" max="5377" width="4.109375" style="2539" customWidth="1"/>
    <col min="5378" max="5379" width="25.44140625" style="2539" customWidth="1"/>
    <col min="5380" max="5381" width="10.6640625" style="2539" customWidth="1"/>
    <col min="5382" max="5384" width="12.21875" style="2539" customWidth="1"/>
    <col min="5385" max="5385" width="5.5546875" style="2539" customWidth="1"/>
    <col min="5386" max="5386" width="18.44140625" style="2539" customWidth="1"/>
    <col min="5387" max="5387" width="4.109375" style="2539" customWidth="1"/>
    <col min="5388" max="5388" width="10.33203125" style="2539" customWidth="1"/>
    <col min="5389" max="5390" width="25.44140625" style="2539" customWidth="1"/>
    <col min="5391" max="5391" width="10.6640625" style="2539" customWidth="1"/>
    <col min="5392" max="5392" width="7.5546875" style="2539" customWidth="1"/>
    <col min="5393" max="5393" width="18.44140625" style="2539" customWidth="1"/>
    <col min="5394" max="5394" width="10.6640625" style="2539" customWidth="1"/>
    <col min="5395" max="5395" width="9" style="2539" bestFit="1" customWidth="1"/>
    <col min="5396" max="5632" width="6.88671875" style="2539"/>
    <col min="5633" max="5633" width="4.109375" style="2539" customWidth="1"/>
    <col min="5634" max="5635" width="25.44140625" style="2539" customWidth="1"/>
    <col min="5636" max="5637" width="10.6640625" style="2539" customWidth="1"/>
    <col min="5638" max="5640" width="12.21875" style="2539" customWidth="1"/>
    <col min="5641" max="5641" width="5.5546875" style="2539" customWidth="1"/>
    <col min="5642" max="5642" width="18.44140625" style="2539" customWidth="1"/>
    <col min="5643" max="5643" width="4.109375" style="2539" customWidth="1"/>
    <col min="5644" max="5644" width="10.33203125" style="2539" customWidth="1"/>
    <col min="5645" max="5646" width="25.44140625" style="2539" customWidth="1"/>
    <col min="5647" max="5647" width="10.6640625" style="2539" customWidth="1"/>
    <col min="5648" max="5648" width="7.5546875" style="2539" customWidth="1"/>
    <col min="5649" max="5649" width="18.44140625" style="2539" customWidth="1"/>
    <col min="5650" max="5650" width="10.6640625" style="2539" customWidth="1"/>
    <col min="5651" max="5651" width="9" style="2539" bestFit="1" customWidth="1"/>
    <col min="5652" max="5888" width="6.88671875" style="2539"/>
    <col min="5889" max="5889" width="4.109375" style="2539" customWidth="1"/>
    <col min="5890" max="5891" width="25.44140625" style="2539" customWidth="1"/>
    <col min="5892" max="5893" width="10.6640625" style="2539" customWidth="1"/>
    <col min="5894" max="5896" width="12.21875" style="2539" customWidth="1"/>
    <col min="5897" max="5897" width="5.5546875" style="2539" customWidth="1"/>
    <col min="5898" max="5898" width="18.44140625" style="2539" customWidth="1"/>
    <col min="5899" max="5899" width="4.109375" style="2539" customWidth="1"/>
    <col min="5900" max="5900" width="10.33203125" style="2539" customWidth="1"/>
    <col min="5901" max="5902" width="25.44140625" style="2539" customWidth="1"/>
    <col min="5903" max="5903" width="10.6640625" style="2539" customWidth="1"/>
    <col min="5904" max="5904" width="7.5546875" style="2539" customWidth="1"/>
    <col min="5905" max="5905" width="18.44140625" style="2539" customWidth="1"/>
    <col min="5906" max="5906" width="10.6640625" style="2539" customWidth="1"/>
    <col min="5907" max="5907" width="9" style="2539" bestFit="1" customWidth="1"/>
    <col min="5908" max="6144" width="6.88671875" style="2539"/>
    <col min="6145" max="6145" width="4.109375" style="2539" customWidth="1"/>
    <col min="6146" max="6147" width="25.44140625" style="2539" customWidth="1"/>
    <col min="6148" max="6149" width="10.6640625" style="2539" customWidth="1"/>
    <col min="6150" max="6152" width="12.21875" style="2539" customWidth="1"/>
    <col min="6153" max="6153" width="5.5546875" style="2539" customWidth="1"/>
    <col min="6154" max="6154" width="18.44140625" style="2539" customWidth="1"/>
    <col min="6155" max="6155" width="4.109375" style="2539" customWidth="1"/>
    <col min="6156" max="6156" width="10.33203125" style="2539" customWidth="1"/>
    <col min="6157" max="6158" width="25.44140625" style="2539" customWidth="1"/>
    <col min="6159" max="6159" width="10.6640625" style="2539" customWidth="1"/>
    <col min="6160" max="6160" width="7.5546875" style="2539" customWidth="1"/>
    <col min="6161" max="6161" width="18.44140625" style="2539" customWidth="1"/>
    <col min="6162" max="6162" width="10.6640625" style="2539" customWidth="1"/>
    <col min="6163" max="6163" width="9" style="2539" bestFit="1" customWidth="1"/>
    <col min="6164" max="6400" width="6.88671875" style="2539"/>
    <col min="6401" max="6401" width="4.109375" style="2539" customWidth="1"/>
    <col min="6402" max="6403" width="25.44140625" style="2539" customWidth="1"/>
    <col min="6404" max="6405" width="10.6640625" style="2539" customWidth="1"/>
    <col min="6406" max="6408" width="12.21875" style="2539" customWidth="1"/>
    <col min="6409" max="6409" width="5.5546875" style="2539" customWidth="1"/>
    <col min="6410" max="6410" width="18.44140625" style="2539" customWidth="1"/>
    <col min="6411" max="6411" width="4.109375" style="2539" customWidth="1"/>
    <col min="6412" max="6412" width="10.33203125" style="2539" customWidth="1"/>
    <col min="6413" max="6414" width="25.44140625" style="2539" customWidth="1"/>
    <col min="6415" max="6415" width="10.6640625" style="2539" customWidth="1"/>
    <col min="6416" max="6416" width="7.5546875" style="2539" customWidth="1"/>
    <col min="6417" max="6417" width="18.44140625" style="2539" customWidth="1"/>
    <col min="6418" max="6418" width="10.6640625" style="2539" customWidth="1"/>
    <col min="6419" max="6419" width="9" style="2539" bestFit="1" customWidth="1"/>
    <col min="6420" max="6656" width="6.88671875" style="2539"/>
    <col min="6657" max="6657" width="4.109375" style="2539" customWidth="1"/>
    <col min="6658" max="6659" width="25.44140625" style="2539" customWidth="1"/>
    <col min="6660" max="6661" width="10.6640625" style="2539" customWidth="1"/>
    <col min="6662" max="6664" width="12.21875" style="2539" customWidth="1"/>
    <col min="6665" max="6665" width="5.5546875" style="2539" customWidth="1"/>
    <col min="6666" max="6666" width="18.44140625" style="2539" customWidth="1"/>
    <col min="6667" max="6667" width="4.109375" style="2539" customWidth="1"/>
    <col min="6668" max="6668" width="10.33203125" style="2539" customWidth="1"/>
    <col min="6669" max="6670" width="25.44140625" style="2539" customWidth="1"/>
    <col min="6671" max="6671" width="10.6640625" style="2539" customWidth="1"/>
    <col min="6672" max="6672" width="7.5546875" style="2539" customWidth="1"/>
    <col min="6673" max="6673" width="18.44140625" style="2539" customWidth="1"/>
    <col min="6674" max="6674" width="10.6640625" style="2539" customWidth="1"/>
    <col min="6675" max="6675" width="9" style="2539" bestFit="1" customWidth="1"/>
    <col min="6676" max="6912" width="6.88671875" style="2539"/>
    <col min="6913" max="6913" width="4.109375" style="2539" customWidth="1"/>
    <col min="6914" max="6915" width="25.44140625" style="2539" customWidth="1"/>
    <col min="6916" max="6917" width="10.6640625" style="2539" customWidth="1"/>
    <col min="6918" max="6920" width="12.21875" style="2539" customWidth="1"/>
    <col min="6921" max="6921" width="5.5546875" style="2539" customWidth="1"/>
    <col min="6922" max="6922" width="18.44140625" style="2539" customWidth="1"/>
    <col min="6923" max="6923" width="4.109375" style="2539" customWidth="1"/>
    <col min="6924" max="6924" width="10.33203125" style="2539" customWidth="1"/>
    <col min="6925" max="6926" width="25.44140625" style="2539" customWidth="1"/>
    <col min="6927" max="6927" width="10.6640625" style="2539" customWidth="1"/>
    <col min="6928" max="6928" width="7.5546875" style="2539" customWidth="1"/>
    <col min="6929" max="6929" width="18.44140625" style="2539" customWidth="1"/>
    <col min="6930" max="6930" width="10.6640625" style="2539" customWidth="1"/>
    <col min="6931" max="6931" width="9" style="2539" bestFit="1" customWidth="1"/>
    <col min="6932" max="7168" width="6.88671875" style="2539"/>
    <col min="7169" max="7169" width="4.109375" style="2539" customWidth="1"/>
    <col min="7170" max="7171" width="25.44140625" style="2539" customWidth="1"/>
    <col min="7172" max="7173" width="10.6640625" style="2539" customWidth="1"/>
    <col min="7174" max="7176" width="12.21875" style="2539" customWidth="1"/>
    <col min="7177" max="7177" width="5.5546875" style="2539" customWidth="1"/>
    <col min="7178" max="7178" width="18.44140625" style="2539" customWidth="1"/>
    <col min="7179" max="7179" width="4.109375" style="2539" customWidth="1"/>
    <col min="7180" max="7180" width="10.33203125" style="2539" customWidth="1"/>
    <col min="7181" max="7182" width="25.44140625" style="2539" customWidth="1"/>
    <col min="7183" max="7183" width="10.6640625" style="2539" customWidth="1"/>
    <col min="7184" max="7184" width="7.5546875" style="2539" customWidth="1"/>
    <col min="7185" max="7185" width="18.44140625" style="2539" customWidth="1"/>
    <col min="7186" max="7186" width="10.6640625" style="2539" customWidth="1"/>
    <col min="7187" max="7187" width="9" style="2539" bestFit="1" customWidth="1"/>
    <col min="7188" max="7424" width="6.88671875" style="2539"/>
    <col min="7425" max="7425" width="4.109375" style="2539" customWidth="1"/>
    <col min="7426" max="7427" width="25.44140625" style="2539" customWidth="1"/>
    <col min="7428" max="7429" width="10.6640625" style="2539" customWidth="1"/>
    <col min="7430" max="7432" width="12.21875" style="2539" customWidth="1"/>
    <col min="7433" max="7433" width="5.5546875" style="2539" customWidth="1"/>
    <col min="7434" max="7434" width="18.44140625" style="2539" customWidth="1"/>
    <col min="7435" max="7435" width="4.109375" style="2539" customWidth="1"/>
    <col min="7436" max="7436" width="10.33203125" style="2539" customWidth="1"/>
    <col min="7437" max="7438" width="25.44140625" style="2539" customWidth="1"/>
    <col min="7439" max="7439" width="10.6640625" style="2539" customWidth="1"/>
    <col min="7440" max="7440" width="7.5546875" style="2539" customWidth="1"/>
    <col min="7441" max="7441" width="18.44140625" style="2539" customWidth="1"/>
    <col min="7442" max="7442" width="10.6640625" style="2539" customWidth="1"/>
    <col min="7443" max="7443" width="9" style="2539" bestFit="1" customWidth="1"/>
    <col min="7444" max="7680" width="6.88671875" style="2539"/>
    <col min="7681" max="7681" width="4.109375" style="2539" customWidth="1"/>
    <col min="7682" max="7683" width="25.44140625" style="2539" customWidth="1"/>
    <col min="7684" max="7685" width="10.6640625" style="2539" customWidth="1"/>
    <col min="7686" max="7688" width="12.21875" style="2539" customWidth="1"/>
    <col min="7689" max="7689" width="5.5546875" style="2539" customWidth="1"/>
    <col min="7690" max="7690" width="18.44140625" style="2539" customWidth="1"/>
    <col min="7691" max="7691" width="4.109375" style="2539" customWidth="1"/>
    <col min="7692" max="7692" width="10.33203125" style="2539" customWidth="1"/>
    <col min="7693" max="7694" width="25.44140625" style="2539" customWidth="1"/>
    <col min="7695" max="7695" width="10.6640625" style="2539" customWidth="1"/>
    <col min="7696" max="7696" width="7.5546875" style="2539" customWidth="1"/>
    <col min="7697" max="7697" width="18.44140625" style="2539" customWidth="1"/>
    <col min="7698" max="7698" width="10.6640625" style="2539" customWidth="1"/>
    <col min="7699" max="7699" width="9" style="2539" bestFit="1" customWidth="1"/>
    <col min="7700" max="7936" width="6.88671875" style="2539"/>
    <col min="7937" max="7937" width="4.109375" style="2539" customWidth="1"/>
    <col min="7938" max="7939" width="25.44140625" style="2539" customWidth="1"/>
    <col min="7940" max="7941" width="10.6640625" style="2539" customWidth="1"/>
    <col min="7942" max="7944" width="12.21875" style="2539" customWidth="1"/>
    <col min="7945" max="7945" width="5.5546875" style="2539" customWidth="1"/>
    <col min="7946" max="7946" width="18.44140625" style="2539" customWidth="1"/>
    <col min="7947" max="7947" width="4.109375" style="2539" customWidth="1"/>
    <col min="7948" max="7948" width="10.33203125" style="2539" customWidth="1"/>
    <col min="7949" max="7950" width="25.44140625" style="2539" customWidth="1"/>
    <col min="7951" max="7951" width="10.6640625" style="2539" customWidth="1"/>
    <col min="7952" max="7952" width="7.5546875" style="2539" customWidth="1"/>
    <col min="7953" max="7953" width="18.44140625" style="2539" customWidth="1"/>
    <col min="7954" max="7954" width="10.6640625" style="2539" customWidth="1"/>
    <col min="7955" max="7955" width="9" style="2539" bestFit="1" customWidth="1"/>
    <col min="7956" max="8192" width="6.88671875" style="2539"/>
    <col min="8193" max="8193" width="4.109375" style="2539" customWidth="1"/>
    <col min="8194" max="8195" width="25.44140625" style="2539" customWidth="1"/>
    <col min="8196" max="8197" width="10.6640625" style="2539" customWidth="1"/>
    <col min="8198" max="8200" width="12.21875" style="2539" customWidth="1"/>
    <col min="8201" max="8201" width="5.5546875" style="2539" customWidth="1"/>
    <col min="8202" max="8202" width="18.44140625" style="2539" customWidth="1"/>
    <col min="8203" max="8203" width="4.109375" style="2539" customWidth="1"/>
    <col min="8204" max="8204" width="10.33203125" style="2539" customWidth="1"/>
    <col min="8205" max="8206" width="25.44140625" style="2539" customWidth="1"/>
    <col min="8207" max="8207" width="10.6640625" style="2539" customWidth="1"/>
    <col min="8208" max="8208" width="7.5546875" style="2539" customWidth="1"/>
    <col min="8209" max="8209" width="18.44140625" style="2539" customWidth="1"/>
    <col min="8210" max="8210" width="10.6640625" style="2539" customWidth="1"/>
    <col min="8211" max="8211" width="9" style="2539" bestFit="1" customWidth="1"/>
    <col min="8212" max="8448" width="6.88671875" style="2539"/>
    <col min="8449" max="8449" width="4.109375" style="2539" customWidth="1"/>
    <col min="8450" max="8451" width="25.44140625" style="2539" customWidth="1"/>
    <col min="8452" max="8453" width="10.6640625" style="2539" customWidth="1"/>
    <col min="8454" max="8456" width="12.21875" style="2539" customWidth="1"/>
    <col min="8457" max="8457" width="5.5546875" style="2539" customWidth="1"/>
    <col min="8458" max="8458" width="18.44140625" style="2539" customWidth="1"/>
    <col min="8459" max="8459" width="4.109375" style="2539" customWidth="1"/>
    <col min="8460" max="8460" width="10.33203125" style="2539" customWidth="1"/>
    <col min="8461" max="8462" width="25.44140625" style="2539" customWidth="1"/>
    <col min="8463" max="8463" width="10.6640625" style="2539" customWidth="1"/>
    <col min="8464" max="8464" width="7.5546875" style="2539" customWidth="1"/>
    <col min="8465" max="8465" width="18.44140625" style="2539" customWidth="1"/>
    <col min="8466" max="8466" width="10.6640625" style="2539" customWidth="1"/>
    <col min="8467" max="8467" width="9" style="2539" bestFit="1" customWidth="1"/>
    <col min="8468" max="8704" width="6.88671875" style="2539"/>
    <col min="8705" max="8705" width="4.109375" style="2539" customWidth="1"/>
    <col min="8706" max="8707" width="25.44140625" style="2539" customWidth="1"/>
    <col min="8708" max="8709" width="10.6640625" style="2539" customWidth="1"/>
    <col min="8710" max="8712" width="12.21875" style="2539" customWidth="1"/>
    <col min="8713" max="8713" width="5.5546875" style="2539" customWidth="1"/>
    <col min="8714" max="8714" width="18.44140625" style="2539" customWidth="1"/>
    <col min="8715" max="8715" width="4.109375" style="2539" customWidth="1"/>
    <col min="8716" max="8716" width="10.33203125" style="2539" customWidth="1"/>
    <col min="8717" max="8718" width="25.44140625" style="2539" customWidth="1"/>
    <col min="8719" max="8719" width="10.6640625" style="2539" customWidth="1"/>
    <col min="8720" max="8720" width="7.5546875" style="2539" customWidth="1"/>
    <col min="8721" max="8721" width="18.44140625" style="2539" customWidth="1"/>
    <col min="8722" max="8722" width="10.6640625" style="2539" customWidth="1"/>
    <col min="8723" max="8723" width="9" style="2539" bestFit="1" customWidth="1"/>
    <col min="8724" max="8960" width="6.88671875" style="2539"/>
    <col min="8961" max="8961" width="4.109375" style="2539" customWidth="1"/>
    <col min="8962" max="8963" width="25.44140625" style="2539" customWidth="1"/>
    <col min="8964" max="8965" width="10.6640625" style="2539" customWidth="1"/>
    <col min="8966" max="8968" width="12.21875" style="2539" customWidth="1"/>
    <col min="8969" max="8969" width="5.5546875" style="2539" customWidth="1"/>
    <col min="8970" max="8970" width="18.44140625" style="2539" customWidth="1"/>
    <col min="8971" max="8971" width="4.109375" style="2539" customWidth="1"/>
    <col min="8972" max="8972" width="10.33203125" style="2539" customWidth="1"/>
    <col min="8973" max="8974" width="25.44140625" style="2539" customWidth="1"/>
    <col min="8975" max="8975" width="10.6640625" style="2539" customWidth="1"/>
    <col min="8976" max="8976" width="7.5546875" style="2539" customWidth="1"/>
    <col min="8977" max="8977" width="18.44140625" style="2539" customWidth="1"/>
    <col min="8978" max="8978" width="10.6640625" style="2539" customWidth="1"/>
    <col min="8979" max="8979" width="9" style="2539" bestFit="1" customWidth="1"/>
    <col min="8980" max="9216" width="6.88671875" style="2539"/>
    <col min="9217" max="9217" width="4.109375" style="2539" customWidth="1"/>
    <col min="9218" max="9219" width="25.44140625" style="2539" customWidth="1"/>
    <col min="9220" max="9221" width="10.6640625" style="2539" customWidth="1"/>
    <col min="9222" max="9224" width="12.21875" style="2539" customWidth="1"/>
    <col min="9225" max="9225" width="5.5546875" style="2539" customWidth="1"/>
    <col min="9226" max="9226" width="18.44140625" style="2539" customWidth="1"/>
    <col min="9227" max="9227" width="4.109375" style="2539" customWidth="1"/>
    <col min="9228" max="9228" width="10.33203125" style="2539" customWidth="1"/>
    <col min="9229" max="9230" width="25.44140625" style="2539" customWidth="1"/>
    <col min="9231" max="9231" width="10.6640625" style="2539" customWidth="1"/>
    <col min="9232" max="9232" width="7.5546875" style="2539" customWidth="1"/>
    <col min="9233" max="9233" width="18.44140625" style="2539" customWidth="1"/>
    <col min="9234" max="9234" width="10.6640625" style="2539" customWidth="1"/>
    <col min="9235" max="9235" width="9" style="2539" bestFit="1" customWidth="1"/>
    <col min="9236" max="9472" width="6.88671875" style="2539"/>
    <col min="9473" max="9473" width="4.109375" style="2539" customWidth="1"/>
    <col min="9474" max="9475" width="25.44140625" style="2539" customWidth="1"/>
    <col min="9476" max="9477" width="10.6640625" style="2539" customWidth="1"/>
    <col min="9478" max="9480" width="12.21875" style="2539" customWidth="1"/>
    <col min="9481" max="9481" width="5.5546875" style="2539" customWidth="1"/>
    <col min="9482" max="9482" width="18.44140625" style="2539" customWidth="1"/>
    <col min="9483" max="9483" width="4.109375" style="2539" customWidth="1"/>
    <col min="9484" max="9484" width="10.33203125" style="2539" customWidth="1"/>
    <col min="9485" max="9486" width="25.44140625" style="2539" customWidth="1"/>
    <col min="9487" max="9487" width="10.6640625" style="2539" customWidth="1"/>
    <col min="9488" max="9488" width="7.5546875" style="2539" customWidth="1"/>
    <col min="9489" max="9489" width="18.44140625" style="2539" customWidth="1"/>
    <col min="9490" max="9490" width="10.6640625" style="2539" customWidth="1"/>
    <col min="9491" max="9491" width="9" style="2539" bestFit="1" customWidth="1"/>
    <col min="9492" max="9728" width="6.88671875" style="2539"/>
    <col min="9729" max="9729" width="4.109375" style="2539" customWidth="1"/>
    <col min="9730" max="9731" width="25.44140625" style="2539" customWidth="1"/>
    <col min="9732" max="9733" width="10.6640625" style="2539" customWidth="1"/>
    <col min="9734" max="9736" width="12.21875" style="2539" customWidth="1"/>
    <col min="9737" max="9737" width="5.5546875" style="2539" customWidth="1"/>
    <col min="9738" max="9738" width="18.44140625" style="2539" customWidth="1"/>
    <col min="9739" max="9739" width="4.109375" style="2539" customWidth="1"/>
    <col min="9740" max="9740" width="10.33203125" style="2539" customWidth="1"/>
    <col min="9741" max="9742" width="25.44140625" style="2539" customWidth="1"/>
    <col min="9743" max="9743" width="10.6640625" style="2539" customWidth="1"/>
    <col min="9744" max="9744" width="7.5546875" style="2539" customWidth="1"/>
    <col min="9745" max="9745" width="18.44140625" style="2539" customWidth="1"/>
    <col min="9746" max="9746" width="10.6640625" style="2539" customWidth="1"/>
    <col min="9747" max="9747" width="9" style="2539" bestFit="1" customWidth="1"/>
    <col min="9748" max="9984" width="6.88671875" style="2539"/>
    <col min="9985" max="9985" width="4.109375" style="2539" customWidth="1"/>
    <col min="9986" max="9987" width="25.44140625" style="2539" customWidth="1"/>
    <col min="9988" max="9989" width="10.6640625" style="2539" customWidth="1"/>
    <col min="9990" max="9992" width="12.21875" style="2539" customWidth="1"/>
    <col min="9993" max="9993" width="5.5546875" style="2539" customWidth="1"/>
    <col min="9994" max="9994" width="18.44140625" style="2539" customWidth="1"/>
    <col min="9995" max="9995" width="4.109375" style="2539" customWidth="1"/>
    <col min="9996" max="9996" width="10.33203125" style="2539" customWidth="1"/>
    <col min="9997" max="9998" width="25.44140625" style="2539" customWidth="1"/>
    <col min="9999" max="9999" width="10.6640625" style="2539" customWidth="1"/>
    <col min="10000" max="10000" width="7.5546875" style="2539" customWidth="1"/>
    <col min="10001" max="10001" width="18.44140625" style="2539" customWidth="1"/>
    <col min="10002" max="10002" width="10.6640625" style="2539" customWidth="1"/>
    <col min="10003" max="10003" width="9" style="2539" bestFit="1" customWidth="1"/>
    <col min="10004" max="10240" width="6.88671875" style="2539"/>
    <col min="10241" max="10241" width="4.109375" style="2539" customWidth="1"/>
    <col min="10242" max="10243" width="25.44140625" style="2539" customWidth="1"/>
    <col min="10244" max="10245" width="10.6640625" style="2539" customWidth="1"/>
    <col min="10246" max="10248" width="12.21875" style="2539" customWidth="1"/>
    <col min="10249" max="10249" width="5.5546875" style="2539" customWidth="1"/>
    <col min="10250" max="10250" width="18.44140625" style="2539" customWidth="1"/>
    <col min="10251" max="10251" width="4.109375" style="2539" customWidth="1"/>
    <col min="10252" max="10252" width="10.33203125" style="2539" customWidth="1"/>
    <col min="10253" max="10254" width="25.44140625" style="2539" customWidth="1"/>
    <col min="10255" max="10255" width="10.6640625" style="2539" customWidth="1"/>
    <col min="10256" max="10256" width="7.5546875" style="2539" customWidth="1"/>
    <col min="10257" max="10257" width="18.44140625" style="2539" customWidth="1"/>
    <col min="10258" max="10258" width="10.6640625" style="2539" customWidth="1"/>
    <col min="10259" max="10259" width="9" style="2539" bestFit="1" customWidth="1"/>
    <col min="10260" max="10496" width="6.88671875" style="2539"/>
    <col min="10497" max="10497" width="4.109375" style="2539" customWidth="1"/>
    <col min="10498" max="10499" width="25.44140625" style="2539" customWidth="1"/>
    <col min="10500" max="10501" width="10.6640625" style="2539" customWidth="1"/>
    <col min="10502" max="10504" width="12.21875" style="2539" customWidth="1"/>
    <col min="10505" max="10505" width="5.5546875" style="2539" customWidth="1"/>
    <col min="10506" max="10506" width="18.44140625" style="2539" customWidth="1"/>
    <col min="10507" max="10507" width="4.109375" style="2539" customWidth="1"/>
    <col min="10508" max="10508" width="10.33203125" style="2539" customWidth="1"/>
    <col min="10509" max="10510" width="25.44140625" style="2539" customWidth="1"/>
    <col min="10511" max="10511" width="10.6640625" style="2539" customWidth="1"/>
    <col min="10512" max="10512" width="7.5546875" style="2539" customWidth="1"/>
    <col min="10513" max="10513" width="18.44140625" style="2539" customWidth="1"/>
    <col min="10514" max="10514" width="10.6640625" style="2539" customWidth="1"/>
    <col min="10515" max="10515" width="9" style="2539" bestFit="1" customWidth="1"/>
    <col min="10516" max="10752" width="6.88671875" style="2539"/>
    <col min="10753" max="10753" width="4.109375" style="2539" customWidth="1"/>
    <col min="10754" max="10755" width="25.44140625" style="2539" customWidth="1"/>
    <col min="10756" max="10757" width="10.6640625" style="2539" customWidth="1"/>
    <col min="10758" max="10760" width="12.21875" style="2539" customWidth="1"/>
    <col min="10761" max="10761" width="5.5546875" style="2539" customWidth="1"/>
    <col min="10762" max="10762" width="18.44140625" style="2539" customWidth="1"/>
    <col min="10763" max="10763" width="4.109375" style="2539" customWidth="1"/>
    <col min="10764" max="10764" width="10.33203125" style="2539" customWidth="1"/>
    <col min="10765" max="10766" width="25.44140625" style="2539" customWidth="1"/>
    <col min="10767" max="10767" width="10.6640625" style="2539" customWidth="1"/>
    <col min="10768" max="10768" width="7.5546875" style="2539" customWidth="1"/>
    <col min="10769" max="10769" width="18.44140625" style="2539" customWidth="1"/>
    <col min="10770" max="10770" width="10.6640625" style="2539" customWidth="1"/>
    <col min="10771" max="10771" width="9" style="2539" bestFit="1" customWidth="1"/>
    <col min="10772" max="11008" width="6.88671875" style="2539"/>
    <col min="11009" max="11009" width="4.109375" style="2539" customWidth="1"/>
    <col min="11010" max="11011" width="25.44140625" style="2539" customWidth="1"/>
    <col min="11012" max="11013" width="10.6640625" style="2539" customWidth="1"/>
    <col min="11014" max="11016" width="12.21875" style="2539" customWidth="1"/>
    <col min="11017" max="11017" width="5.5546875" style="2539" customWidth="1"/>
    <col min="11018" max="11018" width="18.44140625" style="2539" customWidth="1"/>
    <col min="11019" max="11019" width="4.109375" style="2539" customWidth="1"/>
    <col min="11020" max="11020" width="10.33203125" style="2539" customWidth="1"/>
    <col min="11021" max="11022" width="25.44140625" style="2539" customWidth="1"/>
    <col min="11023" max="11023" width="10.6640625" style="2539" customWidth="1"/>
    <col min="11024" max="11024" width="7.5546875" style="2539" customWidth="1"/>
    <col min="11025" max="11025" width="18.44140625" style="2539" customWidth="1"/>
    <col min="11026" max="11026" width="10.6640625" style="2539" customWidth="1"/>
    <col min="11027" max="11027" width="9" style="2539" bestFit="1" customWidth="1"/>
    <col min="11028" max="11264" width="6.88671875" style="2539"/>
    <col min="11265" max="11265" width="4.109375" style="2539" customWidth="1"/>
    <col min="11266" max="11267" width="25.44140625" style="2539" customWidth="1"/>
    <col min="11268" max="11269" width="10.6640625" style="2539" customWidth="1"/>
    <col min="11270" max="11272" width="12.21875" style="2539" customWidth="1"/>
    <col min="11273" max="11273" width="5.5546875" style="2539" customWidth="1"/>
    <col min="11274" max="11274" width="18.44140625" style="2539" customWidth="1"/>
    <col min="11275" max="11275" width="4.109375" style="2539" customWidth="1"/>
    <col min="11276" max="11276" width="10.33203125" style="2539" customWidth="1"/>
    <col min="11277" max="11278" width="25.44140625" style="2539" customWidth="1"/>
    <col min="11279" max="11279" width="10.6640625" style="2539" customWidth="1"/>
    <col min="11280" max="11280" width="7.5546875" style="2539" customWidth="1"/>
    <col min="11281" max="11281" width="18.44140625" style="2539" customWidth="1"/>
    <col min="11282" max="11282" width="10.6640625" style="2539" customWidth="1"/>
    <col min="11283" max="11283" width="9" style="2539" bestFit="1" customWidth="1"/>
    <col min="11284" max="11520" width="6.88671875" style="2539"/>
    <col min="11521" max="11521" width="4.109375" style="2539" customWidth="1"/>
    <col min="11522" max="11523" width="25.44140625" style="2539" customWidth="1"/>
    <col min="11524" max="11525" width="10.6640625" style="2539" customWidth="1"/>
    <col min="11526" max="11528" width="12.21875" style="2539" customWidth="1"/>
    <col min="11529" max="11529" width="5.5546875" style="2539" customWidth="1"/>
    <col min="11530" max="11530" width="18.44140625" style="2539" customWidth="1"/>
    <col min="11531" max="11531" width="4.109375" style="2539" customWidth="1"/>
    <col min="11532" max="11532" width="10.33203125" style="2539" customWidth="1"/>
    <col min="11533" max="11534" width="25.44140625" style="2539" customWidth="1"/>
    <col min="11535" max="11535" width="10.6640625" style="2539" customWidth="1"/>
    <col min="11536" max="11536" width="7.5546875" style="2539" customWidth="1"/>
    <col min="11537" max="11537" width="18.44140625" style="2539" customWidth="1"/>
    <col min="11538" max="11538" width="10.6640625" style="2539" customWidth="1"/>
    <col min="11539" max="11539" width="9" style="2539" bestFit="1" customWidth="1"/>
    <col min="11540" max="11776" width="6.88671875" style="2539"/>
    <col min="11777" max="11777" width="4.109375" style="2539" customWidth="1"/>
    <col min="11778" max="11779" width="25.44140625" style="2539" customWidth="1"/>
    <col min="11780" max="11781" width="10.6640625" style="2539" customWidth="1"/>
    <col min="11782" max="11784" width="12.21875" style="2539" customWidth="1"/>
    <col min="11785" max="11785" width="5.5546875" style="2539" customWidth="1"/>
    <col min="11786" max="11786" width="18.44140625" style="2539" customWidth="1"/>
    <col min="11787" max="11787" width="4.109375" style="2539" customWidth="1"/>
    <col min="11788" max="11788" width="10.33203125" style="2539" customWidth="1"/>
    <col min="11789" max="11790" width="25.44140625" style="2539" customWidth="1"/>
    <col min="11791" max="11791" width="10.6640625" style="2539" customWidth="1"/>
    <col min="11792" max="11792" width="7.5546875" style="2539" customWidth="1"/>
    <col min="11793" max="11793" width="18.44140625" style="2539" customWidth="1"/>
    <col min="11794" max="11794" width="10.6640625" style="2539" customWidth="1"/>
    <col min="11795" max="11795" width="9" style="2539" bestFit="1" customWidth="1"/>
    <col min="11796" max="12032" width="6.88671875" style="2539"/>
    <col min="12033" max="12033" width="4.109375" style="2539" customWidth="1"/>
    <col min="12034" max="12035" width="25.44140625" style="2539" customWidth="1"/>
    <col min="12036" max="12037" width="10.6640625" style="2539" customWidth="1"/>
    <col min="12038" max="12040" width="12.21875" style="2539" customWidth="1"/>
    <col min="12041" max="12041" width="5.5546875" style="2539" customWidth="1"/>
    <col min="12042" max="12042" width="18.44140625" style="2539" customWidth="1"/>
    <col min="12043" max="12043" width="4.109375" style="2539" customWidth="1"/>
    <col min="12044" max="12044" width="10.33203125" style="2539" customWidth="1"/>
    <col min="12045" max="12046" width="25.44140625" style="2539" customWidth="1"/>
    <col min="12047" max="12047" width="10.6640625" style="2539" customWidth="1"/>
    <col min="12048" max="12048" width="7.5546875" style="2539" customWidth="1"/>
    <col min="12049" max="12049" width="18.44140625" style="2539" customWidth="1"/>
    <col min="12050" max="12050" width="10.6640625" style="2539" customWidth="1"/>
    <col min="12051" max="12051" width="9" style="2539" bestFit="1" customWidth="1"/>
    <col min="12052" max="12288" width="6.88671875" style="2539"/>
    <col min="12289" max="12289" width="4.109375" style="2539" customWidth="1"/>
    <col min="12290" max="12291" width="25.44140625" style="2539" customWidth="1"/>
    <col min="12292" max="12293" width="10.6640625" style="2539" customWidth="1"/>
    <col min="12294" max="12296" width="12.21875" style="2539" customWidth="1"/>
    <col min="12297" max="12297" width="5.5546875" style="2539" customWidth="1"/>
    <col min="12298" max="12298" width="18.44140625" style="2539" customWidth="1"/>
    <col min="12299" max="12299" width="4.109375" style="2539" customWidth="1"/>
    <col min="12300" max="12300" width="10.33203125" style="2539" customWidth="1"/>
    <col min="12301" max="12302" width="25.44140625" style="2539" customWidth="1"/>
    <col min="12303" max="12303" width="10.6640625" style="2539" customWidth="1"/>
    <col min="12304" max="12304" width="7.5546875" style="2539" customWidth="1"/>
    <col min="12305" max="12305" width="18.44140625" style="2539" customWidth="1"/>
    <col min="12306" max="12306" width="10.6640625" style="2539" customWidth="1"/>
    <col min="12307" max="12307" width="9" style="2539" bestFit="1" customWidth="1"/>
    <col min="12308" max="12544" width="6.88671875" style="2539"/>
    <col min="12545" max="12545" width="4.109375" style="2539" customWidth="1"/>
    <col min="12546" max="12547" width="25.44140625" style="2539" customWidth="1"/>
    <col min="12548" max="12549" width="10.6640625" style="2539" customWidth="1"/>
    <col min="12550" max="12552" width="12.21875" style="2539" customWidth="1"/>
    <col min="12553" max="12553" width="5.5546875" style="2539" customWidth="1"/>
    <col min="12554" max="12554" width="18.44140625" style="2539" customWidth="1"/>
    <col min="12555" max="12555" width="4.109375" style="2539" customWidth="1"/>
    <col min="12556" max="12556" width="10.33203125" style="2539" customWidth="1"/>
    <col min="12557" max="12558" width="25.44140625" style="2539" customWidth="1"/>
    <col min="12559" max="12559" width="10.6640625" style="2539" customWidth="1"/>
    <col min="12560" max="12560" width="7.5546875" style="2539" customWidth="1"/>
    <col min="12561" max="12561" width="18.44140625" style="2539" customWidth="1"/>
    <col min="12562" max="12562" width="10.6640625" style="2539" customWidth="1"/>
    <col min="12563" max="12563" width="9" style="2539" bestFit="1" customWidth="1"/>
    <col min="12564" max="12800" width="6.88671875" style="2539"/>
    <col min="12801" max="12801" width="4.109375" style="2539" customWidth="1"/>
    <col min="12802" max="12803" width="25.44140625" style="2539" customWidth="1"/>
    <col min="12804" max="12805" width="10.6640625" style="2539" customWidth="1"/>
    <col min="12806" max="12808" width="12.21875" style="2539" customWidth="1"/>
    <col min="12809" max="12809" width="5.5546875" style="2539" customWidth="1"/>
    <col min="12810" max="12810" width="18.44140625" style="2539" customWidth="1"/>
    <col min="12811" max="12811" width="4.109375" style="2539" customWidth="1"/>
    <col min="12812" max="12812" width="10.33203125" style="2539" customWidth="1"/>
    <col min="12813" max="12814" width="25.44140625" style="2539" customWidth="1"/>
    <col min="12815" max="12815" width="10.6640625" style="2539" customWidth="1"/>
    <col min="12816" max="12816" width="7.5546875" style="2539" customWidth="1"/>
    <col min="12817" max="12817" width="18.44140625" style="2539" customWidth="1"/>
    <col min="12818" max="12818" width="10.6640625" style="2539" customWidth="1"/>
    <col min="12819" max="12819" width="9" style="2539" bestFit="1" customWidth="1"/>
    <col min="12820" max="13056" width="6.88671875" style="2539"/>
    <col min="13057" max="13057" width="4.109375" style="2539" customWidth="1"/>
    <col min="13058" max="13059" width="25.44140625" style="2539" customWidth="1"/>
    <col min="13060" max="13061" width="10.6640625" style="2539" customWidth="1"/>
    <col min="13062" max="13064" width="12.21875" style="2539" customWidth="1"/>
    <col min="13065" max="13065" width="5.5546875" style="2539" customWidth="1"/>
    <col min="13066" max="13066" width="18.44140625" style="2539" customWidth="1"/>
    <col min="13067" max="13067" width="4.109375" style="2539" customWidth="1"/>
    <col min="13068" max="13068" width="10.33203125" style="2539" customWidth="1"/>
    <col min="13069" max="13070" width="25.44140625" style="2539" customWidth="1"/>
    <col min="13071" max="13071" width="10.6640625" style="2539" customWidth="1"/>
    <col min="13072" max="13072" width="7.5546875" style="2539" customWidth="1"/>
    <col min="13073" max="13073" width="18.44140625" style="2539" customWidth="1"/>
    <col min="13074" max="13074" width="10.6640625" style="2539" customWidth="1"/>
    <col min="13075" max="13075" width="9" style="2539" bestFit="1" customWidth="1"/>
    <col min="13076" max="13312" width="6.88671875" style="2539"/>
    <col min="13313" max="13313" width="4.109375" style="2539" customWidth="1"/>
    <col min="13314" max="13315" width="25.44140625" style="2539" customWidth="1"/>
    <col min="13316" max="13317" width="10.6640625" style="2539" customWidth="1"/>
    <col min="13318" max="13320" width="12.21875" style="2539" customWidth="1"/>
    <col min="13321" max="13321" width="5.5546875" style="2539" customWidth="1"/>
    <col min="13322" max="13322" width="18.44140625" style="2539" customWidth="1"/>
    <col min="13323" max="13323" width="4.109375" style="2539" customWidth="1"/>
    <col min="13324" max="13324" width="10.33203125" style="2539" customWidth="1"/>
    <col min="13325" max="13326" width="25.44140625" style="2539" customWidth="1"/>
    <col min="13327" max="13327" width="10.6640625" style="2539" customWidth="1"/>
    <col min="13328" max="13328" width="7.5546875" style="2539" customWidth="1"/>
    <col min="13329" max="13329" width="18.44140625" style="2539" customWidth="1"/>
    <col min="13330" max="13330" width="10.6640625" style="2539" customWidth="1"/>
    <col min="13331" max="13331" width="9" style="2539" bestFit="1" customWidth="1"/>
    <col min="13332" max="13568" width="6.88671875" style="2539"/>
    <col min="13569" max="13569" width="4.109375" style="2539" customWidth="1"/>
    <col min="13570" max="13571" width="25.44140625" style="2539" customWidth="1"/>
    <col min="13572" max="13573" width="10.6640625" style="2539" customWidth="1"/>
    <col min="13574" max="13576" width="12.21875" style="2539" customWidth="1"/>
    <col min="13577" max="13577" width="5.5546875" style="2539" customWidth="1"/>
    <col min="13578" max="13578" width="18.44140625" style="2539" customWidth="1"/>
    <col min="13579" max="13579" width="4.109375" style="2539" customWidth="1"/>
    <col min="13580" max="13580" width="10.33203125" style="2539" customWidth="1"/>
    <col min="13581" max="13582" width="25.44140625" style="2539" customWidth="1"/>
    <col min="13583" max="13583" width="10.6640625" style="2539" customWidth="1"/>
    <col min="13584" max="13584" width="7.5546875" style="2539" customWidth="1"/>
    <col min="13585" max="13585" width="18.44140625" style="2539" customWidth="1"/>
    <col min="13586" max="13586" width="10.6640625" style="2539" customWidth="1"/>
    <col min="13587" max="13587" width="9" style="2539" bestFit="1" customWidth="1"/>
    <col min="13588" max="13824" width="6.88671875" style="2539"/>
    <col min="13825" max="13825" width="4.109375" style="2539" customWidth="1"/>
    <col min="13826" max="13827" width="25.44140625" style="2539" customWidth="1"/>
    <col min="13828" max="13829" width="10.6640625" style="2539" customWidth="1"/>
    <col min="13830" max="13832" width="12.21875" style="2539" customWidth="1"/>
    <col min="13833" max="13833" width="5.5546875" style="2539" customWidth="1"/>
    <col min="13834" max="13834" width="18.44140625" style="2539" customWidth="1"/>
    <col min="13835" max="13835" width="4.109375" style="2539" customWidth="1"/>
    <col min="13836" max="13836" width="10.33203125" style="2539" customWidth="1"/>
    <col min="13837" max="13838" width="25.44140625" style="2539" customWidth="1"/>
    <col min="13839" max="13839" width="10.6640625" style="2539" customWidth="1"/>
    <col min="13840" max="13840" width="7.5546875" style="2539" customWidth="1"/>
    <col min="13841" max="13841" width="18.44140625" style="2539" customWidth="1"/>
    <col min="13842" max="13842" width="10.6640625" style="2539" customWidth="1"/>
    <col min="13843" max="13843" width="9" style="2539" bestFit="1" customWidth="1"/>
    <col min="13844" max="14080" width="6.88671875" style="2539"/>
    <col min="14081" max="14081" width="4.109375" style="2539" customWidth="1"/>
    <col min="14082" max="14083" width="25.44140625" style="2539" customWidth="1"/>
    <col min="14084" max="14085" width="10.6640625" style="2539" customWidth="1"/>
    <col min="14086" max="14088" width="12.21875" style="2539" customWidth="1"/>
    <col min="14089" max="14089" width="5.5546875" style="2539" customWidth="1"/>
    <col min="14090" max="14090" width="18.44140625" style="2539" customWidth="1"/>
    <col min="14091" max="14091" width="4.109375" style="2539" customWidth="1"/>
    <col min="14092" max="14092" width="10.33203125" style="2539" customWidth="1"/>
    <col min="14093" max="14094" width="25.44140625" style="2539" customWidth="1"/>
    <col min="14095" max="14095" width="10.6640625" style="2539" customWidth="1"/>
    <col min="14096" max="14096" width="7.5546875" style="2539" customWidth="1"/>
    <col min="14097" max="14097" width="18.44140625" style="2539" customWidth="1"/>
    <col min="14098" max="14098" width="10.6640625" style="2539" customWidth="1"/>
    <col min="14099" max="14099" width="9" style="2539" bestFit="1" customWidth="1"/>
    <col min="14100" max="14336" width="6.88671875" style="2539"/>
    <col min="14337" max="14337" width="4.109375" style="2539" customWidth="1"/>
    <col min="14338" max="14339" width="25.44140625" style="2539" customWidth="1"/>
    <col min="14340" max="14341" width="10.6640625" style="2539" customWidth="1"/>
    <col min="14342" max="14344" width="12.21875" style="2539" customWidth="1"/>
    <col min="14345" max="14345" width="5.5546875" style="2539" customWidth="1"/>
    <col min="14346" max="14346" width="18.44140625" style="2539" customWidth="1"/>
    <col min="14347" max="14347" width="4.109375" style="2539" customWidth="1"/>
    <col min="14348" max="14348" width="10.33203125" style="2539" customWidth="1"/>
    <col min="14349" max="14350" width="25.44140625" style="2539" customWidth="1"/>
    <col min="14351" max="14351" width="10.6640625" style="2539" customWidth="1"/>
    <col min="14352" max="14352" width="7.5546875" style="2539" customWidth="1"/>
    <col min="14353" max="14353" width="18.44140625" style="2539" customWidth="1"/>
    <col min="14354" max="14354" width="10.6640625" style="2539" customWidth="1"/>
    <col min="14355" max="14355" width="9" style="2539" bestFit="1" customWidth="1"/>
    <col min="14356" max="14592" width="6.88671875" style="2539"/>
    <col min="14593" max="14593" width="4.109375" style="2539" customWidth="1"/>
    <col min="14594" max="14595" width="25.44140625" style="2539" customWidth="1"/>
    <col min="14596" max="14597" width="10.6640625" style="2539" customWidth="1"/>
    <col min="14598" max="14600" width="12.21875" style="2539" customWidth="1"/>
    <col min="14601" max="14601" width="5.5546875" style="2539" customWidth="1"/>
    <col min="14602" max="14602" width="18.44140625" style="2539" customWidth="1"/>
    <col min="14603" max="14603" width="4.109375" style="2539" customWidth="1"/>
    <col min="14604" max="14604" width="10.33203125" style="2539" customWidth="1"/>
    <col min="14605" max="14606" width="25.44140625" style="2539" customWidth="1"/>
    <col min="14607" max="14607" width="10.6640625" style="2539" customWidth="1"/>
    <col min="14608" max="14608" width="7.5546875" style="2539" customWidth="1"/>
    <col min="14609" max="14609" width="18.44140625" style="2539" customWidth="1"/>
    <col min="14610" max="14610" width="10.6640625" style="2539" customWidth="1"/>
    <col min="14611" max="14611" width="9" style="2539" bestFit="1" customWidth="1"/>
    <col min="14612" max="14848" width="6.88671875" style="2539"/>
    <col min="14849" max="14849" width="4.109375" style="2539" customWidth="1"/>
    <col min="14850" max="14851" width="25.44140625" style="2539" customWidth="1"/>
    <col min="14852" max="14853" width="10.6640625" style="2539" customWidth="1"/>
    <col min="14854" max="14856" width="12.21875" style="2539" customWidth="1"/>
    <col min="14857" max="14857" width="5.5546875" style="2539" customWidth="1"/>
    <col min="14858" max="14858" width="18.44140625" style="2539" customWidth="1"/>
    <col min="14859" max="14859" width="4.109375" style="2539" customWidth="1"/>
    <col min="14860" max="14860" width="10.33203125" style="2539" customWidth="1"/>
    <col min="14861" max="14862" width="25.44140625" style="2539" customWidth="1"/>
    <col min="14863" max="14863" width="10.6640625" style="2539" customWidth="1"/>
    <col min="14864" max="14864" width="7.5546875" style="2539" customWidth="1"/>
    <col min="14865" max="14865" width="18.44140625" style="2539" customWidth="1"/>
    <col min="14866" max="14866" width="10.6640625" style="2539" customWidth="1"/>
    <col min="14867" max="14867" width="9" style="2539" bestFit="1" customWidth="1"/>
    <col min="14868" max="15104" width="6.88671875" style="2539"/>
    <col min="15105" max="15105" width="4.109375" style="2539" customWidth="1"/>
    <col min="15106" max="15107" width="25.44140625" style="2539" customWidth="1"/>
    <col min="15108" max="15109" width="10.6640625" style="2539" customWidth="1"/>
    <col min="15110" max="15112" width="12.21875" style="2539" customWidth="1"/>
    <col min="15113" max="15113" width="5.5546875" style="2539" customWidth="1"/>
    <col min="15114" max="15114" width="18.44140625" style="2539" customWidth="1"/>
    <col min="15115" max="15115" width="4.109375" style="2539" customWidth="1"/>
    <col min="15116" max="15116" width="10.33203125" style="2539" customWidth="1"/>
    <col min="15117" max="15118" width="25.44140625" style="2539" customWidth="1"/>
    <col min="15119" max="15119" width="10.6640625" style="2539" customWidth="1"/>
    <col min="15120" max="15120" width="7.5546875" style="2539" customWidth="1"/>
    <col min="15121" max="15121" width="18.44140625" style="2539" customWidth="1"/>
    <col min="15122" max="15122" width="10.6640625" style="2539" customWidth="1"/>
    <col min="15123" max="15123" width="9" style="2539" bestFit="1" customWidth="1"/>
    <col min="15124" max="15360" width="6.88671875" style="2539"/>
    <col min="15361" max="15361" width="4.109375" style="2539" customWidth="1"/>
    <col min="15362" max="15363" width="25.44140625" style="2539" customWidth="1"/>
    <col min="15364" max="15365" width="10.6640625" style="2539" customWidth="1"/>
    <col min="15366" max="15368" width="12.21875" style="2539" customWidth="1"/>
    <col min="15369" max="15369" width="5.5546875" style="2539" customWidth="1"/>
    <col min="15370" max="15370" width="18.44140625" style="2539" customWidth="1"/>
    <col min="15371" max="15371" width="4.109375" style="2539" customWidth="1"/>
    <col min="15372" max="15372" width="10.33203125" style="2539" customWidth="1"/>
    <col min="15373" max="15374" width="25.44140625" style="2539" customWidth="1"/>
    <col min="15375" max="15375" width="10.6640625" style="2539" customWidth="1"/>
    <col min="15376" max="15376" width="7.5546875" style="2539" customWidth="1"/>
    <col min="15377" max="15377" width="18.44140625" style="2539" customWidth="1"/>
    <col min="15378" max="15378" width="10.6640625" style="2539" customWidth="1"/>
    <col min="15379" max="15379" width="9" style="2539" bestFit="1" customWidth="1"/>
    <col min="15380" max="15616" width="6.88671875" style="2539"/>
    <col min="15617" max="15617" width="4.109375" style="2539" customWidth="1"/>
    <col min="15618" max="15619" width="25.44140625" style="2539" customWidth="1"/>
    <col min="15620" max="15621" width="10.6640625" style="2539" customWidth="1"/>
    <col min="15622" max="15624" width="12.21875" style="2539" customWidth="1"/>
    <col min="15625" max="15625" width="5.5546875" style="2539" customWidth="1"/>
    <col min="15626" max="15626" width="18.44140625" style="2539" customWidth="1"/>
    <col min="15627" max="15627" width="4.109375" style="2539" customWidth="1"/>
    <col min="15628" max="15628" width="10.33203125" style="2539" customWidth="1"/>
    <col min="15629" max="15630" width="25.44140625" style="2539" customWidth="1"/>
    <col min="15631" max="15631" width="10.6640625" style="2539" customWidth="1"/>
    <col min="15632" max="15632" width="7.5546875" style="2539" customWidth="1"/>
    <col min="15633" max="15633" width="18.44140625" style="2539" customWidth="1"/>
    <col min="15634" max="15634" width="10.6640625" style="2539" customWidth="1"/>
    <col min="15635" max="15635" width="9" style="2539" bestFit="1" customWidth="1"/>
    <col min="15636" max="15872" width="6.88671875" style="2539"/>
    <col min="15873" max="15873" width="4.109375" style="2539" customWidth="1"/>
    <col min="15874" max="15875" width="25.44140625" style="2539" customWidth="1"/>
    <col min="15876" max="15877" width="10.6640625" style="2539" customWidth="1"/>
    <col min="15878" max="15880" width="12.21875" style="2539" customWidth="1"/>
    <col min="15881" max="15881" width="5.5546875" style="2539" customWidth="1"/>
    <col min="15882" max="15882" width="18.44140625" style="2539" customWidth="1"/>
    <col min="15883" max="15883" width="4.109375" style="2539" customWidth="1"/>
    <col min="15884" max="15884" width="10.33203125" style="2539" customWidth="1"/>
    <col min="15885" max="15886" width="25.44140625" style="2539" customWidth="1"/>
    <col min="15887" max="15887" width="10.6640625" style="2539" customWidth="1"/>
    <col min="15888" max="15888" width="7.5546875" style="2539" customWidth="1"/>
    <col min="15889" max="15889" width="18.44140625" style="2539" customWidth="1"/>
    <col min="15890" max="15890" width="10.6640625" style="2539" customWidth="1"/>
    <col min="15891" max="15891" width="9" style="2539" bestFit="1" customWidth="1"/>
    <col min="15892" max="16128" width="6.88671875" style="2539"/>
    <col min="16129" max="16129" width="4.109375" style="2539" customWidth="1"/>
    <col min="16130" max="16131" width="25.44140625" style="2539" customWidth="1"/>
    <col min="16132" max="16133" width="10.6640625" style="2539" customWidth="1"/>
    <col min="16134" max="16136" width="12.21875" style="2539" customWidth="1"/>
    <col min="16137" max="16137" width="5.5546875" style="2539" customWidth="1"/>
    <col min="16138" max="16138" width="18.44140625" style="2539" customWidth="1"/>
    <col min="16139" max="16139" width="4.109375" style="2539" customWidth="1"/>
    <col min="16140" max="16140" width="10.33203125" style="2539" customWidth="1"/>
    <col min="16141" max="16142" width="25.44140625" style="2539" customWidth="1"/>
    <col min="16143" max="16143" width="10.6640625" style="2539" customWidth="1"/>
    <col min="16144" max="16144" width="7.5546875" style="2539" customWidth="1"/>
    <col min="16145" max="16145" width="18.44140625" style="2539" customWidth="1"/>
    <col min="16146" max="16146" width="10.6640625" style="2539" customWidth="1"/>
    <col min="16147" max="16147" width="9" style="2539" bestFit="1" customWidth="1"/>
    <col min="16148" max="16384" width="6.88671875" style="2539"/>
  </cols>
  <sheetData>
    <row r="1" spans="1:30" ht="18" customHeight="1">
      <c r="A1" s="1905"/>
      <c r="B1" s="1905"/>
      <c r="C1" s="3466" t="s">
        <v>4837</v>
      </c>
      <c r="D1" s="3466"/>
      <c r="E1" s="1905"/>
      <c r="F1" s="1905"/>
      <c r="G1" s="1905"/>
      <c r="H1" s="1905"/>
      <c r="I1" s="1905"/>
      <c r="J1" s="1905"/>
      <c r="K1" s="1905"/>
      <c r="N1" s="3466" t="s">
        <v>4837</v>
      </c>
      <c r="O1" s="3466"/>
    </row>
    <row r="2" spans="1:30" ht="15" customHeight="1">
      <c r="A2" s="1905"/>
      <c r="B2" s="1905"/>
      <c r="C2" s="3466"/>
      <c r="D2" s="3466"/>
      <c r="E2" s="2540" t="s">
        <v>5334</v>
      </c>
      <c r="F2" s="1905"/>
      <c r="G2" s="3109"/>
      <c r="H2" s="3109"/>
      <c r="I2" s="1905"/>
      <c r="N2" s="3466"/>
      <c r="O2" s="3466"/>
      <c r="R2" s="1417"/>
    </row>
    <row r="3" spans="1:30" ht="15" customHeight="1">
      <c r="A3" s="1905"/>
      <c r="B3" s="1905"/>
      <c r="C3" s="2541" t="s">
        <v>4838</v>
      </c>
      <c r="D3" s="1905"/>
      <c r="E3" s="1905"/>
      <c r="F3" s="1905"/>
      <c r="G3" s="1905"/>
      <c r="H3" s="1905"/>
      <c r="I3" s="1905"/>
      <c r="J3" s="1905"/>
      <c r="K3" s="1905"/>
      <c r="N3" s="2541" t="s">
        <v>4838</v>
      </c>
      <c r="O3" s="1905"/>
    </row>
    <row r="4" spans="1:30" ht="13.5" customHeight="1" thickBot="1">
      <c r="A4" s="1905"/>
      <c r="B4" s="1905"/>
      <c r="C4" s="2542"/>
      <c r="D4" s="1905"/>
      <c r="E4" s="1905"/>
      <c r="F4" s="1905"/>
      <c r="G4" s="1905"/>
      <c r="H4" s="1905"/>
      <c r="I4" s="1905"/>
      <c r="J4" s="1905"/>
      <c r="K4" s="1905"/>
    </row>
    <row r="5" spans="1:30" ht="34.700000000000003" customHeight="1" thickBot="1">
      <c r="A5" s="2543" t="s">
        <v>4839</v>
      </c>
      <c r="B5" s="2544" t="s">
        <v>4840</v>
      </c>
      <c r="C5" s="2545"/>
      <c r="D5" s="2546" t="s">
        <v>4841</v>
      </c>
      <c r="E5" s="2547"/>
      <c r="F5" s="2548" t="s">
        <v>4842</v>
      </c>
      <c r="G5" s="2546" t="s">
        <v>4843</v>
      </c>
      <c r="H5" s="2549"/>
      <c r="I5" s="2550" t="s">
        <v>438</v>
      </c>
      <c r="J5" s="2551" t="s">
        <v>4844</v>
      </c>
      <c r="K5" s="2552" t="s">
        <v>4839</v>
      </c>
      <c r="L5" s="2552" t="s">
        <v>4845</v>
      </c>
      <c r="M5" s="2544" t="s">
        <v>4840</v>
      </c>
      <c r="N5" s="2545"/>
      <c r="O5" s="2552" t="s">
        <v>4845</v>
      </c>
      <c r="P5" s="2552" t="s">
        <v>4846</v>
      </c>
      <c r="Q5" s="2552" t="s">
        <v>4847</v>
      </c>
      <c r="R5" s="2552" t="s">
        <v>4848</v>
      </c>
      <c r="S5" s="2552" t="s">
        <v>4849</v>
      </c>
      <c r="T5" s="451" t="s">
        <v>3747</v>
      </c>
    </row>
    <row r="6" spans="1:30" ht="22.35" customHeight="1" thickBot="1">
      <c r="A6" s="2553" t="s">
        <v>4850</v>
      </c>
      <c r="B6" s="2554" t="s">
        <v>4851</v>
      </c>
      <c r="C6" s="2554" t="s">
        <v>4852</v>
      </c>
      <c r="D6" s="2555" t="s">
        <v>1150</v>
      </c>
      <c r="E6" s="2555" t="s">
        <v>1151</v>
      </c>
      <c r="F6" s="2556" t="s">
        <v>1152</v>
      </c>
      <c r="G6" s="2557" t="s">
        <v>4853</v>
      </c>
      <c r="H6" s="2558" t="s">
        <v>4854</v>
      </c>
      <c r="I6" s="2556" t="s">
        <v>1153</v>
      </c>
      <c r="J6" s="2559" t="s">
        <v>1154</v>
      </c>
      <c r="K6" s="2553" t="s">
        <v>4850</v>
      </c>
      <c r="L6" s="2553" t="s">
        <v>4850</v>
      </c>
      <c r="M6" s="2554" t="s">
        <v>4851</v>
      </c>
      <c r="N6" s="2554" t="s">
        <v>4852</v>
      </c>
      <c r="O6" s="2553" t="s">
        <v>4855</v>
      </c>
      <c r="P6" s="2560" t="s">
        <v>4856</v>
      </c>
      <c r="Q6" s="2553" t="s">
        <v>4857</v>
      </c>
      <c r="R6" s="2553" t="s">
        <v>4858</v>
      </c>
      <c r="S6" s="2553" t="s">
        <v>4858</v>
      </c>
      <c r="T6" s="2561" t="s">
        <v>3747</v>
      </c>
    </row>
    <row r="7" spans="1:30" ht="13.9" customHeight="1" thickBot="1">
      <c r="A7" s="2562"/>
      <c r="B7" s="2563" t="s">
        <v>74</v>
      </c>
      <c r="C7" s="2563" t="s">
        <v>2140</v>
      </c>
      <c r="D7" s="2555" t="s">
        <v>2141</v>
      </c>
      <c r="E7" s="2555" t="s">
        <v>2142</v>
      </c>
      <c r="F7" s="2563" t="s">
        <v>4070</v>
      </c>
      <c r="G7" s="2563" t="s">
        <v>4071</v>
      </c>
      <c r="H7" s="2563" t="s">
        <v>4072</v>
      </c>
      <c r="I7" s="2563" t="s">
        <v>4073</v>
      </c>
      <c r="J7" s="2563" t="s">
        <v>4074</v>
      </c>
      <c r="K7" s="2562"/>
      <c r="L7" s="2562"/>
      <c r="M7" s="2563" t="s">
        <v>74</v>
      </c>
      <c r="N7" s="2563" t="s">
        <v>2140</v>
      </c>
      <c r="O7" s="2562"/>
      <c r="P7" s="2562" t="s">
        <v>4859</v>
      </c>
      <c r="Q7" s="2562"/>
      <c r="R7" s="2562"/>
      <c r="S7" s="2562"/>
      <c r="T7" s="3467" t="s">
        <v>3747</v>
      </c>
      <c r="U7" s="3467"/>
      <c r="V7" s="3467"/>
      <c r="W7" s="3467"/>
      <c r="X7" s="3467"/>
      <c r="Y7" s="3467"/>
      <c r="Z7" s="3467"/>
      <c r="AA7" s="3467"/>
      <c r="AB7" s="3467"/>
      <c r="AC7" s="3467"/>
      <c r="AD7" s="3467"/>
    </row>
    <row r="8" spans="1:30" ht="18.600000000000001" customHeight="1">
      <c r="A8" s="2564">
        <v>1</v>
      </c>
      <c r="B8" s="2565" t="s">
        <v>3696</v>
      </c>
      <c r="C8" s="2565" t="s">
        <v>3697</v>
      </c>
      <c r="D8" s="2566">
        <v>345</v>
      </c>
      <c r="E8" s="2566">
        <v>345</v>
      </c>
      <c r="F8" s="2567" t="s">
        <v>3698</v>
      </c>
      <c r="G8" s="2565">
        <v>1.69</v>
      </c>
      <c r="H8" s="2565"/>
      <c r="I8" s="2568">
        <v>1</v>
      </c>
      <c r="J8" s="2569" t="s">
        <v>3699</v>
      </c>
      <c r="K8" s="2564">
        <v>1</v>
      </c>
      <c r="L8" s="2564" t="s">
        <v>4860</v>
      </c>
      <c r="M8" s="2565" t="s">
        <v>4861</v>
      </c>
      <c r="N8" s="2565" t="s">
        <v>3697</v>
      </c>
      <c r="O8" s="2568" t="s">
        <v>4862</v>
      </c>
      <c r="P8" s="2564">
        <v>1972</v>
      </c>
      <c r="Q8" s="2564" t="s">
        <v>4863</v>
      </c>
      <c r="R8" s="2565">
        <v>618</v>
      </c>
      <c r="S8" s="2565">
        <v>698</v>
      </c>
      <c r="T8" s="3467"/>
      <c r="U8" s="3467"/>
      <c r="V8" s="3467"/>
      <c r="W8" s="3467"/>
      <c r="X8" s="3467"/>
      <c r="Y8" s="3467"/>
      <c r="Z8" s="3467"/>
      <c r="AA8" s="3467"/>
      <c r="AB8" s="3467"/>
      <c r="AC8" s="3467"/>
      <c r="AD8" s="3467"/>
    </row>
    <row r="9" spans="1:30" ht="18.600000000000001" customHeight="1">
      <c r="A9" s="2568">
        <v>2</v>
      </c>
      <c r="B9" s="2570"/>
      <c r="C9" s="2570" t="s">
        <v>1152</v>
      </c>
      <c r="D9" s="2571"/>
      <c r="E9" s="2571"/>
      <c r="F9" s="2572"/>
      <c r="G9" s="2570"/>
      <c r="H9" s="2570"/>
      <c r="I9" s="2573"/>
      <c r="J9" s="2570"/>
      <c r="K9" s="2568">
        <v>2</v>
      </c>
      <c r="L9" s="2568"/>
      <c r="M9" s="2570"/>
      <c r="N9" s="2570" t="s">
        <v>1152</v>
      </c>
      <c r="O9" s="2568"/>
      <c r="P9" s="2574"/>
      <c r="Q9" s="2568"/>
      <c r="R9" s="2569"/>
      <c r="S9" s="2569"/>
      <c r="T9" s="451" t="s">
        <v>3747</v>
      </c>
      <c r="U9" s="3107"/>
    </row>
    <row r="10" spans="1:30" ht="18.600000000000001" customHeight="1">
      <c r="A10" s="2568">
        <v>3</v>
      </c>
      <c r="B10" s="2569" t="s">
        <v>3700</v>
      </c>
      <c r="C10" s="2569" t="s">
        <v>3697</v>
      </c>
      <c r="D10" s="2566">
        <v>345</v>
      </c>
      <c r="E10" s="2566">
        <v>345</v>
      </c>
      <c r="F10" s="2567" t="s">
        <v>3698</v>
      </c>
      <c r="G10" s="2569">
        <v>1.69</v>
      </c>
      <c r="H10" s="2569"/>
      <c r="I10" s="2568">
        <v>1</v>
      </c>
      <c r="J10" s="2569" t="s">
        <v>3699</v>
      </c>
      <c r="K10" s="2568">
        <v>3</v>
      </c>
      <c r="L10" s="2568" t="s">
        <v>4864</v>
      </c>
      <c r="M10" s="2569" t="s">
        <v>4861</v>
      </c>
      <c r="N10" s="2569" t="s">
        <v>3697</v>
      </c>
      <c r="O10" s="2568" t="s">
        <v>4862</v>
      </c>
      <c r="P10" s="2568">
        <v>1972</v>
      </c>
      <c r="Q10" s="2568" t="s">
        <v>4865</v>
      </c>
      <c r="R10" s="2569">
        <v>618</v>
      </c>
      <c r="S10" s="2569">
        <v>698</v>
      </c>
      <c r="T10" s="3107"/>
      <c r="U10" s="3107"/>
    </row>
    <row r="11" spans="1:30" ht="18.600000000000001" customHeight="1">
      <c r="A11" s="2568">
        <v>4</v>
      </c>
      <c r="B11" s="2570"/>
      <c r="C11" s="2570" t="s">
        <v>1152</v>
      </c>
      <c r="D11" s="2571"/>
      <c r="E11" s="2571"/>
      <c r="F11" s="2572"/>
      <c r="G11" s="2570"/>
      <c r="H11" s="2570"/>
      <c r="I11" s="2573"/>
      <c r="J11" s="2570"/>
      <c r="K11" s="2568">
        <v>4</v>
      </c>
      <c r="L11" s="2568"/>
      <c r="M11" s="2570"/>
      <c r="N11" s="2570" t="s">
        <v>1152</v>
      </c>
      <c r="O11" s="2568"/>
      <c r="P11" s="2574"/>
      <c r="Q11" s="2568"/>
      <c r="R11" s="2569"/>
      <c r="S11" s="2569"/>
      <c r="T11" s="3107"/>
      <c r="U11" s="3107"/>
    </row>
    <row r="12" spans="1:30" ht="18.600000000000001" customHeight="1">
      <c r="A12" s="2568">
        <v>5</v>
      </c>
      <c r="B12" s="2569" t="s">
        <v>3701</v>
      </c>
      <c r="C12" s="2569" t="s">
        <v>3702</v>
      </c>
      <c r="D12" s="2566">
        <v>345</v>
      </c>
      <c r="E12" s="2566">
        <v>345</v>
      </c>
      <c r="F12" s="2575" t="s">
        <v>3703</v>
      </c>
      <c r="G12" s="2569">
        <v>4.9800000000000004</v>
      </c>
      <c r="H12" s="2569">
        <v>4.9800000000000004</v>
      </c>
      <c r="I12" s="2568">
        <v>2</v>
      </c>
      <c r="J12" s="2569" t="s">
        <v>4866</v>
      </c>
      <c r="K12" s="2568">
        <v>5</v>
      </c>
      <c r="L12" s="2568" t="s">
        <v>4867</v>
      </c>
      <c r="M12" s="2569" t="s">
        <v>4868</v>
      </c>
      <c r="N12" s="2569" t="s">
        <v>3702</v>
      </c>
      <c r="O12" s="2568" t="s">
        <v>4869</v>
      </c>
      <c r="P12" s="2568">
        <v>1972</v>
      </c>
      <c r="Q12" s="2568" t="s">
        <v>4870</v>
      </c>
      <c r="R12" s="2569">
        <v>1890</v>
      </c>
      <c r="S12" s="2569">
        <v>2010</v>
      </c>
      <c r="T12" s="3107"/>
      <c r="U12" s="3107"/>
    </row>
    <row r="13" spans="1:30" ht="18.600000000000001" customHeight="1">
      <c r="A13" s="2568">
        <v>6</v>
      </c>
      <c r="B13" s="2570" t="s">
        <v>4871</v>
      </c>
      <c r="C13" s="2570"/>
      <c r="D13" s="2571"/>
      <c r="E13" s="2571"/>
      <c r="F13" s="2576"/>
      <c r="G13" s="2570"/>
      <c r="H13" s="2570"/>
      <c r="I13" s="2573"/>
      <c r="J13" s="2570" t="s">
        <v>4872</v>
      </c>
      <c r="K13" s="2568">
        <v>6</v>
      </c>
      <c r="L13" s="2568"/>
      <c r="M13" s="2570" t="s">
        <v>4871</v>
      </c>
      <c r="N13" s="2570"/>
      <c r="O13" s="2568"/>
      <c r="P13" s="2568"/>
      <c r="Q13" s="2568"/>
      <c r="R13" s="2569"/>
      <c r="S13" s="2569"/>
      <c r="T13" s="3107"/>
      <c r="U13" s="3107"/>
    </row>
    <row r="14" spans="1:30" ht="18.600000000000001" customHeight="1">
      <c r="A14" s="2568">
        <v>7</v>
      </c>
      <c r="B14" s="2569" t="s">
        <v>4873</v>
      </c>
      <c r="C14" s="2569" t="s">
        <v>3704</v>
      </c>
      <c r="D14" s="2566">
        <v>345</v>
      </c>
      <c r="E14" s="2566">
        <v>345</v>
      </c>
      <c r="F14" s="2575" t="s">
        <v>3705</v>
      </c>
      <c r="G14" s="2569">
        <v>0.01</v>
      </c>
      <c r="H14" s="2569"/>
      <c r="I14" s="2568">
        <v>1</v>
      </c>
      <c r="J14" s="2569" t="s">
        <v>4866</v>
      </c>
      <c r="K14" s="2568">
        <v>7</v>
      </c>
      <c r="L14" s="2568" t="s">
        <v>4874</v>
      </c>
      <c r="M14" s="2569" t="s">
        <v>4875</v>
      </c>
      <c r="N14" s="2569" t="s">
        <v>3704</v>
      </c>
      <c r="O14" s="2568" t="s">
        <v>4869</v>
      </c>
      <c r="P14" s="2568">
        <v>1972</v>
      </c>
      <c r="Q14" s="2568" t="s">
        <v>4865</v>
      </c>
      <c r="R14" s="2569">
        <v>1890</v>
      </c>
      <c r="S14" s="2569">
        <v>2010</v>
      </c>
      <c r="T14" s="3107"/>
      <c r="U14" s="3107"/>
    </row>
    <row r="15" spans="1:30" ht="18.600000000000001" customHeight="1">
      <c r="A15" s="2568">
        <v>8</v>
      </c>
      <c r="B15" s="2570"/>
      <c r="C15" s="2570"/>
      <c r="D15" s="2571"/>
      <c r="E15" s="2571"/>
      <c r="F15" s="2576"/>
      <c r="G15" s="2570"/>
      <c r="H15" s="2570"/>
      <c r="I15" s="2573"/>
      <c r="J15" s="2570" t="s">
        <v>4876</v>
      </c>
      <c r="K15" s="2568">
        <v>8</v>
      </c>
      <c r="L15" s="2568"/>
      <c r="M15" s="2570"/>
      <c r="N15" s="2570"/>
      <c r="O15" s="2568"/>
      <c r="P15" s="2568"/>
      <c r="Q15" s="2568"/>
      <c r="R15" s="2569"/>
      <c r="S15" s="2569"/>
      <c r="T15" s="3107"/>
      <c r="U15" s="3107"/>
    </row>
    <row r="16" spans="1:30" ht="18.600000000000001" customHeight="1">
      <c r="A16" s="2568">
        <v>9</v>
      </c>
      <c r="B16" s="2569" t="s">
        <v>3706</v>
      </c>
      <c r="C16" s="2569" t="s">
        <v>3707</v>
      </c>
      <c r="D16" s="2566">
        <v>345</v>
      </c>
      <c r="E16" s="2566">
        <v>345</v>
      </c>
      <c r="F16" s="2575" t="s">
        <v>3708</v>
      </c>
      <c r="G16" s="2569">
        <v>3.46</v>
      </c>
      <c r="H16" s="2569">
        <v>3.46</v>
      </c>
      <c r="I16" s="2568">
        <v>2</v>
      </c>
      <c r="J16" s="2569" t="s">
        <v>4877</v>
      </c>
      <c r="K16" s="2568">
        <v>9</v>
      </c>
      <c r="L16" s="2568" t="s">
        <v>4878</v>
      </c>
      <c r="M16" s="2569" t="s">
        <v>4879</v>
      </c>
      <c r="N16" s="2569" t="s">
        <v>3707</v>
      </c>
      <c r="O16" s="2568" t="s">
        <v>4869</v>
      </c>
      <c r="P16" s="2568">
        <v>1972</v>
      </c>
      <c r="Q16" s="2568" t="s">
        <v>4870</v>
      </c>
      <c r="R16" s="2569">
        <v>1737</v>
      </c>
      <c r="S16" s="2569">
        <v>2010</v>
      </c>
    </row>
    <row r="17" spans="1:22" ht="18.600000000000001" customHeight="1">
      <c r="A17" s="2568">
        <v>10</v>
      </c>
      <c r="B17" s="2570"/>
      <c r="C17" s="2570"/>
      <c r="D17" s="2571"/>
      <c r="E17" s="2571"/>
      <c r="F17" s="2576"/>
      <c r="G17" s="2570"/>
      <c r="H17" s="2570"/>
      <c r="I17" s="2573"/>
      <c r="J17" s="2570" t="s">
        <v>4872</v>
      </c>
      <c r="K17" s="2568">
        <v>10</v>
      </c>
      <c r="L17" s="2568"/>
      <c r="M17" s="2570"/>
      <c r="N17" s="2570"/>
      <c r="O17" s="2568"/>
      <c r="P17" s="2568">
        <v>1984</v>
      </c>
      <c r="Q17" s="2568" t="s">
        <v>4880</v>
      </c>
      <c r="R17" s="2569">
        <v>1890</v>
      </c>
      <c r="S17" s="2569">
        <v>2010</v>
      </c>
    </row>
    <row r="18" spans="1:22" ht="18.600000000000001" customHeight="1">
      <c r="A18" s="2568">
        <v>11</v>
      </c>
      <c r="B18" s="2569" t="s">
        <v>3709</v>
      </c>
      <c r="C18" s="2569" t="s">
        <v>3575</v>
      </c>
      <c r="D18" s="2566">
        <v>345</v>
      </c>
      <c r="E18" s="2566">
        <v>345</v>
      </c>
      <c r="F18" s="2575" t="s">
        <v>3708</v>
      </c>
      <c r="G18" s="2569">
        <v>24.88</v>
      </c>
      <c r="H18" s="2569"/>
      <c r="I18" s="2568">
        <v>1</v>
      </c>
      <c r="J18" s="2569" t="s">
        <v>4877</v>
      </c>
      <c r="K18" s="2568">
        <v>11</v>
      </c>
      <c r="L18" s="2568" t="s">
        <v>4881</v>
      </c>
      <c r="M18" s="2569" t="s">
        <v>4879</v>
      </c>
      <c r="N18" s="2569" t="s">
        <v>3575</v>
      </c>
      <c r="O18" s="2568" t="s">
        <v>4738</v>
      </c>
      <c r="P18" s="2568">
        <v>1974</v>
      </c>
      <c r="Q18" s="2568" t="s">
        <v>4882</v>
      </c>
      <c r="R18" s="2569">
        <v>1890</v>
      </c>
      <c r="S18" s="2569">
        <v>2010</v>
      </c>
    </row>
    <row r="19" spans="1:22" ht="18.600000000000001" customHeight="1">
      <c r="A19" s="2568">
        <v>12</v>
      </c>
      <c r="B19" s="2570"/>
      <c r="C19" s="2570"/>
      <c r="D19" s="2571"/>
      <c r="E19" s="2571"/>
      <c r="F19" s="2576"/>
      <c r="G19" s="2570"/>
      <c r="H19" s="2570"/>
      <c r="I19" s="2573"/>
      <c r="J19" s="2570" t="s">
        <v>4876</v>
      </c>
      <c r="K19" s="2568">
        <v>12</v>
      </c>
      <c r="L19" s="2568"/>
      <c r="M19" s="2570"/>
      <c r="N19" s="2570"/>
      <c r="O19" s="2568"/>
      <c r="P19" s="2568"/>
      <c r="Q19" s="2568"/>
      <c r="R19" s="2569"/>
      <c r="S19" s="2569"/>
    </row>
    <row r="20" spans="1:22" ht="18.600000000000001" customHeight="1">
      <c r="A20" s="2568">
        <v>13</v>
      </c>
      <c r="B20" s="2569" t="s">
        <v>3576</v>
      </c>
      <c r="C20" s="2569" t="s">
        <v>3702</v>
      </c>
      <c r="D20" s="2566">
        <v>345</v>
      </c>
      <c r="E20" s="2566">
        <v>345</v>
      </c>
      <c r="F20" s="2575" t="s">
        <v>3703</v>
      </c>
      <c r="G20" s="2569"/>
      <c r="H20" s="2569">
        <v>5.28</v>
      </c>
      <c r="I20" s="2568">
        <v>1</v>
      </c>
      <c r="J20" s="2569" t="s">
        <v>4866</v>
      </c>
      <c r="K20" s="2568">
        <v>13</v>
      </c>
      <c r="L20" s="2568" t="s">
        <v>4883</v>
      </c>
      <c r="M20" s="2569" t="s">
        <v>4879</v>
      </c>
      <c r="N20" s="2569" t="s">
        <v>3702</v>
      </c>
      <c r="O20" s="2568" t="s">
        <v>4869</v>
      </c>
      <c r="P20" s="2568">
        <v>1972</v>
      </c>
      <c r="Q20" s="2568" t="s">
        <v>4870</v>
      </c>
      <c r="R20" s="2569">
        <v>1890</v>
      </c>
      <c r="S20" s="2569">
        <v>2010</v>
      </c>
    </row>
    <row r="21" spans="1:22" ht="18.600000000000001" customHeight="1">
      <c r="A21" s="2568">
        <v>14</v>
      </c>
      <c r="B21" s="2570"/>
      <c r="C21" s="2570"/>
      <c r="D21" s="2571"/>
      <c r="E21" s="2571"/>
      <c r="F21" s="2576"/>
      <c r="G21" s="2570"/>
      <c r="H21" s="2570"/>
      <c r="I21" s="2573"/>
      <c r="J21" s="2570" t="s">
        <v>4876</v>
      </c>
      <c r="K21" s="2568">
        <v>14</v>
      </c>
      <c r="L21" s="2568"/>
      <c r="M21" s="2570"/>
      <c r="N21" s="2570"/>
      <c r="O21" s="2568"/>
      <c r="P21" s="2568"/>
      <c r="Q21" s="2568"/>
      <c r="R21" s="2569"/>
      <c r="S21" s="2569"/>
    </row>
    <row r="22" spans="1:22" ht="18.600000000000001" customHeight="1">
      <c r="A22" s="2568">
        <v>15</v>
      </c>
      <c r="B22" s="2569" t="s">
        <v>1575</v>
      </c>
      <c r="C22" s="2569" t="s">
        <v>1576</v>
      </c>
      <c r="D22" s="2566">
        <v>345</v>
      </c>
      <c r="E22" s="2566">
        <v>345</v>
      </c>
      <c r="F22" s="2575" t="s">
        <v>3703</v>
      </c>
      <c r="G22" s="2569"/>
      <c r="H22" s="2569">
        <v>9.3699999999999992</v>
      </c>
      <c r="I22" s="2568">
        <v>1</v>
      </c>
      <c r="J22" s="2569" t="s">
        <v>4866</v>
      </c>
      <c r="K22" s="2568">
        <v>15</v>
      </c>
      <c r="L22" s="2568" t="s">
        <v>4884</v>
      </c>
      <c r="M22" s="2569" t="s">
        <v>3702</v>
      </c>
      <c r="N22" s="2569" t="s">
        <v>1576</v>
      </c>
      <c r="O22" s="2568" t="s">
        <v>4869</v>
      </c>
      <c r="P22" s="2568">
        <v>1972</v>
      </c>
      <c r="Q22" s="2568" t="s">
        <v>4865</v>
      </c>
      <c r="R22" s="2569">
        <v>1890</v>
      </c>
      <c r="S22" s="2569">
        <v>2010</v>
      </c>
    </row>
    <row r="23" spans="1:22" ht="18.600000000000001" customHeight="1">
      <c r="A23" s="2568">
        <v>16</v>
      </c>
      <c r="B23" s="2570"/>
      <c r="C23" s="2570"/>
      <c r="D23" s="2571"/>
      <c r="E23" s="2571"/>
      <c r="F23" s="2576"/>
      <c r="G23" s="2570"/>
      <c r="H23" s="2570"/>
      <c r="I23" s="2573"/>
      <c r="J23" s="2570" t="s">
        <v>4876</v>
      </c>
      <c r="K23" s="2568">
        <v>16</v>
      </c>
      <c r="L23" s="2568"/>
      <c r="M23" s="2570"/>
      <c r="N23" s="2570"/>
      <c r="O23" s="2568"/>
      <c r="P23" s="2568"/>
      <c r="Q23" s="2568"/>
      <c r="R23" s="2569"/>
      <c r="S23" s="2569"/>
    </row>
    <row r="24" spans="1:22" ht="18.600000000000001" customHeight="1">
      <c r="A24" s="2568">
        <v>17</v>
      </c>
      <c r="B24" s="2569" t="s">
        <v>1577</v>
      </c>
      <c r="C24" s="2569" t="s">
        <v>1576</v>
      </c>
      <c r="D24" s="2566">
        <v>345</v>
      </c>
      <c r="E24" s="2566">
        <v>345</v>
      </c>
      <c r="F24" s="2575" t="s">
        <v>3703</v>
      </c>
      <c r="G24" s="2569">
        <v>14.65</v>
      </c>
      <c r="H24" s="2569"/>
      <c r="I24" s="2568">
        <v>1</v>
      </c>
      <c r="J24" s="2569" t="s">
        <v>4866</v>
      </c>
      <c r="K24" s="2568">
        <v>17</v>
      </c>
      <c r="L24" s="2568" t="s">
        <v>4885</v>
      </c>
      <c r="M24" s="2569" t="s">
        <v>4879</v>
      </c>
      <c r="N24" s="2569" t="s">
        <v>1576</v>
      </c>
      <c r="O24" s="2568" t="s">
        <v>4869</v>
      </c>
      <c r="P24" s="2568">
        <v>1974</v>
      </c>
      <c r="Q24" s="2568" t="s">
        <v>4870</v>
      </c>
      <c r="R24" s="2569">
        <v>1890</v>
      </c>
      <c r="S24" s="2569">
        <v>2010</v>
      </c>
    </row>
    <row r="25" spans="1:22" ht="18.600000000000001" customHeight="1" thickBot="1">
      <c r="A25" s="2577">
        <v>18</v>
      </c>
      <c r="B25" s="2578"/>
      <c r="C25" s="2578"/>
      <c r="D25" s="2579"/>
      <c r="E25" s="2579"/>
      <c r="F25" s="2580"/>
      <c r="G25" s="2578"/>
      <c r="H25" s="2578"/>
      <c r="I25" s="2581"/>
      <c r="J25" s="2578" t="s">
        <v>4876</v>
      </c>
      <c r="K25" s="2577">
        <v>18</v>
      </c>
      <c r="L25" s="2577"/>
      <c r="M25" s="2578"/>
      <c r="N25" s="2578"/>
      <c r="O25" s="2582"/>
      <c r="P25" s="2582"/>
      <c r="Q25" s="2577"/>
      <c r="R25" s="2583"/>
      <c r="S25" s="2583"/>
    </row>
    <row r="26" spans="1:22" ht="18.600000000000001" customHeight="1" thickBot="1">
      <c r="A26" s="2584">
        <v>19</v>
      </c>
      <c r="B26" s="2585"/>
      <c r="C26" s="2585"/>
      <c r="D26" s="2586"/>
      <c r="E26" s="2586"/>
      <c r="F26" s="2587" t="s">
        <v>4886</v>
      </c>
      <c r="G26" s="2588">
        <f>SUM(G8:G25)</f>
        <v>51.359999999999992</v>
      </c>
      <c r="H26" s="2588">
        <f>SUM(H8:H25)</f>
        <v>23.090000000000003</v>
      </c>
      <c r="I26" s="2589"/>
      <c r="J26" s="2590"/>
      <c r="K26" s="2584">
        <v>19</v>
      </c>
      <c r="M26" s="2585"/>
      <c r="N26" s="2585"/>
    </row>
    <row r="27" spans="1:22" ht="18.600000000000001" customHeight="1">
      <c r="A27" s="2568">
        <v>20</v>
      </c>
      <c r="B27" s="2565" t="s">
        <v>1578</v>
      </c>
      <c r="C27" s="2565" t="s">
        <v>1579</v>
      </c>
      <c r="D27" s="2591">
        <v>138</v>
      </c>
      <c r="E27" s="2591">
        <v>115</v>
      </c>
      <c r="F27" s="2592" t="s">
        <v>1580</v>
      </c>
      <c r="G27" s="2565">
        <v>1.21</v>
      </c>
      <c r="H27" s="2565"/>
      <c r="I27" s="2564">
        <v>1</v>
      </c>
      <c r="J27" s="2565" t="s">
        <v>1581</v>
      </c>
      <c r="K27" s="2564">
        <v>20</v>
      </c>
      <c r="L27" s="2564" t="s">
        <v>4887</v>
      </c>
      <c r="M27" s="2565" t="s">
        <v>4888</v>
      </c>
      <c r="N27" s="2565" t="s">
        <v>1579</v>
      </c>
      <c r="O27" s="2564" t="s">
        <v>4834</v>
      </c>
      <c r="P27" s="2564">
        <v>1931</v>
      </c>
      <c r="Q27" s="2564" t="s">
        <v>4882</v>
      </c>
      <c r="R27" s="2565">
        <v>360</v>
      </c>
      <c r="S27" s="2565">
        <v>392</v>
      </c>
    </row>
    <row r="28" spans="1:22" ht="18.600000000000001" customHeight="1">
      <c r="A28" s="2568">
        <v>21</v>
      </c>
      <c r="B28" s="2569" t="s">
        <v>1578</v>
      </c>
      <c r="C28" s="2569" t="s">
        <v>1579</v>
      </c>
      <c r="D28" s="2566">
        <v>138</v>
      </c>
      <c r="E28" s="2566">
        <v>115</v>
      </c>
      <c r="F28" s="2575" t="s">
        <v>3708</v>
      </c>
      <c r="G28" s="2569">
        <v>0.86</v>
      </c>
      <c r="H28" s="2569"/>
      <c r="I28" s="2568">
        <v>1</v>
      </c>
      <c r="J28" s="2569" t="s">
        <v>1582</v>
      </c>
      <c r="K28" s="2568">
        <v>21</v>
      </c>
      <c r="L28" s="2568" t="s">
        <v>4865</v>
      </c>
      <c r="M28" s="2569" t="s">
        <v>4888</v>
      </c>
      <c r="N28" s="2569" t="s">
        <v>1579</v>
      </c>
      <c r="O28" s="2568" t="s">
        <v>4865</v>
      </c>
      <c r="P28" s="2568" t="s">
        <v>4865</v>
      </c>
      <c r="Q28" s="2568" t="s">
        <v>4865</v>
      </c>
      <c r="R28" s="2569">
        <v>300</v>
      </c>
      <c r="S28" s="2569">
        <v>392</v>
      </c>
      <c r="T28" s="3107"/>
      <c r="U28" s="3107"/>
      <c r="V28" s="3107"/>
    </row>
    <row r="29" spans="1:22" ht="18.600000000000001" customHeight="1">
      <c r="A29" s="2568">
        <v>22</v>
      </c>
      <c r="B29" s="2569" t="s">
        <v>1578</v>
      </c>
      <c r="C29" s="2569" t="s">
        <v>1579</v>
      </c>
      <c r="D29" s="2566">
        <v>138</v>
      </c>
      <c r="E29" s="2566">
        <v>115</v>
      </c>
      <c r="F29" s="2575" t="s">
        <v>3708</v>
      </c>
      <c r="G29" s="2569">
        <v>14.64</v>
      </c>
      <c r="H29" s="2569"/>
      <c r="I29" s="2568">
        <v>1</v>
      </c>
      <c r="J29" s="2569" t="s">
        <v>1583</v>
      </c>
      <c r="K29" s="2568">
        <v>22</v>
      </c>
      <c r="L29" s="2568" t="s">
        <v>4865</v>
      </c>
      <c r="M29" s="2569" t="s">
        <v>4888</v>
      </c>
      <c r="N29" s="2569" t="s">
        <v>1579</v>
      </c>
      <c r="O29" s="2568" t="s">
        <v>4865</v>
      </c>
      <c r="P29" s="2568" t="s">
        <v>4865</v>
      </c>
      <c r="Q29" s="2568" t="s">
        <v>4865</v>
      </c>
      <c r="R29" s="2569">
        <v>243</v>
      </c>
      <c r="S29" s="2569">
        <v>268</v>
      </c>
      <c r="T29" s="3107"/>
      <c r="U29" s="3107"/>
      <c r="V29" s="3107"/>
    </row>
    <row r="30" spans="1:22" ht="18.600000000000001" customHeight="1">
      <c r="A30" s="2568">
        <v>23</v>
      </c>
      <c r="B30" s="2570"/>
      <c r="C30" s="2570"/>
      <c r="D30" s="2571"/>
      <c r="E30" s="2571"/>
      <c r="F30" s="2576"/>
      <c r="G30" s="2570"/>
      <c r="H30" s="2570"/>
      <c r="I30" s="2573"/>
      <c r="J30" s="2570" t="s">
        <v>4876</v>
      </c>
      <c r="K30" s="2568">
        <v>23</v>
      </c>
      <c r="L30" s="2568"/>
      <c r="M30" s="2570"/>
      <c r="N30" s="2570"/>
      <c r="O30" s="2568"/>
      <c r="P30" s="2568"/>
      <c r="Q30" s="2568"/>
      <c r="R30" s="2569"/>
      <c r="S30" s="2569"/>
      <c r="T30" s="3107"/>
      <c r="U30" s="3107"/>
      <c r="V30" s="3107"/>
    </row>
    <row r="31" spans="1:22" s="2598" customFormat="1" ht="18.600000000000001" customHeight="1">
      <c r="A31" s="2568">
        <v>24</v>
      </c>
      <c r="B31" s="2593" t="s">
        <v>1584</v>
      </c>
      <c r="C31" s="2593" t="s">
        <v>1585</v>
      </c>
      <c r="D31" s="2566">
        <v>138</v>
      </c>
      <c r="E31" s="2566">
        <v>138</v>
      </c>
      <c r="F31" s="2575" t="s">
        <v>3703</v>
      </c>
      <c r="G31" s="2594"/>
      <c r="H31" s="2593">
        <v>0.86</v>
      </c>
      <c r="I31" s="2568">
        <v>1</v>
      </c>
      <c r="J31" s="2593" t="s">
        <v>1582</v>
      </c>
      <c r="K31" s="2568">
        <v>24</v>
      </c>
      <c r="L31" s="2568" t="s">
        <v>4889</v>
      </c>
      <c r="M31" s="2593" t="s">
        <v>1590</v>
      </c>
      <c r="N31" s="2593" t="s">
        <v>1585</v>
      </c>
      <c r="O31" s="2568" t="s">
        <v>4834</v>
      </c>
      <c r="P31" s="2568">
        <v>2001</v>
      </c>
      <c r="Q31" s="2595" t="s">
        <v>4890</v>
      </c>
      <c r="R31" s="2596">
        <v>130</v>
      </c>
      <c r="S31" s="2596">
        <v>150</v>
      </c>
      <c r="T31" s="2597"/>
      <c r="U31" s="2597"/>
      <c r="V31" s="2597"/>
    </row>
    <row r="32" spans="1:22" s="2598" customFormat="1" ht="18.600000000000001" customHeight="1">
      <c r="A32" s="2568">
        <v>25</v>
      </c>
      <c r="B32" s="2593" t="s">
        <v>1584</v>
      </c>
      <c r="C32" s="2593" t="s">
        <v>1585</v>
      </c>
      <c r="D32" s="2566">
        <v>138</v>
      </c>
      <c r="E32" s="2566">
        <v>138</v>
      </c>
      <c r="F32" s="2575" t="s">
        <v>1580</v>
      </c>
      <c r="G32" s="570">
        <v>5.32</v>
      </c>
      <c r="H32" s="2593"/>
      <c r="I32" s="2568">
        <v>1</v>
      </c>
      <c r="J32" s="2593" t="s">
        <v>1586</v>
      </c>
      <c r="K32" s="2568">
        <v>25</v>
      </c>
      <c r="L32" s="2568" t="s">
        <v>4889</v>
      </c>
      <c r="M32" s="2593" t="s">
        <v>1590</v>
      </c>
      <c r="N32" s="2593" t="s">
        <v>1585</v>
      </c>
      <c r="O32" s="2568" t="s">
        <v>4865</v>
      </c>
      <c r="P32" s="2568">
        <v>1976</v>
      </c>
      <c r="Q32" s="2568" t="s">
        <v>4891</v>
      </c>
      <c r="R32" s="2596">
        <v>130</v>
      </c>
      <c r="S32" s="2596">
        <v>150</v>
      </c>
      <c r="T32" s="2597"/>
      <c r="U32" s="2597"/>
      <c r="V32" s="2597"/>
    </row>
    <row r="33" spans="1:22" s="2598" customFormat="1" ht="18.600000000000001" customHeight="1">
      <c r="A33" s="2568">
        <v>26</v>
      </c>
      <c r="B33" s="2593" t="s">
        <v>1584</v>
      </c>
      <c r="C33" s="2593" t="s">
        <v>1585</v>
      </c>
      <c r="D33" s="2566">
        <v>138</v>
      </c>
      <c r="E33" s="2566">
        <v>115</v>
      </c>
      <c r="F33" s="2575" t="s">
        <v>3708</v>
      </c>
      <c r="G33" s="2599">
        <v>2.1800000000000002</v>
      </c>
      <c r="H33" s="2593"/>
      <c r="I33" s="2568">
        <v>1</v>
      </c>
      <c r="J33" s="2593" t="s">
        <v>1583</v>
      </c>
      <c r="K33" s="2568">
        <v>26</v>
      </c>
      <c r="L33" s="2568" t="s">
        <v>4889</v>
      </c>
      <c r="M33" s="2593" t="s">
        <v>1590</v>
      </c>
      <c r="N33" s="2593" t="s">
        <v>1585</v>
      </c>
      <c r="O33" s="2568" t="s">
        <v>4865</v>
      </c>
      <c r="P33" s="2568">
        <v>1931</v>
      </c>
      <c r="Q33" s="2595" t="s">
        <v>4882</v>
      </c>
      <c r="R33" s="2596">
        <v>130</v>
      </c>
      <c r="S33" s="2596">
        <v>150</v>
      </c>
      <c r="T33" s="2597"/>
      <c r="U33" s="2597"/>
      <c r="V33" s="2597"/>
    </row>
    <row r="34" spans="1:22" ht="18.600000000000001" customHeight="1">
      <c r="A34" s="2568">
        <v>27</v>
      </c>
      <c r="C34" s="2593"/>
      <c r="D34" s="2566"/>
      <c r="E34" s="2566"/>
      <c r="F34" s="2575"/>
      <c r="G34" s="2593"/>
      <c r="H34" s="2593"/>
      <c r="I34" s="2568"/>
      <c r="J34" s="2593" t="s">
        <v>4876</v>
      </c>
      <c r="K34" s="2568">
        <v>27</v>
      </c>
      <c r="L34" s="2568"/>
      <c r="M34" s="2593"/>
      <c r="N34" s="2593"/>
      <c r="O34" s="2568"/>
      <c r="P34" s="2568"/>
      <c r="Q34" s="2595"/>
      <c r="R34" s="2596"/>
      <c r="S34" s="2596"/>
      <c r="T34" s="3107"/>
      <c r="U34" s="3107"/>
      <c r="V34" s="3107"/>
    </row>
    <row r="35" spans="1:22" s="2598" customFormat="1" ht="18.600000000000001" customHeight="1">
      <c r="A35" s="2568">
        <v>28</v>
      </c>
      <c r="B35" s="2593" t="s">
        <v>1584</v>
      </c>
      <c r="C35" s="2593" t="s">
        <v>1585</v>
      </c>
      <c r="D35" s="2566">
        <v>138</v>
      </c>
      <c r="E35" s="2566">
        <v>138</v>
      </c>
      <c r="F35" s="2575" t="s">
        <v>1580</v>
      </c>
      <c r="G35" s="2599">
        <v>1.34</v>
      </c>
      <c r="H35" s="2568"/>
      <c r="I35" s="2568">
        <v>1</v>
      </c>
      <c r="J35" s="2575" t="s">
        <v>1587</v>
      </c>
      <c r="K35" s="2568">
        <v>28</v>
      </c>
      <c r="L35" s="2568"/>
      <c r="M35" s="2568"/>
      <c r="N35" s="2568"/>
      <c r="O35" s="2568" t="s">
        <v>4865</v>
      </c>
      <c r="P35" s="2568">
        <v>1976</v>
      </c>
      <c r="Q35" s="2568" t="s">
        <v>4891</v>
      </c>
      <c r="R35" s="2599">
        <v>130</v>
      </c>
      <c r="S35" s="2599">
        <v>150</v>
      </c>
      <c r="T35" s="2597"/>
      <c r="U35" s="2597"/>
      <c r="V35" s="2597"/>
    </row>
    <row r="36" spans="1:22" ht="18.600000000000001" customHeight="1">
      <c r="A36" s="2568">
        <v>29</v>
      </c>
      <c r="B36" s="2575" t="s">
        <v>1588</v>
      </c>
      <c r="C36" s="2575" t="s">
        <v>1579</v>
      </c>
      <c r="D36" s="2566">
        <v>138</v>
      </c>
      <c r="E36" s="2566">
        <v>138</v>
      </c>
      <c r="F36" s="2575" t="s">
        <v>1580</v>
      </c>
      <c r="G36" s="2600">
        <v>2.4</v>
      </c>
      <c r="H36" s="2568"/>
      <c r="I36" s="2568">
        <v>1</v>
      </c>
      <c r="J36" s="2575" t="s">
        <v>1586</v>
      </c>
      <c r="K36" s="2568">
        <v>29</v>
      </c>
      <c r="L36" s="2568" t="s">
        <v>4892</v>
      </c>
      <c r="M36" s="2575" t="s">
        <v>1585</v>
      </c>
      <c r="N36" s="2575" t="s">
        <v>1579</v>
      </c>
      <c r="O36" s="2568" t="s">
        <v>4834</v>
      </c>
      <c r="P36" s="2568">
        <v>1976</v>
      </c>
      <c r="Q36" s="2568" t="s">
        <v>4891</v>
      </c>
      <c r="R36" s="2599">
        <v>130</v>
      </c>
      <c r="S36" s="2599">
        <v>150</v>
      </c>
      <c r="T36" s="3107"/>
      <c r="U36" s="3107"/>
      <c r="V36" s="3107"/>
    </row>
    <row r="37" spans="1:22" ht="18.600000000000001" customHeight="1">
      <c r="A37" s="2568">
        <v>30</v>
      </c>
      <c r="B37" s="2593" t="s">
        <v>1589</v>
      </c>
      <c r="C37" s="2593" t="s">
        <v>1590</v>
      </c>
      <c r="D37" s="2566">
        <v>138</v>
      </c>
      <c r="E37" s="2566">
        <v>138</v>
      </c>
      <c r="F37" s="2575" t="s">
        <v>3703</v>
      </c>
      <c r="G37" s="2593">
        <v>0.87</v>
      </c>
      <c r="H37" s="2593"/>
      <c r="I37" s="2568">
        <v>1</v>
      </c>
      <c r="J37" s="2593" t="s">
        <v>1591</v>
      </c>
      <c r="K37" s="2568">
        <v>30</v>
      </c>
      <c r="L37" s="2568" t="s">
        <v>4893</v>
      </c>
      <c r="M37" s="2593" t="s">
        <v>4894</v>
      </c>
      <c r="N37" s="2593" t="s">
        <v>1590</v>
      </c>
      <c r="O37" s="2568" t="s">
        <v>4865</v>
      </c>
      <c r="P37" s="2568">
        <v>2001</v>
      </c>
      <c r="Q37" s="2601" t="s">
        <v>4890</v>
      </c>
      <c r="R37" s="2596">
        <v>312</v>
      </c>
      <c r="S37" s="2596">
        <v>396</v>
      </c>
      <c r="T37" s="3107"/>
      <c r="U37" s="3107"/>
      <c r="V37" s="3107"/>
    </row>
    <row r="38" spans="1:22" ht="18.600000000000001" customHeight="1">
      <c r="A38" s="2568">
        <v>31</v>
      </c>
      <c r="B38" s="2569"/>
      <c r="C38" s="2569"/>
      <c r="D38" s="2566"/>
      <c r="E38" s="2566"/>
      <c r="F38" s="2575"/>
      <c r="G38" s="2569"/>
      <c r="H38" s="2569"/>
      <c r="I38" s="2568"/>
      <c r="J38" s="2570" t="s">
        <v>4895</v>
      </c>
      <c r="K38" s="2568">
        <v>31</v>
      </c>
      <c r="L38" s="2568"/>
      <c r="M38" s="2569"/>
      <c r="N38" s="2569"/>
      <c r="O38" s="2568"/>
      <c r="P38" s="2568"/>
      <c r="Q38" s="2568"/>
      <c r="R38" s="2602"/>
      <c r="S38" s="2602"/>
      <c r="T38" s="3107"/>
      <c r="U38" s="3107"/>
      <c r="V38" s="3107"/>
    </row>
    <row r="39" spans="1:22" ht="18.600000000000001" customHeight="1">
      <c r="A39" s="2568">
        <v>32</v>
      </c>
      <c r="B39" s="2569" t="s">
        <v>1592</v>
      </c>
      <c r="C39" s="2569" t="s">
        <v>3707</v>
      </c>
      <c r="D39" s="2566">
        <v>138</v>
      </c>
      <c r="E39" s="2566">
        <v>138</v>
      </c>
      <c r="F39" s="2575" t="s">
        <v>1580</v>
      </c>
      <c r="G39" s="2569"/>
      <c r="H39" s="2569">
        <v>1.21</v>
      </c>
      <c r="I39" s="2568">
        <v>1</v>
      </c>
      <c r="J39" s="2569" t="s">
        <v>1581</v>
      </c>
      <c r="K39" s="2568">
        <v>32</v>
      </c>
      <c r="L39" s="2568" t="s">
        <v>4896</v>
      </c>
      <c r="M39" s="2569" t="s">
        <v>4888</v>
      </c>
      <c r="N39" s="2569" t="s">
        <v>3707</v>
      </c>
      <c r="O39" s="2568" t="s">
        <v>4865</v>
      </c>
      <c r="P39" s="2568">
        <v>1970</v>
      </c>
      <c r="Q39" s="2568" t="s">
        <v>4897</v>
      </c>
      <c r="R39" s="2569">
        <v>384</v>
      </c>
      <c r="S39" s="2569">
        <v>448</v>
      </c>
    </row>
    <row r="40" spans="1:22" ht="18.600000000000001" customHeight="1">
      <c r="A40" s="2568">
        <v>33</v>
      </c>
      <c r="B40" s="2569" t="s">
        <v>1592</v>
      </c>
      <c r="C40" s="2569" t="s">
        <v>3707</v>
      </c>
      <c r="D40" s="2566">
        <v>138</v>
      </c>
      <c r="E40" s="2566">
        <v>138</v>
      </c>
      <c r="F40" s="2575" t="s">
        <v>3708</v>
      </c>
      <c r="G40" s="2569"/>
      <c r="H40" s="2569">
        <v>0.86</v>
      </c>
      <c r="I40" s="2568">
        <v>1</v>
      </c>
      <c r="J40" s="2569" t="s">
        <v>1582</v>
      </c>
      <c r="K40" s="2568">
        <v>33</v>
      </c>
      <c r="L40" s="2568" t="s">
        <v>4865</v>
      </c>
      <c r="M40" s="2569" t="s">
        <v>4888</v>
      </c>
      <c r="N40" s="2569" t="s">
        <v>3707</v>
      </c>
      <c r="O40" s="2568" t="s">
        <v>4865</v>
      </c>
      <c r="P40" s="2568" t="s">
        <v>4865</v>
      </c>
      <c r="Q40" s="2568" t="s">
        <v>4865</v>
      </c>
      <c r="R40" s="2569">
        <v>300</v>
      </c>
      <c r="S40" s="2569">
        <v>392</v>
      </c>
    </row>
    <row r="41" spans="1:22" ht="18.600000000000001" customHeight="1">
      <c r="A41" s="2568">
        <v>34</v>
      </c>
      <c r="B41" s="2569" t="s">
        <v>1592</v>
      </c>
      <c r="C41" s="2569" t="s">
        <v>3707</v>
      </c>
      <c r="D41" s="2566">
        <v>138</v>
      </c>
      <c r="E41" s="2566">
        <v>138</v>
      </c>
      <c r="F41" s="2575" t="s">
        <v>3708</v>
      </c>
      <c r="G41" s="2569">
        <v>1.1100000000000001</v>
      </c>
      <c r="H41" s="2569"/>
      <c r="I41" s="2568">
        <v>1</v>
      </c>
      <c r="J41" s="2569" t="s">
        <v>1582</v>
      </c>
      <c r="K41" s="2568">
        <v>34</v>
      </c>
      <c r="L41" s="2568" t="s">
        <v>4865</v>
      </c>
      <c r="M41" s="2569" t="s">
        <v>4888</v>
      </c>
      <c r="N41" s="2569" t="s">
        <v>3707</v>
      </c>
      <c r="O41" s="2568" t="s">
        <v>4865</v>
      </c>
      <c r="P41" s="2568" t="s">
        <v>4865</v>
      </c>
      <c r="Q41" s="2568" t="s">
        <v>4865</v>
      </c>
      <c r="R41" s="2569">
        <v>260</v>
      </c>
      <c r="S41" s="2569">
        <v>302</v>
      </c>
    </row>
    <row r="42" spans="1:22" ht="18.600000000000001" customHeight="1">
      <c r="A42" s="2568">
        <v>35</v>
      </c>
      <c r="B42" s="2569" t="s">
        <v>1593</v>
      </c>
      <c r="C42" s="2569" t="s">
        <v>1594</v>
      </c>
      <c r="D42" s="2566">
        <v>138</v>
      </c>
      <c r="E42" s="2566">
        <v>138</v>
      </c>
      <c r="F42" s="2575" t="s">
        <v>1595</v>
      </c>
      <c r="G42" s="2569">
        <v>1.98</v>
      </c>
      <c r="H42" s="2569"/>
      <c r="I42" s="2568">
        <v>1</v>
      </c>
      <c r="J42" s="2569" t="s">
        <v>1581</v>
      </c>
      <c r="K42" s="2568">
        <v>35</v>
      </c>
      <c r="L42" s="2568" t="s">
        <v>4898</v>
      </c>
      <c r="M42" s="2569" t="s">
        <v>4888</v>
      </c>
      <c r="N42" s="2569" t="s">
        <v>1594</v>
      </c>
      <c r="O42" s="2568" t="s">
        <v>4865</v>
      </c>
      <c r="P42" s="2568">
        <v>1968</v>
      </c>
      <c r="Q42" s="2568" t="s">
        <v>4865</v>
      </c>
      <c r="R42" s="2569">
        <v>250</v>
      </c>
      <c r="S42" s="2569">
        <v>261</v>
      </c>
    </row>
    <row r="43" spans="1:22" ht="18.600000000000001" customHeight="1" thickBot="1">
      <c r="A43" s="2577">
        <v>36</v>
      </c>
      <c r="B43" s="2603" t="s">
        <v>1596</v>
      </c>
      <c r="C43" s="2603" t="s">
        <v>1597</v>
      </c>
      <c r="D43" s="2604">
        <v>138</v>
      </c>
      <c r="E43" s="2604">
        <v>138</v>
      </c>
      <c r="F43" s="2605" t="s">
        <v>3698</v>
      </c>
      <c r="G43" s="2603">
        <v>0.92</v>
      </c>
      <c r="H43" s="2603"/>
      <c r="I43" s="2577">
        <v>1</v>
      </c>
      <c r="J43" s="2603" t="s">
        <v>3699</v>
      </c>
      <c r="K43" s="2577">
        <v>36</v>
      </c>
      <c r="L43" s="2577" t="s">
        <v>4899</v>
      </c>
      <c r="M43" s="2603" t="s">
        <v>4900</v>
      </c>
      <c r="N43" s="2603" t="s">
        <v>1597</v>
      </c>
      <c r="O43" s="2577" t="s">
        <v>4834</v>
      </c>
      <c r="P43" s="2577">
        <v>1965</v>
      </c>
      <c r="Q43" s="2577" t="s">
        <v>4882</v>
      </c>
      <c r="R43" s="2603">
        <v>260</v>
      </c>
      <c r="S43" s="2603">
        <v>302</v>
      </c>
    </row>
    <row r="44" spans="1:22" ht="18.600000000000001" customHeight="1">
      <c r="A44" s="3110"/>
      <c r="L44" s="2539"/>
      <c r="M44" s="2539"/>
      <c r="N44" s="2539"/>
    </row>
    <row r="45" spans="1:22" ht="18.600000000000001" customHeight="1">
      <c r="A45" s="3110"/>
      <c r="E45" s="2539" t="s">
        <v>5216</v>
      </c>
      <c r="L45" s="2539"/>
      <c r="M45" s="2539"/>
      <c r="N45" s="2538" t="s">
        <v>5222</v>
      </c>
    </row>
    <row r="46" spans="1:22" ht="18.600000000000001" customHeight="1">
      <c r="A46" s="3110"/>
      <c r="E46" s="2539" t="s">
        <v>3747</v>
      </c>
      <c r="L46" s="2539"/>
      <c r="M46" s="2539"/>
      <c r="N46" s="2539"/>
    </row>
    <row r="47" spans="1:22" ht="18" customHeight="1">
      <c r="B47" s="1905"/>
      <c r="C47" s="3466" t="s">
        <v>4837</v>
      </c>
      <c r="D47" s="3466"/>
      <c r="E47" s="1905"/>
      <c r="F47" s="1905"/>
      <c r="G47" s="1905"/>
      <c r="H47" s="1905"/>
      <c r="I47" s="1905"/>
      <c r="J47" s="1905"/>
      <c r="N47" s="3466" t="s">
        <v>4837</v>
      </c>
      <c r="O47" s="3466"/>
    </row>
    <row r="48" spans="1:22" ht="15" customHeight="1">
      <c r="B48" s="1905"/>
      <c r="C48" s="3466"/>
      <c r="D48" s="3466"/>
      <c r="E48" s="1905"/>
      <c r="F48" s="1905"/>
      <c r="G48" s="1905"/>
      <c r="H48" s="1905"/>
      <c r="I48" s="1905"/>
      <c r="J48" s="2606" t="s">
        <v>5335</v>
      </c>
      <c r="N48" s="3466"/>
      <c r="O48" s="3466"/>
      <c r="R48" s="2606" t="s">
        <v>5335</v>
      </c>
    </row>
    <row r="49" spans="1:19" ht="15" customHeight="1">
      <c r="B49" s="1905"/>
      <c r="C49" s="2541" t="s">
        <v>4838</v>
      </c>
      <c r="D49" s="1905"/>
      <c r="E49" s="1905"/>
      <c r="F49" s="1905"/>
      <c r="G49" s="1905"/>
      <c r="H49" s="1905"/>
      <c r="I49" s="1905"/>
      <c r="J49" s="1417"/>
      <c r="N49" s="2541" t="s">
        <v>4838</v>
      </c>
      <c r="O49" s="1905"/>
    </row>
    <row r="50" spans="1:19" ht="13.5" customHeight="1" thickBot="1">
      <c r="B50" s="1905"/>
      <c r="C50" s="2542"/>
      <c r="D50" s="1905"/>
      <c r="E50" s="1905"/>
      <c r="F50" s="1905"/>
      <c r="G50" s="1905"/>
      <c r="H50" s="1905"/>
      <c r="I50" s="1905"/>
      <c r="J50" s="1905"/>
    </row>
    <row r="51" spans="1:19" ht="34.700000000000003" customHeight="1" thickBot="1">
      <c r="A51" s="2543" t="s">
        <v>4839</v>
      </c>
      <c r="B51" s="2544" t="s">
        <v>4840</v>
      </c>
      <c r="C51" s="2545"/>
      <c r="D51" s="2546" t="s">
        <v>4841</v>
      </c>
      <c r="E51" s="2547"/>
      <c r="F51" s="2548" t="s">
        <v>4842</v>
      </c>
      <c r="G51" s="2546" t="s">
        <v>4843</v>
      </c>
      <c r="H51" s="2549"/>
      <c r="I51" s="2550" t="s">
        <v>438</v>
      </c>
      <c r="J51" s="2551" t="s">
        <v>4844</v>
      </c>
      <c r="K51" s="2543" t="s">
        <v>4839</v>
      </c>
      <c r="L51" s="2552" t="s">
        <v>4845</v>
      </c>
      <c r="M51" s="2544" t="s">
        <v>4840</v>
      </c>
      <c r="N51" s="2545"/>
      <c r="O51" s="2552" t="s">
        <v>4845</v>
      </c>
      <c r="P51" s="2552" t="s">
        <v>4846</v>
      </c>
      <c r="Q51" s="2552" t="s">
        <v>4847</v>
      </c>
      <c r="R51" s="2552" t="s">
        <v>4848</v>
      </c>
      <c r="S51" s="2552" t="s">
        <v>4901</v>
      </c>
    </row>
    <row r="52" spans="1:19" ht="24.75" thickBot="1">
      <c r="A52" s="2553" t="s">
        <v>4850</v>
      </c>
      <c r="B52" s="2554" t="s">
        <v>4851</v>
      </c>
      <c r="C52" s="2554" t="s">
        <v>4852</v>
      </c>
      <c r="D52" s="2555" t="s">
        <v>1150</v>
      </c>
      <c r="E52" s="2555" t="s">
        <v>1151</v>
      </c>
      <c r="F52" s="2556" t="s">
        <v>1152</v>
      </c>
      <c r="G52" s="2557" t="s">
        <v>4853</v>
      </c>
      <c r="H52" s="2558" t="s">
        <v>4854</v>
      </c>
      <c r="I52" s="2607" t="s">
        <v>1153</v>
      </c>
      <c r="J52" s="2559" t="s">
        <v>1154</v>
      </c>
      <c r="K52" s="2553" t="s">
        <v>4850</v>
      </c>
      <c r="L52" s="2553" t="s">
        <v>4850</v>
      </c>
      <c r="M52" s="2554" t="s">
        <v>4851</v>
      </c>
      <c r="N52" s="2554" t="s">
        <v>4852</v>
      </c>
      <c r="O52" s="2553" t="s">
        <v>4855</v>
      </c>
      <c r="P52" s="2560" t="s">
        <v>4856</v>
      </c>
      <c r="Q52" s="2553" t="s">
        <v>4857</v>
      </c>
      <c r="R52" s="2553" t="s">
        <v>4858</v>
      </c>
      <c r="S52" s="2553" t="s">
        <v>4858</v>
      </c>
    </row>
    <row r="53" spans="1:19" ht="13.5" thickBot="1">
      <c r="A53" s="2562"/>
      <c r="B53" s="2563" t="s">
        <v>74</v>
      </c>
      <c r="C53" s="2563" t="s">
        <v>2140</v>
      </c>
      <c r="D53" s="2555" t="s">
        <v>2141</v>
      </c>
      <c r="E53" s="2555" t="s">
        <v>2142</v>
      </c>
      <c r="F53" s="2563" t="s">
        <v>4070</v>
      </c>
      <c r="G53" s="2563" t="s">
        <v>4071</v>
      </c>
      <c r="H53" s="2563" t="s">
        <v>4072</v>
      </c>
      <c r="I53" s="2563" t="s">
        <v>4073</v>
      </c>
      <c r="J53" s="2563" t="s">
        <v>4074</v>
      </c>
      <c r="K53" s="2562"/>
      <c r="L53" s="2562"/>
      <c r="M53" s="2563" t="s">
        <v>74</v>
      </c>
      <c r="N53" s="2563" t="s">
        <v>2140</v>
      </c>
      <c r="O53" s="2562"/>
      <c r="P53" s="2562" t="s">
        <v>4859</v>
      </c>
      <c r="Q53" s="2562"/>
      <c r="R53" s="2562"/>
      <c r="S53" s="2562"/>
    </row>
    <row r="54" spans="1:19" ht="18.600000000000001" customHeight="1">
      <c r="A54" s="2553">
        <v>1</v>
      </c>
      <c r="B54" s="2569" t="s">
        <v>1596</v>
      </c>
      <c r="C54" s="2569" t="s">
        <v>1597</v>
      </c>
      <c r="D54" s="2566">
        <v>138</v>
      </c>
      <c r="E54" s="2566">
        <v>138</v>
      </c>
      <c r="F54" s="2575" t="s">
        <v>3708</v>
      </c>
      <c r="G54" s="2569">
        <v>3.31</v>
      </c>
      <c r="H54" s="2569"/>
      <c r="I54" s="2568">
        <v>1</v>
      </c>
      <c r="J54" s="2569" t="s">
        <v>1586</v>
      </c>
      <c r="K54" s="2568">
        <v>1</v>
      </c>
      <c r="L54" s="2568" t="s">
        <v>4899</v>
      </c>
      <c r="M54" s="2569" t="s">
        <v>4900</v>
      </c>
      <c r="N54" s="2569" t="s">
        <v>1597</v>
      </c>
      <c r="O54" s="2568" t="s">
        <v>4834</v>
      </c>
      <c r="P54" s="2568">
        <v>1965</v>
      </c>
      <c r="Q54" s="2568" t="s">
        <v>4882</v>
      </c>
      <c r="R54" s="2569">
        <v>260</v>
      </c>
      <c r="S54" s="2569">
        <v>302</v>
      </c>
    </row>
    <row r="55" spans="1:19" ht="18.600000000000001" customHeight="1">
      <c r="A55" s="2553">
        <v>2</v>
      </c>
      <c r="B55" s="2569" t="s">
        <v>1598</v>
      </c>
      <c r="C55" s="2569" t="s">
        <v>1599</v>
      </c>
      <c r="D55" s="2566">
        <v>138</v>
      </c>
      <c r="E55" s="2566">
        <v>138</v>
      </c>
      <c r="F55" s="2575" t="s">
        <v>1595</v>
      </c>
      <c r="G55" s="2569">
        <v>4.21</v>
      </c>
      <c r="H55" s="2569"/>
      <c r="I55" s="2568">
        <v>1</v>
      </c>
      <c r="J55" s="2569" t="s">
        <v>1586</v>
      </c>
      <c r="K55" s="2568">
        <v>2</v>
      </c>
      <c r="L55" s="2568" t="s">
        <v>4902</v>
      </c>
      <c r="M55" s="2569" t="s">
        <v>1597</v>
      </c>
      <c r="N55" s="2569" t="s">
        <v>1599</v>
      </c>
      <c r="O55" s="2568" t="s">
        <v>4834</v>
      </c>
      <c r="P55" s="2568">
        <v>1965</v>
      </c>
      <c r="Q55" s="2568" t="s">
        <v>4882</v>
      </c>
      <c r="R55" s="2569">
        <v>260</v>
      </c>
      <c r="S55" s="2569">
        <v>302</v>
      </c>
    </row>
    <row r="56" spans="1:19" ht="18.600000000000001" customHeight="1">
      <c r="A56" s="2553">
        <v>3</v>
      </c>
      <c r="B56" s="2569" t="s">
        <v>1600</v>
      </c>
      <c r="C56" s="2569" t="s">
        <v>1601</v>
      </c>
      <c r="D56" s="2566">
        <v>138</v>
      </c>
      <c r="E56" s="2566">
        <v>138</v>
      </c>
      <c r="F56" s="2575" t="s">
        <v>1595</v>
      </c>
      <c r="G56" s="2599">
        <v>0.5</v>
      </c>
      <c r="H56" s="2608"/>
      <c r="I56" s="2568">
        <v>1</v>
      </c>
      <c r="J56" s="2569" t="s">
        <v>1586</v>
      </c>
      <c r="K56" s="2568">
        <v>3</v>
      </c>
      <c r="L56" s="2609" t="s">
        <v>4903</v>
      </c>
      <c r="M56" s="2569" t="s">
        <v>1599</v>
      </c>
      <c r="N56" s="2569" t="s">
        <v>1601</v>
      </c>
      <c r="O56" s="2568" t="s">
        <v>4834</v>
      </c>
      <c r="P56" s="2568">
        <v>1965</v>
      </c>
      <c r="Q56" s="2568" t="s">
        <v>4882</v>
      </c>
      <c r="R56" s="2569">
        <v>260</v>
      </c>
      <c r="S56" s="2569">
        <v>302</v>
      </c>
    </row>
    <row r="57" spans="1:19" ht="18.600000000000001" customHeight="1">
      <c r="A57" s="2553"/>
      <c r="B57" s="2610" t="s">
        <v>2905</v>
      </c>
      <c r="C57" s="2569" t="s">
        <v>2906</v>
      </c>
      <c r="D57" s="2566">
        <v>138</v>
      </c>
      <c r="E57" s="2566">
        <v>138</v>
      </c>
      <c r="F57" s="2575" t="s">
        <v>3698</v>
      </c>
      <c r="G57" s="2599">
        <v>0.57999999999999996</v>
      </c>
      <c r="H57" s="2608"/>
      <c r="I57" s="2568">
        <v>1</v>
      </c>
      <c r="J57" s="2569"/>
      <c r="K57" s="2568"/>
      <c r="L57" s="2609" t="s">
        <v>4903</v>
      </c>
      <c r="M57" s="2569" t="s">
        <v>1601</v>
      </c>
      <c r="N57" s="2569" t="s">
        <v>2906</v>
      </c>
      <c r="O57" s="2568" t="s">
        <v>4834</v>
      </c>
      <c r="P57" s="2568" t="s">
        <v>4904</v>
      </c>
      <c r="Q57" s="2568" t="s">
        <v>4905</v>
      </c>
      <c r="R57" s="2569"/>
      <c r="S57" s="2569"/>
    </row>
    <row r="58" spans="1:19" ht="18.600000000000001" customHeight="1">
      <c r="A58" s="2553"/>
      <c r="B58" s="2610" t="s">
        <v>2907</v>
      </c>
      <c r="C58" s="2569" t="s">
        <v>2908</v>
      </c>
      <c r="D58" s="2566">
        <v>138</v>
      </c>
      <c r="E58" s="2566">
        <v>138</v>
      </c>
      <c r="F58" s="2575" t="s">
        <v>3708</v>
      </c>
      <c r="G58" s="2599">
        <v>1.57</v>
      </c>
      <c r="H58" s="2608"/>
      <c r="I58" s="2568">
        <v>1</v>
      </c>
      <c r="J58" s="2569" t="s">
        <v>1586</v>
      </c>
      <c r="K58" s="2568"/>
      <c r="L58" s="2609" t="s">
        <v>4903</v>
      </c>
      <c r="M58" s="2569" t="s">
        <v>2906</v>
      </c>
      <c r="N58" s="2569" t="s">
        <v>2908</v>
      </c>
      <c r="O58" s="2568"/>
      <c r="P58" s="2568"/>
      <c r="Q58" s="2568"/>
      <c r="R58" s="2569">
        <v>260</v>
      </c>
      <c r="S58" s="2569">
        <v>302</v>
      </c>
    </row>
    <row r="59" spans="1:19" ht="18.600000000000001" customHeight="1">
      <c r="A59" s="2553">
        <v>4</v>
      </c>
      <c r="B59" s="2569" t="s">
        <v>2909</v>
      </c>
      <c r="C59" s="2569" t="s">
        <v>2910</v>
      </c>
      <c r="D59" s="2566">
        <v>138</v>
      </c>
      <c r="E59" s="2566">
        <v>138</v>
      </c>
      <c r="F59" s="2567" t="s">
        <v>3698</v>
      </c>
      <c r="G59" s="2599">
        <v>0.93</v>
      </c>
      <c r="H59" s="2608"/>
      <c r="I59" s="2568">
        <v>1</v>
      </c>
      <c r="J59" s="2569" t="s">
        <v>3699</v>
      </c>
      <c r="K59" s="2568">
        <v>4</v>
      </c>
      <c r="L59" s="2609"/>
      <c r="M59" s="2569" t="s">
        <v>4900</v>
      </c>
      <c r="N59" s="2569" t="s">
        <v>2910</v>
      </c>
      <c r="O59" s="2568" t="s">
        <v>4865</v>
      </c>
      <c r="P59" s="2568">
        <v>1965</v>
      </c>
      <c r="Q59" s="2568" t="s">
        <v>4865</v>
      </c>
      <c r="R59" s="2569">
        <v>260</v>
      </c>
      <c r="S59" s="2569">
        <v>302</v>
      </c>
    </row>
    <row r="60" spans="1:19" ht="18.600000000000001" customHeight="1">
      <c r="A60" s="2553">
        <v>5</v>
      </c>
      <c r="B60" s="2569" t="s">
        <v>2909</v>
      </c>
      <c r="C60" s="2569" t="s">
        <v>2910</v>
      </c>
      <c r="D60" s="2566">
        <v>138</v>
      </c>
      <c r="E60" s="2566">
        <v>138</v>
      </c>
      <c r="F60" s="2567" t="s">
        <v>3708</v>
      </c>
      <c r="G60" s="2599"/>
      <c r="H60" s="2611">
        <v>1.39</v>
      </c>
      <c r="I60" s="2568">
        <v>1</v>
      </c>
      <c r="J60" s="2569" t="s">
        <v>1586</v>
      </c>
      <c r="K60" s="2568">
        <v>5</v>
      </c>
      <c r="L60" s="2609" t="s">
        <v>4906</v>
      </c>
      <c r="M60" s="2569" t="s">
        <v>4900</v>
      </c>
      <c r="N60" s="2569" t="s">
        <v>2910</v>
      </c>
      <c r="O60" s="2568" t="s">
        <v>4865</v>
      </c>
      <c r="P60" s="2568">
        <v>1965</v>
      </c>
      <c r="Q60" s="2568" t="s">
        <v>4865</v>
      </c>
      <c r="R60" s="2569">
        <v>260</v>
      </c>
      <c r="S60" s="2569">
        <v>302</v>
      </c>
    </row>
    <row r="61" spans="1:19" ht="18.600000000000001" customHeight="1">
      <c r="A61" s="2568">
        <v>6</v>
      </c>
      <c r="B61" s="2569" t="s">
        <v>4907</v>
      </c>
      <c r="C61" s="2569" t="s">
        <v>1601</v>
      </c>
      <c r="D61" s="2566">
        <v>138</v>
      </c>
      <c r="E61" s="2566">
        <v>138</v>
      </c>
      <c r="F61" s="2575" t="s">
        <v>1595</v>
      </c>
      <c r="G61" s="2599">
        <v>4.71</v>
      </c>
      <c r="H61" s="2611"/>
      <c r="I61" s="2568">
        <v>1</v>
      </c>
      <c r="J61" s="2569" t="s">
        <v>1586</v>
      </c>
      <c r="K61" s="2568">
        <v>6</v>
      </c>
      <c r="L61" s="2609" t="s">
        <v>4908</v>
      </c>
      <c r="M61" s="2569" t="s">
        <v>1597</v>
      </c>
      <c r="N61" s="2569" t="s">
        <v>1601</v>
      </c>
      <c r="O61" s="2568" t="s">
        <v>4865</v>
      </c>
      <c r="P61" s="2568">
        <v>1965</v>
      </c>
      <c r="Q61" s="2568" t="s">
        <v>4865</v>
      </c>
      <c r="R61" s="2569">
        <v>260</v>
      </c>
      <c r="S61" s="2569">
        <v>302</v>
      </c>
    </row>
    <row r="62" spans="1:19" ht="18.600000000000001" customHeight="1">
      <c r="A62" s="2568"/>
      <c r="B62" s="2610" t="s">
        <v>2911</v>
      </c>
      <c r="C62" s="2569" t="s">
        <v>2906</v>
      </c>
      <c r="D62" s="2566">
        <v>138</v>
      </c>
      <c r="E62" s="2566">
        <v>138</v>
      </c>
      <c r="F62" s="2575" t="s">
        <v>3698</v>
      </c>
      <c r="G62" s="2599">
        <v>0.57999999999999996</v>
      </c>
      <c r="H62" s="2611"/>
      <c r="I62" s="2568"/>
      <c r="J62" s="2569"/>
      <c r="K62" s="2568"/>
      <c r="L62" s="2609"/>
      <c r="M62" s="2610" t="s">
        <v>2911</v>
      </c>
      <c r="N62" s="2569" t="s">
        <v>2906</v>
      </c>
      <c r="O62" s="2568"/>
      <c r="P62" s="2568" t="s">
        <v>4904</v>
      </c>
      <c r="Q62" s="2568" t="s">
        <v>4909</v>
      </c>
      <c r="R62" s="2608" t="s">
        <v>4909</v>
      </c>
      <c r="S62" s="2569" t="s">
        <v>4909</v>
      </c>
    </row>
    <row r="63" spans="1:19" ht="18.600000000000001" customHeight="1">
      <c r="A63" s="2568"/>
      <c r="B63" s="2610" t="s">
        <v>3717</v>
      </c>
      <c r="C63" s="2569" t="s">
        <v>2908</v>
      </c>
      <c r="D63" s="2566">
        <v>138</v>
      </c>
      <c r="E63" s="2566">
        <v>138</v>
      </c>
      <c r="F63" s="2575" t="s">
        <v>3708</v>
      </c>
      <c r="G63" s="2599">
        <v>1.57</v>
      </c>
      <c r="H63" s="2611"/>
      <c r="I63" s="2568"/>
      <c r="J63" s="2569"/>
      <c r="K63" s="2568"/>
      <c r="L63" s="2609"/>
      <c r="M63" s="2610" t="s">
        <v>3717</v>
      </c>
      <c r="N63" s="2569" t="s">
        <v>2908</v>
      </c>
      <c r="O63" s="2568"/>
      <c r="P63" s="2568"/>
      <c r="Q63" s="2568"/>
      <c r="R63" s="2569">
        <v>260</v>
      </c>
      <c r="S63" s="2569">
        <v>302</v>
      </c>
    </row>
    <row r="64" spans="1:19" ht="18.600000000000001" customHeight="1">
      <c r="A64" s="2568">
        <v>7</v>
      </c>
      <c r="B64" s="2569" t="s">
        <v>3718</v>
      </c>
      <c r="C64" s="2569" t="s">
        <v>1597</v>
      </c>
      <c r="D64" s="2566">
        <v>138</v>
      </c>
      <c r="E64" s="2566">
        <v>138</v>
      </c>
      <c r="F64" s="2567" t="s">
        <v>3708</v>
      </c>
      <c r="G64" s="2599"/>
      <c r="H64" s="2608">
        <v>1.94</v>
      </c>
      <c r="I64" s="2568">
        <v>1</v>
      </c>
      <c r="J64" s="2569" t="s">
        <v>1586</v>
      </c>
      <c r="K64" s="2568">
        <v>7</v>
      </c>
      <c r="L64" s="2609" t="s">
        <v>4910</v>
      </c>
      <c r="M64" s="2569" t="s">
        <v>2910</v>
      </c>
      <c r="N64" s="2569" t="s">
        <v>1597</v>
      </c>
      <c r="O64" s="2612" t="s">
        <v>4865</v>
      </c>
      <c r="P64" s="2568">
        <v>1965</v>
      </c>
      <c r="Q64" s="2568" t="s">
        <v>4865</v>
      </c>
      <c r="R64" s="2608">
        <v>260</v>
      </c>
      <c r="S64" s="2569">
        <v>302</v>
      </c>
    </row>
    <row r="65" spans="1:23" ht="18.600000000000001" customHeight="1">
      <c r="A65" s="2568">
        <v>8</v>
      </c>
      <c r="B65" s="2569" t="s">
        <v>2874</v>
      </c>
      <c r="C65" s="2569" t="s">
        <v>2875</v>
      </c>
      <c r="D65" s="2566">
        <v>138</v>
      </c>
      <c r="E65" s="2566">
        <v>138</v>
      </c>
      <c r="F65" s="2575" t="s">
        <v>1595</v>
      </c>
      <c r="G65" s="2569">
        <v>0.32</v>
      </c>
      <c r="H65" s="2608">
        <v>3.38</v>
      </c>
      <c r="I65" s="2568">
        <v>1</v>
      </c>
      <c r="J65" s="2569" t="s">
        <v>1586</v>
      </c>
      <c r="K65" s="2568">
        <v>8</v>
      </c>
      <c r="L65" s="2609" t="s">
        <v>4911</v>
      </c>
      <c r="M65" s="2569" t="s">
        <v>4900</v>
      </c>
      <c r="N65" s="2569" t="s">
        <v>2875</v>
      </c>
      <c r="O65" s="2568" t="s">
        <v>4834</v>
      </c>
      <c r="P65" s="2568">
        <v>1965</v>
      </c>
      <c r="Q65" s="2568" t="s">
        <v>4882</v>
      </c>
      <c r="R65" s="2608">
        <v>260</v>
      </c>
      <c r="S65" s="2569">
        <v>302</v>
      </c>
    </row>
    <row r="66" spans="1:23" ht="18.600000000000001" customHeight="1">
      <c r="A66" s="2568">
        <v>9</v>
      </c>
      <c r="B66" s="2569" t="s">
        <v>2876</v>
      </c>
      <c r="C66" s="2569" t="s">
        <v>2877</v>
      </c>
      <c r="D66" s="2566">
        <v>138</v>
      </c>
      <c r="E66" s="2566">
        <v>138</v>
      </c>
      <c r="F66" s="2567" t="s">
        <v>3698</v>
      </c>
      <c r="G66" s="2569">
        <v>0.67</v>
      </c>
      <c r="H66" s="2608"/>
      <c r="I66" s="2568">
        <v>1</v>
      </c>
      <c r="J66" s="2569" t="s">
        <v>3699</v>
      </c>
      <c r="K66" s="2568">
        <v>9</v>
      </c>
      <c r="L66" s="2609" t="s">
        <v>4911</v>
      </c>
      <c r="M66" s="2569" t="s">
        <v>2875</v>
      </c>
      <c r="N66" s="2569" t="s">
        <v>2877</v>
      </c>
      <c r="O66" s="2568" t="s">
        <v>4862</v>
      </c>
      <c r="P66" s="2568">
        <v>1972</v>
      </c>
      <c r="Q66" s="2568" t="s">
        <v>4865</v>
      </c>
      <c r="R66" s="2608">
        <v>260</v>
      </c>
      <c r="S66" s="2569">
        <v>302</v>
      </c>
    </row>
    <row r="67" spans="1:23" ht="18.600000000000001" customHeight="1">
      <c r="A67" s="2568">
        <v>10</v>
      </c>
      <c r="B67" s="2569" t="s">
        <v>2878</v>
      </c>
      <c r="C67" s="2569" t="s">
        <v>2875</v>
      </c>
      <c r="D67" s="2566">
        <v>138</v>
      </c>
      <c r="E67" s="2566">
        <v>138</v>
      </c>
      <c r="F67" s="2567" t="s">
        <v>3698</v>
      </c>
      <c r="G67" s="2569">
        <v>0.67</v>
      </c>
      <c r="H67" s="2608"/>
      <c r="I67" s="2568">
        <v>1</v>
      </c>
      <c r="J67" s="2569" t="s">
        <v>3699</v>
      </c>
      <c r="K67" s="2568">
        <v>10</v>
      </c>
      <c r="L67" s="2609" t="s">
        <v>4912</v>
      </c>
      <c r="M67" s="2569" t="s">
        <v>2877</v>
      </c>
      <c r="N67" s="2569" t="s">
        <v>2875</v>
      </c>
      <c r="O67" s="2568" t="s">
        <v>4862</v>
      </c>
      <c r="P67" s="2568">
        <v>1972</v>
      </c>
      <c r="Q67" s="2568" t="s">
        <v>4865</v>
      </c>
      <c r="R67" s="2608">
        <v>260</v>
      </c>
      <c r="S67" s="2569">
        <v>302</v>
      </c>
    </row>
    <row r="68" spans="1:23" ht="18.600000000000001" customHeight="1">
      <c r="A68" s="2568">
        <v>11</v>
      </c>
      <c r="B68" s="2569" t="s">
        <v>2879</v>
      </c>
      <c r="C68" s="2569" t="s">
        <v>2880</v>
      </c>
      <c r="D68" s="2566">
        <v>138</v>
      </c>
      <c r="E68" s="2566">
        <v>138</v>
      </c>
      <c r="F68" s="2575" t="s">
        <v>1580</v>
      </c>
      <c r="G68" s="2569"/>
      <c r="H68" s="2608">
        <v>6.32</v>
      </c>
      <c r="I68" s="2568">
        <v>1</v>
      </c>
      <c r="J68" s="2569" t="s">
        <v>1581</v>
      </c>
      <c r="K68" s="2568">
        <v>11</v>
      </c>
      <c r="L68" s="2609" t="s">
        <v>4912</v>
      </c>
      <c r="M68" s="2569" t="s">
        <v>2875</v>
      </c>
      <c r="N68" s="2569" t="s">
        <v>2880</v>
      </c>
      <c r="O68" s="2568" t="s">
        <v>4834</v>
      </c>
      <c r="P68" s="2568">
        <v>1965</v>
      </c>
      <c r="Q68" s="2568" t="s">
        <v>4882</v>
      </c>
      <c r="R68" s="2608">
        <v>260</v>
      </c>
      <c r="S68" s="2569">
        <v>302</v>
      </c>
    </row>
    <row r="69" spans="1:23" ht="18.600000000000001" customHeight="1">
      <c r="A69" s="2568">
        <v>12</v>
      </c>
      <c r="B69" s="2569" t="s">
        <v>5336</v>
      </c>
      <c r="C69" s="2569" t="s">
        <v>2881</v>
      </c>
      <c r="D69" s="2566">
        <v>138</v>
      </c>
      <c r="E69" s="2566">
        <v>138</v>
      </c>
      <c r="F69" s="2575" t="s">
        <v>1580</v>
      </c>
      <c r="G69" s="2569">
        <v>2.37</v>
      </c>
      <c r="H69" s="2608">
        <v>2.37</v>
      </c>
      <c r="I69" s="2568">
        <v>1</v>
      </c>
      <c r="J69" s="2569" t="s">
        <v>1581</v>
      </c>
      <c r="K69" s="3125">
        <v>12</v>
      </c>
      <c r="L69" s="2609" t="s">
        <v>5337</v>
      </c>
      <c r="M69" s="2569" t="s">
        <v>2880</v>
      </c>
      <c r="N69" s="2569" t="s">
        <v>2881</v>
      </c>
      <c r="O69" s="2568" t="s">
        <v>4865</v>
      </c>
      <c r="P69" s="2568">
        <v>1965</v>
      </c>
      <c r="Q69" s="2568" t="s">
        <v>4865</v>
      </c>
      <c r="R69" s="2608">
        <v>260</v>
      </c>
      <c r="S69" s="2569">
        <v>302</v>
      </c>
    </row>
    <row r="70" spans="1:23" ht="18.600000000000001" customHeight="1">
      <c r="A70" s="2568">
        <v>13</v>
      </c>
      <c r="B70" s="2569" t="s">
        <v>5336</v>
      </c>
      <c r="C70" s="2569" t="s">
        <v>5332</v>
      </c>
      <c r="D70" s="2566">
        <v>138</v>
      </c>
      <c r="E70" s="2566">
        <v>138</v>
      </c>
      <c r="F70" s="2575" t="s">
        <v>5333</v>
      </c>
      <c r="G70" s="2613">
        <v>0.1</v>
      </c>
      <c r="H70" s="2613">
        <v>0.1</v>
      </c>
      <c r="I70" s="2568">
        <v>1</v>
      </c>
      <c r="J70" s="2569" t="s">
        <v>1586</v>
      </c>
      <c r="K70" s="3125">
        <v>13</v>
      </c>
      <c r="L70" s="2609" t="s">
        <v>5337</v>
      </c>
      <c r="M70" s="2569" t="s">
        <v>2880</v>
      </c>
      <c r="N70" s="2569" t="s">
        <v>5332</v>
      </c>
      <c r="O70" s="2568" t="s">
        <v>4865</v>
      </c>
      <c r="P70" s="2568">
        <v>2013</v>
      </c>
      <c r="Q70" s="2568" t="s">
        <v>5338</v>
      </c>
      <c r="R70" s="2608">
        <v>260</v>
      </c>
      <c r="S70" s="2569">
        <v>302</v>
      </c>
    </row>
    <row r="71" spans="1:23" ht="18.600000000000001" customHeight="1">
      <c r="A71" s="2568">
        <v>14</v>
      </c>
      <c r="B71" s="2569" t="s">
        <v>5339</v>
      </c>
      <c r="C71" s="2569" t="s">
        <v>2881</v>
      </c>
      <c r="D71" s="2566">
        <v>138</v>
      </c>
      <c r="E71" s="2566">
        <v>138</v>
      </c>
      <c r="F71" s="2575" t="s">
        <v>5333</v>
      </c>
      <c r="G71" s="3129">
        <v>0.1</v>
      </c>
      <c r="H71" s="2613">
        <v>0.1</v>
      </c>
      <c r="I71" s="2568">
        <v>1</v>
      </c>
      <c r="J71" s="2569" t="s">
        <v>1581</v>
      </c>
      <c r="K71" s="3125">
        <v>14</v>
      </c>
      <c r="L71" s="2609" t="s">
        <v>4913</v>
      </c>
      <c r="M71" s="2569" t="s">
        <v>5332</v>
      </c>
      <c r="N71" s="2569" t="s">
        <v>2881</v>
      </c>
      <c r="O71" s="2568" t="s">
        <v>4865</v>
      </c>
      <c r="P71" s="2568">
        <v>2013</v>
      </c>
      <c r="Q71" s="2568" t="s">
        <v>5338</v>
      </c>
      <c r="R71" s="2608">
        <v>260</v>
      </c>
      <c r="S71" s="2569">
        <v>302</v>
      </c>
    </row>
    <row r="72" spans="1:23" ht="18.600000000000001" customHeight="1">
      <c r="A72" s="2568"/>
      <c r="B72" s="2569" t="s">
        <v>5339</v>
      </c>
      <c r="C72" s="2569" t="s">
        <v>2881</v>
      </c>
      <c r="D72" s="2566">
        <v>138</v>
      </c>
      <c r="E72" s="2566">
        <v>138</v>
      </c>
      <c r="F72" s="2575" t="s">
        <v>1595</v>
      </c>
      <c r="G72" s="2650">
        <v>0.38</v>
      </c>
      <c r="H72" s="2608"/>
      <c r="I72" s="2568">
        <v>1</v>
      </c>
      <c r="J72" s="2569" t="s">
        <v>1581</v>
      </c>
      <c r="K72" s="2568"/>
      <c r="L72" s="2609" t="s">
        <v>4913</v>
      </c>
      <c r="M72" s="2569" t="s">
        <v>5332</v>
      </c>
      <c r="N72" s="2569" t="s">
        <v>2881</v>
      </c>
      <c r="O72" s="2568" t="s">
        <v>4865</v>
      </c>
      <c r="P72" s="2568">
        <v>1965</v>
      </c>
      <c r="Q72" s="2568" t="s">
        <v>4882</v>
      </c>
      <c r="R72" s="2608">
        <v>260</v>
      </c>
      <c r="S72" s="2569">
        <v>302</v>
      </c>
    </row>
    <row r="73" spans="1:23" ht="18.600000000000001" customHeight="1">
      <c r="A73" s="2568"/>
      <c r="B73" s="2569" t="s">
        <v>5339</v>
      </c>
      <c r="C73" s="2569" t="s">
        <v>2881</v>
      </c>
      <c r="D73" s="2566">
        <v>138</v>
      </c>
      <c r="E73" s="2566">
        <v>138</v>
      </c>
      <c r="F73" s="2575" t="s">
        <v>1595</v>
      </c>
      <c r="G73" s="2650">
        <v>0.44</v>
      </c>
      <c r="H73" s="2608"/>
      <c r="I73" s="2568">
        <v>1</v>
      </c>
      <c r="J73" s="2569" t="s">
        <v>1586</v>
      </c>
      <c r="K73" s="2568"/>
      <c r="L73" s="2609" t="s">
        <v>4913</v>
      </c>
      <c r="M73" s="2569" t="s">
        <v>5332</v>
      </c>
      <c r="N73" s="2569" t="s">
        <v>2881</v>
      </c>
      <c r="O73" s="2568" t="s">
        <v>4865</v>
      </c>
      <c r="P73" s="2568">
        <v>1965</v>
      </c>
      <c r="Q73" s="2568" t="s">
        <v>4882</v>
      </c>
      <c r="R73" s="2608">
        <v>260</v>
      </c>
      <c r="S73" s="2569">
        <v>302</v>
      </c>
    </row>
    <row r="74" spans="1:23" ht="18.600000000000001" customHeight="1">
      <c r="A74" s="2568">
        <v>15</v>
      </c>
      <c r="B74" s="2569" t="s">
        <v>2882</v>
      </c>
      <c r="C74" s="2569" t="s">
        <v>2883</v>
      </c>
      <c r="D74" s="2566">
        <v>138</v>
      </c>
      <c r="E74" s="2566">
        <v>138</v>
      </c>
      <c r="F74" s="2575" t="s">
        <v>1595</v>
      </c>
      <c r="G74" s="2613"/>
      <c r="H74" s="2613">
        <v>1.6</v>
      </c>
      <c r="I74" s="2568">
        <v>1</v>
      </c>
      <c r="J74" s="2569" t="s">
        <v>2884</v>
      </c>
      <c r="K74" s="2568">
        <v>15</v>
      </c>
      <c r="L74" s="2609" t="s">
        <v>4914</v>
      </c>
      <c r="M74" s="2569" t="s">
        <v>4888</v>
      </c>
      <c r="N74" s="2569" t="s">
        <v>2883</v>
      </c>
      <c r="O74" s="2568" t="s">
        <v>4865</v>
      </c>
      <c r="P74" s="2568">
        <v>2007</v>
      </c>
      <c r="Q74" s="2568" t="s">
        <v>4915</v>
      </c>
      <c r="R74" s="2608" t="s">
        <v>4909</v>
      </c>
      <c r="S74" s="2569" t="s">
        <v>4909</v>
      </c>
      <c r="T74" s="1905"/>
      <c r="U74" s="1905"/>
      <c r="V74" s="1905"/>
      <c r="W74" s="1905"/>
    </row>
    <row r="75" spans="1:23" ht="18.600000000000001" customHeight="1">
      <c r="A75" s="2568">
        <v>16</v>
      </c>
      <c r="B75" s="2569" t="s">
        <v>2882</v>
      </c>
      <c r="C75" s="2569" t="s">
        <v>2883</v>
      </c>
      <c r="D75" s="2566">
        <v>138</v>
      </c>
      <c r="E75" s="2566">
        <v>138</v>
      </c>
      <c r="F75" s="2575" t="s">
        <v>1595</v>
      </c>
      <c r="G75" s="2569">
        <v>2.7</v>
      </c>
      <c r="H75" s="2608"/>
      <c r="I75" s="2568">
        <v>1</v>
      </c>
      <c r="J75" s="2569" t="s">
        <v>2884</v>
      </c>
      <c r="K75" s="2568">
        <v>16</v>
      </c>
      <c r="L75" s="2609" t="s">
        <v>4865</v>
      </c>
      <c r="M75" s="2569" t="s">
        <v>4888</v>
      </c>
      <c r="N75" s="2569" t="s">
        <v>2883</v>
      </c>
      <c r="O75" s="2568" t="s">
        <v>4865</v>
      </c>
      <c r="P75" s="2568" t="s">
        <v>4865</v>
      </c>
      <c r="Q75" s="2568" t="s">
        <v>4865</v>
      </c>
      <c r="R75" s="2608" t="s">
        <v>4909</v>
      </c>
      <c r="S75" s="2569" t="s">
        <v>4909</v>
      </c>
      <c r="T75" s="1905"/>
      <c r="U75" s="1905"/>
      <c r="V75" s="1905"/>
      <c r="W75" s="1905"/>
    </row>
    <row r="76" spans="1:23" ht="18.600000000000001" customHeight="1">
      <c r="A76" s="2568"/>
      <c r="B76" s="2569" t="s">
        <v>2885</v>
      </c>
      <c r="C76" s="2569" t="s">
        <v>2886</v>
      </c>
      <c r="D76" s="2566">
        <v>138</v>
      </c>
      <c r="E76" s="2566">
        <v>138</v>
      </c>
      <c r="F76" s="2575" t="s">
        <v>1595</v>
      </c>
      <c r="G76" s="2569">
        <v>3.2</v>
      </c>
      <c r="H76" s="2613"/>
      <c r="I76" s="2568">
        <v>1</v>
      </c>
      <c r="J76" s="2569" t="s">
        <v>2884</v>
      </c>
      <c r="K76" s="2568"/>
      <c r="L76" s="2609" t="s">
        <v>4916</v>
      </c>
      <c r="M76" s="2569" t="s">
        <v>2883</v>
      </c>
      <c r="N76" s="2569" t="s">
        <v>2886</v>
      </c>
      <c r="O76" s="2568" t="s">
        <v>4865</v>
      </c>
      <c r="P76" s="2568" t="s">
        <v>4865</v>
      </c>
      <c r="Q76" s="2568" t="s">
        <v>4865</v>
      </c>
      <c r="R76" s="2608" t="s">
        <v>4909</v>
      </c>
      <c r="S76" s="2569" t="s">
        <v>4909</v>
      </c>
      <c r="T76" s="1905"/>
      <c r="U76" s="1905"/>
      <c r="V76" s="1905"/>
      <c r="W76" s="1905"/>
    </row>
    <row r="77" spans="1:23" ht="18.600000000000001" customHeight="1">
      <c r="A77" s="2568">
        <v>18</v>
      </c>
      <c r="B77" s="2569" t="s">
        <v>2887</v>
      </c>
      <c r="C77" s="2569" t="s">
        <v>2908</v>
      </c>
      <c r="D77" s="2566">
        <v>138</v>
      </c>
      <c r="E77" s="2566">
        <v>138</v>
      </c>
      <c r="F77" s="2575" t="s">
        <v>1595</v>
      </c>
      <c r="G77" s="2569">
        <v>2.9</v>
      </c>
      <c r="H77" s="2608"/>
      <c r="I77" s="2568">
        <v>1</v>
      </c>
      <c r="J77" s="2569" t="s">
        <v>2884</v>
      </c>
      <c r="K77" s="2568">
        <v>18</v>
      </c>
      <c r="L77" s="2609" t="s">
        <v>4917</v>
      </c>
      <c r="M77" s="2569" t="s">
        <v>2886</v>
      </c>
      <c r="N77" s="2569" t="s">
        <v>2908</v>
      </c>
      <c r="O77" s="2568" t="s">
        <v>4865</v>
      </c>
      <c r="P77" s="2568" t="s">
        <v>4865</v>
      </c>
      <c r="Q77" s="2568" t="s">
        <v>4865</v>
      </c>
      <c r="R77" s="2608">
        <v>208</v>
      </c>
      <c r="S77" s="2569">
        <v>244</v>
      </c>
    </row>
    <row r="78" spans="1:23" ht="18.600000000000001" customHeight="1">
      <c r="A78" s="2568">
        <v>21</v>
      </c>
      <c r="B78" s="2569" t="s">
        <v>2888</v>
      </c>
      <c r="C78" s="2569" t="s">
        <v>1597</v>
      </c>
      <c r="D78" s="2566">
        <v>138</v>
      </c>
      <c r="E78" s="2566">
        <v>138</v>
      </c>
      <c r="F78" s="2575" t="s">
        <v>3698</v>
      </c>
      <c r="G78" s="2569">
        <v>0.13</v>
      </c>
      <c r="H78" s="2608"/>
      <c r="I78" s="2568">
        <v>1</v>
      </c>
      <c r="J78" s="2569" t="s">
        <v>3699</v>
      </c>
      <c r="K78" s="2568">
        <v>21</v>
      </c>
      <c r="L78" s="2609" t="s">
        <v>4918</v>
      </c>
      <c r="M78" s="2569" t="s">
        <v>4919</v>
      </c>
      <c r="N78" s="2569" t="s">
        <v>1597</v>
      </c>
      <c r="O78" s="2568" t="s">
        <v>4865</v>
      </c>
      <c r="P78" s="2568">
        <v>1981</v>
      </c>
      <c r="Q78" s="2568" t="s">
        <v>4882</v>
      </c>
      <c r="R78" s="2608">
        <v>500</v>
      </c>
      <c r="S78" s="2569">
        <v>580</v>
      </c>
    </row>
    <row r="79" spans="1:23" ht="18.600000000000001" customHeight="1">
      <c r="A79" s="2568">
        <v>22</v>
      </c>
      <c r="B79" s="2569" t="s">
        <v>2889</v>
      </c>
      <c r="C79" s="2569" t="s">
        <v>1597</v>
      </c>
      <c r="D79" s="2566">
        <v>138</v>
      </c>
      <c r="E79" s="2566">
        <v>138</v>
      </c>
      <c r="F79" s="2575" t="s">
        <v>3698</v>
      </c>
      <c r="G79" s="2569">
        <v>0.13</v>
      </c>
      <c r="H79" s="2608"/>
      <c r="I79" s="2568">
        <v>1</v>
      </c>
      <c r="J79" s="2569" t="s">
        <v>3699</v>
      </c>
      <c r="K79" s="2568">
        <v>22</v>
      </c>
      <c r="L79" s="2609" t="s">
        <v>4920</v>
      </c>
      <c r="M79" s="2569" t="s">
        <v>4919</v>
      </c>
      <c r="N79" s="2569" t="s">
        <v>1597</v>
      </c>
      <c r="O79" s="2568" t="s">
        <v>4865</v>
      </c>
      <c r="P79" s="2568">
        <v>1981</v>
      </c>
      <c r="Q79" s="2568" t="s">
        <v>4865</v>
      </c>
      <c r="R79" s="2608">
        <v>500</v>
      </c>
      <c r="S79" s="2569">
        <v>580</v>
      </c>
    </row>
    <row r="80" spans="1:23" s="2615" customFormat="1" ht="18.600000000000001" customHeight="1">
      <c r="A80" s="2568">
        <v>23</v>
      </c>
      <c r="B80" s="2569" t="s">
        <v>2890</v>
      </c>
      <c r="C80" s="2569" t="s">
        <v>4780</v>
      </c>
      <c r="D80" s="2566">
        <v>138</v>
      </c>
      <c r="E80" s="2566">
        <v>138</v>
      </c>
      <c r="F80" s="2575" t="s">
        <v>1580</v>
      </c>
      <c r="G80" s="2569">
        <v>0.25</v>
      </c>
      <c r="H80" s="2614"/>
      <c r="I80" s="2568">
        <v>1</v>
      </c>
      <c r="J80" s="2569" t="s">
        <v>1586</v>
      </c>
      <c r="K80" s="2568">
        <v>23</v>
      </c>
      <c r="L80" s="2609" t="s">
        <v>4921</v>
      </c>
      <c r="M80" s="2569" t="s">
        <v>2453</v>
      </c>
      <c r="N80" s="2569" t="s">
        <v>4780</v>
      </c>
      <c r="O80" s="2568" t="s">
        <v>4865</v>
      </c>
      <c r="P80" s="2568">
        <v>1974</v>
      </c>
      <c r="Q80" s="2568" t="s">
        <v>4897</v>
      </c>
      <c r="R80" s="2608">
        <v>208</v>
      </c>
      <c r="S80" s="2569">
        <v>244</v>
      </c>
    </row>
    <row r="81" spans="1:19" s="2615" customFormat="1" ht="18.600000000000001" customHeight="1">
      <c r="A81" s="2568">
        <v>24</v>
      </c>
      <c r="B81" s="2569" t="s">
        <v>2890</v>
      </c>
      <c r="C81" s="2569" t="s">
        <v>4780</v>
      </c>
      <c r="D81" s="2566">
        <v>138</v>
      </c>
      <c r="E81" s="2566">
        <v>138</v>
      </c>
      <c r="F81" s="2575" t="s">
        <v>1595</v>
      </c>
      <c r="G81" s="2569">
        <v>4.0999999999999996</v>
      </c>
      <c r="H81" s="2613">
        <v>0.66</v>
      </c>
      <c r="I81" s="2568">
        <v>1</v>
      </c>
      <c r="J81" s="2569" t="s">
        <v>2891</v>
      </c>
      <c r="K81" s="2568">
        <v>24</v>
      </c>
      <c r="L81" s="2609" t="s">
        <v>4865</v>
      </c>
      <c r="M81" s="2569" t="s">
        <v>2453</v>
      </c>
      <c r="N81" s="2569" t="s">
        <v>4780</v>
      </c>
      <c r="O81" s="2568" t="s">
        <v>4865</v>
      </c>
      <c r="P81" s="2568">
        <v>1974</v>
      </c>
      <c r="Q81" s="2568" t="s">
        <v>4865</v>
      </c>
      <c r="R81" s="2608">
        <v>208</v>
      </c>
      <c r="S81" s="2569">
        <v>244</v>
      </c>
    </row>
    <row r="82" spans="1:19" s="2616" customFormat="1" ht="18.600000000000001" customHeight="1">
      <c r="A82" s="2568">
        <v>25</v>
      </c>
      <c r="B82" s="2569" t="s">
        <v>2890</v>
      </c>
      <c r="C82" s="2569" t="s">
        <v>4780</v>
      </c>
      <c r="D82" s="2566">
        <v>138</v>
      </c>
      <c r="E82" s="2566">
        <v>138</v>
      </c>
      <c r="F82" s="2575" t="s">
        <v>3703</v>
      </c>
      <c r="G82" s="2569">
        <v>3.28</v>
      </c>
      <c r="H82" s="2614"/>
      <c r="I82" s="2568">
        <v>1</v>
      </c>
      <c r="J82" s="2569" t="s">
        <v>2892</v>
      </c>
      <c r="K82" s="2568">
        <v>25</v>
      </c>
      <c r="L82" s="2609" t="s">
        <v>4921</v>
      </c>
      <c r="M82" s="2569" t="s">
        <v>2453</v>
      </c>
      <c r="N82" s="2569" t="s">
        <v>4780</v>
      </c>
      <c r="O82" s="2568" t="s">
        <v>4865</v>
      </c>
      <c r="P82" s="2568">
        <v>1974</v>
      </c>
      <c r="Q82" s="2568" t="s">
        <v>4897</v>
      </c>
      <c r="R82" s="2608">
        <v>208</v>
      </c>
      <c r="S82" s="2569">
        <v>244</v>
      </c>
    </row>
    <row r="83" spans="1:19" s="2616" customFormat="1" ht="18.600000000000001" customHeight="1">
      <c r="A83" s="2617"/>
      <c r="B83" s="2569" t="s">
        <v>2890</v>
      </c>
      <c r="C83" s="2569" t="s">
        <v>4780</v>
      </c>
      <c r="D83" s="2566">
        <v>138</v>
      </c>
      <c r="E83" s="2566">
        <v>138</v>
      </c>
      <c r="F83" s="2575" t="s">
        <v>3698</v>
      </c>
      <c r="G83" s="2569">
        <v>1.86</v>
      </c>
      <c r="H83" s="2614"/>
      <c r="I83" s="2568">
        <v>1</v>
      </c>
      <c r="J83" s="2569" t="s">
        <v>4922</v>
      </c>
      <c r="K83" s="2618"/>
      <c r="L83" s="2609" t="s">
        <v>4865</v>
      </c>
      <c r="M83" s="2569" t="s">
        <v>2453</v>
      </c>
      <c r="N83" s="2569" t="s">
        <v>4780</v>
      </c>
      <c r="O83" s="2568" t="s">
        <v>4865</v>
      </c>
      <c r="P83" s="2568">
        <v>2011</v>
      </c>
      <c r="Q83" s="2568" t="s">
        <v>4923</v>
      </c>
      <c r="R83" s="2608">
        <v>305</v>
      </c>
      <c r="S83" s="2569">
        <v>366</v>
      </c>
    </row>
    <row r="84" spans="1:19" s="2615" customFormat="1" ht="18.600000000000001" customHeight="1">
      <c r="A84" s="2618"/>
      <c r="B84" s="2569" t="s">
        <v>4777</v>
      </c>
      <c r="C84" s="2569" t="s">
        <v>3707</v>
      </c>
      <c r="D84" s="2566">
        <v>138</v>
      </c>
      <c r="E84" s="2566">
        <v>138</v>
      </c>
      <c r="F84" s="2575" t="s">
        <v>3698</v>
      </c>
      <c r="G84" s="2569">
        <v>1.86</v>
      </c>
      <c r="H84" s="2614"/>
      <c r="I84" s="2568">
        <v>1</v>
      </c>
      <c r="J84" s="2569" t="s">
        <v>4922</v>
      </c>
      <c r="K84" s="2618"/>
      <c r="L84" s="2609" t="s">
        <v>4924</v>
      </c>
      <c r="M84" s="2569" t="s">
        <v>4780</v>
      </c>
      <c r="N84" s="2569" t="s">
        <v>3707</v>
      </c>
      <c r="O84" s="2568" t="s">
        <v>4865</v>
      </c>
      <c r="P84" s="2568">
        <v>2011</v>
      </c>
      <c r="Q84" s="2568" t="s">
        <v>4923</v>
      </c>
      <c r="R84" s="2608">
        <v>305</v>
      </c>
      <c r="S84" s="2569">
        <v>366</v>
      </c>
    </row>
    <row r="85" spans="1:19" s="2615" customFormat="1" ht="18.600000000000001" customHeight="1" thickBot="1">
      <c r="A85" s="2619"/>
      <c r="B85" s="2569" t="s">
        <v>4777</v>
      </c>
      <c r="C85" s="2569" t="s">
        <v>3707</v>
      </c>
      <c r="D85" s="2566">
        <v>138</v>
      </c>
      <c r="E85" s="2566">
        <v>138</v>
      </c>
      <c r="F85" s="2575" t="s">
        <v>3703</v>
      </c>
      <c r="G85" s="2569">
        <v>1.3</v>
      </c>
      <c r="H85" s="2620"/>
      <c r="I85" s="2577">
        <v>1</v>
      </c>
      <c r="J85" s="2603" t="s">
        <v>2892</v>
      </c>
      <c r="K85" s="2619"/>
      <c r="L85" s="2577" t="s">
        <v>4865</v>
      </c>
      <c r="M85" s="2569" t="s">
        <v>4780</v>
      </c>
      <c r="N85" s="2569" t="s">
        <v>3707</v>
      </c>
      <c r="O85" s="2577" t="s">
        <v>4865</v>
      </c>
      <c r="P85" s="2577">
        <v>1974</v>
      </c>
      <c r="Q85" s="2577" t="s">
        <v>4897</v>
      </c>
      <c r="R85" s="2621">
        <v>208</v>
      </c>
      <c r="S85" s="2603">
        <v>244</v>
      </c>
    </row>
    <row r="86" spans="1:19" ht="18.600000000000001" customHeight="1" thickBot="1">
      <c r="A86" s="2584">
        <v>26</v>
      </c>
      <c r="B86" s="2622"/>
      <c r="C86" s="2585"/>
      <c r="D86" s="2586"/>
      <c r="E86" s="2586"/>
      <c r="F86" s="2587" t="s">
        <v>4925</v>
      </c>
      <c r="G86" s="2623">
        <f>SUM(G27:G43,G54:G85)</f>
        <v>77.55</v>
      </c>
      <c r="H86" s="2623">
        <f>SUM(H27:H43,H54:H85)</f>
        <v>20.790000000000006</v>
      </c>
      <c r="I86" s="2624"/>
      <c r="J86" s="2625"/>
      <c r="K86" s="2584">
        <v>26</v>
      </c>
      <c r="M86" s="2585"/>
      <c r="N86" s="2585"/>
      <c r="O86" s="3105"/>
      <c r="P86" s="3109"/>
      <c r="Q86" s="3109"/>
      <c r="R86" s="3105"/>
      <c r="S86" s="3105"/>
    </row>
    <row r="87" spans="1:19" ht="18.600000000000001" customHeight="1">
      <c r="A87" s="2564">
        <v>27</v>
      </c>
      <c r="B87" s="2565" t="s">
        <v>2893</v>
      </c>
      <c r="C87" s="2565" t="s">
        <v>1579</v>
      </c>
      <c r="D87" s="2591">
        <v>115</v>
      </c>
      <c r="E87" s="2591">
        <v>115</v>
      </c>
      <c r="F87" s="2592" t="s">
        <v>1580</v>
      </c>
      <c r="G87" s="2565">
        <v>0.08</v>
      </c>
      <c r="H87" s="2565"/>
      <c r="I87" s="2564">
        <v>1</v>
      </c>
      <c r="J87" s="2565" t="s">
        <v>1586</v>
      </c>
      <c r="K87" s="2564">
        <v>27</v>
      </c>
      <c r="L87" s="2626" t="s">
        <v>4926</v>
      </c>
      <c r="M87" s="2565" t="s">
        <v>4927</v>
      </c>
      <c r="N87" s="2565" t="s">
        <v>1579</v>
      </c>
      <c r="O87" s="2564" t="s">
        <v>4928</v>
      </c>
      <c r="P87" s="2627">
        <v>1955</v>
      </c>
      <c r="Q87" s="2564" t="s">
        <v>4882</v>
      </c>
      <c r="R87" s="2628">
        <v>196</v>
      </c>
      <c r="S87" s="2565">
        <v>196</v>
      </c>
    </row>
    <row r="88" spans="1:19" ht="18.600000000000001" customHeight="1" thickBot="1">
      <c r="A88" s="2577">
        <v>28</v>
      </c>
      <c r="B88" s="2603" t="s">
        <v>2894</v>
      </c>
      <c r="C88" s="2603" t="s">
        <v>2895</v>
      </c>
      <c r="D88" s="2604" t="s">
        <v>4929</v>
      </c>
      <c r="E88" s="2604">
        <v>115</v>
      </c>
      <c r="F88" s="2629" t="s">
        <v>3708</v>
      </c>
      <c r="G88" s="2630">
        <v>1.4</v>
      </c>
      <c r="H88" s="2630">
        <v>1.4</v>
      </c>
      <c r="I88" s="2577">
        <v>2</v>
      </c>
      <c r="J88" s="2603" t="s">
        <v>2896</v>
      </c>
      <c r="K88" s="2577">
        <v>28</v>
      </c>
      <c r="L88" s="2631" t="s">
        <v>4930</v>
      </c>
      <c r="M88" s="2603" t="s">
        <v>4931</v>
      </c>
      <c r="N88" s="2603" t="s">
        <v>2895</v>
      </c>
      <c r="O88" s="2577" t="s">
        <v>4834</v>
      </c>
      <c r="P88" s="2632" t="s">
        <v>4932</v>
      </c>
      <c r="Q88" s="2577" t="s">
        <v>4882</v>
      </c>
      <c r="R88" s="2625">
        <v>50</v>
      </c>
      <c r="S88" s="2603">
        <v>50</v>
      </c>
    </row>
    <row r="89" spans="1:19" ht="18.600000000000001" customHeight="1" thickBot="1">
      <c r="A89" s="2584">
        <v>29</v>
      </c>
      <c r="B89" s="2622"/>
      <c r="C89" s="2585"/>
      <c r="D89" s="2586"/>
      <c r="E89" s="2586"/>
      <c r="F89" s="2587" t="s">
        <v>4933</v>
      </c>
      <c r="G89" s="2588">
        <f>SUM(G87:G88)</f>
        <v>1.48</v>
      </c>
      <c r="H89" s="2623">
        <f>SUM(H87:H88)</f>
        <v>1.4</v>
      </c>
      <c r="I89" s="2633"/>
      <c r="J89" s="2588"/>
      <c r="K89" s="2584">
        <v>29</v>
      </c>
      <c r="M89" s="2585"/>
      <c r="N89" s="2585"/>
      <c r="O89" s="3105"/>
      <c r="P89" s="3109"/>
      <c r="Q89" s="3109"/>
      <c r="R89" s="3105"/>
      <c r="S89" s="3105"/>
    </row>
    <row r="90" spans="1:19" ht="18.600000000000001" customHeight="1">
      <c r="A90" s="2568">
        <v>30</v>
      </c>
      <c r="B90" s="2569" t="s">
        <v>2897</v>
      </c>
      <c r="C90" s="2569" t="s">
        <v>2898</v>
      </c>
      <c r="D90" s="2566">
        <v>69</v>
      </c>
      <c r="E90" s="2566">
        <v>69</v>
      </c>
      <c r="F90" s="2575" t="s">
        <v>1580</v>
      </c>
      <c r="G90" s="2634">
        <v>3.2</v>
      </c>
      <c r="H90" s="2634"/>
      <c r="I90" s="2568">
        <v>1</v>
      </c>
      <c r="J90" s="2565" t="s">
        <v>2899</v>
      </c>
      <c r="K90" s="2568">
        <v>30</v>
      </c>
      <c r="L90" s="2564" t="s">
        <v>4934</v>
      </c>
      <c r="M90" s="2569" t="s">
        <v>4935</v>
      </c>
      <c r="N90" s="2569" t="s">
        <v>2898</v>
      </c>
      <c r="O90" s="2564" t="s">
        <v>4834</v>
      </c>
      <c r="P90" s="2564">
        <v>1929</v>
      </c>
      <c r="Q90" s="2564" t="s">
        <v>4882</v>
      </c>
      <c r="R90" s="2628">
        <v>27</v>
      </c>
      <c r="S90" s="2628">
        <v>34</v>
      </c>
    </row>
    <row r="91" spans="1:19" ht="18.600000000000001" customHeight="1">
      <c r="A91" s="2568"/>
      <c r="B91" s="2569" t="s">
        <v>2900</v>
      </c>
      <c r="C91" s="2569" t="s">
        <v>2901</v>
      </c>
      <c r="D91" s="2566">
        <v>69</v>
      </c>
      <c r="E91" s="2566">
        <v>69</v>
      </c>
      <c r="F91" s="2575" t="s">
        <v>1595</v>
      </c>
      <c r="G91" s="2634">
        <v>10</v>
      </c>
      <c r="H91" s="2634"/>
      <c r="I91" s="2568">
        <v>1</v>
      </c>
      <c r="J91" s="2569" t="s">
        <v>2902</v>
      </c>
      <c r="K91" s="2568"/>
      <c r="L91" s="2568" t="s">
        <v>4936</v>
      </c>
      <c r="M91" s="2569" t="s">
        <v>4937</v>
      </c>
      <c r="N91" s="2569" t="s">
        <v>2901</v>
      </c>
      <c r="O91" s="2568" t="s">
        <v>4834</v>
      </c>
      <c r="P91" s="2568">
        <v>2006</v>
      </c>
      <c r="Q91" s="2568" t="s">
        <v>4938</v>
      </c>
      <c r="R91" s="2602" t="s">
        <v>4909</v>
      </c>
      <c r="S91" s="2602" t="s">
        <v>4909</v>
      </c>
    </row>
    <row r="92" spans="1:19" s="2639" customFormat="1" ht="18.600000000000001" customHeight="1">
      <c r="A92" s="2635"/>
      <c r="B92" s="2569" t="s">
        <v>2903</v>
      </c>
      <c r="C92" s="2569" t="s">
        <v>2904</v>
      </c>
      <c r="D92" s="2636">
        <v>34.5</v>
      </c>
      <c r="E92" s="2566">
        <v>69</v>
      </c>
      <c r="F92" s="2575" t="s">
        <v>1595</v>
      </c>
      <c r="G92" s="2634">
        <v>12</v>
      </c>
      <c r="H92" s="2637"/>
      <c r="I92" s="2568">
        <v>1</v>
      </c>
      <c r="J92" s="2569" t="s">
        <v>2902</v>
      </c>
      <c r="K92" s="2568"/>
      <c r="L92" s="2568" t="s">
        <v>4939</v>
      </c>
      <c r="M92" s="2569" t="s">
        <v>2901</v>
      </c>
      <c r="N92" s="2569" t="s">
        <v>2563</v>
      </c>
      <c r="O92" s="2635"/>
      <c r="P92" s="2568">
        <v>2008</v>
      </c>
      <c r="Q92" s="2568" t="s">
        <v>4915</v>
      </c>
      <c r="R92" s="2638"/>
      <c r="S92" s="2638"/>
    </row>
    <row r="93" spans="1:19" ht="18.600000000000001" customHeight="1">
      <c r="A93" s="2568">
        <v>31</v>
      </c>
      <c r="B93" s="2569" t="s">
        <v>2922</v>
      </c>
      <c r="C93" s="2569" t="s">
        <v>1590</v>
      </c>
      <c r="D93" s="2566">
        <v>69</v>
      </c>
      <c r="E93" s="2566">
        <v>69</v>
      </c>
      <c r="F93" s="2575" t="s">
        <v>3708</v>
      </c>
      <c r="G93" s="2569">
        <v>21.11</v>
      </c>
      <c r="H93" s="2569"/>
      <c r="I93" s="2568">
        <v>1</v>
      </c>
      <c r="J93" s="2569" t="s">
        <v>2923</v>
      </c>
      <c r="K93" s="2568">
        <v>31</v>
      </c>
      <c r="L93" s="2568" t="s">
        <v>4940</v>
      </c>
      <c r="M93" s="2569" t="s">
        <v>2898</v>
      </c>
      <c r="N93" s="2569" t="s">
        <v>1590</v>
      </c>
      <c r="O93" s="2568" t="s">
        <v>4865</v>
      </c>
      <c r="P93" s="2568">
        <v>1927</v>
      </c>
      <c r="Q93" s="2568" t="s">
        <v>4882</v>
      </c>
      <c r="R93" s="2602">
        <v>44</v>
      </c>
      <c r="S93" s="2602">
        <v>55</v>
      </c>
    </row>
    <row r="94" spans="1:19" ht="18.600000000000001" customHeight="1">
      <c r="A94" s="2568">
        <v>32</v>
      </c>
      <c r="B94" s="2569" t="s">
        <v>2924</v>
      </c>
      <c r="C94" s="2569" t="s">
        <v>2925</v>
      </c>
      <c r="D94" s="2566">
        <v>69</v>
      </c>
      <c r="E94" s="2566">
        <v>69</v>
      </c>
      <c r="F94" s="2575" t="s">
        <v>3708</v>
      </c>
      <c r="G94" s="2569"/>
      <c r="H94" s="2569">
        <v>10.029999999999999</v>
      </c>
      <c r="I94" s="2568">
        <v>1</v>
      </c>
      <c r="J94" s="2569" t="s">
        <v>2923</v>
      </c>
      <c r="K94" s="2568">
        <v>32</v>
      </c>
      <c r="L94" s="2568" t="s">
        <v>4941</v>
      </c>
      <c r="M94" s="2569" t="s">
        <v>2898</v>
      </c>
      <c r="N94" s="2569" t="s">
        <v>2925</v>
      </c>
      <c r="O94" s="2568" t="s">
        <v>4865</v>
      </c>
      <c r="P94" s="2568">
        <v>1927</v>
      </c>
      <c r="Q94" s="2568" t="s">
        <v>4865</v>
      </c>
      <c r="R94" s="2602">
        <v>61</v>
      </c>
      <c r="S94" s="2602">
        <v>74</v>
      </c>
    </row>
    <row r="95" spans="1:19" ht="18.600000000000001" customHeight="1">
      <c r="A95" s="2568">
        <v>33</v>
      </c>
      <c r="B95" s="2569" t="s">
        <v>2926</v>
      </c>
      <c r="C95" s="2569" t="s">
        <v>2898</v>
      </c>
      <c r="D95" s="2566">
        <v>69</v>
      </c>
      <c r="E95" s="2566">
        <v>69</v>
      </c>
      <c r="F95" s="2575" t="s">
        <v>3708</v>
      </c>
      <c r="G95" s="2569"/>
      <c r="H95" s="2569">
        <v>11.08</v>
      </c>
      <c r="I95" s="2568">
        <v>1</v>
      </c>
      <c r="J95" s="2569" t="s">
        <v>2923</v>
      </c>
      <c r="K95" s="2568">
        <v>33</v>
      </c>
      <c r="L95" s="2568" t="s">
        <v>4942</v>
      </c>
      <c r="M95" s="2569" t="s">
        <v>2925</v>
      </c>
      <c r="N95" s="2569" t="s">
        <v>2898</v>
      </c>
      <c r="O95" s="2568" t="s">
        <v>4865</v>
      </c>
      <c r="P95" s="2568">
        <v>1927</v>
      </c>
      <c r="Q95" s="2568" t="s">
        <v>4865</v>
      </c>
      <c r="R95" s="2602">
        <v>61</v>
      </c>
      <c r="S95" s="2602">
        <v>74</v>
      </c>
    </row>
    <row r="96" spans="1:19" ht="18.600000000000001" customHeight="1">
      <c r="A96" s="2568"/>
      <c r="B96" s="2569" t="s">
        <v>2927</v>
      </c>
      <c r="C96" s="2569" t="s">
        <v>2901</v>
      </c>
      <c r="D96" s="2566">
        <v>69</v>
      </c>
      <c r="E96" s="2566">
        <v>69</v>
      </c>
      <c r="F96" s="2575" t="s">
        <v>1595</v>
      </c>
      <c r="G96" s="2634"/>
      <c r="H96" s="2634">
        <v>10</v>
      </c>
      <c r="I96" s="2568">
        <v>1</v>
      </c>
      <c r="J96" s="2569" t="s">
        <v>2902</v>
      </c>
      <c r="K96" s="2568"/>
      <c r="L96" s="2568" t="s">
        <v>4943</v>
      </c>
      <c r="M96" s="2569" t="s">
        <v>4937</v>
      </c>
      <c r="N96" s="2569" t="s">
        <v>2901</v>
      </c>
      <c r="O96" s="2568" t="s">
        <v>4834</v>
      </c>
      <c r="P96" s="2568">
        <v>2006</v>
      </c>
      <c r="Q96" s="2568" t="s">
        <v>4938</v>
      </c>
      <c r="R96" s="2602"/>
      <c r="S96" s="2602"/>
    </row>
    <row r="97" spans="1:19" s="2639" customFormat="1" ht="18.600000000000001" customHeight="1">
      <c r="A97" s="2635"/>
      <c r="B97" s="2569" t="s">
        <v>2928</v>
      </c>
      <c r="C97" s="2569" t="s">
        <v>2904</v>
      </c>
      <c r="D97" s="2636">
        <v>0</v>
      </c>
      <c r="E97" s="2566">
        <v>69</v>
      </c>
      <c r="F97" s="2575" t="s">
        <v>1595</v>
      </c>
      <c r="G97" s="2634"/>
      <c r="H97" s="2634">
        <v>12</v>
      </c>
      <c r="I97" s="2568">
        <v>1</v>
      </c>
      <c r="J97" s="2569" t="s">
        <v>2902</v>
      </c>
      <c r="K97" s="2568"/>
      <c r="L97" s="2568" t="s">
        <v>4943</v>
      </c>
      <c r="M97" s="2569" t="s">
        <v>2901</v>
      </c>
      <c r="N97" s="2569" t="s">
        <v>2563</v>
      </c>
      <c r="O97" s="2568"/>
      <c r="P97" s="2568">
        <v>2008</v>
      </c>
      <c r="Q97" s="2568" t="s">
        <v>4915</v>
      </c>
      <c r="R97" s="2638"/>
      <c r="S97" s="2638"/>
    </row>
    <row r="98" spans="1:19" ht="18.600000000000001" customHeight="1">
      <c r="A98" s="2568">
        <v>34</v>
      </c>
      <c r="B98" s="2569" t="s">
        <v>2929</v>
      </c>
      <c r="C98" s="2569" t="s">
        <v>2930</v>
      </c>
      <c r="D98" s="2566">
        <v>69</v>
      </c>
      <c r="E98" s="2566">
        <v>69</v>
      </c>
      <c r="F98" s="2575" t="s">
        <v>3708</v>
      </c>
      <c r="G98" s="2569">
        <v>5.29</v>
      </c>
      <c r="H98" s="2569"/>
      <c r="I98" s="2568">
        <v>1</v>
      </c>
      <c r="J98" s="2569" t="s">
        <v>2923</v>
      </c>
      <c r="K98" s="2568">
        <v>34</v>
      </c>
      <c r="L98" s="2568" t="s">
        <v>4944</v>
      </c>
      <c r="M98" s="2569" t="s">
        <v>2898</v>
      </c>
      <c r="N98" s="2569" t="s">
        <v>2930</v>
      </c>
      <c r="O98" s="2568" t="s">
        <v>4865</v>
      </c>
      <c r="P98" s="2568">
        <v>1927</v>
      </c>
      <c r="Q98" s="2568" t="s">
        <v>4882</v>
      </c>
      <c r="R98" s="2602">
        <v>44</v>
      </c>
      <c r="S98" s="2602">
        <v>55</v>
      </c>
    </row>
    <row r="99" spans="1:19" ht="18.600000000000001" customHeight="1">
      <c r="A99" s="2568">
        <v>35</v>
      </c>
      <c r="B99" s="2569" t="s">
        <v>2931</v>
      </c>
      <c r="C99" s="2569" t="s">
        <v>1590</v>
      </c>
      <c r="D99" s="2566">
        <v>69</v>
      </c>
      <c r="E99" s="2566">
        <v>115</v>
      </c>
      <c r="F99" s="2575" t="s">
        <v>3708</v>
      </c>
      <c r="G99" s="2569">
        <v>9.66</v>
      </c>
      <c r="H99" s="2569">
        <v>9.66</v>
      </c>
      <c r="I99" s="2568">
        <v>2</v>
      </c>
      <c r="J99" s="2569" t="s">
        <v>2932</v>
      </c>
      <c r="K99" s="2568">
        <v>35</v>
      </c>
      <c r="L99" s="2568" t="s">
        <v>4945</v>
      </c>
      <c r="M99" s="2569" t="s">
        <v>1579</v>
      </c>
      <c r="N99" s="2569" t="s">
        <v>1590</v>
      </c>
      <c r="O99" s="2568" t="s">
        <v>4865</v>
      </c>
      <c r="P99" s="2568">
        <v>1931</v>
      </c>
      <c r="Q99" s="2568" t="s">
        <v>4865</v>
      </c>
      <c r="R99" s="2602">
        <v>76</v>
      </c>
      <c r="S99" s="2602">
        <v>88</v>
      </c>
    </row>
    <row r="100" spans="1:19" ht="18.600000000000001" customHeight="1" thickBot="1">
      <c r="A100" s="2577">
        <v>36</v>
      </c>
      <c r="B100" s="2603" t="s">
        <v>2931</v>
      </c>
      <c r="C100" s="2603" t="s">
        <v>1590</v>
      </c>
      <c r="D100" s="2604">
        <v>69</v>
      </c>
      <c r="E100" s="2604">
        <v>115</v>
      </c>
      <c r="F100" s="2629" t="s">
        <v>1580</v>
      </c>
      <c r="G100" s="2603">
        <v>2.34</v>
      </c>
      <c r="H100" s="2603">
        <v>2.34</v>
      </c>
      <c r="I100" s="2577">
        <v>2</v>
      </c>
      <c r="J100" s="2603" t="s">
        <v>1586</v>
      </c>
      <c r="K100" s="2577">
        <v>36</v>
      </c>
      <c r="L100" s="2577" t="s">
        <v>4945</v>
      </c>
      <c r="M100" s="2603" t="s">
        <v>1579</v>
      </c>
      <c r="N100" s="2603" t="s">
        <v>1590</v>
      </c>
      <c r="O100" s="2577" t="s">
        <v>4834</v>
      </c>
      <c r="P100" s="2577">
        <v>1976</v>
      </c>
      <c r="Q100" s="2577" t="s">
        <v>4882</v>
      </c>
      <c r="R100" s="2625">
        <v>76</v>
      </c>
      <c r="S100" s="2625">
        <v>88</v>
      </c>
    </row>
    <row r="101" spans="1:19" ht="18.600000000000001" customHeight="1">
      <c r="E101" s="2539" t="s">
        <v>5217</v>
      </c>
      <c r="L101" s="2539"/>
      <c r="M101" s="2539"/>
      <c r="N101" s="2539" t="s">
        <v>5223</v>
      </c>
    </row>
    <row r="102" spans="1:19">
      <c r="B102" s="1905"/>
      <c r="C102" s="3466" t="s">
        <v>4837</v>
      </c>
      <c r="D102" s="3466"/>
      <c r="E102" s="1905"/>
      <c r="F102" s="1905"/>
      <c r="G102" s="1905"/>
      <c r="H102" s="1905"/>
      <c r="I102" s="1905"/>
      <c r="J102" s="1905"/>
      <c r="N102" s="3466" t="s">
        <v>4837</v>
      </c>
      <c r="O102" s="3466"/>
      <c r="R102" s="2539" t="s">
        <v>3747</v>
      </c>
      <c r="S102" s="2539" t="s">
        <v>3747</v>
      </c>
    </row>
    <row r="103" spans="1:19" ht="20.25" customHeight="1">
      <c r="B103" s="1905"/>
      <c r="C103" s="3466"/>
      <c r="D103" s="3466"/>
      <c r="E103" s="1905"/>
      <c r="F103" s="1905"/>
      <c r="G103" s="1905"/>
      <c r="H103" s="1905"/>
      <c r="I103" s="1905"/>
      <c r="J103" s="2606" t="s">
        <v>5335</v>
      </c>
      <c r="N103" s="3466"/>
      <c r="O103" s="3466"/>
      <c r="R103" s="2606" t="s">
        <v>5335</v>
      </c>
      <c r="S103" s="2640"/>
    </row>
    <row r="104" spans="1:19" ht="15.75">
      <c r="B104" s="1905"/>
      <c r="C104" s="2541" t="s">
        <v>4838</v>
      </c>
      <c r="D104" s="1905"/>
      <c r="E104" s="1905"/>
      <c r="F104" s="1905"/>
      <c r="G104" s="1905"/>
      <c r="H104" s="1905"/>
      <c r="I104" s="1905"/>
      <c r="J104" s="1417"/>
      <c r="N104" s="2541" t="s">
        <v>4838</v>
      </c>
      <c r="O104" s="1905"/>
    </row>
    <row r="105" spans="1:19" ht="15.75" thickBot="1">
      <c r="B105" s="1905"/>
      <c r="C105" s="2542"/>
      <c r="D105" s="1905"/>
      <c r="E105" s="1905"/>
      <c r="F105" s="1905"/>
      <c r="G105" s="1905"/>
      <c r="H105" s="1905"/>
      <c r="I105" s="1905"/>
      <c r="J105" s="1905"/>
    </row>
    <row r="106" spans="1:19" ht="34.700000000000003" customHeight="1" thickBot="1">
      <c r="A106" s="2543" t="s">
        <v>4839</v>
      </c>
      <c r="B106" s="2544" t="s">
        <v>4840</v>
      </c>
      <c r="C106" s="2545"/>
      <c r="D106" s="2546" t="s">
        <v>4841</v>
      </c>
      <c r="E106" s="2547"/>
      <c r="F106" s="2548" t="s">
        <v>4842</v>
      </c>
      <c r="G106" s="2546" t="s">
        <v>4843</v>
      </c>
      <c r="H106" s="2549"/>
      <c r="I106" s="2550" t="s">
        <v>438</v>
      </c>
      <c r="J106" s="2551" t="s">
        <v>4844</v>
      </c>
      <c r="K106" s="2543" t="s">
        <v>4839</v>
      </c>
      <c r="L106" s="2552" t="s">
        <v>4845</v>
      </c>
      <c r="M106" s="2544" t="s">
        <v>4840</v>
      </c>
      <c r="N106" s="2545"/>
      <c r="O106" s="2552" t="s">
        <v>4845</v>
      </c>
      <c r="P106" s="2552" t="s">
        <v>4846</v>
      </c>
      <c r="Q106" s="2552" t="s">
        <v>4847</v>
      </c>
      <c r="R106" s="2552" t="s">
        <v>4848</v>
      </c>
      <c r="S106" s="2552" t="s">
        <v>4901</v>
      </c>
    </row>
    <row r="107" spans="1:19" ht="24.75" thickBot="1">
      <c r="A107" s="2553" t="s">
        <v>4850</v>
      </c>
      <c r="B107" s="2554" t="s">
        <v>4851</v>
      </c>
      <c r="C107" s="2554" t="s">
        <v>4852</v>
      </c>
      <c r="D107" s="2555" t="s">
        <v>1150</v>
      </c>
      <c r="E107" s="2555" t="s">
        <v>1151</v>
      </c>
      <c r="F107" s="2556" t="s">
        <v>1152</v>
      </c>
      <c r="G107" s="2557" t="s">
        <v>4853</v>
      </c>
      <c r="H107" s="2558" t="s">
        <v>4854</v>
      </c>
      <c r="I107" s="2607" t="s">
        <v>1153</v>
      </c>
      <c r="J107" s="2559" t="s">
        <v>1154</v>
      </c>
      <c r="K107" s="2553" t="s">
        <v>4850</v>
      </c>
      <c r="L107" s="2553" t="s">
        <v>4850</v>
      </c>
      <c r="M107" s="2554" t="s">
        <v>4851</v>
      </c>
      <c r="N107" s="2554" t="s">
        <v>4852</v>
      </c>
      <c r="O107" s="2553" t="s">
        <v>4855</v>
      </c>
      <c r="P107" s="2560" t="s">
        <v>4856</v>
      </c>
      <c r="Q107" s="2553" t="s">
        <v>4857</v>
      </c>
      <c r="R107" s="2553" t="s">
        <v>4858</v>
      </c>
      <c r="S107" s="2553" t="s">
        <v>4858</v>
      </c>
    </row>
    <row r="108" spans="1:19" ht="13.5" thickBot="1">
      <c r="A108" s="2562"/>
      <c r="B108" s="2563" t="s">
        <v>74</v>
      </c>
      <c r="C108" s="2563" t="s">
        <v>2140</v>
      </c>
      <c r="D108" s="2555" t="s">
        <v>2141</v>
      </c>
      <c r="E108" s="2555" t="s">
        <v>2142</v>
      </c>
      <c r="F108" s="2563" t="s">
        <v>4070</v>
      </c>
      <c r="G108" s="2563" t="s">
        <v>4071</v>
      </c>
      <c r="H108" s="2563" t="s">
        <v>4072</v>
      </c>
      <c r="I108" s="2563" t="s">
        <v>4073</v>
      </c>
      <c r="J108" s="2563" t="s">
        <v>4074</v>
      </c>
      <c r="K108" s="2562"/>
      <c r="L108" s="2562"/>
      <c r="M108" s="2563" t="s">
        <v>74</v>
      </c>
      <c r="N108" s="2563" t="s">
        <v>2140</v>
      </c>
      <c r="O108" s="2562"/>
      <c r="P108" s="2562" t="s">
        <v>4859</v>
      </c>
      <c r="Q108" s="2562"/>
      <c r="R108" s="2562"/>
      <c r="S108" s="2562"/>
    </row>
    <row r="109" spans="1:19" ht="18.600000000000001" customHeight="1">
      <c r="A109" s="2641"/>
      <c r="B109" s="2569" t="s">
        <v>2933</v>
      </c>
      <c r="C109" s="2569" t="s">
        <v>2934</v>
      </c>
      <c r="D109" s="2566">
        <v>69</v>
      </c>
      <c r="E109" s="2566">
        <v>69</v>
      </c>
      <c r="F109" s="2575" t="s">
        <v>1580</v>
      </c>
      <c r="G109" s="2569">
        <v>1.76</v>
      </c>
      <c r="H109" s="2569"/>
      <c r="I109" s="2568">
        <v>1</v>
      </c>
      <c r="J109" s="2569" t="s">
        <v>1586</v>
      </c>
      <c r="K109" s="2568">
        <v>35</v>
      </c>
      <c r="L109" s="2568" t="s">
        <v>4946</v>
      </c>
      <c r="M109" s="2569" t="s">
        <v>1594</v>
      </c>
      <c r="N109" s="2569" t="s">
        <v>2934</v>
      </c>
      <c r="O109" s="2568" t="s">
        <v>4834</v>
      </c>
      <c r="P109" s="2568">
        <v>1970</v>
      </c>
      <c r="Q109" s="2568" t="s">
        <v>4897</v>
      </c>
      <c r="R109" s="2602">
        <v>130</v>
      </c>
      <c r="S109" s="2602">
        <v>150</v>
      </c>
    </row>
    <row r="110" spans="1:19" ht="18.600000000000001" customHeight="1">
      <c r="A110" s="2642"/>
      <c r="B110" s="2569" t="s">
        <v>2933</v>
      </c>
      <c r="C110" s="2569" t="s">
        <v>2934</v>
      </c>
      <c r="D110" s="2566">
        <v>69</v>
      </c>
      <c r="E110" s="2566">
        <v>69</v>
      </c>
      <c r="F110" s="2567" t="s">
        <v>1595</v>
      </c>
      <c r="G110" s="2569">
        <v>1.24</v>
      </c>
      <c r="H110" s="2569"/>
      <c r="I110" s="2568">
        <v>1</v>
      </c>
      <c r="J110" s="2569" t="s">
        <v>1586</v>
      </c>
      <c r="K110" s="2568">
        <v>36</v>
      </c>
      <c r="L110" s="2568" t="s">
        <v>4946</v>
      </c>
      <c r="M110" s="2569" t="s">
        <v>1594</v>
      </c>
      <c r="N110" s="2569" t="s">
        <v>2934</v>
      </c>
      <c r="O110" s="2568" t="s">
        <v>4834</v>
      </c>
      <c r="P110" s="2568">
        <v>1970</v>
      </c>
      <c r="Q110" s="2568" t="s">
        <v>4897</v>
      </c>
      <c r="R110" s="2602">
        <v>130</v>
      </c>
      <c r="S110" s="2602">
        <v>150</v>
      </c>
    </row>
    <row r="111" spans="1:19" ht="18.600000000000001" customHeight="1">
      <c r="A111" s="2568">
        <v>1</v>
      </c>
      <c r="B111" s="2608" t="s">
        <v>2935</v>
      </c>
      <c r="C111" s="2569" t="s">
        <v>2936</v>
      </c>
      <c r="D111" s="2566">
        <v>69</v>
      </c>
      <c r="E111" s="2566">
        <v>69</v>
      </c>
      <c r="F111" s="2575" t="s">
        <v>1580</v>
      </c>
      <c r="G111" s="2569">
        <v>3.31</v>
      </c>
      <c r="H111" s="2634">
        <v>0.4</v>
      </c>
      <c r="I111" s="2568">
        <v>1</v>
      </c>
      <c r="J111" s="2569" t="s">
        <v>1586</v>
      </c>
      <c r="K111" s="2568">
        <v>1</v>
      </c>
      <c r="L111" s="2568" t="s">
        <v>4947</v>
      </c>
      <c r="M111" s="2569" t="s">
        <v>2934</v>
      </c>
      <c r="N111" s="2569" t="s">
        <v>2936</v>
      </c>
      <c r="O111" s="2568" t="s">
        <v>4834</v>
      </c>
      <c r="P111" s="2568">
        <v>1972</v>
      </c>
      <c r="Q111" s="2568" t="s">
        <v>4897</v>
      </c>
      <c r="R111" s="2569">
        <v>130</v>
      </c>
      <c r="S111" s="2569">
        <v>150</v>
      </c>
    </row>
    <row r="112" spans="1:19" ht="18.600000000000001" customHeight="1">
      <c r="A112" s="2568">
        <v>2</v>
      </c>
      <c r="B112" s="2608" t="s">
        <v>2935</v>
      </c>
      <c r="C112" s="2569" t="s">
        <v>2936</v>
      </c>
      <c r="D112" s="2566">
        <v>69</v>
      </c>
      <c r="E112" s="2566">
        <v>69</v>
      </c>
      <c r="F112" s="2575" t="s">
        <v>1595</v>
      </c>
      <c r="G112" s="2569">
        <v>8.9499999999999993</v>
      </c>
      <c r="H112" s="2569"/>
      <c r="I112" s="2568">
        <v>1</v>
      </c>
      <c r="J112" s="2569" t="s">
        <v>1586</v>
      </c>
      <c r="K112" s="2568">
        <v>2</v>
      </c>
      <c r="L112" s="2568" t="s">
        <v>4865</v>
      </c>
      <c r="M112" s="2569" t="s">
        <v>2934</v>
      </c>
      <c r="N112" s="2569" t="s">
        <v>2936</v>
      </c>
      <c r="O112" s="2568" t="s">
        <v>4865</v>
      </c>
      <c r="P112" s="2568">
        <v>1972</v>
      </c>
      <c r="Q112" s="2568" t="s">
        <v>4865</v>
      </c>
      <c r="R112" s="2569">
        <v>130</v>
      </c>
      <c r="S112" s="2569">
        <v>150</v>
      </c>
    </row>
    <row r="113" spans="1:19" ht="18.600000000000001" customHeight="1">
      <c r="A113" s="2568">
        <v>3</v>
      </c>
      <c r="B113" s="2608" t="s">
        <v>2937</v>
      </c>
      <c r="C113" s="2569" t="s">
        <v>2938</v>
      </c>
      <c r="D113" s="2566">
        <v>69</v>
      </c>
      <c r="E113" s="2566">
        <v>69</v>
      </c>
      <c r="F113" s="2575" t="s">
        <v>1595</v>
      </c>
      <c r="G113" s="2569">
        <v>3.04</v>
      </c>
      <c r="H113" s="2569"/>
      <c r="I113" s="2568">
        <v>1</v>
      </c>
      <c r="J113" s="2569" t="s">
        <v>1586</v>
      </c>
      <c r="K113" s="2568">
        <v>3</v>
      </c>
      <c r="L113" s="2568" t="s">
        <v>4948</v>
      </c>
      <c r="M113" s="2569" t="s">
        <v>2936</v>
      </c>
      <c r="N113" s="2569" t="s">
        <v>2938</v>
      </c>
      <c r="O113" s="2568" t="s">
        <v>4834</v>
      </c>
      <c r="P113" s="2568">
        <v>1973</v>
      </c>
      <c r="Q113" s="2568" t="s">
        <v>4891</v>
      </c>
      <c r="R113" s="2569">
        <v>130</v>
      </c>
      <c r="S113" s="2569">
        <v>150</v>
      </c>
    </row>
    <row r="114" spans="1:19" ht="28.5" customHeight="1">
      <c r="A114" s="2568">
        <v>4</v>
      </c>
      <c r="B114" s="2608" t="s">
        <v>2939</v>
      </c>
      <c r="C114" s="2569" t="s">
        <v>1579</v>
      </c>
      <c r="D114" s="2566">
        <v>69</v>
      </c>
      <c r="E114" s="2566">
        <v>69</v>
      </c>
      <c r="F114" s="2567" t="s">
        <v>1580</v>
      </c>
      <c r="G114" s="2569">
        <v>4.49</v>
      </c>
      <c r="H114" s="2569"/>
      <c r="I114" s="2568">
        <v>1</v>
      </c>
      <c r="J114" s="2643" t="s">
        <v>4949</v>
      </c>
      <c r="K114" s="2568">
        <v>4</v>
      </c>
      <c r="L114" s="2568" t="s">
        <v>4950</v>
      </c>
      <c r="M114" s="2569" t="s">
        <v>2938</v>
      </c>
      <c r="N114" s="2569" t="s">
        <v>1579</v>
      </c>
      <c r="O114" s="2568" t="s">
        <v>4865</v>
      </c>
      <c r="P114" s="2568">
        <v>1974</v>
      </c>
      <c r="Q114" s="2568" t="s">
        <v>4865</v>
      </c>
      <c r="R114" s="2569">
        <v>130</v>
      </c>
      <c r="S114" s="2569">
        <v>150</v>
      </c>
    </row>
    <row r="115" spans="1:19" ht="18.600000000000001" customHeight="1">
      <c r="A115" s="2568">
        <v>5</v>
      </c>
      <c r="B115" s="2608" t="s">
        <v>2940</v>
      </c>
      <c r="C115" s="2569" t="s">
        <v>2941</v>
      </c>
      <c r="D115" s="2566">
        <v>69</v>
      </c>
      <c r="E115" s="2566">
        <v>69</v>
      </c>
      <c r="F115" s="2567" t="s">
        <v>3698</v>
      </c>
      <c r="G115" s="2634">
        <v>0.6</v>
      </c>
      <c r="H115" s="2569"/>
      <c r="I115" s="2568">
        <v>1</v>
      </c>
      <c r="J115" s="2569" t="s">
        <v>2942</v>
      </c>
      <c r="K115" s="2568">
        <v>5</v>
      </c>
      <c r="L115" s="2568" t="s">
        <v>4951</v>
      </c>
      <c r="M115" s="2569" t="s">
        <v>4952</v>
      </c>
      <c r="N115" s="2569" t="s">
        <v>2941</v>
      </c>
      <c r="O115" s="2568" t="s">
        <v>4865</v>
      </c>
      <c r="P115" s="2568">
        <v>1968</v>
      </c>
      <c r="Q115" s="2568" t="s">
        <v>4953</v>
      </c>
      <c r="R115" s="2569">
        <v>60</v>
      </c>
      <c r="S115" s="2569">
        <v>60</v>
      </c>
    </row>
    <row r="116" spans="1:19" ht="18.600000000000001" customHeight="1">
      <c r="A116" s="2568">
        <v>6</v>
      </c>
      <c r="B116" s="2608" t="s">
        <v>2943</v>
      </c>
      <c r="C116" s="2569" t="s">
        <v>2941</v>
      </c>
      <c r="D116" s="2566">
        <v>69</v>
      </c>
      <c r="E116" s="2566">
        <v>69</v>
      </c>
      <c r="F116" s="2567" t="s">
        <v>3698</v>
      </c>
      <c r="G116" s="2634">
        <v>0.6</v>
      </c>
      <c r="H116" s="2569"/>
      <c r="I116" s="2568">
        <v>1</v>
      </c>
      <c r="J116" s="2569" t="s">
        <v>2942</v>
      </c>
      <c r="K116" s="2568">
        <v>6</v>
      </c>
      <c r="L116" s="2568" t="s">
        <v>4954</v>
      </c>
      <c r="M116" s="2569" t="s">
        <v>4952</v>
      </c>
      <c r="N116" s="2569" t="s">
        <v>2941</v>
      </c>
      <c r="O116" s="2568" t="s">
        <v>4865</v>
      </c>
      <c r="P116" s="2568">
        <v>1968</v>
      </c>
      <c r="Q116" s="2568" t="s">
        <v>4865</v>
      </c>
      <c r="R116" s="2569">
        <v>60</v>
      </c>
      <c r="S116" s="2569">
        <v>60</v>
      </c>
    </row>
    <row r="117" spans="1:19" ht="18.600000000000001" customHeight="1">
      <c r="A117" s="2568">
        <v>7</v>
      </c>
      <c r="B117" s="2608" t="s">
        <v>2944</v>
      </c>
      <c r="C117" s="2569" t="s">
        <v>3707</v>
      </c>
      <c r="D117" s="2566">
        <v>69</v>
      </c>
      <c r="E117" s="2566">
        <v>69</v>
      </c>
      <c r="F117" s="2575" t="s">
        <v>1580</v>
      </c>
      <c r="G117" s="2569">
        <v>0.03</v>
      </c>
      <c r="H117" s="2569"/>
      <c r="I117" s="2568">
        <v>1</v>
      </c>
      <c r="J117" s="2569" t="s">
        <v>1586</v>
      </c>
      <c r="K117" s="2568">
        <v>7</v>
      </c>
      <c r="L117" s="2568" t="s">
        <v>4955</v>
      </c>
      <c r="M117" s="2569" t="s">
        <v>4952</v>
      </c>
      <c r="N117" s="2569" t="s">
        <v>3707</v>
      </c>
      <c r="O117" s="2568" t="s">
        <v>4865</v>
      </c>
      <c r="P117" s="2568">
        <v>1969</v>
      </c>
      <c r="Q117" s="2568" t="s">
        <v>4882</v>
      </c>
      <c r="R117" s="2569">
        <v>130</v>
      </c>
      <c r="S117" s="2569">
        <v>150</v>
      </c>
    </row>
    <row r="118" spans="1:19" ht="18.600000000000001" customHeight="1">
      <c r="A118" s="2568">
        <v>8</v>
      </c>
      <c r="B118" s="2608" t="s">
        <v>2945</v>
      </c>
      <c r="C118" s="2569" t="s">
        <v>2946</v>
      </c>
      <c r="D118" s="2566">
        <v>69</v>
      </c>
      <c r="E118" s="2566">
        <v>69</v>
      </c>
      <c r="F118" s="2575" t="s">
        <v>1595</v>
      </c>
      <c r="G118" s="2569">
        <v>2.59</v>
      </c>
      <c r="H118" s="2569"/>
      <c r="I118" s="2568">
        <v>1</v>
      </c>
      <c r="J118" s="2569" t="s">
        <v>1586</v>
      </c>
      <c r="K118" s="2568">
        <v>8</v>
      </c>
      <c r="L118" s="2568" t="s">
        <v>4956</v>
      </c>
      <c r="M118" s="2569" t="s">
        <v>2453</v>
      </c>
      <c r="N118" s="2569" t="s">
        <v>2946</v>
      </c>
      <c r="O118" s="2568" t="s">
        <v>4834</v>
      </c>
      <c r="P118" s="2568">
        <v>1950</v>
      </c>
      <c r="Q118" s="2644" t="s">
        <v>4957</v>
      </c>
      <c r="R118" s="2569">
        <v>130</v>
      </c>
      <c r="S118" s="2569">
        <v>150</v>
      </c>
    </row>
    <row r="119" spans="1:19" ht="18.600000000000001" customHeight="1">
      <c r="A119" s="2568">
        <v>9</v>
      </c>
      <c r="B119" s="2608" t="s">
        <v>2947</v>
      </c>
      <c r="C119" s="2569" t="s">
        <v>3707</v>
      </c>
      <c r="D119" s="2566">
        <v>69</v>
      </c>
      <c r="E119" s="2566">
        <v>69</v>
      </c>
      <c r="F119" s="2575" t="s">
        <v>1595</v>
      </c>
      <c r="G119" s="2569">
        <v>3.03</v>
      </c>
      <c r="H119" s="2569"/>
      <c r="I119" s="2568">
        <v>1</v>
      </c>
      <c r="J119" s="2569" t="s">
        <v>1586</v>
      </c>
      <c r="K119" s="2568">
        <v>9</v>
      </c>
      <c r="L119" s="2568" t="s">
        <v>4958</v>
      </c>
      <c r="M119" s="2569" t="s">
        <v>2946</v>
      </c>
      <c r="N119" s="2569" t="s">
        <v>3707</v>
      </c>
      <c r="O119" s="2568" t="s">
        <v>4865</v>
      </c>
      <c r="P119" s="2568" t="s">
        <v>4865</v>
      </c>
      <c r="Q119" s="2568" t="s">
        <v>4865</v>
      </c>
      <c r="R119" s="2569">
        <v>114</v>
      </c>
      <c r="S119" s="2569">
        <v>140</v>
      </c>
    </row>
    <row r="120" spans="1:19" ht="18.600000000000001" customHeight="1">
      <c r="A120" s="2568">
        <v>10</v>
      </c>
      <c r="B120" s="2608" t="s">
        <v>2948</v>
      </c>
      <c r="C120" s="2569" t="s">
        <v>2949</v>
      </c>
      <c r="D120" s="2566">
        <v>69</v>
      </c>
      <c r="E120" s="2566">
        <v>69</v>
      </c>
      <c r="F120" s="2575" t="s">
        <v>1595</v>
      </c>
      <c r="G120" s="2569">
        <v>0.11</v>
      </c>
      <c r="H120" s="2569"/>
      <c r="I120" s="2568">
        <v>1</v>
      </c>
      <c r="J120" s="2569" t="s">
        <v>2923</v>
      </c>
      <c r="K120" s="2568">
        <v>10</v>
      </c>
      <c r="L120" s="2568" t="s">
        <v>4865</v>
      </c>
      <c r="M120" s="2569" t="s">
        <v>4959</v>
      </c>
      <c r="N120" s="2569" t="s">
        <v>2949</v>
      </c>
      <c r="O120" s="2568" t="s">
        <v>4865</v>
      </c>
      <c r="P120" s="2568" t="s">
        <v>4865</v>
      </c>
      <c r="Q120" s="2568" t="s">
        <v>4882</v>
      </c>
      <c r="R120" s="2569">
        <v>114</v>
      </c>
      <c r="S120" s="2569">
        <v>140</v>
      </c>
    </row>
    <row r="121" spans="1:19" ht="18.600000000000001" customHeight="1">
      <c r="A121" s="2568">
        <v>11</v>
      </c>
      <c r="B121" s="2608" t="s">
        <v>2950</v>
      </c>
      <c r="C121" s="2569" t="s">
        <v>4102</v>
      </c>
      <c r="D121" s="2566">
        <v>69</v>
      </c>
      <c r="E121" s="2566">
        <v>69</v>
      </c>
      <c r="F121" s="2575" t="s">
        <v>1595</v>
      </c>
      <c r="G121" s="2569">
        <v>2.21</v>
      </c>
      <c r="H121" s="2569"/>
      <c r="I121" s="2568">
        <v>1</v>
      </c>
      <c r="J121" s="2569" t="s">
        <v>2891</v>
      </c>
      <c r="K121" s="2568">
        <v>11</v>
      </c>
      <c r="L121" s="2568" t="s">
        <v>4960</v>
      </c>
      <c r="M121" s="2569" t="s">
        <v>4961</v>
      </c>
      <c r="N121" s="2569" t="s">
        <v>4102</v>
      </c>
      <c r="O121" s="2568" t="s">
        <v>4865</v>
      </c>
      <c r="P121" s="2568">
        <v>1955</v>
      </c>
      <c r="Q121" s="2568" t="s">
        <v>4865</v>
      </c>
      <c r="R121" s="2569">
        <v>104</v>
      </c>
      <c r="S121" s="2569">
        <v>122</v>
      </c>
    </row>
    <row r="122" spans="1:19" ht="18.600000000000001" customHeight="1">
      <c r="A122" s="2568">
        <v>12</v>
      </c>
      <c r="B122" s="2608" t="s">
        <v>4103</v>
      </c>
      <c r="C122" s="2569" t="s">
        <v>2881</v>
      </c>
      <c r="D122" s="2566">
        <v>69</v>
      </c>
      <c r="E122" s="2566">
        <v>69</v>
      </c>
      <c r="F122" s="2575" t="s">
        <v>1580</v>
      </c>
      <c r="G122" s="2569">
        <v>9.74</v>
      </c>
      <c r="H122" s="2569"/>
      <c r="I122" s="2568">
        <v>1</v>
      </c>
      <c r="J122" s="2569" t="s">
        <v>1586</v>
      </c>
      <c r="K122" s="2568">
        <v>12</v>
      </c>
      <c r="L122" s="2568" t="s">
        <v>4962</v>
      </c>
      <c r="M122" s="2569" t="s">
        <v>4102</v>
      </c>
      <c r="N122" s="2569" t="s">
        <v>2881</v>
      </c>
      <c r="O122" s="2568" t="s">
        <v>4865</v>
      </c>
      <c r="P122" s="2568" t="s">
        <v>4865</v>
      </c>
      <c r="Q122" s="2568" t="s">
        <v>4865</v>
      </c>
      <c r="R122" s="2569">
        <v>130</v>
      </c>
      <c r="S122" s="2569">
        <v>150</v>
      </c>
    </row>
    <row r="123" spans="1:19" ht="18.600000000000001" customHeight="1">
      <c r="A123" s="2568">
        <v>13</v>
      </c>
      <c r="B123" s="2608" t="s">
        <v>4103</v>
      </c>
      <c r="C123" s="2569" t="s">
        <v>2881</v>
      </c>
      <c r="D123" s="2566">
        <v>69</v>
      </c>
      <c r="E123" s="2566">
        <v>69</v>
      </c>
      <c r="F123" s="2575" t="s">
        <v>1595</v>
      </c>
      <c r="G123" s="2569">
        <v>0.74</v>
      </c>
      <c r="H123" s="2634"/>
      <c r="I123" s="2568">
        <v>1</v>
      </c>
      <c r="J123" s="2569" t="s">
        <v>1586</v>
      </c>
      <c r="K123" s="2568">
        <v>13</v>
      </c>
      <c r="L123" s="2568" t="s">
        <v>4865</v>
      </c>
      <c r="M123" s="2569" t="s">
        <v>4102</v>
      </c>
      <c r="N123" s="2569" t="s">
        <v>2881</v>
      </c>
      <c r="O123" s="2568" t="s">
        <v>4865</v>
      </c>
      <c r="P123" s="2568" t="s">
        <v>4865</v>
      </c>
      <c r="Q123" s="2568" t="s">
        <v>4865</v>
      </c>
      <c r="R123" s="2569">
        <v>130</v>
      </c>
      <c r="S123" s="2569">
        <v>150</v>
      </c>
    </row>
    <row r="124" spans="1:19" ht="18.600000000000001" customHeight="1">
      <c r="A124" s="2568">
        <v>22</v>
      </c>
      <c r="B124" s="2608" t="s">
        <v>4104</v>
      </c>
      <c r="C124" s="2569" t="s">
        <v>3707</v>
      </c>
      <c r="D124" s="2566">
        <v>69</v>
      </c>
      <c r="E124" s="2566">
        <v>69</v>
      </c>
      <c r="F124" s="2575" t="s">
        <v>1580</v>
      </c>
      <c r="G124" s="2569">
        <v>0.12</v>
      </c>
      <c r="H124" s="2569"/>
      <c r="I124" s="2568">
        <v>1</v>
      </c>
      <c r="J124" s="2569" t="s">
        <v>1582</v>
      </c>
      <c r="K124" s="2568">
        <v>22</v>
      </c>
      <c r="L124" s="2568" t="s">
        <v>4963</v>
      </c>
      <c r="M124" s="2569" t="s">
        <v>1594</v>
      </c>
      <c r="N124" s="2569" t="s">
        <v>3707</v>
      </c>
      <c r="O124" s="2568" t="s">
        <v>4865</v>
      </c>
      <c r="P124" s="2568" t="s">
        <v>4964</v>
      </c>
      <c r="Q124" s="2568" t="s">
        <v>4865</v>
      </c>
      <c r="R124" s="2569">
        <v>160</v>
      </c>
      <c r="S124" s="2569">
        <v>180</v>
      </c>
    </row>
    <row r="125" spans="1:19" ht="18.600000000000001" customHeight="1">
      <c r="A125" s="2568">
        <v>23</v>
      </c>
      <c r="B125" s="2608" t="s">
        <v>4104</v>
      </c>
      <c r="C125" s="2569" t="s">
        <v>3707</v>
      </c>
      <c r="D125" s="2566">
        <v>69</v>
      </c>
      <c r="E125" s="2566">
        <v>69</v>
      </c>
      <c r="F125" s="2575" t="s">
        <v>3708</v>
      </c>
      <c r="G125" s="2569"/>
      <c r="H125" s="2569">
        <v>1.07</v>
      </c>
      <c r="I125" s="2568">
        <v>1</v>
      </c>
      <c r="J125" s="2569" t="s">
        <v>1582</v>
      </c>
      <c r="K125" s="2568">
        <v>23</v>
      </c>
      <c r="L125" s="2568" t="s">
        <v>4865</v>
      </c>
      <c r="M125" s="2569" t="s">
        <v>1594</v>
      </c>
      <c r="N125" s="2569" t="s">
        <v>3707</v>
      </c>
      <c r="O125" s="2568" t="s">
        <v>4865</v>
      </c>
      <c r="P125" s="2568" t="s">
        <v>4865</v>
      </c>
      <c r="Q125" s="2568" t="s">
        <v>4865</v>
      </c>
      <c r="R125" s="2569">
        <v>160</v>
      </c>
      <c r="S125" s="2569">
        <v>180</v>
      </c>
    </row>
    <row r="126" spans="1:19" ht="18.600000000000001" customHeight="1">
      <c r="A126" s="2568">
        <v>24</v>
      </c>
      <c r="B126" s="2608" t="s">
        <v>4105</v>
      </c>
      <c r="C126" s="2569" t="s">
        <v>3707</v>
      </c>
      <c r="D126" s="2566">
        <v>69</v>
      </c>
      <c r="E126" s="2566">
        <v>69</v>
      </c>
      <c r="F126" s="2575" t="s">
        <v>3703</v>
      </c>
      <c r="G126" s="2569"/>
      <c r="H126" s="2634">
        <v>4.63</v>
      </c>
      <c r="I126" s="2568">
        <v>1</v>
      </c>
      <c r="J126" s="2569" t="s">
        <v>2892</v>
      </c>
      <c r="K126" s="2568">
        <v>24</v>
      </c>
      <c r="L126" s="2568" t="s">
        <v>4965</v>
      </c>
      <c r="M126" s="2569" t="s">
        <v>2881</v>
      </c>
      <c r="N126" s="2569" t="s">
        <v>3707</v>
      </c>
      <c r="O126" s="2568" t="s">
        <v>4865</v>
      </c>
      <c r="P126" s="2568">
        <v>1974</v>
      </c>
      <c r="Q126" s="2568" t="s">
        <v>4897</v>
      </c>
      <c r="R126" s="2569">
        <v>130</v>
      </c>
      <c r="S126" s="2569">
        <v>137</v>
      </c>
    </row>
    <row r="127" spans="1:19" ht="18.600000000000001" customHeight="1">
      <c r="A127" s="2568">
        <v>25</v>
      </c>
      <c r="B127" s="2608" t="s">
        <v>2180</v>
      </c>
      <c r="C127" s="2569" t="s">
        <v>2181</v>
      </c>
      <c r="D127" s="2566">
        <v>69</v>
      </c>
      <c r="E127" s="2566">
        <v>69</v>
      </c>
      <c r="F127" s="2575" t="s">
        <v>1580</v>
      </c>
      <c r="G127" s="2569">
        <v>0.47</v>
      </c>
      <c r="H127" s="2634"/>
      <c r="I127" s="2568">
        <v>1</v>
      </c>
      <c r="J127" s="2569" t="s">
        <v>2932</v>
      </c>
      <c r="K127" s="2568">
        <v>25</v>
      </c>
      <c r="L127" s="2568" t="s">
        <v>4966</v>
      </c>
      <c r="M127" s="2569" t="s">
        <v>4102</v>
      </c>
      <c r="N127" s="2569" t="s">
        <v>2181</v>
      </c>
      <c r="O127" s="2568" t="s">
        <v>4865</v>
      </c>
      <c r="P127" s="2568">
        <v>1955</v>
      </c>
      <c r="Q127" s="2568" t="s">
        <v>4882</v>
      </c>
      <c r="R127" s="2569">
        <v>76</v>
      </c>
      <c r="S127" s="2569">
        <v>98</v>
      </c>
    </row>
    <row r="128" spans="1:19" ht="18.600000000000001" customHeight="1">
      <c r="A128" s="2568">
        <v>26</v>
      </c>
      <c r="B128" s="2608" t="s">
        <v>902</v>
      </c>
      <c r="C128" s="2569" t="s">
        <v>903</v>
      </c>
      <c r="D128" s="2566">
        <v>69</v>
      </c>
      <c r="E128" s="2566">
        <v>69</v>
      </c>
      <c r="F128" s="2575" t="s">
        <v>1580</v>
      </c>
      <c r="G128" s="2569">
        <v>0.26</v>
      </c>
      <c r="H128" s="2569"/>
      <c r="I128" s="2568">
        <v>1</v>
      </c>
      <c r="J128" s="2569" t="s">
        <v>1586</v>
      </c>
      <c r="K128" s="2568">
        <v>26</v>
      </c>
      <c r="L128" s="2568" t="s">
        <v>4967</v>
      </c>
      <c r="M128" s="2569" t="s">
        <v>907</v>
      </c>
      <c r="N128" s="2569" t="s">
        <v>903</v>
      </c>
      <c r="O128" s="2568" t="s">
        <v>4865</v>
      </c>
      <c r="P128" s="2568" t="s">
        <v>4932</v>
      </c>
      <c r="Q128" s="2568" t="s">
        <v>4897</v>
      </c>
      <c r="R128" s="2569">
        <v>130</v>
      </c>
      <c r="S128" s="2569">
        <v>137</v>
      </c>
    </row>
    <row r="129" spans="1:19" ht="18.600000000000001" customHeight="1">
      <c r="A129" s="2568">
        <v>27</v>
      </c>
      <c r="B129" s="2608" t="s">
        <v>904</v>
      </c>
      <c r="C129" s="2569" t="s">
        <v>905</v>
      </c>
      <c r="D129" s="2566">
        <v>69</v>
      </c>
      <c r="E129" s="2566">
        <v>69</v>
      </c>
      <c r="F129" s="2575" t="s">
        <v>1580</v>
      </c>
      <c r="G129" s="2569">
        <v>0.56000000000000005</v>
      </c>
      <c r="H129" s="2569"/>
      <c r="I129" s="2568">
        <v>1</v>
      </c>
      <c r="J129" s="2569" t="s">
        <v>2891</v>
      </c>
      <c r="K129" s="2568">
        <v>27</v>
      </c>
      <c r="L129" s="2568" t="s">
        <v>4968</v>
      </c>
      <c r="M129" s="2569" t="s">
        <v>903</v>
      </c>
      <c r="N129" s="2569" t="s">
        <v>905</v>
      </c>
      <c r="O129" s="2568" t="s">
        <v>4865</v>
      </c>
      <c r="P129" s="2568" t="s">
        <v>4932</v>
      </c>
      <c r="Q129" s="2568" t="s">
        <v>4882</v>
      </c>
      <c r="R129" s="2569">
        <v>110</v>
      </c>
      <c r="S129" s="2569">
        <v>130</v>
      </c>
    </row>
    <row r="130" spans="1:19" ht="18.600000000000001" customHeight="1">
      <c r="A130" s="2568">
        <v>28</v>
      </c>
      <c r="B130" s="2608" t="s">
        <v>906</v>
      </c>
      <c r="C130" s="2569" t="s">
        <v>907</v>
      </c>
      <c r="D130" s="2566">
        <v>69</v>
      </c>
      <c r="E130" s="2566">
        <v>69</v>
      </c>
      <c r="F130" s="2575" t="s">
        <v>1595</v>
      </c>
      <c r="G130" s="2569">
        <v>3.48</v>
      </c>
      <c r="H130" s="2569"/>
      <c r="I130" s="2568">
        <v>1</v>
      </c>
      <c r="J130" s="2569" t="s">
        <v>1586</v>
      </c>
      <c r="K130" s="2568">
        <v>28</v>
      </c>
      <c r="L130" s="2568" t="s">
        <v>4969</v>
      </c>
      <c r="M130" s="2569" t="s">
        <v>2881</v>
      </c>
      <c r="N130" s="2569" t="s">
        <v>907</v>
      </c>
      <c r="O130" s="2568" t="s">
        <v>4865</v>
      </c>
      <c r="P130" s="2568" t="s">
        <v>4865</v>
      </c>
      <c r="Q130" s="2568" t="s">
        <v>4897</v>
      </c>
      <c r="R130" s="2569">
        <v>130</v>
      </c>
      <c r="S130" s="2569">
        <v>137</v>
      </c>
    </row>
    <row r="131" spans="1:19" ht="18.600000000000001" customHeight="1">
      <c r="A131" s="2568">
        <v>29</v>
      </c>
      <c r="B131" s="2608" t="s">
        <v>2244</v>
      </c>
      <c r="C131" s="2569" t="s">
        <v>49</v>
      </c>
      <c r="D131" s="2566">
        <v>69</v>
      </c>
      <c r="E131" s="2566">
        <v>69</v>
      </c>
      <c r="F131" s="2575" t="s">
        <v>1580</v>
      </c>
      <c r="G131" s="2634">
        <v>1.2</v>
      </c>
      <c r="H131" s="2569"/>
      <c r="I131" s="2568">
        <v>1</v>
      </c>
      <c r="J131" s="2569" t="s">
        <v>2891</v>
      </c>
      <c r="K131" s="2568">
        <v>29</v>
      </c>
      <c r="L131" s="2568" t="s">
        <v>4970</v>
      </c>
      <c r="M131" s="2569" t="s">
        <v>4971</v>
      </c>
      <c r="N131" s="2569" t="s">
        <v>49</v>
      </c>
      <c r="O131" s="2568" t="s">
        <v>4865</v>
      </c>
      <c r="P131" s="2568" t="s">
        <v>4865</v>
      </c>
      <c r="Q131" s="2568" t="s">
        <v>4882</v>
      </c>
      <c r="R131" s="2569">
        <v>103</v>
      </c>
      <c r="S131" s="2569">
        <v>137</v>
      </c>
    </row>
    <row r="132" spans="1:19" ht="18.600000000000001" customHeight="1">
      <c r="A132" s="2568">
        <v>30</v>
      </c>
      <c r="B132" s="2608" t="s">
        <v>2245</v>
      </c>
      <c r="C132" s="2569" t="s">
        <v>3707</v>
      </c>
      <c r="D132" s="2566">
        <v>69</v>
      </c>
      <c r="E132" s="2566">
        <v>69</v>
      </c>
      <c r="F132" s="2575" t="s">
        <v>1595</v>
      </c>
      <c r="G132" s="2569">
        <v>1.43</v>
      </c>
      <c r="H132" s="2569"/>
      <c r="I132" s="2568">
        <v>1</v>
      </c>
      <c r="J132" s="2569" t="s">
        <v>2932</v>
      </c>
      <c r="K132" s="2568">
        <v>30</v>
      </c>
      <c r="L132" s="2568" t="s">
        <v>4972</v>
      </c>
      <c r="M132" s="2569" t="s">
        <v>49</v>
      </c>
      <c r="N132" s="2569" t="s">
        <v>3707</v>
      </c>
      <c r="O132" s="2568" t="s">
        <v>4865</v>
      </c>
      <c r="P132" s="2568" t="s">
        <v>4865</v>
      </c>
      <c r="Q132" s="2568" t="s">
        <v>4865</v>
      </c>
      <c r="R132" s="2569">
        <v>130</v>
      </c>
      <c r="S132" s="2569">
        <v>137</v>
      </c>
    </row>
    <row r="133" spans="1:19" ht="18.600000000000001" customHeight="1">
      <c r="A133" s="2568">
        <v>31</v>
      </c>
      <c r="B133" s="2608" t="s">
        <v>2246</v>
      </c>
      <c r="C133" s="2569" t="s">
        <v>3707</v>
      </c>
      <c r="D133" s="2566">
        <v>69</v>
      </c>
      <c r="E133" s="2566">
        <v>69</v>
      </c>
      <c r="F133" s="2575" t="s">
        <v>1595</v>
      </c>
      <c r="G133" s="2569"/>
      <c r="H133" s="2569">
        <v>1.24</v>
      </c>
      <c r="I133" s="2568">
        <v>1</v>
      </c>
      <c r="J133" s="2569" t="s">
        <v>1586</v>
      </c>
      <c r="K133" s="2568">
        <v>31</v>
      </c>
      <c r="L133" s="2568" t="s">
        <v>4973</v>
      </c>
      <c r="M133" s="2569" t="s">
        <v>1594</v>
      </c>
      <c r="N133" s="2569" t="s">
        <v>3707</v>
      </c>
      <c r="O133" s="2568" t="s">
        <v>4865</v>
      </c>
      <c r="P133" s="2568" t="s">
        <v>4974</v>
      </c>
      <c r="Q133" s="2568" t="s">
        <v>4975</v>
      </c>
      <c r="R133" s="2569">
        <v>130</v>
      </c>
      <c r="S133" s="2569">
        <v>137</v>
      </c>
    </row>
    <row r="134" spans="1:19" ht="18.600000000000001" customHeight="1">
      <c r="A134" s="2568">
        <v>32</v>
      </c>
      <c r="B134" s="2608" t="s">
        <v>2246</v>
      </c>
      <c r="C134" s="2569" t="s">
        <v>3707</v>
      </c>
      <c r="D134" s="2566">
        <v>69</v>
      </c>
      <c r="E134" s="2566">
        <v>69</v>
      </c>
      <c r="F134" s="2575" t="s">
        <v>1595</v>
      </c>
      <c r="G134" s="2569">
        <v>0.84</v>
      </c>
      <c r="H134" s="2569"/>
      <c r="I134" s="2568">
        <v>1</v>
      </c>
      <c r="J134" s="2569" t="s">
        <v>1586</v>
      </c>
      <c r="K134" s="2568">
        <v>32</v>
      </c>
      <c r="L134" s="2568" t="s">
        <v>4865</v>
      </c>
      <c r="M134" s="2569" t="s">
        <v>1594</v>
      </c>
      <c r="N134" s="2569" t="s">
        <v>3707</v>
      </c>
      <c r="O134" s="2568" t="s">
        <v>4865</v>
      </c>
      <c r="P134" s="2568" t="s">
        <v>4865</v>
      </c>
      <c r="Q134" s="2568" t="s">
        <v>4865</v>
      </c>
      <c r="R134" s="2569">
        <v>130</v>
      </c>
      <c r="S134" s="2569">
        <v>137</v>
      </c>
    </row>
    <row r="135" spans="1:19" ht="18.600000000000001" customHeight="1">
      <c r="A135" s="2568">
        <v>33</v>
      </c>
      <c r="B135" s="2608" t="s">
        <v>2246</v>
      </c>
      <c r="C135" s="2569" t="s">
        <v>3707</v>
      </c>
      <c r="D135" s="2566">
        <v>69</v>
      </c>
      <c r="E135" s="2566">
        <v>69</v>
      </c>
      <c r="F135" s="2575" t="s">
        <v>1580</v>
      </c>
      <c r="G135" s="2569">
        <v>4.3600000000000003</v>
      </c>
      <c r="H135" s="2569"/>
      <c r="I135" s="2568">
        <v>1</v>
      </c>
      <c r="J135" s="2569" t="s">
        <v>1586</v>
      </c>
      <c r="K135" s="2568">
        <v>33</v>
      </c>
      <c r="L135" s="2568" t="s">
        <v>4865</v>
      </c>
      <c r="M135" s="2569" t="s">
        <v>1594</v>
      </c>
      <c r="N135" s="2569" t="s">
        <v>3707</v>
      </c>
      <c r="O135" s="2568" t="s">
        <v>4865</v>
      </c>
      <c r="P135" s="2568" t="s">
        <v>4865</v>
      </c>
      <c r="Q135" s="2568" t="s">
        <v>4865</v>
      </c>
      <c r="R135" s="2569">
        <v>130</v>
      </c>
      <c r="S135" s="2569">
        <v>47</v>
      </c>
    </row>
    <row r="136" spans="1:19" ht="18.600000000000001" customHeight="1" thickBot="1">
      <c r="A136" s="2577">
        <v>34</v>
      </c>
      <c r="B136" s="2621" t="s">
        <v>2247</v>
      </c>
      <c r="C136" s="2603" t="s">
        <v>2248</v>
      </c>
      <c r="D136" s="2604">
        <v>69</v>
      </c>
      <c r="E136" s="2604">
        <v>69</v>
      </c>
      <c r="F136" s="2629" t="s">
        <v>1580</v>
      </c>
      <c r="G136" s="2603">
        <v>2.86</v>
      </c>
      <c r="H136" s="2603"/>
      <c r="I136" s="2577">
        <v>1</v>
      </c>
      <c r="J136" s="2603" t="s">
        <v>2249</v>
      </c>
      <c r="K136" s="2577">
        <v>34</v>
      </c>
      <c r="L136" s="2577" t="s">
        <v>4976</v>
      </c>
      <c r="M136" s="2603" t="s">
        <v>2938</v>
      </c>
      <c r="N136" s="2603" t="s">
        <v>2248</v>
      </c>
      <c r="O136" s="2577" t="s">
        <v>4834</v>
      </c>
      <c r="P136" s="2577" t="s">
        <v>4977</v>
      </c>
      <c r="Q136" s="2577" t="s">
        <v>4882</v>
      </c>
      <c r="R136" s="2603">
        <v>38</v>
      </c>
      <c r="S136" s="2603">
        <v>47</v>
      </c>
    </row>
    <row r="137" spans="1:19" ht="18.600000000000001" customHeight="1">
      <c r="E137" s="2539" t="s">
        <v>5218</v>
      </c>
      <c r="L137" s="2539"/>
      <c r="M137" s="2539"/>
      <c r="N137" s="2539" t="s">
        <v>5224</v>
      </c>
    </row>
    <row r="138" spans="1:19">
      <c r="B138" s="1905"/>
      <c r="C138" s="3466" t="s">
        <v>4837</v>
      </c>
      <c r="D138" s="3466"/>
      <c r="E138" s="1905"/>
      <c r="F138" s="1905"/>
      <c r="G138" s="1905"/>
      <c r="H138" s="1905"/>
      <c r="I138" s="1905"/>
      <c r="J138" s="1905"/>
      <c r="N138" s="3466" t="s">
        <v>4837</v>
      </c>
      <c r="O138" s="3466"/>
    </row>
    <row r="139" spans="1:19" ht="24" customHeight="1">
      <c r="B139" s="1905"/>
      <c r="C139" s="3466"/>
      <c r="D139" s="3466"/>
      <c r="E139" s="1905"/>
      <c r="F139" s="1905"/>
      <c r="G139" s="1905"/>
      <c r="H139" s="1905"/>
      <c r="I139" s="1905"/>
      <c r="J139" s="2606" t="s">
        <v>5335</v>
      </c>
      <c r="N139" s="3466"/>
      <c r="O139" s="3466"/>
      <c r="R139" s="2606" t="s">
        <v>5335</v>
      </c>
    </row>
    <row r="140" spans="1:19" ht="15.75">
      <c r="B140" s="1905"/>
      <c r="C140" s="2541" t="s">
        <v>4838</v>
      </c>
      <c r="D140" s="1905"/>
      <c r="E140" s="1905"/>
      <c r="F140" s="1905"/>
      <c r="G140" s="1905"/>
      <c r="H140" s="1905"/>
      <c r="I140" s="1905"/>
      <c r="J140" s="1417"/>
      <c r="N140" s="2541" t="s">
        <v>4838</v>
      </c>
      <c r="O140" s="1905"/>
    </row>
    <row r="141" spans="1:19" ht="15.75" thickBot="1">
      <c r="B141" s="1905"/>
      <c r="C141" s="2542"/>
      <c r="D141" s="1905"/>
      <c r="E141" s="1905"/>
      <c r="F141" s="1905"/>
      <c r="G141" s="1905"/>
      <c r="H141" s="1905"/>
      <c r="I141" s="1905"/>
      <c r="J141" s="1905"/>
    </row>
    <row r="142" spans="1:19" ht="34.700000000000003" customHeight="1" thickBot="1">
      <c r="A142" s="2543" t="s">
        <v>4839</v>
      </c>
      <c r="B142" s="2544" t="s">
        <v>4840</v>
      </c>
      <c r="C142" s="2545"/>
      <c r="D142" s="2546" t="s">
        <v>4841</v>
      </c>
      <c r="E142" s="2547"/>
      <c r="F142" s="2548" t="s">
        <v>4842</v>
      </c>
      <c r="G142" s="2546" t="s">
        <v>4843</v>
      </c>
      <c r="H142" s="2549"/>
      <c r="I142" s="2550" t="s">
        <v>438</v>
      </c>
      <c r="J142" s="2551" t="s">
        <v>4844</v>
      </c>
      <c r="K142" s="2543" t="s">
        <v>4839</v>
      </c>
      <c r="L142" s="2552" t="s">
        <v>4845</v>
      </c>
      <c r="M142" s="2544" t="s">
        <v>4840</v>
      </c>
      <c r="N142" s="2545"/>
      <c r="O142" s="2552" t="s">
        <v>4845</v>
      </c>
      <c r="P142" s="2552" t="s">
        <v>4846</v>
      </c>
      <c r="Q142" s="2552" t="s">
        <v>4847</v>
      </c>
      <c r="R142" s="2552" t="s">
        <v>4848</v>
      </c>
      <c r="S142" s="2552" t="s">
        <v>4901</v>
      </c>
    </row>
    <row r="143" spans="1:19" ht="24.75" thickBot="1">
      <c r="A143" s="2553" t="s">
        <v>4850</v>
      </c>
      <c r="B143" s="2554" t="s">
        <v>4851</v>
      </c>
      <c r="C143" s="2554" t="s">
        <v>4852</v>
      </c>
      <c r="D143" s="2555" t="s">
        <v>1150</v>
      </c>
      <c r="E143" s="2555" t="s">
        <v>1151</v>
      </c>
      <c r="F143" s="2556" t="s">
        <v>1152</v>
      </c>
      <c r="G143" s="2557" t="s">
        <v>4853</v>
      </c>
      <c r="H143" s="2558" t="s">
        <v>4854</v>
      </c>
      <c r="I143" s="2607" t="s">
        <v>1153</v>
      </c>
      <c r="J143" s="2559" t="s">
        <v>1154</v>
      </c>
      <c r="K143" s="2553" t="s">
        <v>4850</v>
      </c>
      <c r="L143" s="2553" t="s">
        <v>4850</v>
      </c>
      <c r="M143" s="2554" t="s">
        <v>4851</v>
      </c>
      <c r="N143" s="2554" t="s">
        <v>4852</v>
      </c>
      <c r="O143" s="2553" t="s">
        <v>4855</v>
      </c>
      <c r="P143" s="2560" t="s">
        <v>4856</v>
      </c>
      <c r="Q143" s="2553" t="s">
        <v>4857</v>
      </c>
      <c r="R143" s="2553" t="s">
        <v>4858</v>
      </c>
      <c r="S143" s="2553" t="s">
        <v>4858</v>
      </c>
    </row>
    <row r="144" spans="1:19" ht="13.5" thickBot="1">
      <c r="A144" s="2562"/>
      <c r="B144" s="2563" t="s">
        <v>74</v>
      </c>
      <c r="C144" s="2563" t="s">
        <v>2140</v>
      </c>
      <c r="D144" s="2555" t="s">
        <v>2141</v>
      </c>
      <c r="E144" s="2555" t="s">
        <v>2142</v>
      </c>
      <c r="F144" s="2563" t="s">
        <v>4070</v>
      </c>
      <c r="G144" s="2563" t="s">
        <v>4071</v>
      </c>
      <c r="H144" s="2563" t="s">
        <v>4072</v>
      </c>
      <c r="I144" s="2563" t="s">
        <v>4073</v>
      </c>
      <c r="J144" s="2563" t="s">
        <v>4074</v>
      </c>
      <c r="K144" s="2562"/>
      <c r="L144" s="2562"/>
      <c r="M144" s="2563" t="s">
        <v>74</v>
      </c>
      <c r="N144" s="2563" t="s">
        <v>2140</v>
      </c>
      <c r="O144" s="2562"/>
      <c r="P144" s="2562" t="s">
        <v>4859</v>
      </c>
      <c r="Q144" s="2562"/>
      <c r="R144" s="2562"/>
      <c r="S144" s="2562"/>
    </row>
    <row r="145" spans="1:19" ht="18.600000000000001" customHeight="1">
      <c r="A145" s="2568">
        <v>1</v>
      </c>
      <c r="B145" s="2608" t="s">
        <v>2247</v>
      </c>
      <c r="C145" s="2569" t="s">
        <v>2248</v>
      </c>
      <c r="D145" s="2566">
        <v>69</v>
      </c>
      <c r="E145" s="2566">
        <v>69</v>
      </c>
      <c r="F145" s="2575" t="s">
        <v>1580</v>
      </c>
      <c r="G145" s="2569">
        <v>1.42</v>
      </c>
      <c r="H145" s="2569"/>
      <c r="I145" s="2568">
        <v>1</v>
      </c>
      <c r="J145" s="2569" t="s">
        <v>2250</v>
      </c>
      <c r="K145" s="2568">
        <v>1</v>
      </c>
      <c r="L145" s="2568" t="s">
        <v>4976</v>
      </c>
      <c r="M145" s="2569" t="s">
        <v>2938</v>
      </c>
      <c r="N145" s="2569" t="s">
        <v>2248</v>
      </c>
      <c r="O145" s="2568" t="s">
        <v>4834</v>
      </c>
      <c r="P145" s="2568" t="s">
        <v>4977</v>
      </c>
      <c r="Q145" s="2568" t="s">
        <v>4882</v>
      </c>
      <c r="R145" s="2569">
        <v>38</v>
      </c>
      <c r="S145" s="2569">
        <v>108</v>
      </c>
    </row>
    <row r="146" spans="1:19" ht="18.600000000000001" customHeight="1">
      <c r="A146" s="2568">
        <v>2</v>
      </c>
      <c r="B146" s="2608" t="s">
        <v>2251</v>
      </c>
      <c r="C146" s="2569" t="s">
        <v>2252</v>
      </c>
      <c r="D146" s="2566">
        <v>69</v>
      </c>
      <c r="E146" s="2566">
        <v>69</v>
      </c>
      <c r="F146" s="2575" t="s">
        <v>1580</v>
      </c>
      <c r="G146" s="2569">
        <v>1.34</v>
      </c>
      <c r="H146" s="2569"/>
      <c r="I146" s="2568">
        <v>1</v>
      </c>
      <c r="J146" s="2569" t="s">
        <v>1586</v>
      </c>
      <c r="K146" s="2568">
        <v>2</v>
      </c>
      <c r="L146" s="2568" t="s">
        <v>4978</v>
      </c>
      <c r="M146" s="2569" t="s">
        <v>4979</v>
      </c>
      <c r="N146" s="2569" t="s">
        <v>2252</v>
      </c>
      <c r="O146" s="2568" t="s">
        <v>4834</v>
      </c>
      <c r="P146" s="2568" t="s">
        <v>4980</v>
      </c>
      <c r="Q146" s="2568" t="s">
        <v>4882</v>
      </c>
      <c r="R146" s="2569">
        <v>90</v>
      </c>
      <c r="S146" s="2569">
        <v>108</v>
      </c>
    </row>
    <row r="147" spans="1:19" ht="18.600000000000001" customHeight="1">
      <c r="A147" s="2568">
        <v>3</v>
      </c>
      <c r="B147" s="2569" t="s">
        <v>2251</v>
      </c>
      <c r="C147" s="2569" t="s">
        <v>2252</v>
      </c>
      <c r="D147" s="2566">
        <v>69</v>
      </c>
      <c r="E147" s="2566">
        <v>69</v>
      </c>
      <c r="F147" s="2575" t="s">
        <v>1580</v>
      </c>
      <c r="G147" s="2569">
        <v>3.19</v>
      </c>
      <c r="H147" s="2569"/>
      <c r="I147" s="2568">
        <v>1</v>
      </c>
      <c r="J147" s="2569" t="s">
        <v>2253</v>
      </c>
      <c r="K147" s="2568">
        <v>1</v>
      </c>
      <c r="L147" s="2568" t="s">
        <v>4978</v>
      </c>
      <c r="M147" s="2569" t="s">
        <v>4979</v>
      </c>
      <c r="N147" s="2569" t="s">
        <v>2252</v>
      </c>
      <c r="O147" s="2568" t="s">
        <v>4834</v>
      </c>
      <c r="P147" s="2568" t="s">
        <v>4980</v>
      </c>
      <c r="Q147" s="2568" t="s">
        <v>4882</v>
      </c>
      <c r="R147" s="2569">
        <v>90</v>
      </c>
      <c r="S147" s="2569">
        <v>137</v>
      </c>
    </row>
    <row r="148" spans="1:19" ht="18.600000000000001" customHeight="1">
      <c r="A148" s="2568">
        <v>4</v>
      </c>
      <c r="B148" s="2569" t="s">
        <v>2254</v>
      </c>
      <c r="C148" s="2569" t="s">
        <v>2255</v>
      </c>
      <c r="D148" s="2566">
        <v>69</v>
      </c>
      <c r="E148" s="2566">
        <v>69</v>
      </c>
      <c r="F148" s="2575" t="s">
        <v>1580</v>
      </c>
      <c r="G148" s="2569">
        <v>0.15</v>
      </c>
      <c r="H148" s="2569">
        <v>0.28000000000000003</v>
      </c>
      <c r="I148" s="2568">
        <v>1</v>
      </c>
      <c r="J148" s="2569" t="s">
        <v>1586</v>
      </c>
      <c r="K148" s="2568">
        <v>2</v>
      </c>
      <c r="L148" s="2568" t="s">
        <v>4981</v>
      </c>
      <c r="M148" s="2569" t="s">
        <v>2252</v>
      </c>
      <c r="N148" s="2569" t="s">
        <v>2255</v>
      </c>
      <c r="O148" s="2568" t="s">
        <v>4865</v>
      </c>
      <c r="P148" s="2568" t="s">
        <v>4865</v>
      </c>
      <c r="Q148" s="2568" t="s">
        <v>4865</v>
      </c>
      <c r="R148" s="2569">
        <v>130</v>
      </c>
      <c r="S148" s="2569">
        <v>137</v>
      </c>
    </row>
    <row r="149" spans="1:19" ht="18.600000000000001" customHeight="1">
      <c r="A149" s="2568">
        <v>5</v>
      </c>
      <c r="B149" s="2569" t="s">
        <v>2254</v>
      </c>
      <c r="C149" s="2569" t="s">
        <v>2255</v>
      </c>
      <c r="D149" s="2566">
        <v>69</v>
      </c>
      <c r="E149" s="2566">
        <v>69</v>
      </c>
      <c r="F149" s="2575" t="s">
        <v>1580</v>
      </c>
      <c r="G149" s="2569">
        <v>0.55000000000000004</v>
      </c>
      <c r="H149" s="2569"/>
      <c r="I149" s="2568">
        <v>1</v>
      </c>
      <c r="J149" s="2569" t="s">
        <v>2932</v>
      </c>
      <c r="K149" s="2568">
        <v>3</v>
      </c>
      <c r="L149" s="2568" t="s">
        <v>4981</v>
      </c>
      <c r="M149" s="2569" t="s">
        <v>2252</v>
      </c>
      <c r="N149" s="2569" t="s">
        <v>2255</v>
      </c>
      <c r="O149" s="2568" t="s">
        <v>4834</v>
      </c>
      <c r="P149" s="2568" t="s">
        <v>4980</v>
      </c>
      <c r="Q149" s="2568" t="s">
        <v>4882</v>
      </c>
      <c r="R149" s="2569">
        <v>130</v>
      </c>
      <c r="S149" s="2569">
        <v>137</v>
      </c>
    </row>
    <row r="150" spans="1:19" ht="18.600000000000001" customHeight="1">
      <c r="A150" s="2568">
        <v>6</v>
      </c>
      <c r="B150" s="2569" t="s">
        <v>2256</v>
      </c>
      <c r="C150" s="2569" t="s">
        <v>3707</v>
      </c>
      <c r="D150" s="2566">
        <v>69</v>
      </c>
      <c r="E150" s="2566">
        <v>69</v>
      </c>
      <c r="F150" s="2575" t="s">
        <v>1580</v>
      </c>
      <c r="G150" s="2569">
        <v>0.28000000000000003</v>
      </c>
      <c r="H150" s="2569"/>
      <c r="I150" s="2568">
        <v>1</v>
      </c>
      <c r="J150" s="2569" t="s">
        <v>1586</v>
      </c>
      <c r="K150" s="2568">
        <v>4</v>
      </c>
      <c r="L150" s="2568" t="s">
        <v>4982</v>
      </c>
      <c r="M150" s="2569" t="s">
        <v>2255</v>
      </c>
      <c r="N150" s="2569" t="s">
        <v>3707</v>
      </c>
      <c r="O150" s="2568" t="s">
        <v>4865</v>
      </c>
      <c r="P150" s="2568" t="s">
        <v>4865</v>
      </c>
      <c r="Q150" s="2568" t="s">
        <v>4865</v>
      </c>
      <c r="R150" s="2569">
        <v>130</v>
      </c>
      <c r="S150" s="2569">
        <v>137</v>
      </c>
    </row>
    <row r="151" spans="1:19" ht="18.600000000000001" customHeight="1">
      <c r="A151" s="2568">
        <v>7</v>
      </c>
      <c r="B151" s="2569" t="s">
        <v>2257</v>
      </c>
      <c r="C151" s="2569" t="s">
        <v>2258</v>
      </c>
      <c r="D151" s="2566">
        <v>69</v>
      </c>
      <c r="E151" s="2566">
        <v>69</v>
      </c>
      <c r="F151" s="2567" t="s">
        <v>1580</v>
      </c>
      <c r="G151" s="2569">
        <v>3.18</v>
      </c>
      <c r="H151" s="2569">
        <v>0.73</v>
      </c>
      <c r="I151" s="2568">
        <v>1</v>
      </c>
      <c r="J151" s="2569" t="s">
        <v>1586</v>
      </c>
      <c r="K151" s="2568">
        <v>5</v>
      </c>
      <c r="L151" s="2568" t="s">
        <v>4983</v>
      </c>
      <c r="M151" s="2569" t="s">
        <v>4979</v>
      </c>
      <c r="N151" s="2569" t="s">
        <v>2258</v>
      </c>
      <c r="O151" s="2568" t="s">
        <v>4865</v>
      </c>
      <c r="P151" s="2568" t="s">
        <v>4865</v>
      </c>
      <c r="Q151" s="2568" t="s">
        <v>4897</v>
      </c>
      <c r="R151" s="2569">
        <v>130</v>
      </c>
      <c r="S151" s="2569">
        <v>137</v>
      </c>
    </row>
    <row r="152" spans="1:19" ht="18.600000000000001" customHeight="1">
      <c r="A152" s="2568">
        <v>8</v>
      </c>
      <c r="B152" s="2569" t="s">
        <v>2259</v>
      </c>
      <c r="C152" s="2569" t="s">
        <v>2260</v>
      </c>
      <c r="D152" s="2566">
        <v>69</v>
      </c>
      <c r="E152" s="2566">
        <v>69</v>
      </c>
      <c r="F152" s="2567" t="s">
        <v>1580</v>
      </c>
      <c r="G152" s="2569">
        <v>3.52</v>
      </c>
      <c r="H152" s="2569"/>
      <c r="I152" s="2568">
        <v>1</v>
      </c>
      <c r="J152" s="2569" t="s">
        <v>1586</v>
      </c>
      <c r="K152" s="2568">
        <v>6</v>
      </c>
      <c r="L152" s="2568" t="s">
        <v>4984</v>
      </c>
      <c r="M152" s="2569" t="s">
        <v>2258</v>
      </c>
      <c r="N152" s="2569" t="s">
        <v>2260</v>
      </c>
      <c r="O152" s="2568" t="s">
        <v>4865</v>
      </c>
      <c r="P152" s="2568" t="s">
        <v>4865</v>
      </c>
      <c r="Q152" s="2568" t="s">
        <v>4865</v>
      </c>
      <c r="R152" s="2569">
        <v>130</v>
      </c>
      <c r="S152" s="2569">
        <v>137</v>
      </c>
    </row>
    <row r="153" spans="1:19" ht="18.600000000000001" customHeight="1">
      <c r="A153" s="2568">
        <v>9</v>
      </c>
      <c r="B153" s="2569" t="s">
        <v>2261</v>
      </c>
      <c r="C153" s="2569" t="s">
        <v>1579</v>
      </c>
      <c r="D153" s="2566">
        <v>69</v>
      </c>
      <c r="E153" s="2566">
        <v>69</v>
      </c>
      <c r="F153" s="2575" t="s">
        <v>1580</v>
      </c>
      <c r="G153" s="2634">
        <v>4.5</v>
      </c>
      <c r="H153" s="2569"/>
      <c r="I153" s="2568">
        <v>1</v>
      </c>
      <c r="J153" s="2569" t="s">
        <v>1586</v>
      </c>
      <c r="K153" s="2568">
        <v>7</v>
      </c>
      <c r="L153" s="2568" t="s">
        <v>4985</v>
      </c>
      <c r="M153" s="2569" t="s">
        <v>2260</v>
      </c>
      <c r="N153" s="2569" t="s">
        <v>1579</v>
      </c>
      <c r="O153" s="2568" t="s">
        <v>4865</v>
      </c>
      <c r="P153" s="2568" t="s">
        <v>4865</v>
      </c>
      <c r="Q153" s="2568" t="s">
        <v>4865</v>
      </c>
      <c r="R153" s="2569">
        <v>130</v>
      </c>
      <c r="S153" s="2569">
        <v>137</v>
      </c>
    </row>
    <row r="154" spans="1:19" ht="18.600000000000001" customHeight="1">
      <c r="A154" s="2568">
        <v>10</v>
      </c>
      <c r="B154" s="2569" t="s">
        <v>2262</v>
      </c>
      <c r="C154" s="2569" t="s">
        <v>2263</v>
      </c>
      <c r="D154" s="2566">
        <v>69</v>
      </c>
      <c r="E154" s="2566">
        <v>69</v>
      </c>
      <c r="F154" s="2575" t="s">
        <v>1580</v>
      </c>
      <c r="G154" s="2634">
        <v>2.4</v>
      </c>
      <c r="H154" s="2569"/>
      <c r="I154" s="2568">
        <v>1</v>
      </c>
      <c r="J154" s="2569" t="s">
        <v>1586</v>
      </c>
      <c r="K154" s="2568">
        <v>8</v>
      </c>
      <c r="L154" s="2568" t="s">
        <v>4986</v>
      </c>
      <c r="M154" s="2569" t="s">
        <v>1590</v>
      </c>
      <c r="N154" s="2569" t="s">
        <v>2263</v>
      </c>
      <c r="O154" s="2568" t="s">
        <v>4834</v>
      </c>
      <c r="P154" s="2568">
        <v>2005</v>
      </c>
      <c r="Q154" s="2568" t="s">
        <v>4938</v>
      </c>
      <c r="R154" s="2569">
        <v>130</v>
      </c>
      <c r="S154" s="2569">
        <v>137</v>
      </c>
    </row>
    <row r="155" spans="1:19" ht="18.600000000000001" customHeight="1">
      <c r="A155" s="2568">
        <v>11</v>
      </c>
      <c r="B155" s="2569" t="s">
        <v>2262</v>
      </c>
      <c r="C155" s="2569" t="s">
        <v>2263</v>
      </c>
      <c r="D155" s="2566">
        <v>69</v>
      </c>
      <c r="E155" s="2566">
        <v>69</v>
      </c>
      <c r="F155" s="2575" t="s">
        <v>1595</v>
      </c>
      <c r="G155" s="2634">
        <v>1.8</v>
      </c>
      <c r="H155" s="2569"/>
      <c r="I155" s="2568">
        <v>1</v>
      </c>
      <c r="J155" s="2569" t="s">
        <v>1586</v>
      </c>
      <c r="K155" s="2568">
        <v>9</v>
      </c>
      <c r="L155" s="2568" t="s">
        <v>4986</v>
      </c>
      <c r="M155" s="2569" t="s">
        <v>1590</v>
      </c>
      <c r="N155" s="2569" t="s">
        <v>2263</v>
      </c>
      <c r="O155" s="2568"/>
      <c r="P155" s="2568">
        <v>2005</v>
      </c>
      <c r="Q155" s="2568" t="s">
        <v>4938</v>
      </c>
      <c r="R155" s="2569">
        <v>130</v>
      </c>
      <c r="S155" s="2569">
        <v>137</v>
      </c>
    </row>
    <row r="156" spans="1:19" ht="18.600000000000001" customHeight="1">
      <c r="A156" s="2568">
        <v>12</v>
      </c>
      <c r="B156" s="2569" t="s">
        <v>2264</v>
      </c>
      <c r="C156" s="2569" t="s">
        <v>2265</v>
      </c>
      <c r="D156" s="2566">
        <v>69</v>
      </c>
      <c r="E156" s="2566">
        <v>69</v>
      </c>
      <c r="F156" s="2575" t="s">
        <v>1580</v>
      </c>
      <c r="G156" s="2569">
        <v>3.14</v>
      </c>
      <c r="H156" s="2569"/>
      <c r="I156" s="2568">
        <v>1</v>
      </c>
      <c r="J156" s="2569" t="s">
        <v>1586</v>
      </c>
      <c r="K156" s="2568">
        <v>10</v>
      </c>
      <c r="L156" s="2568" t="s">
        <v>4987</v>
      </c>
      <c r="M156" s="2569" t="s">
        <v>1590</v>
      </c>
      <c r="N156" s="2569" t="s">
        <v>2265</v>
      </c>
      <c r="O156" s="2568" t="s">
        <v>4865</v>
      </c>
      <c r="P156" s="2568">
        <v>2005</v>
      </c>
      <c r="Q156" s="2568" t="s">
        <v>4938</v>
      </c>
      <c r="R156" s="2569">
        <v>130</v>
      </c>
      <c r="S156" s="2569">
        <v>137</v>
      </c>
    </row>
    <row r="157" spans="1:19" ht="18.600000000000001" customHeight="1">
      <c r="A157" s="2568">
        <v>13</v>
      </c>
      <c r="B157" s="2569" t="s">
        <v>2266</v>
      </c>
      <c r="C157" s="2569" t="s">
        <v>2265</v>
      </c>
      <c r="D157" s="2566">
        <v>69</v>
      </c>
      <c r="E157" s="2566">
        <v>69</v>
      </c>
      <c r="F157" s="2575" t="s">
        <v>1595</v>
      </c>
      <c r="G157" s="2569"/>
      <c r="H157" s="2634">
        <v>1.8</v>
      </c>
      <c r="I157" s="2568">
        <v>1</v>
      </c>
      <c r="J157" s="2569" t="s">
        <v>1586</v>
      </c>
      <c r="K157" s="2568">
        <v>11</v>
      </c>
      <c r="L157" s="2568" t="s">
        <v>4988</v>
      </c>
      <c r="M157" s="2569" t="s">
        <v>2263</v>
      </c>
      <c r="N157" s="2569" t="s">
        <v>2265</v>
      </c>
      <c r="O157" s="2568" t="s">
        <v>4865</v>
      </c>
      <c r="P157" s="2568">
        <v>2005</v>
      </c>
      <c r="Q157" s="2568" t="s">
        <v>4938</v>
      </c>
      <c r="R157" s="2569">
        <v>130</v>
      </c>
      <c r="S157" s="2569">
        <v>137</v>
      </c>
    </row>
    <row r="158" spans="1:19" ht="18.600000000000001" customHeight="1">
      <c r="A158" s="2568">
        <v>14</v>
      </c>
      <c r="B158" s="2569" t="s">
        <v>2266</v>
      </c>
      <c r="C158" s="2569" t="s">
        <v>2265</v>
      </c>
      <c r="D158" s="2566">
        <v>69</v>
      </c>
      <c r="E158" s="2566">
        <v>69</v>
      </c>
      <c r="F158" s="2575" t="s">
        <v>1580</v>
      </c>
      <c r="G158" s="2569">
        <v>0.74</v>
      </c>
      <c r="H158" s="2569"/>
      <c r="I158" s="2568">
        <v>1</v>
      </c>
      <c r="J158" s="2569" t="s">
        <v>1586</v>
      </c>
      <c r="K158" s="2568">
        <v>12</v>
      </c>
      <c r="L158" s="2568" t="s">
        <v>4865</v>
      </c>
      <c r="M158" s="2569" t="s">
        <v>2263</v>
      </c>
      <c r="N158" s="2569" t="s">
        <v>2265</v>
      </c>
      <c r="O158" s="2568" t="s">
        <v>4865</v>
      </c>
      <c r="P158" s="2568">
        <v>2005</v>
      </c>
      <c r="Q158" s="2568" t="s">
        <v>4938</v>
      </c>
      <c r="R158" s="2569">
        <v>130</v>
      </c>
      <c r="S158" s="2569">
        <v>137</v>
      </c>
    </row>
    <row r="159" spans="1:19" ht="18.600000000000001" customHeight="1">
      <c r="A159" s="2568"/>
      <c r="B159" s="2569" t="s">
        <v>2267</v>
      </c>
      <c r="C159" s="2569" t="s">
        <v>2268</v>
      </c>
      <c r="D159" s="2566">
        <v>69</v>
      </c>
      <c r="E159" s="2566">
        <v>69</v>
      </c>
      <c r="F159" s="2575" t="s">
        <v>1580</v>
      </c>
      <c r="G159" s="2569">
        <v>1.38</v>
      </c>
      <c r="H159" s="2569"/>
      <c r="I159" s="2568">
        <v>1</v>
      </c>
      <c r="J159" s="2569" t="s">
        <v>1586</v>
      </c>
      <c r="K159" s="2568"/>
      <c r="L159" s="2568" t="s">
        <v>4989</v>
      </c>
      <c r="M159" s="2569" t="s">
        <v>2265</v>
      </c>
      <c r="N159" s="2569" t="s">
        <v>2268</v>
      </c>
      <c r="O159" s="2568" t="s">
        <v>4834</v>
      </c>
      <c r="P159" s="2568">
        <v>2005</v>
      </c>
      <c r="Q159" s="2568" t="s">
        <v>4938</v>
      </c>
      <c r="R159" s="2569">
        <v>130</v>
      </c>
      <c r="S159" s="2569">
        <v>137</v>
      </c>
    </row>
    <row r="160" spans="1:19" ht="18.600000000000001" customHeight="1" thickBot="1">
      <c r="A160" s="2577">
        <v>15</v>
      </c>
      <c r="B160" s="2603" t="s">
        <v>2269</v>
      </c>
      <c r="C160" s="2603" t="s">
        <v>2270</v>
      </c>
      <c r="D160" s="2604">
        <v>69</v>
      </c>
      <c r="E160" s="2604">
        <v>69</v>
      </c>
      <c r="F160" s="2629" t="s">
        <v>1580</v>
      </c>
      <c r="G160" s="2603">
        <v>2.4300000000000002</v>
      </c>
      <c r="H160" s="2603"/>
      <c r="I160" s="2577">
        <v>1</v>
      </c>
      <c r="J160" s="2603" t="s">
        <v>2250</v>
      </c>
      <c r="K160" s="2577">
        <v>13</v>
      </c>
      <c r="L160" s="2577" t="s">
        <v>4990</v>
      </c>
      <c r="M160" s="2603" t="s">
        <v>2248</v>
      </c>
      <c r="N160" s="2603" t="s">
        <v>2270</v>
      </c>
      <c r="O160" s="2577" t="s">
        <v>4834</v>
      </c>
      <c r="P160" s="2577" t="s">
        <v>4991</v>
      </c>
      <c r="Q160" s="2577" t="s">
        <v>4882</v>
      </c>
      <c r="R160" s="2603">
        <v>103</v>
      </c>
      <c r="S160" s="2603">
        <v>118</v>
      </c>
    </row>
    <row r="161" spans="1:19" ht="18.600000000000001" customHeight="1" thickBot="1">
      <c r="A161" s="2584">
        <v>16</v>
      </c>
      <c r="B161" s="2585"/>
      <c r="C161" s="2585"/>
      <c r="D161" s="2586"/>
      <c r="E161" s="2586"/>
      <c r="F161" s="2587" t="s">
        <v>4992</v>
      </c>
      <c r="G161" s="2623">
        <f>SUM(G90:G100,G109:G136,G145:G160)</f>
        <v>151.64000000000007</v>
      </c>
      <c r="H161" s="2623">
        <f>SUM(H90:H100,H109:H136,H145:H160)</f>
        <v>65.260000000000005</v>
      </c>
      <c r="I161" s="2633"/>
      <c r="J161" s="2590"/>
      <c r="K161" s="2584">
        <v>14</v>
      </c>
      <c r="L161" s="3110"/>
      <c r="M161" s="2585"/>
      <c r="N161" s="2585"/>
      <c r="O161" s="3110"/>
      <c r="P161" s="3110"/>
      <c r="Q161" s="3108"/>
      <c r="R161" s="3108"/>
      <c r="S161" s="3108"/>
    </row>
    <row r="162" spans="1:19" ht="18.600000000000001" customHeight="1">
      <c r="A162" s="2568">
        <v>17</v>
      </c>
      <c r="B162" s="2569" t="s">
        <v>2271</v>
      </c>
      <c r="C162" s="2569" t="s">
        <v>2272</v>
      </c>
      <c r="D162" s="2566">
        <v>34.5</v>
      </c>
      <c r="E162" s="2566">
        <v>34.5</v>
      </c>
      <c r="F162" s="2575" t="s">
        <v>1580</v>
      </c>
      <c r="G162" s="2569">
        <v>0.34</v>
      </c>
      <c r="H162" s="2569"/>
      <c r="I162" s="2568">
        <v>1</v>
      </c>
      <c r="J162" s="2569" t="s">
        <v>2899</v>
      </c>
      <c r="K162" s="2564">
        <v>15</v>
      </c>
      <c r="L162" s="2564" t="s">
        <v>4993</v>
      </c>
      <c r="M162" s="2569" t="s">
        <v>4994</v>
      </c>
      <c r="N162" s="2569" t="s">
        <v>2272</v>
      </c>
      <c r="O162" s="2564" t="s">
        <v>4834</v>
      </c>
      <c r="P162" s="2564">
        <v>1949</v>
      </c>
      <c r="Q162" s="2564" t="s">
        <v>4882</v>
      </c>
      <c r="R162" s="2565">
        <v>23</v>
      </c>
      <c r="S162" s="2565">
        <v>27</v>
      </c>
    </row>
    <row r="163" spans="1:19" ht="18.600000000000001" customHeight="1">
      <c r="A163" s="2568">
        <v>18</v>
      </c>
      <c r="B163" s="2569" t="s">
        <v>2273</v>
      </c>
      <c r="C163" s="2569" t="s">
        <v>2949</v>
      </c>
      <c r="D163" s="2566">
        <v>34.5</v>
      </c>
      <c r="E163" s="2566">
        <v>34.5</v>
      </c>
      <c r="F163" s="2575" t="s">
        <v>1595</v>
      </c>
      <c r="G163" s="2569">
        <v>1.28</v>
      </c>
      <c r="H163" s="2569"/>
      <c r="I163" s="2568">
        <v>1</v>
      </c>
      <c r="J163" s="2569" t="s">
        <v>1586</v>
      </c>
      <c r="K163" s="2568">
        <v>16</v>
      </c>
      <c r="L163" s="2568" t="s">
        <v>4995</v>
      </c>
      <c r="M163" s="2569" t="s">
        <v>4952</v>
      </c>
      <c r="N163" s="2569" t="s">
        <v>2949</v>
      </c>
      <c r="O163" s="2568" t="s">
        <v>4865</v>
      </c>
      <c r="P163" s="2568">
        <v>1931</v>
      </c>
      <c r="Q163" s="2568" t="s">
        <v>4865</v>
      </c>
      <c r="R163" s="2569">
        <v>23</v>
      </c>
      <c r="S163" s="2569">
        <v>27</v>
      </c>
    </row>
    <row r="164" spans="1:19" ht="18.600000000000001" customHeight="1">
      <c r="A164" s="2568">
        <v>19</v>
      </c>
      <c r="B164" s="2569" t="s">
        <v>2274</v>
      </c>
      <c r="C164" s="2569" t="s">
        <v>2949</v>
      </c>
      <c r="D164" s="2566">
        <v>34.5</v>
      </c>
      <c r="E164" s="2566">
        <v>34.5</v>
      </c>
      <c r="F164" s="2575" t="s">
        <v>1595</v>
      </c>
      <c r="G164" s="2569"/>
      <c r="H164" s="2634">
        <v>1.8</v>
      </c>
      <c r="I164" s="2568">
        <v>1</v>
      </c>
      <c r="J164" s="2569" t="s">
        <v>2923</v>
      </c>
      <c r="K164" s="2568">
        <v>17</v>
      </c>
      <c r="L164" s="2568" t="s">
        <v>4996</v>
      </c>
      <c r="M164" s="2569" t="s">
        <v>2453</v>
      </c>
      <c r="N164" s="2569" t="s">
        <v>2949</v>
      </c>
      <c r="O164" s="2568" t="s">
        <v>4865</v>
      </c>
      <c r="P164" s="2568">
        <v>1950</v>
      </c>
      <c r="Q164" s="2644" t="s">
        <v>4997</v>
      </c>
      <c r="R164" s="2569">
        <v>30</v>
      </c>
      <c r="S164" s="2569">
        <v>36</v>
      </c>
    </row>
    <row r="165" spans="1:19" ht="18.600000000000001" customHeight="1">
      <c r="A165" s="2568">
        <v>20</v>
      </c>
      <c r="B165" s="2569" t="s">
        <v>2274</v>
      </c>
      <c r="C165" s="2569" t="s">
        <v>2949</v>
      </c>
      <c r="D165" s="2566">
        <v>34.5</v>
      </c>
      <c r="E165" s="2566">
        <v>34.5</v>
      </c>
      <c r="F165" s="2575" t="s">
        <v>1595</v>
      </c>
      <c r="G165" s="2569"/>
      <c r="H165" s="2569">
        <v>0.82</v>
      </c>
      <c r="I165" s="2568">
        <v>1</v>
      </c>
      <c r="J165" s="2569" t="s">
        <v>1586</v>
      </c>
      <c r="K165" s="2568">
        <v>18</v>
      </c>
      <c r="L165" s="2568" t="s">
        <v>4865</v>
      </c>
      <c r="M165" s="2569" t="s">
        <v>2453</v>
      </c>
      <c r="N165" s="2569" t="s">
        <v>2949</v>
      </c>
      <c r="O165" s="2568" t="s">
        <v>4865</v>
      </c>
      <c r="P165" s="2568" t="s">
        <v>4865</v>
      </c>
      <c r="Q165" s="2645" t="s">
        <v>4865</v>
      </c>
      <c r="R165" s="2569">
        <v>30</v>
      </c>
      <c r="S165" s="2569">
        <v>36</v>
      </c>
    </row>
    <row r="166" spans="1:19" ht="18.600000000000001" customHeight="1">
      <c r="A166" s="2568">
        <v>21</v>
      </c>
      <c r="B166" s="2569" t="s">
        <v>2274</v>
      </c>
      <c r="C166" s="2569" t="s">
        <v>2949</v>
      </c>
      <c r="D166" s="2566">
        <v>34.5</v>
      </c>
      <c r="E166" s="2566">
        <v>34.5</v>
      </c>
      <c r="F166" s="2575" t="s">
        <v>1595</v>
      </c>
      <c r="G166" s="2570"/>
      <c r="H166" s="2570">
        <v>1.65</v>
      </c>
      <c r="I166" s="2573">
        <v>1</v>
      </c>
      <c r="J166" s="2570" t="s">
        <v>2923</v>
      </c>
      <c r="K166" s="2568">
        <v>19</v>
      </c>
      <c r="L166" s="2568" t="s">
        <v>4865</v>
      </c>
      <c r="M166" s="2569" t="s">
        <v>2453</v>
      </c>
      <c r="N166" s="2569" t="s">
        <v>2949</v>
      </c>
      <c r="O166" s="2568" t="s">
        <v>4865</v>
      </c>
      <c r="P166" s="2568" t="s">
        <v>4865</v>
      </c>
      <c r="Q166" s="2645" t="s">
        <v>4865</v>
      </c>
      <c r="R166" s="2569">
        <v>30</v>
      </c>
      <c r="S166" s="2569">
        <v>36</v>
      </c>
    </row>
    <row r="167" spans="1:19" ht="18.600000000000001" customHeight="1">
      <c r="A167" s="2568">
        <v>22</v>
      </c>
      <c r="B167" s="2569" t="s">
        <v>2275</v>
      </c>
      <c r="C167" s="2569" t="s">
        <v>3707</v>
      </c>
      <c r="D167" s="2566" t="s">
        <v>4929</v>
      </c>
      <c r="E167" s="2566">
        <v>34.5</v>
      </c>
      <c r="F167" s="2575" t="s">
        <v>3708</v>
      </c>
      <c r="G167" s="2569">
        <v>0.24</v>
      </c>
      <c r="H167" s="2569"/>
      <c r="I167" s="2568">
        <v>1</v>
      </c>
      <c r="J167" s="2646" t="s">
        <v>2249</v>
      </c>
      <c r="K167" s="2568">
        <v>20</v>
      </c>
      <c r="L167" s="2568" t="s">
        <v>4998</v>
      </c>
      <c r="M167" s="2569" t="s">
        <v>4952</v>
      </c>
      <c r="N167" s="2569" t="s">
        <v>3707</v>
      </c>
      <c r="O167" s="2568" t="s">
        <v>4865</v>
      </c>
      <c r="P167" s="2568">
        <v>1928</v>
      </c>
      <c r="Q167" s="2568" t="s">
        <v>4882</v>
      </c>
      <c r="R167" s="2569">
        <v>23</v>
      </c>
      <c r="S167" s="2569">
        <v>27</v>
      </c>
    </row>
    <row r="168" spans="1:19" ht="18.600000000000001" customHeight="1">
      <c r="A168" s="2568">
        <v>23</v>
      </c>
      <c r="B168" s="2569" t="s">
        <v>2275</v>
      </c>
      <c r="C168" s="2569" t="s">
        <v>2276</v>
      </c>
      <c r="D168" s="2566" t="s">
        <v>4929</v>
      </c>
      <c r="E168" s="2566">
        <v>34.5</v>
      </c>
      <c r="F168" s="2575" t="s">
        <v>1595</v>
      </c>
      <c r="G168" s="2634">
        <v>1.2</v>
      </c>
      <c r="H168" s="2569"/>
      <c r="I168" s="2568">
        <v>1</v>
      </c>
      <c r="J168" s="2569" t="s">
        <v>2249</v>
      </c>
      <c r="K168" s="2568">
        <v>21</v>
      </c>
      <c r="L168" s="2568" t="s">
        <v>4865</v>
      </c>
      <c r="M168" s="2569" t="s">
        <v>4952</v>
      </c>
      <c r="N168" s="2569" t="s">
        <v>2276</v>
      </c>
      <c r="O168" s="2568" t="s">
        <v>4865</v>
      </c>
      <c r="P168" s="2568" t="s">
        <v>4865</v>
      </c>
      <c r="Q168" s="2568" t="s">
        <v>4865</v>
      </c>
      <c r="R168" s="2569">
        <v>30</v>
      </c>
      <c r="S168" s="2569">
        <v>36</v>
      </c>
    </row>
    <row r="169" spans="1:19" ht="18.600000000000001" customHeight="1">
      <c r="A169" s="2568">
        <v>24</v>
      </c>
      <c r="B169" s="2569" t="s">
        <v>2277</v>
      </c>
      <c r="C169" s="2569" t="s">
        <v>2453</v>
      </c>
      <c r="D169" s="2566" t="s">
        <v>4929</v>
      </c>
      <c r="E169" s="2566">
        <v>34.5</v>
      </c>
      <c r="F169" s="2575" t="s">
        <v>1595</v>
      </c>
      <c r="G169" s="2634">
        <v>4.82</v>
      </c>
      <c r="H169" s="2569"/>
      <c r="I169" s="2568">
        <v>1</v>
      </c>
      <c r="J169" s="2569" t="s">
        <v>2249</v>
      </c>
      <c r="K169" s="2568">
        <v>22</v>
      </c>
      <c r="L169" s="2568" t="s">
        <v>4999</v>
      </c>
      <c r="M169" s="2569" t="s">
        <v>2276</v>
      </c>
      <c r="N169" s="2569" t="s">
        <v>2453</v>
      </c>
      <c r="O169" s="2568" t="s">
        <v>4865</v>
      </c>
      <c r="P169" s="2568" t="s">
        <v>4865</v>
      </c>
      <c r="Q169" s="2568" t="s">
        <v>4865</v>
      </c>
      <c r="R169" s="2569">
        <v>23</v>
      </c>
      <c r="S169" s="2569">
        <v>27</v>
      </c>
    </row>
    <row r="170" spans="1:19" ht="18.600000000000001" customHeight="1">
      <c r="A170" s="2568">
        <v>25</v>
      </c>
      <c r="B170" s="2569" t="s">
        <v>2277</v>
      </c>
      <c r="C170" s="2569" t="s">
        <v>2453</v>
      </c>
      <c r="D170" s="2566" t="s">
        <v>4929</v>
      </c>
      <c r="E170" s="2566">
        <v>34.5</v>
      </c>
      <c r="F170" s="2575" t="s">
        <v>3708</v>
      </c>
      <c r="G170" s="2569">
        <v>0.12</v>
      </c>
      <c r="H170" s="2569"/>
      <c r="I170" s="2568">
        <v>1</v>
      </c>
      <c r="J170" s="2569" t="s">
        <v>2923</v>
      </c>
      <c r="K170" s="2568">
        <v>23</v>
      </c>
      <c r="L170" s="2568" t="s">
        <v>4865</v>
      </c>
      <c r="M170" s="2569" t="s">
        <v>2276</v>
      </c>
      <c r="N170" s="2569" t="s">
        <v>2453</v>
      </c>
      <c r="O170" s="2568" t="s">
        <v>4865</v>
      </c>
      <c r="P170" s="2568" t="s">
        <v>4865</v>
      </c>
      <c r="Q170" s="2568" t="s">
        <v>4865</v>
      </c>
      <c r="R170" s="2569">
        <v>23</v>
      </c>
      <c r="S170" s="2569">
        <v>27</v>
      </c>
    </row>
    <row r="171" spans="1:19" ht="18.600000000000001" customHeight="1">
      <c r="A171" s="2568">
        <v>26</v>
      </c>
      <c r="B171" s="2569" t="s">
        <v>2454</v>
      </c>
      <c r="C171" s="2569" t="s">
        <v>3707</v>
      </c>
      <c r="D171" s="2566" t="s">
        <v>4929</v>
      </c>
      <c r="E171" s="2566">
        <v>34.5</v>
      </c>
      <c r="F171" s="2575" t="s">
        <v>3708</v>
      </c>
      <c r="G171" s="2569"/>
      <c r="H171" s="2569">
        <v>0.24</v>
      </c>
      <c r="I171" s="2568">
        <v>1</v>
      </c>
      <c r="J171" s="2569" t="s">
        <v>2249</v>
      </c>
      <c r="K171" s="2568">
        <v>24</v>
      </c>
      <c r="L171" s="2568" t="s">
        <v>5000</v>
      </c>
      <c r="M171" s="2569" t="s">
        <v>4952</v>
      </c>
      <c r="N171" s="2569" t="s">
        <v>3707</v>
      </c>
      <c r="O171" s="2568" t="s">
        <v>4865</v>
      </c>
      <c r="P171" s="2568" t="s">
        <v>4865</v>
      </c>
      <c r="Q171" s="2568" t="s">
        <v>4865</v>
      </c>
      <c r="R171" s="2569">
        <v>23</v>
      </c>
      <c r="S171" s="2569">
        <v>27</v>
      </c>
    </row>
    <row r="172" spans="1:19" ht="18.600000000000001" customHeight="1">
      <c r="A172" s="2568">
        <v>27</v>
      </c>
      <c r="B172" s="2569" t="s">
        <v>2454</v>
      </c>
      <c r="C172" s="2569" t="s">
        <v>2455</v>
      </c>
      <c r="D172" s="2566" t="s">
        <v>4929</v>
      </c>
      <c r="E172" s="2566">
        <v>34.5</v>
      </c>
      <c r="F172" s="2575" t="s">
        <v>1595</v>
      </c>
      <c r="G172" s="2569"/>
      <c r="H172" s="2569">
        <v>3.31</v>
      </c>
      <c r="I172" s="2568">
        <v>1</v>
      </c>
      <c r="J172" s="2569" t="s">
        <v>2249</v>
      </c>
      <c r="K172" s="2568">
        <v>25</v>
      </c>
      <c r="L172" s="2568" t="s">
        <v>4865</v>
      </c>
      <c r="M172" s="2569" t="s">
        <v>4952</v>
      </c>
      <c r="N172" s="2569" t="s">
        <v>2455</v>
      </c>
      <c r="O172" s="2568" t="s">
        <v>4865</v>
      </c>
      <c r="P172" s="2568" t="s">
        <v>4865</v>
      </c>
      <c r="Q172" s="2568" t="s">
        <v>4865</v>
      </c>
      <c r="R172" s="2569">
        <v>23</v>
      </c>
      <c r="S172" s="2569">
        <v>27</v>
      </c>
    </row>
    <row r="173" spans="1:19" ht="18.600000000000001" customHeight="1">
      <c r="A173" s="2568">
        <v>28</v>
      </c>
      <c r="B173" s="2569" t="s">
        <v>2456</v>
      </c>
      <c r="C173" s="2569" t="s">
        <v>2453</v>
      </c>
      <c r="D173" s="2566" t="s">
        <v>4929</v>
      </c>
      <c r="E173" s="2566">
        <v>34.5</v>
      </c>
      <c r="F173" s="2575" t="s">
        <v>3708</v>
      </c>
      <c r="G173" s="2569"/>
      <c r="H173" s="2569">
        <v>2.74</v>
      </c>
      <c r="I173" s="2568">
        <v>1</v>
      </c>
      <c r="J173" s="2569" t="s">
        <v>2249</v>
      </c>
      <c r="K173" s="2568">
        <v>26</v>
      </c>
      <c r="L173" s="2568" t="s">
        <v>5001</v>
      </c>
      <c r="M173" s="2569" t="s">
        <v>2455</v>
      </c>
      <c r="N173" s="2569" t="s">
        <v>2453</v>
      </c>
      <c r="O173" s="2568" t="s">
        <v>4865</v>
      </c>
      <c r="P173" s="2568" t="s">
        <v>4865</v>
      </c>
      <c r="Q173" s="2568" t="s">
        <v>4865</v>
      </c>
      <c r="R173" s="2569">
        <v>23</v>
      </c>
      <c r="S173" s="2569">
        <v>27</v>
      </c>
    </row>
    <row r="174" spans="1:19" ht="18.600000000000001" customHeight="1">
      <c r="A174" s="2568">
        <v>29</v>
      </c>
      <c r="B174" s="2569" t="s">
        <v>2456</v>
      </c>
      <c r="C174" s="2569" t="s">
        <v>2453</v>
      </c>
      <c r="D174" s="2566" t="s">
        <v>4929</v>
      </c>
      <c r="E174" s="2566">
        <v>34.5</v>
      </c>
      <c r="F174" s="2575" t="s">
        <v>3708</v>
      </c>
      <c r="G174" s="2569"/>
      <c r="H174" s="2569">
        <v>0.12</v>
      </c>
      <c r="I174" s="2568">
        <v>1</v>
      </c>
      <c r="J174" s="2569" t="s">
        <v>2923</v>
      </c>
      <c r="K174" s="2568">
        <v>27</v>
      </c>
      <c r="L174" s="2568" t="s">
        <v>4865</v>
      </c>
      <c r="M174" s="2569" t="s">
        <v>2455</v>
      </c>
      <c r="N174" s="2569" t="s">
        <v>2453</v>
      </c>
      <c r="O174" s="2568" t="s">
        <v>4865</v>
      </c>
      <c r="P174" s="2568" t="s">
        <v>4865</v>
      </c>
      <c r="Q174" s="2568" t="s">
        <v>4865</v>
      </c>
      <c r="R174" s="2569">
        <v>23</v>
      </c>
      <c r="S174" s="2569">
        <v>27</v>
      </c>
    </row>
    <row r="175" spans="1:19" ht="18.600000000000001" customHeight="1">
      <c r="A175" s="2568">
        <v>30</v>
      </c>
      <c r="B175" s="2569" t="s">
        <v>2457</v>
      </c>
      <c r="C175" s="2569" t="s">
        <v>2458</v>
      </c>
      <c r="D175" s="2566">
        <v>34.5</v>
      </c>
      <c r="E175" s="2566">
        <v>34.5</v>
      </c>
      <c r="F175" s="2575" t="s">
        <v>1595</v>
      </c>
      <c r="G175" s="2634">
        <v>2.1</v>
      </c>
      <c r="H175" s="2569"/>
      <c r="I175" s="2568">
        <v>1</v>
      </c>
      <c r="J175" s="2569" t="s">
        <v>2249</v>
      </c>
      <c r="K175" s="2568">
        <v>28</v>
      </c>
      <c r="L175" s="2568" t="s">
        <v>5002</v>
      </c>
      <c r="M175" s="2569" t="s">
        <v>2936</v>
      </c>
      <c r="N175" s="2569" t="s">
        <v>2458</v>
      </c>
      <c r="O175" s="2568" t="s">
        <v>4865</v>
      </c>
      <c r="P175" s="2568">
        <v>1985</v>
      </c>
      <c r="Q175" s="2568" t="s">
        <v>4865</v>
      </c>
      <c r="R175" s="2569">
        <v>30</v>
      </c>
      <c r="S175" s="2569">
        <v>36</v>
      </c>
    </row>
    <row r="176" spans="1:19" ht="18.600000000000001" customHeight="1">
      <c r="A176" s="2568">
        <v>31</v>
      </c>
      <c r="B176" s="2569" t="s">
        <v>2457</v>
      </c>
      <c r="C176" s="2569" t="s">
        <v>2458</v>
      </c>
      <c r="D176" s="2566">
        <v>34.5</v>
      </c>
      <c r="E176" s="2566">
        <v>34.5</v>
      </c>
      <c r="F176" s="2575" t="s">
        <v>1595</v>
      </c>
      <c r="G176" s="2569">
        <v>4.26</v>
      </c>
      <c r="H176" s="2569"/>
      <c r="I176" s="2568">
        <v>1</v>
      </c>
      <c r="J176" s="2569" t="s">
        <v>2253</v>
      </c>
      <c r="K176" s="2568">
        <v>29</v>
      </c>
      <c r="L176" s="2568" t="s">
        <v>4865</v>
      </c>
      <c r="M176" s="2569" t="s">
        <v>2936</v>
      </c>
      <c r="N176" s="2569" t="s">
        <v>2458</v>
      </c>
      <c r="O176" s="2568" t="s">
        <v>4865</v>
      </c>
      <c r="P176" s="2568" t="s">
        <v>4865</v>
      </c>
      <c r="Q176" s="2568" t="s">
        <v>4865</v>
      </c>
      <c r="R176" s="2569">
        <v>30</v>
      </c>
      <c r="S176" s="2569">
        <v>36</v>
      </c>
    </row>
    <row r="177" spans="1:19" ht="18.600000000000001" customHeight="1">
      <c r="A177" s="2568">
        <v>32</v>
      </c>
      <c r="B177" s="2569" t="s">
        <v>2457</v>
      </c>
      <c r="C177" s="2569" t="s">
        <v>2458</v>
      </c>
      <c r="D177" s="2566">
        <v>34.5</v>
      </c>
      <c r="E177" s="2566">
        <v>34.5</v>
      </c>
      <c r="F177" s="2575" t="s">
        <v>1595</v>
      </c>
      <c r="G177" s="2569">
        <v>0.28000000000000003</v>
      </c>
      <c r="H177" s="2569"/>
      <c r="I177" s="2568">
        <v>1</v>
      </c>
      <c r="J177" s="2569" t="s">
        <v>2923</v>
      </c>
      <c r="K177" s="2568">
        <v>30</v>
      </c>
      <c r="L177" s="2568" t="s">
        <v>4865</v>
      </c>
      <c r="M177" s="2569" t="s">
        <v>2936</v>
      </c>
      <c r="N177" s="2569" t="s">
        <v>2458</v>
      </c>
      <c r="O177" s="2568" t="s">
        <v>4865</v>
      </c>
      <c r="P177" s="2568" t="s">
        <v>4865</v>
      </c>
      <c r="Q177" s="2568" t="s">
        <v>4865</v>
      </c>
      <c r="R177" s="2569">
        <v>30</v>
      </c>
      <c r="S177" s="2569">
        <v>36</v>
      </c>
    </row>
    <row r="178" spans="1:19" ht="18.600000000000001" customHeight="1">
      <c r="A178" s="2568">
        <v>33</v>
      </c>
      <c r="B178" s="2569" t="s">
        <v>2459</v>
      </c>
      <c r="C178" s="2569" t="s">
        <v>2460</v>
      </c>
      <c r="D178" s="2566">
        <v>34.5</v>
      </c>
      <c r="E178" s="2566">
        <v>34.5</v>
      </c>
      <c r="F178" s="2575" t="s">
        <v>1580</v>
      </c>
      <c r="G178" s="2569">
        <v>3.33</v>
      </c>
      <c r="H178" s="2569"/>
      <c r="I178" s="2568">
        <v>1</v>
      </c>
      <c r="J178" s="2569" t="s">
        <v>2249</v>
      </c>
      <c r="K178" s="2568">
        <v>31</v>
      </c>
      <c r="L178" s="2568" t="s">
        <v>4865</v>
      </c>
      <c r="M178" s="2569" t="s">
        <v>2458</v>
      </c>
      <c r="N178" s="2569" t="s">
        <v>2460</v>
      </c>
      <c r="O178" s="2568" t="s">
        <v>4865</v>
      </c>
      <c r="P178" s="2568" t="s">
        <v>4865</v>
      </c>
      <c r="Q178" s="2568" t="s">
        <v>4865</v>
      </c>
      <c r="R178" s="2569">
        <v>23</v>
      </c>
      <c r="S178" s="2569">
        <v>27</v>
      </c>
    </row>
    <row r="179" spans="1:19" ht="18.600000000000001" customHeight="1">
      <c r="A179" s="2568">
        <v>34</v>
      </c>
      <c r="B179" s="2569" t="s">
        <v>2459</v>
      </c>
      <c r="C179" s="2569" t="s">
        <v>2460</v>
      </c>
      <c r="D179" s="2566">
        <v>34.5</v>
      </c>
      <c r="E179" s="2566">
        <v>34.5</v>
      </c>
      <c r="F179" s="2575" t="s">
        <v>1580</v>
      </c>
      <c r="G179" s="2569">
        <v>1.44</v>
      </c>
      <c r="H179" s="2569"/>
      <c r="I179" s="2568">
        <v>1</v>
      </c>
      <c r="J179" s="2569" t="s">
        <v>2253</v>
      </c>
      <c r="K179" s="2568">
        <v>32</v>
      </c>
      <c r="L179" s="2568" t="s">
        <v>4865</v>
      </c>
      <c r="M179" s="2569" t="s">
        <v>2458</v>
      </c>
      <c r="N179" s="2569" t="s">
        <v>2460</v>
      </c>
      <c r="O179" s="2568" t="s">
        <v>4865</v>
      </c>
      <c r="P179" s="2568" t="s">
        <v>4865</v>
      </c>
      <c r="Q179" s="2568" t="s">
        <v>4865</v>
      </c>
      <c r="R179" s="2569">
        <v>30</v>
      </c>
      <c r="S179" s="2569">
        <v>36</v>
      </c>
    </row>
    <row r="180" spans="1:19" ht="18.600000000000001" customHeight="1">
      <c r="A180" s="2568">
        <v>35</v>
      </c>
      <c r="B180" s="2569" t="s">
        <v>2461</v>
      </c>
      <c r="C180" s="2569" t="s">
        <v>2458</v>
      </c>
      <c r="D180" s="2566">
        <v>34.5</v>
      </c>
      <c r="E180" s="2566">
        <v>34.5</v>
      </c>
      <c r="F180" s="2575" t="s">
        <v>1595</v>
      </c>
      <c r="G180" s="2569">
        <v>3.32</v>
      </c>
      <c r="H180" s="2569">
        <v>3.33</v>
      </c>
      <c r="I180" s="2568">
        <v>1</v>
      </c>
      <c r="J180" s="2569" t="s">
        <v>2249</v>
      </c>
      <c r="K180" s="2568">
        <v>33</v>
      </c>
      <c r="L180" s="2568" t="s">
        <v>5003</v>
      </c>
      <c r="M180" s="2569" t="s">
        <v>2936</v>
      </c>
      <c r="N180" s="2569" t="s">
        <v>2458</v>
      </c>
      <c r="O180" s="2568" t="s">
        <v>4865</v>
      </c>
      <c r="P180" s="2568" t="s">
        <v>4865</v>
      </c>
      <c r="Q180" s="2568" t="s">
        <v>4865</v>
      </c>
      <c r="R180" s="2569">
        <v>23</v>
      </c>
      <c r="S180" s="2569">
        <v>27</v>
      </c>
    </row>
    <row r="181" spans="1:19" ht="18.600000000000001" customHeight="1" thickBot="1">
      <c r="A181" s="2577">
        <v>36</v>
      </c>
      <c r="B181" s="2603" t="s">
        <v>2462</v>
      </c>
      <c r="C181" s="2603" t="s">
        <v>2463</v>
      </c>
      <c r="D181" s="2604">
        <v>34.5</v>
      </c>
      <c r="E181" s="2604">
        <v>34.5</v>
      </c>
      <c r="F181" s="2629" t="s">
        <v>1580</v>
      </c>
      <c r="G181" s="2603">
        <v>3.38</v>
      </c>
      <c r="H181" s="2603">
        <v>0.55000000000000004</v>
      </c>
      <c r="I181" s="2577">
        <v>1</v>
      </c>
      <c r="J181" s="2603" t="s">
        <v>2253</v>
      </c>
      <c r="K181" s="2577">
        <v>34</v>
      </c>
      <c r="L181" s="2577" t="s">
        <v>5003</v>
      </c>
      <c r="M181" s="2603" t="s">
        <v>2458</v>
      </c>
      <c r="N181" s="2603" t="s">
        <v>2463</v>
      </c>
      <c r="O181" s="2577" t="s">
        <v>4834</v>
      </c>
      <c r="P181" s="2577">
        <v>1985</v>
      </c>
      <c r="Q181" s="2577" t="s">
        <v>4882</v>
      </c>
      <c r="R181" s="2603">
        <v>30</v>
      </c>
      <c r="S181" s="2603">
        <v>36</v>
      </c>
    </row>
    <row r="182" spans="1:19" ht="18.600000000000001" customHeight="1">
      <c r="E182" s="2539" t="s">
        <v>5219</v>
      </c>
      <c r="L182" s="2539"/>
      <c r="M182" s="2539"/>
      <c r="N182" s="2539" t="s">
        <v>5225</v>
      </c>
    </row>
    <row r="183" spans="1:19">
      <c r="B183" s="1905"/>
      <c r="C183" s="3466" t="s">
        <v>4837</v>
      </c>
      <c r="D183" s="3466"/>
      <c r="E183" s="1905"/>
      <c r="F183" s="1905"/>
      <c r="G183" s="1905"/>
      <c r="H183" s="1905"/>
      <c r="I183" s="1905"/>
      <c r="J183" s="1905"/>
      <c r="N183" s="3466" t="s">
        <v>4837</v>
      </c>
      <c r="O183" s="3466"/>
    </row>
    <row r="184" spans="1:19" ht="23.25" customHeight="1">
      <c r="B184" s="1905"/>
      <c r="C184" s="3466"/>
      <c r="D184" s="3466"/>
      <c r="E184" s="1905"/>
      <c r="F184" s="1905"/>
      <c r="G184" s="1905"/>
      <c r="H184" s="1905"/>
      <c r="I184" s="1905"/>
      <c r="J184" s="2606" t="s">
        <v>5335</v>
      </c>
      <c r="N184" s="3466"/>
      <c r="O184" s="3466"/>
      <c r="R184" s="2606" t="s">
        <v>5335</v>
      </c>
    </row>
    <row r="185" spans="1:19" ht="15.75">
      <c r="B185" s="1905"/>
      <c r="C185" s="2541" t="s">
        <v>4838</v>
      </c>
      <c r="D185" s="1905"/>
      <c r="E185" s="1905"/>
      <c r="F185" s="1905"/>
      <c r="G185" s="1905"/>
      <c r="H185" s="1905"/>
      <c r="I185" s="1905"/>
      <c r="J185" s="1417"/>
      <c r="N185" s="2541" t="s">
        <v>4838</v>
      </c>
      <c r="O185" s="1905"/>
    </row>
    <row r="186" spans="1:19" ht="15.75" thickBot="1">
      <c r="B186" s="1905"/>
      <c r="C186" s="2542"/>
      <c r="D186" s="1905"/>
      <c r="E186" s="1905"/>
      <c r="F186" s="1905"/>
      <c r="G186" s="1905"/>
      <c r="H186" s="1905"/>
      <c r="I186" s="1905"/>
      <c r="J186" s="1905"/>
    </row>
    <row r="187" spans="1:19" ht="34.700000000000003" customHeight="1" thickBot="1">
      <c r="A187" s="2543" t="s">
        <v>4839</v>
      </c>
      <c r="B187" s="2544" t="s">
        <v>4840</v>
      </c>
      <c r="C187" s="2545"/>
      <c r="D187" s="2546" t="s">
        <v>4841</v>
      </c>
      <c r="E187" s="2547"/>
      <c r="F187" s="2548" t="s">
        <v>4842</v>
      </c>
      <c r="G187" s="2546" t="s">
        <v>4843</v>
      </c>
      <c r="H187" s="2549"/>
      <c r="I187" s="2550" t="s">
        <v>438</v>
      </c>
      <c r="J187" s="2551" t="s">
        <v>4844</v>
      </c>
      <c r="K187" s="2543" t="s">
        <v>4839</v>
      </c>
      <c r="L187" s="2552" t="s">
        <v>4845</v>
      </c>
      <c r="M187" s="2544" t="s">
        <v>4840</v>
      </c>
      <c r="N187" s="2545"/>
      <c r="O187" s="2552" t="s">
        <v>4845</v>
      </c>
      <c r="P187" s="2552" t="s">
        <v>4846</v>
      </c>
      <c r="Q187" s="2552" t="s">
        <v>4847</v>
      </c>
      <c r="R187" s="2552" t="s">
        <v>4848</v>
      </c>
      <c r="S187" s="2552" t="s">
        <v>4901</v>
      </c>
    </row>
    <row r="188" spans="1:19" ht="24.75" thickBot="1">
      <c r="A188" s="2553" t="s">
        <v>4850</v>
      </c>
      <c r="B188" s="2554" t="s">
        <v>4851</v>
      </c>
      <c r="C188" s="2554" t="s">
        <v>4852</v>
      </c>
      <c r="D188" s="2555" t="s">
        <v>1150</v>
      </c>
      <c r="E188" s="2555" t="s">
        <v>1151</v>
      </c>
      <c r="F188" s="2556" t="s">
        <v>1152</v>
      </c>
      <c r="G188" s="2557" t="s">
        <v>4853</v>
      </c>
      <c r="H188" s="2558" t="s">
        <v>4854</v>
      </c>
      <c r="I188" s="2607" t="s">
        <v>1153</v>
      </c>
      <c r="J188" s="2559" t="s">
        <v>1154</v>
      </c>
      <c r="K188" s="2553" t="s">
        <v>4850</v>
      </c>
      <c r="L188" s="2553" t="s">
        <v>4850</v>
      </c>
      <c r="M188" s="2554" t="s">
        <v>4851</v>
      </c>
      <c r="N188" s="2554" t="s">
        <v>4852</v>
      </c>
      <c r="O188" s="2553" t="s">
        <v>4855</v>
      </c>
      <c r="P188" s="2560" t="s">
        <v>4856</v>
      </c>
      <c r="Q188" s="2553" t="s">
        <v>4857</v>
      </c>
      <c r="R188" s="2553" t="s">
        <v>4858</v>
      </c>
      <c r="S188" s="2553" t="s">
        <v>4858</v>
      </c>
    </row>
    <row r="189" spans="1:19" ht="13.5" thickBot="1">
      <c r="A189" s="2562"/>
      <c r="B189" s="2563" t="s">
        <v>74</v>
      </c>
      <c r="C189" s="2563" t="s">
        <v>2140</v>
      </c>
      <c r="D189" s="2555" t="s">
        <v>2141</v>
      </c>
      <c r="E189" s="2555" t="s">
        <v>2142</v>
      </c>
      <c r="F189" s="2563" t="s">
        <v>4070</v>
      </c>
      <c r="G189" s="2563" t="s">
        <v>4071</v>
      </c>
      <c r="H189" s="2563" t="s">
        <v>4072</v>
      </c>
      <c r="I189" s="2563" t="s">
        <v>4073</v>
      </c>
      <c r="J189" s="2563" t="s">
        <v>4074</v>
      </c>
      <c r="K189" s="2562"/>
      <c r="L189" s="2562"/>
      <c r="M189" s="2563" t="s">
        <v>74</v>
      </c>
      <c r="N189" s="2563" t="s">
        <v>2140</v>
      </c>
      <c r="O189" s="2562"/>
      <c r="P189" s="2562" t="s">
        <v>4859</v>
      </c>
      <c r="Q189" s="2562"/>
      <c r="R189" s="2562"/>
      <c r="S189" s="2562"/>
    </row>
    <row r="190" spans="1:19" ht="18.600000000000001" customHeight="1">
      <c r="A190" s="2568">
        <v>1</v>
      </c>
      <c r="B190" s="2569" t="s">
        <v>2462</v>
      </c>
      <c r="C190" s="2569" t="s">
        <v>2463</v>
      </c>
      <c r="D190" s="2566">
        <v>34.5</v>
      </c>
      <c r="E190" s="2566">
        <v>34.5</v>
      </c>
      <c r="F190" s="2575" t="s">
        <v>1580</v>
      </c>
      <c r="G190" s="2569">
        <v>1.49</v>
      </c>
      <c r="H190" s="2569"/>
      <c r="I190" s="2568">
        <v>1</v>
      </c>
      <c r="J190" s="2569" t="s">
        <v>2891</v>
      </c>
      <c r="K190" s="2568">
        <v>1</v>
      </c>
      <c r="L190" s="2568" t="s">
        <v>5003</v>
      </c>
      <c r="M190" s="2569" t="s">
        <v>2458</v>
      </c>
      <c r="N190" s="2569" t="s">
        <v>2463</v>
      </c>
      <c r="O190" s="2568" t="s">
        <v>4834</v>
      </c>
      <c r="P190" s="2568">
        <v>1985</v>
      </c>
      <c r="Q190" s="2568" t="s">
        <v>4882</v>
      </c>
      <c r="R190" s="2569">
        <v>30</v>
      </c>
      <c r="S190" s="2569">
        <v>36</v>
      </c>
    </row>
    <row r="191" spans="1:19" ht="18.600000000000001" customHeight="1">
      <c r="A191" s="2568">
        <v>2</v>
      </c>
      <c r="B191" s="2569" t="s">
        <v>2464</v>
      </c>
      <c r="C191" s="2569" t="s">
        <v>2460</v>
      </c>
      <c r="D191" s="2566">
        <v>34.5</v>
      </c>
      <c r="E191" s="2566">
        <v>34.5</v>
      </c>
      <c r="F191" s="2567" t="s">
        <v>1580</v>
      </c>
      <c r="G191" s="2569"/>
      <c r="H191" s="2569">
        <v>2.16</v>
      </c>
      <c r="I191" s="2568">
        <v>1</v>
      </c>
      <c r="J191" s="2569" t="s">
        <v>1586</v>
      </c>
      <c r="K191" s="2568">
        <v>2</v>
      </c>
      <c r="L191" s="2568" t="s">
        <v>5004</v>
      </c>
      <c r="M191" s="2569" t="s">
        <v>2463</v>
      </c>
      <c r="N191" s="2569" t="s">
        <v>2460</v>
      </c>
      <c r="O191" s="2568" t="s">
        <v>4834</v>
      </c>
      <c r="P191" s="2568">
        <v>1985</v>
      </c>
      <c r="Q191" s="2568" t="s">
        <v>4882</v>
      </c>
      <c r="R191" s="2569">
        <v>62</v>
      </c>
      <c r="S191" s="2569">
        <v>83</v>
      </c>
    </row>
    <row r="192" spans="1:19" ht="18.600000000000001" customHeight="1">
      <c r="A192" s="2568">
        <v>3</v>
      </c>
      <c r="B192" s="2569" t="s">
        <v>2464</v>
      </c>
      <c r="C192" s="2569" t="s">
        <v>2460</v>
      </c>
      <c r="D192" s="2566">
        <v>34.5</v>
      </c>
      <c r="E192" s="2566">
        <v>34.5</v>
      </c>
      <c r="F192" s="2567" t="s">
        <v>1580</v>
      </c>
      <c r="G192" s="2569"/>
      <c r="H192" s="2569">
        <v>0.13</v>
      </c>
      <c r="I192" s="2568">
        <v>1</v>
      </c>
      <c r="J192" s="2569" t="s">
        <v>2249</v>
      </c>
      <c r="K192" s="2647">
        <v>3</v>
      </c>
      <c r="L192" s="2568" t="s">
        <v>5004</v>
      </c>
      <c r="M192" s="2602" t="s">
        <v>2463</v>
      </c>
      <c r="N192" s="2569" t="s">
        <v>2460</v>
      </c>
      <c r="O192" s="2568" t="s">
        <v>4834</v>
      </c>
      <c r="P192" s="2568">
        <v>1985</v>
      </c>
      <c r="Q192" s="2568" t="s">
        <v>4882</v>
      </c>
      <c r="R192" s="2569">
        <v>23</v>
      </c>
      <c r="S192" s="2569">
        <v>27</v>
      </c>
    </row>
    <row r="193" spans="1:19" ht="18.600000000000001" customHeight="1">
      <c r="A193" s="2568">
        <v>4</v>
      </c>
      <c r="B193" s="2569" t="s">
        <v>2465</v>
      </c>
      <c r="C193" s="2569" t="s">
        <v>2466</v>
      </c>
      <c r="D193" s="2566">
        <v>34.5</v>
      </c>
      <c r="E193" s="2566">
        <v>34.5</v>
      </c>
      <c r="F193" s="2575" t="s">
        <v>1580</v>
      </c>
      <c r="G193" s="2569">
        <v>0.09</v>
      </c>
      <c r="H193" s="2569"/>
      <c r="I193" s="2568">
        <v>1</v>
      </c>
      <c r="J193" s="2569" t="s">
        <v>2899</v>
      </c>
      <c r="K193" s="2647">
        <v>4</v>
      </c>
      <c r="L193" s="2568" t="s">
        <v>5005</v>
      </c>
      <c r="M193" s="2602" t="s">
        <v>5006</v>
      </c>
      <c r="N193" s="2569" t="s">
        <v>2466</v>
      </c>
      <c r="O193" s="2568" t="s">
        <v>4865</v>
      </c>
      <c r="P193" s="2568">
        <v>1964</v>
      </c>
      <c r="Q193" s="2568" t="s">
        <v>4865</v>
      </c>
      <c r="R193" s="2569">
        <v>23</v>
      </c>
      <c r="S193" s="2569">
        <v>27</v>
      </c>
    </row>
    <row r="194" spans="1:19" ht="18.600000000000001" customHeight="1">
      <c r="A194" s="2568">
        <v>5</v>
      </c>
      <c r="B194" s="2569" t="s">
        <v>2467</v>
      </c>
      <c r="C194" s="2569" t="s">
        <v>2468</v>
      </c>
      <c r="D194" s="2566">
        <v>34.5</v>
      </c>
      <c r="E194" s="2566">
        <v>34.5</v>
      </c>
      <c r="F194" s="2575" t="s">
        <v>1580</v>
      </c>
      <c r="G194" s="2569">
        <v>2.87</v>
      </c>
      <c r="H194" s="2569"/>
      <c r="I194" s="2568">
        <v>1</v>
      </c>
      <c r="J194" s="2569" t="s">
        <v>2899</v>
      </c>
      <c r="K194" s="2647">
        <v>5</v>
      </c>
      <c r="L194" s="2568" t="s">
        <v>5005</v>
      </c>
      <c r="M194" s="2602" t="s">
        <v>2466</v>
      </c>
      <c r="N194" s="2569" t="s">
        <v>2468</v>
      </c>
      <c r="O194" s="2568" t="s">
        <v>4834</v>
      </c>
      <c r="P194" s="2568">
        <v>1964</v>
      </c>
      <c r="Q194" s="2568" t="s">
        <v>4882</v>
      </c>
      <c r="R194" s="2569">
        <v>23</v>
      </c>
      <c r="S194" s="2569">
        <v>27</v>
      </c>
    </row>
    <row r="195" spans="1:19" ht="18.600000000000001" customHeight="1" thickBot="1">
      <c r="A195" s="2577">
        <v>6</v>
      </c>
      <c r="B195" s="2603" t="s">
        <v>2469</v>
      </c>
      <c r="C195" s="2603" t="s">
        <v>2470</v>
      </c>
      <c r="D195" s="2604">
        <v>34.5</v>
      </c>
      <c r="E195" s="2604">
        <v>34.5</v>
      </c>
      <c r="F195" s="2629" t="s">
        <v>1580</v>
      </c>
      <c r="G195" s="2630">
        <v>0.5</v>
      </c>
      <c r="H195" s="2630"/>
      <c r="I195" s="2577">
        <v>1</v>
      </c>
      <c r="J195" s="2603" t="s">
        <v>2899</v>
      </c>
      <c r="K195" s="2632">
        <v>6</v>
      </c>
      <c r="L195" s="2577" t="s">
        <v>5007</v>
      </c>
      <c r="M195" s="2625" t="s">
        <v>2460</v>
      </c>
      <c r="N195" s="2603" t="s">
        <v>2470</v>
      </c>
      <c r="O195" s="2577" t="s">
        <v>4834</v>
      </c>
      <c r="P195" s="2577">
        <v>1964</v>
      </c>
      <c r="Q195" s="2577" t="s">
        <v>4882</v>
      </c>
      <c r="R195" s="2603">
        <v>23</v>
      </c>
      <c r="S195" s="2603">
        <v>27</v>
      </c>
    </row>
    <row r="196" spans="1:19" ht="18.600000000000001" customHeight="1" thickBot="1">
      <c r="A196" s="2584">
        <v>7</v>
      </c>
      <c r="B196" s="2585"/>
      <c r="C196" s="2585"/>
      <c r="D196" s="2648" t="s">
        <v>5008</v>
      </c>
      <c r="E196" s="2648"/>
      <c r="F196" s="2648"/>
      <c r="G196" s="2623">
        <f>SUM(G162:G181, G190:G195)</f>
        <v>31.06</v>
      </c>
      <c r="H196" s="2623">
        <f>SUM(H162:H181, H190:H195)</f>
        <v>16.849999999999998</v>
      </c>
      <c r="I196" s="2633"/>
      <c r="J196" s="2590"/>
      <c r="K196" s="2584">
        <v>7</v>
      </c>
      <c r="L196" s="2589"/>
      <c r="M196" s="2585"/>
      <c r="N196" s="2585"/>
      <c r="O196" s="2585"/>
      <c r="P196" s="2587"/>
      <c r="Q196" s="2587"/>
      <c r="R196" s="2585"/>
      <c r="S196" s="2585"/>
    </row>
    <row r="197" spans="1:19" ht="18.600000000000001" customHeight="1">
      <c r="A197" s="2564">
        <v>8</v>
      </c>
      <c r="B197" s="2569" t="s">
        <v>2471</v>
      </c>
      <c r="C197" s="2569" t="s">
        <v>2472</v>
      </c>
      <c r="D197" s="2566" t="s">
        <v>2473</v>
      </c>
      <c r="E197" s="2566">
        <v>34.5</v>
      </c>
      <c r="F197" s="2575" t="s">
        <v>1580</v>
      </c>
      <c r="G197" s="2569">
        <v>10.09</v>
      </c>
      <c r="H197" s="2569"/>
      <c r="I197" s="2568">
        <v>1</v>
      </c>
      <c r="J197" s="2569" t="s">
        <v>2474</v>
      </c>
      <c r="K197" s="2568">
        <v>8</v>
      </c>
      <c r="L197" s="2568" t="s">
        <v>5009</v>
      </c>
      <c r="M197" s="2569" t="s">
        <v>2925</v>
      </c>
      <c r="N197" s="2569" t="s">
        <v>2472</v>
      </c>
      <c r="O197" s="2568" t="s">
        <v>4834</v>
      </c>
      <c r="P197" s="2568">
        <v>1922</v>
      </c>
      <c r="Q197" s="2568" t="s">
        <v>4882</v>
      </c>
      <c r="R197" s="2569">
        <v>18</v>
      </c>
      <c r="S197" s="2569">
        <v>24</v>
      </c>
    </row>
    <row r="198" spans="1:19" ht="18.600000000000001" customHeight="1">
      <c r="A198" s="2568">
        <v>9</v>
      </c>
      <c r="B198" s="2569" t="s">
        <v>2471</v>
      </c>
      <c r="C198" s="2569" t="s">
        <v>2472</v>
      </c>
      <c r="D198" s="2566" t="s">
        <v>2473</v>
      </c>
      <c r="E198" s="2566">
        <v>34.5</v>
      </c>
      <c r="F198" s="2575" t="s">
        <v>1580</v>
      </c>
      <c r="G198" s="2593">
        <v>0.93</v>
      </c>
      <c r="H198" s="2570"/>
      <c r="I198" s="2573">
        <v>1</v>
      </c>
      <c r="J198" s="2569" t="s">
        <v>2249</v>
      </c>
      <c r="K198" s="2568">
        <v>9</v>
      </c>
      <c r="L198" s="2568" t="s">
        <v>4865</v>
      </c>
      <c r="M198" s="2569" t="s">
        <v>2925</v>
      </c>
      <c r="N198" s="2569" t="s">
        <v>2472</v>
      </c>
      <c r="O198" s="2568" t="s">
        <v>4865</v>
      </c>
      <c r="P198" s="2568" t="s">
        <v>4865</v>
      </c>
      <c r="Q198" s="2568" t="s">
        <v>4882</v>
      </c>
      <c r="R198" s="2569">
        <v>23</v>
      </c>
      <c r="S198" s="2569">
        <v>27</v>
      </c>
    </row>
    <row r="199" spans="1:19" ht="18.600000000000001" customHeight="1">
      <c r="A199" s="2568">
        <v>10</v>
      </c>
      <c r="B199" s="2569" t="s">
        <v>2475</v>
      </c>
      <c r="C199" s="2569" t="s">
        <v>2476</v>
      </c>
      <c r="D199" s="2566" t="s">
        <v>2473</v>
      </c>
      <c r="E199" s="2566">
        <v>34.5</v>
      </c>
      <c r="F199" s="2575" t="s">
        <v>1580</v>
      </c>
      <c r="G199" s="2569">
        <v>3.58</v>
      </c>
      <c r="H199" s="2569"/>
      <c r="I199" s="2568">
        <v>1</v>
      </c>
      <c r="J199" s="2569" t="s">
        <v>2250</v>
      </c>
      <c r="K199" s="2568">
        <v>10</v>
      </c>
      <c r="L199" s="2568" t="s">
        <v>4865</v>
      </c>
      <c r="M199" s="2569" t="s">
        <v>2472</v>
      </c>
      <c r="N199" s="2569" t="s">
        <v>2476</v>
      </c>
      <c r="O199" s="2568" t="s">
        <v>4865</v>
      </c>
      <c r="P199" s="2568" t="s">
        <v>4865</v>
      </c>
      <c r="Q199" s="2568" t="s">
        <v>4865</v>
      </c>
      <c r="R199" s="2569">
        <v>18</v>
      </c>
      <c r="S199" s="2569">
        <v>24</v>
      </c>
    </row>
    <row r="200" spans="1:19" ht="18.600000000000001" customHeight="1">
      <c r="A200" s="2568">
        <v>11</v>
      </c>
      <c r="B200" s="2569" t="s">
        <v>2475</v>
      </c>
      <c r="C200" s="2569" t="s">
        <v>2476</v>
      </c>
      <c r="D200" s="2566" t="s">
        <v>2473</v>
      </c>
      <c r="E200" s="2566">
        <v>34.5</v>
      </c>
      <c r="F200" s="2575" t="s">
        <v>1580</v>
      </c>
      <c r="G200" s="2569">
        <v>0.25</v>
      </c>
      <c r="H200" s="2569"/>
      <c r="I200" s="2568">
        <v>1</v>
      </c>
      <c r="J200" s="2569" t="s">
        <v>2249</v>
      </c>
      <c r="K200" s="2568">
        <v>11</v>
      </c>
      <c r="L200" s="2568" t="s">
        <v>5010</v>
      </c>
      <c r="M200" s="2569" t="s">
        <v>2472</v>
      </c>
      <c r="N200" s="2569" t="s">
        <v>2476</v>
      </c>
      <c r="O200" s="2568" t="s">
        <v>4834</v>
      </c>
      <c r="P200" s="2568">
        <v>1922</v>
      </c>
      <c r="Q200" s="2568" t="s">
        <v>4882</v>
      </c>
      <c r="R200" s="2608">
        <v>23</v>
      </c>
      <c r="S200" s="2569">
        <v>27</v>
      </c>
    </row>
    <row r="201" spans="1:19" ht="18.600000000000001" customHeight="1">
      <c r="A201" s="2568">
        <v>12</v>
      </c>
      <c r="B201" s="2569" t="s">
        <v>2477</v>
      </c>
      <c r="C201" s="2569" t="s">
        <v>2478</v>
      </c>
      <c r="D201" s="2566" t="s">
        <v>2473</v>
      </c>
      <c r="E201" s="2566">
        <v>34.5</v>
      </c>
      <c r="F201" s="2575" t="s">
        <v>1580</v>
      </c>
      <c r="G201" s="2634">
        <v>4.0999999999999996</v>
      </c>
      <c r="H201" s="2569"/>
      <c r="I201" s="2568">
        <v>1</v>
      </c>
      <c r="J201" s="2569" t="s">
        <v>2932</v>
      </c>
      <c r="K201" s="2568">
        <v>12</v>
      </c>
      <c r="L201" s="2568" t="s">
        <v>5011</v>
      </c>
      <c r="M201" s="2569" t="s">
        <v>2925</v>
      </c>
      <c r="N201" s="2569" t="s">
        <v>2478</v>
      </c>
      <c r="O201" s="2568" t="s">
        <v>4865</v>
      </c>
      <c r="P201" s="2568">
        <v>1924</v>
      </c>
      <c r="Q201" s="2568" t="s">
        <v>4865</v>
      </c>
      <c r="R201" s="2608">
        <v>35</v>
      </c>
      <c r="S201" s="2569">
        <v>41</v>
      </c>
    </row>
    <row r="202" spans="1:19" ht="18.600000000000001" customHeight="1">
      <c r="A202" s="2568">
        <v>13</v>
      </c>
      <c r="B202" s="2569" t="s">
        <v>2479</v>
      </c>
      <c r="C202" s="2569" t="s">
        <v>2480</v>
      </c>
      <c r="D202" s="2566" t="s">
        <v>2473</v>
      </c>
      <c r="E202" s="2566">
        <v>34.5</v>
      </c>
      <c r="F202" s="2575" t="s">
        <v>1580</v>
      </c>
      <c r="G202" s="2569">
        <v>4.17</v>
      </c>
      <c r="H202" s="2569"/>
      <c r="I202" s="2568">
        <v>1</v>
      </c>
      <c r="J202" s="2569" t="s">
        <v>2932</v>
      </c>
      <c r="K202" s="2568">
        <v>13</v>
      </c>
      <c r="L202" s="2568" t="s">
        <v>4865</v>
      </c>
      <c r="M202" s="2569" t="s">
        <v>2478</v>
      </c>
      <c r="N202" s="2569" t="s">
        <v>2480</v>
      </c>
      <c r="O202" s="2568" t="s">
        <v>4865</v>
      </c>
      <c r="P202" s="2568" t="s">
        <v>4865</v>
      </c>
      <c r="Q202" s="2568" t="s">
        <v>4865</v>
      </c>
      <c r="R202" s="2608">
        <v>35</v>
      </c>
      <c r="S202" s="2569">
        <v>41</v>
      </c>
    </row>
    <row r="203" spans="1:19" ht="18.600000000000001" customHeight="1">
      <c r="A203" s="2568">
        <v>14</v>
      </c>
      <c r="B203" s="2569" t="s">
        <v>2479</v>
      </c>
      <c r="C203" s="2569" t="s">
        <v>2480</v>
      </c>
      <c r="D203" s="2566" t="s">
        <v>2473</v>
      </c>
      <c r="E203" s="2566">
        <v>34.5</v>
      </c>
      <c r="F203" s="2575" t="s">
        <v>1580</v>
      </c>
      <c r="G203" s="2569">
        <v>2.14</v>
      </c>
      <c r="H203" s="2569"/>
      <c r="I203" s="2568">
        <v>1</v>
      </c>
      <c r="J203" s="2569" t="s">
        <v>2249</v>
      </c>
      <c r="K203" s="2568">
        <v>14</v>
      </c>
      <c r="L203" s="2568" t="s">
        <v>4865</v>
      </c>
      <c r="M203" s="2569" t="s">
        <v>2478</v>
      </c>
      <c r="N203" s="2569" t="s">
        <v>2480</v>
      </c>
      <c r="O203" s="2568" t="s">
        <v>4865</v>
      </c>
      <c r="P203" s="2568" t="s">
        <v>4865</v>
      </c>
      <c r="Q203" s="2568" t="s">
        <v>4865</v>
      </c>
      <c r="R203" s="2608">
        <v>23</v>
      </c>
      <c r="S203" s="2569">
        <v>27</v>
      </c>
    </row>
    <row r="204" spans="1:19" ht="18.600000000000001" customHeight="1">
      <c r="A204" s="2568">
        <v>15</v>
      </c>
      <c r="B204" s="2569" t="s">
        <v>2554</v>
      </c>
      <c r="C204" s="2569" t="s">
        <v>1590</v>
      </c>
      <c r="D204" s="2566" t="s">
        <v>2473</v>
      </c>
      <c r="E204" s="2566">
        <v>34.5</v>
      </c>
      <c r="F204" s="2575" t="s">
        <v>1580</v>
      </c>
      <c r="G204" s="2569">
        <v>0.26</v>
      </c>
      <c r="H204" s="2569"/>
      <c r="I204" s="2568">
        <v>1</v>
      </c>
      <c r="J204" s="2569" t="s">
        <v>2249</v>
      </c>
      <c r="K204" s="2568">
        <v>15</v>
      </c>
      <c r="L204" s="2568" t="s">
        <v>5012</v>
      </c>
      <c r="M204" s="2569" t="s">
        <v>2480</v>
      </c>
      <c r="N204" s="2569" t="s">
        <v>1590</v>
      </c>
      <c r="O204" s="2568" t="s">
        <v>4865</v>
      </c>
      <c r="P204" s="2568" t="s">
        <v>4865</v>
      </c>
      <c r="Q204" s="2568" t="s">
        <v>4865</v>
      </c>
      <c r="R204" s="2608">
        <v>23</v>
      </c>
      <c r="S204" s="2569">
        <v>27</v>
      </c>
    </row>
    <row r="205" spans="1:19" ht="18.600000000000001" customHeight="1">
      <c r="A205" s="2568">
        <v>16</v>
      </c>
      <c r="B205" s="2569" t="s">
        <v>2554</v>
      </c>
      <c r="C205" s="2569" t="s">
        <v>1590</v>
      </c>
      <c r="D205" s="2566" t="s">
        <v>2473</v>
      </c>
      <c r="E205" s="2566">
        <v>34.5</v>
      </c>
      <c r="F205" s="2575" t="s">
        <v>3708</v>
      </c>
      <c r="G205" s="2569">
        <v>0.52</v>
      </c>
      <c r="H205" s="2569"/>
      <c r="I205" s="2568">
        <v>1</v>
      </c>
      <c r="J205" s="2569" t="s">
        <v>2923</v>
      </c>
      <c r="K205" s="2568">
        <v>16</v>
      </c>
      <c r="L205" s="2568" t="s">
        <v>4865</v>
      </c>
      <c r="M205" s="2569" t="s">
        <v>2480</v>
      </c>
      <c r="N205" s="2569" t="s">
        <v>1590</v>
      </c>
      <c r="O205" s="2568" t="s">
        <v>4865</v>
      </c>
      <c r="P205" s="2568" t="s">
        <v>4865</v>
      </c>
      <c r="Q205" s="2568" t="s">
        <v>4865</v>
      </c>
      <c r="R205" s="2608">
        <v>30</v>
      </c>
      <c r="S205" s="2569">
        <v>37</v>
      </c>
    </row>
    <row r="206" spans="1:19" ht="18.600000000000001" customHeight="1">
      <c r="A206" s="2568">
        <v>17</v>
      </c>
      <c r="B206" s="2569" t="s">
        <v>2554</v>
      </c>
      <c r="C206" s="2569" t="s">
        <v>1590</v>
      </c>
      <c r="D206" s="2566" t="s">
        <v>2473</v>
      </c>
      <c r="E206" s="2566">
        <v>34.5</v>
      </c>
      <c r="F206" s="2575" t="s">
        <v>3708</v>
      </c>
      <c r="G206" s="2569">
        <v>1.33</v>
      </c>
      <c r="H206" s="2569"/>
      <c r="I206" s="2568">
        <v>1</v>
      </c>
      <c r="J206" s="2569" t="s">
        <v>2249</v>
      </c>
      <c r="K206" s="2568">
        <v>17</v>
      </c>
      <c r="L206" s="2568" t="s">
        <v>4865</v>
      </c>
      <c r="M206" s="2569" t="s">
        <v>2480</v>
      </c>
      <c r="N206" s="2569" t="s">
        <v>1590</v>
      </c>
      <c r="O206" s="2568" t="s">
        <v>4865</v>
      </c>
      <c r="P206" s="2568" t="s">
        <v>4865</v>
      </c>
      <c r="Q206" s="2568" t="s">
        <v>4865</v>
      </c>
      <c r="R206" s="2608">
        <v>23</v>
      </c>
      <c r="S206" s="2569">
        <v>27</v>
      </c>
    </row>
    <row r="207" spans="1:19" ht="18.600000000000001" customHeight="1">
      <c r="A207" s="2568">
        <v>18</v>
      </c>
      <c r="B207" s="2569" t="s">
        <v>2555</v>
      </c>
      <c r="C207" s="2569" t="s">
        <v>1635</v>
      </c>
      <c r="D207" s="2566" t="s">
        <v>2473</v>
      </c>
      <c r="E207" s="2566">
        <v>34.5</v>
      </c>
      <c r="F207" s="2575" t="s">
        <v>1580</v>
      </c>
      <c r="G207" s="2569">
        <v>2.72</v>
      </c>
      <c r="H207" s="2634"/>
      <c r="I207" s="2568">
        <v>1</v>
      </c>
      <c r="J207" s="2569" t="s">
        <v>2556</v>
      </c>
      <c r="K207" s="2568">
        <v>18</v>
      </c>
      <c r="L207" s="2568" t="s">
        <v>5013</v>
      </c>
      <c r="M207" s="2569" t="s">
        <v>2472</v>
      </c>
      <c r="N207" s="2569" t="s">
        <v>1635</v>
      </c>
      <c r="O207" s="2568" t="s">
        <v>4865</v>
      </c>
      <c r="P207" s="2568">
        <v>1924</v>
      </c>
      <c r="Q207" s="2568" t="s">
        <v>4865</v>
      </c>
      <c r="R207" s="2608">
        <v>18</v>
      </c>
      <c r="S207" s="2569">
        <v>20</v>
      </c>
    </row>
    <row r="208" spans="1:19" ht="18.600000000000001" customHeight="1">
      <c r="A208" s="2568">
        <v>19</v>
      </c>
      <c r="B208" s="2569" t="s">
        <v>2555</v>
      </c>
      <c r="C208" s="2569" t="s">
        <v>1635</v>
      </c>
      <c r="D208" s="2566" t="s">
        <v>2473</v>
      </c>
      <c r="E208" s="2566">
        <v>34.5</v>
      </c>
      <c r="F208" s="2575" t="s">
        <v>1580</v>
      </c>
      <c r="G208" s="2569">
        <v>0.26</v>
      </c>
      <c r="H208" s="2634"/>
      <c r="I208" s="2568">
        <v>1</v>
      </c>
      <c r="J208" s="2569" t="s">
        <v>2249</v>
      </c>
      <c r="K208" s="2568">
        <v>19</v>
      </c>
      <c r="L208" s="2568" t="s">
        <v>4865</v>
      </c>
      <c r="M208" s="2569" t="s">
        <v>2472</v>
      </c>
      <c r="N208" s="2569" t="s">
        <v>1635</v>
      </c>
      <c r="O208" s="2568" t="s">
        <v>4865</v>
      </c>
      <c r="P208" s="2568" t="s">
        <v>4865</v>
      </c>
      <c r="Q208" s="2568" t="s">
        <v>4865</v>
      </c>
      <c r="R208" s="2608">
        <v>23</v>
      </c>
      <c r="S208" s="2569">
        <v>27</v>
      </c>
    </row>
    <row r="209" spans="1:19" ht="18.600000000000001" customHeight="1">
      <c r="A209" s="2568">
        <v>20</v>
      </c>
      <c r="B209" s="2569" t="s">
        <v>2557</v>
      </c>
      <c r="C209" s="2569" t="s">
        <v>2480</v>
      </c>
      <c r="D209" s="2566" t="s">
        <v>2473</v>
      </c>
      <c r="E209" s="2566">
        <v>34.5</v>
      </c>
      <c r="F209" s="2575" t="s">
        <v>1580</v>
      </c>
      <c r="G209" s="2569">
        <v>4.82</v>
      </c>
      <c r="H209" s="2569"/>
      <c r="I209" s="2568">
        <v>1</v>
      </c>
      <c r="J209" s="2569" t="s">
        <v>2556</v>
      </c>
      <c r="K209" s="2568">
        <v>20</v>
      </c>
      <c r="L209" s="2568" t="s">
        <v>4865</v>
      </c>
      <c r="M209" s="2569" t="s">
        <v>1635</v>
      </c>
      <c r="N209" s="2569" t="s">
        <v>2480</v>
      </c>
      <c r="O209" s="2568" t="s">
        <v>4865</v>
      </c>
      <c r="P209" s="2568" t="s">
        <v>4865</v>
      </c>
      <c r="Q209" s="2568" t="s">
        <v>4865</v>
      </c>
      <c r="R209" s="2608">
        <v>18</v>
      </c>
      <c r="S209" s="2569">
        <v>20</v>
      </c>
    </row>
    <row r="210" spans="1:19" ht="18.600000000000001" customHeight="1">
      <c r="A210" s="2568">
        <v>21</v>
      </c>
      <c r="B210" s="2569" t="s">
        <v>2557</v>
      </c>
      <c r="C210" s="2569" t="s">
        <v>2480</v>
      </c>
      <c r="D210" s="2566" t="s">
        <v>2473</v>
      </c>
      <c r="E210" s="2566">
        <v>34.5</v>
      </c>
      <c r="F210" s="2575" t="s">
        <v>1580</v>
      </c>
      <c r="G210" s="2569">
        <v>1.59</v>
      </c>
      <c r="H210" s="2569">
        <v>2.14</v>
      </c>
      <c r="I210" s="2568">
        <v>1</v>
      </c>
      <c r="J210" s="2569" t="s">
        <v>2249</v>
      </c>
      <c r="K210" s="2568">
        <v>21</v>
      </c>
      <c r="L210" s="2568" t="s">
        <v>4865</v>
      </c>
      <c r="M210" s="2569" t="s">
        <v>1635</v>
      </c>
      <c r="N210" s="2569" t="s">
        <v>2480</v>
      </c>
      <c r="O210" s="2568" t="s">
        <v>4865</v>
      </c>
      <c r="P210" s="2568" t="s">
        <v>4865</v>
      </c>
      <c r="Q210" s="2568" t="s">
        <v>4865</v>
      </c>
      <c r="R210" s="2608">
        <v>23</v>
      </c>
      <c r="S210" s="2569">
        <v>27</v>
      </c>
    </row>
    <row r="211" spans="1:19" ht="18.600000000000001" customHeight="1">
      <c r="A211" s="2568">
        <v>22</v>
      </c>
      <c r="B211" s="2569" t="s">
        <v>2558</v>
      </c>
      <c r="C211" s="2569" t="s">
        <v>1590</v>
      </c>
      <c r="D211" s="2566" t="s">
        <v>2473</v>
      </c>
      <c r="E211" s="2566">
        <v>34.5</v>
      </c>
      <c r="F211" s="2575" t="s">
        <v>1580</v>
      </c>
      <c r="G211" s="2569"/>
      <c r="H211" s="2569">
        <v>0.27</v>
      </c>
      <c r="I211" s="2568">
        <v>1</v>
      </c>
      <c r="J211" s="2569" t="s">
        <v>2249</v>
      </c>
      <c r="K211" s="2568">
        <v>22</v>
      </c>
      <c r="L211" s="2568" t="s">
        <v>4865</v>
      </c>
      <c r="M211" s="2569" t="s">
        <v>2480</v>
      </c>
      <c r="N211" s="2569" t="s">
        <v>1590</v>
      </c>
      <c r="O211" s="2568" t="s">
        <v>4865</v>
      </c>
      <c r="P211" s="2568" t="s">
        <v>4865</v>
      </c>
      <c r="Q211" s="2568" t="s">
        <v>4865</v>
      </c>
      <c r="R211" s="2608">
        <v>23</v>
      </c>
      <c r="S211" s="2569">
        <v>27</v>
      </c>
    </row>
    <row r="212" spans="1:19" ht="18.600000000000001" customHeight="1">
      <c r="A212" s="2568">
        <v>23</v>
      </c>
      <c r="B212" s="2569" t="s">
        <v>2558</v>
      </c>
      <c r="C212" s="2569" t="s">
        <v>1590</v>
      </c>
      <c r="D212" s="2566" t="s">
        <v>2473</v>
      </c>
      <c r="E212" s="2566">
        <v>34.5</v>
      </c>
      <c r="F212" s="2575" t="s">
        <v>3708</v>
      </c>
      <c r="G212" s="2569"/>
      <c r="H212" s="2569">
        <v>0.52</v>
      </c>
      <c r="I212" s="2568">
        <v>1</v>
      </c>
      <c r="J212" s="2569" t="s">
        <v>2923</v>
      </c>
      <c r="K212" s="2568">
        <v>23</v>
      </c>
      <c r="L212" s="2568" t="s">
        <v>4865</v>
      </c>
      <c r="M212" s="2569" t="s">
        <v>2480</v>
      </c>
      <c r="N212" s="2569" t="s">
        <v>1590</v>
      </c>
      <c r="O212" s="2568" t="s">
        <v>4865</v>
      </c>
      <c r="P212" s="2568" t="s">
        <v>4865</v>
      </c>
      <c r="Q212" s="2568" t="s">
        <v>4865</v>
      </c>
      <c r="R212" s="2608">
        <v>30</v>
      </c>
      <c r="S212" s="2569">
        <v>36</v>
      </c>
    </row>
    <row r="213" spans="1:19" ht="18.600000000000001" customHeight="1">
      <c r="A213" s="2568">
        <v>24</v>
      </c>
      <c r="B213" s="2569" t="s">
        <v>2558</v>
      </c>
      <c r="C213" s="2569" t="s">
        <v>1590</v>
      </c>
      <c r="D213" s="2566" t="s">
        <v>2473</v>
      </c>
      <c r="E213" s="2566">
        <v>34.5</v>
      </c>
      <c r="F213" s="2575" t="s">
        <v>1595</v>
      </c>
      <c r="G213" s="2569"/>
      <c r="H213" s="2569">
        <v>1.36</v>
      </c>
      <c r="I213" s="2568">
        <v>1</v>
      </c>
      <c r="J213" s="2569" t="s">
        <v>2249</v>
      </c>
      <c r="K213" s="2568">
        <v>24</v>
      </c>
      <c r="L213" s="2568" t="s">
        <v>4865</v>
      </c>
      <c r="M213" s="2569" t="s">
        <v>2480</v>
      </c>
      <c r="N213" s="2569" t="s">
        <v>1590</v>
      </c>
      <c r="O213" s="2568" t="s">
        <v>4865</v>
      </c>
      <c r="P213" s="2568" t="s">
        <v>4865</v>
      </c>
      <c r="Q213" s="2568" t="s">
        <v>4865</v>
      </c>
      <c r="R213" s="2608">
        <v>23</v>
      </c>
      <c r="S213" s="2569">
        <v>27</v>
      </c>
    </row>
    <row r="214" spans="1:19" ht="18.600000000000001" customHeight="1">
      <c r="A214" s="2568">
        <v>25</v>
      </c>
      <c r="B214" s="2569" t="s">
        <v>2559</v>
      </c>
      <c r="C214" s="2569" t="s">
        <v>2560</v>
      </c>
      <c r="D214" s="2566" t="s">
        <v>2473</v>
      </c>
      <c r="E214" s="2566">
        <v>34.5</v>
      </c>
      <c r="F214" s="2575" t="s">
        <v>1580</v>
      </c>
      <c r="G214" s="2569">
        <v>0.45</v>
      </c>
      <c r="H214" s="2569"/>
      <c r="I214" s="2568">
        <v>1</v>
      </c>
      <c r="J214" s="2569" t="s">
        <v>2249</v>
      </c>
      <c r="K214" s="2568">
        <v>25</v>
      </c>
      <c r="L214" s="2568" t="s">
        <v>5014</v>
      </c>
      <c r="M214" s="2569" t="s">
        <v>2563</v>
      </c>
      <c r="N214" s="2569" t="s">
        <v>2560</v>
      </c>
      <c r="O214" s="2568" t="s">
        <v>4865</v>
      </c>
      <c r="P214" s="2568">
        <v>1951</v>
      </c>
      <c r="Q214" s="2568" t="s">
        <v>4865</v>
      </c>
      <c r="R214" s="2608">
        <v>23</v>
      </c>
      <c r="S214" s="2569">
        <v>27</v>
      </c>
    </row>
    <row r="215" spans="1:19" ht="18.600000000000001" customHeight="1">
      <c r="A215" s="2568">
        <v>26</v>
      </c>
      <c r="B215" s="2569" t="s">
        <v>2559</v>
      </c>
      <c r="C215" s="2569" t="s">
        <v>2560</v>
      </c>
      <c r="D215" s="2566" t="s">
        <v>2473</v>
      </c>
      <c r="E215" s="2566">
        <v>34.5</v>
      </c>
      <c r="F215" s="2575" t="s">
        <v>1580</v>
      </c>
      <c r="G215" s="2569">
        <v>7.0000000000000007E-2</v>
      </c>
      <c r="H215" s="2569"/>
      <c r="I215" s="2568">
        <v>1</v>
      </c>
      <c r="J215" s="2569" t="s">
        <v>2561</v>
      </c>
      <c r="K215" s="2568">
        <v>26</v>
      </c>
      <c r="L215" s="2568" t="s">
        <v>4865</v>
      </c>
      <c r="M215" s="2569" t="s">
        <v>2563</v>
      </c>
      <c r="N215" s="2569" t="s">
        <v>2560</v>
      </c>
      <c r="O215" s="2568" t="s">
        <v>4865</v>
      </c>
      <c r="P215" s="2568" t="s">
        <v>4865</v>
      </c>
      <c r="Q215" s="2568" t="s">
        <v>4865</v>
      </c>
      <c r="R215" s="2608">
        <v>20</v>
      </c>
      <c r="S215" s="2569">
        <v>24</v>
      </c>
    </row>
    <row r="216" spans="1:19" ht="18.600000000000001" customHeight="1">
      <c r="A216" s="2568">
        <v>30</v>
      </c>
      <c r="B216" s="2569" t="s">
        <v>2562</v>
      </c>
      <c r="C216" s="2569" t="s">
        <v>2563</v>
      </c>
      <c r="D216" s="2566" t="s">
        <v>2473</v>
      </c>
      <c r="E216" s="2566">
        <v>34.5</v>
      </c>
      <c r="F216" s="2567" t="s">
        <v>3708</v>
      </c>
      <c r="G216" s="2569">
        <v>1.69</v>
      </c>
      <c r="H216" s="2569"/>
      <c r="I216" s="2568">
        <v>1</v>
      </c>
      <c r="J216" s="2569" t="s">
        <v>2923</v>
      </c>
      <c r="K216" s="2568">
        <v>30</v>
      </c>
      <c r="L216" s="2568" t="s">
        <v>5015</v>
      </c>
      <c r="M216" s="2569" t="s">
        <v>2930</v>
      </c>
      <c r="N216" s="2569" t="s">
        <v>2563</v>
      </c>
      <c r="O216" s="2568" t="s">
        <v>4865</v>
      </c>
      <c r="P216" s="2568">
        <v>1928</v>
      </c>
      <c r="Q216" s="2568" t="s">
        <v>4865</v>
      </c>
      <c r="R216" s="2608">
        <v>30</v>
      </c>
      <c r="S216" s="2569">
        <v>36</v>
      </c>
    </row>
    <row r="217" spans="1:19" ht="18.600000000000001" customHeight="1">
      <c r="A217" s="2568">
        <v>31</v>
      </c>
      <c r="B217" s="2569" t="s">
        <v>2562</v>
      </c>
      <c r="C217" s="2569" t="s">
        <v>2563</v>
      </c>
      <c r="D217" s="2566" t="s">
        <v>2473</v>
      </c>
      <c r="E217" s="2566">
        <v>34.5</v>
      </c>
      <c r="F217" s="2575" t="s">
        <v>1580</v>
      </c>
      <c r="G217" s="2569">
        <v>3.83</v>
      </c>
      <c r="H217" s="2569"/>
      <c r="I217" s="2568">
        <v>1</v>
      </c>
      <c r="J217" s="2569" t="s">
        <v>2249</v>
      </c>
      <c r="K217" s="2568">
        <v>31</v>
      </c>
      <c r="L217" s="2568" t="s">
        <v>4865</v>
      </c>
      <c r="M217" s="2569" t="s">
        <v>2930</v>
      </c>
      <c r="N217" s="2569" t="s">
        <v>2563</v>
      </c>
      <c r="O217" s="2568" t="s">
        <v>4865</v>
      </c>
      <c r="P217" s="2568" t="s">
        <v>4865</v>
      </c>
      <c r="Q217" s="2568" t="s">
        <v>4865</v>
      </c>
      <c r="R217" s="2608">
        <v>23</v>
      </c>
      <c r="S217" s="2569">
        <v>27</v>
      </c>
    </row>
    <row r="218" spans="1:19" s="2653" customFormat="1" ht="18.600000000000001" customHeight="1">
      <c r="A218" s="2649">
        <v>32</v>
      </c>
      <c r="B218" s="2650" t="s">
        <v>2562</v>
      </c>
      <c r="C218" s="2650" t="s">
        <v>2563</v>
      </c>
      <c r="D218" s="2636" t="s">
        <v>2473</v>
      </c>
      <c r="E218" s="2636">
        <v>34.5</v>
      </c>
      <c r="F218" s="2651" t="s">
        <v>1580</v>
      </c>
      <c r="G218" s="2650">
        <v>0.75</v>
      </c>
      <c r="H218" s="2650"/>
      <c r="I218" s="2649">
        <v>1</v>
      </c>
      <c r="J218" s="2650" t="s">
        <v>2932</v>
      </c>
      <c r="K218" s="2649">
        <v>32</v>
      </c>
      <c r="L218" s="2649" t="s">
        <v>4865</v>
      </c>
      <c r="M218" s="2650" t="s">
        <v>2930</v>
      </c>
      <c r="N218" s="2650" t="s">
        <v>2563</v>
      </c>
      <c r="O218" s="2649" t="s">
        <v>4865</v>
      </c>
      <c r="P218" s="2649" t="s">
        <v>4865</v>
      </c>
      <c r="Q218" s="2649" t="s">
        <v>4865</v>
      </c>
      <c r="R218" s="2652">
        <v>30</v>
      </c>
      <c r="S218" s="2650">
        <v>36</v>
      </c>
    </row>
    <row r="219" spans="1:19" s="2653" customFormat="1" ht="18.600000000000001" customHeight="1">
      <c r="A219" s="2649"/>
      <c r="B219" s="2650" t="s">
        <v>2562</v>
      </c>
      <c r="C219" s="2650" t="s">
        <v>2563</v>
      </c>
      <c r="D219" s="2636" t="s">
        <v>2473</v>
      </c>
      <c r="E219" s="2636">
        <v>34.5</v>
      </c>
      <c r="F219" s="2651" t="s">
        <v>990</v>
      </c>
      <c r="G219" s="2650">
        <v>0.77</v>
      </c>
      <c r="H219" s="2654"/>
      <c r="I219" s="2649">
        <v>1</v>
      </c>
      <c r="J219" s="2650" t="s">
        <v>2902</v>
      </c>
      <c r="K219" s="2649"/>
      <c r="L219" s="2649" t="s">
        <v>4865</v>
      </c>
      <c r="M219" s="2650" t="s">
        <v>2930</v>
      </c>
      <c r="N219" s="2650" t="s">
        <v>2563</v>
      </c>
      <c r="O219" s="2649" t="s">
        <v>4865</v>
      </c>
      <c r="P219" s="2649">
        <v>2008</v>
      </c>
      <c r="Q219" s="2649" t="s">
        <v>5016</v>
      </c>
      <c r="R219" s="2652">
        <v>30</v>
      </c>
      <c r="S219" s="2650">
        <v>36</v>
      </c>
    </row>
    <row r="220" spans="1:19" ht="18.600000000000001" customHeight="1">
      <c r="A220" s="2568">
        <v>33</v>
      </c>
      <c r="B220" s="2569" t="s">
        <v>2564</v>
      </c>
      <c r="C220" s="2569" t="s">
        <v>2565</v>
      </c>
      <c r="D220" s="2566" t="s">
        <v>2473</v>
      </c>
      <c r="E220" s="2566">
        <v>34.5</v>
      </c>
      <c r="F220" s="2575" t="s">
        <v>3708</v>
      </c>
      <c r="G220" s="2569">
        <v>0.65</v>
      </c>
      <c r="H220" s="2569">
        <v>0.65</v>
      </c>
      <c r="I220" s="2568">
        <v>2</v>
      </c>
      <c r="J220" s="2569" t="s">
        <v>2923</v>
      </c>
      <c r="K220" s="2568">
        <v>33</v>
      </c>
      <c r="L220" s="2568" t="s">
        <v>5017</v>
      </c>
      <c r="M220" s="2569" t="s">
        <v>1590</v>
      </c>
      <c r="N220" s="2569" t="s">
        <v>2565</v>
      </c>
      <c r="O220" s="2568" t="s">
        <v>4865</v>
      </c>
      <c r="P220" s="2568">
        <v>1928</v>
      </c>
      <c r="Q220" s="2568" t="s">
        <v>4865</v>
      </c>
      <c r="R220" s="2608">
        <v>30</v>
      </c>
      <c r="S220" s="2569">
        <v>36</v>
      </c>
    </row>
    <row r="221" spans="1:19" ht="18.600000000000001" customHeight="1">
      <c r="A221" s="2568">
        <v>34</v>
      </c>
      <c r="B221" s="2569" t="s">
        <v>2566</v>
      </c>
      <c r="C221" s="2569" t="s">
        <v>2567</v>
      </c>
      <c r="D221" s="2566" t="s">
        <v>2473</v>
      </c>
      <c r="E221" s="2566">
        <v>34.5</v>
      </c>
      <c r="F221" s="2567" t="s">
        <v>1580</v>
      </c>
      <c r="G221" s="2569">
        <v>0.56999999999999995</v>
      </c>
      <c r="H221" s="2569"/>
      <c r="I221" s="2568">
        <v>1</v>
      </c>
      <c r="J221" s="2569" t="s">
        <v>1586</v>
      </c>
      <c r="K221" s="2568">
        <v>34</v>
      </c>
      <c r="L221" s="2568" t="s">
        <v>5018</v>
      </c>
      <c r="M221" s="2569" t="s">
        <v>5019</v>
      </c>
      <c r="N221" s="2569" t="s">
        <v>2567</v>
      </c>
      <c r="O221" s="2568" t="s">
        <v>4834</v>
      </c>
      <c r="P221" s="2568">
        <v>1925</v>
      </c>
      <c r="Q221" s="2568" t="s">
        <v>4865</v>
      </c>
      <c r="R221" s="2608">
        <v>23</v>
      </c>
      <c r="S221" s="2569">
        <v>27</v>
      </c>
    </row>
    <row r="222" spans="1:19" ht="18.600000000000001" customHeight="1">
      <c r="A222" s="2568">
        <v>35</v>
      </c>
      <c r="B222" s="2570" t="s">
        <v>5020</v>
      </c>
      <c r="C222" s="2569"/>
      <c r="D222" s="2566"/>
      <c r="E222" s="2566"/>
      <c r="F222" s="2567"/>
      <c r="G222" s="2569"/>
      <c r="H222" s="2569"/>
      <c r="I222" s="2568"/>
      <c r="J222" s="2569"/>
      <c r="K222" s="2568">
        <v>35</v>
      </c>
      <c r="L222" s="2655"/>
      <c r="M222" s="2570" t="s">
        <v>5020</v>
      </c>
      <c r="N222" s="2569"/>
      <c r="O222" s="2568"/>
      <c r="P222" s="2568"/>
      <c r="Q222" s="2568"/>
      <c r="R222" s="2608"/>
      <c r="S222" s="2569"/>
    </row>
    <row r="223" spans="1:19" ht="18.600000000000001" customHeight="1" thickBot="1">
      <c r="A223" s="2577">
        <v>36</v>
      </c>
      <c r="B223" s="2603"/>
      <c r="C223" s="2603"/>
      <c r="D223" s="2604"/>
      <c r="F223" s="2629"/>
      <c r="G223" s="2603"/>
      <c r="H223" s="2603"/>
      <c r="I223" s="2577"/>
      <c r="J223" s="2603"/>
      <c r="K223" s="2577">
        <v>36</v>
      </c>
      <c r="L223" s="2577"/>
      <c r="M223" s="2603"/>
      <c r="O223" s="2577"/>
      <c r="P223" s="2577"/>
      <c r="Q223" s="2577"/>
      <c r="R223" s="2621"/>
      <c r="S223" s="2603"/>
    </row>
    <row r="224" spans="1:19" ht="18.600000000000001" customHeight="1">
      <c r="A224" s="3110"/>
      <c r="B224" s="3108"/>
      <c r="C224" s="3108"/>
      <c r="D224" s="3126"/>
      <c r="E224" s="2539" t="s">
        <v>5220</v>
      </c>
      <c r="F224" s="854"/>
      <c r="G224" s="3108"/>
      <c r="H224" s="3108"/>
      <c r="I224" s="3110"/>
      <c r="J224" s="3108"/>
      <c r="K224" s="3110"/>
      <c r="L224" s="3110"/>
      <c r="M224" s="3108"/>
      <c r="N224" s="2538" t="s">
        <v>5226</v>
      </c>
      <c r="O224" s="3110"/>
      <c r="P224" s="3110"/>
      <c r="Q224" s="3110"/>
      <c r="R224" s="3108"/>
      <c r="S224" s="3108"/>
    </row>
    <row r="225" spans="1:19">
      <c r="B225" s="1905"/>
      <c r="C225" s="3466" t="s">
        <v>4837</v>
      </c>
      <c r="D225" s="3466"/>
      <c r="E225" s="1905"/>
      <c r="F225" s="1905"/>
      <c r="G225" s="1905"/>
      <c r="H225" s="1905"/>
      <c r="I225" s="1905"/>
      <c r="J225" s="1905"/>
      <c r="N225" s="3466" t="s">
        <v>4837</v>
      </c>
      <c r="O225" s="3466"/>
    </row>
    <row r="226" spans="1:19" ht="15.75">
      <c r="B226" s="1905"/>
      <c r="C226" s="3466"/>
      <c r="D226" s="3466"/>
      <c r="E226" s="1905"/>
      <c r="F226" s="1905"/>
      <c r="G226" s="1905"/>
      <c r="H226" s="1905"/>
      <c r="I226" s="1905"/>
      <c r="J226" s="2606" t="s">
        <v>5335</v>
      </c>
      <c r="N226" s="3466"/>
      <c r="O226" s="3466"/>
      <c r="R226" s="2606" t="s">
        <v>5335</v>
      </c>
    </row>
    <row r="227" spans="1:19" ht="15.75">
      <c r="B227" s="1905"/>
      <c r="C227" s="2541" t="s">
        <v>4838</v>
      </c>
      <c r="D227" s="1905"/>
      <c r="E227" s="1905"/>
      <c r="F227" s="1905"/>
      <c r="G227" s="1905"/>
      <c r="H227" s="1905"/>
      <c r="I227" s="1905"/>
      <c r="J227" s="1417"/>
      <c r="N227" s="2541" t="s">
        <v>4838</v>
      </c>
      <c r="O227" s="1905"/>
    </row>
    <row r="228" spans="1:19" ht="15.75" thickBot="1">
      <c r="B228" s="1905"/>
      <c r="C228" s="2542"/>
      <c r="D228" s="1905"/>
      <c r="E228" s="1905"/>
      <c r="F228" s="1905"/>
      <c r="G228" s="1905"/>
      <c r="H228" s="1905"/>
      <c r="I228" s="1905"/>
      <c r="J228" s="1905"/>
    </row>
    <row r="229" spans="1:19" ht="34.700000000000003" customHeight="1" thickBot="1">
      <c r="A229" s="2543" t="s">
        <v>4839</v>
      </c>
      <c r="B229" s="2544" t="s">
        <v>4840</v>
      </c>
      <c r="C229" s="2545"/>
      <c r="D229" s="2546" t="s">
        <v>4841</v>
      </c>
      <c r="E229" s="2547"/>
      <c r="F229" s="2548" t="s">
        <v>4842</v>
      </c>
      <c r="G229" s="2546" t="s">
        <v>4843</v>
      </c>
      <c r="H229" s="2549"/>
      <c r="I229" s="2550" t="s">
        <v>438</v>
      </c>
      <c r="J229" s="2551" t="s">
        <v>4844</v>
      </c>
      <c r="K229" s="2543" t="s">
        <v>4839</v>
      </c>
      <c r="L229" s="2552" t="s">
        <v>4845</v>
      </c>
      <c r="M229" s="2544" t="s">
        <v>4840</v>
      </c>
      <c r="N229" s="2545"/>
      <c r="O229" s="2552" t="s">
        <v>4845</v>
      </c>
      <c r="P229" s="2552" t="s">
        <v>4846</v>
      </c>
      <c r="Q229" s="2552" t="s">
        <v>4847</v>
      </c>
      <c r="R229" s="2552" t="s">
        <v>4848</v>
      </c>
      <c r="S229" s="2552" t="s">
        <v>4901</v>
      </c>
    </row>
    <row r="230" spans="1:19" ht="24.75" thickBot="1">
      <c r="A230" s="2553" t="s">
        <v>4850</v>
      </c>
      <c r="B230" s="2554" t="s">
        <v>4851</v>
      </c>
      <c r="C230" s="2554" t="s">
        <v>4852</v>
      </c>
      <c r="D230" s="2555" t="s">
        <v>1150</v>
      </c>
      <c r="E230" s="2555" t="s">
        <v>1151</v>
      </c>
      <c r="F230" s="2556" t="s">
        <v>1152</v>
      </c>
      <c r="G230" s="2557" t="s">
        <v>4853</v>
      </c>
      <c r="H230" s="2558" t="s">
        <v>4854</v>
      </c>
      <c r="I230" s="2607" t="s">
        <v>1153</v>
      </c>
      <c r="J230" s="2559" t="s">
        <v>1154</v>
      </c>
      <c r="K230" s="2553" t="s">
        <v>4850</v>
      </c>
      <c r="L230" s="2553" t="s">
        <v>4850</v>
      </c>
      <c r="M230" s="2554" t="s">
        <v>4851</v>
      </c>
      <c r="N230" s="2554" t="s">
        <v>4852</v>
      </c>
      <c r="O230" s="2553" t="s">
        <v>4855</v>
      </c>
      <c r="P230" s="2560" t="s">
        <v>4856</v>
      </c>
      <c r="Q230" s="2553" t="s">
        <v>4857</v>
      </c>
      <c r="R230" s="2553" t="s">
        <v>4858</v>
      </c>
      <c r="S230" s="2553" t="s">
        <v>4858</v>
      </c>
    </row>
    <row r="231" spans="1:19" ht="13.5" thickBot="1">
      <c r="A231" s="2562"/>
      <c r="B231" s="2563" t="s">
        <v>74</v>
      </c>
      <c r="C231" s="2563" t="s">
        <v>2140</v>
      </c>
      <c r="D231" s="2555" t="s">
        <v>2141</v>
      </c>
      <c r="E231" s="2555" t="s">
        <v>2142</v>
      </c>
      <c r="F231" s="2563" t="s">
        <v>4070</v>
      </c>
      <c r="G231" s="2563" t="s">
        <v>4071</v>
      </c>
      <c r="H231" s="2563" t="s">
        <v>4072</v>
      </c>
      <c r="I231" s="2563" t="s">
        <v>4073</v>
      </c>
      <c r="J231" s="2563" t="s">
        <v>4074</v>
      </c>
      <c r="K231" s="2562"/>
      <c r="L231" s="2562"/>
      <c r="M231" s="2563" t="s">
        <v>74</v>
      </c>
      <c r="N231" s="2563" t="s">
        <v>2140</v>
      </c>
      <c r="O231" s="2562"/>
      <c r="P231" s="2562" t="s">
        <v>4859</v>
      </c>
      <c r="Q231" s="2562"/>
      <c r="R231" s="2562"/>
      <c r="S231" s="2562"/>
    </row>
    <row r="232" spans="1:19" ht="18.600000000000001" customHeight="1">
      <c r="A232" s="2564">
        <v>1</v>
      </c>
      <c r="B232" s="2569" t="s">
        <v>2566</v>
      </c>
      <c r="C232" s="2569" t="s">
        <v>2567</v>
      </c>
      <c r="D232" s="2566" t="s">
        <v>2473</v>
      </c>
      <c r="E232" s="2566">
        <v>34.5</v>
      </c>
      <c r="F232" s="2575" t="s">
        <v>3708</v>
      </c>
      <c r="G232" s="2569">
        <v>0.76</v>
      </c>
      <c r="H232" s="2569"/>
      <c r="I232" s="2568">
        <v>1</v>
      </c>
      <c r="J232" s="2569" t="s">
        <v>2249</v>
      </c>
      <c r="K232" s="2568">
        <v>1</v>
      </c>
      <c r="L232" s="2568" t="s">
        <v>5018</v>
      </c>
      <c r="M232" s="2569" t="s">
        <v>5021</v>
      </c>
      <c r="N232" s="2569" t="s">
        <v>2567</v>
      </c>
      <c r="O232" s="2568" t="s">
        <v>4834</v>
      </c>
      <c r="P232" s="2568">
        <v>1925</v>
      </c>
      <c r="Q232" s="2568" t="s">
        <v>4882</v>
      </c>
      <c r="R232" s="2608">
        <v>23</v>
      </c>
      <c r="S232" s="2569">
        <v>27</v>
      </c>
    </row>
    <row r="233" spans="1:19" ht="18.600000000000001" customHeight="1">
      <c r="A233" s="2568">
        <v>2</v>
      </c>
      <c r="B233" s="2570" t="s">
        <v>5020</v>
      </c>
      <c r="C233" s="2569"/>
      <c r="D233" s="2566"/>
      <c r="E233" s="2566"/>
      <c r="F233" s="2575"/>
      <c r="G233" s="2569"/>
      <c r="H233" s="2569"/>
      <c r="I233" s="2568"/>
      <c r="J233" s="2569"/>
      <c r="K233" s="2568">
        <v>2</v>
      </c>
      <c r="L233" s="2568"/>
      <c r="M233" s="2570"/>
      <c r="N233" s="2569"/>
      <c r="O233" s="2568"/>
      <c r="P233" s="2568"/>
      <c r="Q233" s="2568"/>
      <c r="R233" s="2608"/>
      <c r="S233" s="2569"/>
    </row>
    <row r="234" spans="1:19" ht="18.600000000000001" customHeight="1">
      <c r="A234" s="2568">
        <v>3</v>
      </c>
      <c r="B234" s="2569" t="s">
        <v>2566</v>
      </c>
      <c r="C234" s="2569" t="s">
        <v>2567</v>
      </c>
      <c r="D234" s="2568" t="s">
        <v>2473</v>
      </c>
      <c r="E234" s="2568">
        <v>34.5</v>
      </c>
      <c r="F234" s="2569" t="s">
        <v>1580</v>
      </c>
      <c r="G234" s="2569">
        <v>3.08</v>
      </c>
      <c r="H234" s="2569"/>
      <c r="I234" s="3110">
        <v>1</v>
      </c>
      <c r="J234" s="2569" t="s">
        <v>2249</v>
      </c>
      <c r="K234" s="2568">
        <v>3</v>
      </c>
      <c r="L234" s="2568" t="s">
        <v>5018</v>
      </c>
      <c r="M234" s="2569" t="s">
        <v>5021</v>
      </c>
      <c r="N234" s="2569" t="s">
        <v>2567</v>
      </c>
      <c r="O234" s="2568" t="s">
        <v>4834</v>
      </c>
      <c r="P234" s="2568">
        <v>1925</v>
      </c>
      <c r="Q234" s="2568" t="s">
        <v>4882</v>
      </c>
      <c r="R234" s="2569">
        <v>23</v>
      </c>
      <c r="S234" s="2569">
        <v>27</v>
      </c>
    </row>
    <row r="235" spans="1:19" ht="18.600000000000001" customHeight="1">
      <c r="A235" s="2568">
        <v>4</v>
      </c>
      <c r="B235" s="2656" t="s">
        <v>5020</v>
      </c>
      <c r="C235" s="2569"/>
      <c r="D235" s="2566"/>
      <c r="E235" s="2657"/>
      <c r="F235" s="2575"/>
      <c r="G235" s="2602"/>
      <c r="H235" s="2634"/>
      <c r="I235" s="2568"/>
      <c r="J235" s="2569"/>
      <c r="K235" s="2568">
        <v>4</v>
      </c>
      <c r="L235" s="2568"/>
      <c r="M235" s="2570"/>
      <c r="N235" s="2569"/>
      <c r="O235" s="2568" t="s">
        <v>4865</v>
      </c>
      <c r="P235" s="2568"/>
      <c r="Q235" s="2568" t="s">
        <v>4865</v>
      </c>
      <c r="R235" s="2569">
        <v>23</v>
      </c>
      <c r="S235" s="2569">
        <v>27</v>
      </c>
    </row>
    <row r="236" spans="1:19" ht="18.600000000000001" customHeight="1">
      <c r="A236" s="2568">
        <v>5</v>
      </c>
      <c r="B236" s="2602" t="s">
        <v>1220</v>
      </c>
      <c r="C236" s="2569" t="s">
        <v>1221</v>
      </c>
      <c r="D236" s="2566" t="s">
        <v>2473</v>
      </c>
      <c r="E236" s="2657">
        <v>34.5</v>
      </c>
      <c r="F236" s="2575" t="s">
        <v>3708</v>
      </c>
      <c r="G236" s="2602">
        <v>4.3499999999999996</v>
      </c>
      <c r="H236" s="2634"/>
      <c r="I236" s="2568">
        <v>1</v>
      </c>
      <c r="J236" s="2569" t="s">
        <v>2249</v>
      </c>
      <c r="K236" s="2568">
        <v>5</v>
      </c>
      <c r="L236" s="2568" t="s">
        <v>5022</v>
      </c>
      <c r="M236" s="2569" t="s">
        <v>5023</v>
      </c>
      <c r="N236" s="2569" t="s">
        <v>1221</v>
      </c>
      <c r="O236" s="2568" t="s">
        <v>4865</v>
      </c>
      <c r="P236" s="2568">
        <v>1924</v>
      </c>
      <c r="Q236" s="2568" t="s">
        <v>4865</v>
      </c>
      <c r="R236" s="2569">
        <v>23</v>
      </c>
      <c r="S236" s="2569">
        <v>27</v>
      </c>
    </row>
    <row r="237" spans="1:19" ht="18.600000000000001" customHeight="1">
      <c r="A237" s="2568">
        <v>6</v>
      </c>
      <c r="B237" s="2602" t="s">
        <v>1222</v>
      </c>
      <c r="C237" s="2569" t="s">
        <v>1223</v>
      </c>
      <c r="D237" s="2566" t="s">
        <v>2473</v>
      </c>
      <c r="E237" s="2657">
        <v>34.5</v>
      </c>
      <c r="F237" s="2575" t="s">
        <v>3708</v>
      </c>
      <c r="G237" s="2602">
        <v>0.31</v>
      </c>
      <c r="H237" s="2634"/>
      <c r="I237" s="2568">
        <v>1</v>
      </c>
      <c r="J237" s="2569" t="s">
        <v>2249</v>
      </c>
      <c r="K237" s="2568">
        <v>6</v>
      </c>
      <c r="L237" s="2568" t="s">
        <v>5022</v>
      </c>
      <c r="M237" s="2569" t="s">
        <v>5024</v>
      </c>
      <c r="N237" s="2569" t="s">
        <v>1223</v>
      </c>
      <c r="O237" s="2568" t="s">
        <v>4834</v>
      </c>
      <c r="P237" s="2568">
        <v>1924</v>
      </c>
      <c r="Q237" s="2568" t="s">
        <v>4882</v>
      </c>
      <c r="R237" s="2569">
        <v>23</v>
      </c>
      <c r="S237" s="2569">
        <v>27</v>
      </c>
    </row>
    <row r="238" spans="1:19" ht="18.600000000000001" customHeight="1">
      <c r="A238" s="2568">
        <v>7</v>
      </c>
      <c r="B238" s="2656" t="s">
        <v>5025</v>
      </c>
      <c r="C238" s="2569"/>
      <c r="D238" s="2566"/>
      <c r="E238" s="2657"/>
      <c r="F238" s="2575"/>
      <c r="G238" s="2602"/>
      <c r="H238" s="2569"/>
      <c r="I238" s="2568"/>
      <c r="J238" s="2569"/>
      <c r="K238" s="2568">
        <v>7</v>
      </c>
      <c r="L238" s="2568"/>
      <c r="M238" s="2570"/>
      <c r="N238" s="2569"/>
      <c r="O238" s="2568" t="s">
        <v>4865</v>
      </c>
      <c r="P238" s="2568"/>
      <c r="Q238" s="2568"/>
      <c r="R238" s="2569"/>
      <c r="S238" s="2569"/>
    </row>
    <row r="239" spans="1:19" ht="18.600000000000001" customHeight="1">
      <c r="A239" s="2568">
        <v>8</v>
      </c>
      <c r="B239" s="2602" t="s">
        <v>1233</v>
      </c>
      <c r="C239" s="2569" t="s">
        <v>1234</v>
      </c>
      <c r="D239" s="2566" t="s">
        <v>2473</v>
      </c>
      <c r="E239" s="2657">
        <v>34.5</v>
      </c>
      <c r="F239" s="2575" t="s">
        <v>1580</v>
      </c>
      <c r="G239" s="2602">
        <v>3.75</v>
      </c>
      <c r="H239" s="2569"/>
      <c r="I239" s="2568">
        <v>1</v>
      </c>
      <c r="J239" s="2569" t="s">
        <v>2899</v>
      </c>
      <c r="K239" s="2568">
        <v>8</v>
      </c>
      <c r="L239" s="2568" t="s">
        <v>5026</v>
      </c>
      <c r="M239" s="2569" t="s">
        <v>5027</v>
      </c>
      <c r="N239" s="2569" t="s">
        <v>1234</v>
      </c>
      <c r="O239" s="2568" t="s">
        <v>4865</v>
      </c>
      <c r="P239" s="2568">
        <v>1924</v>
      </c>
      <c r="Q239" s="2568" t="s">
        <v>4882</v>
      </c>
      <c r="R239" s="2569">
        <v>23</v>
      </c>
      <c r="S239" s="2569">
        <v>27</v>
      </c>
    </row>
    <row r="240" spans="1:19" ht="18.600000000000001" customHeight="1">
      <c r="A240" s="2568">
        <v>9</v>
      </c>
      <c r="B240" s="2602" t="s">
        <v>2278</v>
      </c>
      <c r="C240" s="2569" t="s">
        <v>2279</v>
      </c>
      <c r="D240" s="2566" t="s">
        <v>2473</v>
      </c>
      <c r="E240" s="2657">
        <v>34.5</v>
      </c>
      <c r="F240" s="2575" t="s">
        <v>1580</v>
      </c>
      <c r="G240" s="2658">
        <v>1.7</v>
      </c>
      <c r="H240" s="2569"/>
      <c r="I240" s="2568">
        <v>1</v>
      </c>
      <c r="J240" s="2569" t="s">
        <v>2899</v>
      </c>
      <c r="K240" s="2568">
        <v>9</v>
      </c>
      <c r="L240" s="2568" t="s">
        <v>5028</v>
      </c>
      <c r="M240" s="2569" t="s">
        <v>5029</v>
      </c>
      <c r="N240" s="2569" t="s">
        <v>2279</v>
      </c>
      <c r="O240" s="2568" t="s">
        <v>4865</v>
      </c>
      <c r="P240" s="2568" t="s">
        <v>4865</v>
      </c>
      <c r="Q240" s="2568" t="s">
        <v>4865</v>
      </c>
      <c r="R240" s="2569">
        <v>23</v>
      </c>
      <c r="S240" s="2569">
        <v>27</v>
      </c>
    </row>
    <row r="241" spans="1:19" ht="18.600000000000001" customHeight="1">
      <c r="A241" s="2568">
        <v>10</v>
      </c>
      <c r="B241" s="2602" t="s">
        <v>2280</v>
      </c>
      <c r="C241" s="2569" t="s">
        <v>2281</v>
      </c>
      <c r="D241" s="2566" t="s">
        <v>2473</v>
      </c>
      <c r="E241" s="2657">
        <v>34.5</v>
      </c>
      <c r="F241" s="2575" t="s">
        <v>3708</v>
      </c>
      <c r="G241" s="2602"/>
      <c r="H241" s="2569">
        <v>4.42</v>
      </c>
      <c r="I241" s="2568">
        <v>1</v>
      </c>
      <c r="J241" s="2569" t="s">
        <v>2249</v>
      </c>
      <c r="K241" s="2568">
        <v>10</v>
      </c>
      <c r="L241" s="2568" t="s">
        <v>5030</v>
      </c>
      <c r="M241" s="2569" t="s">
        <v>2938</v>
      </c>
      <c r="N241" s="2569" t="s">
        <v>2281</v>
      </c>
      <c r="O241" s="2568" t="s">
        <v>4865</v>
      </c>
      <c r="P241" s="2568" t="s">
        <v>4865</v>
      </c>
      <c r="Q241" s="2568" t="s">
        <v>4865</v>
      </c>
      <c r="R241" s="2569">
        <v>23</v>
      </c>
      <c r="S241" s="2569">
        <v>27</v>
      </c>
    </row>
    <row r="242" spans="1:19" ht="18.600000000000001" customHeight="1">
      <c r="A242" s="2568">
        <v>11</v>
      </c>
      <c r="B242" s="2602" t="s">
        <v>2282</v>
      </c>
      <c r="C242" s="2569" t="s">
        <v>2283</v>
      </c>
      <c r="D242" s="2566" t="s">
        <v>2473</v>
      </c>
      <c r="E242" s="2657">
        <v>34.5</v>
      </c>
      <c r="F242" s="2575" t="s">
        <v>1595</v>
      </c>
      <c r="G242" s="2602"/>
      <c r="H242" s="2569">
        <v>0.85</v>
      </c>
      <c r="I242" s="2568">
        <v>1</v>
      </c>
      <c r="J242" s="2569" t="s">
        <v>2249</v>
      </c>
      <c r="K242" s="2568">
        <v>11</v>
      </c>
      <c r="L242" s="2568" t="s">
        <v>5030</v>
      </c>
      <c r="M242" s="2569" t="s">
        <v>2282</v>
      </c>
      <c r="N242" s="2569" t="s">
        <v>2283</v>
      </c>
      <c r="O242" s="2568" t="s">
        <v>4865</v>
      </c>
      <c r="P242" s="2568" t="s">
        <v>4865</v>
      </c>
      <c r="Q242" s="2568" t="s">
        <v>4865</v>
      </c>
      <c r="R242" s="2569">
        <v>23</v>
      </c>
      <c r="S242" s="2569">
        <v>27</v>
      </c>
    </row>
    <row r="243" spans="1:19" ht="18.600000000000001" customHeight="1">
      <c r="A243" s="2568">
        <v>12</v>
      </c>
      <c r="B243" s="2602" t="s">
        <v>2284</v>
      </c>
      <c r="C243" s="2569" t="s">
        <v>41</v>
      </c>
      <c r="D243" s="2566" t="s">
        <v>2473</v>
      </c>
      <c r="E243" s="2657">
        <v>34.5</v>
      </c>
      <c r="F243" s="2575" t="s">
        <v>1580</v>
      </c>
      <c r="G243" s="2602">
        <v>5.78</v>
      </c>
      <c r="H243" s="2569"/>
      <c r="I243" s="2568">
        <v>1</v>
      </c>
      <c r="J243" s="2569" t="s">
        <v>2899</v>
      </c>
      <c r="K243" s="2568">
        <v>12</v>
      </c>
      <c r="L243" s="2568" t="s">
        <v>5031</v>
      </c>
      <c r="M243" s="2569" t="s">
        <v>2284</v>
      </c>
      <c r="N243" s="2569" t="s">
        <v>41</v>
      </c>
      <c r="O243" s="2568" t="s">
        <v>4834</v>
      </c>
      <c r="P243" s="2568" t="s">
        <v>5032</v>
      </c>
      <c r="Q243" s="2568" t="s">
        <v>4882</v>
      </c>
      <c r="R243" s="2569">
        <v>23</v>
      </c>
      <c r="S243" s="2569">
        <v>27</v>
      </c>
    </row>
    <row r="244" spans="1:19" ht="18.600000000000001" customHeight="1">
      <c r="A244" s="2568">
        <v>13</v>
      </c>
      <c r="B244" s="2656" t="s">
        <v>5033</v>
      </c>
      <c r="C244" s="2569"/>
      <c r="D244" s="2566"/>
      <c r="E244" s="2657"/>
      <c r="F244" s="2575"/>
      <c r="G244" s="2602"/>
      <c r="H244" s="2569"/>
      <c r="I244" s="2568"/>
      <c r="J244" s="2569"/>
      <c r="K244" s="2568">
        <v>13</v>
      </c>
      <c r="L244" s="2568"/>
      <c r="M244" s="2570" t="s">
        <v>5034</v>
      </c>
      <c r="N244" s="2569"/>
      <c r="O244" s="2568"/>
      <c r="P244" s="2568"/>
      <c r="Q244" s="2568" t="s">
        <v>4865</v>
      </c>
      <c r="R244" s="2569" t="s">
        <v>3747</v>
      </c>
      <c r="S244" s="2569" t="s">
        <v>3747</v>
      </c>
    </row>
    <row r="245" spans="1:19" ht="18.600000000000001" customHeight="1">
      <c r="A245" s="2568">
        <v>14</v>
      </c>
      <c r="B245" s="2602" t="s">
        <v>2285</v>
      </c>
      <c r="C245" s="2569" t="s">
        <v>2286</v>
      </c>
      <c r="D245" s="2566" t="s">
        <v>2473</v>
      </c>
      <c r="E245" s="2657">
        <v>34.5</v>
      </c>
      <c r="F245" s="2575" t="s">
        <v>1580</v>
      </c>
      <c r="G245" s="2602">
        <v>0.96</v>
      </c>
      <c r="H245" s="2569"/>
      <c r="I245" s="2568">
        <v>1</v>
      </c>
      <c r="J245" s="2569" t="s">
        <v>2287</v>
      </c>
      <c r="K245" s="2649">
        <v>14</v>
      </c>
      <c r="L245" s="2568" t="s">
        <v>5035</v>
      </c>
      <c r="M245" s="2569" t="s">
        <v>5036</v>
      </c>
      <c r="N245" s="2569" t="s">
        <v>2286</v>
      </c>
      <c r="O245" s="2568" t="s">
        <v>4865</v>
      </c>
      <c r="P245" s="2568" t="s">
        <v>4865</v>
      </c>
      <c r="Q245" s="2568" t="s">
        <v>4865</v>
      </c>
      <c r="R245" s="2569">
        <v>23</v>
      </c>
      <c r="S245" s="2569">
        <v>27</v>
      </c>
    </row>
    <row r="246" spans="1:19" ht="18.600000000000001" customHeight="1">
      <c r="A246" s="2568">
        <v>15</v>
      </c>
      <c r="B246" s="2602" t="s">
        <v>946</v>
      </c>
      <c r="C246" s="2569" t="s">
        <v>947</v>
      </c>
      <c r="D246" s="2566" t="s">
        <v>2473</v>
      </c>
      <c r="E246" s="2657">
        <v>34.5</v>
      </c>
      <c r="F246" s="2575" t="s">
        <v>1580</v>
      </c>
      <c r="G246" s="2602">
        <v>3.95</v>
      </c>
      <c r="H246" s="2569"/>
      <c r="I246" s="2568">
        <v>1</v>
      </c>
      <c r="J246" s="2569" t="s">
        <v>2899</v>
      </c>
      <c r="K246" s="2649">
        <v>15</v>
      </c>
      <c r="L246" s="2568" t="s">
        <v>5037</v>
      </c>
      <c r="M246" s="2569" t="s">
        <v>5038</v>
      </c>
      <c r="N246" s="2569" t="s">
        <v>947</v>
      </c>
      <c r="O246" s="2568" t="s">
        <v>4865</v>
      </c>
      <c r="P246" s="2568">
        <v>1946</v>
      </c>
      <c r="Q246" s="2568" t="s">
        <v>4865</v>
      </c>
      <c r="R246" s="2569">
        <v>23</v>
      </c>
      <c r="S246" s="2569">
        <v>27</v>
      </c>
    </row>
    <row r="247" spans="1:19" ht="18.600000000000001" customHeight="1" thickBot="1">
      <c r="A247" s="2568">
        <v>16</v>
      </c>
      <c r="B247" s="2602" t="s">
        <v>948</v>
      </c>
      <c r="C247" s="2569" t="s">
        <v>949</v>
      </c>
      <c r="D247" s="2566" t="s">
        <v>2473</v>
      </c>
      <c r="E247" s="2657">
        <v>34.5</v>
      </c>
      <c r="F247" s="2575" t="s">
        <v>1580</v>
      </c>
      <c r="G247" s="2602">
        <v>1.1200000000000001</v>
      </c>
      <c r="H247" s="2569"/>
      <c r="I247" s="2568">
        <v>1</v>
      </c>
      <c r="J247" s="2569" t="s">
        <v>2899</v>
      </c>
      <c r="K247" s="2649">
        <v>16</v>
      </c>
      <c r="L247" s="2577" t="s">
        <v>5039</v>
      </c>
      <c r="M247" s="2603" t="s">
        <v>2480</v>
      </c>
      <c r="N247" s="2603" t="s">
        <v>949</v>
      </c>
      <c r="O247" s="2577" t="s">
        <v>4865</v>
      </c>
      <c r="P247" s="2577">
        <v>1957</v>
      </c>
      <c r="Q247" s="2577" t="s">
        <v>4865</v>
      </c>
      <c r="R247" s="2603">
        <v>23</v>
      </c>
      <c r="S247" s="2603">
        <v>27</v>
      </c>
    </row>
    <row r="248" spans="1:19" ht="18.600000000000001" customHeight="1" thickBot="1">
      <c r="A248" s="2584">
        <v>18</v>
      </c>
      <c r="B248" s="2585"/>
      <c r="C248" s="2585"/>
      <c r="D248" s="2648" t="s">
        <v>5040</v>
      </c>
      <c r="E248" s="2648"/>
      <c r="F248" s="2648"/>
      <c r="G248" s="2623">
        <f>SUM(G197:G223,G232:G247)</f>
        <v>71.300000000000011</v>
      </c>
      <c r="H248" s="2623">
        <f>SUM(H197:H223,H232:H247)</f>
        <v>10.209999999999999</v>
      </c>
      <c r="I248" s="2633"/>
      <c r="J248" s="2590"/>
      <c r="K248" s="2649">
        <v>18</v>
      </c>
      <c r="L248" s="3107"/>
      <c r="M248" s="3107"/>
      <c r="N248" s="3107"/>
      <c r="O248" s="3107"/>
      <c r="P248" s="2659"/>
      <c r="Q248" s="3107"/>
      <c r="R248" s="3107"/>
    </row>
    <row r="249" spans="1:19" ht="18.600000000000001" customHeight="1">
      <c r="A249" s="2568">
        <v>19</v>
      </c>
      <c r="B249" s="2569"/>
      <c r="C249" s="2569"/>
      <c r="D249" s="2566"/>
      <c r="E249" s="2566"/>
      <c r="F249" s="2575"/>
      <c r="G249" s="2569"/>
      <c r="H249" s="2569"/>
      <c r="I249" s="2568"/>
      <c r="J249" s="2569"/>
      <c r="K249" s="2649">
        <v>19</v>
      </c>
    </row>
    <row r="250" spans="1:19" ht="18.600000000000001" customHeight="1">
      <c r="A250" s="2568">
        <v>20</v>
      </c>
      <c r="B250" s="2569"/>
      <c r="C250" s="2569"/>
      <c r="D250" s="2566"/>
      <c r="E250" s="2566"/>
      <c r="F250" s="2575"/>
      <c r="G250" s="2569"/>
      <c r="H250" s="2569"/>
      <c r="I250" s="2568"/>
      <c r="J250" s="2569"/>
      <c r="K250" s="2649">
        <v>20</v>
      </c>
      <c r="L250" s="3107"/>
      <c r="M250" s="3107"/>
      <c r="N250" s="3107"/>
      <c r="O250" s="3107"/>
      <c r="P250" s="2659"/>
      <c r="Q250" s="3107"/>
      <c r="R250" s="3107"/>
    </row>
    <row r="251" spans="1:19" ht="18.600000000000001" customHeight="1">
      <c r="A251" s="2568">
        <v>21</v>
      </c>
      <c r="B251" s="2569"/>
      <c r="C251" s="2569"/>
      <c r="D251" s="2566"/>
      <c r="E251" s="2566"/>
      <c r="F251" s="2575"/>
      <c r="G251" s="2569"/>
      <c r="H251" s="2634"/>
      <c r="I251" s="2568"/>
      <c r="J251" s="2569"/>
      <c r="K251" s="2649">
        <v>21</v>
      </c>
      <c r="L251" s="3107"/>
      <c r="M251" s="3107"/>
      <c r="N251" s="3107"/>
      <c r="O251" s="3107"/>
      <c r="P251" s="2659"/>
      <c r="Q251" s="3107"/>
      <c r="R251" s="3107"/>
    </row>
    <row r="252" spans="1:19" ht="18.600000000000001" customHeight="1">
      <c r="A252" s="2568">
        <v>22</v>
      </c>
      <c r="B252" s="2569"/>
      <c r="C252" s="2569"/>
      <c r="D252" s="2566"/>
      <c r="E252" s="2566"/>
      <c r="F252" s="2575"/>
      <c r="G252" s="2569"/>
      <c r="H252" s="2634"/>
      <c r="I252" s="2568"/>
      <c r="J252" s="2569"/>
      <c r="K252" s="2649">
        <v>22</v>
      </c>
      <c r="L252" s="3107"/>
      <c r="M252" s="3107"/>
      <c r="N252" s="3107"/>
      <c r="O252" s="3107"/>
      <c r="P252" s="2659"/>
      <c r="Q252" s="3107"/>
      <c r="R252" s="3107"/>
    </row>
    <row r="253" spans="1:19" ht="18.600000000000001" customHeight="1">
      <c r="A253" s="2568">
        <v>23</v>
      </c>
      <c r="B253" s="2569"/>
      <c r="C253" s="2569"/>
      <c r="D253" s="2566"/>
      <c r="E253" s="2566"/>
      <c r="F253" s="2575"/>
      <c r="G253" s="2569"/>
      <c r="H253" s="2569"/>
      <c r="I253" s="2568"/>
      <c r="J253" s="2569"/>
      <c r="K253" s="2649">
        <v>23</v>
      </c>
      <c r="L253" s="3107"/>
      <c r="M253" s="3107"/>
      <c r="N253" s="3107"/>
      <c r="O253" s="3107"/>
      <c r="P253" s="2659"/>
      <c r="Q253" s="3107"/>
      <c r="R253" s="3107"/>
    </row>
    <row r="254" spans="1:19" ht="18.600000000000001" customHeight="1">
      <c r="A254" s="2568">
        <v>24</v>
      </c>
      <c r="B254" s="2569"/>
      <c r="C254" s="2569"/>
      <c r="D254" s="2566"/>
      <c r="E254" s="2566"/>
      <c r="F254" s="2575"/>
      <c r="G254" s="2569"/>
      <c r="H254" s="2569"/>
      <c r="I254" s="2568"/>
      <c r="J254" s="2569"/>
      <c r="K254" s="2649">
        <v>24</v>
      </c>
      <c r="L254" s="3107"/>
      <c r="M254" s="3107"/>
      <c r="N254" s="3107"/>
      <c r="O254" s="3107"/>
      <c r="P254" s="2659"/>
      <c r="Q254" s="3107"/>
      <c r="R254" s="3107"/>
    </row>
    <row r="255" spans="1:19" ht="18.600000000000001" customHeight="1">
      <c r="A255" s="2568">
        <v>25</v>
      </c>
      <c r="B255" s="2569"/>
      <c r="C255" s="2569"/>
      <c r="D255" s="2566"/>
      <c r="E255" s="2566"/>
      <c r="F255" s="2575"/>
      <c r="G255" s="2569"/>
      <c r="H255" s="2569"/>
      <c r="I255" s="2568"/>
      <c r="J255" s="2569"/>
      <c r="K255" s="2649">
        <v>25</v>
      </c>
      <c r="L255" s="3107"/>
      <c r="M255" s="3107"/>
      <c r="N255" s="3107"/>
      <c r="O255" s="3107"/>
      <c r="P255" s="2659"/>
      <c r="Q255" s="3107"/>
      <c r="R255" s="3107"/>
    </row>
    <row r="256" spans="1:19" ht="18.600000000000001" customHeight="1">
      <c r="A256" s="2568">
        <v>26</v>
      </c>
      <c r="B256" s="2569"/>
      <c r="C256" s="2569"/>
      <c r="D256" s="2566"/>
      <c r="E256" s="2566"/>
      <c r="F256" s="2575"/>
      <c r="G256" s="2569"/>
      <c r="H256" s="2569"/>
      <c r="I256" s="2568"/>
      <c r="J256" s="2569"/>
      <c r="K256" s="2649">
        <v>26</v>
      </c>
      <c r="L256" s="3107"/>
      <c r="M256" s="3107"/>
      <c r="N256" s="3107"/>
      <c r="O256" s="3107"/>
      <c r="P256" s="2659"/>
      <c r="Q256" s="3107"/>
      <c r="R256" s="3107"/>
    </row>
    <row r="257" spans="1:19" ht="18.600000000000001" customHeight="1">
      <c r="A257" s="2568">
        <v>27</v>
      </c>
      <c r="B257" s="2569"/>
      <c r="C257" s="2569"/>
      <c r="D257" s="2566"/>
      <c r="E257" s="2566"/>
      <c r="F257" s="2575"/>
      <c r="G257" s="2569"/>
      <c r="H257" s="2569"/>
      <c r="I257" s="2568"/>
      <c r="J257" s="2569"/>
      <c r="K257" s="2649">
        <v>27</v>
      </c>
      <c r="L257" s="3107"/>
      <c r="M257" s="3107"/>
      <c r="N257" s="3107"/>
      <c r="O257" s="3107"/>
      <c r="P257" s="2659"/>
      <c r="Q257" s="3107"/>
      <c r="R257" s="3107"/>
    </row>
    <row r="258" spans="1:19" ht="18.600000000000001" customHeight="1">
      <c r="A258" s="2568">
        <v>28</v>
      </c>
      <c r="B258" s="2569"/>
      <c r="C258" s="2569"/>
      <c r="D258" s="2566"/>
      <c r="E258" s="2566"/>
      <c r="F258" s="2575"/>
      <c r="G258" s="2569"/>
      <c r="H258" s="2569"/>
      <c r="I258" s="2568"/>
      <c r="J258" s="2569"/>
      <c r="K258" s="2649">
        <v>28</v>
      </c>
      <c r="L258" s="3107"/>
      <c r="M258" s="3107"/>
      <c r="N258" s="3107"/>
      <c r="O258" s="3107"/>
      <c r="P258" s="2659"/>
      <c r="Q258" s="3107"/>
      <c r="R258" s="3107"/>
    </row>
    <row r="259" spans="1:19" ht="18.600000000000001" customHeight="1">
      <c r="A259" s="2568">
        <v>29</v>
      </c>
      <c r="B259" s="2569"/>
      <c r="C259" s="2569"/>
      <c r="D259" s="2566"/>
      <c r="E259" s="2566"/>
      <c r="F259" s="2575"/>
      <c r="G259" s="2569"/>
      <c r="H259" s="2569"/>
      <c r="I259" s="2568"/>
      <c r="J259" s="2569"/>
      <c r="K259" s="2649">
        <v>29</v>
      </c>
      <c r="L259" s="3107"/>
      <c r="M259" s="3107"/>
      <c r="N259" s="3107"/>
      <c r="O259" s="3107"/>
      <c r="P259" s="2659"/>
      <c r="Q259" s="3107"/>
      <c r="R259" s="3107"/>
    </row>
    <row r="260" spans="1:19" ht="18.600000000000001" customHeight="1">
      <c r="A260" s="2568">
        <v>30</v>
      </c>
      <c r="B260" s="2569"/>
      <c r="C260" s="2569"/>
      <c r="D260" s="2566"/>
      <c r="E260" s="2566"/>
      <c r="F260" s="2575"/>
      <c r="G260" s="2634"/>
      <c r="H260" s="2569"/>
      <c r="I260" s="2568"/>
      <c r="J260" s="2569"/>
      <c r="K260" s="2649">
        <v>30</v>
      </c>
      <c r="L260" s="3107"/>
      <c r="M260" s="3107"/>
      <c r="N260" s="3107"/>
      <c r="O260" s="3107"/>
      <c r="P260" s="2659"/>
      <c r="Q260" s="3107"/>
      <c r="R260" s="3107"/>
    </row>
    <row r="261" spans="1:19" ht="18.600000000000001" customHeight="1">
      <c r="A261" s="2568">
        <v>31</v>
      </c>
      <c r="B261" s="2593"/>
      <c r="C261" s="2593"/>
      <c r="D261" s="2566"/>
      <c r="E261" s="2566"/>
      <c r="F261" s="2575"/>
      <c r="G261" s="2593"/>
      <c r="H261" s="2593"/>
      <c r="I261" s="2568"/>
      <c r="J261" s="2593"/>
      <c r="K261" s="2568">
        <v>31</v>
      </c>
      <c r="L261" s="2647"/>
      <c r="M261" s="3106"/>
      <c r="N261" s="3106"/>
      <c r="O261" s="3106"/>
      <c r="P261" s="3110"/>
      <c r="Q261" s="3106"/>
      <c r="R261" s="3106"/>
      <c r="S261" s="3106"/>
    </row>
    <row r="262" spans="1:19" ht="18.600000000000001" customHeight="1">
      <c r="A262" s="2568">
        <v>32</v>
      </c>
      <c r="B262" s="2569"/>
      <c r="C262" s="2569"/>
      <c r="D262" s="2566"/>
      <c r="E262" s="2566"/>
      <c r="F262" s="2575"/>
      <c r="G262" s="2569"/>
      <c r="H262" s="2569"/>
      <c r="I262" s="2568"/>
      <c r="J262" s="2569"/>
      <c r="K262" s="2649">
        <v>32</v>
      </c>
      <c r="L262" s="3107"/>
      <c r="M262" s="3107"/>
      <c r="N262" s="3107"/>
      <c r="O262" s="3107"/>
      <c r="P262" s="2659"/>
      <c r="Q262" s="3107"/>
      <c r="R262" s="3107"/>
    </row>
    <row r="263" spans="1:19" ht="18.600000000000001" customHeight="1" thickBot="1">
      <c r="A263" s="2568">
        <v>33</v>
      </c>
      <c r="B263" s="2569"/>
      <c r="C263" s="2569"/>
      <c r="D263" s="2566"/>
      <c r="E263" s="2566"/>
      <c r="F263" s="2567"/>
      <c r="G263" s="2569"/>
      <c r="H263" s="2569"/>
      <c r="I263" s="2568"/>
      <c r="J263" s="2569"/>
      <c r="K263" s="2649">
        <v>33</v>
      </c>
      <c r="L263" s="3107"/>
      <c r="M263" s="3107"/>
      <c r="N263" s="3107"/>
      <c r="O263" s="3107"/>
      <c r="P263" s="2659"/>
      <c r="Q263" s="3107"/>
      <c r="R263" s="3107"/>
    </row>
    <row r="264" spans="1:19" ht="18.600000000000001" customHeight="1" thickBot="1">
      <c r="A264" s="2568">
        <v>34</v>
      </c>
      <c r="B264" s="2569"/>
      <c r="C264" s="2569"/>
      <c r="D264" s="2566"/>
      <c r="E264" s="2566"/>
      <c r="F264" s="2660" t="s">
        <v>1741</v>
      </c>
      <c r="G264" s="2623">
        <f>SUM(G8:G25,G27:G43,G54:G85,G87:G88,G90:G100,G109:G136,G145:G160,G162:G181,G190:G195,G197:G223,G232:G247)</f>
        <v>384.38999999999965</v>
      </c>
      <c r="H264" s="2623">
        <f>SUM(H8:H25,H27:H43,H54:H85,H87:H88,H90:H100,H109:H136,H145:H160,H162:H181,H190:H195,H197:H223,H232:H247)</f>
        <v>137.6</v>
      </c>
      <c r="I264" s="2568"/>
      <c r="J264" s="2569"/>
      <c r="K264" s="2649">
        <v>34</v>
      </c>
      <c r="L264" s="3107"/>
      <c r="M264" s="3107"/>
      <c r="N264" s="3107"/>
      <c r="O264" s="3107"/>
      <c r="P264" s="2659"/>
      <c r="Q264" s="3107"/>
      <c r="R264" s="3107"/>
    </row>
    <row r="265" spans="1:19" ht="18.600000000000001" customHeight="1" thickBot="1">
      <c r="A265" s="2568">
        <v>35</v>
      </c>
      <c r="B265" s="2569"/>
      <c r="C265" s="2569"/>
      <c r="D265" s="2566"/>
      <c r="F265" s="2575"/>
      <c r="G265" s="2569"/>
      <c r="H265" s="2569"/>
      <c r="I265" s="2568"/>
      <c r="J265" s="2569"/>
      <c r="K265" s="2649">
        <v>35</v>
      </c>
      <c r="L265" s="3107"/>
      <c r="M265" s="3107"/>
      <c r="O265" s="3107"/>
      <c r="P265" s="2659"/>
      <c r="Q265" s="3107"/>
      <c r="R265" s="3107"/>
    </row>
    <row r="266" spans="1:19" ht="18.600000000000001" customHeight="1" thickBot="1">
      <c r="A266" s="2584">
        <v>36</v>
      </c>
      <c r="B266" s="2588"/>
      <c r="C266" s="2622"/>
      <c r="D266" s="2586"/>
      <c r="E266" s="2586"/>
      <c r="I266" s="2589"/>
      <c r="J266" s="2590"/>
      <c r="K266" s="2661">
        <v>36</v>
      </c>
      <c r="L266" s="3107"/>
      <c r="M266" s="3107"/>
      <c r="N266" s="3107"/>
      <c r="O266" s="3107"/>
      <c r="P266" s="2659"/>
      <c r="Q266" s="3107"/>
      <c r="R266" s="3107"/>
    </row>
    <row r="267" spans="1:19" ht="18.600000000000001" customHeight="1">
      <c r="A267" s="3110"/>
      <c r="B267" s="3108"/>
      <c r="C267" s="3108"/>
      <c r="D267" s="3126"/>
      <c r="E267" s="3130" t="s">
        <v>5221</v>
      </c>
      <c r="F267" s="3127"/>
      <c r="G267" s="3128"/>
      <c r="H267" s="3128"/>
      <c r="I267" s="3110"/>
      <c r="J267" s="3108"/>
      <c r="K267" s="3111"/>
      <c r="L267" s="3107"/>
      <c r="M267" s="3107"/>
      <c r="N267" s="3130" t="s">
        <v>5227</v>
      </c>
      <c r="O267" s="3107"/>
      <c r="P267" s="2659"/>
      <c r="Q267" s="3107"/>
      <c r="R267" s="3107"/>
    </row>
    <row r="268" spans="1:19" s="3107" customFormat="1">
      <c r="L268" s="3109"/>
      <c r="M268" s="3109"/>
      <c r="N268" s="3109"/>
      <c r="P268" s="2659"/>
    </row>
    <row r="269" spans="1:19" s="3107" customFormat="1">
      <c r="L269" s="3109"/>
      <c r="M269" s="3109"/>
      <c r="N269" s="3109"/>
      <c r="P269" s="2659"/>
    </row>
    <row r="270" spans="1:19" s="3107" customFormat="1">
      <c r="L270" s="3109"/>
      <c r="M270" s="3109"/>
      <c r="N270" s="3109"/>
      <c r="P270" s="2659"/>
    </row>
    <row r="271" spans="1:19" s="3107" customFormat="1">
      <c r="L271" s="3109"/>
      <c r="M271" s="3109"/>
      <c r="N271" s="3109"/>
      <c r="P271" s="2659"/>
    </row>
    <row r="272" spans="1:19" s="3107" customFormat="1">
      <c r="L272" s="3109"/>
      <c r="M272" s="3109"/>
      <c r="N272" s="3109"/>
      <c r="P272" s="2659"/>
    </row>
    <row r="273" spans="12:16" s="3107" customFormat="1">
      <c r="L273" s="3109"/>
      <c r="M273" s="3109"/>
      <c r="N273" s="3109"/>
      <c r="P273" s="2659"/>
    </row>
    <row r="274" spans="12:16" s="3107" customFormat="1">
      <c r="L274" s="3109"/>
      <c r="M274" s="3109"/>
      <c r="N274" s="3109"/>
      <c r="P274" s="2659"/>
    </row>
    <row r="275" spans="12:16" s="3107" customFormat="1">
      <c r="L275" s="3109"/>
      <c r="M275" s="3109"/>
      <c r="N275" s="3109"/>
      <c r="P275" s="2659"/>
    </row>
    <row r="276" spans="12:16" s="3107" customFormat="1">
      <c r="L276" s="3109"/>
      <c r="M276" s="3109"/>
      <c r="N276" s="3109"/>
      <c r="P276" s="2659"/>
    </row>
    <row r="277" spans="12:16" s="3107" customFormat="1">
      <c r="L277" s="3109"/>
      <c r="M277" s="3109"/>
      <c r="N277" s="3109"/>
      <c r="P277" s="2659"/>
    </row>
    <row r="278" spans="12:16" s="3107" customFormat="1">
      <c r="L278" s="3109"/>
      <c r="M278" s="3109"/>
      <c r="N278" s="3109"/>
      <c r="P278" s="2659"/>
    </row>
    <row r="279" spans="12:16" s="3107" customFormat="1">
      <c r="L279" s="3109"/>
      <c r="M279" s="3109"/>
      <c r="N279" s="3109"/>
      <c r="P279" s="2659"/>
    </row>
    <row r="280" spans="12:16" s="3107" customFormat="1">
      <c r="L280" s="3109"/>
      <c r="M280" s="3109"/>
      <c r="N280" s="3109"/>
      <c r="P280" s="2659"/>
    </row>
    <row r="281" spans="12:16" s="3107" customFormat="1">
      <c r="L281" s="3109"/>
      <c r="M281" s="3109"/>
      <c r="N281" s="3109"/>
      <c r="P281" s="2659"/>
    </row>
    <row r="282" spans="12:16" s="3107" customFormat="1">
      <c r="L282" s="3109"/>
      <c r="M282" s="3109"/>
      <c r="N282" s="3109"/>
      <c r="P282" s="2659"/>
    </row>
    <row r="283" spans="12:16" s="3107" customFormat="1">
      <c r="L283" s="3109"/>
      <c r="M283" s="3109"/>
      <c r="N283" s="3109"/>
      <c r="P283" s="2659"/>
    </row>
    <row r="284" spans="12:16" s="3107" customFormat="1">
      <c r="L284" s="3109"/>
      <c r="M284" s="3109"/>
      <c r="N284" s="3109"/>
      <c r="P284" s="2659"/>
    </row>
    <row r="285" spans="12:16" s="3107" customFormat="1">
      <c r="L285" s="3109"/>
      <c r="M285" s="3109"/>
      <c r="N285" s="3109"/>
      <c r="P285" s="2659"/>
    </row>
    <row r="286" spans="12:16" s="3107" customFormat="1">
      <c r="L286" s="3109"/>
      <c r="M286" s="3109"/>
      <c r="N286" s="3109"/>
      <c r="P286" s="2659"/>
    </row>
    <row r="287" spans="12:16" s="3107" customFormat="1">
      <c r="L287" s="3109"/>
      <c r="M287" s="3109"/>
      <c r="N287" s="3109"/>
      <c r="P287" s="2659"/>
    </row>
    <row r="288" spans="12:16" s="3107" customFormat="1">
      <c r="L288" s="3109"/>
      <c r="M288" s="3109"/>
      <c r="N288" s="3109"/>
      <c r="P288" s="2659"/>
    </row>
    <row r="289" spans="12:16" s="3107" customFormat="1">
      <c r="L289" s="3109"/>
      <c r="M289" s="3109"/>
      <c r="N289" s="3109"/>
      <c r="P289" s="2659"/>
    </row>
    <row r="290" spans="12:16" s="3107" customFormat="1">
      <c r="L290" s="3109"/>
      <c r="M290" s="3109"/>
      <c r="N290" s="3109"/>
      <c r="P290" s="2659"/>
    </row>
    <row r="291" spans="12:16" s="3107" customFormat="1">
      <c r="L291" s="3109"/>
      <c r="M291" s="3109"/>
      <c r="N291" s="3109"/>
      <c r="P291" s="2659"/>
    </row>
    <row r="292" spans="12:16" s="3107" customFormat="1">
      <c r="L292" s="3109"/>
      <c r="M292" s="3109"/>
      <c r="N292" s="3109"/>
      <c r="P292" s="2659"/>
    </row>
    <row r="293" spans="12:16" s="3107" customFormat="1">
      <c r="L293" s="3109"/>
      <c r="M293" s="3109"/>
      <c r="N293" s="3109"/>
      <c r="P293" s="2659"/>
    </row>
    <row r="294" spans="12:16" s="3107" customFormat="1">
      <c r="L294" s="3109"/>
      <c r="M294" s="3109"/>
      <c r="N294" s="3109"/>
      <c r="P294" s="2659"/>
    </row>
    <row r="295" spans="12:16" s="3107" customFormat="1">
      <c r="L295" s="3109"/>
      <c r="M295" s="3109"/>
      <c r="N295" s="3109"/>
      <c r="P295" s="2659"/>
    </row>
    <row r="296" spans="12:16" s="3107" customFormat="1">
      <c r="L296" s="3109"/>
      <c r="M296" s="3109"/>
      <c r="N296" s="3109"/>
      <c r="P296" s="2659"/>
    </row>
    <row r="297" spans="12:16" s="3107" customFormat="1">
      <c r="L297" s="3109"/>
      <c r="M297" s="3109"/>
      <c r="N297" s="3109"/>
      <c r="P297" s="2659"/>
    </row>
    <row r="298" spans="12:16" s="3107" customFormat="1">
      <c r="L298" s="3109"/>
      <c r="M298" s="3109"/>
      <c r="N298" s="3109"/>
      <c r="P298" s="2659"/>
    </row>
    <row r="299" spans="12:16" s="3107" customFormat="1">
      <c r="L299" s="3109"/>
      <c r="M299" s="3109"/>
      <c r="N299" s="3109"/>
      <c r="P299" s="2659"/>
    </row>
    <row r="300" spans="12:16" s="3107" customFormat="1">
      <c r="L300" s="3109"/>
      <c r="M300" s="3109"/>
      <c r="N300" s="3109"/>
      <c r="P300" s="2659"/>
    </row>
    <row r="301" spans="12:16" s="3107" customFormat="1">
      <c r="L301" s="3109"/>
      <c r="M301" s="3109"/>
      <c r="N301" s="3109"/>
      <c r="P301" s="2659"/>
    </row>
    <row r="302" spans="12:16" s="3107" customFormat="1">
      <c r="L302" s="3109"/>
      <c r="M302" s="3109"/>
      <c r="N302" s="3109"/>
      <c r="P302" s="2659"/>
    </row>
    <row r="303" spans="12:16" s="3107" customFormat="1">
      <c r="L303" s="3109"/>
      <c r="M303" s="3109"/>
      <c r="N303" s="3109"/>
      <c r="P303" s="2659"/>
    </row>
    <row r="304" spans="12:16" s="3107" customFormat="1">
      <c r="L304" s="3109"/>
      <c r="M304" s="3109"/>
      <c r="N304" s="3109"/>
      <c r="P304" s="2659"/>
    </row>
    <row r="305" spans="12:16" s="3107" customFormat="1">
      <c r="L305" s="3109"/>
      <c r="M305" s="3109"/>
      <c r="N305" s="3109"/>
      <c r="P305" s="2659"/>
    </row>
    <row r="306" spans="12:16" s="3107" customFormat="1">
      <c r="L306" s="3109"/>
      <c r="M306" s="3109"/>
      <c r="N306" s="3109"/>
      <c r="P306" s="2659"/>
    </row>
    <row r="307" spans="12:16" s="3107" customFormat="1">
      <c r="L307" s="3109"/>
      <c r="M307" s="3109"/>
      <c r="N307" s="3109"/>
      <c r="P307" s="2659"/>
    </row>
    <row r="308" spans="12:16" s="3107" customFormat="1">
      <c r="L308" s="3109"/>
      <c r="M308" s="3109"/>
      <c r="N308" s="3109"/>
      <c r="P308" s="2659"/>
    </row>
    <row r="309" spans="12:16" s="3107" customFormat="1">
      <c r="L309" s="3109"/>
      <c r="M309" s="3109"/>
      <c r="N309" s="3109"/>
      <c r="P309" s="2659"/>
    </row>
    <row r="310" spans="12:16" s="3107" customFormat="1">
      <c r="L310" s="3109"/>
      <c r="M310" s="3109"/>
      <c r="N310" s="3109"/>
      <c r="P310" s="2659"/>
    </row>
    <row r="311" spans="12:16" s="3107" customFormat="1">
      <c r="L311" s="3109"/>
      <c r="M311" s="3109"/>
      <c r="N311" s="3109"/>
      <c r="P311" s="2659"/>
    </row>
    <row r="312" spans="12:16" s="3107" customFormat="1">
      <c r="L312" s="3109"/>
      <c r="M312" s="3109"/>
      <c r="N312" s="3109"/>
      <c r="P312" s="2659"/>
    </row>
    <row r="313" spans="12:16" s="3107" customFormat="1">
      <c r="L313" s="3109"/>
      <c r="M313" s="3109"/>
      <c r="N313" s="3109"/>
      <c r="P313" s="2659"/>
    </row>
    <row r="314" spans="12:16" s="3107" customFormat="1">
      <c r="L314" s="3109"/>
      <c r="M314" s="3109"/>
      <c r="N314" s="3109"/>
      <c r="P314" s="2659"/>
    </row>
    <row r="315" spans="12:16" s="3107" customFormat="1">
      <c r="L315" s="3109"/>
      <c r="M315" s="3109"/>
      <c r="N315" s="3109"/>
      <c r="P315" s="2659"/>
    </row>
    <row r="316" spans="12:16" s="3107" customFormat="1">
      <c r="L316" s="3109"/>
      <c r="M316" s="3109"/>
      <c r="N316" s="3109"/>
      <c r="P316" s="2659"/>
    </row>
    <row r="317" spans="12:16" s="3107" customFormat="1">
      <c r="L317" s="3109"/>
      <c r="M317" s="3109"/>
      <c r="N317" s="3109"/>
      <c r="P317" s="2659"/>
    </row>
    <row r="318" spans="12:16" s="3107" customFormat="1">
      <c r="L318" s="3109"/>
      <c r="M318" s="3109"/>
      <c r="N318" s="3109"/>
      <c r="P318" s="2659"/>
    </row>
    <row r="319" spans="12:16" s="3107" customFormat="1">
      <c r="L319" s="3109"/>
      <c r="M319" s="3109"/>
      <c r="N319" s="3109"/>
      <c r="P319" s="2659"/>
    </row>
    <row r="320" spans="12:16" s="3107" customFormat="1">
      <c r="L320" s="3109"/>
      <c r="M320" s="3109"/>
      <c r="N320" s="3109"/>
      <c r="P320" s="2659"/>
    </row>
    <row r="321" spans="12:16" s="3107" customFormat="1">
      <c r="L321" s="3109"/>
      <c r="M321" s="3109"/>
      <c r="N321" s="3109"/>
      <c r="P321" s="2659"/>
    </row>
    <row r="322" spans="12:16" s="3107" customFormat="1">
      <c r="L322" s="3109"/>
      <c r="M322" s="3109"/>
      <c r="N322" s="3109"/>
      <c r="P322" s="2659"/>
    </row>
    <row r="323" spans="12:16" s="3107" customFormat="1">
      <c r="L323" s="3109"/>
      <c r="M323" s="3109"/>
      <c r="N323" s="3109"/>
      <c r="P323" s="2659"/>
    </row>
    <row r="324" spans="12:16" s="3107" customFormat="1">
      <c r="L324" s="3109"/>
      <c r="M324" s="3109"/>
      <c r="N324" s="3109"/>
      <c r="P324" s="2659"/>
    </row>
    <row r="325" spans="12:16" s="3107" customFormat="1">
      <c r="L325" s="3109"/>
      <c r="M325" s="3109"/>
      <c r="N325" s="3109"/>
      <c r="P325" s="2659"/>
    </row>
    <row r="326" spans="12:16" s="3107" customFormat="1">
      <c r="L326" s="3109"/>
      <c r="M326" s="3109"/>
      <c r="N326" s="3109"/>
      <c r="P326" s="2659"/>
    </row>
    <row r="327" spans="12:16" s="3107" customFormat="1">
      <c r="L327" s="3109"/>
      <c r="M327" s="3109"/>
      <c r="N327" s="3109"/>
      <c r="P327" s="2659"/>
    </row>
    <row r="328" spans="12:16" s="3107" customFormat="1">
      <c r="L328" s="3109"/>
      <c r="M328" s="3109"/>
      <c r="N328" s="3109"/>
      <c r="P328" s="2659"/>
    </row>
    <row r="329" spans="12:16" s="3107" customFormat="1">
      <c r="L329" s="3109"/>
      <c r="M329" s="3109"/>
      <c r="N329" s="3109"/>
      <c r="P329" s="2659"/>
    </row>
    <row r="330" spans="12:16" s="3107" customFormat="1">
      <c r="L330" s="3109"/>
      <c r="M330" s="3109"/>
      <c r="N330" s="3109"/>
      <c r="P330" s="2659"/>
    </row>
    <row r="331" spans="12:16" s="3107" customFormat="1">
      <c r="L331" s="3109"/>
      <c r="M331" s="3109"/>
      <c r="N331" s="3109"/>
      <c r="P331" s="2659"/>
    </row>
    <row r="332" spans="12:16" s="3107" customFormat="1">
      <c r="L332" s="3109"/>
      <c r="M332" s="3109"/>
      <c r="N332" s="3109"/>
      <c r="P332" s="2659"/>
    </row>
    <row r="333" spans="12:16" s="3107" customFormat="1">
      <c r="L333" s="3109"/>
      <c r="M333" s="3109"/>
      <c r="N333" s="3109"/>
      <c r="P333" s="2659"/>
    </row>
    <row r="334" spans="12:16" s="3107" customFormat="1">
      <c r="L334" s="3109"/>
      <c r="M334" s="3109"/>
      <c r="N334" s="3109"/>
      <c r="P334" s="2659"/>
    </row>
    <row r="335" spans="12:16" s="3107" customFormat="1">
      <c r="L335" s="3109"/>
      <c r="M335" s="3109"/>
      <c r="N335" s="3109"/>
      <c r="P335" s="2659"/>
    </row>
    <row r="336" spans="12:16" s="3107" customFormat="1">
      <c r="L336" s="3109"/>
      <c r="M336" s="3109"/>
      <c r="N336" s="3109"/>
      <c r="P336" s="2659"/>
    </row>
    <row r="337" spans="12:16" s="3107" customFormat="1">
      <c r="L337" s="3109"/>
      <c r="M337" s="3109"/>
      <c r="N337" s="3109"/>
      <c r="P337" s="2659"/>
    </row>
    <row r="338" spans="12:16" s="3107" customFormat="1">
      <c r="L338" s="3109"/>
      <c r="M338" s="3109"/>
      <c r="N338" s="3109"/>
      <c r="P338" s="2659"/>
    </row>
    <row r="339" spans="12:16" s="3107" customFormat="1">
      <c r="L339" s="3109"/>
      <c r="M339" s="3109"/>
      <c r="N339" s="3109"/>
      <c r="P339" s="2659"/>
    </row>
    <row r="340" spans="12:16" s="3107" customFormat="1">
      <c r="L340" s="3109"/>
      <c r="M340" s="3109"/>
      <c r="N340" s="3109"/>
      <c r="P340" s="2659"/>
    </row>
    <row r="341" spans="12:16" s="3107" customFormat="1">
      <c r="L341" s="3109"/>
      <c r="M341" s="3109"/>
      <c r="N341" s="3109"/>
      <c r="P341" s="2659"/>
    </row>
    <row r="342" spans="12:16" s="3107" customFormat="1">
      <c r="L342" s="3109"/>
      <c r="M342" s="3109"/>
      <c r="N342" s="3109"/>
      <c r="P342" s="2659"/>
    </row>
    <row r="343" spans="12:16" s="3107" customFormat="1">
      <c r="L343" s="3109"/>
      <c r="M343" s="3109"/>
      <c r="N343" s="3109"/>
      <c r="P343" s="2659"/>
    </row>
    <row r="344" spans="12:16" s="3107" customFormat="1">
      <c r="L344" s="3109"/>
      <c r="M344" s="3109"/>
      <c r="N344" s="3109"/>
      <c r="P344" s="2659"/>
    </row>
    <row r="345" spans="12:16" s="3107" customFormat="1">
      <c r="L345" s="3109"/>
      <c r="M345" s="3109"/>
      <c r="N345" s="3109"/>
      <c r="P345" s="2659"/>
    </row>
    <row r="346" spans="12:16" s="3107" customFormat="1">
      <c r="L346" s="3109"/>
      <c r="M346" s="3109"/>
      <c r="N346" s="3109"/>
      <c r="P346" s="2659"/>
    </row>
    <row r="347" spans="12:16" s="3107" customFormat="1">
      <c r="L347" s="3109"/>
      <c r="M347" s="3109"/>
      <c r="N347" s="3109"/>
      <c r="P347" s="2659"/>
    </row>
    <row r="348" spans="12:16" s="3107" customFormat="1">
      <c r="L348" s="3109"/>
      <c r="M348" s="3109"/>
      <c r="N348" s="3109"/>
      <c r="P348" s="2659"/>
    </row>
    <row r="349" spans="12:16" s="3107" customFormat="1">
      <c r="L349" s="3109"/>
      <c r="M349" s="3109"/>
      <c r="N349" s="3109"/>
      <c r="P349" s="2659"/>
    </row>
    <row r="350" spans="12:16" s="3107" customFormat="1">
      <c r="L350" s="3109"/>
      <c r="M350" s="3109"/>
      <c r="N350" s="3109"/>
      <c r="P350" s="2659"/>
    </row>
    <row r="351" spans="12:16" s="3107" customFormat="1">
      <c r="L351" s="3109"/>
      <c r="M351" s="3109"/>
      <c r="N351" s="3109"/>
      <c r="P351" s="2659"/>
    </row>
    <row r="352" spans="12:16" s="3107" customFormat="1">
      <c r="L352" s="3109"/>
      <c r="M352" s="3109"/>
      <c r="N352" s="3109"/>
      <c r="P352" s="2659"/>
    </row>
    <row r="353" spans="4:16" s="3107" customFormat="1">
      <c r="L353" s="3109"/>
      <c r="M353" s="3109"/>
      <c r="N353" s="3109"/>
      <c r="P353" s="2659"/>
    </row>
    <row r="354" spans="4:16" s="3107" customFormat="1">
      <c r="L354" s="3109"/>
      <c r="M354" s="3109"/>
      <c r="N354" s="3109"/>
      <c r="P354" s="2659"/>
    </row>
    <row r="355" spans="4:16" s="3107" customFormat="1">
      <c r="L355" s="3109"/>
      <c r="M355" s="3109"/>
      <c r="N355" s="3109"/>
      <c r="P355" s="2659"/>
    </row>
    <row r="356" spans="4:16" s="3107" customFormat="1">
      <c r="L356" s="3109"/>
      <c r="M356" s="3109"/>
      <c r="N356" s="3109"/>
      <c r="P356" s="2659"/>
    </row>
    <row r="357" spans="4:16" s="3107" customFormat="1">
      <c r="L357" s="3109"/>
      <c r="M357" s="3109"/>
      <c r="N357" s="3109"/>
      <c r="P357" s="2659"/>
    </row>
    <row r="358" spans="4:16" s="3107" customFormat="1">
      <c r="L358" s="3109"/>
      <c r="M358" s="3109"/>
      <c r="N358" s="3109"/>
      <c r="P358" s="2659"/>
    </row>
    <row r="359" spans="4:16" s="3107" customFormat="1">
      <c r="L359" s="3109"/>
      <c r="M359" s="3109"/>
      <c r="N359" s="3109"/>
      <c r="P359" s="2659"/>
    </row>
    <row r="360" spans="4:16" s="3107" customFormat="1">
      <c r="L360" s="3109"/>
      <c r="M360" s="3109"/>
      <c r="N360" s="3109"/>
      <c r="P360" s="2659"/>
    </row>
    <row r="361" spans="4:16" s="3107" customFormat="1">
      <c r="L361" s="3109"/>
      <c r="M361" s="3109"/>
      <c r="N361" s="3109"/>
      <c r="P361" s="2659"/>
    </row>
    <row r="362" spans="4:16" s="3107" customFormat="1">
      <c r="L362" s="3109"/>
      <c r="M362" s="3109"/>
      <c r="N362" s="3109"/>
      <c r="P362" s="2659"/>
    </row>
    <row r="363" spans="4:16" s="3107" customFormat="1">
      <c r="L363" s="3109"/>
      <c r="M363" s="3109"/>
      <c r="N363" s="3109"/>
      <c r="P363" s="2659"/>
    </row>
    <row r="364" spans="4:16" s="3107" customFormat="1">
      <c r="L364" s="3109"/>
      <c r="M364" s="3109"/>
      <c r="N364" s="3109"/>
      <c r="P364" s="2659"/>
    </row>
    <row r="365" spans="4:16" s="3107" customFormat="1">
      <c r="L365" s="3109"/>
      <c r="M365" s="3109"/>
      <c r="N365" s="3109"/>
      <c r="P365" s="2659"/>
    </row>
    <row r="366" spans="4:16" s="3107" customFormat="1">
      <c r="D366" s="2662"/>
      <c r="E366" s="2662"/>
      <c r="L366" s="3109"/>
      <c r="M366" s="3109"/>
      <c r="N366" s="3109"/>
      <c r="P366" s="2659"/>
    </row>
    <row r="367" spans="4:16" s="3107" customFormat="1">
      <c r="D367" s="2662"/>
      <c r="E367" s="2662"/>
      <c r="L367" s="3109"/>
      <c r="M367" s="3109"/>
      <c r="N367" s="3109"/>
      <c r="P367" s="2659"/>
    </row>
    <row r="368" spans="4:16" s="3107" customFormat="1">
      <c r="D368" s="2662"/>
      <c r="E368" s="2662"/>
      <c r="L368" s="3109"/>
      <c r="M368" s="3109"/>
      <c r="N368" s="3109"/>
      <c r="P368" s="2659"/>
    </row>
    <row r="369" spans="4:16" s="3107" customFormat="1">
      <c r="D369" s="2662"/>
      <c r="E369" s="2662"/>
      <c r="L369" s="3109"/>
      <c r="M369" s="3109"/>
      <c r="N369" s="3109"/>
      <c r="P369" s="2659"/>
    </row>
    <row r="370" spans="4:16" s="3107" customFormat="1">
      <c r="D370" s="2662"/>
      <c r="E370" s="2662"/>
      <c r="L370" s="3109"/>
      <c r="M370" s="3109"/>
      <c r="N370" s="3109"/>
      <c r="P370" s="2659"/>
    </row>
    <row r="371" spans="4:16" s="3107" customFormat="1">
      <c r="D371" s="2662"/>
      <c r="E371" s="2662"/>
      <c r="L371" s="3109"/>
      <c r="M371" s="3109"/>
      <c r="N371" s="3109"/>
      <c r="P371" s="2659"/>
    </row>
    <row r="372" spans="4:16" s="3107" customFormat="1">
      <c r="D372" s="2662"/>
      <c r="E372" s="2662"/>
      <c r="L372" s="3109"/>
      <c r="M372" s="3109"/>
      <c r="N372" s="3109"/>
      <c r="P372" s="2659"/>
    </row>
    <row r="373" spans="4:16" s="3107" customFormat="1">
      <c r="D373" s="2662"/>
      <c r="E373" s="2662"/>
      <c r="L373" s="3109"/>
      <c r="M373" s="3109"/>
      <c r="N373" s="3109"/>
      <c r="P373" s="2659"/>
    </row>
    <row r="374" spans="4:16" s="3107" customFormat="1">
      <c r="D374" s="2662"/>
      <c r="E374" s="2662"/>
      <c r="L374" s="3109"/>
      <c r="M374" s="3109"/>
      <c r="N374" s="3109"/>
      <c r="P374" s="2659"/>
    </row>
    <row r="375" spans="4:16" s="3107" customFormat="1">
      <c r="D375" s="2662"/>
      <c r="E375" s="2662"/>
      <c r="L375" s="3109"/>
      <c r="M375" s="3109"/>
      <c r="N375" s="3109"/>
      <c r="P375" s="2659"/>
    </row>
    <row r="376" spans="4:16" s="3107" customFormat="1">
      <c r="D376" s="2662"/>
      <c r="E376" s="2662"/>
      <c r="L376" s="3109"/>
      <c r="M376" s="3109"/>
      <c r="N376" s="3109"/>
      <c r="P376" s="2659"/>
    </row>
    <row r="377" spans="4:16" s="3107" customFormat="1">
      <c r="D377" s="2662"/>
      <c r="E377" s="2662"/>
      <c r="L377" s="3109"/>
      <c r="M377" s="3109"/>
      <c r="N377" s="3109"/>
      <c r="P377" s="2659"/>
    </row>
    <row r="378" spans="4:16" s="3107" customFormat="1">
      <c r="D378" s="2662"/>
      <c r="E378" s="2662"/>
      <c r="L378" s="3109"/>
      <c r="M378" s="3109"/>
      <c r="N378" s="3109"/>
      <c r="P378" s="2659"/>
    </row>
    <row r="379" spans="4:16" s="3107" customFormat="1">
      <c r="D379" s="2662"/>
      <c r="E379" s="2662"/>
      <c r="L379" s="3109"/>
      <c r="M379" s="3109"/>
      <c r="N379" s="3109"/>
      <c r="P379" s="2659"/>
    </row>
    <row r="380" spans="4:16" s="3107" customFormat="1">
      <c r="D380" s="2662"/>
      <c r="E380" s="2662"/>
      <c r="L380" s="3109"/>
      <c r="M380" s="3109"/>
      <c r="N380" s="3109"/>
      <c r="P380" s="2659"/>
    </row>
    <row r="381" spans="4:16" s="3107" customFormat="1">
      <c r="D381" s="2662"/>
      <c r="E381" s="2662"/>
      <c r="L381" s="3109"/>
      <c r="M381" s="3109"/>
      <c r="N381" s="3109"/>
      <c r="P381" s="2659"/>
    </row>
    <row r="382" spans="4:16" s="3107" customFormat="1">
      <c r="D382" s="2662"/>
      <c r="E382" s="2662"/>
      <c r="L382" s="3109"/>
      <c r="M382" s="3109"/>
      <c r="N382" s="3109"/>
      <c r="P382" s="2659"/>
    </row>
    <row r="383" spans="4:16" s="3107" customFormat="1">
      <c r="D383" s="2662"/>
      <c r="E383" s="2662"/>
      <c r="L383" s="3109"/>
      <c r="M383" s="3109"/>
      <c r="N383" s="3109"/>
      <c r="P383" s="2659"/>
    </row>
    <row r="384" spans="4:16" s="3107" customFormat="1">
      <c r="D384" s="2662"/>
      <c r="E384" s="2662"/>
      <c r="L384" s="3109"/>
      <c r="M384" s="3109"/>
      <c r="N384" s="3109"/>
      <c r="P384" s="2659"/>
    </row>
    <row r="385" spans="4:16" s="3107" customFormat="1">
      <c r="D385" s="2662"/>
      <c r="E385" s="2662"/>
      <c r="L385" s="3109"/>
      <c r="M385" s="3109"/>
      <c r="N385" s="3109"/>
      <c r="P385" s="2659"/>
    </row>
    <row r="386" spans="4:16" s="3107" customFormat="1">
      <c r="D386" s="2662"/>
      <c r="E386" s="2662"/>
      <c r="L386" s="3109"/>
      <c r="M386" s="3109"/>
      <c r="N386" s="3109"/>
      <c r="P386" s="2659"/>
    </row>
    <row r="387" spans="4:16" s="3107" customFormat="1">
      <c r="D387" s="2662"/>
      <c r="E387" s="2662"/>
      <c r="L387" s="3109"/>
      <c r="M387" s="3109"/>
      <c r="N387" s="3109"/>
      <c r="P387" s="2659"/>
    </row>
    <row r="388" spans="4:16" s="3107" customFormat="1">
      <c r="D388" s="2662"/>
      <c r="E388" s="2662"/>
      <c r="L388" s="3109"/>
      <c r="M388" s="3109"/>
      <c r="N388" s="3109"/>
      <c r="P388" s="2659"/>
    </row>
    <row r="389" spans="4:16" s="3107" customFormat="1">
      <c r="D389" s="2662"/>
      <c r="E389" s="2662"/>
      <c r="L389" s="3109"/>
      <c r="M389" s="3109"/>
      <c r="N389" s="3109"/>
      <c r="P389" s="2659"/>
    </row>
    <row r="390" spans="4:16" s="3107" customFormat="1">
      <c r="D390" s="2662"/>
      <c r="E390" s="2662"/>
      <c r="L390" s="3109"/>
      <c r="M390" s="3109"/>
      <c r="N390" s="3109"/>
      <c r="P390" s="2659"/>
    </row>
    <row r="391" spans="4:16" s="3107" customFormat="1">
      <c r="D391" s="2662"/>
      <c r="E391" s="2662"/>
      <c r="L391" s="3109"/>
      <c r="M391" s="3109"/>
      <c r="N391" s="3109"/>
      <c r="P391" s="2659"/>
    </row>
    <row r="392" spans="4:16" s="3107" customFormat="1">
      <c r="D392" s="2662"/>
      <c r="E392" s="2662"/>
      <c r="L392" s="3109"/>
      <c r="M392" s="3109"/>
      <c r="N392" s="3109"/>
      <c r="P392" s="2659"/>
    </row>
    <row r="393" spans="4:16" s="3107" customFormat="1">
      <c r="D393" s="2662"/>
      <c r="E393" s="2662"/>
      <c r="L393" s="3109"/>
      <c r="M393" s="3109"/>
      <c r="N393" s="3109"/>
      <c r="P393" s="2659"/>
    </row>
    <row r="394" spans="4:16" s="3107" customFormat="1">
      <c r="L394" s="3109"/>
      <c r="M394" s="3109"/>
      <c r="N394" s="3109"/>
      <c r="P394" s="2659"/>
    </row>
    <row r="395" spans="4:16" s="3107" customFormat="1">
      <c r="L395" s="3109"/>
      <c r="M395" s="3109"/>
      <c r="N395" s="3109"/>
      <c r="P395" s="2659"/>
    </row>
    <row r="396" spans="4:16" s="3107" customFormat="1">
      <c r="L396" s="3109"/>
      <c r="M396" s="3109"/>
      <c r="N396" s="3109"/>
      <c r="P396" s="2659"/>
    </row>
    <row r="397" spans="4:16" s="3107" customFormat="1">
      <c r="L397" s="3109"/>
      <c r="M397" s="3109"/>
      <c r="N397" s="3109"/>
      <c r="P397" s="2659"/>
    </row>
    <row r="398" spans="4:16" s="3107" customFormat="1">
      <c r="L398" s="3109"/>
      <c r="M398" s="3109"/>
      <c r="N398" s="3109"/>
      <c r="P398" s="2659"/>
    </row>
    <row r="399" spans="4:16" s="3107" customFormat="1">
      <c r="L399" s="3109"/>
      <c r="M399" s="3109"/>
      <c r="N399" s="3109"/>
      <c r="P399" s="2659"/>
    </row>
    <row r="400" spans="4:16" s="3107" customFormat="1">
      <c r="L400" s="3109"/>
      <c r="M400" s="3109"/>
      <c r="N400" s="3109"/>
      <c r="P400" s="2659"/>
    </row>
    <row r="401" spans="12:16" s="3107" customFormat="1">
      <c r="L401" s="3109"/>
      <c r="M401" s="3109"/>
      <c r="N401" s="3109"/>
      <c r="P401" s="2659"/>
    </row>
    <row r="402" spans="12:16" s="3107" customFormat="1">
      <c r="L402" s="3109"/>
      <c r="M402" s="3109"/>
      <c r="N402" s="3109"/>
      <c r="P402" s="2659"/>
    </row>
    <row r="403" spans="12:16" s="3107" customFormat="1">
      <c r="L403" s="3109"/>
      <c r="M403" s="3109"/>
      <c r="N403" s="3109"/>
      <c r="P403" s="2659"/>
    </row>
    <row r="404" spans="12:16" s="3107" customFormat="1">
      <c r="L404" s="3109"/>
      <c r="M404" s="3109"/>
      <c r="N404" s="3109"/>
      <c r="P404" s="2659"/>
    </row>
    <row r="405" spans="12:16" s="3107" customFormat="1">
      <c r="L405" s="3109"/>
      <c r="M405" s="3109"/>
      <c r="N405" s="3109"/>
      <c r="P405" s="2659"/>
    </row>
    <row r="406" spans="12:16" s="3107" customFormat="1">
      <c r="L406" s="3109"/>
      <c r="M406" s="3109"/>
      <c r="N406" s="3109"/>
      <c r="P406" s="2659"/>
    </row>
    <row r="407" spans="12:16" s="3107" customFormat="1">
      <c r="L407" s="3109"/>
      <c r="M407" s="3109"/>
      <c r="N407" s="3109"/>
      <c r="P407" s="2659"/>
    </row>
    <row r="408" spans="12:16" s="3107" customFormat="1">
      <c r="L408" s="3109"/>
      <c r="M408" s="3109"/>
      <c r="N408" s="3109"/>
      <c r="P408" s="2659"/>
    </row>
    <row r="409" spans="12:16" s="3107" customFormat="1">
      <c r="L409" s="3109"/>
      <c r="M409" s="3109"/>
      <c r="N409" s="3109"/>
      <c r="P409" s="2659"/>
    </row>
    <row r="410" spans="12:16" s="3107" customFormat="1">
      <c r="L410" s="3109"/>
      <c r="M410" s="3109"/>
      <c r="N410" s="3109"/>
      <c r="P410" s="2659"/>
    </row>
    <row r="411" spans="12:16" s="3107" customFormat="1">
      <c r="L411" s="3109"/>
      <c r="M411" s="3109"/>
      <c r="N411" s="3109"/>
      <c r="P411" s="2659"/>
    </row>
    <row r="412" spans="12:16" s="3107" customFormat="1">
      <c r="L412" s="3109"/>
      <c r="M412" s="3109"/>
      <c r="N412" s="3109"/>
      <c r="P412" s="2659"/>
    </row>
    <row r="413" spans="12:16" s="3107" customFormat="1">
      <c r="L413" s="3109"/>
      <c r="M413" s="3109"/>
      <c r="N413" s="3109"/>
      <c r="P413" s="2659"/>
    </row>
    <row r="414" spans="12:16" s="3107" customFormat="1">
      <c r="L414" s="3109"/>
      <c r="M414" s="3109"/>
      <c r="N414" s="3109"/>
      <c r="P414" s="2659"/>
    </row>
    <row r="415" spans="12:16" s="3107" customFormat="1">
      <c r="L415" s="3109"/>
      <c r="M415" s="3109"/>
      <c r="N415" s="3109"/>
      <c r="P415" s="2659"/>
    </row>
    <row r="416" spans="12:16" s="3107" customFormat="1">
      <c r="L416" s="3109"/>
      <c r="M416" s="3109"/>
      <c r="N416" s="3109"/>
      <c r="P416" s="2659"/>
    </row>
    <row r="417" spans="12:16" s="3107" customFormat="1">
      <c r="L417" s="3109"/>
      <c r="M417" s="3109"/>
      <c r="N417" s="3109"/>
      <c r="P417" s="2659"/>
    </row>
    <row r="418" spans="12:16" s="3107" customFormat="1">
      <c r="L418" s="3109"/>
      <c r="M418" s="3109"/>
      <c r="N418" s="3109"/>
      <c r="P418" s="2659"/>
    </row>
    <row r="419" spans="12:16" s="3107" customFormat="1">
      <c r="L419" s="3109"/>
      <c r="M419" s="3109"/>
      <c r="N419" s="3109"/>
      <c r="P419" s="2659"/>
    </row>
    <row r="420" spans="12:16" s="3107" customFormat="1">
      <c r="L420" s="3109"/>
      <c r="M420" s="3109"/>
      <c r="N420" s="3109"/>
      <c r="P420" s="2659"/>
    </row>
    <row r="421" spans="12:16" s="3107" customFormat="1">
      <c r="L421" s="3109"/>
      <c r="M421" s="3109"/>
      <c r="N421" s="3109"/>
      <c r="P421" s="2659"/>
    </row>
    <row r="422" spans="12:16" s="3107" customFormat="1">
      <c r="L422" s="3109"/>
      <c r="M422" s="3109"/>
      <c r="N422" s="3109"/>
      <c r="P422" s="2659"/>
    </row>
    <row r="423" spans="12:16" s="3107" customFormat="1">
      <c r="L423" s="3109"/>
      <c r="M423" s="3109"/>
      <c r="N423" s="3109"/>
      <c r="P423" s="2659"/>
    </row>
    <row r="424" spans="12:16" s="3107" customFormat="1">
      <c r="L424" s="3109"/>
      <c r="M424" s="3109"/>
      <c r="N424" s="3109"/>
      <c r="P424" s="2659"/>
    </row>
    <row r="425" spans="12:16" s="3107" customFormat="1">
      <c r="L425" s="3109"/>
      <c r="M425" s="3109"/>
      <c r="N425" s="3109"/>
      <c r="P425" s="2659"/>
    </row>
    <row r="426" spans="12:16" s="3107" customFormat="1">
      <c r="L426" s="3109"/>
      <c r="M426" s="3109"/>
      <c r="N426" s="3109"/>
      <c r="P426" s="2659"/>
    </row>
    <row r="427" spans="12:16" s="3107" customFormat="1">
      <c r="L427" s="3109"/>
      <c r="M427" s="3109"/>
      <c r="N427" s="3109"/>
      <c r="P427" s="2659"/>
    </row>
    <row r="428" spans="12:16" s="3107" customFormat="1">
      <c r="L428" s="3109"/>
      <c r="M428" s="3109"/>
      <c r="N428" s="3109"/>
      <c r="P428" s="2659"/>
    </row>
    <row r="429" spans="12:16" s="3107" customFormat="1">
      <c r="L429" s="3109"/>
      <c r="M429" s="3109"/>
      <c r="N429" s="3109"/>
      <c r="P429" s="2659"/>
    </row>
    <row r="430" spans="12:16" s="3107" customFormat="1">
      <c r="L430" s="3109"/>
      <c r="M430" s="3109"/>
      <c r="N430" s="3109"/>
      <c r="P430" s="2659"/>
    </row>
    <row r="431" spans="12:16" s="3107" customFormat="1">
      <c r="L431" s="3109"/>
      <c r="M431" s="3109"/>
      <c r="N431" s="3109"/>
      <c r="P431" s="2659"/>
    </row>
    <row r="432" spans="12:16" s="3107" customFormat="1">
      <c r="L432" s="3109"/>
      <c r="M432" s="3109"/>
      <c r="N432" s="3109"/>
      <c r="P432" s="2659"/>
    </row>
    <row r="433" spans="12:16" s="3107" customFormat="1">
      <c r="L433" s="3109"/>
      <c r="M433" s="3109"/>
      <c r="N433" s="3109"/>
      <c r="P433" s="2659"/>
    </row>
    <row r="434" spans="12:16" s="3107" customFormat="1">
      <c r="L434" s="3109"/>
      <c r="M434" s="3109"/>
      <c r="N434" s="3109"/>
      <c r="P434" s="2659"/>
    </row>
    <row r="435" spans="12:16" s="3107" customFormat="1">
      <c r="L435" s="3109"/>
      <c r="M435" s="3109"/>
      <c r="N435" s="3109"/>
      <c r="P435" s="2659"/>
    </row>
    <row r="436" spans="12:16" s="3107" customFormat="1">
      <c r="L436" s="3109"/>
      <c r="M436" s="3109"/>
      <c r="N436" s="3109"/>
      <c r="P436" s="2659"/>
    </row>
    <row r="437" spans="12:16" s="3107" customFormat="1">
      <c r="L437" s="3109"/>
      <c r="M437" s="3109"/>
      <c r="N437" s="3109"/>
      <c r="P437" s="2659"/>
    </row>
    <row r="438" spans="12:16" s="3107" customFormat="1">
      <c r="L438" s="3109"/>
      <c r="M438" s="3109"/>
      <c r="N438" s="3109"/>
      <c r="P438" s="2659"/>
    </row>
    <row r="439" spans="12:16" s="3107" customFormat="1">
      <c r="L439" s="3109"/>
      <c r="M439" s="3109"/>
      <c r="N439" s="3109"/>
      <c r="P439" s="2659"/>
    </row>
    <row r="440" spans="12:16" s="3107" customFormat="1">
      <c r="L440" s="3109"/>
      <c r="M440" s="3109"/>
      <c r="N440" s="3109"/>
      <c r="P440" s="2659"/>
    </row>
    <row r="441" spans="12:16" s="3107" customFormat="1">
      <c r="L441" s="3109"/>
      <c r="M441" s="3109"/>
      <c r="N441" s="3109"/>
      <c r="P441" s="2659"/>
    </row>
    <row r="442" spans="12:16" s="3107" customFormat="1">
      <c r="L442" s="3109"/>
      <c r="M442" s="3109"/>
      <c r="N442" s="3109"/>
      <c r="P442" s="2659"/>
    </row>
    <row r="443" spans="12:16" s="3107" customFormat="1">
      <c r="L443" s="3109"/>
      <c r="M443" s="3109"/>
      <c r="N443" s="3109"/>
      <c r="P443" s="2659"/>
    </row>
    <row r="444" spans="12:16" s="3107" customFormat="1">
      <c r="L444" s="3109"/>
      <c r="M444" s="3109"/>
      <c r="N444" s="3109"/>
      <c r="P444" s="2659"/>
    </row>
    <row r="445" spans="12:16" s="3107" customFormat="1">
      <c r="L445" s="3109"/>
      <c r="M445" s="3109"/>
      <c r="N445" s="3109"/>
      <c r="P445" s="2659"/>
    </row>
    <row r="446" spans="12:16" s="3107" customFormat="1">
      <c r="L446" s="3109"/>
      <c r="M446" s="3109"/>
      <c r="N446" s="3109"/>
      <c r="P446" s="2659"/>
    </row>
    <row r="447" spans="12:16" s="3107" customFormat="1">
      <c r="L447" s="3109"/>
      <c r="M447" s="3109"/>
      <c r="N447" s="3109"/>
      <c r="P447" s="2659"/>
    </row>
    <row r="448" spans="12:16" s="3107" customFormat="1">
      <c r="L448" s="3109"/>
      <c r="M448" s="3109"/>
      <c r="N448" s="3109"/>
      <c r="P448" s="2659"/>
    </row>
    <row r="449" spans="12:16" s="3107" customFormat="1">
      <c r="L449" s="3109"/>
      <c r="M449" s="3109"/>
      <c r="N449" s="3109"/>
      <c r="P449" s="2659"/>
    </row>
    <row r="450" spans="12:16" s="3107" customFormat="1">
      <c r="L450" s="3109"/>
      <c r="M450" s="3109"/>
      <c r="N450" s="3109"/>
      <c r="P450" s="2659"/>
    </row>
    <row r="451" spans="12:16" s="3107" customFormat="1">
      <c r="L451" s="3109"/>
      <c r="M451" s="3109"/>
      <c r="N451" s="3109"/>
      <c r="P451" s="2659"/>
    </row>
    <row r="452" spans="12:16" s="3107" customFormat="1">
      <c r="L452" s="3109"/>
      <c r="M452" s="3109"/>
      <c r="N452" s="3109"/>
      <c r="P452" s="2659"/>
    </row>
    <row r="453" spans="12:16" s="3107" customFormat="1">
      <c r="L453" s="3109"/>
      <c r="M453" s="3109"/>
      <c r="N453" s="3109"/>
      <c r="P453" s="2659"/>
    </row>
    <row r="454" spans="12:16" s="3107" customFormat="1">
      <c r="L454" s="3109"/>
      <c r="M454" s="3109"/>
      <c r="N454" s="3109"/>
      <c r="P454" s="2659"/>
    </row>
    <row r="455" spans="12:16" s="3107" customFormat="1">
      <c r="L455" s="3109"/>
      <c r="M455" s="3109"/>
      <c r="N455" s="3109"/>
      <c r="P455" s="2659"/>
    </row>
    <row r="456" spans="12:16" s="3107" customFormat="1">
      <c r="L456" s="3109"/>
      <c r="M456" s="3109"/>
      <c r="N456" s="3109"/>
      <c r="P456" s="2659"/>
    </row>
    <row r="457" spans="12:16" s="3107" customFormat="1">
      <c r="L457" s="3109"/>
      <c r="M457" s="3109"/>
      <c r="N457" s="3109"/>
      <c r="P457" s="2659"/>
    </row>
    <row r="458" spans="12:16" s="3107" customFormat="1">
      <c r="L458" s="3109"/>
      <c r="M458" s="3109"/>
      <c r="N458" s="3109"/>
      <c r="P458" s="2659"/>
    </row>
    <row r="459" spans="12:16" s="3107" customFormat="1">
      <c r="L459" s="3109"/>
      <c r="M459" s="3109"/>
      <c r="N459" s="3109"/>
      <c r="P459" s="2659"/>
    </row>
    <row r="460" spans="12:16" s="3107" customFormat="1">
      <c r="L460" s="3109"/>
      <c r="M460" s="3109"/>
      <c r="N460" s="3109"/>
      <c r="P460" s="2659"/>
    </row>
    <row r="461" spans="12:16" s="3107" customFormat="1">
      <c r="L461" s="3109"/>
      <c r="M461" s="3109"/>
      <c r="N461" s="3109"/>
      <c r="P461" s="2659"/>
    </row>
    <row r="462" spans="12:16" s="3107" customFormat="1">
      <c r="L462" s="3109"/>
      <c r="M462" s="3109"/>
      <c r="N462" s="3109"/>
      <c r="P462" s="2659"/>
    </row>
    <row r="463" spans="12:16" s="3107" customFormat="1">
      <c r="L463" s="3109"/>
      <c r="M463" s="3109"/>
      <c r="N463" s="3109"/>
      <c r="P463" s="2659"/>
    </row>
    <row r="464" spans="12:16" s="3107" customFormat="1">
      <c r="L464" s="3109"/>
      <c r="M464" s="3109"/>
      <c r="N464" s="3109"/>
      <c r="P464" s="2659"/>
    </row>
    <row r="465" spans="12:16" s="3107" customFormat="1">
      <c r="L465" s="3109"/>
      <c r="M465" s="3109"/>
      <c r="N465" s="3109"/>
      <c r="P465" s="2659"/>
    </row>
    <row r="466" spans="12:16" s="3107" customFormat="1">
      <c r="L466" s="3109"/>
      <c r="M466" s="3109"/>
      <c r="N466" s="3109"/>
      <c r="P466" s="2659"/>
    </row>
    <row r="467" spans="12:16" s="3107" customFormat="1">
      <c r="L467" s="3109"/>
      <c r="M467" s="3109"/>
      <c r="N467" s="3109"/>
      <c r="P467" s="2659"/>
    </row>
    <row r="468" spans="12:16" s="3107" customFormat="1">
      <c r="L468" s="3109"/>
      <c r="M468" s="3109"/>
      <c r="N468" s="3109"/>
      <c r="P468" s="2659"/>
    </row>
    <row r="469" spans="12:16" s="3107" customFormat="1">
      <c r="L469" s="3109"/>
      <c r="M469" s="3109"/>
      <c r="N469" s="3109"/>
      <c r="P469" s="2659"/>
    </row>
    <row r="470" spans="12:16" s="3107" customFormat="1">
      <c r="L470" s="3109"/>
      <c r="M470" s="3109"/>
      <c r="N470" s="3109"/>
      <c r="P470" s="2659"/>
    </row>
    <row r="471" spans="12:16" s="3107" customFormat="1">
      <c r="L471" s="3109"/>
      <c r="M471" s="3109"/>
      <c r="N471" s="3109"/>
      <c r="P471" s="2659"/>
    </row>
    <row r="472" spans="12:16" s="3107" customFormat="1">
      <c r="L472" s="3109"/>
      <c r="M472" s="3109"/>
      <c r="N472" s="3109"/>
      <c r="P472" s="2659"/>
    </row>
    <row r="473" spans="12:16" s="3107" customFormat="1">
      <c r="L473" s="3109"/>
      <c r="M473" s="3109"/>
      <c r="N473" s="3109"/>
      <c r="P473" s="2659"/>
    </row>
    <row r="474" spans="12:16" s="3107" customFormat="1">
      <c r="L474" s="3109"/>
      <c r="M474" s="3109"/>
      <c r="N474" s="3109"/>
      <c r="P474" s="2659"/>
    </row>
    <row r="475" spans="12:16" s="3107" customFormat="1">
      <c r="L475" s="3109"/>
      <c r="M475" s="3109"/>
      <c r="N475" s="3109"/>
      <c r="P475" s="2659"/>
    </row>
    <row r="476" spans="12:16" s="3107" customFormat="1">
      <c r="L476" s="3109"/>
      <c r="M476" s="3109"/>
      <c r="N476" s="3109"/>
      <c r="P476" s="2659"/>
    </row>
    <row r="477" spans="12:16" s="3107" customFormat="1">
      <c r="L477" s="3109"/>
      <c r="M477" s="3109"/>
      <c r="N477" s="3109"/>
      <c r="P477" s="2659"/>
    </row>
    <row r="478" spans="12:16" s="3107" customFormat="1">
      <c r="L478" s="3109"/>
      <c r="M478" s="3109"/>
      <c r="N478" s="3109"/>
      <c r="P478" s="2659"/>
    </row>
    <row r="479" spans="12:16" s="3107" customFormat="1">
      <c r="L479" s="3109"/>
      <c r="M479" s="3109"/>
      <c r="N479" s="3109"/>
      <c r="P479" s="2659"/>
    </row>
    <row r="480" spans="12:16" s="3107" customFormat="1">
      <c r="L480" s="3109"/>
      <c r="M480" s="3109"/>
      <c r="N480" s="3109"/>
      <c r="P480" s="2659"/>
    </row>
    <row r="481" spans="12:16" s="3107" customFormat="1">
      <c r="L481" s="3109"/>
      <c r="M481" s="3109"/>
      <c r="N481" s="3109"/>
      <c r="P481" s="2659"/>
    </row>
    <row r="482" spans="12:16" s="3107" customFormat="1">
      <c r="L482" s="3109"/>
      <c r="M482" s="3109"/>
      <c r="N482" s="3109"/>
      <c r="P482" s="2659"/>
    </row>
    <row r="483" spans="12:16" s="3107" customFormat="1">
      <c r="L483" s="3109"/>
      <c r="M483" s="3109"/>
      <c r="N483" s="3109"/>
      <c r="P483" s="2659"/>
    </row>
    <row r="484" spans="12:16" s="3107" customFormat="1">
      <c r="L484" s="3109"/>
      <c r="M484" s="3109"/>
      <c r="N484" s="3109"/>
      <c r="P484" s="2659"/>
    </row>
    <row r="485" spans="12:16" s="3107" customFormat="1">
      <c r="L485" s="3109"/>
      <c r="M485" s="3109"/>
      <c r="N485" s="3109"/>
      <c r="P485" s="2659"/>
    </row>
    <row r="486" spans="12:16" s="3107" customFormat="1">
      <c r="L486" s="3109"/>
      <c r="M486" s="3109"/>
      <c r="N486" s="3109"/>
      <c r="P486" s="2659"/>
    </row>
    <row r="487" spans="12:16" s="3107" customFormat="1">
      <c r="L487" s="3109"/>
      <c r="M487" s="3109"/>
      <c r="N487" s="3109"/>
      <c r="P487" s="2659"/>
    </row>
    <row r="488" spans="12:16" s="3107" customFormat="1">
      <c r="L488" s="3109"/>
      <c r="M488" s="3109"/>
      <c r="N488" s="3109"/>
      <c r="P488" s="2659"/>
    </row>
    <row r="489" spans="12:16" s="3107" customFormat="1">
      <c r="L489" s="3109"/>
      <c r="M489" s="3109"/>
      <c r="N489" s="3109"/>
      <c r="P489" s="2659"/>
    </row>
    <row r="490" spans="12:16" s="3107" customFormat="1">
      <c r="L490" s="3109"/>
      <c r="M490" s="3109"/>
      <c r="N490" s="3109"/>
      <c r="P490" s="2659"/>
    </row>
    <row r="491" spans="12:16" s="3107" customFormat="1">
      <c r="L491" s="3109"/>
      <c r="M491" s="3109"/>
      <c r="N491" s="3109"/>
      <c r="P491" s="2659"/>
    </row>
    <row r="492" spans="12:16" s="3107" customFormat="1">
      <c r="L492" s="3109"/>
      <c r="M492" s="3109"/>
      <c r="N492" s="3109"/>
      <c r="P492" s="2659"/>
    </row>
    <row r="493" spans="12:16" s="3107" customFormat="1">
      <c r="L493" s="3109"/>
      <c r="M493" s="3109"/>
      <c r="N493" s="3109"/>
      <c r="P493" s="2659"/>
    </row>
    <row r="494" spans="12:16" s="3107" customFormat="1">
      <c r="L494" s="3109"/>
      <c r="M494" s="3109"/>
      <c r="N494" s="3109"/>
      <c r="P494" s="2659"/>
    </row>
    <row r="495" spans="12:16" s="3107" customFormat="1">
      <c r="L495" s="3109"/>
      <c r="M495" s="3109"/>
      <c r="N495" s="3109"/>
      <c r="P495" s="2659"/>
    </row>
    <row r="496" spans="12:16" s="3107" customFormat="1">
      <c r="L496" s="3109"/>
      <c r="M496" s="3109"/>
      <c r="N496" s="3109"/>
      <c r="P496" s="2659"/>
    </row>
    <row r="497" spans="12:16" s="3107" customFormat="1">
      <c r="L497" s="3109"/>
      <c r="M497" s="3109"/>
      <c r="N497" s="3109"/>
      <c r="P497" s="2659"/>
    </row>
    <row r="498" spans="12:16" s="3107" customFormat="1">
      <c r="L498" s="3109"/>
      <c r="M498" s="3109"/>
      <c r="N498" s="3109"/>
      <c r="P498" s="2659"/>
    </row>
    <row r="499" spans="12:16" s="3107" customFormat="1">
      <c r="L499" s="3109"/>
      <c r="M499" s="3109"/>
      <c r="N499" s="3109"/>
      <c r="P499" s="2659"/>
    </row>
    <row r="500" spans="12:16" s="3107" customFormat="1">
      <c r="L500" s="3109"/>
      <c r="M500" s="3109"/>
      <c r="N500" s="3109"/>
      <c r="P500" s="2659"/>
    </row>
    <row r="501" spans="12:16" s="3107" customFormat="1">
      <c r="L501" s="3109"/>
      <c r="M501" s="3109"/>
      <c r="N501" s="3109"/>
      <c r="P501" s="2659"/>
    </row>
    <row r="502" spans="12:16" s="3107" customFormat="1">
      <c r="L502" s="3109"/>
      <c r="M502" s="3109"/>
      <c r="N502" s="3109"/>
      <c r="P502" s="2659"/>
    </row>
    <row r="503" spans="12:16" s="3107" customFormat="1">
      <c r="L503" s="3109"/>
      <c r="M503" s="3109"/>
      <c r="N503" s="3109"/>
      <c r="P503" s="2659"/>
    </row>
    <row r="504" spans="12:16" s="3107" customFormat="1">
      <c r="L504" s="3109"/>
      <c r="M504" s="3109"/>
      <c r="N504" s="3109"/>
      <c r="P504" s="2659"/>
    </row>
    <row r="505" spans="12:16" s="3107" customFormat="1">
      <c r="L505" s="3109"/>
      <c r="M505" s="3109"/>
      <c r="N505" s="3109"/>
      <c r="P505" s="2659"/>
    </row>
    <row r="506" spans="12:16" s="3107" customFormat="1">
      <c r="L506" s="3109"/>
      <c r="M506" s="3109"/>
      <c r="N506" s="3109"/>
      <c r="P506" s="2659"/>
    </row>
    <row r="507" spans="12:16" s="3107" customFormat="1">
      <c r="L507" s="3109"/>
      <c r="M507" s="3109"/>
      <c r="N507" s="3109"/>
      <c r="P507" s="2659"/>
    </row>
    <row r="508" spans="12:16" s="3107" customFormat="1">
      <c r="L508" s="3109"/>
      <c r="M508" s="3109"/>
      <c r="N508" s="3109"/>
      <c r="P508" s="2659"/>
    </row>
    <row r="509" spans="12:16" s="3107" customFormat="1">
      <c r="L509" s="3109"/>
      <c r="M509" s="3109"/>
      <c r="N509" s="3109"/>
      <c r="P509" s="2659"/>
    </row>
    <row r="510" spans="12:16" s="3107" customFormat="1">
      <c r="L510" s="3109"/>
      <c r="M510" s="3109"/>
      <c r="N510" s="3109"/>
      <c r="P510" s="2659"/>
    </row>
    <row r="511" spans="12:16" s="3107" customFormat="1">
      <c r="L511" s="3109"/>
      <c r="M511" s="3109"/>
      <c r="N511" s="3109"/>
      <c r="P511" s="2659"/>
    </row>
    <row r="512" spans="12:16" s="3107" customFormat="1">
      <c r="L512" s="3109"/>
      <c r="M512" s="3109"/>
      <c r="N512" s="3109"/>
      <c r="P512" s="2659"/>
    </row>
    <row r="513" spans="12:16" s="3107" customFormat="1">
      <c r="L513" s="3109"/>
      <c r="M513" s="3109"/>
      <c r="N513" s="3109"/>
      <c r="P513" s="2659"/>
    </row>
    <row r="514" spans="12:16" s="3107" customFormat="1">
      <c r="L514" s="3109"/>
      <c r="M514" s="3109"/>
      <c r="N514" s="3109"/>
      <c r="P514" s="2659"/>
    </row>
    <row r="515" spans="12:16" s="3107" customFormat="1">
      <c r="L515" s="3109"/>
      <c r="M515" s="3109"/>
      <c r="N515" s="3109"/>
      <c r="P515" s="2659"/>
    </row>
    <row r="516" spans="12:16" s="3107" customFormat="1">
      <c r="L516" s="3109"/>
      <c r="M516" s="3109"/>
      <c r="N516" s="3109"/>
      <c r="P516" s="2659"/>
    </row>
    <row r="517" spans="12:16" s="3107" customFormat="1">
      <c r="L517" s="3109"/>
      <c r="M517" s="3109"/>
      <c r="N517" s="3109"/>
      <c r="P517" s="2659"/>
    </row>
    <row r="518" spans="12:16" s="3107" customFormat="1">
      <c r="L518" s="3109"/>
      <c r="M518" s="3109"/>
      <c r="N518" s="3109"/>
      <c r="P518" s="2659"/>
    </row>
    <row r="519" spans="12:16" s="3107" customFormat="1">
      <c r="L519" s="3109"/>
      <c r="M519" s="3109"/>
      <c r="N519" s="3109"/>
      <c r="P519" s="2659"/>
    </row>
    <row r="520" spans="12:16" s="3107" customFormat="1">
      <c r="L520" s="3109"/>
      <c r="M520" s="3109"/>
      <c r="N520" s="3109"/>
      <c r="P520" s="2659"/>
    </row>
    <row r="521" spans="12:16" s="3107" customFormat="1">
      <c r="L521" s="3109"/>
      <c r="M521" s="3109"/>
      <c r="N521" s="3109"/>
      <c r="P521" s="2659"/>
    </row>
    <row r="522" spans="12:16" s="3107" customFormat="1">
      <c r="L522" s="3109"/>
      <c r="M522" s="3109"/>
      <c r="N522" s="3109"/>
      <c r="P522" s="2659"/>
    </row>
    <row r="523" spans="12:16" s="3107" customFormat="1">
      <c r="L523" s="3109"/>
      <c r="M523" s="3109"/>
      <c r="N523" s="3109"/>
      <c r="P523" s="2659"/>
    </row>
    <row r="524" spans="12:16" s="3107" customFormat="1">
      <c r="L524" s="3109"/>
      <c r="M524" s="3109"/>
      <c r="N524" s="3109"/>
      <c r="P524" s="2659"/>
    </row>
    <row r="525" spans="12:16" s="3107" customFormat="1">
      <c r="L525" s="3109"/>
      <c r="M525" s="3109"/>
      <c r="N525" s="3109"/>
      <c r="P525" s="2659"/>
    </row>
    <row r="526" spans="12:16" s="3107" customFormat="1">
      <c r="L526" s="3109"/>
      <c r="M526" s="3109"/>
      <c r="N526" s="3109"/>
      <c r="P526" s="2659"/>
    </row>
    <row r="527" spans="12:16" s="3107" customFormat="1">
      <c r="L527" s="3109"/>
      <c r="M527" s="3109"/>
      <c r="N527" s="3109"/>
      <c r="P527" s="2659"/>
    </row>
    <row r="528" spans="12:16" s="3107" customFormat="1">
      <c r="L528" s="3109"/>
      <c r="M528" s="3109"/>
      <c r="N528" s="3109"/>
      <c r="P528" s="2659"/>
    </row>
    <row r="529" spans="12:16" s="3107" customFormat="1">
      <c r="L529" s="3109"/>
      <c r="M529" s="3109"/>
      <c r="N529" s="3109"/>
      <c r="P529" s="2659"/>
    </row>
    <row r="530" spans="12:16" s="3107" customFormat="1">
      <c r="L530" s="3109"/>
      <c r="M530" s="3109"/>
      <c r="N530" s="3109"/>
      <c r="P530" s="2659"/>
    </row>
    <row r="531" spans="12:16" s="3107" customFormat="1">
      <c r="L531" s="3109"/>
      <c r="M531" s="3109"/>
      <c r="N531" s="3109"/>
      <c r="P531" s="2659"/>
    </row>
    <row r="532" spans="12:16" s="3107" customFormat="1">
      <c r="L532" s="3109"/>
      <c r="M532" s="3109"/>
      <c r="N532" s="3109"/>
      <c r="P532" s="2659"/>
    </row>
    <row r="533" spans="12:16" s="3107" customFormat="1">
      <c r="L533" s="3109"/>
      <c r="M533" s="3109"/>
      <c r="N533" s="3109"/>
      <c r="P533" s="2659"/>
    </row>
    <row r="534" spans="12:16" s="3107" customFormat="1">
      <c r="L534" s="3109"/>
      <c r="M534" s="3109"/>
      <c r="N534" s="3109"/>
      <c r="P534" s="2659"/>
    </row>
    <row r="535" spans="12:16" s="3107" customFormat="1">
      <c r="L535" s="3109"/>
      <c r="M535" s="3109"/>
      <c r="N535" s="3109"/>
      <c r="P535" s="2659"/>
    </row>
    <row r="536" spans="12:16" s="3107" customFormat="1">
      <c r="L536" s="3109"/>
      <c r="M536" s="3109"/>
      <c r="N536" s="3109"/>
      <c r="P536" s="2659"/>
    </row>
    <row r="537" spans="12:16" s="3107" customFormat="1">
      <c r="L537" s="3109"/>
      <c r="M537" s="3109"/>
      <c r="N537" s="3109"/>
      <c r="P537" s="2659"/>
    </row>
    <row r="538" spans="12:16" s="3107" customFormat="1">
      <c r="L538" s="3109"/>
      <c r="M538" s="3109"/>
      <c r="N538" s="3109"/>
      <c r="P538" s="2659"/>
    </row>
    <row r="539" spans="12:16" s="3107" customFormat="1">
      <c r="L539" s="3109"/>
      <c r="M539" s="3109"/>
      <c r="N539" s="3109"/>
      <c r="P539" s="2659"/>
    </row>
    <row r="540" spans="12:16" s="3107" customFormat="1">
      <c r="L540" s="3109"/>
      <c r="M540" s="3109"/>
      <c r="N540" s="3109"/>
      <c r="P540" s="2659"/>
    </row>
    <row r="541" spans="12:16" s="3107" customFormat="1">
      <c r="L541" s="3109"/>
      <c r="M541" s="3109"/>
      <c r="N541" s="3109"/>
      <c r="P541" s="2659"/>
    </row>
    <row r="542" spans="12:16" s="3107" customFormat="1">
      <c r="L542" s="3109"/>
      <c r="M542" s="3109"/>
      <c r="N542" s="3109"/>
      <c r="P542" s="2659"/>
    </row>
    <row r="543" spans="12:16" s="3107" customFormat="1">
      <c r="L543" s="3109"/>
      <c r="M543" s="3109"/>
      <c r="N543" s="3109"/>
      <c r="P543" s="2659"/>
    </row>
    <row r="544" spans="12:16" s="3107" customFormat="1">
      <c r="L544" s="3109"/>
      <c r="M544" s="3109"/>
      <c r="N544" s="3109"/>
      <c r="P544" s="2659"/>
    </row>
    <row r="545" spans="12:16" s="3107" customFormat="1">
      <c r="L545" s="3109"/>
      <c r="M545" s="3109"/>
      <c r="N545" s="3109"/>
      <c r="P545" s="2659"/>
    </row>
    <row r="546" spans="12:16" s="3107" customFormat="1">
      <c r="L546" s="3109"/>
      <c r="M546" s="3109"/>
      <c r="N546" s="3109"/>
      <c r="P546" s="2659"/>
    </row>
    <row r="547" spans="12:16" s="3107" customFormat="1">
      <c r="L547" s="3109"/>
      <c r="M547" s="3109"/>
      <c r="N547" s="3109"/>
      <c r="P547" s="2659"/>
    </row>
    <row r="548" spans="12:16" s="3107" customFormat="1">
      <c r="L548" s="3109"/>
      <c r="M548" s="3109"/>
      <c r="N548" s="3109"/>
      <c r="P548" s="2659"/>
    </row>
    <row r="549" spans="12:16" s="3107" customFormat="1">
      <c r="L549" s="3109"/>
      <c r="M549" s="3109"/>
      <c r="N549" s="3109"/>
      <c r="P549" s="2659"/>
    </row>
    <row r="550" spans="12:16" s="3107" customFormat="1">
      <c r="L550" s="3109"/>
      <c r="M550" s="3109"/>
      <c r="N550" s="3109"/>
      <c r="P550" s="2659"/>
    </row>
    <row r="551" spans="12:16" s="3107" customFormat="1">
      <c r="L551" s="3109"/>
      <c r="M551" s="3109"/>
      <c r="N551" s="3109"/>
      <c r="P551" s="2659"/>
    </row>
    <row r="552" spans="12:16" s="3107" customFormat="1">
      <c r="L552" s="3109"/>
      <c r="M552" s="3109"/>
      <c r="N552" s="3109"/>
      <c r="P552" s="2659"/>
    </row>
    <row r="553" spans="12:16" s="3107" customFormat="1">
      <c r="L553" s="3109"/>
      <c r="M553" s="3109"/>
      <c r="N553" s="3109"/>
      <c r="P553" s="2659"/>
    </row>
    <row r="554" spans="12:16" s="3107" customFormat="1">
      <c r="L554" s="3109"/>
      <c r="M554" s="3109"/>
      <c r="N554" s="3109"/>
      <c r="P554" s="2659"/>
    </row>
    <row r="555" spans="12:16" s="3107" customFormat="1">
      <c r="L555" s="3109"/>
      <c r="M555" s="3109"/>
      <c r="N555" s="3109"/>
      <c r="P555" s="2659"/>
    </row>
    <row r="556" spans="12:16" s="3107" customFormat="1">
      <c r="L556" s="3109"/>
      <c r="M556" s="3109"/>
      <c r="N556" s="3109"/>
      <c r="P556" s="2659"/>
    </row>
    <row r="557" spans="12:16" s="3107" customFormat="1">
      <c r="L557" s="3109"/>
      <c r="M557" s="3109"/>
      <c r="N557" s="3109"/>
      <c r="P557" s="2659"/>
    </row>
    <row r="558" spans="12:16" s="3107" customFormat="1">
      <c r="L558" s="3109"/>
      <c r="M558" s="3109"/>
      <c r="N558" s="3109"/>
      <c r="P558" s="2659"/>
    </row>
    <row r="559" spans="12:16" s="3107" customFormat="1">
      <c r="L559" s="3109"/>
      <c r="M559" s="3109"/>
      <c r="N559" s="3109"/>
      <c r="P559" s="2659"/>
    </row>
    <row r="560" spans="12:16" s="3107" customFormat="1">
      <c r="L560" s="3109"/>
      <c r="M560" s="3109"/>
      <c r="N560" s="3109"/>
      <c r="P560" s="2659"/>
    </row>
    <row r="561" spans="12:16" s="3107" customFormat="1">
      <c r="L561" s="3109"/>
      <c r="M561" s="3109"/>
      <c r="N561" s="3109"/>
      <c r="P561" s="2659"/>
    </row>
    <row r="562" spans="12:16" s="3107" customFormat="1">
      <c r="L562" s="3109"/>
      <c r="M562" s="3109"/>
      <c r="N562" s="3109"/>
      <c r="P562" s="2659"/>
    </row>
    <row r="563" spans="12:16" s="3107" customFormat="1">
      <c r="L563" s="3109"/>
      <c r="M563" s="3109"/>
      <c r="N563" s="3109"/>
      <c r="P563" s="2659"/>
    </row>
    <row r="564" spans="12:16" s="3107" customFormat="1">
      <c r="L564" s="3109"/>
      <c r="M564" s="3109"/>
      <c r="N564" s="3109"/>
      <c r="P564" s="2659"/>
    </row>
    <row r="565" spans="12:16" s="3107" customFormat="1">
      <c r="L565" s="3109"/>
      <c r="M565" s="3109"/>
      <c r="N565" s="3109"/>
      <c r="P565" s="2659"/>
    </row>
    <row r="566" spans="12:16" s="3107" customFormat="1">
      <c r="L566" s="3109"/>
      <c r="M566" s="3109"/>
      <c r="N566" s="3109"/>
      <c r="P566" s="2659"/>
    </row>
    <row r="567" spans="12:16" s="3107" customFormat="1">
      <c r="L567" s="3109"/>
      <c r="M567" s="3109"/>
      <c r="N567" s="3109"/>
      <c r="P567" s="2659"/>
    </row>
    <row r="568" spans="12:16" s="3107" customFormat="1">
      <c r="L568" s="3109"/>
      <c r="M568" s="3109"/>
      <c r="N568" s="3109"/>
      <c r="P568" s="2659"/>
    </row>
    <row r="569" spans="12:16" s="3107" customFormat="1">
      <c r="L569" s="3109"/>
      <c r="M569" s="3109"/>
      <c r="N569" s="3109"/>
      <c r="P569" s="2659"/>
    </row>
    <row r="570" spans="12:16" s="3107" customFormat="1">
      <c r="L570" s="3109"/>
      <c r="M570" s="3109"/>
      <c r="N570" s="3109"/>
      <c r="P570" s="2659"/>
    </row>
    <row r="571" spans="12:16" s="3107" customFormat="1">
      <c r="L571" s="3109"/>
      <c r="M571" s="3109"/>
      <c r="N571" s="3109"/>
      <c r="P571" s="2659"/>
    </row>
    <row r="572" spans="12:16" s="3107" customFormat="1">
      <c r="L572" s="3109"/>
      <c r="M572" s="3109"/>
      <c r="N572" s="3109"/>
      <c r="P572" s="2659"/>
    </row>
    <row r="573" spans="12:16" s="3107" customFormat="1">
      <c r="L573" s="3109"/>
      <c r="M573" s="3109"/>
      <c r="N573" s="3109"/>
      <c r="P573" s="2659"/>
    </row>
    <row r="574" spans="12:16" s="3107" customFormat="1">
      <c r="L574" s="3109"/>
      <c r="M574" s="3109"/>
      <c r="N574" s="3109"/>
      <c r="P574" s="2659"/>
    </row>
    <row r="575" spans="12:16" s="3107" customFormat="1">
      <c r="L575" s="3109"/>
      <c r="M575" s="3109"/>
      <c r="N575" s="3109"/>
      <c r="P575" s="2659"/>
    </row>
    <row r="576" spans="12:16" s="3107" customFormat="1">
      <c r="L576" s="3109"/>
      <c r="M576" s="3109"/>
      <c r="N576" s="3109"/>
      <c r="P576" s="2659"/>
    </row>
    <row r="577" spans="12:16" s="3107" customFormat="1">
      <c r="L577" s="3109"/>
      <c r="M577" s="3109"/>
      <c r="N577" s="3109"/>
      <c r="P577" s="2659"/>
    </row>
    <row r="578" spans="12:16" s="3107" customFormat="1">
      <c r="L578" s="3109"/>
      <c r="M578" s="3109"/>
      <c r="N578" s="3109"/>
      <c r="P578" s="2659"/>
    </row>
    <row r="579" spans="12:16" s="3107" customFormat="1">
      <c r="L579" s="3109"/>
      <c r="M579" s="3109"/>
      <c r="N579" s="3109"/>
      <c r="P579" s="2659"/>
    </row>
    <row r="580" spans="12:16" s="3107" customFormat="1">
      <c r="L580" s="3109"/>
      <c r="M580" s="3109"/>
      <c r="N580" s="3109"/>
      <c r="P580" s="2659"/>
    </row>
    <row r="581" spans="12:16" s="3107" customFormat="1">
      <c r="L581" s="3109"/>
      <c r="M581" s="3109"/>
      <c r="N581" s="3109"/>
      <c r="P581" s="2659"/>
    </row>
    <row r="582" spans="12:16" s="3107" customFormat="1">
      <c r="L582" s="3109"/>
      <c r="M582" s="3109"/>
      <c r="N582" s="3109"/>
      <c r="P582" s="2659"/>
    </row>
    <row r="583" spans="12:16" s="3107" customFormat="1">
      <c r="L583" s="3109"/>
      <c r="M583" s="3109"/>
      <c r="N583" s="3109"/>
      <c r="P583" s="2659"/>
    </row>
    <row r="584" spans="12:16" s="3107" customFormat="1">
      <c r="L584" s="3109"/>
      <c r="M584" s="3109"/>
      <c r="N584" s="3109"/>
      <c r="P584" s="2659"/>
    </row>
    <row r="585" spans="12:16" s="3107" customFormat="1">
      <c r="L585" s="3109"/>
      <c r="M585" s="3109"/>
      <c r="N585" s="3109"/>
      <c r="P585" s="2659"/>
    </row>
    <row r="586" spans="12:16" s="3107" customFormat="1">
      <c r="L586" s="3109"/>
      <c r="M586" s="3109"/>
      <c r="N586" s="3109"/>
      <c r="P586" s="2659"/>
    </row>
    <row r="587" spans="12:16" s="3107" customFormat="1">
      <c r="L587" s="3109"/>
      <c r="M587" s="3109"/>
      <c r="N587" s="3109"/>
      <c r="P587" s="2659"/>
    </row>
    <row r="588" spans="12:16" s="3107" customFormat="1">
      <c r="L588" s="3109"/>
      <c r="M588" s="3109"/>
      <c r="N588" s="3109"/>
      <c r="P588" s="2659"/>
    </row>
    <row r="589" spans="12:16" s="3107" customFormat="1">
      <c r="L589" s="3109"/>
      <c r="M589" s="3109"/>
      <c r="N589" s="3109"/>
      <c r="P589" s="2659"/>
    </row>
    <row r="590" spans="12:16" s="3107" customFormat="1">
      <c r="L590" s="3109"/>
      <c r="M590" s="3109"/>
      <c r="N590" s="3109"/>
      <c r="P590" s="2659"/>
    </row>
    <row r="591" spans="12:16" s="3107" customFormat="1">
      <c r="L591" s="3109"/>
      <c r="M591" s="3109"/>
      <c r="N591" s="3109"/>
      <c r="P591" s="2659"/>
    </row>
    <row r="592" spans="12:16" s="3107" customFormat="1">
      <c r="L592" s="3109"/>
      <c r="M592" s="3109"/>
      <c r="N592" s="3109"/>
      <c r="P592" s="2659"/>
    </row>
    <row r="593" spans="12:16" s="3107" customFormat="1">
      <c r="L593" s="3109"/>
      <c r="M593" s="3109"/>
      <c r="N593" s="3109"/>
      <c r="P593" s="2659"/>
    </row>
    <row r="594" spans="12:16" s="3107" customFormat="1">
      <c r="L594" s="3109"/>
      <c r="M594" s="3109"/>
      <c r="N594" s="3109"/>
      <c r="P594" s="2659"/>
    </row>
    <row r="595" spans="12:16" s="3107" customFormat="1">
      <c r="L595" s="3109"/>
      <c r="M595" s="3109"/>
      <c r="N595" s="3109"/>
      <c r="P595" s="2659"/>
    </row>
    <row r="596" spans="12:16" s="3107" customFormat="1">
      <c r="L596" s="3109"/>
      <c r="M596" s="3109"/>
      <c r="N596" s="3109"/>
      <c r="P596" s="2659"/>
    </row>
    <row r="597" spans="12:16" s="3107" customFormat="1">
      <c r="L597" s="3109"/>
      <c r="M597" s="3109"/>
      <c r="N597" s="3109"/>
      <c r="P597" s="2659"/>
    </row>
    <row r="598" spans="12:16" s="3107" customFormat="1">
      <c r="L598" s="3109"/>
      <c r="M598" s="3109"/>
      <c r="N598" s="3109"/>
      <c r="P598" s="2659"/>
    </row>
    <row r="599" spans="12:16" s="3107" customFormat="1">
      <c r="L599" s="3109"/>
      <c r="M599" s="3109"/>
      <c r="N599" s="3109"/>
      <c r="P599" s="2659"/>
    </row>
    <row r="600" spans="12:16" s="3107" customFormat="1">
      <c r="L600" s="3109"/>
      <c r="M600" s="3109"/>
      <c r="N600" s="3109"/>
      <c r="P600" s="2659"/>
    </row>
    <row r="601" spans="12:16" s="3107" customFormat="1">
      <c r="L601" s="3109"/>
      <c r="M601" s="3109"/>
      <c r="N601" s="3109"/>
      <c r="P601" s="2659"/>
    </row>
    <row r="602" spans="12:16" s="3107" customFormat="1">
      <c r="L602" s="3109"/>
      <c r="M602" s="3109"/>
      <c r="N602" s="3109"/>
      <c r="P602" s="2659"/>
    </row>
    <row r="603" spans="12:16" s="3107" customFormat="1">
      <c r="L603" s="3109"/>
      <c r="M603" s="3109"/>
      <c r="N603" s="3109"/>
      <c r="P603" s="2659"/>
    </row>
    <row r="604" spans="12:16" s="3107" customFormat="1">
      <c r="L604" s="3109"/>
      <c r="M604" s="3109"/>
      <c r="N604" s="3109"/>
      <c r="P604" s="2659"/>
    </row>
    <row r="605" spans="12:16" s="3107" customFormat="1">
      <c r="L605" s="3109"/>
      <c r="M605" s="3109"/>
      <c r="N605" s="3109"/>
      <c r="P605" s="2659"/>
    </row>
    <row r="606" spans="12:16" s="3107" customFormat="1">
      <c r="L606" s="3109"/>
      <c r="M606" s="3109"/>
      <c r="N606" s="3109"/>
      <c r="P606" s="2659"/>
    </row>
    <row r="607" spans="12:16" s="3107" customFormat="1">
      <c r="L607" s="3109"/>
      <c r="M607" s="3109"/>
      <c r="N607" s="3109"/>
      <c r="P607" s="2659"/>
    </row>
    <row r="608" spans="12:16" s="3107" customFormat="1">
      <c r="L608" s="3109"/>
      <c r="M608" s="3109"/>
      <c r="N608" s="3109"/>
      <c r="P608" s="2659"/>
    </row>
    <row r="609" spans="12:16" s="3107" customFormat="1">
      <c r="L609" s="3109"/>
      <c r="M609" s="3109"/>
      <c r="N609" s="3109"/>
      <c r="P609" s="2659"/>
    </row>
    <row r="610" spans="12:16" s="3107" customFormat="1">
      <c r="L610" s="3109"/>
      <c r="M610" s="3109"/>
      <c r="N610" s="3109"/>
      <c r="P610" s="2659"/>
    </row>
    <row r="611" spans="12:16" s="3107" customFormat="1">
      <c r="L611" s="3109"/>
      <c r="M611" s="3109"/>
      <c r="N611" s="3109"/>
      <c r="P611" s="2659"/>
    </row>
    <row r="612" spans="12:16" s="3107" customFormat="1">
      <c r="L612" s="3109"/>
      <c r="M612" s="3109"/>
      <c r="N612" s="3109"/>
      <c r="P612" s="2659"/>
    </row>
    <row r="613" spans="12:16" s="3107" customFormat="1">
      <c r="L613" s="3109"/>
      <c r="M613" s="3109"/>
      <c r="N613" s="3109"/>
      <c r="P613" s="2659"/>
    </row>
    <row r="614" spans="12:16" s="3107" customFormat="1">
      <c r="L614" s="3109"/>
      <c r="M614" s="3109"/>
      <c r="N614" s="3109"/>
      <c r="P614" s="2659"/>
    </row>
    <row r="615" spans="12:16" s="3107" customFormat="1">
      <c r="L615" s="3109"/>
      <c r="M615" s="3109"/>
      <c r="N615" s="3109"/>
      <c r="P615" s="2659"/>
    </row>
    <row r="616" spans="12:16" s="3107" customFormat="1">
      <c r="L616" s="3109"/>
      <c r="M616" s="3109"/>
      <c r="N616" s="3109"/>
      <c r="P616" s="2659"/>
    </row>
    <row r="617" spans="12:16" s="3107" customFormat="1">
      <c r="L617" s="3109"/>
      <c r="M617" s="3109"/>
      <c r="N617" s="3109"/>
      <c r="P617" s="2659"/>
    </row>
    <row r="618" spans="12:16" s="3107" customFormat="1">
      <c r="L618" s="3109"/>
      <c r="M618" s="3109"/>
      <c r="N618" s="3109"/>
      <c r="P618" s="2659"/>
    </row>
    <row r="619" spans="12:16" s="3107" customFormat="1">
      <c r="L619" s="3109"/>
      <c r="M619" s="3109"/>
      <c r="N619" s="3109"/>
      <c r="P619" s="2659"/>
    </row>
    <row r="620" spans="12:16" s="3107" customFormat="1">
      <c r="L620" s="3109"/>
      <c r="M620" s="3109"/>
      <c r="N620" s="3109"/>
      <c r="P620" s="2659"/>
    </row>
    <row r="621" spans="12:16" s="3107" customFormat="1">
      <c r="L621" s="3109"/>
      <c r="M621" s="3109"/>
      <c r="N621" s="3109"/>
      <c r="P621" s="2659"/>
    </row>
    <row r="622" spans="12:16" s="3107" customFormat="1">
      <c r="L622" s="3109"/>
      <c r="M622" s="3109"/>
      <c r="N622" s="3109"/>
      <c r="P622" s="2659"/>
    </row>
    <row r="623" spans="12:16" s="3107" customFormat="1">
      <c r="L623" s="3109"/>
      <c r="M623" s="3109"/>
      <c r="N623" s="3109"/>
      <c r="P623" s="2659"/>
    </row>
    <row r="624" spans="12:16" s="3107" customFormat="1">
      <c r="L624" s="3109"/>
      <c r="M624" s="3109"/>
      <c r="N624" s="3109"/>
      <c r="P624" s="2659"/>
    </row>
    <row r="625" spans="12:16" s="3107" customFormat="1">
      <c r="L625" s="3109"/>
      <c r="M625" s="3109"/>
      <c r="N625" s="3109"/>
      <c r="P625" s="2659"/>
    </row>
    <row r="626" spans="12:16" s="3107" customFormat="1">
      <c r="L626" s="3109"/>
      <c r="M626" s="3109"/>
      <c r="N626" s="3109"/>
      <c r="P626" s="2659"/>
    </row>
    <row r="627" spans="12:16" s="3107" customFormat="1">
      <c r="L627" s="3109"/>
      <c r="M627" s="3109"/>
      <c r="N627" s="3109"/>
      <c r="P627" s="2659"/>
    </row>
    <row r="628" spans="12:16" s="3107" customFormat="1">
      <c r="L628" s="3109"/>
      <c r="M628" s="3109"/>
      <c r="N628" s="3109"/>
      <c r="P628" s="2659"/>
    </row>
    <row r="629" spans="12:16" s="3107" customFormat="1">
      <c r="L629" s="3109"/>
      <c r="M629" s="3109"/>
      <c r="N629" s="3109"/>
      <c r="P629" s="2659"/>
    </row>
    <row r="630" spans="12:16" s="3107" customFormat="1">
      <c r="L630" s="3109"/>
      <c r="M630" s="3109"/>
      <c r="N630" s="3109"/>
      <c r="P630" s="2659"/>
    </row>
    <row r="631" spans="12:16" s="3107" customFormat="1">
      <c r="L631" s="3109"/>
      <c r="M631" s="3109"/>
      <c r="N631" s="3109"/>
      <c r="P631" s="2659"/>
    </row>
    <row r="632" spans="12:16" s="3107" customFormat="1">
      <c r="L632" s="3109"/>
      <c r="M632" s="3109"/>
      <c r="N632" s="3109"/>
      <c r="P632" s="2659"/>
    </row>
    <row r="633" spans="12:16" s="3107" customFormat="1">
      <c r="L633" s="3109"/>
      <c r="M633" s="3109"/>
      <c r="N633" s="3109"/>
      <c r="P633" s="2659"/>
    </row>
    <row r="634" spans="12:16" s="3107" customFormat="1">
      <c r="L634" s="3109"/>
      <c r="M634" s="3109"/>
      <c r="N634" s="3109"/>
      <c r="P634" s="2659"/>
    </row>
    <row r="635" spans="12:16" s="3107" customFormat="1">
      <c r="L635" s="3109"/>
      <c r="M635" s="3109"/>
      <c r="N635" s="3109"/>
      <c r="P635" s="2659"/>
    </row>
    <row r="636" spans="12:16" s="3107" customFormat="1">
      <c r="L636" s="3109"/>
      <c r="M636" s="3109"/>
      <c r="N636" s="3109"/>
      <c r="P636" s="2659"/>
    </row>
    <row r="637" spans="12:16" s="3107" customFormat="1">
      <c r="L637" s="3109"/>
      <c r="M637" s="3109"/>
      <c r="N637" s="3109"/>
      <c r="P637" s="2659"/>
    </row>
    <row r="638" spans="12:16" s="3107" customFormat="1">
      <c r="L638" s="3109"/>
      <c r="M638" s="3109"/>
      <c r="N638" s="3109"/>
      <c r="P638" s="2659"/>
    </row>
    <row r="639" spans="12:16" s="3107" customFormat="1">
      <c r="L639" s="3109"/>
      <c r="M639" s="3109"/>
      <c r="N639" s="3109"/>
      <c r="P639" s="2659"/>
    </row>
    <row r="640" spans="12:16" s="3107" customFormat="1">
      <c r="L640" s="3109"/>
      <c r="M640" s="3109"/>
      <c r="N640" s="3109"/>
      <c r="P640" s="2659"/>
    </row>
    <row r="641" spans="12:16" s="3107" customFormat="1">
      <c r="L641" s="3109"/>
      <c r="M641" s="3109"/>
      <c r="N641" s="3109"/>
      <c r="P641" s="2659"/>
    </row>
    <row r="642" spans="12:16" s="3107" customFormat="1">
      <c r="L642" s="3109"/>
      <c r="M642" s="3109"/>
      <c r="N642" s="3109"/>
      <c r="P642" s="2659"/>
    </row>
    <row r="643" spans="12:16" s="3107" customFormat="1">
      <c r="L643" s="3109"/>
      <c r="M643" s="3109"/>
      <c r="N643" s="3109"/>
      <c r="P643" s="2659"/>
    </row>
    <row r="644" spans="12:16" s="3107" customFormat="1">
      <c r="L644" s="3109"/>
      <c r="M644" s="3109"/>
      <c r="N644" s="3109"/>
      <c r="P644" s="2659"/>
    </row>
    <row r="645" spans="12:16" s="3107" customFormat="1">
      <c r="L645" s="3109"/>
      <c r="M645" s="3109"/>
      <c r="N645" s="3109"/>
      <c r="P645" s="2659"/>
    </row>
    <row r="646" spans="12:16" s="3107" customFormat="1">
      <c r="L646" s="3109"/>
      <c r="M646" s="3109"/>
      <c r="N646" s="3109"/>
      <c r="P646" s="2659"/>
    </row>
    <row r="647" spans="12:16" s="3107" customFormat="1">
      <c r="L647" s="3109"/>
      <c r="M647" s="3109"/>
      <c r="N647" s="3109"/>
      <c r="P647" s="2659"/>
    </row>
    <row r="648" spans="12:16" s="3107" customFormat="1">
      <c r="L648" s="3109"/>
      <c r="M648" s="3109"/>
      <c r="N648" s="3109"/>
      <c r="P648" s="2659"/>
    </row>
    <row r="649" spans="12:16" s="3107" customFormat="1">
      <c r="L649" s="3109"/>
      <c r="M649" s="3109"/>
      <c r="N649" s="3109"/>
      <c r="P649" s="2659"/>
    </row>
    <row r="650" spans="12:16" s="3107" customFormat="1">
      <c r="L650" s="3109"/>
      <c r="M650" s="3109"/>
      <c r="N650" s="3109"/>
      <c r="P650" s="2659"/>
    </row>
    <row r="651" spans="12:16" s="3107" customFormat="1">
      <c r="L651" s="3109"/>
      <c r="M651" s="3109"/>
      <c r="N651" s="3109"/>
      <c r="P651" s="2659"/>
    </row>
    <row r="652" spans="12:16" s="3107" customFormat="1">
      <c r="L652" s="3109"/>
      <c r="M652" s="3109"/>
      <c r="N652" s="3109"/>
      <c r="P652" s="2659"/>
    </row>
    <row r="653" spans="12:16" s="3107" customFormat="1">
      <c r="L653" s="3109"/>
      <c r="M653" s="3109"/>
      <c r="N653" s="3109"/>
      <c r="P653" s="2659"/>
    </row>
    <row r="654" spans="12:16" s="3107" customFormat="1">
      <c r="L654" s="3109"/>
      <c r="M654" s="3109"/>
      <c r="N654" s="3109"/>
      <c r="P654" s="2659"/>
    </row>
    <row r="655" spans="12:16" s="3107" customFormat="1">
      <c r="L655" s="3109"/>
      <c r="M655" s="3109"/>
      <c r="N655" s="3109"/>
      <c r="P655" s="2659"/>
    </row>
    <row r="656" spans="12:16" s="3107" customFormat="1">
      <c r="L656" s="3109"/>
      <c r="M656" s="3109"/>
      <c r="N656" s="3109"/>
      <c r="P656" s="2659"/>
    </row>
    <row r="657" spans="12:16" s="3107" customFormat="1">
      <c r="L657" s="3109"/>
      <c r="M657" s="3109"/>
      <c r="N657" s="3109"/>
      <c r="P657" s="2659"/>
    </row>
    <row r="658" spans="12:16" s="3107" customFormat="1">
      <c r="L658" s="3109"/>
      <c r="M658" s="3109"/>
      <c r="N658" s="3109"/>
      <c r="P658" s="2659"/>
    </row>
    <row r="659" spans="12:16" s="3107" customFormat="1">
      <c r="L659" s="3109"/>
      <c r="M659" s="3109"/>
      <c r="N659" s="3109"/>
      <c r="P659" s="2659"/>
    </row>
    <row r="660" spans="12:16" s="3107" customFormat="1">
      <c r="L660" s="3109"/>
      <c r="M660" s="3109"/>
      <c r="N660" s="3109"/>
      <c r="P660" s="2659"/>
    </row>
    <row r="661" spans="12:16" s="3107" customFormat="1">
      <c r="L661" s="3109"/>
      <c r="M661" s="3109"/>
      <c r="N661" s="3109"/>
      <c r="P661" s="2659"/>
    </row>
    <row r="662" spans="12:16" s="3107" customFormat="1">
      <c r="L662" s="3109"/>
      <c r="M662" s="3109"/>
      <c r="N662" s="3109"/>
      <c r="P662" s="2659"/>
    </row>
    <row r="663" spans="12:16" s="3107" customFormat="1">
      <c r="L663" s="3109"/>
      <c r="M663" s="3109"/>
      <c r="N663" s="3109"/>
      <c r="P663" s="2659"/>
    </row>
    <row r="664" spans="12:16" s="3107" customFormat="1">
      <c r="L664" s="3109"/>
      <c r="M664" s="3109"/>
      <c r="N664" s="3109"/>
      <c r="P664" s="2659"/>
    </row>
    <row r="665" spans="12:16" s="3107" customFormat="1">
      <c r="L665" s="3109"/>
      <c r="M665" s="3109"/>
      <c r="N665" s="3109"/>
      <c r="P665" s="2659"/>
    </row>
    <row r="666" spans="12:16" s="3107" customFormat="1">
      <c r="L666" s="3109"/>
      <c r="M666" s="3109"/>
      <c r="N666" s="3109"/>
      <c r="P666" s="2659"/>
    </row>
    <row r="667" spans="12:16" s="3107" customFormat="1">
      <c r="L667" s="3109"/>
      <c r="M667" s="3109"/>
      <c r="N667" s="3109"/>
      <c r="P667" s="2659"/>
    </row>
    <row r="668" spans="12:16" s="3107" customFormat="1">
      <c r="L668" s="3109"/>
      <c r="M668" s="3109"/>
      <c r="N668" s="3109"/>
      <c r="P668" s="2659"/>
    </row>
    <row r="669" spans="12:16" s="3107" customFormat="1">
      <c r="L669" s="3109"/>
      <c r="M669" s="3109"/>
      <c r="N669" s="3109"/>
      <c r="P669" s="2659"/>
    </row>
    <row r="670" spans="12:16" s="3107" customFormat="1">
      <c r="L670" s="3109"/>
      <c r="M670" s="3109"/>
      <c r="N670" s="3109"/>
      <c r="P670" s="2659"/>
    </row>
    <row r="671" spans="12:16" s="3107" customFormat="1">
      <c r="L671" s="3109"/>
      <c r="M671" s="3109"/>
      <c r="N671" s="3109"/>
      <c r="P671" s="2659"/>
    </row>
    <row r="672" spans="12:16" s="3107" customFormat="1">
      <c r="L672" s="3109"/>
      <c r="M672" s="3109"/>
      <c r="N672" s="3109"/>
      <c r="P672" s="2659"/>
    </row>
    <row r="673" spans="12:16" s="3107" customFormat="1">
      <c r="L673" s="3109"/>
      <c r="M673" s="3109"/>
      <c r="N673" s="3109"/>
      <c r="P673" s="2659"/>
    </row>
    <row r="674" spans="12:16" s="3107" customFormat="1">
      <c r="L674" s="3109"/>
      <c r="M674" s="3109"/>
      <c r="N674" s="3109"/>
      <c r="P674" s="2659"/>
    </row>
    <row r="675" spans="12:16" s="3107" customFormat="1">
      <c r="L675" s="3109"/>
      <c r="M675" s="3109"/>
      <c r="N675" s="3109"/>
      <c r="P675" s="2659"/>
    </row>
    <row r="676" spans="12:16" s="3107" customFormat="1">
      <c r="L676" s="3109"/>
      <c r="M676" s="3109"/>
      <c r="N676" s="3109"/>
      <c r="P676" s="2659"/>
    </row>
    <row r="677" spans="12:16" s="3107" customFormat="1">
      <c r="L677" s="3109"/>
      <c r="M677" s="3109"/>
      <c r="N677" s="3109"/>
      <c r="P677" s="2659"/>
    </row>
    <row r="678" spans="12:16" s="3107" customFormat="1">
      <c r="L678" s="3109"/>
      <c r="M678" s="3109"/>
      <c r="N678" s="3109"/>
      <c r="P678" s="2659"/>
    </row>
    <row r="679" spans="12:16" s="3107" customFormat="1">
      <c r="L679" s="3109"/>
      <c r="M679" s="3109"/>
      <c r="N679" s="3109"/>
      <c r="P679" s="2659"/>
    </row>
    <row r="680" spans="12:16" s="3107" customFormat="1">
      <c r="L680" s="3109"/>
      <c r="M680" s="3109"/>
      <c r="N680" s="3109"/>
      <c r="P680" s="2659"/>
    </row>
    <row r="681" spans="12:16" s="3107" customFormat="1">
      <c r="L681" s="3109"/>
      <c r="M681" s="3109"/>
      <c r="N681" s="3109"/>
      <c r="P681" s="2659"/>
    </row>
    <row r="682" spans="12:16" s="3107" customFormat="1">
      <c r="L682" s="3109"/>
      <c r="M682" s="3109"/>
      <c r="N682" s="3109"/>
      <c r="P682" s="2659"/>
    </row>
    <row r="683" spans="12:16" s="3107" customFormat="1">
      <c r="L683" s="3109"/>
      <c r="M683" s="3109"/>
      <c r="N683" s="3109"/>
      <c r="P683" s="2659"/>
    </row>
    <row r="684" spans="12:16" s="3107" customFormat="1">
      <c r="L684" s="3109"/>
      <c r="M684" s="3109"/>
      <c r="N684" s="3109"/>
      <c r="P684" s="2659"/>
    </row>
    <row r="685" spans="12:16" s="3107" customFormat="1">
      <c r="L685" s="3109"/>
      <c r="M685" s="3109"/>
      <c r="N685" s="3109"/>
      <c r="P685" s="2659"/>
    </row>
    <row r="686" spans="12:16" s="3107" customFormat="1">
      <c r="L686" s="3109"/>
      <c r="M686" s="3109"/>
      <c r="N686" s="3109"/>
      <c r="P686" s="2659"/>
    </row>
    <row r="687" spans="12:16" s="3107" customFormat="1">
      <c r="L687" s="3109"/>
      <c r="M687" s="3109"/>
      <c r="N687" s="3109"/>
      <c r="P687" s="2659"/>
    </row>
    <row r="688" spans="12:16" s="3107" customFormat="1">
      <c r="L688" s="3109"/>
      <c r="M688" s="3109"/>
      <c r="N688" s="3109"/>
      <c r="P688" s="2659"/>
    </row>
    <row r="689" spans="12:16" s="3107" customFormat="1">
      <c r="L689" s="3109"/>
      <c r="M689" s="3109"/>
      <c r="N689" s="3109"/>
      <c r="P689" s="2659"/>
    </row>
    <row r="690" spans="12:16" s="3107" customFormat="1">
      <c r="L690" s="3109"/>
      <c r="M690" s="3109"/>
      <c r="N690" s="3109"/>
      <c r="P690" s="2659"/>
    </row>
    <row r="691" spans="12:16" s="3107" customFormat="1">
      <c r="L691" s="3109"/>
      <c r="M691" s="3109"/>
      <c r="N691" s="3109"/>
      <c r="P691" s="2659"/>
    </row>
    <row r="692" spans="12:16" s="3107" customFormat="1">
      <c r="L692" s="3109"/>
      <c r="M692" s="3109"/>
      <c r="N692" s="3109"/>
      <c r="P692" s="2659"/>
    </row>
    <row r="693" spans="12:16" s="3107" customFormat="1">
      <c r="L693" s="3109"/>
      <c r="M693" s="3109"/>
      <c r="N693" s="3109"/>
      <c r="P693" s="2659"/>
    </row>
    <row r="694" spans="12:16" s="3107" customFormat="1">
      <c r="L694" s="3109"/>
      <c r="M694" s="3109"/>
      <c r="N694" s="3109"/>
      <c r="P694" s="2659"/>
    </row>
    <row r="695" spans="12:16" s="3107" customFormat="1">
      <c r="L695" s="3109"/>
      <c r="M695" s="3109"/>
      <c r="N695" s="3109"/>
      <c r="P695" s="2659"/>
    </row>
    <row r="696" spans="12:16" s="3107" customFormat="1">
      <c r="L696" s="3109"/>
      <c r="M696" s="3109"/>
      <c r="N696" s="3109"/>
      <c r="P696" s="2659"/>
    </row>
    <row r="697" spans="12:16" s="3107" customFormat="1">
      <c r="L697" s="3109"/>
      <c r="M697" s="3109"/>
      <c r="N697" s="3109"/>
      <c r="P697" s="2659"/>
    </row>
    <row r="698" spans="12:16" s="3107" customFormat="1">
      <c r="L698" s="3109"/>
      <c r="M698" s="3109"/>
      <c r="N698" s="3109"/>
      <c r="P698" s="2659"/>
    </row>
    <row r="699" spans="12:16" s="3107" customFormat="1">
      <c r="L699" s="3109"/>
      <c r="M699" s="3109"/>
      <c r="N699" s="3109"/>
      <c r="P699" s="2659"/>
    </row>
    <row r="700" spans="12:16" s="3107" customFormat="1">
      <c r="L700" s="3109"/>
      <c r="M700" s="3109"/>
      <c r="N700" s="3109"/>
      <c r="P700" s="2659"/>
    </row>
    <row r="701" spans="12:16" s="3107" customFormat="1">
      <c r="L701" s="3109"/>
      <c r="M701" s="3109"/>
      <c r="N701" s="3109"/>
      <c r="P701" s="2659"/>
    </row>
    <row r="702" spans="12:16" s="3107" customFormat="1">
      <c r="L702" s="3109"/>
      <c r="M702" s="3109"/>
      <c r="N702" s="3109"/>
      <c r="P702" s="2659"/>
    </row>
    <row r="703" spans="12:16" s="3107" customFormat="1">
      <c r="L703" s="3109"/>
      <c r="M703" s="3109"/>
      <c r="N703" s="3109"/>
      <c r="P703" s="2659"/>
    </row>
    <row r="704" spans="12:16" s="3107" customFormat="1">
      <c r="L704" s="3109"/>
      <c r="M704" s="3109"/>
      <c r="N704" s="3109"/>
      <c r="P704" s="2659"/>
    </row>
    <row r="705" spans="12:16" s="3107" customFormat="1">
      <c r="L705" s="3109"/>
      <c r="M705" s="3109"/>
      <c r="N705" s="3109"/>
      <c r="P705" s="2659"/>
    </row>
    <row r="706" spans="12:16" s="3107" customFormat="1">
      <c r="L706" s="3109"/>
      <c r="M706" s="3109"/>
      <c r="N706" s="3109"/>
      <c r="P706" s="2659"/>
    </row>
    <row r="707" spans="12:16" s="3107" customFormat="1">
      <c r="L707" s="3109"/>
      <c r="M707" s="3109"/>
      <c r="N707" s="3109"/>
      <c r="P707" s="2659"/>
    </row>
    <row r="708" spans="12:16" s="3107" customFormat="1">
      <c r="L708" s="3109"/>
      <c r="M708" s="3109"/>
      <c r="N708" s="3109"/>
      <c r="P708" s="2659"/>
    </row>
    <row r="709" spans="12:16" s="3107" customFormat="1">
      <c r="L709" s="3109"/>
      <c r="M709" s="3109"/>
      <c r="N709" s="3109"/>
      <c r="P709" s="2659"/>
    </row>
    <row r="710" spans="12:16" s="3107" customFormat="1">
      <c r="L710" s="3109"/>
      <c r="M710" s="3109"/>
      <c r="N710" s="3109"/>
      <c r="P710" s="2659"/>
    </row>
    <row r="711" spans="12:16" s="3107" customFormat="1">
      <c r="L711" s="3109"/>
      <c r="M711" s="3109"/>
      <c r="N711" s="3109"/>
      <c r="P711" s="2659"/>
    </row>
    <row r="712" spans="12:16" s="3107" customFormat="1">
      <c r="L712" s="3109"/>
      <c r="M712" s="3109"/>
      <c r="N712" s="3109"/>
      <c r="P712" s="2659"/>
    </row>
    <row r="713" spans="12:16" s="3107" customFormat="1">
      <c r="L713" s="3109"/>
      <c r="M713" s="3109"/>
      <c r="N713" s="3109"/>
      <c r="P713" s="2659"/>
    </row>
    <row r="714" spans="12:16" s="3107" customFormat="1">
      <c r="L714" s="3109"/>
      <c r="M714" s="3109"/>
      <c r="N714" s="3109"/>
      <c r="P714" s="2659"/>
    </row>
    <row r="715" spans="12:16" s="3107" customFormat="1">
      <c r="L715" s="3109"/>
      <c r="M715" s="3109"/>
      <c r="N715" s="3109"/>
      <c r="P715" s="2659"/>
    </row>
    <row r="716" spans="12:16" s="3107" customFormat="1">
      <c r="L716" s="3109"/>
      <c r="M716" s="3109"/>
      <c r="N716" s="3109"/>
      <c r="P716" s="2659"/>
    </row>
    <row r="717" spans="12:16" s="3107" customFormat="1">
      <c r="L717" s="3109"/>
      <c r="M717" s="3109"/>
      <c r="N717" s="3109"/>
      <c r="P717" s="2659"/>
    </row>
    <row r="718" spans="12:16" s="3107" customFormat="1">
      <c r="L718" s="3109"/>
      <c r="M718" s="3109"/>
      <c r="N718" s="3109"/>
      <c r="P718" s="2659"/>
    </row>
    <row r="719" spans="12:16" s="3107" customFormat="1">
      <c r="L719" s="3109"/>
      <c r="M719" s="3109"/>
      <c r="N719" s="3109"/>
      <c r="P719" s="2659"/>
    </row>
    <row r="720" spans="12:16" s="3107" customFormat="1">
      <c r="L720" s="3109"/>
      <c r="M720" s="3109"/>
      <c r="N720" s="3109"/>
      <c r="P720" s="2659"/>
    </row>
    <row r="721" spans="12:16" s="3107" customFormat="1">
      <c r="L721" s="3109"/>
      <c r="M721" s="3109"/>
      <c r="N721" s="3109"/>
      <c r="P721" s="2659"/>
    </row>
    <row r="722" spans="12:16" s="3107" customFormat="1">
      <c r="L722" s="3109"/>
      <c r="M722" s="3109"/>
      <c r="N722" s="3109"/>
      <c r="P722" s="2659"/>
    </row>
    <row r="723" spans="12:16" s="3107" customFormat="1">
      <c r="L723" s="3109"/>
      <c r="M723" s="3109"/>
      <c r="N723" s="3109"/>
      <c r="P723" s="2659"/>
    </row>
    <row r="724" spans="12:16" s="3107" customFormat="1">
      <c r="L724" s="3109"/>
      <c r="M724" s="3109"/>
      <c r="N724" s="3109"/>
      <c r="P724" s="2659"/>
    </row>
    <row r="725" spans="12:16" s="3107" customFormat="1">
      <c r="L725" s="3109"/>
      <c r="M725" s="3109"/>
      <c r="N725" s="3109"/>
      <c r="P725" s="2659"/>
    </row>
    <row r="726" spans="12:16" s="3107" customFormat="1">
      <c r="L726" s="3109"/>
      <c r="M726" s="3109"/>
      <c r="N726" s="3109"/>
      <c r="P726" s="2659"/>
    </row>
    <row r="727" spans="12:16" s="3107" customFormat="1">
      <c r="L727" s="3109"/>
      <c r="M727" s="3109"/>
      <c r="N727" s="3109"/>
      <c r="P727" s="2659"/>
    </row>
    <row r="728" spans="12:16" s="3107" customFormat="1">
      <c r="L728" s="3109"/>
      <c r="M728" s="3109"/>
      <c r="N728" s="3109"/>
      <c r="P728" s="2659"/>
    </row>
    <row r="729" spans="12:16" s="3107" customFormat="1">
      <c r="L729" s="3109"/>
      <c r="M729" s="3109"/>
      <c r="N729" s="3109"/>
      <c r="P729" s="2659"/>
    </row>
    <row r="730" spans="12:16" s="3107" customFormat="1">
      <c r="L730" s="3109"/>
      <c r="M730" s="3109"/>
      <c r="N730" s="3109"/>
      <c r="P730" s="2659"/>
    </row>
    <row r="731" spans="12:16" s="3107" customFormat="1">
      <c r="L731" s="3109"/>
      <c r="M731" s="3109"/>
      <c r="N731" s="3109"/>
      <c r="P731" s="2659"/>
    </row>
    <row r="732" spans="12:16" s="3107" customFormat="1">
      <c r="L732" s="3109"/>
      <c r="M732" s="3109"/>
      <c r="N732" s="3109"/>
      <c r="P732" s="2659"/>
    </row>
    <row r="733" spans="12:16" s="3107" customFormat="1">
      <c r="L733" s="3109"/>
      <c r="M733" s="3109"/>
      <c r="N733" s="3109"/>
      <c r="P733" s="2659"/>
    </row>
    <row r="734" spans="12:16" s="3107" customFormat="1">
      <c r="L734" s="3109"/>
      <c r="M734" s="3109"/>
      <c r="N734" s="3109"/>
      <c r="P734" s="2659"/>
    </row>
    <row r="735" spans="12:16" s="3107" customFormat="1">
      <c r="L735" s="3109"/>
      <c r="M735" s="3109"/>
      <c r="N735" s="3109"/>
      <c r="P735" s="2659"/>
    </row>
    <row r="736" spans="12:16" s="3107" customFormat="1">
      <c r="L736" s="3109"/>
      <c r="M736" s="3109"/>
      <c r="N736" s="3109"/>
      <c r="P736" s="2659"/>
    </row>
    <row r="737" spans="12:16" s="3107" customFormat="1">
      <c r="L737" s="3109"/>
      <c r="M737" s="3109"/>
      <c r="N737" s="3109"/>
      <c r="P737" s="2659"/>
    </row>
    <row r="738" spans="12:16" s="3107" customFormat="1">
      <c r="L738" s="3109"/>
      <c r="M738" s="3109"/>
      <c r="N738" s="3109"/>
      <c r="P738" s="2659"/>
    </row>
    <row r="739" spans="12:16" s="3107" customFormat="1">
      <c r="L739" s="3109"/>
      <c r="M739" s="3109"/>
      <c r="N739" s="3109"/>
      <c r="P739" s="2659"/>
    </row>
    <row r="740" spans="12:16" s="3107" customFormat="1">
      <c r="L740" s="3109"/>
      <c r="M740" s="3109"/>
      <c r="N740" s="3109"/>
      <c r="P740" s="2659"/>
    </row>
    <row r="741" spans="12:16" s="3107" customFormat="1">
      <c r="L741" s="3109"/>
      <c r="M741" s="3109"/>
      <c r="N741" s="3109"/>
      <c r="P741" s="2659"/>
    </row>
    <row r="742" spans="12:16" s="3107" customFormat="1">
      <c r="L742" s="3109"/>
      <c r="M742" s="3109"/>
      <c r="N742" s="3109"/>
      <c r="P742" s="2659"/>
    </row>
    <row r="743" spans="12:16" s="3107" customFormat="1">
      <c r="L743" s="3109"/>
      <c r="M743" s="3109"/>
      <c r="N743" s="3109"/>
      <c r="P743" s="2659"/>
    </row>
    <row r="744" spans="12:16" s="3107" customFormat="1">
      <c r="L744" s="3109"/>
      <c r="M744" s="3109"/>
      <c r="N744" s="3109"/>
      <c r="P744" s="2659"/>
    </row>
    <row r="745" spans="12:16" s="3107" customFormat="1">
      <c r="L745" s="3109"/>
      <c r="M745" s="3109"/>
      <c r="N745" s="3109"/>
      <c r="P745" s="2659"/>
    </row>
    <row r="746" spans="12:16" s="3107" customFormat="1">
      <c r="L746" s="3109"/>
      <c r="M746" s="3109"/>
      <c r="N746" s="3109"/>
      <c r="P746" s="2659"/>
    </row>
    <row r="747" spans="12:16" s="3107" customFormat="1">
      <c r="L747" s="3109"/>
      <c r="M747" s="3109"/>
      <c r="N747" s="3109"/>
      <c r="P747" s="2659"/>
    </row>
    <row r="748" spans="12:16" s="3107" customFormat="1">
      <c r="L748" s="3109"/>
      <c r="M748" s="3109"/>
      <c r="N748" s="3109"/>
      <c r="P748" s="2659"/>
    </row>
    <row r="749" spans="12:16" s="3107" customFormat="1">
      <c r="L749" s="3109"/>
      <c r="M749" s="3109"/>
      <c r="N749" s="3109"/>
      <c r="P749" s="2659"/>
    </row>
    <row r="750" spans="12:16" s="3107" customFormat="1">
      <c r="L750" s="3109"/>
      <c r="M750" s="3109"/>
      <c r="N750" s="3109"/>
      <c r="P750" s="2659"/>
    </row>
    <row r="751" spans="12:16" s="3107" customFormat="1">
      <c r="L751" s="3109"/>
      <c r="M751" s="3109"/>
      <c r="N751" s="3109"/>
      <c r="P751" s="2659"/>
    </row>
    <row r="752" spans="12:16" s="3107" customFormat="1">
      <c r="L752" s="3109"/>
      <c r="M752" s="3109"/>
      <c r="N752" s="3109"/>
      <c r="P752" s="2659"/>
    </row>
    <row r="753" spans="12:16" s="3107" customFormat="1">
      <c r="L753" s="3109"/>
      <c r="M753" s="3109"/>
      <c r="N753" s="3109"/>
      <c r="P753" s="2659"/>
    </row>
    <row r="754" spans="12:16" s="3107" customFormat="1">
      <c r="L754" s="3109"/>
      <c r="M754" s="3109"/>
      <c r="N754" s="3109"/>
      <c r="P754" s="2659"/>
    </row>
    <row r="755" spans="12:16" s="3107" customFormat="1">
      <c r="L755" s="3109"/>
      <c r="M755" s="3109"/>
      <c r="N755" s="3109"/>
      <c r="P755" s="2659"/>
    </row>
    <row r="756" spans="12:16" s="3107" customFormat="1">
      <c r="L756" s="3109"/>
      <c r="M756" s="3109"/>
      <c r="N756" s="3109"/>
      <c r="P756" s="2659"/>
    </row>
    <row r="757" spans="12:16" s="3107" customFormat="1">
      <c r="L757" s="3109"/>
      <c r="M757" s="3109"/>
      <c r="N757" s="3109"/>
      <c r="P757" s="2659"/>
    </row>
    <row r="758" spans="12:16" s="3107" customFormat="1">
      <c r="L758" s="3109"/>
      <c r="M758" s="3109"/>
      <c r="N758" s="3109"/>
      <c r="P758" s="2659"/>
    </row>
    <row r="759" spans="12:16" s="3107" customFormat="1">
      <c r="L759" s="3109"/>
      <c r="M759" s="3109"/>
      <c r="N759" s="3109"/>
      <c r="P759" s="2659"/>
    </row>
    <row r="760" spans="12:16" s="3107" customFormat="1">
      <c r="L760" s="3109"/>
      <c r="M760" s="3109"/>
      <c r="N760" s="3109"/>
      <c r="P760" s="2659"/>
    </row>
    <row r="761" spans="12:16" s="3107" customFormat="1">
      <c r="L761" s="3109"/>
      <c r="M761" s="3109"/>
      <c r="N761" s="3109"/>
      <c r="P761" s="2659"/>
    </row>
    <row r="762" spans="12:16" s="3107" customFormat="1">
      <c r="L762" s="3109"/>
      <c r="M762" s="3109"/>
      <c r="N762" s="3109"/>
      <c r="P762" s="2659"/>
    </row>
    <row r="763" spans="12:16" s="3107" customFormat="1">
      <c r="L763" s="3109"/>
      <c r="M763" s="3109"/>
      <c r="N763" s="3109"/>
      <c r="P763" s="2659"/>
    </row>
    <row r="764" spans="12:16" s="3107" customFormat="1">
      <c r="L764" s="3109"/>
      <c r="M764" s="3109"/>
      <c r="N764" s="3109"/>
      <c r="P764" s="2659"/>
    </row>
    <row r="765" spans="12:16" s="3107" customFormat="1">
      <c r="L765" s="3109"/>
      <c r="M765" s="3109"/>
      <c r="N765" s="3109"/>
      <c r="P765" s="2659"/>
    </row>
    <row r="766" spans="12:16" s="3107" customFormat="1">
      <c r="L766" s="3109"/>
      <c r="M766" s="3109"/>
      <c r="N766" s="3109"/>
      <c r="P766" s="2659"/>
    </row>
    <row r="767" spans="12:16" s="3107" customFormat="1">
      <c r="L767" s="3109"/>
      <c r="M767" s="3109"/>
      <c r="N767" s="3109"/>
      <c r="P767" s="2659"/>
    </row>
    <row r="768" spans="12:16" s="3107" customFormat="1">
      <c r="L768" s="3109"/>
      <c r="M768" s="3109"/>
      <c r="N768" s="3109"/>
      <c r="P768" s="2659"/>
    </row>
    <row r="769" spans="12:16" s="3107" customFormat="1">
      <c r="L769" s="3109"/>
      <c r="M769" s="3109"/>
      <c r="N769" s="3109"/>
      <c r="P769" s="2659"/>
    </row>
    <row r="770" spans="12:16" s="3107" customFormat="1">
      <c r="L770" s="3109"/>
      <c r="M770" s="3109"/>
      <c r="N770" s="3109"/>
      <c r="P770" s="2659"/>
    </row>
    <row r="771" spans="12:16" s="3107" customFormat="1">
      <c r="L771" s="3109"/>
      <c r="M771" s="3109"/>
      <c r="N771" s="3109"/>
      <c r="P771" s="2659"/>
    </row>
    <row r="772" spans="12:16" s="3107" customFormat="1">
      <c r="L772" s="3109"/>
      <c r="M772" s="3109"/>
      <c r="N772" s="3109"/>
      <c r="P772" s="2659"/>
    </row>
    <row r="773" spans="12:16" s="3107" customFormat="1">
      <c r="L773" s="3109"/>
      <c r="M773" s="3109"/>
      <c r="N773" s="3109"/>
      <c r="P773" s="2659"/>
    </row>
    <row r="774" spans="12:16" s="3107" customFormat="1">
      <c r="L774" s="3109"/>
      <c r="M774" s="3109"/>
      <c r="N774" s="3109"/>
      <c r="P774" s="2659"/>
    </row>
    <row r="775" spans="12:16" s="3107" customFormat="1">
      <c r="L775" s="3109"/>
      <c r="M775" s="3109"/>
      <c r="N775" s="3109"/>
      <c r="P775" s="2659"/>
    </row>
    <row r="776" spans="12:16" s="3107" customFormat="1">
      <c r="L776" s="3109"/>
      <c r="M776" s="3109"/>
      <c r="N776" s="3109"/>
      <c r="P776" s="2659"/>
    </row>
    <row r="777" spans="12:16" s="3107" customFormat="1">
      <c r="L777" s="3109"/>
      <c r="M777" s="3109"/>
      <c r="N777" s="3109"/>
      <c r="P777" s="2659"/>
    </row>
    <row r="778" spans="12:16" s="3107" customFormat="1">
      <c r="L778" s="3109"/>
      <c r="M778" s="3109"/>
      <c r="N778" s="3109"/>
      <c r="P778" s="2659"/>
    </row>
    <row r="779" spans="12:16" s="3107" customFormat="1">
      <c r="L779" s="3109"/>
      <c r="M779" s="3109"/>
      <c r="N779" s="3109"/>
      <c r="P779" s="2659"/>
    </row>
    <row r="780" spans="12:16" s="3107" customFormat="1">
      <c r="L780" s="3109"/>
      <c r="M780" s="3109"/>
      <c r="N780" s="3109"/>
      <c r="P780" s="2659"/>
    </row>
    <row r="781" spans="12:16" s="3107" customFormat="1">
      <c r="L781" s="3109"/>
      <c r="M781" s="3109"/>
      <c r="N781" s="3109"/>
      <c r="P781" s="2659"/>
    </row>
    <row r="782" spans="12:16" s="3107" customFormat="1">
      <c r="L782" s="3109"/>
      <c r="M782" s="3109"/>
      <c r="N782" s="3109"/>
      <c r="P782" s="2659"/>
    </row>
    <row r="783" spans="12:16" s="3107" customFormat="1">
      <c r="L783" s="3109"/>
      <c r="M783" s="3109"/>
      <c r="N783" s="3109"/>
      <c r="P783" s="2659"/>
    </row>
    <row r="784" spans="12:16" s="3107" customFormat="1">
      <c r="L784" s="3109"/>
      <c r="M784" s="3109"/>
      <c r="N784" s="3109"/>
      <c r="P784" s="2659"/>
    </row>
    <row r="785" spans="12:16" s="3107" customFormat="1">
      <c r="L785" s="3109"/>
      <c r="M785" s="3109"/>
      <c r="N785" s="3109"/>
      <c r="P785" s="2659"/>
    </row>
    <row r="786" spans="12:16" s="3107" customFormat="1">
      <c r="L786" s="3109"/>
      <c r="M786" s="3109"/>
      <c r="N786" s="3109"/>
      <c r="P786" s="2659"/>
    </row>
    <row r="787" spans="12:16" s="3107" customFormat="1">
      <c r="L787" s="3109"/>
      <c r="M787" s="3109"/>
      <c r="N787" s="3109"/>
      <c r="P787" s="2659"/>
    </row>
    <row r="788" spans="12:16" s="3107" customFormat="1">
      <c r="L788" s="3109"/>
      <c r="M788" s="3109"/>
      <c r="N788" s="3109"/>
      <c r="P788" s="2659"/>
    </row>
    <row r="789" spans="12:16" s="3107" customFormat="1">
      <c r="L789" s="3109"/>
      <c r="M789" s="3109"/>
      <c r="N789" s="3109"/>
      <c r="P789" s="2659"/>
    </row>
    <row r="790" spans="12:16" s="3107" customFormat="1">
      <c r="L790" s="3109"/>
      <c r="M790" s="3109"/>
      <c r="N790" s="3109"/>
      <c r="P790" s="2659"/>
    </row>
    <row r="791" spans="12:16" s="3107" customFormat="1">
      <c r="L791" s="3109"/>
      <c r="M791" s="3109"/>
      <c r="N791" s="3109"/>
      <c r="P791" s="2659"/>
    </row>
    <row r="792" spans="12:16" s="3107" customFormat="1">
      <c r="L792" s="3109"/>
      <c r="M792" s="3109"/>
      <c r="N792" s="3109"/>
      <c r="P792" s="2659"/>
    </row>
    <row r="793" spans="12:16" s="3107" customFormat="1">
      <c r="L793" s="3109"/>
      <c r="M793" s="3109"/>
      <c r="N793" s="3109"/>
      <c r="P793" s="2659"/>
    </row>
    <row r="794" spans="12:16" s="3107" customFormat="1">
      <c r="L794" s="3109"/>
      <c r="M794" s="3109"/>
      <c r="N794" s="3109"/>
      <c r="P794" s="2659"/>
    </row>
    <row r="795" spans="12:16" s="3107" customFormat="1">
      <c r="L795" s="3109"/>
      <c r="M795" s="3109"/>
      <c r="N795" s="3109"/>
      <c r="P795" s="2659"/>
    </row>
    <row r="796" spans="12:16" s="3107" customFormat="1">
      <c r="L796" s="3109"/>
      <c r="M796" s="3109"/>
      <c r="N796" s="3109"/>
      <c r="P796" s="2659"/>
    </row>
    <row r="797" spans="12:16" s="3107" customFormat="1">
      <c r="L797" s="3109"/>
      <c r="M797" s="3109"/>
      <c r="N797" s="3109"/>
      <c r="P797" s="2659"/>
    </row>
    <row r="798" spans="12:16" s="3107" customFormat="1">
      <c r="L798" s="3109"/>
      <c r="M798" s="3109"/>
      <c r="N798" s="3109"/>
      <c r="P798" s="2659"/>
    </row>
    <row r="799" spans="12:16" s="3107" customFormat="1">
      <c r="L799" s="3109"/>
      <c r="M799" s="3109"/>
      <c r="N799" s="3109"/>
      <c r="P799" s="2659"/>
    </row>
    <row r="800" spans="12:16" s="3107" customFormat="1">
      <c r="L800" s="3109"/>
      <c r="M800" s="3109"/>
      <c r="N800" s="3109"/>
      <c r="P800" s="2659"/>
    </row>
    <row r="801" spans="12:16" s="3107" customFormat="1">
      <c r="L801" s="3109"/>
      <c r="M801" s="3109"/>
      <c r="N801" s="3109"/>
      <c r="P801" s="2659"/>
    </row>
    <row r="802" spans="12:16" s="3107" customFormat="1">
      <c r="L802" s="3109"/>
      <c r="M802" s="3109"/>
      <c r="N802" s="3109"/>
      <c r="P802" s="2659"/>
    </row>
    <row r="803" spans="12:16" s="3107" customFormat="1">
      <c r="L803" s="3109"/>
      <c r="M803" s="3109"/>
      <c r="N803" s="3109"/>
      <c r="P803" s="2659"/>
    </row>
    <row r="804" spans="12:16" s="3107" customFormat="1">
      <c r="L804" s="3109"/>
      <c r="M804" s="3109"/>
      <c r="N804" s="3109"/>
      <c r="P804" s="2659"/>
    </row>
    <row r="805" spans="12:16" s="3107" customFormat="1">
      <c r="L805" s="3109"/>
      <c r="M805" s="3109"/>
      <c r="N805" s="3109"/>
      <c r="P805" s="2659"/>
    </row>
    <row r="806" spans="12:16" s="3107" customFormat="1">
      <c r="L806" s="3109"/>
      <c r="M806" s="3109"/>
      <c r="N806" s="3109"/>
      <c r="P806" s="2659"/>
    </row>
    <row r="807" spans="12:16" s="3107" customFormat="1">
      <c r="L807" s="3109"/>
      <c r="M807" s="3109"/>
      <c r="N807" s="3109"/>
      <c r="P807" s="2659"/>
    </row>
    <row r="808" spans="12:16" s="3107" customFormat="1">
      <c r="L808" s="3109"/>
      <c r="M808" s="3109"/>
      <c r="N808" s="3109"/>
      <c r="P808" s="2659"/>
    </row>
    <row r="809" spans="12:16" s="3107" customFormat="1">
      <c r="L809" s="3109"/>
      <c r="M809" s="3109"/>
      <c r="N809" s="3109"/>
      <c r="P809" s="2659"/>
    </row>
    <row r="810" spans="12:16" s="3107" customFormat="1">
      <c r="L810" s="3109"/>
      <c r="M810" s="3109"/>
      <c r="N810" s="3109"/>
      <c r="P810" s="2659"/>
    </row>
    <row r="811" spans="12:16" s="3107" customFormat="1">
      <c r="L811" s="3109"/>
      <c r="M811" s="3109"/>
      <c r="N811" s="3109"/>
      <c r="P811" s="2659"/>
    </row>
    <row r="812" spans="12:16" s="3107" customFormat="1">
      <c r="L812" s="3109"/>
      <c r="M812" s="3109"/>
      <c r="N812" s="3109"/>
      <c r="P812" s="2659"/>
    </row>
    <row r="813" spans="12:16" s="3107" customFormat="1">
      <c r="L813" s="3109"/>
      <c r="M813" s="3109"/>
      <c r="N813" s="3109"/>
      <c r="P813" s="2659"/>
    </row>
    <row r="814" spans="12:16" s="3107" customFormat="1">
      <c r="L814" s="3109"/>
      <c r="M814" s="3109"/>
      <c r="N814" s="3109"/>
      <c r="P814" s="2659"/>
    </row>
    <row r="815" spans="12:16" s="3107" customFormat="1">
      <c r="L815" s="3109"/>
      <c r="M815" s="3109"/>
      <c r="N815" s="3109"/>
      <c r="P815" s="2659"/>
    </row>
    <row r="816" spans="12:16" s="3107" customFormat="1">
      <c r="L816" s="3109"/>
      <c r="M816" s="3109"/>
      <c r="N816" s="3109"/>
      <c r="P816" s="2659"/>
    </row>
    <row r="817" spans="12:16" s="3107" customFormat="1">
      <c r="L817" s="3109"/>
      <c r="M817" s="3109"/>
      <c r="N817" s="3109"/>
      <c r="P817" s="2659"/>
    </row>
    <row r="818" spans="12:16" s="3107" customFormat="1">
      <c r="L818" s="3109"/>
      <c r="M818" s="3109"/>
      <c r="N818" s="3109"/>
      <c r="P818" s="2659"/>
    </row>
    <row r="819" spans="12:16" s="3107" customFormat="1">
      <c r="L819" s="3109"/>
      <c r="M819" s="3109"/>
      <c r="N819" s="3109"/>
      <c r="P819" s="2659"/>
    </row>
    <row r="820" spans="12:16" s="3107" customFormat="1">
      <c r="L820" s="3109"/>
      <c r="M820" s="3109"/>
      <c r="N820" s="3109"/>
      <c r="P820" s="2659"/>
    </row>
    <row r="821" spans="12:16" s="3107" customFormat="1">
      <c r="L821" s="3109"/>
      <c r="M821" s="3109"/>
      <c r="N821" s="3109"/>
      <c r="P821" s="2659"/>
    </row>
    <row r="822" spans="12:16" s="3107" customFormat="1">
      <c r="L822" s="3109"/>
      <c r="M822" s="3109"/>
      <c r="N822" s="3109"/>
      <c r="P822" s="2659"/>
    </row>
    <row r="823" spans="12:16" s="3107" customFormat="1">
      <c r="L823" s="3109"/>
      <c r="M823" s="3109"/>
      <c r="N823" s="3109"/>
      <c r="P823" s="2659"/>
    </row>
    <row r="824" spans="12:16" s="3107" customFormat="1">
      <c r="L824" s="3109"/>
      <c r="M824" s="3109"/>
      <c r="N824" s="3109"/>
      <c r="P824" s="2659"/>
    </row>
    <row r="825" spans="12:16" s="3107" customFormat="1">
      <c r="L825" s="3109"/>
      <c r="M825" s="3109"/>
      <c r="N825" s="3109"/>
      <c r="P825" s="2659"/>
    </row>
    <row r="826" spans="12:16" s="3107" customFormat="1">
      <c r="L826" s="3109"/>
      <c r="M826" s="3109"/>
      <c r="N826" s="3109"/>
      <c r="P826" s="2659"/>
    </row>
    <row r="827" spans="12:16" s="3107" customFormat="1">
      <c r="L827" s="3109"/>
      <c r="M827" s="3109"/>
      <c r="N827" s="3109"/>
      <c r="P827" s="2659"/>
    </row>
    <row r="828" spans="12:16" s="3107" customFormat="1">
      <c r="L828" s="3109"/>
      <c r="M828" s="3109"/>
      <c r="N828" s="3109"/>
      <c r="P828" s="2659"/>
    </row>
    <row r="829" spans="12:16" s="3107" customFormat="1">
      <c r="L829" s="3109"/>
      <c r="M829" s="3109"/>
      <c r="N829" s="3109"/>
      <c r="P829" s="2659"/>
    </row>
    <row r="830" spans="12:16" s="3107" customFormat="1">
      <c r="L830" s="3109"/>
      <c r="M830" s="3109"/>
      <c r="N830" s="3109"/>
      <c r="P830" s="2659"/>
    </row>
    <row r="831" spans="12:16" s="3107" customFormat="1">
      <c r="L831" s="3109"/>
      <c r="M831" s="3109"/>
      <c r="N831" s="3109"/>
      <c r="P831" s="2659"/>
    </row>
    <row r="832" spans="12:16" s="3107" customFormat="1">
      <c r="L832" s="3109"/>
      <c r="M832" s="3109"/>
      <c r="N832" s="3109"/>
      <c r="P832" s="2659"/>
    </row>
    <row r="833" spans="12:16" s="3107" customFormat="1">
      <c r="L833" s="3109"/>
      <c r="M833" s="3109"/>
      <c r="N833" s="3109"/>
      <c r="P833" s="2659"/>
    </row>
    <row r="834" spans="12:16" s="3107" customFormat="1">
      <c r="L834" s="3109"/>
      <c r="M834" s="3109"/>
      <c r="N834" s="3109"/>
      <c r="P834" s="2659"/>
    </row>
    <row r="835" spans="12:16" s="3107" customFormat="1">
      <c r="L835" s="3109"/>
      <c r="M835" s="3109"/>
      <c r="N835" s="3109"/>
      <c r="P835" s="2659"/>
    </row>
    <row r="836" spans="12:16" s="3107" customFormat="1">
      <c r="L836" s="3109"/>
      <c r="M836" s="3109"/>
      <c r="N836" s="3109"/>
      <c r="P836" s="2659"/>
    </row>
    <row r="837" spans="12:16" s="3107" customFormat="1">
      <c r="L837" s="3109"/>
      <c r="M837" s="3109"/>
      <c r="N837" s="3109"/>
      <c r="P837" s="2659"/>
    </row>
    <row r="838" spans="12:16" s="3107" customFormat="1">
      <c r="L838" s="3109"/>
      <c r="M838" s="3109"/>
      <c r="N838" s="3109"/>
      <c r="P838" s="2659"/>
    </row>
    <row r="839" spans="12:16" s="3107" customFormat="1">
      <c r="L839" s="3109"/>
      <c r="M839" s="3109"/>
      <c r="N839" s="3109"/>
      <c r="P839" s="2659"/>
    </row>
    <row r="840" spans="12:16" s="3107" customFormat="1">
      <c r="L840" s="3109"/>
      <c r="M840" s="3109"/>
      <c r="N840" s="3109"/>
      <c r="P840" s="2659"/>
    </row>
    <row r="841" spans="12:16" s="3107" customFormat="1">
      <c r="L841" s="3109"/>
      <c r="M841" s="3109"/>
      <c r="N841" s="3109"/>
      <c r="P841" s="2659"/>
    </row>
    <row r="842" spans="12:16" s="3107" customFormat="1">
      <c r="L842" s="3109"/>
      <c r="M842" s="3109"/>
      <c r="N842" s="3109"/>
      <c r="P842" s="2659"/>
    </row>
    <row r="843" spans="12:16" s="3107" customFormat="1">
      <c r="L843" s="3109"/>
      <c r="M843" s="3109"/>
      <c r="N843" s="3109"/>
      <c r="P843" s="2659"/>
    </row>
    <row r="844" spans="12:16" s="3107" customFormat="1">
      <c r="L844" s="3109"/>
      <c r="M844" s="3109"/>
      <c r="N844" s="3109"/>
      <c r="P844" s="2659"/>
    </row>
    <row r="845" spans="12:16" s="3107" customFormat="1">
      <c r="L845" s="3109"/>
      <c r="M845" s="3109"/>
      <c r="N845" s="3109"/>
      <c r="P845" s="2659"/>
    </row>
    <row r="846" spans="12:16" s="3107" customFormat="1">
      <c r="L846" s="3109"/>
      <c r="M846" s="3109"/>
      <c r="N846" s="3109"/>
      <c r="P846" s="2659"/>
    </row>
    <row r="847" spans="12:16" s="3107" customFormat="1">
      <c r="L847" s="3109"/>
      <c r="M847" s="3109"/>
      <c r="N847" s="3109"/>
      <c r="P847" s="2659"/>
    </row>
    <row r="848" spans="12:16" s="3107" customFormat="1">
      <c r="L848" s="3109"/>
      <c r="M848" s="3109"/>
      <c r="N848" s="3109"/>
      <c r="P848" s="2659"/>
    </row>
    <row r="849" spans="12:16" s="3107" customFormat="1">
      <c r="L849" s="3109"/>
      <c r="M849" s="3109"/>
      <c r="N849" s="3109"/>
      <c r="P849" s="2659"/>
    </row>
    <row r="850" spans="12:16" s="3107" customFormat="1">
      <c r="L850" s="3109"/>
      <c r="M850" s="3109"/>
      <c r="N850" s="3109"/>
      <c r="P850" s="2659"/>
    </row>
    <row r="851" spans="12:16" s="3107" customFormat="1">
      <c r="L851" s="3109"/>
      <c r="M851" s="3109"/>
      <c r="N851" s="3109"/>
      <c r="P851" s="2659"/>
    </row>
    <row r="852" spans="12:16" s="3107" customFormat="1">
      <c r="L852" s="3109"/>
      <c r="M852" s="3109"/>
      <c r="N852" s="3109"/>
      <c r="P852" s="2659"/>
    </row>
    <row r="853" spans="12:16" s="3107" customFormat="1">
      <c r="L853" s="3109"/>
      <c r="M853" s="3109"/>
      <c r="N853" s="3109"/>
      <c r="P853" s="2659"/>
    </row>
    <row r="854" spans="12:16" s="3107" customFormat="1">
      <c r="L854" s="3109"/>
      <c r="M854" s="3109"/>
      <c r="N854" s="3109"/>
      <c r="P854" s="2659"/>
    </row>
    <row r="855" spans="12:16" s="3107" customFormat="1">
      <c r="L855" s="3109"/>
      <c r="M855" s="3109"/>
      <c r="N855" s="3109"/>
      <c r="P855" s="2659"/>
    </row>
    <row r="856" spans="12:16" s="3107" customFormat="1">
      <c r="L856" s="3109"/>
      <c r="M856" s="3109"/>
      <c r="N856" s="3109"/>
      <c r="P856" s="2659"/>
    </row>
    <row r="857" spans="12:16" s="3107" customFormat="1">
      <c r="L857" s="3109"/>
      <c r="M857" s="3109"/>
      <c r="N857" s="3109"/>
      <c r="P857" s="2659"/>
    </row>
    <row r="858" spans="12:16" s="3107" customFormat="1">
      <c r="L858" s="3109"/>
      <c r="M858" s="3109"/>
      <c r="N858" s="3109"/>
      <c r="P858" s="2659"/>
    </row>
    <row r="859" spans="12:16" s="3107" customFormat="1">
      <c r="L859" s="3109"/>
      <c r="M859" s="3109"/>
      <c r="N859" s="3109"/>
      <c r="P859" s="2659"/>
    </row>
    <row r="860" spans="12:16" s="3107" customFormat="1">
      <c r="L860" s="3109"/>
      <c r="M860" s="3109"/>
      <c r="N860" s="3109"/>
      <c r="P860" s="2659"/>
    </row>
    <row r="861" spans="12:16" s="3107" customFormat="1">
      <c r="L861" s="3109"/>
      <c r="M861" s="3109"/>
      <c r="N861" s="3109"/>
      <c r="P861" s="2659"/>
    </row>
    <row r="862" spans="12:16" s="3107" customFormat="1">
      <c r="L862" s="3109"/>
      <c r="M862" s="3109"/>
      <c r="N862" s="3109"/>
      <c r="P862" s="2659"/>
    </row>
    <row r="863" spans="12:16" s="3107" customFormat="1">
      <c r="L863" s="3109"/>
      <c r="M863" s="3109"/>
      <c r="N863" s="3109"/>
      <c r="P863" s="2659"/>
    </row>
    <row r="864" spans="12:16" s="3107" customFormat="1">
      <c r="L864" s="3109"/>
      <c r="M864" s="3109"/>
      <c r="N864" s="3109"/>
      <c r="P864" s="2659"/>
    </row>
    <row r="865" spans="12:16" s="3107" customFormat="1">
      <c r="L865" s="3109"/>
      <c r="M865" s="3109"/>
      <c r="N865" s="3109"/>
      <c r="P865" s="2659"/>
    </row>
    <row r="866" spans="12:16" s="3107" customFormat="1">
      <c r="L866" s="3109"/>
      <c r="M866" s="3109"/>
      <c r="N866" s="3109"/>
      <c r="P866" s="2659"/>
    </row>
    <row r="867" spans="12:16" s="3107" customFormat="1">
      <c r="L867" s="3109"/>
      <c r="M867" s="3109"/>
      <c r="N867" s="3109"/>
      <c r="P867" s="2659"/>
    </row>
    <row r="868" spans="12:16" s="3107" customFormat="1">
      <c r="L868" s="3109"/>
      <c r="M868" s="3109"/>
      <c r="N868" s="3109"/>
      <c r="P868" s="2659"/>
    </row>
    <row r="869" spans="12:16" s="3107" customFormat="1">
      <c r="L869" s="3109"/>
      <c r="M869" s="3109"/>
      <c r="N869" s="3109"/>
      <c r="P869" s="2659"/>
    </row>
    <row r="870" spans="12:16" s="3107" customFormat="1">
      <c r="L870" s="3109"/>
      <c r="M870" s="3109"/>
      <c r="N870" s="3109"/>
      <c r="P870" s="2659"/>
    </row>
    <row r="871" spans="12:16" s="3107" customFormat="1">
      <c r="L871" s="3109"/>
      <c r="M871" s="3109"/>
      <c r="N871" s="3109"/>
      <c r="P871" s="2659"/>
    </row>
    <row r="872" spans="12:16" s="3107" customFormat="1">
      <c r="L872" s="3109"/>
      <c r="M872" s="3109"/>
      <c r="N872" s="3109"/>
      <c r="P872" s="2659"/>
    </row>
    <row r="873" spans="12:16" s="3107" customFormat="1">
      <c r="L873" s="3109"/>
      <c r="M873" s="3109"/>
      <c r="N873" s="3109"/>
      <c r="P873" s="2659"/>
    </row>
    <row r="874" spans="12:16" s="3107" customFormat="1">
      <c r="L874" s="3109"/>
      <c r="M874" s="3109"/>
      <c r="N874" s="3109"/>
      <c r="P874" s="2659"/>
    </row>
    <row r="875" spans="12:16" s="3107" customFormat="1">
      <c r="L875" s="3109"/>
      <c r="M875" s="3109"/>
      <c r="N875" s="3109"/>
      <c r="P875" s="2659"/>
    </row>
    <row r="876" spans="12:16" s="3107" customFormat="1">
      <c r="L876" s="3109"/>
      <c r="M876" s="3109"/>
      <c r="N876" s="3109"/>
      <c r="P876" s="2659"/>
    </row>
    <row r="877" spans="12:16" s="3107" customFormat="1">
      <c r="L877" s="3109"/>
      <c r="M877" s="3109"/>
      <c r="N877" s="3109"/>
      <c r="P877" s="2659"/>
    </row>
    <row r="878" spans="12:16" s="3107" customFormat="1">
      <c r="L878" s="3109"/>
      <c r="M878" s="3109"/>
      <c r="N878" s="3109"/>
      <c r="P878" s="2659"/>
    </row>
    <row r="879" spans="12:16" s="3107" customFormat="1">
      <c r="L879" s="3109"/>
      <c r="M879" s="3109"/>
      <c r="N879" s="3109"/>
      <c r="P879" s="2659"/>
    </row>
    <row r="880" spans="12:16" s="3107" customFormat="1">
      <c r="L880" s="3109"/>
      <c r="M880" s="3109"/>
      <c r="N880" s="3109"/>
      <c r="P880" s="2659"/>
    </row>
    <row r="881" spans="12:16" s="3107" customFormat="1">
      <c r="L881" s="3109"/>
      <c r="M881" s="3109"/>
      <c r="N881" s="3109"/>
      <c r="P881" s="2659"/>
    </row>
    <row r="882" spans="12:16" s="3107" customFormat="1">
      <c r="L882" s="3109"/>
      <c r="M882" s="3109"/>
      <c r="N882" s="3109"/>
      <c r="P882" s="2659"/>
    </row>
    <row r="883" spans="12:16" s="3107" customFormat="1">
      <c r="L883" s="3109"/>
      <c r="M883" s="3109"/>
      <c r="N883" s="3109"/>
      <c r="P883" s="2659"/>
    </row>
    <row r="884" spans="12:16" s="3107" customFormat="1">
      <c r="L884" s="3109"/>
      <c r="M884" s="3109"/>
      <c r="N884" s="3109"/>
      <c r="P884" s="2659"/>
    </row>
    <row r="885" spans="12:16" s="3107" customFormat="1">
      <c r="L885" s="3109"/>
      <c r="M885" s="3109"/>
      <c r="N885" s="3109"/>
      <c r="P885" s="2659"/>
    </row>
    <row r="886" spans="12:16" s="3107" customFormat="1">
      <c r="L886" s="3109"/>
      <c r="M886" s="3109"/>
      <c r="N886" s="3109"/>
      <c r="P886" s="2659"/>
    </row>
    <row r="887" spans="12:16" s="3107" customFormat="1">
      <c r="L887" s="3109"/>
      <c r="M887" s="3109"/>
      <c r="N887" s="3109"/>
      <c r="P887" s="2659"/>
    </row>
    <row r="888" spans="12:16" s="3107" customFormat="1">
      <c r="L888" s="3109"/>
      <c r="M888" s="3109"/>
      <c r="N888" s="3109"/>
      <c r="P888" s="2659"/>
    </row>
    <row r="889" spans="12:16" s="3107" customFormat="1">
      <c r="L889" s="3109"/>
      <c r="M889" s="3109"/>
      <c r="N889" s="3109"/>
      <c r="P889" s="2659"/>
    </row>
    <row r="890" spans="12:16" s="3107" customFormat="1">
      <c r="L890" s="3109"/>
      <c r="M890" s="3109"/>
      <c r="N890" s="3109"/>
      <c r="P890" s="2659"/>
    </row>
    <row r="891" spans="12:16" s="3107" customFormat="1">
      <c r="L891" s="3109"/>
      <c r="M891" s="3109"/>
      <c r="N891" s="3109"/>
      <c r="P891" s="2659"/>
    </row>
    <row r="892" spans="12:16" s="3107" customFormat="1">
      <c r="L892" s="3109"/>
      <c r="M892" s="3109"/>
      <c r="N892" s="3109"/>
      <c r="P892" s="2659"/>
    </row>
    <row r="893" spans="12:16" s="3107" customFormat="1">
      <c r="L893" s="3109"/>
      <c r="M893" s="3109"/>
      <c r="N893" s="3109"/>
      <c r="P893" s="2659"/>
    </row>
    <row r="894" spans="12:16" s="3107" customFormat="1">
      <c r="L894" s="3109"/>
      <c r="M894" s="3109"/>
      <c r="N894" s="3109"/>
      <c r="P894" s="2659"/>
    </row>
    <row r="895" spans="12:16" s="3107" customFormat="1">
      <c r="L895" s="3109"/>
      <c r="M895" s="3109"/>
      <c r="N895" s="3109"/>
      <c r="P895" s="2659"/>
    </row>
    <row r="896" spans="12:16" s="3107" customFormat="1">
      <c r="L896" s="3109"/>
      <c r="M896" s="3109"/>
      <c r="N896" s="3109"/>
      <c r="P896" s="2659"/>
    </row>
    <row r="897" spans="12:16" s="3107" customFormat="1">
      <c r="L897" s="3109"/>
      <c r="M897" s="3109"/>
      <c r="N897" s="3109"/>
      <c r="P897" s="2659"/>
    </row>
    <row r="898" spans="12:16" s="3107" customFormat="1">
      <c r="L898" s="3109"/>
      <c r="M898" s="3109"/>
      <c r="N898" s="3109"/>
      <c r="P898" s="2659"/>
    </row>
    <row r="899" spans="12:16" s="3107" customFormat="1">
      <c r="L899" s="3109"/>
      <c r="M899" s="3109"/>
      <c r="N899" s="3109"/>
      <c r="P899" s="2659"/>
    </row>
    <row r="900" spans="12:16" s="3107" customFormat="1">
      <c r="L900" s="3109"/>
      <c r="M900" s="3109"/>
      <c r="N900" s="3109"/>
      <c r="P900" s="2659"/>
    </row>
    <row r="901" spans="12:16" s="3107" customFormat="1">
      <c r="L901" s="3109"/>
      <c r="M901" s="3109"/>
      <c r="N901" s="3109"/>
      <c r="P901" s="2659"/>
    </row>
    <row r="902" spans="12:16" s="3107" customFormat="1">
      <c r="L902" s="3109"/>
      <c r="M902" s="3109"/>
      <c r="N902" s="3109"/>
      <c r="P902" s="2659"/>
    </row>
    <row r="903" spans="12:16" s="3107" customFormat="1">
      <c r="L903" s="3109"/>
      <c r="M903" s="3109"/>
      <c r="N903" s="3109"/>
      <c r="P903" s="2659"/>
    </row>
    <row r="904" spans="12:16" s="3107" customFormat="1">
      <c r="L904" s="3109"/>
      <c r="M904" s="3109"/>
      <c r="N904" s="3109"/>
      <c r="P904" s="2659"/>
    </row>
    <row r="905" spans="12:16" s="3107" customFormat="1">
      <c r="L905" s="3109"/>
      <c r="M905" s="3109"/>
      <c r="N905" s="3109"/>
      <c r="P905" s="2659"/>
    </row>
    <row r="906" spans="12:16" s="3107" customFormat="1">
      <c r="L906" s="3109"/>
      <c r="M906" s="3109"/>
      <c r="N906" s="3109"/>
      <c r="P906" s="2659"/>
    </row>
    <row r="907" spans="12:16" s="3107" customFormat="1">
      <c r="L907" s="3109"/>
      <c r="M907" s="3109"/>
      <c r="N907" s="3109"/>
      <c r="P907" s="2659"/>
    </row>
    <row r="908" spans="12:16" s="3107" customFormat="1">
      <c r="L908" s="3109"/>
      <c r="M908" s="3109"/>
      <c r="N908" s="3109"/>
      <c r="P908" s="2659"/>
    </row>
    <row r="909" spans="12:16" s="3107" customFormat="1">
      <c r="L909" s="3109"/>
      <c r="M909" s="3109"/>
      <c r="N909" s="3109"/>
      <c r="P909" s="2659"/>
    </row>
    <row r="910" spans="12:16" s="3107" customFormat="1">
      <c r="L910" s="3109"/>
      <c r="M910" s="3109"/>
      <c r="N910" s="3109"/>
      <c r="P910" s="2659"/>
    </row>
    <row r="911" spans="12:16" s="3107" customFormat="1">
      <c r="L911" s="3109"/>
      <c r="M911" s="3109"/>
      <c r="N911" s="3109"/>
      <c r="P911" s="2659"/>
    </row>
    <row r="912" spans="12:16" s="3107" customFormat="1">
      <c r="L912" s="3109"/>
      <c r="M912" s="3109"/>
      <c r="N912" s="3109"/>
      <c r="P912" s="2659"/>
    </row>
    <row r="913" spans="12:16" s="3107" customFormat="1">
      <c r="L913" s="3109"/>
      <c r="M913" s="3109"/>
      <c r="N913" s="3109"/>
      <c r="P913" s="2659"/>
    </row>
    <row r="914" spans="12:16" s="3107" customFormat="1">
      <c r="L914" s="3109"/>
      <c r="M914" s="3109"/>
      <c r="N914" s="3109"/>
      <c r="P914" s="2659"/>
    </row>
    <row r="915" spans="12:16" s="3107" customFormat="1">
      <c r="L915" s="3109"/>
      <c r="M915" s="3109"/>
      <c r="N915" s="3109"/>
      <c r="P915" s="2659"/>
    </row>
    <row r="916" spans="12:16" s="3107" customFormat="1">
      <c r="L916" s="3109"/>
      <c r="M916" s="3109"/>
      <c r="N916" s="3109"/>
      <c r="P916" s="2659"/>
    </row>
    <row r="917" spans="12:16" s="3107" customFormat="1">
      <c r="L917" s="3109"/>
      <c r="M917" s="3109"/>
      <c r="N917" s="3109"/>
      <c r="P917" s="2659"/>
    </row>
    <row r="918" spans="12:16" s="3107" customFormat="1">
      <c r="L918" s="3109"/>
      <c r="M918" s="3109"/>
      <c r="N918" s="3109"/>
      <c r="P918" s="2659"/>
    </row>
    <row r="919" spans="12:16" s="3107" customFormat="1">
      <c r="L919" s="3109"/>
      <c r="M919" s="3109"/>
      <c r="N919" s="3109"/>
      <c r="P919" s="2659"/>
    </row>
    <row r="920" spans="12:16" s="3107" customFormat="1">
      <c r="L920" s="3109"/>
      <c r="M920" s="3109"/>
      <c r="N920" s="3109"/>
      <c r="P920" s="2659"/>
    </row>
    <row r="921" spans="12:16" s="3107" customFormat="1">
      <c r="L921" s="3109"/>
      <c r="M921" s="3109"/>
      <c r="N921" s="3109"/>
      <c r="P921" s="2659"/>
    </row>
    <row r="922" spans="12:16" s="3107" customFormat="1">
      <c r="L922" s="3109"/>
      <c r="M922" s="3109"/>
      <c r="N922" s="3109"/>
      <c r="P922" s="2659"/>
    </row>
    <row r="923" spans="12:16" s="3107" customFormat="1">
      <c r="L923" s="3109"/>
      <c r="M923" s="3109"/>
      <c r="N923" s="3109"/>
      <c r="P923" s="2659"/>
    </row>
    <row r="924" spans="12:16" s="3107" customFormat="1">
      <c r="L924" s="3109"/>
      <c r="M924" s="3109"/>
      <c r="N924" s="3109"/>
      <c r="P924" s="2659"/>
    </row>
    <row r="925" spans="12:16" s="3107" customFormat="1">
      <c r="L925" s="3109"/>
      <c r="M925" s="3109"/>
      <c r="N925" s="3109"/>
      <c r="P925" s="2659"/>
    </row>
    <row r="926" spans="12:16" s="3107" customFormat="1">
      <c r="L926" s="3109"/>
      <c r="M926" s="3109"/>
      <c r="N926" s="3109"/>
      <c r="P926" s="2659"/>
    </row>
    <row r="927" spans="12:16" s="3107" customFormat="1">
      <c r="L927" s="3109"/>
      <c r="M927" s="3109"/>
      <c r="N927" s="3109"/>
      <c r="P927" s="2659"/>
    </row>
    <row r="928" spans="12:16" s="3107" customFormat="1">
      <c r="L928" s="3109"/>
      <c r="M928" s="3109"/>
      <c r="N928" s="3109"/>
      <c r="P928" s="2659"/>
    </row>
    <row r="929" spans="12:16" s="3107" customFormat="1">
      <c r="L929" s="3109"/>
      <c r="M929" s="3109"/>
      <c r="N929" s="3109"/>
      <c r="P929" s="2659"/>
    </row>
    <row r="930" spans="12:16" s="3107" customFormat="1">
      <c r="L930" s="3109"/>
      <c r="M930" s="3109"/>
      <c r="N930" s="3109"/>
      <c r="P930" s="2659"/>
    </row>
    <row r="931" spans="12:16" s="3107" customFormat="1">
      <c r="L931" s="3109"/>
      <c r="M931" s="3109"/>
      <c r="N931" s="3109"/>
      <c r="P931" s="2659"/>
    </row>
    <row r="932" spans="12:16" s="3107" customFormat="1">
      <c r="L932" s="3109"/>
      <c r="M932" s="3109"/>
      <c r="N932" s="3109"/>
      <c r="P932" s="2659"/>
    </row>
    <row r="933" spans="12:16" s="3107" customFormat="1">
      <c r="L933" s="3109"/>
      <c r="M933" s="3109"/>
      <c r="N933" s="3109"/>
      <c r="P933" s="2659"/>
    </row>
    <row r="934" spans="12:16" s="3107" customFormat="1">
      <c r="L934" s="3109"/>
      <c r="M934" s="3109"/>
      <c r="N934" s="3109"/>
      <c r="P934" s="2659"/>
    </row>
    <row r="935" spans="12:16" s="3107" customFormat="1">
      <c r="L935" s="3109"/>
      <c r="M935" s="3109"/>
      <c r="N935" s="3109"/>
      <c r="P935" s="2659"/>
    </row>
    <row r="936" spans="12:16" s="3107" customFormat="1">
      <c r="L936" s="3109"/>
      <c r="M936" s="3109"/>
      <c r="N936" s="3109"/>
      <c r="P936" s="2659"/>
    </row>
    <row r="937" spans="12:16" s="3107" customFormat="1">
      <c r="L937" s="3109"/>
      <c r="M937" s="3109"/>
      <c r="N937" s="3109"/>
      <c r="P937" s="2659"/>
    </row>
    <row r="938" spans="12:16" s="3107" customFormat="1">
      <c r="L938" s="3109"/>
      <c r="M938" s="3109"/>
      <c r="N938" s="3109"/>
      <c r="P938" s="2659"/>
    </row>
    <row r="939" spans="12:16" s="3107" customFormat="1">
      <c r="L939" s="3109"/>
      <c r="M939" s="3109"/>
      <c r="N939" s="3109"/>
      <c r="P939" s="2659"/>
    </row>
    <row r="940" spans="12:16" s="3107" customFormat="1">
      <c r="L940" s="3109"/>
      <c r="M940" s="3109"/>
      <c r="N940" s="3109"/>
      <c r="P940" s="2659"/>
    </row>
    <row r="941" spans="12:16" s="3107" customFormat="1">
      <c r="L941" s="3109"/>
      <c r="M941" s="3109"/>
      <c r="N941" s="3109"/>
      <c r="P941" s="2659"/>
    </row>
    <row r="942" spans="12:16" s="3107" customFormat="1">
      <c r="L942" s="3109"/>
      <c r="M942" s="3109"/>
      <c r="N942" s="3109"/>
      <c r="P942" s="2659"/>
    </row>
    <row r="943" spans="12:16" s="3107" customFormat="1">
      <c r="L943" s="3109"/>
      <c r="M943" s="3109"/>
      <c r="N943" s="3109"/>
      <c r="P943" s="2659"/>
    </row>
    <row r="944" spans="12:16" s="3107" customFormat="1">
      <c r="L944" s="3109"/>
      <c r="M944" s="3109"/>
      <c r="N944" s="3109"/>
      <c r="P944" s="2659"/>
    </row>
    <row r="945" spans="12:16" s="3107" customFormat="1">
      <c r="L945" s="3109"/>
      <c r="M945" s="3109"/>
      <c r="N945" s="3109"/>
      <c r="P945" s="2659"/>
    </row>
    <row r="946" spans="12:16" s="3107" customFormat="1">
      <c r="L946" s="3109"/>
      <c r="M946" s="3109"/>
      <c r="N946" s="3109"/>
      <c r="P946" s="2659"/>
    </row>
    <row r="947" spans="12:16" s="3107" customFormat="1">
      <c r="L947" s="3109"/>
      <c r="M947" s="3109"/>
      <c r="N947" s="3109"/>
      <c r="P947" s="2659"/>
    </row>
    <row r="948" spans="12:16" s="3107" customFormat="1">
      <c r="L948" s="3109"/>
      <c r="M948" s="3109"/>
      <c r="N948" s="3109"/>
      <c r="P948" s="2659"/>
    </row>
    <row r="949" spans="12:16" s="3107" customFormat="1">
      <c r="L949" s="3109"/>
      <c r="M949" s="3109"/>
      <c r="N949" s="3109"/>
      <c r="P949" s="2659"/>
    </row>
    <row r="950" spans="12:16" s="3107" customFormat="1">
      <c r="L950" s="3109"/>
      <c r="M950" s="3109"/>
      <c r="N950" s="3109"/>
      <c r="P950" s="2659"/>
    </row>
    <row r="951" spans="12:16" s="3107" customFormat="1">
      <c r="L951" s="3109"/>
      <c r="M951" s="3109"/>
      <c r="N951" s="3109"/>
      <c r="P951" s="2659"/>
    </row>
    <row r="952" spans="12:16" s="3107" customFormat="1">
      <c r="L952" s="3109"/>
      <c r="M952" s="3109"/>
      <c r="N952" s="3109"/>
      <c r="P952" s="2659"/>
    </row>
    <row r="953" spans="12:16" s="3107" customFormat="1">
      <c r="L953" s="3109"/>
      <c r="M953" s="3109"/>
      <c r="N953" s="3109"/>
      <c r="P953" s="2659"/>
    </row>
    <row r="954" spans="12:16" s="3107" customFormat="1">
      <c r="L954" s="3109"/>
      <c r="M954" s="3109"/>
      <c r="N954" s="3109"/>
      <c r="P954" s="2659"/>
    </row>
    <row r="955" spans="12:16" s="3107" customFormat="1">
      <c r="L955" s="3109"/>
      <c r="M955" s="3109"/>
      <c r="N955" s="3109"/>
      <c r="P955" s="2659"/>
    </row>
    <row r="956" spans="12:16" s="3107" customFormat="1">
      <c r="L956" s="3109"/>
      <c r="M956" s="3109"/>
      <c r="N956" s="3109"/>
      <c r="P956" s="2659"/>
    </row>
    <row r="957" spans="12:16" s="3107" customFormat="1">
      <c r="L957" s="3109"/>
      <c r="M957" s="3109"/>
      <c r="N957" s="3109"/>
      <c r="P957" s="2659"/>
    </row>
    <row r="958" spans="12:16" s="3107" customFormat="1">
      <c r="L958" s="3109"/>
      <c r="M958" s="3109"/>
      <c r="N958" s="3109"/>
      <c r="P958" s="2659"/>
    </row>
    <row r="959" spans="12:16" s="3107" customFormat="1">
      <c r="L959" s="3109"/>
      <c r="M959" s="3109"/>
      <c r="N959" s="3109"/>
      <c r="P959" s="2659"/>
    </row>
    <row r="960" spans="12:16" s="3107" customFormat="1">
      <c r="L960" s="3109"/>
      <c r="M960" s="3109"/>
      <c r="N960" s="3109"/>
      <c r="P960" s="2659"/>
    </row>
    <row r="961" spans="12:16" s="3107" customFormat="1">
      <c r="L961" s="3109"/>
      <c r="M961" s="3109"/>
      <c r="N961" s="3109"/>
      <c r="P961" s="2659"/>
    </row>
    <row r="962" spans="12:16" s="3107" customFormat="1">
      <c r="L962" s="3109"/>
      <c r="M962" s="3109"/>
      <c r="N962" s="3109"/>
      <c r="P962" s="2659"/>
    </row>
    <row r="963" spans="12:16" s="3107" customFormat="1">
      <c r="L963" s="3109"/>
      <c r="M963" s="3109"/>
      <c r="N963" s="3109"/>
      <c r="P963" s="2659"/>
    </row>
    <row r="964" spans="12:16" s="3107" customFormat="1">
      <c r="L964" s="3109"/>
      <c r="M964" s="3109"/>
      <c r="N964" s="3109"/>
      <c r="P964" s="2659"/>
    </row>
    <row r="965" spans="12:16" s="3107" customFormat="1">
      <c r="L965" s="3109"/>
      <c r="M965" s="3109"/>
      <c r="N965" s="3109"/>
      <c r="P965" s="2659"/>
    </row>
    <row r="966" spans="12:16" s="3107" customFormat="1">
      <c r="L966" s="3109"/>
      <c r="M966" s="3109"/>
      <c r="N966" s="3109"/>
      <c r="P966" s="2659"/>
    </row>
    <row r="967" spans="12:16" s="3107" customFormat="1">
      <c r="L967" s="3109"/>
      <c r="M967" s="3109"/>
      <c r="N967" s="3109"/>
      <c r="P967" s="2659"/>
    </row>
    <row r="968" spans="12:16" s="3107" customFormat="1">
      <c r="L968" s="3109"/>
      <c r="M968" s="3109"/>
      <c r="N968" s="3109"/>
      <c r="P968" s="2659"/>
    </row>
    <row r="969" spans="12:16" s="3107" customFormat="1">
      <c r="L969" s="3109"/>
      <c r="M969" s="3109"/>
      <c r="N969" s="3109"/>
      <c r="P969" s="2659"/>
    </row>
    <row r="970" spans="12:16" s="3107" customFormat="1">
      <c r="L970" s="3109"/>
      <c r="M970" s="3109"/>
      <c r="N970" s="3109"/>
      <c r="P970" s="2659"/>
    </row>
    <row r="971" spans="12:16" s="3107" customFormat="1">
      <c r="L971" s="3109"/>
      <c r="M971" s="3109"/>
      <c r="N971" s="3109"/>
      <c r="P971" s="2659"/>
    </row>
    <row r="972" spans="12:16" s="3107" customFormat="1">
      <c r="L972" s="3109"/>
      <c r="M972" s="3109"/>
      <c r="N972" s="3109"/>
      <c r="P972" s="2659"/>
    </row>
    <row r="973" spans="12:16" s="3107" customFormat="1">
      <c r="L973" s="3109"/>
      <c r="M973" s="3109"/>
      <c r="N973" s="3109"/>
      <c r="P973" s="2659"/>
    </row>
    <row r="974" spans="12:16" s="3107" customFormat="1">
      <c r="L974" s="3109"/>
      <c r="M974" s="3109"/>
      <c r="N974" s="3109"/>
      <c r="P974" s="2659"/>
    </row>
    <row r="975" spans="12:16" s="3107" customFormat="1">
      <c r="L975" s="3109"/>
      <c r="M975" s="3109"/>
      <c r="N975" s="3109"/>
      <c r="P975" s="2659"/>
    </row>
    <row r="976" spans="12:16" s="3107" customFormat="1">
      <c r="L976" s="3109"/>
      <c r="M976" s="3109"/>
      <c r="N976" s="3109"/>
      <c r="P976" s="2659"/>
    </row>
    <row r="977" spans="12:16" s="3107" customFormat="1">
      <c r="L977" s="3109"/>
      <c r="M977" s="3109"/>
      <c r="N977" s="3109"/>
      <c r="P977" s="2659"/>
    </row>
    <row r="978" spans="12:16" s="3107" customFormat="1">
      <c r="L978" s="3109"/>
      <c r="M978" s="3109"/>
      <c r="N978" s="3109"/>
      <c r="P978" s="2659"/>
    </row>
    <row r="979" spans="12:16" s="3107" customFormat="1">
      <c r="L979" s="3109"/>
      <c r="M979" s="3109"/>
      <c r="N979" s="3109"/>
      <c r="P979" s="2659"/>
    </row>
    <row r="980" spans="12:16" s="3107" customFormat="1">
      <c r="L980" s="3109"/>
      <c r="M980" s="3109"/>
      <c r="N980" s="3109"/>
      <c r="P980" s="2659"/>
    </row>
    <row r="981" spans="12:16" s="3107" customFormat="1">
      <c r="L981" s="3109"/>
      <c r="M981" s="3109"/>
      <c r="N981" s="3109"/>
      <c r="P981" s="2659"/>
    </row>
    <row r="982" spans="12:16" s="3107" customFormat="1">
      <c r="L982" s="3109"/>
      <c r="M982" s="3109"/>
      <c r="N982" s="3109"/>
      <c r="P982" s="2659"/>
    </row>
    <row r="983" spans="12:16" s="3107" customFormat="1">
      <c r="L983" s="3109"/>
      <c r="M983" s="3109"/>
      <c r="N983" s="3109"/>
      <c r="P983" s="2659"/>
    </row>
    <row r="984" spans="12:16" s="3107" customFormat="1">
      <c r="L984" s="3109"/>
      <c r="M984" s="3109"/>
      <c r="N984" s="3109"/>
      <c r="P984" s="2659"/>
    </row>
    <row r="985" spans="12:16" s="3107" customFormat="1">
      <c r="L985" s="3109"/>
      <c r="M985" s="3109"/>
      <c r="N985" s="3109"/>
      <c r="P985" s="2659"/>
    </row>
    <row r="986" spans="12:16" s="3107" customFormat="1">
      <c r="L986" s="3109"/>
      <c r="M986" s="3109"/>
      <c r="N986" s="3109"/>
      <c r="P986" s="2659"/>
    </row>
    <row r="987" spans="12:16" s="3107" customFormat="1">
      <c r="L987" s="3109"/>
      <c r="M987" s="3109"/>
      <c r="N987" s="3109"/>
      <c r="P987" s="2659"/>
    </row>
    <row r="988" spans="12:16" s="3107" customFormat="1">
      <c r="L988" s="3109"/>
      <c r="M988" s="3109"/>
      <c r="N988" s="3109"/>
      <c r="P988" s="2659"/>
    </row>
    <row r="989" spans="12:16" s="3107" customFormat="1">
      <c r="L989" s="3109"/>
      <c r="M989" s="3109"/>
      <c r="N989" s="3109"/>
      <c r="P989" s="2659"/>
    </row>
    <row r="990" spans="12:16" s="3107" customFormat="1">
      <c r="L990" s="3109"/>
      <c r="M990" s="3109"/>
      <c r="N990" s="3109"/>
      <c r="P990" s="2659"/>
    </row>
    <row r="991" spans="12:16" s="3107" customFormat="1">
      <c r="L991" s="3109"/>
      <c r="M991" s="3109"/>
      <c r="N991" s="3109"/>
      <c r="P991" s="2659"/>
    </row>
    <row r="992" spans="12:16" s="3107" customFormat="1">
      <c r="L992" s="3109"/>
      <c r="M992" s="3109"/>
      <c r="N992" s="3109"/>
      <c r="P992" s="2659"/>
    </row>
    <row r="993" spans="12:16" s="3107" customFormat="1">
      <c r="L993" s="3109"/>
      <c r="M993" s="3109"/>
      <c r="N993" s="3109"/>
      <c r="P993" s="2659"/>
    </row>
    <row r="994" spans="12:16" s="3107" customFormat="1">
      <c r="L994" s="3109"/>
      <c r="M994" s="3109"/>
      <c r="N994" s="3109"/>
      <c r="P994" s="2659"/>
    </row>
    <row r="995" spans="12:16" s="3107" customFormat="1">
      <c r="L995" s="3109"/>
      <c r="M995" s="3109"/>
      <c r="N995" s="3109"/>
      <c r="P995" s="2659"/>
    </row>
    <row r="996" spans="12:16" s="3107" customFormat="1">
      <c r="L996" s="3109"/>
      <c r="M996" s="3109"/>
      <c r="N996" s="3109"/>
      <c r="P996" s="2659"/>
    </row>
    <row r="997" spans="12:16" s="3107" customFormat="1">
      <c r="L997" s="3109"/>
      <c r="M997" s="3109"/>
      <c r="N997" s="3109"/>
      <c r="P997" s="2659"/>
    </row>
    <row r="998" spans="12:16" s="3107" customFormat="1">
      <c r="L998" s="3109"/>
      <c r="M998" s="3109"/>
      <c r="N998" s="3109"/>
      <c r="P998" s="2659"/>
    </row>
    <row r="999" spans="12:16" s="3107" customFormat="1">
      <c r="L999" s="3109"/>
      <c r="M999" s="3109"/>
      <c r="N999" s="3109"/>
      <c r="P999" s="2659"/>
    </row>
    <row r="1000" spans="12:16" s="3107" customFormat="1">
      <c r="L1000" s="3109"/>
      <c r="M1000" s="3109"/>
      <c r="N1000" s="3109"/>
      <c r="P1000" s="2659"/>
    </row>
    <row r="1001" spans="12:16" s="3107" customFormat="1">
      <c r="L1001" s="3109"/>
      <c r="M1001" s="3109"/>
      <c r="N1001" s="3109"/>
      <c r="P1001" s="2659"/>
    </row>
    <row r="1002" spans="12:16" s="3107" customFormat="1">
      <c r="L1002" s="3109"/>
      <c r="M1002" s="3109"/>
      <c r="N1002" s="3109"/>
      <c r="P1002" s="2659"/>
    </row>
    <row r="1003" spans="12:16" s="3107" customFormat="1">
      <c r="L1003" s="3109"/>
      <c r="M1003" s="3109"/>
      <c r="N1003" s="3109"/>
      <c r="P1003" s="2659"/>
    </row>
    <row r="1004" spans="12:16" s="3107" customFormat="1">
      <c r="L1004" s="3109"/>
      <c r="M1004" s="3109"/>
      <c r="N1004" s="3109"/>
      <c r="P1004" s="2659"/>
    </row>
    <row r="1005" spans="12:16" s="3107" customFormat="1">
      <c r="L1005" s="3109"/>
      <c r="M1005" s="3109"/>
      <c r="N1005" s="3109"/>
      <c r="P1005" s="2659"/>
    </row>
    <row r="1006" spans="12:16" s="3107" customFormat="1">
      <c r="L1006" s="3109"/>
      <c r="M1006" s="3109"/>
      <c r="N1006" s="3109"/>
      <c r="P1006" s="2659"/>
    </row>
    <row r="1007" spans="12:16" s="3107" customFormat="1">
      <c r="L1007" s="3109"/>
      <c r="M1007" s="3109"/>
      <c r="N1007" s="3109"/>
      <c r="P1007" s="2659"/>
    </row>
    <row r="1008" spans="12:16" s="3107" customFormat="1">
      <c r="L1008" s="3109"/>
      <c r="M1008" s="3109"/>
      <c r="N1008" s="3109"/>
      <c r="P1008" s="2659"/>
    </row>
    <row r="1009" spans="12:16" s="3107" customFormat="1">
      <c r="L1009" s="3109"/>
      <c r="M1009" s="3109"/>
      <c r="N1009" s="3109"/>
      <c r="P1009" s="2659"/>
    </row>
    <row r="1010" spans="12:16" s="3107" customFormat="1">
      <c r="L1010" s="3109"/>
      <c r="M1010" s="3109"/>
      <c r="N1010" s="3109"/>
      <c r="P1010" s="2659"/>
    </row>
    <row r="1011" spans="12:16" s="3107" customFormat="1">
      <c r="L1011" s="3109"/>
      <c r="M1011" s="3109"/>
      <c r="N1011" s="3109"/>
      <c r="P1011" s="2659"/>
    </row>
    <row r="1012" spans="12:16" s="3107" customFormat="1">
      <c r="L1012" s="3109"/>
      <c r="M1012" s="3109"/>
      <c r="N1012" s="3109"/>
      <c r="P1012" s="2659"/>
    </row>
    <row r="1013" spans="12:16" s="3107" customFormat="1">
      <c r="L1013" s="3109"/>
      <c r="M1013" s="3109"/>
      <c r="N1013" s="3109"/>
      <c r="P1013" s="2659"/>
    </row>
    <row r="1014" spans="12:16" s="3107" customFormat="1">
      <c r="L1014" s="3109"/>
      <c r="M1014" s="3109"/>
      <c r="N1014" s="3109"/>
      <c r="P1014" s="2659"/>
    </row>
    <row r="1015" spans="12:16" s="3107" customFormat="1">
      <c r="L1015" s="3109"/>
      <c r="M1015" s="3109"/>
      <c r="N1015" s="3109"/>
      <c r="P1015" s="2659"/>
    </row>
    <row r="1016" spans="12:16" s="3107" customFormat="1">
      <c r="L1016" s="3109"/>
      <c r="M1016" s="3109"/>
      <c r="N1016" s="3109"/>
      <c r="P1016" s="2659"/>
    </row>
    <row r="1017" spans="12:16" s="3107" customFormat="1">
      <c r="L1017" s="3109"/>
      <c r="M1017" s="3109"/>
      <c r="N1017" s="3109"/>
      <c r="P1017" s="2659"/>
    </row>
    <row r="1018" spans="12:16" s="3107" customFormat="1">
      <c r="L1018" s="3109"/>
      <c r="M1018" s="3109"/>
      <c r="N1018" s="3109"/>
      <c r="P1018" s="2659"/>
    </row>
    <row r="1019" spans="12:16" s="3107" customFormat="1">
      <c r="L1019" s="3109"/>
      <c r="M1019" s="3109"/>
      <c r="N1019" s="3109"/>
      <c r="P1019" s="2659"/>
    </row>
    <row r="1020" spans="12:16" s="3107" customFormat="1">
      <c r="L1020" s="3109"/>
      <c r="M1020" s="3109"/>
      <c r="N1020" s="3109"/>
      <c r="P1020" s="2659"/>
    </row>
    <row r="1021" spans="12:16" s="3107" customFormat="1">
      <c r="L1021" s="3109"/>
      <c r="M1021" s="3109"/>
      <c r="N1021" s="3109"/>
      <c r="P1021" s="2659"/>
    </row>
    <row r="1022" spans="12:16" s="3107" customFormat="1">
      <c r="L1022" s="3109"/>
      <c r="M1022" s="3109"/>
      <c r="N1022" s="3109"/>
      <c r="P1022" s="2659"/>
    </row>
    <row r="1023" spans="12:16" s="3107" customFormat="1">
      <c r="L1023" s="3109"/>
      <c r="M1023" s="3109"/>
      <c r="N1023" s="3109"/>
      <c r="P1023" s="2659"/>
    </row>
    <row r="1024" spans="12:16" s="3107" customFormat="1">
      <c r="L1024" s="3109"/>
      <c r="M1024" s="3109"/>
      <c r="N1024" s="3109"/>
      <c r="P1024" s="2659"/>
    </row>
    <row r="1025" spans="12:16" s="3107" customFormat="1">
      <c r="L1025" s="3109"/>
      <c r="M1025" s="3109"/>
      <c r="N1025" s="3109"/>
      <c r="P1025" s="2659"/>
    </row>
    <row r="1026" spans="12:16" s="3107" customFormat="1">
      <c r="L1026" s="3109"/>
      <c r="M1026" s="3109"/>
      <c r="N1026" s="3109"/>
      <c r="P1026" s="2659"/>
    </row>
    <row r="1027" spans="12:16" s="3107" customFormat="1">
      <c r="L1027" s="3109"/>
      <c r="M1027" s="3109"/>
      <c r="N1027" s="3109"/>
      <c r="P1027" s="2659"/>
    </row>
    <row r="1028" spans="12:16" s="3107" customFormat="1">
      <c r="L1028" s="3109"/>
      <c r="M1028" s="3109"/>
      <c r="N1028" s="3109"/>
      <c r="P1028" s="2659"/>
    </row>
    <row r="1029" spans="12:16" s="3107" customFormat="1">
      <c r="L1029" s="3109"/>
      <c r="M1029" s="3109"/>
      <c r="N1029" s="3109"/>
      <c r="P1029" s="2659"/>
    </row>
    <row r="1030" spans="12:16" s="3107" customFormat="1">
      <c r="L1030" s="3109"/>
      <c r="M1030" s="3109"/>
      <c r="N1030" s="3109"/>
      <c r="P1030" s="2659"/>
    </row>
    <row r="1031" spans="12:16" s="3107" customFormat="1">
      <c r="L1031" s="3109"/>
      <c r="M1031" s="3109"/>
      <c r="N1031" s="3109"/>
      <c r="P1031" s="2659"/>
    </row>
    <row r="1032" spans="12:16" s="3107" customFormat="1">
      <c r="L1032" s="3109"/>
      <c r="M1032" s="3109"/>
      <c r="N1032" s="3109"/>
      <c r="P1032" s="2659"/>
    </row>
    <row r="1033" spans="12:16" s="3107" customFormat="1">
      <c r="L1033" s="3109"/>
      <c r="M1033" s="3109"/>
      <c r="N1033" s="3109"/>
      <c r="P1033" s="2659"/>
    </row>
    <row r="1034" spans="12:16" s="3107" customFormat="1">
      <c r="L1034" s="3109"/>
      <c r="M1034" s="3109"/>
      <c r="N1034" s="3109"/>
      <c r="P1034" s="2659"/>
    </row>
    <row r="1035" spans="12:16" s="3107" customFormat="1">
      <c r="L1035" s="3109"/>
      <c r="M1035" s="3109"/>
      <c r="N1035" s="3109"/>
      <c r="P1035" s="2659"/>
    </row>
    <row r="1036" spans="12:16" s="3107" customFormat="1">
      <c r="L1036" s="3109"/>
      <c r="M1036" s="3109"/>
      <c r="N1036" s="3109"/>
      <c r="P1036" s="2659"/>
    </row>
    <row r="1037" spans="12:16" s="3107" customFormat="1">
      <c r="L1037" s="3109"/>
      <c r="M1037" s="3109"/>
      <c r="N1037" s="3109"/>
      <c r="P1037" s="2659"/>
    </row>
    <row r="1038" spans="12:16" s="3107" customFormat="1">
      <c r="L1038" s="3109"/>
      <c r="M1038" s="3109"/>
      <c r="N1038" s="3109"/>
      <c r="P1038" s="2659"/>
    </row>
    <row r="1039" spans="12:16" s="3107" customFormat="1">
      <c r="L1039" s="3109"/>
      <c r="M1039" s="3109"/>
      <c r="N1039" s="3109"/>
      <c r="P1039" s="2659"/>
    </row>
    <row r="1040" spans="12:16" s="3107" customFormat="1">
      <c r="L1040" s="3109"/>
      <c r="M1040" s="3109"/>
      <c r="N1040" s="3109"/>
      <c r="P1040" s="2659"/>
    </row>
    <row r="1041" spans="12:16" s="3107" customFormat="1">
      <c r="L1041" s="3109"/>
      <c r="M1041" s="3109"/>
      <c r="N1041" s="3109"/>
      <c r="P1041" s="2659"/>
    </row>
    <row r="1042" spans="12:16" s="3107" customFormat="1">
      <c r="L1042" s="3109"/>
      <c r="M1042" s="3109"/>
      <c r="N1042" s="3109"/>
      <c r="P1042" s="2659"/>
    </row>
    <row r="1043" spans="12:16" s="3107" customFormat="1">
      <c r="L1043" s="3109"/>
      <c r="M1043" s="3109"/>
      <c r="N1043" s="3109"/>
      <c r="P1043" s="2659"/>
    </row>
    <row r="1044" spans="12:16" s="3107" customFormat="1">
      <c r="L1044" s="3109"/>
      <c r="M1044" s="3109"/>
      <c r="N1044" s="3109"/>
      <c r="P1044" s="2659"/>
    </row>
    <row r="1045" spans="12:16" s="3107" customFormat="1">
      <c r="L1045" s="3109"/>
      <c r="M1045" s="3109"/>
      <c r="N1045" s="3109"/>
      <c r="P1045" s="2659"/>
    </row>
    <row r="1046" spans="12:16" s="3107" customFormat="1">
      <c r="L1046" s="3109"/>
      <c r="M1046" s="3109"/>
      <c r="N1046" s="3109"/>
      <c r="P1046" s="2659"/>
    </row>
    <row r="1047" spans="12:16" s="3107" customFormat="1">
      <c r="L1047" s="3109"/>
      <c r="M1047" s="3109"/>
      <c r="N1047" s="3109"/>
      <c r="P1047" s="2659"/>
    </row>
    <row r="1048" spans="12:16" s="3107" customFormat="1">
      <c r="L1048" s="3109"/>
      <c r="M1048" s="3109"/>
      <c r="N1048" s="3109"/>
      <c r="P1048" s="2659"/>
    </row>
    <row r="1049" spans="12:16" s="3107" customFormat="1">
      <c r="L1049" s="3109"/>
      <c r="M1049" s="3109"/>
      <c r="N1049" s="3109"/>
      <c r="P1049" s="2659"/>
    </row>
    <row r="1050" spans="12:16" s="3107" customFormat="1">
      <c r="L1050" s="3109"/>
      <c r="M1050" s="3109"/>
      <c r="N1050" s="3109"/>
      <c r="P1050" s="2659"/>
    </row>
    <row r="1051" spans="12:16" s="3107" customFormat="1">
      <c r="L1051" s="3109"/>
      <c r="M1051" s="3109"/>
      <c r="N1051" s="3109"/>
      <c r="P1051" s="2659"/>
    </row>
    <row r="1052" spans="12:16" s="3107" customFormat="1">
      <c r="L1052" s="3109"/>
      <c r="M1052" s="3109"/>
      <c r="N1052" s="3109"/>
      <c r="P1052" s="2659"/>
    </row>
    <row r="1053" spans="12:16" s="3107" customFormat="1">
      <c r="L1053" s="3109"/>
      <c r="M1053" s="3109"/>
      <c r="N1053" s="3109"/>
      <c r="P1053" s="2659"/>
    </row>
    <row r="1054" spans="12:16" s="3107" customFormat="1">
      <c r="L1054" s="3109"/>
      <c r="M1054" s="3109"/>
      <c r="N1054" s="3109"/>
      <c r="P1054" s="2659"/>
    </row>
    <row r="1055" spans="12:16" s="3107" customFormat="1">
      <c r="L1055" s="3109"/>
      <c r="M1055" s="3109"/>
      <c r="N1055" s="3109"/>
      <c r="P1055" s="2659"/>
    </row>
    <row r="1056" spans="12:16" s="3107" customFormat="1">
      <c r="L1056" s="3109"/>
      <c r="M1056" s="3109"/>
      <c r="N1056" s="3109"/>
      <c r="P1056" s="2659"/>
    </row>
    <row r="1057" spans="12:16" s="3107" customFormat="1">
      <c r="L1057" s="3109"/>
      <c r="M1057" s="3109"/>
      <c r="N1057" s="3109"/>
      <c r="P1057" s="2659"/>
    </row>
    <row r="1058" spans="12:16" s="3107" customFormat="1">
      <c r="L1058" s="3109"/>
      <c r="M1058" s="3109"/>
      <c r="N1058" s="3109"/>
      <c r="P1058" s="2659"/>
    </row>
    <row r="1059" spans="12:16" s="3107" customFormat="1">
      <c r="L1059" s="3109"/>
      <c r="M1059" s="3109"/>
      <c r="N1059" s="3109"/>
      <c r="P1059" s="2659"/>
    </row>
    <row r="1060" spans="12:16" s="3107" customFormat="1">
      <c r="L1060" s="3109"/>
      <c r="M1060" s="3109"/>
      <c r="N1060" s="3109"/>
      <c r="P1060" s="2659"/>
    </row>
    <row r="1061" spans="12:16" s="3107" customFormat="1">
      <c r="L1061" s="3109"/>
      <c r="M1061" s="3109"/>
      <c r="N1061" s="3109"/>
      <c r="P1061" s="2659"/>
    </row>
    <row r="1062" spans="12:16" s="3107" customFormat="1">
      <c r="L1062" s="3109"/>
      <c r="M1062" s="3109"/>
      <c r="N1062" s="3109"/>
      <c r="P1062" s="2659"/>
    </row>
    <row r="1063" spans="12:16" s="3107" customFormat="1">
      <c r="L1063" s="3109"/>
      <c r="M1063" s="3109"/>
      <c r="N1063" s="3109"/>
      <c r="P1063" s="2659"/>
    </row>
    <row r="1064" spans="12:16" s="3107" customFormat="1">
      <c r="L1064" s="3109"/>
      <c r="M1064" s="3109"/>
      <c r="N1064" s="3109"/>
      <c r="P1064" s="2659"/>
    </row>
    <row r="1065" spans="12:16" s="3107" customFormat="1">
      <c r="L1065" s="3109"/>
      <c r="M1065" s="3109"/>
      <c r="N1065" s="3109"/>
      <c r="P1065" s="2659"/>
    </row>
    <row r="1066" spans="12:16" s="3107" customFormat="1">
      <c r="L1066" s="3109"/>
      <c r="M1066" s="3109"/>
      <c r="N1066" s="3109"/>
      <c r="P1066" s="2659"/>
    </row>
    <row r="1067" spans="12:16" s="3107" customFormat="1">
      <c r="L1067" s="3109"/>
      <c r="M1067" s="3109"/>
      <c r="N1067" s="3109"/>
      <c r="P1067" s="2659"/>
    </row>
    <row r="1068" spans="12:16" s="3107" customFormat="1">
      <c r="L1068" s="3109"/>
      <c r="M1068" s="3109"/>
      <c r="N1068" s="3109"/>
      <c r="P1068" s="2659"/>
    </row>
    <row r="1069" spans="12:16" s="3107" customFormat="1">
      <c r="L1069" s="3109"/>
      <c r="M1069" s="3109"/>
      <c r="N1069" s="3109"/>
      <c r="P1069" s="2659"/>
    </row>
    <row r="1070" spans="12:16" s="3107" customFormat="1">
      <c r="L1070" s="3109"/>
      <c r="M1070" s="3109"/>
      <c r="N1070" s="3109"/>
      <c r="P1070" s="2659"/>
    </row>
    <row r="1071" spans="12:16" s="3107" customFormat="1">
      <c r="L1071" s="3109"/>
      <c r="M1071" s="3109"/>
      <c r="N1071" s="3109"/>
      <c r="P1071" s="2659"/>
    </row>
    <row r="1072" spans="12:16" s="3107" customFormat="1">
      <c r="L1072" s="3109"/>
      <c r="M1072" s="3109"/>
      <c r="N1072" s="3109"/>
      <c r="P1072" s="2659"/>
    </row>
    <row r="1073" spans="12:16" s="3107" customFormat="1">
      <c r="L1073" s="3109"/>
      <c r="M1073" s="3109"/>
      <c r="N1073" s="3109"/>
      <c r="P1073" s="2659"/>
    </row>
    <row r="1074" spans="12:16" s="3107" customFormat="1">
      <c r="L1074" s="3109"/>
      <c r="M1074" s="3109"/>
      <c r="N1074" s="3109"/>
      <c r="P1074" s="2659"/>
    </row>
    <row r="1075" spans="12:16" s="3107" customFormat="1">
      <c r="L1075" s="3109"/>
      <c r="M1075" s="3109"/>
      <c r="N1075" s="3109"/>
      <c r="P1075" s="2659"/>
    </row>
    <row r="1076" spans="12:16" s="3107" customFormat="1">
      <c r="L1076" s="3109"/>
      <c r="M1076" s="3109"/>
      <c r="N1076" s="3109"/>
      <c r="P1076" s="2659"/>
    </row>
    <row r="1077" spans="12:16" s="3107" customFormat="1">
      <c r="L1077" s="3109"/>
      <c r="M1077" s="3109"/>
      <c r="N1077" s="3109"/>
      <c r="P1077" s="2659"/>
    </row>
    <row r="1078" spans="12:16" s="3107" customFormat="1">
      <c r="L1078" s="3109"/>
      <c r="M1078" s="3109"/>
      <c r="N1078" s="3109"/>
      <c r="P1078" s="2659"/>
    </row>
    <row r="1079" spans="12:16" s="3107" customFormat="1">
      <c r="L1079" s="3109"/>
      <c r="M1079" s="3109"/>
      <c r="N1079" s="3109"/>
      <c r="P1079" s="2659"/>
    </row>
    <row r="1080" spans="12:16" s="3107" customFormat="1">
      <c r="L1080" s="3109"/>
      <c r="M1080" s="3109"/>
      <c r="N1080" s="3109"/>
      <c r="P1080" s="2659"/>
    </row>
    <row r="1081" spans="12:16" s="3107" customFormat="1">
      <c r="L1081" s="3109"/>
      <c r="M1081" s="3109"/>
      <c r="N1081" s="3109"/>
      <c r="P1081" s="2659"/>
    </row>
    <row r="1082" spans="12:16" s="3107" customFormat="1">
      <c r="L1082" s="3109"/>
      <c r="M1082" s="3109"/>
      <c r="N1082" s="3109"/>
      <c r="P1082" s="2659"/>
    </row>
    <row r="1083" spans="12:16" s="3107" customFormat="1">
      <c r="L1083" s="3109"/>
      <c r="M1083" s="3109"/>
      <c r="N1083" s="3109"/>
      <c r="P1083" s="2659"/>
    </row>
    <row r="1084" spans="12:16" s="3107" customFormat="1">
      <c r="L1084" s="3109"/>
      <c r="M1084" s="3109"/>
      <c r="N1084" s="3109"/>
      <c r="P1084" s="2659"/>
    </row>
    <row r="1085" spans="12:16" s="3107" customFormat="1">
      <c r="L1085" s="3109"/>
      <c r="M1085" s="3109"/>
      <c r="N1085" s="3109"/>
      <c r="P1085" s="2659"/>
    </row>
    <row r="1086" spans="12:16" s="3107" customFormat="1">
      <c r="L1086" s="3109"/>
      <c r="M1086" s="3109"/>
      <c r="N1086" s="3109"/>
      <c r="P1086" s="2659"/>
    </row>
    <row r="1087" spans="12:16" s="3107" customFormat="1">
      <c r="L1087" s="3109"/>
      <c r="M1087" s="3109"/>
      <c r="N1087" s="3109"/>
      <c r="P1087" s="2659"/>
    </row>
    <row r="1088" spans="12:16" s="3107" customFormat="1">
      <c r="L1088" s="3109"/>
      <c r="M1088" s="3109"/>
      <c r="N1088" s="3109"/>
      <c r="P1088" s="2659"/>
    </row>
    <row r="1089" spans="12:16" s="3107" customFormat="1">
      <c r="L1089" s="3109"/>
      <c r="M1089" s="3109"/>
      <c r="N1089" s="3109"/>
      <c r="P1089" s="2659"/>
    </row>
    <row r="1090" spans="12:16" s="3107" customFormat="1">
      <c r="L1090" s="3109"/>
      <c r="M1090" s="3109"/>
      <c r="N1090" s="3109"/>
      <c r="P1090" s="2659"/>
    </row>
    <row r="1091" spans="12:16" s="3107" customFormat="1">
      <c r="L1091" s="3109"/>
      <c r="M1091" s="3109"/>
      <c r="N1091" s="3109"/>
      <c r="P1091" s="2659"/>
    </row>
    <row r="1092" spans="12:16" s="3107" customFormat="1">
      <c r="L1092" s="3109"/>
      <c r="M1092" s="3109"/>
      <c r="N1092" s="3109"/>
      <c r="P1092" s="2659"/>
    </row>
    <row r="1093" spans="12:16" s="3107" customFormat="1">
      <c r="L1093" s="3109"/>
      <c r="M1093" s="3109"/>
      <c r="N1093" s="3109"/>
      <c r="P1093" s="2659"/>
    </row>
    <row r="1094" spans="12:16" s="3107" customFormat="1">
      <c r="L1094" s="3109"/>
      <c r="M1094" s="3109"/>
      <c r="N1094" s="3109"/>
      <c r="P1094" s="2659"/>
    </row>
    <row r="1095" spans="12:16" s="3107" customFormat="1">
      <c r="L1095" s="3109"/>
      <c r="M1095" s="3109"/>
      <c r="N1095" s="3109"/>
      <c r="P1095" s="2659"/>
    </row>
    <row r="1096" spans="12:16" s="3107" customFormat="1">
      <c r="L1096" s="3109"/>
      <c r="M1096" s="3109"/>
      <c r="N1096" s="3109"/>
      <c r="P1096" s="2659"/>
    </row>
    <row r="1097" spans="12:16" s="3107" customFormat="1">
      <c r="L1097" s="3109"/>
      <c r="M1097" s="3109"/>
      <c r="N1097" s="3109"/>
      <c r="P1097" s="2659"/>
    </row>
    <row r="1098" spans="12:16" s="3107" customFormat="1">
      <c r="L1098" s="3109"/>
      <c r="M1098" s="3109"/>
      <c r="N1098" s="3109"/>
      <c r="P1098" s="2659"/>
    </row>
    <row r="1099" spans="12:16" s="3107" customFormat="1">
      <c r="L1099" s="3109"/>
      <c r="M1099" s="3109"/>
      <c r="N1099" s="3109"/>
      <c r="P1099" s="2659"/>
    </row>
    <row r="1100" spans="12:16" s="3107" customFormat="1">
      <c r="L1100" s="3109"/>
      <c r="M1100" s="3109"/>
      <c r="N1100" s="3109"/>
      <c r="P1100" s="2659"/>
    </row>
    <row r="1101" spans="12:16" s="3107" customFormat="1">
      <c r="L1101" s="3109"/>
      <c r="M1101" s="3109"/>
      <c r="N1101" s="3109"/>
      <c r="P1101" s="2659"/>
    </row>
    <row r="1102" spans="12:16" s="3107" customFormat="1">
      <c r="L1102" s="3109"/>
      <c r="M1102" s="3109"/>
      <c r="N1102" s="3109"/>
      <c r="P1102" s="2659"/>
    </row>
    <row r="1103" spans="12:16" s="3107" customFormat="1">
      <c r="L1103" s="3109"/>
      <c r="M1103" s="3109"/>
      <c r="N1103" s="3109"/>
      <c r="P1103" s="2659"/>
    </row>
    <row r="1104" spans="12:16" s="3107" customFormat="1">
      <c r="L1104" s="3109"/>
      <c r="M1104" s="3109"/>
      <c r="N1104" s="3109"/>
      <c r="P1104" s="2659"/>
    </row>
    <row r="1105" spans="12:16" s="3107" customFormat="1">
      <c r="L1105" s="3109"/>
      <c r="M1105" s="3109"/>
      <c r="N1105" s="3109"/>
      <c r="P1105" s="2659"/>
    </row>
    <row r="1106" spans="12:16" s="3107" customFormat="1">
      <c r="L1106" s="3109"/>
      <c r="M1106" s="3109"/>
      <c r="N1106" s="3109"/>
      <c r="P1106" s="2659"/>
    </row>
    <row r="1107" spans="12:16" s="3107" customFormat="1">
      <c r="L1107" s="3109"/>
      <c r="M1107" s="3109"/>
      <c r="N1107" s="3109"/>
      <c r="P1107" s="2659"/>
    </row>
    <row r="1108" spans="12:16" s="3107" customFormat="1">
      <c r="L1108" s="3109"/>
      <c r="M1108" s="3109"/>
      <c r="N1108" s="3109"/>
      <c r="P1108" s="2659"/>
    </row>
    <row r="1109" spans="12:16" s="3107" customFormat="1">
      <c r="L1109" s="3109"/>
      <c r="M1109" s="3109"/>
      <c r="N1109" s="3109"/>
      <c r="P1109" s="2659"/>
    </row>
    <row r="1110" spans="12:16" s="3107" customFormat="1">
      <c r="L1110" s="3109"/>
      <c r="M1110" s="3109"/>
      <c r="N1110" s="3109"/>
      <c r="P1110" s="2659"/>
    </row>
    <row r="1111" spans="12:16" s="3107" customFormat="1">
      <c r="L1111" s="3109"/>
      <c r="M1111" s="3109"/>
      <c r="N1111" s="3109"/>
      <c r="P1111" s="2659"/>
    </row>
    <row r="1112" spans="12:16" s="3107" customFormat="1">
      <c r="L1112" s="3109"/>
      <c r="M1112" s="3109"/>
      <c r="N1112" s="3109"/>
      <c r="P1112" s="2659"/>
    </row>
    <row r="1113" spans="12:16" s="3107" customFormat="1">
      <c r="L1113" s="3109"/>
      <c r="M1113" s="3109"/>
      <c r="N1113" s="3109"/>
      <c r="P1113" s="2659"/>
    </row>
    <row r="1114" spans="12:16" s="3107" customFormat="1">
      <c r="L1114" s="3109"/>
      <c r="M1114" s="3109"/>
      <c r="N1114" s="3109"/>
      <c r="P1114" s="2659"/>
    </row>
    <row r="1115" spans="12:16" s="3107" customFormat="1">
      <c r="L1115" s="3109"/>
      <c r="M1115" s="3109"/>
      <c r="N1115" s="3109"/>
      <c r="P1115" s="2659"/>
    </row>
    <row r="1116" spans="12:16" s="3107" customFormat="1">
      <c r="L1116" s="3109"/>
      <c r="M1116" s="3109"/>
      <c r="N1116" s="3109"/>
      <c r="P1116" s="2659"/>
    </row>
    <row r="1117" spans="12:16" s="3107" customFormat="1">
      <c r="L1117" s="3109"/>
      <c r="M1117" s="3109"/>
      <c r="N1117" s="3109"/>
      <c r="P1117" s="2659"/>
    </row>
    <row r="1118" spans="12:16" s="3107" customFormat="1">
      <c r="L1118" s="3109"/>
      <c r="M1118" s="3109"/>
      <c r="N1118" s="3109"/>
      <c r="P1118" s="2659"/>
    </row>
    <row r="1119" spans="12:16" s="3107" customFormat="1">
      <c r="L1119" s="3109"/>
      <c r="M1119" s="3109"/>
      <c r="N1119" s="3109"/>
      <c r="P1119" s="2659"/>
    </row>
    <row r="1120" spans="12:16" s="3107" customFormat="1">
      <c r="L1120" s="3109"/>
      <c r="M1120" s="3109"/>
      <c r="N1120" s="3109"/>
      <c r="P1120" s="2659"/>
    </row>
    <row r="1121" spans="12:16" s="3107" customFormat="1">
      <c r="L1121" s="3109"/>
      <c r="M1121" s="3109"/>
      <c r="N1121" s="3109"/>
      <c r="P1121" s="2659"/>
    </row>
    <row r="1122" spans="12:16" s="3107" customFormat="1">
      <c r="L1122" s="3109"/>
      <c r="M1122" s="3109"/>
      <c r="N1122" s="3109"/>
      <c r="P1122" s="2659"/>
    </row>
    <row r="1123" spans="12:16" s="3107" customFormat="1">
      <c r="L1123" s="3109"/>
      <c r="M1123" s="3109"/>
      <c r="N1123" s="3109"/>
      <c r="P1123" s="2659"/>
    </row>
    <row r="1124" spans="12:16" s="3107" customFormat="1">
      <c r="L1124" s="3109"/>
      <c r="M1124" s="3109"/>
      <c r="N1124" s="3109"/>
      <c r="P1124" s="2659"/>
    </row>
    <row r="1125" spans="12:16" s="3107" customFormat="1">
      <c r="L1125" s="3109"/>
      <c r="M1125" s="3109"/>
      <c r="N1125" s="3109"/>
      <c r="P1125" s="2659"/>
    </row>
    <row r="1126" spans="12:16" s="3107" customFormat="1">
      <c r="L1126" s="3109"/>
      <c r="M1126" s="3109"/>
      <c r="N1126" s="3109"/>
      <c r="P1126" s="2659"/>
    </row>
    <row r="1127" spans="12:16" s="3107" customFormat="1">
      <c r="L1127" s="3109"/>
      <c r="M1127" s="3109"/>
      <c r="N1127" s="3109"/>
      <c r="P1127" s="2659"/>
    </row>
    <row r="1128" spans="12:16" s="3107" customFormat="1">
      <c r="L1128" s="3109"/>
      <c r="M1128" s="3109"/>
      <c r="N1128" s="3109"/>
      <c r="P1128" s="2659"/>
    </row>
    <row r="1129" spans="12:16" s="3107" customFormat="1">
      <c r="L1129" s="3109"/>
      <c r="M1129" s="3109"/>
      <c r="N1129" s="3109"/>
      <c r="P1129" s="2659"/>
    </row>
    <row r="1130" spans="12:16" s="3107" customFormat="1">
      <c r="L1130" s="3109"/>
      <c r="M1130" s="3109"/>
      <c r="N1130" s="3109"/>
      <c r="P1130" s="2659"/>
    </row>
    <row r="1131" spans="12:16" s="3107" customFormat="1">
      <c r="L1131" s="3109"/>
      <c r="M1131" s="3109"/>
      <c r="N1131" s="3109"/>
      <c r="P1131" s="2659"/>
    </row>
    <row r="1132" spans="12:16" s="3107" customFormat="1">
      <c r="L1132" s="3109"/>
      <c r="M1132" s="3109"/>
      <c r="N1132" s="3109"/>
      <c r="P1132" s="2659"/>
    </row>
    <row r="1133" spans="12:16" s="3107" customFormat="1">
      <c r="L1133" s="3109"/>
      <c r="M1133" s="3109"/>
      <c r="N1133" s="3109"/>
      <c r="P1133" s="2659"/>
    </row>
    <row r="1134" spans="12:16" s="3107" customFormat="1">
      <c r="L1134" s="3109"/>
      <c r="M1134" s="3109"/>
      <c r="N1134" s="3109"/>
      <c r="P1134" s="2659"/>
    </row>
    <row r="1135" spans="12:16" s="3107" customFormat="1">
      <c r="L1135" s="3109"/>
      <c r="M1135" s="3109"/>
      <c r="N1135" s="3109"/>
      <c r="P1135" s="2659"/>
    </row>
    <row r="1136" spans="12:16" s="3107" customFormat="1">
      <c r="L1136" s="3109"/>
      <c r="M1136" s="3109"/>
      <c r="N1136" s="3109"/>
      <c r="P1136" s="2659"/>
    </row>
    <row r="1137" spans="12:16" s="3107" customFormat="1">
      <c r="L1137" s="3109"/>
      <c r="M1137" s="3109"/>
      <c r="N1137" s="3109"/>
      <c r="P1137" s="2659"/>
    </row>
    <row r="1138" spans="12:16" s="3107" customFormat="1">
      <c r="L1138" s="3109"/>
      <c r="M1138" s="3109"/>
      <c r="N1138" s="3109"/>
      <c r="P1138" s="2659"/>
    </row>
    <row r="1139" spans="12:16" s="3107" customFormat="1">
      <c r="L1139" s="3109"/>
      <c r="M1139" s="3109"/>
      <c r="N1139" s="3109"/>
      <c r="P1139" s="2659"/>
    </row>
    <row r="1140" spans="12:16" s="3107" customFormat="1">
      <c r="L1140" s="3109"/>
      <c r="M1140" s="3109"/>
      <c r="N1140" s="3109"/>
      <c r="P1140" s="2659"/>
    </row>
    <row r="1141" spans="12:16" s="3107" customFormat="1">
      <c r="L1141" s="3109"/>
      <c r="M1141" s="3109"/>
      <c r="N1141" s="3109"/>
      <c r="P1141" s="2659"/>
    </row>
    <row r="1142" spans="12:16" s="3107" customFormat="1">
      <c r="L1142" s="3109"/>
      <c r="M1142" s="3109"/>
      <c r="N1142" s="3109"/>
      <c r="P1142" s="2659"/>
    </row>
    <row r="1143" spans="12:16" s="3107" customFormat="1">
      <c r="L1143" s="3109"/>
      <c r="M1143" s="3109"/>
      <c r="N1143" s="3109"/>
      <c r="P1143" s="2659"/>
    </row>
    <row r="1144" spans="12:16" s="3107" customFormat="1">
      <c r="L1144" s="3109"/>
      <c r="M1144" s="3109"/>
      <c r="N1144" s="3109"/>
      <c r="P1144" s="2659"/>
    </row>
    <row r="1145" spans="12:16" s="3107" customFormat="1">
      <c r="L1145" s="3109"/>
      <c r="M1145" s="3109"/>
      <c r="N1145" s="3109"/>
      <c r="P1145" s="2659"/>
    </row>
    <row r="1146" spans="12:16" s="3107" customFormat="1">
      <c r="L1146" s="3109"/>
      <c r="M1146" s="3109"/>
      <c r="N1146" s="3109"/>
      <c r="P1146" s="2659"/>
    </row>
    <row r="1147" spans="12:16" s="3107" customFormat="1">
      <c r="L1147" s="3109"/>
      <c r="M1147" s="3109"/>
      <c r="N1147" s="3109"/>
      <c r="P1147" s="2659"/>
    </row>
    <row r="1148" spans="12:16" s="3107" customFormat="1">
      <c r="L1148" s="3109"/>
      <c r="M1148" s="3109"/>
      <c r="N1148" s="3109"/>
      <c r="P1148" s="2659"/>
    </row>
    <row r="1149" spans="12:16" s="3107" customFormat="1">
      <c r="L1149" s="3109"/>
      <c r="M1149" s="3109"/>
      <c r="N1149" s="3109"/>
      <c r="P1149" s="2659"/>
    </row>
    <row r="1150" spans="12:16" s="3107" customFormat="1">
      <c r="L1150" s="3109"/>
      <c r="M1150" s="3109"/>
      <c r="N1150" s="3109"/>
      <c r="P1150" s="2659"/>
    </row>
    <row r="1151" spans="12:16" s="3107" customFormat="1">
      <c r="L1151" s="3109"/>
      <c r="M1151" s="3109"/>
      <c r="N1151" s="3109"/>
      <c r="P1151" s="2659"/>
    </row>
    <row r="1152" spans="12:16" s="3107" customFormat="1">
      <c r="L1152" s="3109"/>
      <c r="M1152" s="3109"/>
      <c r="N1152" s="3109"/>
      <c r="P1152" s="2659"/>
    </row>
    <row r="1153" spans="12:16" s="3107" customFormat="1">
      <c r="L1153" s="3109"/>
      <c r="M1153" s="3109"/>
      <c r="N1153" s="3109"/>
      <c r="P1153" s="2659"/>
    </row>
    <row r="1154" spans="12:16" s="3107" customFormat="1">
      <c r="L1154" s="3109"/>
      <c r="M1154" s="3109"/>
      <c r="N1154" s="3109"/>
      <c r="P1154" s="2659"/>
    </row>
    <row r="1155" spans="12:16" s="3107" customFormat="1">
      <c r="L1155" s="3109"/>
      <c r="M1155" s="3109"/>
      <c r="N1155" s="3109"/>
      <c r="P1155" s="2659"/>
    </row>
    <row r="1156" spans="12:16" s="3107" customFormat="1">
      <c r="L1156" s="3109"/>
      <c r="M1156" s="3109"/>
      <c r="N1156" s="3109"/>
      <c r="P1156" s="2659"/>
    </row>
    <row r="1157" spans="12:16" s="3107" customFormat="1">
      <c r="L1157" s="3109"/>
      <c r="M1157" s="3109"/>
      <c r="N1157" s="3109"/>
      <c r="P1157" s="2659"/>
    </row>
    <row r="1158" spans="12:16" s="3107" customFormat="1">
      <c r="L1158" s="3109"/>
      <c r="M1158" s="3109"/>
      <c r="N1158" s="3109"/>
      <c r="P1158" s="2659"/>
    </row>
    <row r="1159" spans="12:16" s="3107" customFormat="1">
      <c r="L1159" s="3109"/>
      <c r="M1159" s="3109"/>
      <c r="N1159" s="3109"/>
      <c r="P1159" s="2659"/>
    </row>
    <row r="1160" spans="12:16" s="3107" customFormat="1">
      <c r="L1160" s="3109"/>
      <c r="M1160" s="3109"/>
      <c r="N1160" s="3109"/>
      <c r="P1160" s="2659"/>
    </row>
    <row r="1161" spans="12:16" s="3107" customFormat="1">
      <c r="L1161" s="3109"/>
      <c r="M1161" s="3109"/>
      <c r="N1161" s="3109"/>
      <c r="P1161" s="2659"/>
    </row>
    <row r="1162" spans="12:16" s="3107" customFormat="1">
      <c r="L1162" s="3109"/>
      <c r="M1162" s="3109"/>
      <c r="N1162" s="3109"/>
      <c r="P1162" s="2659"/>
    </row>
    <row r="1163" spans="12:16" s="3107" customFormat="1">
      <c r="L1163" s="3109"/>
      <c r="M1163" s="3109"/>
      <c r="N1163" s="3109"/>
      <c r="P1163" s="2659"/>
    </row>
    <row r="1164" spans="12:16" s="3107" customFormat="1">
      <c r="L1164" s="3109"/>
      <c r="M1164" s="3109"/>
      <c r="N1164" s="3109"/>
      <c r="P1164" s="2659"/>
    </row>
    <row r="1165" spans="12:16" s="3107" customFormat="1">
      <c r="L1165" s="3109"/>
      <c r="M1165" s="3109"/>
      <c r="N1165" s="3109"/>
      <c r="P1165" s="2659"/>
    </row>
    <row r="1166" spans="12:16" s="3107" customFormat="1">
      <c r="L1166" s="3109"/>
      <c r="M1166" s="3109"/>
      <c r="N1166" s="3109"/>
      <c r="P1166" s="2659"/>
    </row>
    <row r="1167" spans="12:16" s="3107" customFormat="1">
      <c r="L1167" s="3109"/>
      <c r="M1167" s="3109"/>
      <c r="N1167" s="3109"/>
      <c r="P1167" s="2659"/>
    </row>
    <row r="1168" spans="12:16" s="3107" customFormat="1">
      <c r="L1168" s="3109"/>
      <c r="M1168" s="3109"/>
      <c r="N1168" s="3109"/>
      <c r="P1168" s="2659"/>
    </row>
    <row r="1169" spans="12:16" s="3107" customFormat="1">
      <c r="L1169" s="3109"/>
      <c r="M1169" s="3109"/>
      <c r="N1169" s="3109"/>
      <c r="P1169" s="2659"/>
    </row>
    <row r="1170" spans="12:16" s="3107" customFormat="1">
      <c r="L1170" s="3109"/>
      <c r="M1170" s="3109"/>
      <c r="N1170" s="3109"/>
      <c r="P1170" s="2659"/>
    </row>
    <row r="1171" spans="12:16" s="3107" customFormat="1">
      <c r="L1171" s="3109"/>
      <c r="M1171" s="3109"/>
      <c r="N1171" s="3109"/>
      <c r="P1171" s="2659"/>
    </row>
    <row r="1172" spans="12:16" s="3107" customFormat="1">
      <c r="L1172" s="3109"/>
      <c r="M1172" s="3109"/>
      <c r="N1172" s="3109"/>
      <c r="P1172" s="2659"/>
    </row>
    <row r="1173" spans="12:16" s="3107" customFormat="1">
      <c r="L1173" s="3109"/>
      <c r="M1173" s="3109"/>
      <c r="N1173" s="3109"/>
      <c r="P1173" s="2659"/>
    </row>
    <row r="1174" spans="12:16" s="3107" customFormat="1">
      <c r="L1174" s="3109"/>
      <c r="M1174" s="3109"/>
      <c r="N1174" s="3109"/>
      <c r="P1174" s="2659"/>
    </row>
    <row r="1175" spans="12:16" s="3107" customFormat="1">
      <c r="L1175" s="3109"/>
      <c r="M1175" s="3109"/>
      <c r="N1175" s="3109"/>
      <c r="P1175" s="2659"/>
    </row>
    <row r="1176" spans="12:16" s="3107" customFormat="1">
      <c r="L1176" s="3109"/>
      <c r="M1176" s="3109"/>
      <c r="N1176" s="3109"/>
      <c r="P1176" s="2659"/>
    </row>
    <row r="1177" spans="12:16" s="3107" customFormat="1">
      <c r="L1177" s="3109"/>
      <c r="M1177" s="3109"/>
      <c r="N1177" s="3109"/>
      <c r="P1177" s="2659"/>
    </row>
    <row r="1178" spans="12:16" s="3107" customFormat="1">
      <c r="L1178" s="3109"/>
      <c r="M1178" s="3109"/>
      <c r="N1178" s="3109"/>
      <c r="P1178" s="2659"/>
    </row>
    <row r="1179" spans="12:16" s="3107" customFormat="1">
      <c r="L1179" s="3109"/>
      <c r="M1179" s="3109"/>
      <c r="N1179" s="3109"/>
      <c r="P1179" s="2659"/>
    </row>
    <row r="1180" spans="12:16" s="3107" customFormat="1">
      <c r="L1180" s="3109"/>
      <c r="M1180" s="3109"/>
      <c r="N1180" s="3109"/>
      <c r="P1180" s="2659"/>
    </row>
    <row r="1181" spans="12:16" s="3107" customFormat="1">
      <c r="L1181" s="3109"/>
      <c r="M1181" s="3109"/>
      <c r="N1181" s="3109"/>
      <c r="P1181" s="2659"/>
    </row>
    <row r="1182" spans="12:16" s="3107" customFormat="1">
      <c r="L1182" s="3109"/>
      <c r="M1182" s="3109"/>
      <c r="N1182" s="3109"/>
      <c r="P1182" s="2659"/>
    </row>
    <row r="1183" spans="12:16" s="3107" customFormat="1">
      <c r="L1183" s="3109"/>
      <c r="M1183" s="3109"/>
      <c r="N1183" s="3109"/>
      <c r="P1183" s="2659"/>
    </row>
    <row r="1184" spans="12:16" s="3107" customFormat="1">
      <c r="L1184" s="3109"/>
      <c r="M1184" s="3109"/>
      <c r="N1184" s="3109"/>
      <c r="P1184" s="2659"/>
    </row>
    <row r="1185" spans="12:16" s="3107" customFormat="1">
      <c r="L1185" s="3109"/>
      <c r="M1185" s="3109"/>
      <c r="N1185" s="3109"/>
      <c r="P1185" s="2659"/>
    </row>
    <row r="1186" spans="12:16" s="3107" customFormat="1">
      <c r="L1186" s="3109"/>
      <c r="M1186" s="3109"/>
      <c r="N1186" s="3109"/>
      <c r="P1186" s="2659"/>
    </row>
    <row r="1187" spans="12:16" s="3107" customFormat="1">
      <c r="L1187" s="3109"/>
      <c r="M1187" s="3109"/>
      <c r="N1187" s="3109"/>
      <c r="P1187" s="2659"/>
    </row>
    <row r="1188" spans="12:16" s="3107" customFormat="1">
      <c r="L1188" s="3109"/>
      <c r="M1188" s="3109"/>
      <c r="N1188" s="3109"/>
      <c r="P1188" s="2659"/>
    </row>
    <row r="1189" spans="12:16" s="3107" customFormat="1">
      <c r="L1189" s="3109"/>
      <c r="M1189" s="3109"/>
      <c r="N1189" s="3109"/>
      <c r="P1189" s="2659"/>
    </row>
    <row r="1190" spans="12:16" s="3107" customFormat="1">
      <c r="L1190" s="3109"/>
      <c r="M1190" s="3109"/>
      <c r="N1190" s="3109"/>
      <c r="P1190" s="2659"/>
    </row>
    <row r="1191" spans="12:16" s="3107" customFormat="1">
      <c r="L1191" s="3109"/>
      <c r="M1191" s="3109"/>
      <c r="N1191" s="3109"/>
      <c r="P1191" s="2659"/>
    </row>
    <row r="1192" spans="12:16" s="3107" customFormat="1">
      <c r="L1192" s="3109"/>
      <c r="M1192" s="3109"/>
      <c r="N1192" s="3109"/>
      <c r="P1192" s="2659"/>
    </row>
    <row r="1193" spans="12:16" s="3107" customFormat="1">
      <c r="L1193" s="3109"/>
      <c r="M1193" s="3109"/>
      <c r="N1193" s="3109"/>
      <c r="P1193" s="2659"/>
    </row>
    <row r="1194" spans="12:16" s="3107" customFormat="1">
      <c r="L1194" s="3109"/>
      <c r="M1194" s="3109"/>
      <c r="N1194" s="3109"/>
      <c r="P1194" s="2659"/>
    </row>
    <row r="1195" spans="12:16" s="3107" customFormat="1">
      <c r="L1195" s="3109"/>
      <c r="M1195" s="3109"/>
      <c r="N1195" s="3109"/>
      <c r="P1195" s="2659"/>
    </row>
    <row r="1196" spans="12:16" s="3107" customFormat="1">
      <c r="L1196" s="3109"/>
      <c r="M1196" s="3109"/>
      <c r="N1196" s="3109"/>
      <c r="P1196" s="2659"/>
    </row>
    <row r="1197" spans="12:16" s="3107" customFormat="1">
      <c r="L1197" s="3109"/>
      <c r="M1197" s="3109"/>
      <c r="N1197" s="3109"/>
      <c r="P1197" s="2659"/>
    </row>
    <row r="1198" spans="12:16" s="3107" customFormat="1">
      <c r="L1198" s="3109"/>
      <c r="M1198" s="3109"/>
      <c r="N1198" s="3109"/>
      <c r="P1198" s="2659"/>
    </row>
    <row r="1199" spans="12:16" s="3107" customFormat="1">
      <c r="L1199" s="3109"/>
      <c r="M1199" s="3109"/>
      <c r="N1199" s="3109"/>
      <c r="P1199" s="2659"/>
    </row>
    <row r="1200" spans="12:16" s="3107" customFormat="1">
      <c r="L1200" s="3109"/>
      <c r="M1200" s="3109"/>
      <c r="N1200" s="3109"/>
      <c r="P1200" s="2659"/>
    </row>
    <row r="1201" spans="12:16" s="3107" customFormat="1">
      <c r="L1201" s="3109"/>
      <c r="M1201" s="3109"/>
      <c r="N1201" s="3109"/>
      <c r="P1201" s="2659"/>
    </row>
    <row r="1202" spans="12:16" s="3107" customFormat="1">
      <c r="L1202" s="3109"/>
      <c r="M1202" s="3109"/>
      <c r="N1202" s="3109"/>
      <c r="P1202" s="2659"/>
    </row>
    <row r="1203" spans="12:16" s="3107" customFormat="1">
      <c r="L1203" s="3109"/>
      <c r="M1203" s="3109"/>
      <c r="N1203" s="3109"/>
      <c r="P1203" s="2659"/>
    </row>
    <row r="1204" spans="12:16" s="3107" customFormat="1">
      <c r="L1204" s="3109"/>
      <c r="M1204" s="3109"/>
      <c r="N1204" s="3109"/>
      <c r="P1204" s="2659"/>
    </row>
    <row r="1205" spans="12:16" s="3107" customFormat="1">
      <c r="L1205" s="3109"/>
      <c r="M1205" s="3109"/>
      <c r="N1205" s="3109"/>
      <c r="P1205" s="2659"/>
    </row>
    <row r="1206" spans="12:16" s="3107" customFormat="1">
      <c r="L1206" s="3109"/>
      <c r="M1206" s="3109"/>
      <c r="N1206" s="3109"/>
      <c r="P1206" s="2659"/>
    </row>
    <row r="1207" spans="12:16" s="3107" customFormat="1">
      <c r="L1207" s="3109"/>
      <c r="M1207" s="3109"/>
      <c r="N1207" s="3109"/>
      <c r="P1207" s="2659"/>
    </row>
    <row r="1208" spans="12:16" s="3107" customFormat="1">
      <c r="L1208" s="3109"/>
      <c r="M1208" s="3109"/>
      <c r="N1208" s="3109"/>
      <c r="P1208" s="2659"/>
    </row>
    <row r="1209" spans="12:16" s="3107" customFormat="1">
      <c r="L1209" s="3109"/>
      <c r="M1209" s="3109"/>
      <c r="N1209" s="3109"/>
      <c r="P1209" s="2659"/>
    </row>
    <row r="1210" spans="12:16" s="3107" customFormat="1">
      <c r="L1210" s="3109"/>
      <c r="M1210" s="3109"/>
      <c r="N1210" s="3109"/>
      <c r="P1210" s="2659"/>
    </row>
    <row r="1211" spans="12:16" s="3107" customFormat="1">
      <c r="L1211" s="3109"/>
      <c r="M1211" s="3109"/>
      <c r="N1211" s="3109"/>
      <c r="P1211" s="2659"/>
    </row>
    <row r="1212" spans="12:16" s="3107" customFormat="1">
      <c r="L1212" s="3109"/>
      <c r="M1212" s="3109"/>
      <c r="N1212" s="3109"/>
      <c r="P1212" s="2659"/>
    </row>
    <row r="1213" spans="12:16" s="3107" customFormat="1">
      <c r="L1213" s="3109"/>
      <c r="M1213" s="3109"/>
      <c r="N1213" s="3109"/>
      <c r="P1213" s="2659"/>
    </row>
    <row r="1214" spans="12:16" s="3107" customFormat="1">
      <c r="L1214" s="3109"/>
      <c r="M1214" s="3109"/>
      <c r="N1214" s="3109"/>
      <c r="P1214" s="2659"/>
    </row>
    <row r="1215" spans="12:16" s="3107" customFormat="1">
      <c r="L1215" s="3109"/>
      <c r="M1215" s="3109"/>
      <c r="N1215" s="3109"/>
      <c r="P1215" s="2659"/>
    </row>
    <row r="1216" spans="12:16" s="3107" customFormat="1">
      <c r="L1216" s="3109"/>
      <c r="M1216" s="3109"/>
      <c r="N1216" s="3109"/>
      <c r="P1216" s="2659"/>
    </row>
    <row r="1217" spans="12:16" s="3107" customFormat="1">
      <c r="L1217" s="3109"/>
      <c r="M1217" s="3109"/>
      <c r="N1217" s="3109"/>
      <c r="P1217" s="2659"/>
    </row>
    <row r="1218" spans="12:16" s="3107" customFormat="1">
      <c r="L1218" s="3109"/>
      <c r="M1218" s="3109"/>
      <c r="N1218" s="3109"/>
      <c r="P1218" s="2659"/>
    </row>
    <row r="1219" spans="12:16" s="3107" customFormat="1">
      <c r="L1219" s="3109"/>
      <c r="M1219" s="3109"/>
      <c r="N1219" s="3109"/>
      <c r="P1219" s="2659"/>
    </row>
    <row r="1220" spans="12:16" s="3107" customFormat="1">
      <c r="L1220" s="3109"/>
      <c r="M1220" s="3109"/>
      <c r="N1220" s="3109"/>
      <c r="P1220" s="2659"/>
    </row>
    <row r="1221" spans="12:16" s="3107" customFormat="1">
      <c r="L1221" s="3109"/>
      <c r="M1221" s="3109"/>
      <c r="N1221" s="3109"/>
      <c r="P1221" s="2659"/>
    </row>
    <row r="1222" spans="12:16" s="3107" customFormat="1">
      <c r="L1222" s="3109"/>
      <c r="M1222" s="3109"/>
      <c r="N1222" s="3109"/>
      <c r="P1222" s="2659"/>
    </row>
    <row r="1223" spans="12:16" s="3107" customFormat="1">
      <c r="L1223" s="3109"/>
      <c r="M1223" s="3109"/>
      <c r="N1223" s="3109"/>
      <c r="P1223" s="2659"/>
    </row>
    <row r="1224" spans="12:16" s="3107" customFormat="1">
      <c r="L1224" s="3109"/>
      <c r="M1224" s="3109"/>
      <c r="N1224" s="3109"/>
      <c r="P1224" s="2659"/>
    </row>
    <row r="1225" spans="12:16" s="3107" customFormat="1">
      <c r="L1225" s="3109"/>
      <c r="M1225" s="3109"/>
      <c r="N1225" s="3109"/>
      <c r="P1225" s="2659"/>
    </row>
    <row r="1226" spans="12:16" s="3107" customFormat="1">
      <c r="L1226" s="3109"/>
      <c r="M1226" s="3109"/>
      <c r="N1226" s="3109"/>
      <c r="P1226" s="2659"/>
    </row>
    <row r="1227" spans="12:16" s="3107" customFormat="1">
      <c r="L1227" s="3109"/>
      <c r="M1227" s="3109"/>
      <c r="N1227" s="3109"/>
      <c r="P1227" s="2659"/>
    </row>
    <row r="1228" spans="12:16" s="3107" customFormat="1">
      <c r="L1228" s="3109"/>
      <c r="M1228" s="3109"/>
      <c r="N1228" s="3109"/>
      <c r="P1228" s="2659"/>
    </row>
    <row r="1229" spans="12:16" s="3107" customFormat="1">
      <c r="L1229" s="3109"/>
      <c r="M1229" s="3109"/>
      <c r="N1229" s="3109"/>
      <c r="P1229" s="2659"/>
    </row>
    <row r="1230" spans="12:16" s="3107" customFormat="1">
      <c r="L1230" s="3109"/>
      <c r="M1230" s="3109"/>
      <c r="N1230" s="3109"/>
      <c r="P1230" s="2659"/>
    </row>
    <row r="1231" spans="12:16" s="3107" customFormat="1">
      <c r="L1231" s="3109"/>
      <c r="M1231" s="3109"/>
      <c r="N1231" s="3109"/>
      <c r="P1231" s="2659"/>
    </row>
    <row r="1232" spans="12:16" s="3107" customFormat="1">
      <c r="L1232" s="3109"/>
      <c r="M1232" s="3109"/>
      <c r="N1232" s="3109"/>
      <c r="P1232" s="2659"/>
    </row>
    <row r="1233" spans="12:16" s="3107" customFormat="1">
      <c r="L1233" s="3109"/>
      <c r="M1233" s="3109"/>
      <c r="N1233" s="3109"/>
      <c r="P1233" s="2659"/>
    </row>
    <row r="1234" spans="12:16" s="3107" customFormat="1">
      <c r="L1234" s="3109"/>
      <c r="M1234" s="3109"/>
      <c r="N1234" s="3109"/>
      <c r="P1234" s="2659"/>
    </row>
    <row r="1235" spans="12:16" s="3107" customFormat="1">
      <c r="L1235" s="3109"/>
      <c r="M1235" s="3109"/>
      <c r="N1235" s="3109"/>
      <c r="P1235" s="2659"/>
    </row>
    <row r="1236" spans="12:16" s="3107" customFormat="1">
      <c r="L1236" s="3109"/>
      <c r="M1236" s="3109"/>
      <c r="N1236" s="3109"/>
      <c r="P1236" s="2659"/>
    </row>
    <row r="1237" spans="12:16" s="3107" customFormat="1">
      <c r="L1237" s="3109"/>
      <c r="M1237" s="3109"/>
      <c r="N1237" s="3109"/>
      <c r="P1237" s="2659"/>
    </row>
    <row r="1238" spans="12:16" s="3107" customFormat="1">
      <c r="L1238" s="3109"/>
      <c r="M1238" s="3109"/>
      <c r="N1238" s="3109"/>
      <c r="P1238" s="2659"/>
    </row>
    <row r="1239" spans="12:16" s="3107" customFormat="1">
      <c r="L1239" s="3109"/>
      <c r="M1239" s="3109"/>
      <c r="N1239" s="3109"/>
      <c r="P1239" s="2659"/>
    </row>
    <row r="1240" spans="12:16" s="3107" customFormat="1">
      <c r="L1240" s="3109"/>
      <c r="M1240" s="3109"/>
      <c r="N1240" s="3109"/>
      <c r="P1240" s="2659"/>
    </row>
    <row r="1241" spans="12:16" s="3107" customFormat="1">
      <c r="L1241" s="3109"/>
      <c r="M1241" s="3109"/>
      <c r="N1241" s="3109"/>
      <c r="P1241" s="2659"/>
    </row>
    <row r="1242" spans="12:16" s="3107" customFormat="1">
      <c r="L1242" s="3109"/>
      <c r="M1242" s="3109"/>
      <c r="N1242" s="3109"/>
      <c r="P1242" s="2659"/>
    </row>
    <row r="1243" spans="12:16" s="3107" customFormat="1">
      <c r="L1243" s="3109"/>
      <c r="M1243" s="3109"/>
      <c r="N1243" s="3109"/>
      <c r="P1243" s="2659"/>
    </row>
    <row r="1244" spans="12:16" s="3107" customFormat="1">
      <c r="L1244" s="3109"/>
      <c r="M1244" s="3109"/>
      <c r="N1244" s="3109"/>
      <c r="P1244" s="2659"/>
    </row>
    <row r="1245" spans="12:16" s="3107" customFormat="1">
      <c r="L1245" s="3109"/>
      <c r="M1245" s="3109"/>
      <c r="N1245" s="3109"/>
      <c r="P1245" s="2659"/>
    </row>
    <row r="1246" spans="12:16" s="3107" customFormat="1">
      <c r="L1246" s="3109"/>
      <c r="M1246" s="3109"/>
      <c r="N1246" s="3109"/>
      <c r="P1246" s="2659"/>
    </row>
    <row r="1247" spans="12:16" s="3107" customFormat="1">
      <c r="L1247" s="3109"/>
      <c r="M1247" s="3109"/>
      <c r="N1247" s="3109"/>
      <c r="P1247" s="2659"/>
    </row>
    <row r="1248" spans="12:16" s="3107" customFormat="1">
      <c r="L1248" s="3109"/>
      <c r="M1248" s="3109"/>
      <c r="N1248" s="3109"/>
      <c r="P1248" s="2659"/>
    </row>
    <row r="1249" spans="12:16" s="3107" customFormat="1">
      <c r="L1249" s="3109"/>
      <c r="M1249" s="3109"/>
      <c r="N1249" s="3109"/>
      <c r="P1249" s="2659"/>
    </row>
    <row r="1250" spans="12:16" s="3107" customFormat="1">
      <c r="L1250" s="3109"/>
      <c r="M1250" s="3109"/>
      <c r="N1250" s="3109"/>
      <c r="P1250" s="2659"/>
    </row>
    <row r="1251" spans="12:16" s="3107" customFormat="1">
      <c r="L1251" s="3109"/>
      <c r="M1251" s="3109"/>
      <c r="N1251" s="3109"/>
      <c r="P1251" s="2659"/>
    </row>
    <row r="1252" spans="12:16" s="3107" customFormat="1">
      <c r="L1252" s="3109"/>
      <c r="M1252" s="3109"/>
      <c r="N1252" s="3109"/>
      <c r="P1252" s="2659"/>
    </row>
    <row r="1253" spans="12:16" s="3107" customFormat="1">
      <c r="L1253" s="3109"/>
      <c r="M1253" s="3109"/>
      <c r="N1253" s="3109"/>
      <c r="P1253" s="2659"/>
    </row>
    <row r="1254" spans="12:16" s="3107" customFormat="1">
      <c r="L1254" s="3109"/>
      <c r="M1254" s="3109"/>
      <c r="N1254" s="3109"/>
      <c r="P1254" s="2659"/>
    </row>
    <row r="1255" spans="12:16" s="3107" customFormat="1">
      <c r="L1255" s="3109"/>
      <c r="M1255" s="3109"/>
      <c r="N1255" s="3109"/>
      <c r="P1255" s="2659"/>
    </row>
    <row r="1256" spans="12:16" s="3107" customFormat="1">
      <c r="L1256" s="3109"/>
      <c r="M1256" s="3109"/>
      <c r="N1256" s="3109"/>
      <c r="P1256" s="2659"/>
    </row>
    <row r="1257" spans="12:16" s="3107" customFormat="1">
      <c r="L1257" s="3109"/>
      <c r="M1257" s="3109"/>
      <c r="N1257" s="3109"/>
      <c r="P1257" s="2659"/>
    </row>
    <row r="1258" spans="12:16" s="3107" customFormat="1">
      <c r="L1258" s="3109"/>
      <c r="M1258" s="3109"/>
      <c r="N1258" s="3109"/>
      <c r="P1258" s="2659"/>
    </row>
    <row r="1259" spans="12:16" s="3107" customFormat="1">
      <c r="L1259" s="3109"/>
      <c r="M1259" s="3109"/>
      <c r="N1259" s="3109"/>
      <c r="P1259" s="2659"/>
    </row>
    <row r="1260" spans="12:16" s="3107" customFormat="1">
      <c r="L1260" s="3109"/>
      <c r="M1260" s="3109"/>
      <c r="N1260" s="3109"/>
      <c r="P1260" s="2659"/>
    </row>
    <row r="1261" spans="12:16" s="3107" customFormat="1">
      <c r="L1261" s="3109"/>
      <c r="M1261" s="3109"/>
      <c r="N1261" s="3109"/>
      <c r="P1261" s="2659"/>
    </row>
    <row r="1262" spans="12:16" s="3107" customFormat="1">
      <c r="L1262" s="3109"/>
      <c r="M1262" s="3109"/>
      <c r="N1262" s="3109"/>
      <c r="P1262" s="2659"/>
    </row>
    <row r="1263" spans="12:16" s="3107" customFormat="1">
      <c r="L1263" s="3109"/>
      <c r="M1263" s="3109"/>
      <c r="N1263" s="3109"/>
      <c r="P1263" s="2659"/>
    </row>
    <row r="1264" spans="12:16" s="3107" customFormat="1">
      <c r="L1264" s="3109"/>
      <c r="M1264" s="3109"/>
      <c r="N1264" s="3109"/>
      <c r="P1264" s="2659"/>
    </row>
    <row r="1265" spans="12:16" s="3107" customFormat="1">
      <c r="L1265" s="3109"/>
      <c r="M1265" s="3109"/>
      <c r="N1265" s="3109"/>
      <c r="P1265" s="2659"/>
    </row>
    <row r="1266" spans="12:16" s="3107" customFormat="1">
      <c r="L1266" s="3109"/>
      <c r="M1266" s="3109"/>
      <c r="N1266" s="3109"/>
      <c r="P1266" s="2659"/>
    </row>
    <row r="1267" spans="12:16" s="3107" customFormat="1">
      <c r="L1267" s="3109"/>
      <c r="M1267" s="3109"/>
      <c r="N1267" s="3109"/>
      <c r="P1267" s="2659"/>
    </row>
    <row r="1268" spans="12:16" s="3107" customFormat="1">
      <c r="L1268" s="3109"/>
      <c r="M1268" s="3109"/>
      <c r="N1268" s="3109"/>
      <c r="P1268" s="2659"/>
    </row>
    <row r="1269" spans="12:16" s="3107" customFormat="1">
      <c r="L1269" s="3109"/>
      <c r="M1269" s="3109"/>
      <c r="N1269" s="3109"/>
      <c r="P1269" s="2659"/>
    </row>
    <row r="1270" spans="12:16" s="3107" customFormat="1">
      <c r="L1270" s="3109"/>
      <c r="M1270" s="3109"/>
      <c r="N1270" s="3109"/>
      <c r="P1270" s="2659"/>
    </row>
    <row r="1271" spans="12:16" s="3107" customFormat="1">
      <c r="L1271" s="3109"/>
      <c r="M1271" s="3109"/>
      <c r="N1271" s="3109"/>
      <c r="P1271" s="2659"/>
    </row>
    <row r="1272" spans="12:16" s="3107" customFormat="1">
      <c r="L1272" s="3109"/>
      <c r="M1272" s="3109"/>
      <c r="N1272" s="3109"/>
      <c r="P1272" s="2659"/>
    </row>
    <row r="1273" spans="12:16" s="3107" customFormat="1">
      <c r="L1273" s="3109"/>
      <c r="M1273" s="3109"/>
      <c r="N1273" s="3109"/>
      <c r="P1273" s="2659"/>
    </row>
    <row r="1274" spans="12:16" s="3107" customFormat="1">
      <c r="L1274" s="3109"/>
      <c r="M1274" s="3109"/>
      <c r="N1274" s="3109"/>
      <c r="P1274" s="2659"/>
    </row>
    <row r="1275" spans="12:16" s="3107" customFormat="1">
      <c r="L1275" s="3109"/>
      <c r="M1275" s="3109"/>
      <c r="N1275" s="3109"/>
      <c r="P1275" s="2659"/>
    </row>
    <row r="1276" spans="12:16" s="3107" customFormat="1">
      <c r="L1276" s="3109"/>
      <c r="M1276" s="3109"/>
      <c r="N1276" s="3109"/>
      <c r="P1276" s="2659"/>
    </row>
    <row r="1277" spans="12:16" s="3107" customFormat="1">
      <c r="L1277" s="3109"/>
      <c r="M1277" s="3109"/>
      <c r="N1277" s="3109"/>
      <c r="P1277" s="2659"/>
    </row>
    <row r="1278" spans="12:16" s="3107" customFormat="1">
      <c r="L1278" s="3109"/>
      <c r="M1278" s="3109"/>
      <c r="N1278" s="3109"/>
      <c r="P1278" s="2659"/>
    </row>
    <row r="1279" spans="12:16" s="3107" customFormat="1">
      <c r="L1279" s="3109"/>
      <c r="M1279" s="3109"/>
      <c r="N1279" s="3109"/>
      <c r="P1279" s="2659"/>
    </row>
    <row r="1280" spans="12:16" s="3107" customFormat="1">
      <c r="L1280" s="3109"/>
      <c r="M1280" s="3109"/>
      <c r="N1280" s="3109"/>
      <c r="P1280" s="2659"/>
    </row>
    <row r="1281" spans="12:16" s="3107" customFormat="1">
      <c r="L1281" s="3109"/>
      <c r="M1281" s="3109"/>
      <c r="N1281" s="3109"/>
      <c r="P1281" s="2659"/>
    </row>
    <row r="1282" spans="12:16" s="3107" customFormat="1">
      <c r="L1282" s="3109"/>
      <c r="M1282" s="3109"/>
      <c r="N1282" s="3109"/>
      <c r="P1282" s="2659"/>
    </row>
    <row r="1283" spans="12:16" s="3107" customFormat="1">
      <c r="L1283" s="3109"/>
      <c r="M1283" s="3109"/>
      <c r="N1283" s="3109"/>
      <c r="P1283" s="2659"/>
    </row>
    <row r="1284" spans="12:16" s="3107" customFormat="1">
      <c r="L1284" s="3109"/>
      <c r="M1284" s="3109"/>
      <c r="N1284" s="3109"/>
      <c r="P1284" s="2659"/>
    </row>
    <row r="1285" spans="12:16" s="3107" customFormat="1">
      <c r="L1285" s="3109"/>
      <c r="M1285" s="3109"/>
      <c r="N1285" s="3109"/>
      <c r="P1285" s="2659"/>
    </row>
    <row r="1286" spans="12:16" s="3107" customFormat="1">
      <c r="L1286" s="3109"/>
      <c r="M1286" s="3109"/>
      <c r="N1286" s="3109"/>
      <c r="P1286" s="2659"/>
    </row>
    <row r="1287" spans="12:16" s="3107" customFormat="1">
      <c r="L1287" s="3109"/>
      <c r="M1287" s="3109"/>
      <c r="N1287" s="3109"/>
      <c r="P1287" s="2659"/>
    </row>
    <row r="1288" spans="12:16" s="3107" customFormat="1">
      <c r="L1288" s="3109"/>
      <c r="M1288" s="3109"/>
      <c r="N1288" s="3109"/>
      <c r="P1288" s="2659"/>
    </row>
    <row r="1289" spans="12:16" s="3107" customFormat="1">
      <c r="L1289" s="3109"/>
      <c r="M1289" s="3109"/>
      <c r="N1289" s="3109"/>
      <c r="P1289" s="2659"/>
    </row>
    <row r="1290" spans="12:16" s="3107" customFormat="1">
      <c r="L1290" s="3109"/>
      <c r="M1290" s="3109"/>
      <c r="N1290" s="3109"/>
      <c r="P1290" s="2659"/>
    </row>
    <row r="1291" spans="12:16" s="3107" customFormat="1">
      <c r="L1291" s="3109"/>
      <c r="M1291" s="3109"/>
      <c r="N1291" s="3109"/>
      <c r="P1291" s="2659"/>
    </row>
    <row r="1292" spans="12:16" s="3107" customFormat="1">
      <c r="L1292" s="3109"/>
      <c r="M1292" s="3109"/>
      <c r="N1292" s="3109"/>
      <c r="P1292" s="2659"/>
    </row>
    <row r="1293" spans="12:16" s="3107" customFormat="1">
      <c r="L1293" s="3109"/>
      <c r="M1293" s="3109"/>
      <c r="N1293" s="3109"/>
      <c r="P1293" s="2659"/>
    </row>
    <row r="1294" spans="12:16" s="3107" customFormat="1">
      <c r="L1294" s="3109"/>
      <c r="M1294" s="3109"/>
      <c r="N1294" s="3109"/>
      <c r="P1294" s="2659"/>
    </row>
    <row r="1295" spans="12:16" s="3107" customFormat="1">
      <c r="L1295" s="3109"/>
      <c r="M1295" s="3109"/>
      <c r="N1295" s="3109"/>
      <c r="P1295" s="2659"/>
    </row>
    <row r="1296" spans="12:16" s="3107" customFormat="1">
      <c r="L1296" s="3109"/>
      <c r="M1296" s="3109"/>
      <c r="N1296" s="3109"/>
      <c r="P1296" s="2659"/>
    </row>
    <row r="1297" spans="12:16" s="3107" customFormat="1">
      <c r="L1297" s="3109"/>
      <c r="M1297" s="3109"/>
      <c r="N1297" s="3109"/>
      <c r="P1297" s="2659"/>
    </row>
    <row r="1298" spans="12:16" s="3107" customFormat="1">
      <c r="L1298" s="3109"/>
      <c r="M1298" s="3109"/>
      <c r="N1298" s="3109"/>
      <c r="P1298" s="2659"/>
    </row>
    <row r="1299" spans="12:16" s="3107" customFormat="1">
      <c r="L1299" s="3109"/>
      <c r="M1299" s="3109"/>
      <c r="N1299" s="3109"/>
      <c r="P1299" s="2659"/>
    </row>
    <row r="1300" spans="12:16" s="3107" customFormat="1">
      <c r="L1300" s="3109"/>
      <c r="M1300" s="3109"/>
      <c r="N1300" s="3109"/>
      <c r="P1300" s="2659"/>
    </row>
    <row r="1301" spans="12:16" s="3107" customFormat="1">
      <c r="L1301" s="3109"/>
      <c r="M1301" s="3109"/>
      <c r="N1301" s="3109"/>
      <c r="P1301" s="2659"/>
    </row>
    <row r="1302" spans="12:16" s="3107" customFormat="1">
      <c r="L1302" s="3109"/>
      <c r="M1302" s="3109"/>
      <c r="N1302" s="3109"/>
      <c r="P1302" s="2659"/>
    </row>
    <row r="1303" spans="12:16" s="3107" customFormat="1">
      <c r="L1303" s="3109"/>
      <c r="M1303" s="3109"/>
      <c r="N1303" s="3109"/>
      <c r="P1303" s="2659"/>
    </row>
    <row r="1304" spans="12:16" s="3107" customFormat="1">
      <c r="L1304" s="3109"/>
      <c r="M1304" s="3109"/>
      <c r="N1304" s="3109"/>
      <c r="P1304" s="2659"/>
    </row>
    <row r="1305" spans="12:16" s="3107" customFormat="1">
      <c r="L1305" s="3109"/>
      <c r="M1305" s="3109"/>
      <c r="N1305" s="3109"/>
      <c r="P1305" s="2659"/>
    </row>
    <row r="1306" spans="12:16" s="3107" customFormat="1">
      <c r="L1306" s="3109"/>
      <c r="M1306" s="3109"/>
      <c r="N1306" s="3109"/>
      <c r="P1306" s="2659"/>
    </row>
    <row r="1307" spans="12:16" s="3107" customFormat="1">
      <c r="L1307" s="3109"/>
      <c r="M1307" s="3109"/>
      <c r="N1307" s="3109"/>
      <c r="P1307" s="2659"/>
    </row>
    <row r="1308" spans="12:16" s="3107" customFormat="1">
      <c r="L1308" s="3109"/>
      <c r="M1308" s="3109"/>
      <c r="N1308" s="3109"/>
      <c r="P1308" s="2659"/>
    </row>
    <row r="1309" spans="12:16" s="3107" customFormat="1">
      <c r="L1309" s="3109"/>
      <c r="M1309" s="3109"/>
      <c r="N1309" s="3109"/>
      <c r="P1309" s="2659"/>
    </row>
    <row r="1310" spans="12:16" s="3107" customFormat="1">
      <c r="L1310" s="3109"/>
      <c r="M1310" s="3109"/>
      <c r="N1310" s="3109"/>
      <c r="P1310" s="2659"/>
    </row>
    <row r="1311" spans="12:16" s="3107" customFormat="1">
      <c r="L1311" s="3109"/>
      <c r="M1311" s="3109"/>
      <c r="N1311" s="3109"/>
      <c r="P1311" s="2659"/>
    </row>
    <row r="1312" spans="12:16" s="3107" customFormat="1">
      <c r="L1312" s="3109"/>
      <c r="M1312" s="3109"/>
      <c r="N1312" s="3109"/>
      <c r="P1312" s="2659"/>
    </row>
    <row r="1313" spans="12:16" s="3107" customFormat="1">
      <c r="L1313" s="3109"/>
      <c r="M1313" s="3109"/>
      <c r="N1313" s="3109"/>
      <c r="P1313" s="2659"/>
    </row>
    <row r="1314" spans="12:16" s="3107" customFormat="1">
      <c r="L1314" s="3109"/>
      <c r="M1314" s="3109"/>
      <c r="N1314" s="3109"/>
      <c r="P1314" s="2659"/>
    </row>
    <row r="1315" spans="12:16" s="3107" customFormat="1">
      <c r="L1315" s="3109"/>
      <c r="M1315" s="3109"/>
      <c r="N1315" s="3109"/>
      <c r="P1315" s="2659"/>
    </row>
    <row r="1316" spans="12:16" s="3107" customFormat="1">
      <c r="L1316" s="3109"/>
      <c r="M1316" s="3109"/>
      <c r="N1316" s="3109"/>
      <c r="P1316" s="2659"/>
    </row>
    <row r="1317" spans="12:16" s="3107" customFormat="1">
      <c r="L1317" s="3109"/>
      <c r="M1317" s="3109"/>
      <c r="N1317" s="3109"/>
      <c r="P1317" s="2659"/>
    </row>
    <row r="1318" spans="12:16" s="3107" customFormat="1">
      <c r="L1318" s="3109"/>
      <c r="M1318" s="3109"/>
      <c r="N1318" s="3109"/>
      <c r="P1318" s="2659"/>
    </row>
    <row r="1319" spans="12:16" s="3107" customFormat="1">
      <c r="L1319" s="3109"/>
      <c r="M1319" s="3109"/>
      <c r="N1319" s="3109"/>
      <c r="P1319" s="2659"/>
    </row>
    <row r="1320" spans="12:16" s="3107" customFormat="1">
      <c r="L1320" s="3109"/>
      <c r="M1320" s="3109"/>
      <c r="N1320" s="3109"/>
      <c r="P1320" s="2659"/>
    </row>
    <row r="1321" spans="12:16" s="3107" customFormat="1">
      <c r="L1321" s="3109"/>
      <c r="M1321" s="3109"/>
      <c r="N1321" s="3109"/>
      <c r="P1321" s="2659"/>
    </row>
    <row r="1322" spans="12:16" s="3107" customFormat="1">
      <c r="L1322" s="3109"/>
      <c r="M1322" s="3109"/>
      <c r="N1322" s="3109"/>
      <c r="P1322" s="2659"/>
    </row>
    <row r="1323" spans="12:16" s="3107" customFormat="1">
      <c r="L1323" s="3109"/>
      <c r="M1323" s="3109"/>
      <c r="N1323" s="3109"/>
      <c r="P1323" s="2659"/>
    </row>
    <row r="1324" spans="12:16" s="3107" customFormat="1">
      <c r="L1324" s="3109"/>
      <c r="M1324" s="3109"/>
      <c r="N1324" s="3109"/>
      <c r="P1324" s="2659"/>
    </row>
    <row r="1325" spans="12:16" s="3107" customFormat="1">
      <c r="L1325" s="3109"/>
      <c r="M1325" s="3109"/>
      <c r="N1325" s="3109"/>
      <c r="P1325" s="2659"/>
    </row>
    <row r="1326" spans="12:16" s="3107" customFormat="1">
      <c r="L1326" s="3109"/>
      <c r="M1326" s="3109"/>
      <c r="N1326" s="3109"/>
      <c r="P1326" s="2659"/>
    </row>
    <row r="1327" spans="12:16" s="3107" customFormat="1">
      <c r="L1327" s="3109"/>
      <c r="M1327" s="3109"/>
      <c r="N1327" s="3109"/>
      <c r="P1327" s="2659"/>
    </row>
    <row r="1328" spans="12:16" s="3107" customFormat="1">
      <c r="L1328" s="3109"/>
      <c r="M1328" s="3109"/>
      <c r="N1328" s="3109"/>
      <c r="P1328" s="2659"/>
    </row>
    <row r="1329" spans="12:16" s="3107" customFormat="1">
      <c r="L1329" s="3109"/>
      <c r="M1329" s="3109"/>
      <c r="N1329" s="3109"/>
      <c r="P1329" s="2659"/>
    </row>
    <row r="1330" spans="12:16" s="3107" customFormat="1">
      <c r="L1330" s="3109"/>
      <c r="M1330" s="3109"/>
      <c r="N1330" s="3109"/>
      <c r="P1330" s="2659"/>
    </row>
    <row r="1331" spans="12:16" s="3107" customFormat="1">
      <c r="L1331" s="3109"/>
      <c r="M1331" s="3109"/>
      <c r="N1331" s="3109"/>
      <c r="P1331" s="2659"/>
    </row>
    <row r="1332" spans="12:16" s="3107" customFormat="1">
      <c r="L1332" s="3109"/>
      <c r="M1332" s="3109"/>
      <c r="N1332" s="3109"/>
      <c r="P1332" s="2659"/>
    </row>
    <row r="1333" spans="12:16" s="3107" customFormat="1">
      <c r="L1333" s="3109"/>
      <c r="M1333" s="3109"/>
      <c r="N1333" s="3109"/>
      <c r="P1333" s="2659"/>
    </row>
    <row r="1334" spans="12:16" s="3107" customFormat="1">
      <c r="L1334" s="3109"/>
      <c r="M1334" s="3109"/>
      <c r="N1334" s="3109"/>
      <c r="P1334" s="2659"/>
    </row>
    <row r="1335" spans="12:16" s="3107" customFormat="1">
      <c r="L1335" s="3109"/>
      <c r="M1335" s="3109"/>
      <c r="N1335" s="3109"/>
      <c r="P1335" s="2659"/>
    </row>
    <row r="1336" spans="12:16" s="3107" customFormat="1">
      <c r="L1336" s="3109"/>
      <c r="M1336" s="3109"/>
      <c r="N1336" s="3109"/>
      <c r="P1336" s="2659"/>
    </row>
    <row r="1337" spans="12:16" s="3107" customFormat="1">
      <c r="L1337" s="3109"/>
      <c r="M1337" s="3109"/>
      <c r="N1337" s="3109"/>
      <c r="P1337" s="2659"/>
    </row>
    <row r="1338" spans="12:16" s="3107" customFormat="1">
      <c r="L1338" s="3109"/>
      <c r="M1338" s="3109"/>
      <c r="N1338" s="3109"/>
      <c r="P1338" s="2659"/>
    </row>
    <row r="1339" spans="12:16" s="3107" customFormat="1">
      <c r="L1339" s="3109"/>
      <c r="M1339" s="3109"/>
      <c r="N1339" s="3109"/>
      <c r="P1339" s="2659"/>
    </row>
    <row r="1340" spans="12:16" s="3107" customFormat="1">
      <c r="L1340" s="3109"/>
      <c r="M1340" s="3109"/>
      <c r="N1340" s="3109"/>
      <c r="P1340" s="2659"/>
    </row>
    <row r="1341" spans="12:16" s="3107" customFormat="1">
      <c r="L1341" s="3109"/>
      <c r="M1341" s="3109"/>
      <c r="N1341" s="3109"/>
      <c r="P1341" s="2659"/>
    </row>
    <row r="1342" spans="12:16" s="3107" customFormat="1">
      <c r="L1342" s="3109"/>
      <c r="M1342" s="3109"/>
      <c r="N1342" s="3109"/>
      <c r="P1342" s="2659"/>
    </row>
    <row r="1343" spans="12:16" s="3107" customFormat="1">
      <c r="L1343" s="3109"/>
      <c r="M1343" s="3109"/>
      <c r="N1343" s="3109"/>
      <c r="P1343" s="2659"/>
    </row>
    <row r="1344" spans="12:16" s="3107" customFormat="1">
      <c r="L1344" s="3109"/>
      <c r="M1344" s="3109"/>
      <c r="N1344" s="3109"/>
      <c r="P1344" s="2659"/>
    </row>
    <row r="1345" spans="12:16" s="3107" customFormat="1">
      <c r="L1345" s="3109"/>
      <c r="M1345" s="3109"/>
      <c r="N1345" s="3109"/>
      <c r="P1345" s="2659"/>
    </row>
    <row r="1346" spans="12:16" s="3107" customFormat="1">
      <c r="L1346" s="3109"/>
      <c r="M1346" s="3109"/>
      <c r="N1346" s="3109"/>
      <c r="P1346" s="2659"/>
    </row>
    <row r="1347" spans="12:16" s="3107" customFormat="1">
      <c r="L1347" s="3109"/>
      <c r="M1347" s="3109"/>
      <c r="N1347" s="3109"/>
      <c r="P1347" s="2659"/>
    </row>
    <row r="1348" spans="12:16" s="3107" customFormat="1">
      <c r="L1348" s="3109"/>
      <c r="M1348" s="3109"/>
      <c r="N1348" s="3109"/>
      <c r="P1348" s="2659"/>
    </row>
    <row r="1349" spans="12:16" s="3107" customFormat="1">
      <c r="L1349" s="3109"/>
      <c r="M1349" s="3109"/>
      <c r="N1349" s="3109"/>
      <c r="P1349" s="2659"/>
    </row>
    <row r="1350" spans="12:16" s="3107" customFormat="1">
      <c r="L1350" s="3109"/>
      <c r="M1350" s="3109"/>
      <c r="N1350" s="3109"/>
      <c r="P1350" s="2659"/>
    </row>
    <row r="1351" spans="12:16" s="3107" customFormat="1">
      <c r="L1351" s="3109"/>
      <c r="M1351" s="3109"/>
      <c r="N1351" s="3109"/>
      <c r="P1351" s="2659"/>
    </row>
    <row r="1352" spans="12:16" s="3107" customFormat="1">
      <c r="L1352" s="3109"/>
      <c r="M1352" s="3109"/>
      <c r="N1352" s="3109"/>
      <c r="P1352" s="2659"/>
    </row>
    <row r="1353" spans="12:16" s="3107" customFormat="1">
      <c r="L1353" s="3109"/>
      <c r="M1353" s="3109"/>
      <c r="N1353" s="3109"/>
      <c r="P1353" s="2659"/>
    </row>
    <row r="1354" spans="12:16" s="3107" customFormat="1">
      <c r="L1354" s="3109"/>
      <c r="M1354" s="3109"/>
      <c r="N1354" s="3109"/>
      <c r="P1354" s="2659"/>
    </row>
    <row r="1355" spans="12:16" s="3107" customFormat="1">
      <c r="L1355" s="3109"/>
      <c r="M1355" s="3109"/>
      <c r="N1355" s="3109"/>
      <c r="P1355" s="2659"/>
    </row>
    <row r="1356" spans="12:16" s="3107" customFormat="1">
      <c r="L1356" s="3109"/>
      <c r="M1356" s="3109"/>
      <c r="N1356" s="3109"/>
      <c r="P1356" s="2659"/>
    </row>
    <row r="1357" spans="12:16" s="3107" customFormat="1">
      <c r="L1357" s="3109"/>
      <c r="M1357" s="3109"/>
      <c r="N1357" s="3109"/>
      <c r="P1357" s="2659"/>
    </row>
    <row r="1358" spans="12:16" s="3107" customFormat="1">
      <c r="L1358" s="3109"/>
      <c r="M1358" s="3109"/>
      <c r="N1358" s="3109"/>
      <c r="P1358" s="2659"/>
    </row>
    <row r="1359" spans="12:16" s="3107" customFormat="1">
      <c r="L1359" s="3109"/>
      <c r="M1359" s="3109"/>
      <c r="N1359" s="3109"/>
      <c r="P1359" s="2659"/>
    </row>
    <row r="1360" spans="12:16" s="3107" customFormat="1">
      <c r="L1360" s="3109"/>
      <c r="M1360" s="3109"/>
      <c r="N1360" s="3109"/>
      <c r="P1360" s="2659"/>
    </row>
    <row r="1361" spans="12:16" s="3107" customFormat="1">
      <c r="L1361" s="3109"/>
      <c r="M1361" s="3109"/>
      <c r="N1361" s="3109"/>
      <c r="P1361" s="2659"/>
    </row>
    <row r="1362" spans="12:16" s="3107" customFormat="1">
      <c r="L1362" s="3109"/>
      <c r="M1362" s="3109"/>
      <c r="N1362" s="3109"/>
      <c r="P1362" s="2659"/>
    </row>
    <row r="1363" spans="12:16" s="3107" customFormat="1">
      <c r="L1363" s="3109"/>
      <c r="M1363" s="3109"/>
      <c r="N1363" s="3109"/>
      <c r="P1363" s="2659"/>
    </row>
    <row r="1364" spans="12:16" s="3107" customFormat="1">
      <c r="L1364" s="3109"/>
      <c r="M1364" s="3109"/>
      <c r="N1364" s="3109"/>
      <c r="P1364" s="2659"/>
    </row>
    <row r="1365" spans="12:16" s="3107" customFormat="1">
      <c r="L1365" s="3109"/>
      <c r="M1365" s="3109"/>
      <c r="N1365" s="3109"/>
      <c r="P1365" s="2659"/>
    </row>
    <row r="1366" spans="12:16" s="3107" customFormat="1">
      <c r="L1366" s="3109"/>
      <c r="M1366" s="3109"/>
      <c r="N1366" s="3109"/>
      <c r="P1366" s="2659"/>
    </row>
    <row r="1367" spans="12:16" s="3107" customFormat="1">
      <c r="L1367" s="3109"/>
      <c r="M1367" s="3109"/>
      <c r="N1367" s="3109"/>
      <c r="P1367" s="2659"/>
    </row>
    <row r="1368" spans="12:16" s="3107" customFormat="1">
      <c r="L1368" s="3109"/>
      <c r="M1368" s="3109"/>
      <c r="N1368" s="3109"/>
      <c r="P1368" s="2659"/>
    </row>
    <row r="1369" spans="12:16" s="3107" customFormat="1">
      <c r="L1369" s="3109"/>
      <c r="M1369" s="3109"/>
      <c r="N1369" s="3109"/>
      <c r="P1369" s="2659"/>
    </row>
    <row r="1370" spans="12:16" s="3107" customFormat="1">
      <c r="L1370" s="3109"/>
      <c r="M1370" s="3109"/>
      <c r="N1370" s="3109"/>
      <c r="P1370" s="2659"/>
    </row>
    <row r="1371" spans="12:16" s="3107" customFormat="1">
      <c r="L1371" s="3109"/>
      <c r="M1371" s="3109"/>
      <c r="N1371" s="3109"/>
      <c r="P1371" s="2659"/>
    </row>
    <row r="1372" spans="12:16" s="3107" customFormat="1">
      <c r="L1372" s="3109"/>
      <c r="M1372" s="3109"/>
      <c r="N1372" s="3109"/>
      <c r="P1372" s="2659"/>
    </row>
    <row r="1373" spans="12:16" s="3107" customFormat="1">
      <c r="L1373" s="3109"/>
      <c r="M1373" s="3109"/>
      <c r="N1373" s="3109"/>
      <c r="P1373" s="2659"/>
    </row>
    <row r="1374" spans="12:16" s="3107" customFormat="1">
      <c r="L1374" s="3109"/>
      <c r="M1374" s="3109"/>
      <c r="N1374" s="3109"/>
      <c r="P1374" s="2659"/>
    </row>
    <row r="1375" spans="12:16" s="3107" customFormat="1">
      <c r="L1375" s="3109"/>
      <c r="M1375" s="3109"/>
      <c r="N1375" s="3109"/>
      <c r="P1375" s="2659"/>
    </row>
    <row r="1376" spans="12:16" s="3107" customFormat="1">
      <c r="L1376" s="3109"/>
      <c r="M1376" s="3109"/>
      <c r="N1376" s="3109"/>
      <c r="P1376" s="2659"/>
    </row>
    <row r="1377" spans="12:16" s="3107" customFormat="1">
      <c r="L1377" s="3109"/>
      <c r="M1377" s="3109"/>
      <c r="N1377" s="3109"/>
      <c r="P1377" s="2659"/>
    </row>
    <row r="1378" spans="12:16" s="3107" customFormat="1">
      <c r="L1378" s="3109"/>
      <c r="M1378" s="3109"/>
      <c r="N1378" s="3109"/>
      <c r="P1378" s="2659"/>
    </row>
    <row r="1379" spans="12:16" s="3107" customFormat="1">
      <c r="L1379" s="3109"/>
      <c r="M1379" s="3109"/>
      <c r="N1379" s="3109"/>
      <c r="P1379" s="2659"/>
    </row>
    <row r="1380" spans="12:16" s="3107" customFormat="1">
      <c r="L1380" s="3109"/>
      <c r="M1380" s="3109"/>
      <c r="N1380" s="3109"/>
      <c r="P1380" s="2659"/>
    </row>
    <row r="1381" spans="12:16" s="3107" customFormat="1">
      <c r="L1381" s="3109"/>
      <c r="M1381" s="3109"/>
      <c r="N1381" s="3109"/>
      <c r="P1381" s="2659"/>
    </row>
    <row r="1382" spans="12:16" s="3107" customFormat="1">
      <c r="L1382" s="3109"/>
      <c r="M1382" s="3109"/>
      <c r="N1382" s="3109"/>
      <c r="P1382" s="2659"/>
    </row>
    <row r="1383" spans="12:16" s="3107" customFormat="1">
      <c r="L1383" s="3109"/>
      <c r="M1383" s="3109"/>
      <c r="N1383" s="3109"/>
      <c r="P1383" s="2659"/>
    </row>
    <row r="1384" spans="12:16" s="3107" customFormat="1">
      <c r="L1384" s="3109"/>
      <c r="M1384" s="3109"/>
      <c r="N1384" s="3109"/>
      <c r="P1384" s="2659"/>
    </row>
    <row r="1385" spans="12:16" s="3107" customFormat="1">
      <c r="L1385" s="3109"/>
      <c r="M1385" s="3109"/>
      <c r="N1385" s="3109"/>
      <c r="P1385" s="2659"/>
    </row>
    <row r="1386" spans="12:16" s="3107" customFormat="1">
      <c r="L1386" s="3109"/>
      <c r="M1386" s="3109"/>
      <c r="N1386" s="3109"/>
      <c r="P1386" s="2659"/>
    </row>
    <row r="1387" spans="12:16" s="3107" customFormat="1">
      <c r="L1387" s="3109"/>
      <c r="M1387" s="3109"/>
      <c r="N1387" s="3109"/>
      <c r="P1387" s="2659"/>
    </row>
    <row r="1388" spans="12:16" s="3107" customFormat="1">
      <c r="L1388" s="3109"/>
      <c r="M1388" s="3109"/>
      <c r="N1388" s="3109"/>
      <c r="P1388" s="2659"/>
    </row>
    <row r="1389" spans="12:16" s="3107" customFormat="1">
      <c r="L1389" s="3109"/>
      <c r="M1389" s="3109"/>
      <c r="N1389" s="3109"/>
      <c r="P1389" s="2659"/>
    </row>
    <row r="1390" spans="12:16" s="3107" customFormat="1">
      <c r="L1390" s="3109"/>
      <c r="M1390" s="3109"/>
      <c r="N1390" s="3109"/>
      <c r="P1390" s="2659"/>
    </row>
    <row r="1391" spans="12:16" s="3107" customFormat="1">
      <c r="L1391" s="3109"/>
      <c r="M1391" s="3109"/>
      <c r="N1391" s="3109"/>
      <c r="P1391" s="2659"/>
    </row>
    <row r="1392" spans="12:16" s="3107" customFormat="1">
      <c r="L1392" s="3109"/>
      <c r="M1392" s="3109"/>
      <c r="N1392" s="3109"/>
      <c r="P1392" s="2659"/>
    </row>
    <row r="1393" spans="12:16" s="3107" customFormat="1">
      <c r="L1393" s="3109"/>
      <c r="M1393" s="3109"/>
      <c r="N1393" s="3109"/>
      <c r="P1393" s="2659"/>
    </row>
    <row r="1394" spans="12:16" s="3107" customFormat="1">
      <c r="L1394" s="3109"/>
      <c r="M1394" s="3109"/>
      <c r="N1394" s="3109"/>
      <c r="P1394" s="2659"/>
    </row>
    <row r="1395" spans="12:16" s="3107" customFormat="1">
      <c r="L1395" s="3109"/>
      <c r="M1395" s="3109"/>
      <c r="N1395" s="3109"/>
      <c r="P1395" s="2659"/>
    </row>
    <row r="1396" spans="12:16" s="3107" customFormat="1">
      <c r="L1396" s="3109"/>
      <c r="M1396" s="3109"/>
      <c r="N1396" s="3109"/>
      <c r="P1396" s="2659"/>
    </row>
    <row r="1397" spans="12:16" s="3107" customFormat="1">
      <c r="L1397" s="3109"/>
      <c r="M1397" s="3109"/>
      <c r="N1397" s="3109"/>
      <c r="P1397" s="2659"/>
    </row>
    <row r="1398" spans="12:16" s="3107" customFormat="1">
      <c r="L1398" s="3109"/>
      <c r="M1398" s="3109"/>
      <c r="N1398" s="3109"/>
      <c r="P1398" s="2659"/>
    </row>
    <row r="1399" spans="12:16" s="3107" customFormat="1">
      <c r="L1399" s="3109"/>
      <c r="M1399" s="3109"/>
      <c r="N1399" s="3109"/>
      <c r="P1399" s="2659"/>
    </row>
    <row r="1400" spans="12:16" s="3107" customFormat="1">
      <c r="L1400" s="3109"/>
      <c r="M1400" s="3109"/>
      <c r="N1400" s="3109"/>
      <c r="P1400" s="2659"/>
    </row>
    <row r="1401" spans="12:16" s="3107" customFormat="1">
      <c r="L1401" s="3109"/>
      <c r="M1401" s="3109"/>
      <c r="N1401" s="3109"/>
      <c r="P1401" s="2659"/>
    </row>
    <row r="1402" spans="12:16" s="3107" customFormat="1">
      <c r="L1402" s="3109"/>
      <c r="M1402" s="3109"/>
      <c r="N1402" s="3109"/>
      <c r="P1402" s="2659"/>
    </row>
    <row r="1403" spans="12:16" s="3107" customFormat="1">
      <c r="L1403" s="3109"/>
      <c r="M1403" s="3109"/>
      <c r="N1403" s="3109"/>
      <c r="P1403" s="2659"/>
    </row>
    <row r="1404" spans="12:16" s="3107" customFormat="1">
      <c r="L1404" s="3109"/>
      <c r="M1404" s="3109"/>
      <c r="N1404" s="3109"/>
      <c r="P1404" s="2659"/>
    </row>
    <row r="1405" spans="12:16" s="3107" customFormat="1">
      <c r="L1405" s="3109"/>
      <c r="M1405" s="3109"/>
      <c r="N1405" s="3109"/>
      <c r="P1405" s="2659"/>
    </row>
    <row r="1406" spans="12:16" s="3107" customFormat="1">
      <c r="L1406" s="3109"/>
      <c r="M1406" s="3109"/>
      <c r="N1406" s="3109"/>
      <c r="P1406" s="2659"/>
    </row>
    <row r="1407" spans="12:16" s="3107" customFormat="1">
      <c r="L1407" s="3109"/>
      <c r="M1407" s="3109"/>
      <c r="N1407" s="3109"/>
      <c r="P1407" s="2659"/>
    </row>
    <row r="1408" spans="12:16" s="3107" customFormat="1">
      <c r="L1408" s="3109"/>
      <c r="M1408" s="3109"/>
      <c r="N1408" s="3109"/>
      <c r="P1408" s="2659"/>
    </row>
    <row r="1409" spans="12:16" s="3107" customFormat="1">
      <c r="L1409" s="3109"/>
      <c r="M1409" s="3109"/>
      <c r="N1409" s="3109"/>
      <c r="P1409" s="2659"/>
    </row>
    <row r="1410" spans="12:16" s="3107" customFormat="1">
      <c r="L1410" s="3109"/>
      <c r="M1410" s="3109"/>
      <c r="N1410" s="3109"/>
      <c r="P1410" s="2659"/>
    </row>
    <row r="1411" spans="12:16" s="3107" customFormat="1">
      <c r="L1411" s="3109"/>
      <c r="M1411" s="3109"/>
      <c r="N1411" s="3109"/>
      <c r="P1411" s="2659"/>
    </row>
    <row r="1412" spans="12:16" s="3107" customFormat="1">
      <c r="L1412" s="3109"/>
      <c r="M1412" s="3109"/>
      <c r="N1412" s="3109"/>
      <c r="P1412" s="2659"/>
    </row>
    <row r="1413" spans="12:16" s="3107" customFormat="1">
      <c r="L1413" s="3109"/>
      <c r="M1413" s="3109"/>
      <c r="N1413" s="3109"/>
      <c r="P1413" s="2659"/>
    </row>
    <row r="1414" spans="12:16" s="3107" customFormat="1">
      <c r="L1414" s="3109"/>
      <c r="M1414" s="3109"/>
      <c r="N1414" s="3109"/>
      <c r="P1414" s="2659"/>
    </row>
    <row r="1415" spans="12:16" s="3107" customFormat="1">
      <c r="L1415" s="3109"/>
      <c r="M1415" s="3109"/>
      <c r="N1415" s="3109"/>
      <c r="P1415" s="2659"/>
    </row>
    <row r="1416" spans="12:16" s="3107" customFormat="1">
      <c r="L1416" s="3109"/>
      <c r="M1416" s="3109"/>
      <c r="N1416" s="3109"/>
      <c r="P1416" s="2659"/>
    </row>
    <row r="1417" spans="12:16" s="3107" customFormat="1">
      <c r="L1417" s="3109"/>
      <c r="M1417" s="3109"/>
      <c r="N1417" s="3109"/>
      <c r="P1417" s="2659"/>
    </row>
    <row r="1418" spans="12:16" s="3107" customFormat="1">
      <c r="L1418" s="3109"/>
      <c r="M1418" s="3109"/>
      <c r="N1418" s="3109"/>
      <c r="P1418" s="2659"/>
    </row>
    <row r="1419" spans="12:16" s="3107" customFormat="1">
      <c r="L1419" s="3109"/>
      <c r="M1419" s="3109"/>
      <c r="N1419" s="3109"/>
      <c r="P1419" s="2659"/>
    </row>
    <row r="1420" spans="12:16" s="3107" customFormat="1">
      <c r="L1420" s="3109"/>
      <c r="M1420" s="3109"/>
      <c r="N1420" s="3109"/>
      <c r="P1420" s="2659"/>
    </row>
    <row r="1421" spans="12:16" s="3107" customFormat="1">
      <c r="L1421" s="3109"/>
      <c r="M1421" s="3109"/>
      <c r="N1421" s="3109"/>
      <c r="P1421" s="2659"/>
    </row>
    <row r="1422" spans="12:16" s="3107" customFormat="1">
      <c r="L1422" s="3109"/>
      <c r="M1422" s="3109"/>
      <c r="N1422" s="3109"/>
      <c r="P1422" s="2659"/>
    </row>
    <row r="1423" spans="12:16" s="3107" customFormat="1">
      <c r="L1423" s="3109"/>
      <c r="M1423" s="3109"/>
      <c r="N1423" s="3109"/>
      <c r="P1423" s="2659"/>
    </row>
    <row r="1424" spans="12:16" s="3107" customFormat="1">
      <c r="L1424" s="3109"/>
      <c r="M1424" s="3109"/>
      <c r="N1424" s="3109"/>
      <c r="P1424" s="2659"/>
    </row>
    <row r="1425" spans="12:16" s="3107" customFormat="1">
      <c r="L1425" s="3109"/>
      <c r="M1425" s="3109"/>
      <c r="N1425" s="3109"/>
      <c r="P1425" s="2659"/>
    </row>
    <row r="1426" spans="12:16" s="3107" customFormat="1">
      <c r="L1426" s="3109"/>
      <c r="M1426" s="3109"/>
      <c r="N1426" s="3109"/>
      <c r="P1426" s="2659"/>
    </row>
    <row r="1427" spans="12:16" s="3107" customFormat="1">
      <c r="L1427" s="3109"/>
      <c r="M1427" s="3109"/>
      <c r="N1427" s="3109"/>
      <c r="P1427" s="2659"/>
    </row>
    <row r="1428" spans="12:16" s="3107" customFormat="1">
      <c r="L1428" s="3109"/>
      <c r="M1428" s="3109"/>
      <c r="N1428" s="3109"/>
      <c r="P1428" s="2659"/>
    </row>
    <row r="1429" spans="12:16" s="3107" customFormat="1">
      <c r="L1429" s="3109"/>
      <c r="M1429" s="3109"/>
      <c r="N1429" s="3109"/>
      <c r="P1429" s="2659"/>
    </row>
    <row r="1430" spans="12:16" s="3107" customFormat="1">
      <c r="L1430" s="3109"/>
      <c r="M1430" s="3109"/>
      <c r="N1430" s="3109"/>
      <c r="P1430" s="2659"/>
    </row>
    <row r="1431" spans="12:16" s="3107" customFormat="1">
      <c r="L1431" s="3109"/>
      <c r="M1431" s="3109"/>
      <c r="N1431" s="3109"/>
      <c r="P1431" s="2659"/>
    </row>
    <row r="1432" spans="12:16" s="3107" customFormat="1">
      <c r="L1432" s="3109"/>
      <c r="M1432" s="3109"/>
      <c r="N1432" s="3109"/>
      <c r="P1432" s="2659"/>
    </row>
    <row r="1433" spans="12:16" s="3107" customFormat="1">
      <c r="L1433" s="3109"/>
      <c r="M1433" s="3109"/>
      <c r="N1433" s="3109"/>
      <c r="P1433" s="2659"/>
    </row>
    <row r="1434" spans="12:16" s="3107" customFormat="1">
      <c r="L1434" s="3109"/>
      <c r="M1434" s="3109"/>
      <c r="N1434" s="3109"/>
      <c r="P1434" s="2659"/>
    </row>
    <row r="1435" spans="12:16" s="3107" customFormat="1">
      <c r="L1435" s="3109"/>
      <c r="M1435" s="3109"/>
      <c r="N1435" s="3109"/>
      <c r="P1435" s="2659"/>
    </row>
    <row r="1436" spans="12:16" s="3107" customFormat="1">
      <c r="L1436" s="3109"/>
      <c r="M1436" s="3109"/>
      <c r="N1436" s="3109"/>
      <c r="P1436" s="2659"/>
    </row>
    <row r="1437" spans="12:16" s="3107" customFormat="1">
      <c r="L1437" s="3109"/>
      <c r="M1437" s="3109"/>
      <c r="N1437" s="3109"/>
      <c r="P1437" s="2659"/>
    </row>
    <row r="1438" spans="12:16" s="3107" customFormat="1">
      <c r="L1438" s="3109"/>
      <c r="M1438" s="3109"/>
      <c r="N1438" s="3109"/>
      <c r="P1438" s="2659"/>
    </row>
    <row r="1439" spans="12:16" s="3107" customFormat="1">
      <c r="L1439" s="3109"/>
      <c r="M1439" s="3109"/>
      <c r="N1439" s="3109"/>
      <c r="P1439" s="2659"/>
    </row>
    <row r="1440" spans="12:16" s="3107" customFormat="1">
      <c r="L1440" s="3109"/>
      <c r="M1440" s="3109"/>
      <c r="N1440" s="3109"/>
      <c r="P1440" s="2659"/>
    </row>
    <row r="1441" spans="12:16" s="3107" customFormat="1">
      <c r="L1441" s="3109"/>
      <c r="M1441" s="3109"/>
      <c r="N1441" s="3109"/>
      <c r="P1441" s="2659"/>
    </row>
    <row r="1442" spans="12:16" s="3107" customFormat="1">
      <c r="L1442" s="3109"/>
      <c r="M1442" s="3109"/>
      <c r="N1442" s="3109"/>
      <c r="P1442" s="2659"/>
    </row>
    <row r="1443" spans="12:16" s="3107" customFormat="1">
      <c r="L1443" s="3109"/>
      <c r="M1443" s="3109"/>
      <c r="N1443" s="3109"/>
      <c r="P1443" s="2659"/>
    </row>
    <row r="1444" spans="12:16" s="3107" customFormat="1">
      <c r="L1444" s="3109"/>
      <c r="M1444" s="3109"/>
      <c r="N1444" s="3109"/>
      <c r="P1444" s="2659"/>
    </row>
    <row r="1445" spans="12:16" s="3107" customFormat="1">
      <c r="L1445" s="3109"/>
      <c r="M1445" s="3109"/>
      <c r="N1445" s="3109"/>
      <c r="P1445" s="2659"/>
    </row>
    <row r="1446" spans="12:16" s="3107" customFormat="1">
      <c r="L1446" s="3109"/>
      <c r="M1446" s="3109"/>
      <c r="N1446" s="3109"/>
      <c r="P1446" s="2659"/>
    </row>
    <row r="1447" spans="12:16" s="3107" customFormat="1">
      <c r="L1447" s="3109"/>
      <c r="M1447" s="3109"/>
      <c r="N1447" s="3109"/>
      <c r="P1447" s="2659"/>
    </row>
    <row r="1448" spans="12:16" s="3107" customFormat="1">
      <c r="L1448" s="3109"/>
      <c r="M1448" s="3109"/>
      <c r="N1448" s="3109"/>
      <c r="P1448" s="2659"/>
    </row>
    <row r="1449" spans="12:16" s="3107" customFormat="1">
      <c r="L1449" s="3109"/>
      <c r="M1449" s="3109"/>
      <c r="N1449" s="3109"/>
      <c r="P1449" s="2659"/>
    </row>
    <row r="1450" spans="12:16" s="3107" customFormat="1">
      <c r="L1450" s="3109"/>
      <c r="M1450" s="3109"/>
      <c r="N1450" s="3109"/>
      <c r="P1450" s="2659"/>
    </row>
    <row r="1451" spans="12:16" s="3107" customFormat="1">
      <c r="L1451" s="3109"/>
      <c r="M1451" s="3109"/>
      <c r="N1451" s="3109"/>
      <c r="P1451" s="2659"/>
    </row>
    <row r="1452" spans="12:16" s="3107" customFormat="1">
      <c r="L1452" s="3109"/>
      <c r="M1452" s="3109"/>
      <c r="N1452" s="3109"/>
      <c r="P1452" s="2659"/>
    </row>
    <row r="1453" spans="12:16" s="3107" customFormat="1">
      <c r="L1453" s="3109"/>
      <c r="M1453" s="3109"/>
      <c r="N1453" s="3109"/>
      <c r="P1453" s="2659"/>
    </row>
    <row r="1454" spans="12:16" s="3107" customFormat="1">
      <c r="L1454" s="3109"/>
      <c r="M1454" s="3109"/>
      <c r="N1454" s="3109"/>
      <c r="P1454" s="2659"/>
    </row>
    <row r="1455" spans="12:16" s="3107" customFormat="1">
      <c r="L1455" s="3109"/>
      <c r="M1455" s="3109"/>
      <c r="N1455" s="3109"/>
      <c r="P1455" s="2659"/>
    </row>
    <row r="1456" spans="12:16" s="3107" customFormat="1">
      <c r="L1456" s="3109"/>
      <c r="M1456" s="3109"/>
      <c r="N1456" s="3109"/>
      <c r="P1456" s="2659"/>
    </row>
    <row r="1457" spans="12:16" s="3107" customFormat="1">
      <c r="L1457" s="3109"/>
      <c r="M1457" s="3109"/>
      <c r="N1457" s="3109"/>
      <c r="P1457" s="2659"/>
    </row>
    <row r="1458" spans="12:16" s="3107" customFormat="1">
      <c r="L1458" s="3109"/>
      <c r="M1458" s="3109"/>
      <c r="N1458" s="3109"/>
      <c r="P1458" s="2659"/>
    </row>
    <row r="1459" spans="12:16" s="3107" customFormat="1">
      <c r="L1459" s="3109"/>
      <c r="M1459" s="3109"/>
      <c r="N1459" s="3109"/>
      <c r="P1459" s="2659"/>
    </row>
    <row r="1460" spans="12:16" s="3107" customFormat="1">
      <c r="L1460" s="3109"/>
      <c r="M1460" s="3109"/>
      <c r="N1460" s="3109"/>
      <c r="P1460" s="2659"/>
    </row>
    <row r="1461" spans="12:16" s="3107" customFormat="1">
      <c r="L1461" s="3109"/>
      <c r="M1461" s="3109"/>
      <c r="N1461" s="3109"/>
      <c r="P1461" s="2659"/>
    </row>
    <row r="1462" spans="12:16" s="3107" customFormat="1">
      <c r="L1462" s="3109"/>
      <c r="M1462" s="3109"/>
      <c r="N1462" s="3109"/>
      <c r="P1462" s="2659"/>
    </row>
    <row r="1463" spans="12:16" s="3107" customFormat="1">
      <c r="L1463" s="3109"/>
      <c r="M1463" s="3109"/>
      <c r="N1463" s="3109"/>
      <c r="P1463" s="2659"/>
    </row>
    <row r="1464" spans="12:16" s="3107" customFormat="1">
      <c r="L1464" s="3109"/>
      <c r="M1464" s="3109"/>
      <c r="N1464" s="3109"/>
      <c r="P1464" s="2659"/>
    </row>
    <row r="1465" spans="12:16" s="3107" customFormat="1">
      <c r="L1465" s="3109"/>
      <c r="M1465" s="3109"/>
      <c r="N1465" s="3109"/>
      <c r="P1465" s="2659"/>
    </row>
    <row r="1466" spans="12:16" s="3107" customFormat="1">
      <c r="L1466" s="3109"/>
      <c r="M1466" s="3109"/>
      <c r="N1466" s="3109"/>
      <c r="P1466" s="2659"/>
    </row>
    <row r="1467" spans="12:16" s="3107" customFormat="1">
      <c r="L1467" s="3109"/>
      <c r="M1467" s="3109"/>
      <c r="N1467" s="3109"/>
      <c r="P1467" s="2659"/>
    </row>
    <row r="1468" spans="12:16" s="3107" customFormat="1">
      <c r="L1468" s="3109"/>
      <c r="M1468" s="3109"/>
      <c r="N1468" s="3109"/>
      <c r="P1468" s="2659"/>
    </row>
    <row r="1469" spans="12:16" s="3107" customFormat="1">
      <c r="L1469" s="3109"/>
      <c r="M1469" s="3109"/>
      <c r="N1469" s="3109"/>
      <c r="P1469" s="2659"/>
    </row>
    <row r="1470" spans="12:16" s="3107" customFormat="1">
      <c r="L1470" s="3109"/>
      <c r="M1470" s="3109"/>
      <c r="N1470" s="3109"/>
      <c r="P1470" s="2659"/>
    </row>
    <row r="1471" spans="12:16" s="3107" customFormat="1">
      <c r="L1471" s="3109"/>
      <c r="M1471" s="3109"/>
      <c r="N1471" s="3109"/>
      <c r="P1471" s="2659"/>
    </row>
    <row r="1472" spans="12:16" s="3107" customFormat="1">
      <c r="L1472" s="3109"/>
      <c r="M1472" s="3109"/>
      <c r="N1472" s="3109"/>
      <c r="P1472" s="2659"/>
    </row>
    <row r="1473" spans="12:16" s="3107" customFormat="1">
      <c r="L1473" s="3109"/>
      <c r="M1473" s="3109"/>
      <c r="N1473" s="3109"/>
      <c r="P1473" s="2659"/>
    </row>
    <row r="1474" spans="12:16" s="3107" customFormat="1">
      <c r="L1474" s="3109"/>
      <c r="M1474" s="3109"/>
      <c r="N1474" s="3109"/>
      <c r="P1474" s="2659"/>
    </row>
    <row r="1475" spans="12:16" s="3107" customFormat="1">
      <c r="L1475" s="3109"/>
      <c r="M1475" s="3109"/>
      <c r="N1475" s="3109"/>
      <c r="P1475" s="2659"/>
    </row>
    <row r="1476" spans="12:16" s="3107" customFormat="1">
      <c r="L1476" s="3109"/>
      <c r="M1476" s="3109"/>
      <c r="N1476" s="3109"/>
      <c r="P1476" s="2659"/>
    </row>
    <row r="1477" spans="12:16" s="3107" customFormat="1">
      <c r="L1477" s="3109"/>
      <c r="M1477" s="3109"/>
      <c r="N1477" s="3109"/>
      <c r="P1477" s="2659"/>
    </row>
    <row r="1478" spans="12:16" s="3107" customFormat="1">
      <c r="L1478" s="3109"/>
      <c r="M1478" s="3109"/>
      <c r="N1478" s="3109"/>
      <c r="P1478" s="2659"/>
    </row>
    <row r="1479" spans="12:16" s="3107" customFormat="1">
      <c r="L1479" s="3109"/>
      <c r="M1479" s="3109"/>
      <c r="N1479" s="3109"/>
      <c r="P1479" s="2659"/>
    </row>
    <row r="1480" spans="12:16" s="3107" customFormat="1">
      <c r="L1480" s="3109"/>
      <c r="M1480" s="3109"/>
      <c r="N1480" s="3109"/>
      <c r="P1480" s="2659"/>
    </row>
    <row r="1481" spans="12:16" s="3107" customFormat="1">
      <c r="L1481" s="3109"/>
      <c r="M1481" s="3109"/>
      <c r="N1481" s="3109"/>
      <c r="P1481" s="2659"/>
    </row>
    <row r="1482" spans="12:16" s="3107" customFormat="1">
      <c r="L1482" s="3109"/>
      <c r="M1482" s="3109"/>
      <c r="N1482" s="3109"/>
      <c r="P1482" s="2659"/>
    </row>
    <row r="1483" spans="12:16" s="3107" customFormat="1">
      <c r="L1483" s="3109"/>
      <c r="M1483" s="3109"/>
      <c r="N1483" s="3109"/>
      <c r="P1483" s="2659"/>
    </row>
    <row r="1484" spans="12:16" s="3107" customFormat="1">
      <c r="L1484" s="3109"/>
      <c r="M1484" s="3109"/>
      <c r="N1484" s="3109"/>
      <c r="P1484" s="2659"/>
    </row>
    <row r="1485" spans="12:16" s="3107" customFormat="1">
      <c r="L1485" s="3109"/>
      <c r="M1485" s="3109"/>
      <c r="N1485" s="3109"/>
      <c r="P1485" s="2659"/>
    </row>
    <row r="1486" spans="12:16" s="3107" customFormat="1">
      <c r="L1486" s="3109"/>
      <c r="M1486" s="3109"/>
      <c r="N1486" s="3109"/>
      <c r="P1486" s="2659"/>
    </row>
    <row r="1487" spans="12:16" s="3107" customFormat="1">
      <c r="L1487" s="3109"/>
      <c r="M1487" s="3109"/>
      <c r="N1487" s="3109"/>
      <c r="P1487" s="2659"/>
    </row>
    <row r="1488" spans="12:16" s="3107" customFormat="1">
      <c r="L1488" s="3109"/>
      <c r="M1488" s="3109"/>
      <c r="N1488" s="3109"/>
      <c r="P1488" s="2659"/>
    </row>
    <row r="1489" spans="12:16" s="3107" customFormat="1">
      <c r="L1489" s="3109"/>
      <c r="M1489" s="3109"/>
      <c r="N1489" s="3109"/>
      <c r="P1489" s="2659"/>
    </row>
    <row r="1490" spans="12:16" s="3107" customFormat="1">
      <c r="L1490" s="3109"/>
      <c r="M1490" s="3109"/>
      <c r="N1490" s="3109"/>
      <c r="P1490" s="2659"/>
    </row>
    <row r="1491" spans="12:16" s="3107" customFormat="1">
      <c r="L1491" s="3109"/>
      <c r="M1491" s="3109"/>
      <c r="N1491" s="3109"/>
      <c r="P1491" s="2659"/>
    </row>
    <row r="1492" spans="12:16" s="3107" customFormat="1">
      <c r="L1492" s="3109"/>
      <c r="M1492" s="3109"/>
      <c r="N1492" s="3109"/>
      <c r="P1492" s="2659"/>
    </row>
    <row r="1493" spans="12:16" s="3107" customFormat="1">
      <c r="L1493" s="3109"/>
      <c r="M1493" s="3109"/>
      <c r="N1493" s="3109"/>
      <c r="P1493" s="2659"/>
    </row>
    <row r="1494" spans="12:16" s="3107" customFormat="1">
      <c r="L1494" s="3109"/>
      <c r="M1494" s="3109"/>
      <c r="N1494" s="3109"/>
      <c r="P1494" s="2659"/>
    </row>
    <row r="1495" spans="12:16" s="3107" customFormat="1">
      <c r="L1495" s="3109"/>
      <c r="M1495" s="3109"/>
      <c r="N1495" s="3109"/>
      <c r="P1495" s="2659"/>
    </row>
    <row r="1496" spans="12:16" s="3107" customFormat="1">
      <c r="L1496" s="3109"/>
      <c r="M1496" s="3109"/>
      <c r="N1496" s="3109"/>
      <c r="P1496" s="2659"/>
    </row>
    <row r="1497" spans="12:16" s="3107" customFormat="1">
      <c r="L1497" s="3109"/>
      <c r="M1497" s="3109"/>
      <c r="N1497" s="3109"/>
      <c r="P1497" s="2659"/>
    </row>
    <row r="1498" spans="12:16" s="3107" customFormat="1">
      <c r="L1498" s="3109"/>
      <c r="M1498" s="3109"/>
      <c r="N1498" s="3109"/>
      <c r="P1498" s="2659"/>
    </row>
    <row r="1499" spans="12:16" s="3107" customFormat="1">
      <c r="L1499" s="3109"/>
      <c r="M1499" s="3109"/>
      <c r="N1499" s="3109"/>
      <c r="P1499" s="2659"/>
    </row>
    <row r="1500" spans="12:16" s="3107" customFormat="1">
      <c r="L1500" s="3109"/>
      <c r="M1500" s="3109"/>
      <c r="N1500" s="3109"/>
      <c r="P1500" s="2659"/>
    </row>
    <row r="1501" spans="12:16" s="3107" customFormat="1">
      <c r="L1501" s="3109"/>
      <c r="M1501" s="3109"/>
      <c r="N1501" s="3109"/>
      <c r="P1501" s="2659"/>
    </row>
    <row r="1502" spans="12:16" s="3107" customFormat="1">
      <c r="L1502" s="3109"/>
      <c r="M1502" s="3109"/>
      <c r="N1502" s="3109"/>
      <c r="P1502" s="2659"/>
    </row>
    <row r="1503" spans="12:16" s="3107" customFormat="1">
      <c r="L1503" s="3109"/>
      <c r="M1503" s="3109"/>
      <c r="N1503" s="3109"/>
      <c r="P1503" s="2659"/>
    </row>
    <row r="1504" spans="12:16" s="3107" customFormat="1">
      <c r="L1504" s="3109"/>
      <c r="M1504" s="3109"/>
      <c r="N1504" s="3109"/>
      <c r="P1504" s="2659"/>
    </row>
    <row r="1505" spans="12:16" s="3107" customFormat="1">
      <c r="L1505" s="3109"/>
      <c r="M1505" s="3109"/>
      <c r="N1505" s="3109"/>
      <c r="P1505" s="2659"/>
    </row>
    <row r="1506" spans="12:16" s="3107" customFormat="1">
      <c r="L1506" s="3109"/>
      <c r="M1506" s="3109"/>
      <c r="N1506" s="3109"/>
      <c r="P1506" s="2659"/>
    </row>
    <row r="1507" spans="12:16" s="3107" customFormat="1">
      <c r="L1507" s="3109"/>
      <c r="M1507" s="3109"/>
      <c r="N1507" s="3109"/>
      <c r="P1507" s="2659"/>
    </row>
    <row r="1508" spans="12:16" s="3107" customFormat="1">
      <c r="L1508" s="3109"/>
      <c r="M1508" s="3109"/>
      <c r="N1508" s="3109"/>
      <c r="P1508" s="2659"/>
    </row>
    <row r="1509" spans="12:16" s="3107" customFormat="1">
      <c r="L1509" s="3109"/>
      <c r="M1509" s="3109"/>
      <c r="N1509" s="3109"/>
      <c r="P1509" s="2659"/>
    </row>
    <row r="1510" spans="12:16" s="3107" customFormat="1">
      <c r="L1510" s="3109"/>
      <c r="M1510" s="3109"/>
      <c r="N1510" s="3109"/>
      <c r="P1510" s="2659"/>
    </row>
    <row r="1511" spans="12:16" s="3107" customFormat="1">
      <c r="L1511" s="3109"/>
      <c r="M1511" s="3109"/>
      <c r="N1511" s="3109"/>
      <c r="P1511" s="2659"/>
    </row>
    <row r="1512" spans="12:16" s="3107" customFormat="1">
      <c r="L1512" s="3109"/>
      <c r="M1512" s="3109"/>
      <c r="N1512" s="3109"/>
      <c r="P1512" s="2659"/>
    </row>
    <row r="1513" spans="12:16" s="3107" customFormat="1">
      <c r="L1513" s="3109"/>
      <c r="M1513" s="3109"/>
      <c r="N1513" s="3109"/>
      <c r="P1513" s="2659"/>
    </row>
    <row r="1514" spans="12:16" s="3107" customFormat="1">
      <c r="L1514" s="3109"/>
      <c r="M1514" s="3109"/>
      <c r="N1514" s="3109"/>
      <c r="P1514" s="2659"/>
    </row>
    <row r="1515" spans="12:16" s="3107" customFormat="1">
      <c r="L1515" s="3109"/>
      <c r="M1515" s="3109"/>
      <c r="N1515" s="3109"/>
      <c r="P1515" s="2659"/>
    </row>
    <row r="1516" spans="12:16" s="3107" customFormat="1">
      <c r="L1516" s="3109"/>
      <c r="M1516" s="3109"/>
      <c r="N1516" s="3109"/>
      <c r="P1516" s="2659"/>
    </row>
    <row r="1517" spans="12:16" s="3107" customFormat="1">
      <c r="L1517" s="3109"/>
      <c r="M1517" s="3109"/>
      <c r="N1517" s="3109"/>
      <c r="P1517" s="2659"/>
    </row>
    <row r="1518" spans="12:16" s="3107" customFormat="1">
      <c r="L1518" s="3109"/>
      <c r="M1518" s="3109"/>
      <c r="N1518" s="3109"/>
      <c r="P1518" s="2659"/>
    </row>
    <row r="1519" spans="12:16" s="3107" customFormat="1">
      <c r="L1519" s="3109"/>
      <c r="M1519" s="3109"/>
      <c r="N1519" s="3109"/>
      <c r="P1519" s="2659"/>
    </row>
    <row r="1520" spans="12:16" s="3107" customFormat="1">
      <c r="L1520" s="3109"/>
      <c r="M1520" s="3109"/>
      <c r="N1520" s="3109"/>
      <c r="P1520" s="2659"/>
    </row>
    <row r="1521" spans="12:16" s="3107" customFormat="1">
      <c r="L1521" s="3109"/>
      <c r="M1521" s="3109"/>
      <c r="N1521" s="3109"/>
      <c r="P1521" s="2659"/>
    </row>
    <row r="1522" spans="12:16" s="3107" customFormat="1">
      <c r="L1522" s="3109"/>
      <c r="M1522" s="3109"/>
      <c r="N1522" s="3109"/>
      <c r="P1522" s="2659"/>
    </row>
    <row r="1523" spans="12:16" s="3107" customFormat="1">
      <c r="L1523" s="3109"/>
      <c r="M1523" s="3109"/>
      <c r="N1523" s="3109"/>
      <c r="P1523" s="2659"/>
    </row>
    <row r="1524" spans="12:16" s="3107" customFormat="1">
      <c r="L1524" s="3109"/>
      <c r="M1524" s="3109"/>
      <c r="N1524" s="3109"/>
      <c r="P1524" s="2659"/>
    </row>
    <row r="1525" spans="12:16" s="3107" customFormat="1">
      <c r="L1525" s="3109"/>
      <c r="M1525" s="3109"/>
      <c r="N1525" s="3109"/>
      <c r="P1525" s="2659"/>
    </row>
    <row r="1526" spans="12:16" s="3107" customFormat="1">
      <c r="L1526" s="3109"/>
      <c r="M1526" s="3109"/>
      <c r="N1526" s="3109"/>
      <c r="P1526" s="2659"/>
    </row>
    <row r="1527" spans="12:16" s="3107" customFormat="1">
      <c r="L1527" s="3109"/>
      <c r="M1527" s="3109"/>
      <c r="N1527" s="3109"/>
      <c r="P1527" s="2659"/>
    </row>
    <row r="1528" spans="12:16" s="3107" customFormat="1">
      <c r="L1528" s="3109"/>
      <c r="M1528" s="3109"/>
      <c r="N1528" s="3109"/>
      <c r="P1528" s="2659"/>
    </row>
    <row r="1529" spans="12:16" s="3107" customFormat="1">
      <c r="L1529" s="3109"/>
      <c r="M1529" s="3109"/>
      <c r="N1529" s="3109"/>
      <c r="P1529" s="2659"/>
    </row>
    <row r="1530" spans="12:16" s="3107" customFormat="1">
      <c r="L1530" s="3109"/>
      <c r="M1530" s="3109"/>
      <c r="N1530" s="3109"/>
      <c r="P1530" s="2659"/>
    </row>
    <row r="1531" spans="12:16" s="3107" customFormat="1">
      <c r="L1531" s="3109"/>
      <c r="M1531" s="3109"/>
      <c r="N1531" s="3109"/>
      <c r="P1531" s="2659"/>
    </row>
    <row r="1532" spans="12:16" s="3107" customFormat="1">
      <c r="L1532" s="3109"/>
      <c r="M1532" s="3109"/>
      <c r="N1532" s="3109"/>
      <c r="P1532" s="2659"/>
    </row>
    <row r="1533" spans="12:16" s="3107" customFormat="1">
      <c r="L1533" s="3109"/>
      <c r="M1533" s="3109"/>
      <c r="N1533" s="3109"/>
      <c r="P1533" s="2659"/>
    </row>
    <row r="1534" spans="12:16" s="3107" customFormat="1">
      <c r="L1534" s="3109"/>
      <c r="M1534" s="3109"/>
      <c r="N1534" s="3109"/>
      <c r="P1534" s="2659"/>
    </row>
    <row r="1535" spans="12:16" s="3107" customFormat="1">
      <c r="L1535" s="3109"/>
      <c r="M1535" s="3109"/>
      <c r="N1535" s="3109"/>
      <c r="P1535" s="2659"/>
    </row>
    <row r="1536" spans="12:16" s="3107" customFormat="1">
      <c r="L1536" s="3109"/>
      <c r="M1536" s="3109"/>
      <c r="N1536" s="3109"/>
      <c r="P1536" s="2659"/>
    </row>
    <row r="1537" spans="12:16" s="3107" customFormat="1">
      <c r="L1537" s="3109"/>
      <c r="M1537" s="3109"/>
      <c r="N1537" s="3109"/>
      <c r="P1537" s="2659"/>
    </row>
    <row r="1538" spans="12:16" s="3107" customFormat="1">
      <c r="L1538" s="3109"/>
      <c r="M1538" s="3109"/>
      <c r="N1538" s="3109"/>
      <c r="P1538" s="2659"/>
    </row>
    <row r="1539" spans="12:16" s="3107" customFormat="1">
      <c r="L1539" s="3109"/>
      <c r="M1539" s="3109"/>
      <c r="N1539" s="3109"/>
      <c r="P1539" s="2659"/>
    </row>
    <row r="1540" spans="12:16" s="3107" customFormat="1">
      <c r="L1540" s="3109"/>
      <c r="M1540" s="3109"/>
      <c r="N1540" s="3109"/>
      <c r="P1540" s="2659"/>
    </row>
    <row r="1541" spans="12:16" s="3107" customFormat="1">
      <c r="L1541" s="3109"/>
      <c r="M1541" s="3109"/>
      <c r="N1541" s="3109"/>
      <c r="P1541" s="2659"/>
    </row>
    <row r="1542" spans="12:16" s="3107" customFormat="1">
      <c r="L1542" s="3109"/>
      <c r="M1542" s="3109"/>
      <c r="N1542" s="3109"/>
      <c r="P1542" s="2659"/>
    </row>
    <row r="1543" spans="12:16" s="3107" customFormat="1">
      <c r="L1543" s="3109"/>
      <c r="M1543" s="3109"/>
      <c r="N1543" s="3109"/>
      <c r="P1543" s="2659"/>
    </row>
    <row r="1544" spans="12:16" s="3107" customFormat="1">
      <c r="L1544" s="3109"/>
      <c r="M1544" s="3109"/>
      <c r="N1544" s="3109"/>
      <c r="P1544" s="2659"/>
    </row>
    <row r="1545" spans="12:16" s="3107" customFormat="1">
      <c r="L1545" s="3109"/>
      <c r="M1545" s="3109"/>
      <c r="N1545" s="3109"/>
      <c r="P1545" s="2659"/>
    </row>
    <row r="1546" spans="12:16" s="3107" customFormat="1">
      <c r="L1546" s="3109"/>
      <c r="M1546" s="3109"/>
      <c r="N1546" s="3109"/>
      <c r="P1546" s="2659"/>
    </row>
    <row r="1547" spans="12:16" s="3107" customFormat="1">
      <c r="L1547" s="3109"/>
      <c r="M1547" s="3109"/>
      <c r="N1547" s="3109"/>
      <c r="P1547" s="2659"/>
    </row>
    <row r="1548" spans="12:16" s="3107" customFormat="1">
      <c r="L1548" s="3109"/>
      <c r="M1548" s="3109"/>
      <c r="N1548" s="3109"/>
      <c r="P1548" s="2659"/>
    </row>
    <row r="1549" spans="12:16" s="3107" customFormat="1">
      <c r="L1549" s="3109"/>
      <c r="M1549" s="3109"/>
      <c r="N1549" s="3109"/>
      <c r="P1549" s="2659"/>
    </row>
    <row r="1550" spans="12:16" s="3107" customFormat="1">
      <c r="L1550" s="3109"/>
      <c r="M1550" s="3109"/>
      <c r="N1550" s="3109"/>
      <c r="P1550" s="2659"/>
    </row>
    <row r="1551" spans="12:16" s="3107" customFormat="1">
      <c r="L1551" s="3109"/>
      <c r="M1551" s="3109"/>
      <c r="N1551" s="3109"/>
      <c r="P1551" s="2659"/>
    </row>
    <row r="1552" spans="12:16" s="3107" customFormat="1">
      <c r="L1552" s="3109"/>
      <c r="M1552" s="3109"/>
      <c r="N1552" s="3109"/>
      <c r="P1552" s="2659"/>
    </row>
    <row r="1553" spans="12:16" s="3107" customFormat="1">
      <c r="L1553" s="3109"/>
      <c r="M1553" s="3109"/>
      <c r="N1553" s="3109"/>
      <c r="P1553" s="2659"/>
    </row>
    <row r="1554" spans="12:16" s="3107" customFormat="1">
      <c r="L1554" s="3109"/>
      <c r="M1554" s="3109"/>
      <c r="N1554" s="3109"/>
      <c r="P1554" s="2659"/>
    </row>
    <row r="1555" spans="12:16" s="3107" customFormat="1">
      <c r="L1555" s="3109"/>
      <c r="M1555" s="3109"/>
      <c r="N1555" s="3109"/>
      <c r="P1555" s="2659"/>
    </row>
    <row r="1556" spans="12:16" s="3107" customFormat="1">
      <c r="L1556" s="3109"/>
      <c r="M1556" s="3109"/>
      <c r="N1556" s="3109"/>
      <c r="P1556" s="2659"/>
    </row>
    <row r="1557" spans="12:16" s="3107" customFormat="1">
      <c r="L1557" s="3109"/>
      <c r="M1557" s="3109"/>
      <c r="N1557" s="3109"/>
      <c r="P1557" s="2659"/>
    </row>
    <row r="1558" spans="12:16" s="3107" customFormat="1">
      <c r="L1558" s="3109"/>
      <c r="M1558" s="3109"/>
      <c r="N1558" s="3109"/>
      <c r="P1558" s="2659"/>
    </row>
    <row r="1559" spans="12:16" s="3107" customFormat="1">
      <c r="L1559" s="3109"/>
      <c r="M1559" s="3109"/>
      <c r="N1559" s="3109"/>
      <c r="P1559" s="2659"/>
    </row>
    <row r="1560" spans="12:16" s="3107" customFormat="1">
      <c r="L1560" s="3109"/>
      <c r="M1560" s="3109"/>
      <c r="N1560" s="3109"/>
      <c r="P1560" s="2659"/>
    </row>
    <row r="1561" spans="12:16" s="3107" customFormat="1">
      <c r="L1561" s="3109"/>
      <c r="M1561" s="3109"/>
      <c r="N1561" s="3109"/>
      <c r="P1561" s="2659"/>
    </row>
    <row r="1562" spans="12:16" s="3107" customFormat="1">
      <c r="L1562" s="3109"/>
      <c r="M1562" s="3109"/>
      <c r="N1562" s="3109"/>
      <c r="P1562" s="2659"/>
    </row>
    <row r="1563" spans="12:16" s="3107" customFormat="1">
      <c r="L1563" s="3109"/>
      <c r="M1563" s="3109"/>
      <c r="N1563" s="3109"/>
      <c r="P1563" s="2659"/>
    </row>
    <row r="1564" spans="12:16" s="3107" customFormat="1">
      <c r="L1564" s="3109"/>
      <c r="M1564" s="3109"/>
      <c r="N1564" s="3109"/>
      <c r="P1564" s="2659"/>
    </row>
    <row r="1565" spans="12:16" s="3107" customFormat="1">
      <c r="L1565" s="3109"/>
      <c r="M1565" s="3109"/>
      <c r="N1565" s="3109"/>
      <c r="P1565" s="2659"/>
    </row>
    <row r="1566" spans="12:16" s="3107" customFormat="1">
      <c r="L1566" s="3109"/>
      <c r="M1566" s="3109"/>
      <c r="N1566" s="3109"/>
      <c r="P1566" s="2659"/>
    </row>
    <row r="1567" spans="12:16" s="3107" customFormat="1">
      <c r="L1567" s="3109"/>
      <c r="M1567" s="3109"/>
      <c r="N1567" s="3109"/>
      <c r="P1567" s="2659"/>
    </row>
    <row r="1568" spans="12:16" s="3107" customFormat="1">
      <c r="L1568" s="3109"/>
      <c r="M1568" s="3109"/>
      <c r="N1568" s="3109"/>
      <c r="P1568" s="2659"/>
    </row>
    <row r="1569" spans="12:16" s="3107" customFormat="1">
      <c r="L1569" s="3109"/>
      <c r="M1569" s="3109"/>
      <c r="N1569" s="3109"/>
      <c r="P1569" s="2659"/>
    </row>
    <row r="1570" spans="12:16" s="3107" customFormat="1">
      <c r="L1570" s="3109"/>
      <c r="M1570" s="3109"/>
      <c r="N1570" s="3109"/>
      <c r="P1570" s="2659"/>
    </row>
    <row r="1571" spans="12:16" s="3107" customFormat="1">
      <c r="L1571" s="3109"/>
      <c r="M1571" s="3109"/>
      <c r="N1571" s="3109"/>
      <c r="P1571" s="2659"/>
    </row>
    <row r="1572" spans="12:16" s="3107" customFormat="1">
      <c r="L1572" s="3109"/>
      <c r="M1572" s="3109"/>
      <c r="N1572" s="3109"/>
      <c r="P1572" s="2659"/>
    </row>
    <row r="1573" spans="12:16" s="3107" customFormat="1">
      <c r="L1573" s="3109"/>
      <c r="M1573" s="3109"/>
      <c r="N1573" s="3109"/>
      <c r="P1573" s="2659"/>
    </row>
    <row r="1574" spans="12:16" s="3107" customFormat="1">
      <c r="L1574" s="3109"/>
      <c r="M1574" s="3109"/>
      <c r="N1574" s="3109"/>
      <c r="P1574" s="2659"/>
    </row>
    <row r="1575" spans="12:16" s="3107" customFormat="1">
      <c r="L1575" s="3109"/>
      <c r="M1575" s="3109"/>
      <c r="N1575" s="3109"/>
      <c r="P1575" s="2659"/>
    </row>
    <row r="1576" spans="12:16" s="3107" customFormat="1">
      <c r="L1576" s="3109"/>
      <c r="M1576" s="3109"/>
      <c r="N1576" s="3109"/>
      <c r="P1576" s="2659"/>
    </row>
    <row r="1577" spans="12:16" s="3107" customFormat="1">
      <c r="L1577" s="3109"/>
      <c r="M1577" s="3109"/>
      <c r="N1577" s="3109"/>
      <c r="P1577" s="2659"/>
    </row>
    <row r="1578" spans="12:16" s="3107" customFormat="1">
      <c r="L1578" s="3109"/>
      <c r="M1578" s="3109"/>
      <c r="N1578" s="3109"/>
      <c r="P1578" s="2659"/>
    </row>
    <row r="1579" spans="12:16" s="3107" customFormat="1">
      <c r="L1579" s="3109"/>
      <c r="M1579" s="3109"/>
      <c r="N1579" s="3109"/>
      <c r="P1579" s="2659"/>
    </row>
    <row r="1580" spans="12:16" s="3107" customFormat="1">
      <c r="L1580" s="3109"/>
      <c r="M1580" s="3109"/>
      <c r="N1580" s="3109"/>
      <c r="P1580" s="2659"/>
    </row>
    <row r="1581" spans="12:16" s="3107" customFormat="1">
      <c r="L1581" s="3109"/>
      <c r="M1581" s="3109"/>
      <c r="N1581" s="3109"/>
      <c r="P1581" s="2659"/>
    </row>
    <row r="1582" spans="12:16" s="3107" customFormat="1">
      <c r="L1582" s="3109"/>
      <c r="M1582" s="3109"/>
      <c r="N1582" s="3109"/>
      <c r="P1582" s="2659"/>
    </row>
    <row r="1583" spans="12:16" s="3107" customFormat="1">
      <c r="L1583" s="3109"/>
      <c r="M1583" s="3109"/>
      <c r="N1583" s="3109"/>
      <c r="P1583" s="2659"/>
    </row>
    <row r="1584" spans="12:16" s="3107" customFormat="1">
      <c r="L1584" s="3109"/>
      <c r="M1584" s="3109"/>
      <c r="N1584" s="3109"/>
      <c r="P1584" s="2659"/>
    </row>
    <row r="1585" spans="12:16" s="3107" customFormat="1">
      <c r="L1585" s="3109"/>
      <c r="M1585" s="3109"/>
      <c r="N1585" s="3109"/>
      <c r="P1585" s="2659"/>
    </row>
    <row r="1586" spans="12:16" s="3107" customFormat="1">
      <c r="L1586" s="3109"/>
      <c r="M1586" s="3109"/>
      <c r="N1586" s="3109"/>
      <c r="P1586" s="2659"/>
    </row>
    <row r="1587" spans="12:16" s="3107" customFormat="1">
      <c r="L1587" s="3109"/>
      <c r="M1587" s="3109"/>
      <c r="N1587" s="3109"/>
      <c r="P1587" s="2659"/>
    </row>
    <row r="1588" spans="12:16" s="3107" customFormat="1">
      <c r="L1588" s="3109"/>
      <c r="M1588" s="3109"/>
      <c r="N1588" s="3109"/>
      <c r="P1588" s="2659"/>
    </row>
    <row r="1589" spans="12:16" s="3107" customFormat="1">
      <c r="L1589" s="3109"/>
      <c r="M1589" s="3109"/>
      <c r="N1589" s="3109"/>
      <c r="P1589" s="2659"/>
    </row>
    <row r="1590" spans="12:16" s="3107" customFormat="1">
      <c r="L1590" s="3109"/>
      <c r="M1590" s="3109"/>
      <c r="N1590" s="3109"/>
      <c r="P1590" s="2659"/>
    </row>
    <row r="1591" spans="12:16" s="3107" customFormat="1">
      <c r="L1591" s="3109"/>
      <c r="M1591" s="3109"/>
      <c r="N1591" s="3109"/>
      <c r="P1591" s="2659"/>
    </row>
    <row r="1592" spans="12:16" s="3107" customFormat="1">
      <c r="L1592" s="3109"/>
      <c r="M1592" s="3109"/>
      <c r="N1592" s="3109"/>
      <c r="P1592" s="2659"/>
    </row>
    <row r="1593" spans="12:16" s="3107" customFormat="1">
      <c r="L1593" s="3109"/>
      <c r="M1593" s="3109"/>
      <c r="N1593" s="3109"/>
      <c r="P1593" s="2659"/>
    </row>
    <row r="1594" spans="12:16" s="3107" customFormat="1">
      <c r="L1594" s="3109"/>
      <c r="M1594" s="3109"/>
      <c r="N1594" s="3109"/>
      <c r="P1594" s="2659"/>
    </row>
    <row r="1595" spans="12:16" s="3107" customFormat="1">
      <c r="L1595" s="3109"/>
      <c r="M1595" s="3109"/>
      <c r="N1595" s="3109"/>
      <c r="P1595" s="2659"/>
    </row>
    <row r="1596" spans="12:16" s="3107" customFormat="1">
      <c r="L1596" s="3109"/>
      <c r="M1596" s="3109"/>
      <c r="N1596" s="3109"/>
      <c r="P1596" s="2659"/>
    </row>
    <row r="1597" spans="12:16" s="3107" customFormat="1">
      <c r="L1597" s="3109"/>
      <c r="M1597" s="3109"/>
      <c r="N1597" s="3109"/>
      <c r="P1597" s="2659"/>
    </row>
    <row r="1598" spans="12:16" s="3107" customFormat="1">
      <c r="L1598" s="3109"/>
      <c r="M1598" s="3109"/>
      <c r="N1598" s="3109"/>
      <c r="P1598" s="2659"/>
    </row>
    <row r="1599" spans="12:16" s="3107" customFormat="1">
      <c r="L1599" s="3109"/>
      <c r="M1599" s="3109"/>
      <c r="N1599" s="3109"/>
      <c r="P1599" s="2659"/>
    </row>
    <row r="1600" spans="12:16" s="3107" customFormat="1">
      <c r="L1600" s="3109"/>
      <c r="M1600" s="3109"/>
      <c r="N1600" s="3109"/>
      <c r="P1600" s="2659"/>
    </row>
    <row r="1601" spans="12:16" s="3107" customFormat="1">
      <c r="L1601" s="3109"/>
      <c r="M1601" s="3109"/>
      <c r="N1601" s="3109"/>
      <c r="P1601" s="2659"/>
    </row>
    <row r="1602" spans="12:16" s="3107" customFormat="1">
      <c r="L1602" s="3109"/>
      <c r="M1602" s="3109"/>
      <c r="N1602" s="3109"/>
      <c r="P1602" s="2659"/>
    </row>
    <row r="1603" spans="12:16" s="3107" customFormat="1">
      <c r="L1603" s="3109"/>
      <c r="M1603" s="3109"/>
      <c r="N1603" s="3109"/>
      <c r="P1603" s="2659"/>
    </row>
    <row r="1604" spans="12:16" s="3107" customFormat="1">
      <c r="L1604" s="3109"/>
      <c r="M1604" s="3109"/>
      <c r="N1604" s="3109"/>
      <c r="P1604" s="2659"/>
    </row>
    <row r="1605" spans="12:16" s="3107" customFormat="1">
      <c r="L1605" s="3109"/>
      <c r="M1605" s="3109"/>
      <c r="N1605" s="3109"/>
      <c r="P1605" s="2659"/>
    </row>
    <row r="1606" spans="12:16" s="3107" customFormat="1">
      <c r="L1606" s="3109"/>
      <c r="M1606" s="3109"/>
      <c r="N1606" s="3109"/>
      <c r="P1606" s="2659"/>
    </row>
    <row r="1607" spans="12:16" s="3107" customFormat="1">
      <c r="L1607" s="3109"/>
      <c r="M1607" s="3109"/>
      <c r="N1607" s="3109"/>
      <c r="P1607" s="2659"/>
    </row>
    <row r="1608" spans="12:16" s="3107" customFormat="1">
      <c r="L1608" s="3109"/>
      <c r="M1608" s="3109"/>
      <c r="N1608" s="3109"/>
      <c r="P1608" s="2659"/>
    </row>
    <row r="1609" spans="12:16" s="3107" customFormat="1">
      <c r="L1609" s="3109"/>
      <c r="M1609" s="3109"/>
      <c r="N1609" s="3109"/>
      <c r="P1609" s="2659"/>
    </row>
    <row r="1610" spans="12:16" s="3107" customFormat="1">
      <c r="L1610" s="3109"/>
      <c r="M1610" s="3109"/>
      <c r="N1610" s="3109"/>
      <c r="P1610" s="2659"/>
    </row>
    <row r="1611" spans="12:16" s="3107" customFormat="1">
      <c r="L1611" s="3109"/>
      <c r="M1611" s="3109"/>
      <c r="N1611" s="3109"/>
      <c r="P1611" s="2659"/>
    </row>
    <row r="1612" spans="12:16" s="3107" customFormat="1">
      <c r="L1612" s="3109"/>
      <c r="M1612" s="3109"/>
      <c r="N1612" s="3109"/>
      <c r="P1612" s="2659"/>
    </row>
    <row r="1613" spans="12:16" s="3107" customFormat="1">
      <c r="L1613" s="3109"/>
      <c r="M1613" s="3109"/>
      <c r="N1613" s="3109"/>
      <c r="P1613" s="2659"/>
    </row>
    <row r="1614" spans="12:16" s="3107" customFormat="1">
      <c r="L1614" s="3109"/>
      <c r="M1614" s="3109"/>
      <c r="N1614" s="3109"/>
      <c r="P1614" s="2659"/>
    </row>
    <row r="1615" spans="12:16" s="3107" customFormat="1">
      <c r="L1615" s="3109"/>
      <c r="M1615" s="3109"/>
      <c r="N1615" s="3109"/>
      <c r="P1615" s="2659"/>
    </row>
    <row r="1616" spans="12:16" s="3107" customFormat="1">
      <c r="L1616" s="3109"/>
      <c r="M1616" s="3109"/>
      <c r="N1616" s="3109"/>
      <c r="P1616" s="2659"/>
    </row>
    <row r="1617" spans="12:16" s="3107" customFormat="1">
      <c r="L1617" s="3109"/>
      <c r="M1617" s="3109"/>
      <c r="N1617" s="3109"/>
      <c r="P1617" s="2659"/>
    </row>
    <row r="1618" spans="12:16" s="3107" customFormat="1">
      <c r="L1618" s="3109"/>
      <c r="M1618" s="3109"/>
      <c r="N1618" s="3109"/>
      <c r="P1618" s="2659"/>
    </row>
    <row r="1619" spans="12:16" s="3107" customFormat="1">
      <c r="L1619" s="3109"/>
      <c r="M1619" s="3109"/>
      <c r="N1619" s="3109"/>
      <c r="P1619" s="2659"/>
    </row>
    <row r="1620" spans="12:16" s="3107" customFormat="1">
      <c r="L1620" s="3109"/>
      <c r="M1620" s="3109"/>
      <c r="N1620" s="3109"/>
      <c r="P1620" s="2659"/>
    </row>
    <row r="1621" spans="12:16" s="3107" customFormat="1">
      <c r="L1621" s="3109"/>
      <c r="M1621" s="3109"/>
      <c r="N1621" s="3109"/>
      <c r="P1621" s="2659"/>
    </row>
    <row r="1622" spans="12:16" s="3107" customFormat="1">
      <c r="L1622" s="3109"/>
      <c r="M1622" s="3109"/>
      <c r="N1622" s="3109"/>
      <c r="P1622" s="2659"/>
    </row>
    <row r="1623" spans="12:16" s="3107" customFormat="1">
      <c r="L1623" s="3109"/>
      <c r="M1623" s="3109"/>
      <c r="N1623" s="3109"/>
      <c r="P1623" s="2659"/>
    </row>
    <row r="1624" spans="12:16" s="3107" customFormat="1">
      <c r="L1624" s="3109"/>
      <c r="M1624" s="3109"/>
      <c r="N1624" s="3109"/>
      <c r="P1624" s="2659"/>
    </row>
    <row r="1625" spans="12:16" s="3107" customFormat="1">
      <c r="L1625" s="3109"/>
      <c r="M1625" s="3109"/>
      <c r="N1625" s="3109"/>
      <c r="P1625" s="2659"/>
    </row>
    <row r="1626" spans="12:16" s="3107" customFormat="1">
      <c r="L1626" s="3109"/>
      <c r="M1626" s="3109"/>
      <c r="N1626" s="3109"/>
      <c r="P1626" s="2659"/>
    </row>
    <row r="1627" spans="12:16" s="3107" customFormat="1">
      <c r="L1627" s="3109"/>
      <c r="M1627" s="3109"/>
      <c r="N1627" s="3109"/>
      <c r="P1627" s="2659"/>
    </row>
    <row r="1628" spans="12:16" s="3107" customFormat="1">
      <c r="L1628" s="3109"/>
      <c r="M1628" s="3109"/>
      <c r="N1628" s="3109"/>
      <c r="P1628" s="2659"/>
    </row>
    <row r="1629" spans="12:16" s="3107" customFormat="1">
      <c r="L1629" s="3109"/>
      <c r="M1629" s="3109"/>
      <c r="N1629" s="3109"/>
      <c r="P1629" s="2659"/>
    </row>
    <row r="1630" spans="12:16" s="3107" customFormat="1">
      <c r="L1630" s="3109"/>
      <c r="M1630" s="3109"/>
      <c r="N1630" s="3109"/>
      <c r="P1630" s="2659"/>
    </row>
    <row r="1631" spans="12:16" s="3107" customFormat="1">
      <c r="L1631" s="3109"/>
      <c r="M1631" s="3109"/>
      <c r="N1631" s="3109"/>
      <c r="P1631" s="2659"/>
    </row>
    <row r="1632" spans="12:16" s="3107" customFormat="1">
      <c r="L1632" s="3109"/>
      <c r="M1632" s="3109"/>
      <c r="N1632" s="3109"/>
      <c r="P1632" s="2659"/>
    </row>
    <row r="1633" spans="12:16" s="3107" customFormat="1">
      <c r="L1633" s="3109"/>
      <c r="M1633" s="3109"/>
      <c r="N1633" s="3109"/>
      <c r="P1633" s="2659"/>
    </row>
    <row r="1634" spans="12:16" s="3107" customFormat="1">
      <c r="L1634" s="3109"/>
      <c r="M1634" s="3109"/>
      <c r="N1634" s="3109"/>
      <c r="P1634" s="2659"/>
    </row>
    <row r="1635" spans="12:16" s="3107" customFormat="1">
      <c r="L1635" s="3109"/>
      <c r="M1635" s="3109"/>
      <c r="N1635" s="3109"/>
      <c r="P1635" s="2659"/>
    </row>
    <row r="1636" spans="12:16" s="3107" customFormat="1">
      <c r="L1636" s="3109"/>
      <c r="M1636" s="3109"/>
      <c r="N1636" s="3109"/>
      <c r="P1636" s="2659"/>
    </row>
    <row r="1637" spans="12:16" s="3107" customFormat="1">
      <c r="L1637" s="3109"/>
      <c r="M1637" s="3109"/>
      <c r="N1637" s="3109"/>
      <c r="P1637" s="2659"/>
    </row>
    <row r="1638" spans="12:16" s="3107" customFormat="1">
      <c r="L1638" s="3109"/>
      <c r="M1638" s="3109"/>
      <c r="N1638" s="3109"/>
      <c r="P1638" s="2659"/>
    </row>
    <row r="1639" spans="12:16" s="3107" customFormat="1">
      <c r="L1639" s="3109"/>
      <c r="M1639" s="3109"/>
      <c r="N1639" s="3109"/>
      <c r="P1639" s="2659"/>
    </row>
    <row r="1640" spans="12:16" s="3107" customFormat="1">
      <c r="L1640" s="3109"/>
      <c r="M1640" s="3109"/>
      <c r="N1640" s="3109"/>
      <c r="P1640" s="2659"/>
    </row>
    <row r="1641" spans="12:16" s="3107" customFormat="1">
      <c r="L1641" s="3109"/>
      <c r="M1641" s="3109"/>
      <c r="N1641" s="3109"/>
      <c r="P1641" s="2659"/>
    </row>
    <row r="1642" spans="12:16" s="3107" customFormat="1">
      <c r="L1642" s="3109"/>
      <c r="M1642" s="3109"/>
      <c r="N1642" s="3109"/>
      <c r="P1642" s="2659"/>
    </row>
    <row r="1643" spans="12:16" s="3107" customFormat="1">
      <c r="L1643" s="3109"/>
      <c r="M1643" s="3109"/>
      <c r="N1643" s="3109"/>
      <c r="P1643" s="2659"/>
    </row>
    <row r="1644" spans="12:16" s="3107" customFormat="1">
      <c r="L1644" s="3109"/>
      <c r="M1644" s="3109"/>
      <c r="N1644" s="3109"/>
      <c r="P1644" s="2659"/>
    </row>
    <row r="1645" spans="12:16" s="3107" customFormat="1">
      <c r="L1645" s="3109"/>
      <c r="M1645" s="3109"/>
      <c r="N1645" s="3109"/>
      <c r="P1645" s="2659"/>
    </row>
    <row r="1646" spans="12:16" s="3107" customFormat="1">
      <c r="L1646" s="3109"/>
      <c r="M1646" s="3109"/>
      <c r="N1646" s="3109"/>
      <c r="P1646" s="2659"/>
    </row>
    <row r="1647" spans="12:16" s="3107" customFormat="1">
      <c r="L1647" s="3109"/>
      <c r="M1647" s="3109"/>
      <c r="N1647" s="3109"/>
      <c r="P1647" s="2659"/>
    </row>
    <row r="1648" spans="12:16" s="3107" customFormat="1">
      <c r="L1648" s="3109"/>
      <c r="M1648" s="3109"/>
      <c r="N1648" s="3109"/>
      <c r="P1648" s="2659"/>
    </row>
    <row r="1649" spans="12:16" s="3107" customFormat="1">
      <c r="L1649" s="3109"/>
      <c r="M1649" s="3109"/>
      <c r="N1649" s="3109"/>
      <c r="P1649" s="2659"/>
    </row>
    <row r="1650" spans="12:16" s="3107" customFormat="1">
      <c r="L1650" s="3109"/>
      <c r="M1650" s="3109"/>
      <c r="N1650" s="3109"/>
      <c r="P1650" s="2659"/>
    </row>
    <row r="1651" spans="12:16" s="3107" customFormat="1">
      <c r="L1651" s="3109"/>
      <c r="M1651" s="3109"/>
      <c r="N1651" s="3109"/>
      <c r="P1651" s="2659"/>
    </row>
    <row r="1652" spans="12:16" s="3107" customFormat="1">
      <c r="L1652" s="3109"/>
      <c r="M1652" s="3109"/>
      <c r="N1652" s="3109"/>
      <c r="P1652" s="2659"/>
    </row>
    <row r="1653" spans="12:16" s="3107" customFormat="1">
      <c r="L1653" s="3109"/>
      <c r="M1653" s="3109"/>
      <c r="N1653" s="3109"/>
      <c r="P1653" s="2659"/>
    </row>
    <row r="1654" spans="12:16" s="3107" customFormat="1">
      <c r="L1654" s="3109"/>
      <c r="M1654" s="3109"/>
      <c r="N1654" s="3109"/>
      <c r="P1654" s="2659"/>
    </row>
    <row r="1655" spans="12:16" s="3107" customFormat="1">
      <c r="L1655" s="3109"/>
      <c r="M1655" s="3109"/>
      <c r="N1655" s="3109"/>
      <c r="P1655" s="2659"/>
    </row>
    <row r="1656" spans="12:16" s="3107" customFormat="1">
      <c r="L1656" s="3109"/>
      <c r="M1656" s="3109"/>
      <c r="N1656" s="3109"/>
      <c r="P1656" s="2659"/>
    </row>
    <row r="1657" spans="12:16" s="3107" customFormat="1">
      <c r="L1657" s="3109"/>
      <c r="M1657" s="3109"/>
      <c r="N1657" s="3109"/>
      <c r="P1657" s="2659"/>
    </row>
    <row r="1658" spans="12:16" s="3107" customFormat="1">
      <c r="L1658" s="3109"/>
      <c r="M1658" s="3109"/>
      <c r="N1658" s="3109"/>
      <c r="P1658" s="2659"/>
    </row>
    <row r="1659" spans="12:16" s="3107" customFormat="1">
      <c r="L1659" s="3109"/>
      <c r="M1659" s="3109"/>
      <c r="N1659" s="3109"/>
      <c r="P1659" s="2659"/>
    </row>
    <row r="1660" spans="12:16" s="3107" customFormat="1">
      <c r="L1660" s="3109"/>
      <c r="M1660" s="3109"/>
      <c r="N1660" s="3109"/>
      <c r="P1660" s="2659"/>
    </row>
    <row r="1661" spans="12:16" s="3107" customFormat="1">
      <c r="L1661" s="3109"/>
      <c r="M1661" s="3109"/>
      <c r="N1661" s="3109"/>
      <c r="P1661" s="2659"/>
    </row>
    <row r="1662" spans="12:16" s="3107" customFormat="1">
      <c r="L1662" s="3109"/>
      <c r="M1662" s="3109"/>
      <c r="N1662" s="3109"/>
      <c r="P1662" s="2659"/>
    </row>
    <row r="1663" spans="12:16" s="3107" customFormat="1">
      <c r="L1663" s="3109"/>
      <c r="M1663" s="3109"/>
      <c r="N1663" s="3109"/>
      <c r="P1663" s="2659"/>
    </row>
    <row r="1664" spans="12:16" s="3107" customFormat="1">
      <c r="L1664" s="3109"/>
      <c r="M1664" s="3109"/>
      <c r="N1664" s="3109"/>
      <c r="P1664" s="2659"/>
    </row>
    <row r="1665" spans="12:16" s="3107" customFormat="1">
      <c r="L1665" s="3109"/>
      <c r="M1665" s="3109"/>
      <c r="N1665" s="3109"/>
      <c r="P1665" s="2659"/>
    </row>
    <row r="1666" spans="12:16" s="3107" customFormat="1">
      <c r="L1666" s="3109"/>
      <c r="M1666" s="3109"/>
      <c r="N1666" s="3109"/>
      <c r="P1666" s="2659"/>
    </row>
    <row r="1667" spans="12:16" s="3107" customFormat="1">
      <c r="L1667" s="3109"/>
      <c r="M1667" s="3109"/>
      <c r="N1667" s="3109"/>
      <c r="P1667" s="2659"/>
    </row>
    <row r="1668" spans="12:16" s="3107" customFormat="1">
      <c r="L1668" s="3109"/>
      <c r="M1668" s="3109"/>
      <c r="N1668" s="3109"/>
      <c r="P1668" s="2659"/>
    </row>
    <row r="1669" spans="12:16" s="3107" customFormat="1">
      <c r="L1669" s="3109"/>
      <c r="M1669" s="3109"/>
      <c r="N1669" s="3109"/>
      <c r="P1669" s="2659"/>
    </row>
    <row r="1670" spans="12:16" s="3107" customFormat="1">
      <c r="L1670" s="3109"/>
      <c r="M1670" s="3109"/>
      <c r="N1670" s="3109"/>
      <c r="P1670" s="2659"/>
    </row>
    <row r="1671" spans="12:16" s="3107" customFormat="1">
      <c r="L1671" s="3109"/>
      <c r="M1671" s="3109"/>
      <c r="N1671" s="3109"/>
      <c r="P1671" s="2659"/>
    </row>
    <row r="1672" spans="12:16" s="3107" customFormat="1">
      <c r="L1672" s="3109"/>
      <c r="M1672" s="3109"/>
      <c r="N1672" s="3109"/>
      <c r="P1672" s="2659"/>
    </row>
    <row r="1673" spans="12:16" s="3107" customFormat="1">
      <c r="L1673" s="3109"/>
      <c r="M1673" s="3109"/>
      <c r="N1673" s="3109"/>
      <c r="P1673" s="2659"/>
    </row>
    <row r="1674" spans="12:16" s="3107" customFormat="1">
      <c r="L1674" s="3109"/>
      <c r="M1674" s="3109"/>
      <c r="N1674" s="3109"/>
      <c r="P1674" s="2659"/>
    </row>
    <row r="1675" spans="12:16" s="3107" customFormat="1">
      <c r="L1675" s="3109"/>
      <c r="M1675" s="3109"/>
      <c r="N1675" s="3109"/>
      <c r="P1675" s="2659"/>
    </row>
    <row r="1676" spans="12:16" s="3107" customFormat="1">
      <c r="L1676" s="3109"/>
      <c r="M1676" s="3109"/>
      <c r="N1676" s="3109"/>
      <c r="P1676" s="2659"/>
    </row>
    <row r="1677" spans="12:16" s="3107" customFormat="1">
      <c r="L1677" s="3109"/>
      <c r="M1677" s="3109"/>
      <c r="N1677" s="3109"/>
      <c r="P1677" s="2659"/>
    </row>
    <row r="1678" spans="12:16" s="3107" customFormat="1">
      <c r="L1678" s="3109"/>
      <c r="M1678" s="3109"/>
      <c r="N1678" s="3109"/>
      <c r="P1678" s="2659"/>
    </row>
    <row r="1679" spans="12:16" s="3107" customFormat="1">
      <c r="L1679" s="3109"/>
      <c r="M1679" s="3109"/>
      <c r="N1679" s="3109"/>
      <c r="P1679" s="2659"/>
    </row>
    <row r="1680" spans="12:16" s="3107" customFormat="1">
      <c r="L1680" s="3109"/>
      <c r="M1680" s="3109"/>
      <c r="N1680" s="3109"/>
      <c r="P1680" s="2659"/>
    </row>
    <row r="1681" spans="12:16" s="3107" customFormat="1">
      <c r="L1681" s="3109"/>
      <c r="M1681" s="3109"/>
      <c r="N1681" s="3109"/>
      <c r="P1681" s="2659"/>
    </row>
    <row r="1682" spans="12:16" s="3107" customFormat="1">
      <c r="L1682" s="3109"/>
      <c r="M1682" s="3109"/>
      <c r="N1682" s="3109"/>
      <c r="P1682" s="2659"/>
    </row>
    <row r="1683" spans="12:16" s="3107" customFormat="1">
      <c r="L1683" s="3109"/>
      <c r="M1683" s="3109"/>
      <c r="N1683" s="3109"/>
      <c r="P1683" s="2659"/>
    </row>
    <row r="1684" spans="12:16" s="3107" customFormat="1">
      <c r="L1684" s="3109"/>
      <c r="M1684" s="3109"/>
      <c r="N1684" s="3109"/>
      <c r="P1684" s="2659"/>
    </row>
    <row r="1685" spans="12:16" s="3107" customFormat="1">
      <c r="L1685" s="3109"/>
      <c r="M1685" s="3109"/>
      <c r="N1685" s="3109"/>
      <c r="P1685" s="2659"/>
    </row>
    <row r="1686" spans="12:16" s="3107" customFormat="1">
      <c r="L1686" s="3109"/>
      <c r="M1686" s="3109"/>
      <c r="N1686" s="3109"/>
      <c r="P1686" s="2659"/>
    </row>
    <row r="1687" spans="12:16" s="3107" customFormat="1">
      <c r="L1687" s="3109"/>
      <c r="M1687" s="3109"/>
      <c r="N1687" s="3109"/>
      <c r="P1687" s="2659"/>
    </row>
    <row r="1688" spans="12:16" s="3107" customFormat="1">
      <c r="L1688" s="3109"/>
      <c r="M1688" s="3109"/>
      <c r="N1688" s="3109"/>
      <c r="P1688" s="2659"/>
    </row>
    <row r="1689" spans="12:16" s="3107" customFormat="1">
      <c r="L1689" s="3109"/>
      <c r="M1689" s="3109"/>
      <c r="N1689" s="3109"/>
      <c r="P1689" s="2659"/>
    </row>
    <row r="1690" spans="12:16" s="3107" customFormat="1">
      <c r="L1690" s="3109"/>
      <c r="M1690" s="3109"/>
      <c r="N1690" s="3109"/>
      <c r="P1690" s="2659"/>
    </row>
    <row r="1691" spans="12:16" s="3107" customFormat="1">
      <c r="L1691" s="3109"/>
      <c r="M1691" s="3109"/>
      <c r="N1691" s="3109"/>
      <c r="P1691" s="2659"/>
    </row>
    <row r="1692" spans="12:16" s="3107" customFormat="1">
      <c r="L1692" s="3109"/>
      <c r="M1692" s="3109"/>
      <c r="N1692" s="3109"/>
      <c r="P1692" s="2659"/>
    </row>
    <row r="1693" spans="12:16" s="3107" customFormat="1">
      <c r="L1693" s="3109"/>
      <c r="M1693" s="3109"/>
      <c r="N1693" s="3109"/>
      <c r="P1693" s="2659"/>
    </row>
    <row r="1694" spans="12:16" s="3107" customFormat="1">
      <c r="L1694" s="3109"/>
      <c r="M1694" s="3109"/>
      <c r="N1694" s="3109"/>
      <c r="P1694" s="2659"/>
    </row>
    <row r="1695" spans="12:16" s="3107" customFormat="1">
      <c r="L1695" s="3109"/>
      <c r="M1695" s="3109"/>
      <c r="N1695" s="3109"/>
      <c r="P1695" s="2659"/>
    </row>
    <row r="1696" spans="12:16" s="3107" customFormat="1">
      <c r="L1696" s="3109"/>
      <c r="M1696" s="3109"/>
      <c r="N1696" s="3109"/>
      <c r="P1696" s="2659"/>
    </row>
    <row r="1697" spans="12:16" s="3107" customFormat="1">
      <c r="L1697" s="3109"/>
      <c r="M1697" s="3109"/>
      <c r="N1697" s="3109"/>
      <c r="P1697" s="2659"/>
    </row>
    <row r="1698" spans="12:16" s="3107" customFormat="1">
      <c r="L1698" s="3109"/>
      <c r="M1698" s="3109"/>
      <c r="N1698" s="3109"/>
      <c r="P1698" s="2659"/>
    </row>
    <row r="1699" spans="12:16" s="3107" customFormat="1">
      <c r="L1699" s="3109"/>
      <c r="M1699" s="3109"/>
      <c r="N1699" s="3109"/>
      <c r="P1699" s="2659"/>
    </row>
    <row r="1700" spans="12:16" s="3107" customFormat="1">
      <c r="L1700" s="3109"/>
      <c r="M1700" s="3109"/>
      <c r="N1700" s="3109"/>
      <c r="P1700" s="2659"/>
    </row>
    <row r="1701" spans="12:16" s="3107" customFormat="1">
      <c r="L1701" s="3109"/>
      <c r="M1701" s="3109"/>
      <c r="N1701" s="3109"/>
      <c r="P1701" s="2659"/>
    </row>
    <row r="1702" spans="12:16" s="3107" customFormat="1">
      <c r="L1702" s="3109"/>
      <c r="M1702" s="3109"/>
      <c r="N1702" s="3109"/>
      <c r="P1702" s="2659"/>
    </row>
    <row r="1703" spans="12:16" s="3107" customFormat="1">
      <c r="L1703" s="3109"/>
      <c r="M1703" s="3109"/>
      <c r="N1703" s="3109"/>
      <c r="P1703" s="2659"/>
    </row>
    <row r="1704" spans="12:16" s="3107" customFormat="1">
      <c r="L1704" s="3109"/>
      <c r="M1704" s="3109"/>
      <c r="N1704" s="3109"/>
      <c r="P1704" s="2659"/>
    </row>
    <row r="1705" spans="12:16" s="3107" customFormat="1">
      <c r="L1705" s="3109"/>
      <c r="M1705" s="3109"/>
      <c r="N1705" s="3109"/>
      <c r="P1705" s="2659"/>
    </row>
    <row r="1706" spans="12:16" s="3107" customFormat="1">
      <c r="L1706" s="3109"/>
      <c r="M1706" s="3109"/>
      <c r="N1706" s="3109"/>
      <c r="P1706" s="2659"/>
    </row>
    <row r="1707" spans="12:16" s="3107" customFormat="1">
      <c r="L1707" s="3109"/>
      <c r="M1707" s="3109"/>
      <c r="N1707" s="3109"/>
      <c r="P1707" s="2659"/>
    </row>
    <row r="1708" spans="12:16" s="3107" customFormat="1">
      <c r="L1708" s="3109"/>
      <c r="M1708" s="3109"/>
      <c r="N1708" s="3109"/>
      <c r="P1708" s="2659"/>
    </row>
    <row r="1709" spans="12:16" s="3107" customFormat="1">
      <c r="L1709" s="3109"/>
      <c r="M1709" s="3109"/>
      <c r="N1709" s="3109"/>
      <c r="P1709" s="2659"/>
    </row>
    <row r="1710" spans="12:16" s="3107" customFormat="1">
      <c r="L1710" s="3109"/>
      <c r="M1710" s="3109"/>
      <c r="N1710" s="3109"/>
      <c r="P1710" s="2659"/>
    </row>
    <row r="1711" spans="12:16" s="3107" customFormat="1">
      <c r="L1711" s="3109"/>
      <c r="M1711" s="3109"/>
      <c r="N1711" s="3109"/>
      <c r="P1711" s="2659"/>
    </row>
    <row r="1712" spans="12:16" s="3107" customFormat="1">
      <c r="L1712" s="3109"/>
      <c r="M1712" s="3109"/>
      <c r="N1712" s="3109"/>
      <c r="P1712" s="2659"/>
    </row>
    <row r="1713" spans="12:16" s="3107" customFormat="1">
      <c r="L1713" s="3109"/>
      <c r="M1713" s="3109"/>
      <c r="N1713" s="3109"/>
      <c r="P1713" s="2659"/>
    </row>
    <row r="1714" spans="12:16" s="3107" customFormat="1">
      <c r="L1714" s="3109"/>
      <c r="M1714" s="3109"/>
      <c r="N1714" s="3109"/>
      <c r="P1714" s="2659"/>
    </row>
    <row r="1715" spans="12:16" s="3107" customFormat="1">
      <c r="L1715" s="3109"/>
      <c r="M1715" s="3109"/>
      <c r="N1715" s="3109"/>
      <c r="P1715" s="2659"/>
    </row>
    <row r="1716" spans="12:16" s="3107" customFormat="1">
      <c r="L1716" s="3109"/>
      <c r="M1716" s="3109"/>
      <c r="N1716" s="3109"/>
      <c r="P1716" s="2659"/>
    </row>
    <row r="1717" spans="12:16" s="3107" customFormat="1">
      <c r="L1717" s="3109"/>
      <c r="M1717" s="3109"/>
      <c r="N1717" s="3109"/>
      <c r="P1717" s="2659"/>
    </row>
    <row r="1718" spans="12:16" s="3107" customFormat="1">
      <c r="L1718" s="3109"/>
      <c r="M1718" s="3109"/>
      <c r="N1718" s="3109"/>
      <c r="P1718" s="2659"/>
    </row>
    <row r="1719" spans="12:16" s="3107" customFormat="1">
      <c r="L1719" s="3109"/>
      <c r="M1719" s="3109"/>
      <c r="N1719" s="3109"/>
      <c r="P1719" s="2659"/>
    </row>
    <row r="1720" spans="12:16" s="3107" customFormat="1">
      <c r="L1720" s="3109"/>
      <c r="M1720" s="3109"/>
      <c r="N1720" s="3109"/>
      <c r="P1720" s="2659"/>
    </row>
    <row r="1721" spans="12:16" s="3107" customFormat="1">
      <c r="L1721" s="3109"/>
      <c r="M1721" s="3109"/>
      <c r="N1721" s="3109"/>
      <c r="P1721" s="2659"/>
    </row>
    <row r="1722" spans="12:16" s="3107" customFormat="1">
      <c r="L1722" s="3109"/>
      <c r="M1722" s="3109"/>
      <c r="N1722" s="3109"/>
      <c r="P1722" s="2659"/>
    </row>
    <row r="1723" spans="12:16" s="3107" customFormat="1">
      <c r="L1723" s="3109"/>
      <c r="M1723" s="3109"/>
      <c r="N1723" s="3109"/>
      <c r="P1723" s="2659"/>
    </row>
    <row r="1724" spans="12:16" s="3107" customFormat="1">
      <c r="L1724" s="3109"/>
      <c r="M1724" s="3109"/>
      <c r="N1724" s="3109"/>
      <c r="P1724" s="2659"/>
    </row>
    <row r="1725" spans="12:16" s="3107" customFormat="1">
      <c r="L1725" s="3109"/>
      <c r="M1725" s="3109"/>
      <c r="N1725" s="3109"/>
      <c r="P1725" s="2659"/>
    </row>
    <row r="1726" spans="12:16" s="3107" customFormat="1">
      <c r="L1726" s="3109"/>
      <c r="M1726" s="3109"/>
      <c r="N1726" s="3109"/>
      <c r="P1726" s="2659"/>
    </row>
    <row r="1727" spans="12:16" s="3107" customFormat="1">
      <c r="L1727" s="3109"/>
      <c r="M1727" s="3109"/>
      <c r="N1727" s="3109"/>
      <c r="P1727" s="2659"/>
    </row>
    <row r="1728" spans="12:16" s="3107" customFormat="1">
      <c r="L1728" s="3109"/>
      <c r="M1728" s="3109"/>
      <c r="N1728" s="3109"/>
      <c r="P1728" s="2659"/>
    </row>
    <row r="1729" spans="12:16" s="3107" customFormat="1">
      <c r="L1729" s="3109"/>
      <c r="M1729" s="3109"/>
      <c r="N1729" s="3109"/>
      <c r="P1729" s="2659"/>
    </row>
    <row r="1730" spans="12:16" s="3107" customFormat="1">
      <c r="L1730" s="3109"/>
      <c r="M1730" s="3109"/>
      <c r="N1730" s="3109"/>
      <c r="P1730" s="2659"/>
    </row>
    <row r="1731" spans="12:16" s="3107" customFormat="1">
      <c r="L1731" s="3109"/>
      <c r="M1731" s="3109"/>
      <c r="N1731" s="3109"/>
      <c r="P1731" s="2659"/>
    </row>
    <row r="1732" spans="12:16" s="3107" customFormat="1">
      <c r="L1732" s="3109"/>
      <c r="M1732" s="3109"/>
      <c r="N1732" s="3109"/>
      <c r="P1732" s="2659"/>
    </row>
    <row r="1733" spans="12:16" s="3107" customFormat="1">
      <c r="L1733" s="3109"/>
      <c r="M1733" s="3109"/>
      <c r="N1733" s="3109"/>
      <c r="P1733" s="2659"/>
    </row>
    <row r="1734" spans="12:16" s="3107" customFormat="1">
      <c r="L1734" s="3109"/>
      <c r="M1734" s="3109"/>
      <c r="N1734" s="3109"/>
      <c r="P1734" s="2659"/>
    </row>
    <row r="1735" spans="12:16" s="3107" customFormat="1">
      <c r="L1735" s="3109"/>
      <c r="M1735" s="3109"/>
      <c r="N1735" s="3109"/>
      <c r="P1735" s="2659"/>
    </row>
    <row r="1736" spans="12:16" s="3107" customFormat="1">
      <c r="L1736" s="3109"/>
      <c r="M1736" s="3109"/>
      <c r="N1736" s="3109"/>
      <c r="P1736" s="2659"/>
    </row>
    <row r="1737" spans="12:16" s="3107" customFormat="1">
      <c r="L1737" s="3109"/>
      <c r="M1737" s="3109"/>
      <c r="N1737" s="3109"/>
      <c r="P1737" s="2659"/>
    </row>
    <row r="1738" spans="12:16" s="3107" customFormat="1">
      <c r="L1738" s="3109"/>
      <c r="M1738" s="3109"/>
      <c r="N1738" s="3109"/>
      <c r="P1738" s="2659"/>
    </row>
    <row r="1739" spans="12:16" s="3107" customFormat="1">
      <c r="L1739" s="3109"/>
      <c r="M1739" s="3109"/>
      <c r="N1739" s="3109"/>
      <c r="P1739" s="2659"/>
    </row>
    <row r="1740" spans="12:16" s="3107" customFormat="1">
      <c r="L1740" s="3109"/>
      <c r="M1740" s="3109"/>
      <c r="N1740" s="3109"/>
      <c r="P1740" s="2659"/>
    </row>
    <row r="1741" spans="12:16" s="3107" customFormat="1">
      <c r="L1741" s="3109"/>
      <c r="M1741" s="3109"/>
      <c r="N1741" s="3109"/>
      <c r="P1741" s="2659"/>
    </row>
    <row r="1742" spans="12:16" s="3107" customFormat="1">
      <c r="L1742" s="3109"/>
      <c r="M1742" s="3109"/>
      <c r="N1742" s="3109"/>
      <c r="P1742" s="2659"/>
    </row>
    <row r="1743" spans="12:16" s="3107" customFormat="1">
      <c r="L1743" s="3109"/>
      <c r="M1743" s="3109"/>
      <c r="N1743" s="3109"/>
      <c r="P1743" s="2659"/>
    </row>
    <row r="1744" spans="12:16" s="3107" customFormat="1">
      <c r="L1744" s="3109"/>
      <c r="M1744" s="3109"/>
      <c r="N1744" s="3109"/>
      <c r="P1744" s="2659"/>
    </row>
    <row r="1745" spans="12:16" s="3107" customFormat="1">
      <c r="L1745" s="3109"/>
      <c r="M1745" s="3109"/>
      <c r="N1745" s="3109"/>
      <c r="P1745" s="2659"/>
    </row>
    <row r="1746" spans="12:16" s="3107" customFormat="1">
      <c r="L1746" s="3109"/>
      <c r="M1746" s="3109"/>
      <c r="N1746" s="3109"/>
      <c r="P1746" s="2659"/>
    </row>
    <row r="1747" spans="12:16" s="3107" customFormat="1">
      <c r="L1747" s="3109"/>
      <c r="M1747" s="3109"/>
      <c r="N1747" s="3109"/>
      <c r="P1747" s="2659"/>
    </row>
    <row r="1748" spans="12:16" s="3107" customFormat="1">
      <c r="L1748" s="3109"/>
      <c r="M1748" s="3109"/>
      <c r="N1748" s="3109"/>
      <c r="P1748" s="2659"/>
    </row>
    <row r="1749" spans="12:16" s="3107" customFormat="1">
      <c r="L1749" s="3109"/>
      <c r="M1749" s="3109"/>
      <c r="N1749" s="3109"/>
      <c r="P1749" s="2659"/>
    </row>
    <row r="1750" spans="12:16" s="3107" customFormat="1">
      <c r="L1750" s="3109"/>
      <c r="M1750" s="3109"/>
      <c r="N1750" s="3109"/>
      <c r="P1750" s="2659"/>
    </row>
    <row r="1751" spans="12:16" s="3107" customFormat="1">
      <c r="L1751" s="3109"/>
      <c r="M1751" s="3109"/>
      <c r="N1751" s="3109"/>
      <c r="P1751" s="2659"/>
    </row>
    <row r="1752" spans="12:16" s="3107" customFormat="1">
      <c r="L1752" s="3109"/>
      <c r="M1752" s="3109"/>
      <c r="N1752" s="3109"/>
      <c r="P1752" s="2659"/>
    </row>
    <row r="1753" spans="12:16" s="3107" customFormat="1">
      <c r="L1753" s="3109"/>
      <c r="M1753" s="3109"/>
      <c r="N1753" s="3109"/>
      <c r="P1753" s="2659"/>
    </row>
    <row r="1754" spans="12:16" s="3107" customFormat="1">
      <c r="L1754" s="3109"/>
      <c r="M1754" s="3109"/>
      <c r="N1754" s="3109"/>
      <c r="P1754" s="2659"/>
    </row>
    <row r="1755" spans="12:16" s="3107" customFormat="1">
      <c r="L1755" s="3109"/>
      <c r="M1755" s="3109"/>
      <c r="N1755" s="3109"/>
      <c r="P1755" s="2659"/>
    </row>
    <row r="1756" spans="12:16" s="3107" customFormat="1">
      <c r="L1756" s="3109"/>
      <c r="M1756" s="3109"/>
      <c r="N1756" s="3109"/>
      <c r="P1756" s="2659"/>
    </row>
    <row r="1757" spans="12:16" s="3107" customFormat="1">
      <c r="L1757" s="3109"/>
      <c r="M1757" s="3109"/>
      <c r="N1757" s="3109"/>
      <c r="P1757" s="2659"/>
    </row>
    <row r="1758" spans="12:16" s="3107" customFormat="1">
      <c r="L1758" s="3109"/>
      <c r="M1758" s="3109"/>
      <c r="N1758" s="3109"/>
      <c r="P1758" s="2659"/>
    </row>
    <row r="1759" spans="12:16" s="3107" customFormat="1">
      <c r="L1759" s="3109"/>
      <c r="M1759" s="3109"/>
      <c r="N1759" s="3109"/>
      <c r="P1759" s="2659"/>
    </row>
    <row r="1760" spans="12:16" s="3107" customFormat="1">
      <c r="L1760" s="3109"/>
      <c r="M1760" s="3109"/>
      <c r="N1760" s="3109"/>
      <c r="P1760" s="2659"/>
    </row>
    <row r="1761" spans="12:16" s="3107" customFormat="1">
      <c r="L1761" s="3109"/>
      <c r="M1761" s="3109"/>
      <c r="N1761" s="3109"/>
      <c r="P1761" s="2659"/>
    </row>
    <row r="1762" spans="12:16" s="3107" customFormat="1">
      <c r="L1762" s="3109"/>
      <c r="M1762" s="3109"/>
      <c r="N1762" s="3109"/>
      <c r="P1762" s="2659"/>
    </row>
    <row r="1763" spans="12:16" s="3107" customFormat="1">
      <c r="L1763" s="3109"/>
      <c r="M1763" s="3109"/>
      <c r="N1763" s="3109"/>
      <c r="P1763" s="2659"/>
    </row>
    <row r="1764" spans="12:16" s="3107" customFormat="1">
      <c r="L1764" s="3109"/>
      <c r="M1764" s="3109"/>
      <c r="N1764" s="3109"/>
      <c r="P1764" s="2659"/>
    </row>
    <row r="1765" spans="12:16" s="3107" customFormat="1">
      <c r="L1765" s="3109"/>
      <c r="M1765" s="3109"/>
      <c r="N1765" s="3109"/>
      <c r="P1765" s="2659"/>
    </row>
    <row r="1766" spans="12:16" s="3107" customFormat="1">
      <c r="L1766" s="3109"/>
      <c r="M1766" s="3109"/>
      <c r="N1766" s="3109"/>
      <c r="P1766" s="2659"/>
    </row>
    <row r="1767" spans="12:16" s="3107" customFormat="1">
      <c r="L1767" s="3109"/>
      <c r="M1767" s="3109"/>
      <c r="N1767" s="3109"/>
      <c r="P1767" s="2659"/>
    </row>
    <row r="1768" spans="12:16" s="3107" customFormat="1">
      <c r="L1768" s="3109"/>
      <c r="M1768" s="3109"/>
      <c r="N1768" s="3109"/>
      <c r="P1768" s="2659"/>
    </row>
    <row r="1769" spans="12:16" s="3107" customFormat="1">
      <c r="L1769" s="3109"/>
      <c r="M1769" s="3109"/>
      <c r="N1769" s="3109"/>
      <c r="P1769" s="2659"/>
    </row>
    <row r="1770" spans="12:16" s="3107" customFormat="1">
      <c r="L1770" s="3109"/>
      <c r="M1770" s="3109"/>
      <c r="N1770" s="3109"/>
      <c r="P1770" s="2659"/>
    </row>
    <row r="1771" spans="12:16" s="3107" customFormat="1">
      <c r="L1771" s="3109"/>
      <c r="M1771" s="3109"/>
      <c r="N1771" s="3109"/>
      <c r="P1771" s="2659"/>
    </row>
    <row r="1772" spans="12:16" s="3107" customFormat="1">
      <c r="L1772" s="3109"/>
      <c r="M1772" s="3109"/>
      <c r="N1772" s="3109"/>
      <c r="P1772" s="2659"/>
    </row>
    <row r="1773" spans="12:16" s="3107" customFormat="1">
      <c r="L1773" s="3109"/>
      <c r="M1773" s="3109"/>
      <c r="N1773" s="3109"/>
      <c r="P1773" s="2659"/>
    </row>
    <row r="1774" spans="12:16" s="3107" customFormat="1">
      <c r="L1774" s="3109"/>
      <c r="M1774" s="3109"/>
      <c r="N1774" s="3109"/>
      <c r="P1774" s="2659"/>
    </row>
    <row r="1775" spans="12:16" s="3107" customFormat="1">
      <c r="L1775" s="3109"/>
      <c r="M1775" s="3109"/>
      <c r="N1775" s="3109"/>
      <c r="P1775" s="2659"/>
    </row>
    <row r="1776" spans="12:16" s="3107" customFormat="1">
      <c r="L1776" s="3109"/>
      <c r="M1776" s="3109"/>
      <c r="N1776" s="3109"/>
      <c r="P1776" s="2659"/>
    </row>
    <row r="1777" spans="12:16" s="3107" customFormat="1">
      <c r="L1777" s="3109"/>
      <c r="M1777" s="3109"/>
      <c r="N1777" s="3109"/>
      <c r="P1777" s="2659"/>
    </row>
    <row r="1778" spans="12:16" s="3107" customFormat="1">
      <c r="L1778" s="3109"/>
      <c r="M1778" s="3109"/>
      <c r="N1778" s="3109"/>
      <c r="P1778" s="2659"/>
    </row>
    <row r="1779" spans="12:16" s="3107" customFormat="1">
      <c r="L1779" s="3109"/>
      <c r="M1779" s="3109"/>
      <c r="N1779" s="3109"/>
      <c r="P1779" s="2659"/>
    </row>
    <row r="1780" spans="12:16" s="3107" customFormat="1">
      <c r="L1780" s="3109"/>
      <c r="M1780" s="3109"/>
      <c r="N1780" s="3109"/>
      <c r="P1780" s="2659"/>
    </row>
    <row r="1781" spans="12:16" s="3107" customFormat="1">
      <c r="L1781" s="3109"/>
      <c r="M1781" s="3109"/>
      <c r="N1781" s="3109"/>
      <c r="P1781" s="2659"/>
    </row>
    <row r="1782" spans="12:16" s="3107" customFormat="1">
      <c r="L1782" s="3109"/>
      <c r="M1782" s="3109"/>
      <c r="N1782" s="3109"/>
      <c r="P1782" s="2659"/>
    </row>
    <row r="1783" spans="12:16" s="3107" customFormat="1">
      <c r="L1783" s="3109"/>
      <c r="M1783" s="3109"/>
      <c r="N1783" s="3109"/>
      <c r="P1783" s="2659"/>
    </row>
    <row r="1784" spans="12:16" s="3107" customFormat="1">
      <c r="L1784" s="3109"/>
      <c r="M1784" s="3109"/>
      <c r="N1784" s="3109"/>
      <c r="P1784" s="2659"/>
    </row>
    <row r="1785" spans="12:16" s="3107" customFormat="1">
      <c r="L1785" s="3109"/>
      <c r="M1785" s="3109"/>
      <c r="N1785" s="3109"/>
      <c r="P1785" s="2659"/>
    </row>
    <row r="1786" spans="12:16" s="3107" customFormat="1">
      <c r="L1786" s="3109"/>
      <c r="M1786" s="3109"/>
      <c r="N1786" s="3109"/>
      <c r="P1786" s="2659"/>
    </row>
    <row r="1787" spans="12:16" s="3107" customFormat="1">
      <c r="L1787" s="3109"/>
      <c r="M1787" s="3109"/>
      <c r="N1787" s="3109"/>
      <c r="P1787" s="2659"/>
    </row>
    <row r="1788" spans="12:16" s="3107" customFormat="1">
      <c r="L1788" s="3109"/>
      <c r="M1788" s="3109"/>
      <c r="N1788" s="3109"/>
      <c r="P1788" s="2659"/>
    </row>
    <row r="1789" spans="12:16" s="3107" customFormat="1">
      <c r="L1789" s="3109"/>
      <c r="M1789" s="3109"/>
      <c r="N1789" s="3109"/>
      <c r="P1789" s="2659"/>
    </row>
    <row r="1790" spans="12:16" s="3107" customFormat="1">
      <c r="L1790" s="3109"/>
      <c r="M1790" s="3109"/>
      <c r="N1790" s="3109"/>
      <c r="P1790" s="2659"/>
    </row>
    <row r="1791" spans="12:16" s="3107" customFormat="1">
      <c r="L1791" s="3109"/>
      <c r="M1791" s="3109"/>
      <c r="N1791" s="3109"/>
      <c r="P1791" s="2659"/>
    </row>
    <row r="1792" spans="12:16" s="3107" customFormat="1">
      <c r="L1792" s="3109"/>
      <c r="M1792" s="3109"/>
      <c r="N1792" s="3109"/>
      <c r="P1792" s="2659"/>
    </row>
    <row r="1793" spans="12:16" s="3107" customFormat="1">
      <c r="L1793" s="3109"/>
      <c r="M1793" s="3109"/>
      <c r="N1793" s="3109"/>
      <c r="P1793" s="2659"/>
    </row>
    <row r="1794" spans="12:16" s="3107" customFormat="1">
      <c r="L1794" s="3109"/>
      <c r="M1794" s="3109"/>
      <c r="N1794" s="3109"/>
      <c r="P1794" s="2659"/>
    </row>
    <row r="1795" spans="12:16" s="3107" customFormat="1">
      <c r="L1795" s="3109"/>
      <c r="M1795" s="3109"/>
      <c r="N1795" s="3109"/>
      <c r="P1795" s="2659"/>
    </row>
    <row r="1796" spans="12:16" s="3107" customFormat="1">
      <c r="L1796" s="3109"/>
      <c r="M1796" s="3109"/>
      <c r="N1796" s="3109"/>
      <c r="P1796" s="2659"/>
    </row>
    <row r="1797" spans="12:16" s="3107" customFormat="1">
      <c r="L1797" s="3109"/>
      <c r="M1797" s="3109"/>
      <c r="N1797" s="3109"/>
      <c r="P1797" s="2659"/>
    </row>
    <row r="1798" spans="12:16" s="3107" customFormat="1">
      <c r="L1798" s="3109"/>
      <c r="M1798" s="3109"/>
      <c r="N1798" s="3109"/>
      <c r="P1798" s="2659"/>
    </row>
    <row r="1799" spans="12:16" s="3107" customFormat="1">
      <c r="L1799" s="3109"/>
      <c r="M1799" s="3109"/>
      <c r="N1799" s="3109"/>
      <c r="P1799" s="2659"/>
    </row>
    <row r="1800" spans="12:16" s="3107" customFormat="1">
      <c r="L1800" s="3109"/>
      <c r="M1800" s="3109"/>
      <c r="N1800" s="3109"/>
      <c r="P1800" s="2659"/>
    </row>
    <row r="1801" spans="12:16" s="3107" customFormat="1">
      <c r="L1801" s="3109"/>
      <c r="M1801" s="3109"/>
      <c r="N1801" s="3109"/>
      <c r="P1801" s="2659"/>
    </row>
    <row r="1802" spans="12:16" s="3107" customFormat="1">
      <c r="L1802" s="3109"/>
      <c r="M1802" s="3109"/>
      <c r="N1802" s="3109"/>
      <c r="P1802" s="2659"/>
    </row>
    <row r="1803" spans="12:16" s="3107" customFormat="1">
      <c r="L1803" s="3109"/>
      <c r="M1803" s="3109"/>
      <c r="N1803" s="3109"/>
      <c r="P1803" s="2659"/>
    </row>
    <row r="1804" spans="12:16" s="3107" customFormat="1">
      <c r="L1804" s="3109"/>
      <c r="M1804" s="3109"/>
      <c r="N1804" s="3109"/>
      <c r="P1804" s="2659"/>
    </row>
    <row r="1805" spans="12:16" s="3107" customFormat="1">
      <c r="L1805" s="3109"/>
      <c r="M1805" s="3109"/>
      <c r="N1805" s="3109"/>
      <c r="P1805" s="2659"/>
    </row>
    <row r="1806" spans="12:16" s="3107" customFormat="1">
      <c r="L1806" s="3109"/>
      <c r="M1806" s="3109"/>
      <c r="N1806" s="3109"/>
      <c r="P1806" s="2659"/>
    </row>
    <row r="1807" spans="12:16" s="3107" customFormat="1">
      <c r="L1807" s="3109"/>
      <c r="M1807" s="3109"/>
      <c r="N1807" s="3109"/>
      <c r="P1807" s="2659"/>
    </row>
    <row r="1808" spans="12:16" s="3107" customFormat="1">
      <c r="L1808" s="3109"/>
      <c r="M1808" s="3109"/>
      <c r="N1808" s="3109"/>
      <c r="P1808" s="2659"/>
    </row>
    <row r="1809" spans="12:16" s="3107" customFormat="1">
      <c r="L1809" s="3109"/>
      <c r="M1809" s="3109"/>
      <c r="N1809" s="3109"/>
      <c r="P1809" s="2659"/>
    </row>
    <row r="1810" spans="12:16" s="3107" customFormat="1">
      <c r="L1810" s="3109"/>
      <c r="M1810" s="3109"/>
      <c r="N1810" s="3109"/>
      <c r="P1810" s="2659"/>
    </row>
    <row r="1811" spans="12:16" s="3107" customFormat="1">
      <c r="L1811" s="3109"/>
      <c r="M1811" s="3109"/>
      <c r="N1811" s="3109"/>
      <c r="P1811" s="2659"/>
    </row>
    <row r="1812" spans="12:16" s="3107" customFormat="1">
      <c r="L1812" s="3109"/>
      <c r="M1812" s="3109"/>
      <c r="N1812" s="3109"/>
      <c r="P1812" s="2659"/>
    </row>
    <row r="1813" spans="12:16" s="3107" customFormat="1">
      <c r="L1813" s="3109"/>
      <c r="M1813" s="3109"/>
      <c r="N1813" s="3109"/>
      <c r="P1813" s="2659"/>
    </row>
    <row r="1814" spans="12:16" s="3107" customFormat="1">
      <c r="L1814" s="3109"/>
      <c r="M1814" s="3109"/>
      <c r="N1814" s="3109"/>
      <c r="P1814" s="2659"/>
    </row>
    <row r="1815" spans="12:16" s="3107" customFormat="1">
      <c r="L1815" s="3109"/>
      <c r="M1815" s="3109"/>
      <c r="N1815" s="3109"/>
      <c r="P1815" s="2659"/>
    </row>
    <row r="1816" spans="12:16" s="3107" customFormat="1">
      <c r="L1816" s="3109"/>
      <c r="M1816" s="3109"/>
      <c r="N1816" s="3109"/>
      <c r="P1816" s="2659"/>
    </row>
    <row r="1817" spans="12:16" s="3107" customFormat="1">
      <c r="L1817" s="3109"/>
      <c r="M1817" s="3109"/>
      <c r="N1817" s="3109"/>
      <c r="P1817" s="2659"/>
    </row>
    <row r="1818" spans="12:16" s="3107" customFormat="1">
      <c r="L1818" s="3109"/>
      <c r="M1818" s="3109"/>
      <c r="N1818" s="3109"/>
      <c r="P1818" s="2659"/>
    </row>
    <row r="1819" spans="12:16" s="3107" customFormat="1">
      <c r="L1819" s="3109"/>
      <c r="M1819" s="3109"/>
      <c r="N1819" s="3109"/>
      <c r="P1819" s="2659"/>
    </row>
    <row r="1820" spans="12:16" s="3107" customFormat="1">
      <c r="L1820" s="3109"/>
      <c r="M1820" s="3109"/>
      <c r="N1820" s="3109"/>
      <c r="P1820" s="2659"/>
    </row>
    <row r="1821" spans="12:16" s="3107" customFormat="1">
      <c r="L1821" s="3109"/>
      <c r="M1821" s="3109"/>
      <c r="N1821" s="3109"/>
      <c r="P1821" s="2659"/>
    </row>
    <row r="1822" spans="12:16" s="3107" customFormat="1">
      <c r="L1822" s="3109"/>
      <c r="M1822" s="3109"/>
      <c r="N1822" s="3109"/>
      <c r="P1822" s="2659"/>
    </row>
    <row r="1823" spans="12:16" s="3107" customFormat="1">
      <c r="L1823" s="3109"/>
      <c r="M1823" s="3109"/>
      <c r="N1823" s="3109"/>
      <c r="P1823" s="2659"/>
    </row>
    <row r="1824" spans="12:16" s="3107" customFormat="1">
      <c r="L1824" s="3109"/>
      <c r="M1824" s="3109"/>
      <c r="N1824" s="3109"/>
      <c r="P1824" s="2659"/>
    </row>
    <row r="1825" spans="12:16" s="3107" customFormat="1">
      <c r="L1825" s="3109"/>
      <c r="M1825" s="3109"/>
      <c r="N1825" s="3109"/>
      <c r="P1825" s="2659"/>
    </row>
    <row r="1826" spans="12:16" s="3107" customFormat="1">
      <c r="L1826" s="3109"/>
      <c r="M1826" s="3109"/>
      <c r="N1826" s="3109"/>
      <c r="P1826" s="2659"/>
    </row>
    <row r="1827" spans="12:16" s="3107" customFormat="1">
      <c r="L1827" s="3109"/>
      <c r="M1827" s="3109"/>
      <c r="N1827" s="3109"/>
      <c r="P1827" s="2659"/>
    </row>
    <row r="1828" spans="12:16" s="3107" customFormat="1">
      <c r="L1828" s="3109"/>
      <c r="M1828" s="3109"/>
      <c r="N1828" s="3109"/>
      <c r="P1828" s="2659"/>
    </row>
    <row r="1829" spans="12:16" s="3107" customFormat="1">
      <c r="L1829" s="3109"/>
      <c r="M1829" s="3109"/>
      <c r="N1829" s="3109"/>
      <c r="P1829" s="2659"/>
    </row>
    <row r="1830" spans="12:16" s="3107" customFormat="1">
      <c r="L1830" s="3109"/>
      <c r="M1830" s="3109"/>
      <c r="N1830" s="3109"/>
      <c r="P1830" s="2659"/>
    </row>
    <row r="1831" spans="12:16" s="3107" customFormat="1">
      <c r="L1831" s="3109"/>
      <c r="M1831" s="3109"/>
      <c r="N1831" s="3109"/>
      <c r="P1831" s="2659"/>
    </row>
    <row r="1832" spans="12:16" s="3107" customFormat="1">
      <c r="L1832" s="3109"/>
      <c r="M1832" s="3109"/>
      <c r="N1832" s="3109"/>
      <c r="P1832" s="2659"/>
    </row>
    <row r="1833" spans="12:16" s="3107" customFormat="1">
      <c r="L1833" s="3109"/>
      <c r="M1833" s="3109"/>
      <c r="N1833" s="3109"/>
      <c r="P1833" s="2659"/>
    </row>
    <row r="1834" spans="12:16" s="3107" customFormat="1">
      <c r="L1834" s="3109"/>
      <c r="M1834" s="3109"/>
      <c r="N1834" s="3109"/>
      <c r="P1834" s="2659"/>
    </row>
    <row r="1835" spans="12:16" s="3107" customFormat="1">
      <c r="L1835" s="3109"/>
      <c r="M1835" s="3109"/>
      <c r="N1835" s="3109"/>
      <c r="P1835" s="2659"/>
    </row>
    <row r="1836" spans="12:16" s="3107" customFormat="1">
      <c r="L1836" s="3109"/>
      <c r="M1836" s="3109"/>
      <c r="N1836" s="3109"/>
      <c r="P1836" s="2659"/>
    </row>
    <row r="1837" spans="12:16" s="3107" customFormat="1">
      <c r="L1837" s="3109"/>
      <c r="M1837" s="3109"/>
      <c r="N1837" s="3109"/>
      <c r="P1837" s="2659"/>
    </row>
    <row r="1838" spans="12:16" s="3107" customFormat="1">
      <c r="L1838" s="3109"/>
      <c r="M1838" s="3109"/>
      <c r="N1838" s="3109"/>
      <c r="P1838" s="2659"/>
    </row>
    <row r="1839" spans="12:16" s="3107" customFormat="1">
      <c r="L1839" s="3109"/>
      <c r="M1839" s="3109"/>
      <c r="N1839" s="3109"/>
      <c r="P1839" s="2659"/>
    </row>
    <row r="1840" spans="12:16" s="3107" customFormat="1">
      <c r="L1840" s="3109"/>
      <c r="M1840" s="3109"/>
      <c r="N1840" s="3109"/>
      <c r="P1840" s="2659"/>
    </row>
    <row r="1841" spans="12:16" s="3107" customFormat="1">
      <c r="L1841" s="3109"/>
      <c r="M1841" s="3109"/>
      <c r="N1841" s="3109"/>
      <c r="P1841" s="2659"/>
    </row>
    <row r="1842" spans="12:16" s="3107" customFormat="1">
      <c r="L1842" s="3109"/>
      <c r="M1842" s="3109"/>
      <c r="N1842" s="3109"/>
      <c r="P1842" s="2659"/>
    </row>
    <row r="1843" spans="12:16" s="3107" customFormat="1">
      <c r="L1843" s="3109"/>
      <c r="M1843" s="3109"/>
      <c r="N1843" s="3109"/>
      <c r="P1843" s="2659"/>
    </row>
    <row r="1844" spans="12:16" s="3107" customFormat="1">
      <c r="L1844" s="3109"/>
      <c r="M1844" s="3109"/>
      <c r="N1844" s="3109"/>
      <c r="P1844" s="2659"/>
    </row>
    <row r="1845" spans="12:16" s="3107" customFormat="1">
      <c r="L1845" s="3109"/>
      <c r="M1845" s="3109"/>
      <c r="N1845" s="3109"/>
      <c r="P1845" s="2659"/>
    </row>
    <row r="1846" spans="12:16" s="3107" customFormat="1">
      <c r="L1846" s="3109"/>
      <c r="M1846" s="3109"/>
      <c r="N1846" s="3109"/>
      <c r="P1846" s="2659"/>
    </row>
    <row r="1847" spans="12:16" s="3107" customFormat="1">
      <c r="L1847" s="3109"/>
      <c r="M1847" s="3109"/>
      <c r="N1847" s="3109"/>
      <c r="P1847" s="2659"/>
    </row>
    <row r="1848" spans="12:16" s="3107" customFormat="1">
      <c r="L1848" s="3109"/>
      <c r="M1848" s="3109"/>
      <c r="N1848" s="3109"/>
      <c r="P1848" s="2659"/>
    </row>
    <row r="1849" spans="12:16" s="3107" customFormat="1">
      <c r="L1849" s="3109"/>
      <c r="M1849" s="3109"/>
      <c r="N1849" s="3109"/>
      <c r="P1849" s="2659"/>
    </row>
    <row r="1850" spans="12:16" s="3107" customFormat="1">
      <c r="L1850" s="3109"/>
      <c r="M1850" s="3109"/>
      <c r="N1850" s="3109"/>
      <c r="P1850" s="2659"/>
    </row>
    <row r="1851" spans="12:16" s="3107" customFormat="1">
      <c r="L1851" s="3109"/>
      <c r="M1851" s="3109"/>
      <c r="N1851" s="3109"/>
      <c r="P1851" s="2659"/>
    </row>
    <row r="1852" spans="12:16" s="3107" customFormat="1">
      <c r="L1852" s="3109"/>
      <c r="M1852" s="3109"/>
      <c r="N1852" s="3109"/>
      <c r="P1852" s="2659"/>
    </row>
    <row r="1853" spans="12:16" s="3107" customFormat="1">
      <c r="L1853" s="3109"/>
      <c r="M1853" s="3109"/>
      <c r="N1853" s="3109"/>
      <c r="P1853" s="2659"/>
    </row>
    <row r="1854" spans="12:16" s="3107" customFormat="1">
      <c r="L1854" s="3109"/>
      <c r="M1854" s="3109"/>
      <c r="N1854" s="3109"/>
      <c r="P1854" s="2659"/>
    </row>
    <row r="1855" spans="12:16" s="3107" customFormat="1">
      <c r="L1855" s="3109"/>
      <c r="M1855" s="3109"/>
      <c r="N1855" s="3109"/>
      <c r="P1855" s="2659"/>
    </row>
    <row r="1856" spans="12:16" s="3107" customFormat="1">
      <c r="L1856" s="3109"/>
      <c r="M1856" s="3109"/>
      <c r="N1856" s="3109"/>
      <c r="P1856" s="2659"/>
    </row>
    <row r="1857" spans="12:16" s="3107" customFormat="1">
      <c r="L1857" s="3109"/>
      <c r="M1857" s="3109"/>
      <c r="N1857" s="3109"/>
      <c r="P1857" s="2659"/>
    </row>
    <row r="1858" spans="12:16" s="3107" customFormat="1">
      <c r="L1858" s="3109"/>
      <c r="M1858" s="3109"/>
      <c r="N1858" s="3109"/>
      <c r="P1858" s="2659"/>
    </row>
    <row r="1859" spans="12:16" s="3107" customFormat="1">
      <c r="L1859" s="3109"/>
      <c r="M1859" s="3109"/>
      <c r="N1859" s="3109"/>
      <c r="P1859" s="2659"/>
    </row>
    <row r="1860" spans="12:16" s="3107" customFormat="1">
      <c r="L1860" s="3109"/>
      <c r="M1860" s="3109"/>
      <c r="N1860" s="3109"/>
      <c r="P1860" s="2659"/>
    </row>
    <row r="1861" spans="12:16" s="3107" customFormat="1">
      <c r="L1861" s="3109"/>
      <c r="M1861" s="3109"/>
      <c r="N1861" s="3109"/>
      <c r="P1861" s="2659"/>
    </row>
    <row r="1862" spans="12:16" s="3107" customFormat="1">
      <c r="L1862" s="3109"/>
      <c r="M1862" s="3109"/>
      <c r="N1862" s="3109"/>
      <c r="P1862" s="2659"/>
    </row>
    <row r="1863" spans="12:16" s="3107" customFormat="1">
      <c r="L1863" s="3109"/>
      <c r="M1863" s="3109"/>
      <c r="N1863" s="3109"/>
      <c r="P1863" s="2659"/>
    </row>
    <row r="1864" spans="12:16" s="3107" customFormat="1">
      <c r="L1864" s="3109"/>
      <c r="M1864" s="3109"/>
      <c r="N1864" s="3109"/>
      <c r="P1864" s="2659"/>
    </row>
    <row r="1865" spans="12:16" s="3107" customFormat="1">
      <c r="L1865" s="3109"/>
      <c r="M1865" s="3109"/>
      <c r="N1865" s="3109"/>
      <c r="P1865" s="2659"/>
    </row>
    <row r="1866" spans="12:16" s="3107" customFormat="1">
      <c r="L1866" s="3109"/>
      <c r="M1866" s="3109"/>
      <c r="N1866" s="3109"/>
      <c r="P1866" s="2659"/>
    </row>
    <row r="1867" spans="12:16" s="3107" customFormat="1">
      <c r="L1867" s="3109"/>
      <c r="M1867" s="3109"/>
      <c r="N1867" s="3109"/>
      <c r="P1867" s="2659"/>
    </row>
    <row r="1868" spans="12:16" s="3107" customFormat="1">
      <c r="L1868" s="3109"/>
      <c r="M1868" s="3109"/>
      <c r="N1868" s="3109"/>
      <c r="P1868" s="2659"/>
    </row>
    <row r="1869" spans="12:16" s="3107" customFormat="1">
      <c r="L1869" s="3109"/>
      <c r="M1869" s="3109"/>
      <c r="N1869" s="3109"/>
      <c r="P1869" s="2659"/>
    </row>
    <row r="1870" spans="12:16" s="3107" customFormat="1">
      <c r="L1870" s="3109"/>
      <c r="M1870" s="3109"/>
      <c r="N1870" s="3109"/>
      <c r="P1870" s="2659"/>
    </row>
    <row r="1871" spans="12:16" s="3107" customFormat="1">
      <c r="L1871" s="3109"/>
      <c r="M1871" s="3109"/>
      <c r="N1871" s="3109"/>
      <c r="P1871" s="2659"/>
    </row>
    <row r="1872" spans="12:16" s="3107" customFormat="1">
      <c r="L1872" s="3109"/>
      <c r="M1872" s="3109"/>
      <c r="N1872" s="3109"/>
      <c r="P1872" s="2659"/>
    </row>
    <row r="1873" spans="12:16" s="3107" customFormat="1">
      <c r="L1873" s="3109"/>
      <c r="M1873" s="3109"/>
      <c r="N1873" s="3109"/>
      <c r="P1873" s="2659"/>
    </row>
    <row r="1874" spans="12:16" s="3107" customFormat="1">
      <c r="L1874" s="3109"/>
      <c r="M1874" s="3109"/>
      <c r="N1874" s="3109"/>
      <c r="P1874" s="2659"/>
    </row>
    <row r="1875" spans="12:16" s="3107" customFormat="1">
      <c r="L1875" s="3109"/>
      <c r="M1875" s="3109"/>
      <c r="N1875" s="3109"/>
      <c r="P1875" s="2659"/>
    </row>
    <row r="1876" spans="12:16" s="3107" customFormat="1">
      <c r="L1876" s="3109"/>
      <c r="M1876" s="3109"/>
      <c r="N1876" s="3109"/>
      <c r="P1876" s="2659"/>
    </row>
    <row r="1877" spans="12:16" s="3107" customFormat="1">
      <c r="L1877" s="3109"/>
      <c r="M1877" s="3109"/>
      <c r="N1877" s="3109"/>
      <c r="P1877" s="2659"/>
    </row>
    <row r="1878" spans="12:16" s="3107" customFormat="1">
      <c r="L1878" s="3109"/>
      <c r="M1878" s="3109"/>
      <c r="N1878" s="3109"/>
      <c r="P1878" s="2659"/>
    </row>
    <row r="1879" spans="12:16" s="3107" customFormat="1">
      <c r="L1879" s="3109"/>
      <c r="M1879" s="3109"/>
      <c r="N1879" s="3109"/>
      <c r="P1879" s="2659"/>
    </row>
    <row r="1880" spans="12:16" s="3107" customFormat="1">
      <c r="L1880" s="3109"/>
      <c r="M1880" s="3109"/>
      <c r="N1880" s="3109"/>
      <c r="P1880" s="2659"/>
    </row>
    <row r="1881" spans="12:16" s="3107" customFormat="1">
      <c r="L1881" s="3109"/>
      <c r="M1881" s="3109"/>
      <c r="N1881" s="3109"/>
      <c r="P1881" s="2659"/>
    </row>
    <row r="1882" spans="12:16" s="3107" customFormat="1">
      <c r="L1882" s="3109"/>
      <c r="M1882" s="3109"/>
      <c r="N1882" s="3109"/>
      <c r="P1882" s="2659"/>
    </row>
    <row r="1883" spans="12:16" s="3107" customFormat="1">
      <c r="L1883" s="3109"/>
      <c r="M1883" s="3109"/>
      <c r="N1883" s="3109"/>
      <c r="P1883" s="2659"/>
    </row>
    <row r="1884" spans="12:16" s="3107" customFormat="1">
      <c r="L1884" s="3109"/>
      <c r="M1884" s="3109"/>
      <c r="N1884" s="3109"/>
      <c r="P1884" s="2659"/>
    </row>
    <row r="1885" spans="12:16" s="3107" customFormat="1">
      <c r="L1885" s="3109"/>
      <c r="M1885" s="3109"/>
      <c r="N1885" s="3109"/>
      <c r="P1885" s="2659"/>
    </row>
    <row r="1886" spans="12:16" s="3107" customFormat="1">
      <c r="L1886" s="3109"/>
      <c r="M1886" s="3109"/>
      <c r="N1886" s="3109"/>
      <c r="P1886" s="2659"/>
    </row>
    <row r="1887" spans="12:16" s="3107" customFormat="1">
      <c r="L1887" s="3109"/>
      <c r="M1887" s="3109"/>
      <c r="N1887" s="3109"/>
      <c r="P1887" s="2659"/>
    </row>
    <row r="1888" spans="12:16" s="3107" customFormat="1">
      <c r="L1888" s="3109"/>
      <c r="M1888" s="3109"/>
      <c r="N1888" s="3109"/>
      <c r="P1888" s="2659"/>
    </row>
    <row r="1889" spans="12:16" s="3107" customFormat="1">
      <c r="L1889" s="3109"/>
      <c r="M1889" s="3109"/>
      <c r="N1889" s="3109"/>
      <c r="P1889" s="2659"/>
    </row>
    <row r="1890" spans="12:16" s="3107" customFormat="1">
      <c r="L1890" s="3109"/>
      <c r="M1890" s="3109"/>
      <c r="N1890" s="3109"/>
      <c r="P1890" s="2659"/>
    </row>
    <row r="1891" spans="12:16" s="3107" customFormat="1">
      <c r="L1891" s="3109"/>
      <c r="M1891" s="3109"/>
      <c r="N1891" s="3109"/>
      <c r="P1891" s="2659"/>
    </row>
    <row r="1892" spans="12:16" s="3107" customFormat="1">
      <c r="L1892" s="3109"/>
      <c r="M1892" s="3109"/>
      <c r="N1892" s="3109"/>
      <c r="P1892" s="2659"/>
    </row>
    <row r="1893" spans="12:16" s="3107" customFormat="1">
      <c r="L1893" s="3109"/>
      <c r="M1893" s="3109"/>
      <c r="N1893" s="3109"/>
      <c r="P1893" s="2659"/>
    </row>
    <row r="1894" spans="12:16" s="3107" customFormat="1">
      <c r="L1894" s="3109"/>
      <c r="M1894" s="3109"/>
      <c r="N1894" s="3109"/>
      <c r="P1894" s="2659"/>
    </row>
    <row r="1895" spans="12:16" s="3107" customFormat="1">
      <c r="L1895" s="3109"/>
      <c r="M1895" s="3109"/>
      <c r="N1895" s="3109"/>
      <c r="P1895" s="2659"/>
    </row>
    <row r="1896" spans="12:16" s="3107" customFormat="1">
      <c r="L1896" s="3109"/>
      <c r="M1896" s="3109"/>
      <c r="N1896" s="3109"/>
      <c r="P1896" s="2659"/>
    </row>
    <row r="1897" spans="12:16" s="3107" customFormat="1">
      <c r="L1897" s="3109"/>
      <c r="M1897" s="3109"/>
      <c r="N1897" s="3109"/>
      <c r="P1897" s="2659"/>
    </row>
    <row r="1898" spans="12:16" s="3107" customFormat="1">
      <c r="L1898" s="3109"/>
      <c r="M1898" s="3109"/>
      <c r="N1898" s="3109"/>
      <c r="P1898" s="2659"/>
    </row>
    <row r="1899" spans="12:16" s="3107" customFormat="1">
      <c r="L1899" s="3109"/>
      <c r="M1899" s="3109"/>
      <c r="N1899" s="3109"/>
      <c r="P1899" s="2659"/>
    </row>
    <row r="1900" spans="12:16" s="3107" customFormat="1">
      <c r="L1900" s="3109"/>
      <c r="M1900" s="3109"/>
      <c r="N1900" s="3109"/>
      <c r="P1900" s="2659"/>
    </row>
    <row r="1901" spans="12:16" s="3107" customFormat="1">
      <c r="L1901" s="3109"/>
      <c r="M1901" s="3109"/>
      <c r="N1901" s="3109"/>
      <c r="P1901" s="2659"/>
    </row>
    <row r="1902" spans="12:16" s="3107" customFormat="1">
      <c r="L1902" s="3109"/>
      <c r="M1902" s="3109"/>
      <c r="N1902" s="3109"/>
      <c r="P1902" s="2659"/>
    </row>
    <row r="1903" spans="12:16" s="3107" customFormat="1">
      <c r="L1903" s="3109"/>
      <c r="M1903" s="3109"/>
      <c r="N1903" s="3109"/>
      <c r="P1903" s="2659"/>
    </row>
    <row r="1904" spans="12:16" s="3107" customFormat="1">
      <c r="L1904" s="3109"/>
      <c r="M1904" s="3109"/>
      <c r="N1904" s="3109"/>
      <c r="P1904" s="2659"/>
    </row>
    <row r="1905" spans="12:16" s="3107" customFormat="1">
      <c r="L1905" s="3109"/>
      <c r="M1905" s="3109"/>
      <c r="N1905" s="3109"/>
      <c r="P1905" s="2659"/>
    </row>
    <row r="1906" spans="12:16" s="3107" customFormat="1">
      <c r="L1906" s="3109"/>
      <c r="M1906" s="3109"/>
      <c r="N1906" s="3109"/>
      <c r="P1906" s="2659"/>
    </row>
    <row r="1907" spans="12:16" s="3107" customFormat="1">
      <c r="L1907" s="3109"/>
      <c r="M1907" s="3109"/>
      <c r="N1907" s="3109"/>
      <c r="P1907" s="2659"/>
    </row>
    <row r="1908" spans="12:16" s="3107" customFormat="1">
      <c r="L1908" s="3109"/>
      <c r="M1908" s="3109"/>
      <c r="N1908" s="3109"/>
      <c r="P1908" s="2659"/>
    </row>
    <row r="1909" spans="12:16" s="3107" customFormat="1">
      <c r="L1909" s="3109"/>
      <c r="M1909" s="3109"/>
      <c r="N1909" s="3109"/>
      <c r="P1909" s="2659"/>
    </row>
    <row r="1910" spans="12:16" s="3107" customFormat="1">
      <c r="L1910" s="3109"/>
      <c r="M1910" s="3109"/>
      <c r="N1910" s="3109"/>
      <c r="P1910" s="2659"/>
    </row>
    <row r="1911" spans="12:16" s="3107" customFormat="1">
      <c r="L1911" s="3109"/>
      <c r="M1911" s="3109"/>
      <c r="N1911" s="3109"/>
      <c r="P1911" s="2659"/>
    </row>
    <row r="1912" spans="12:16" s="3107" customFormat="1">
      <c r="L1912" s="3109"/>
      <c r="M1912" s="3109"/>
      <c r="N1912" s="3109"/>
      <c r="P1912" s="2659"/>
    </row>
    <row r="1913" spans="12:16" s="3107" customFormat="1">
      <c r="L1913" s="3109"/>
      <c r="M1913" s="3109"/>
      <c r="N1913" s="3109"/>
      <c r="P1913" s="2659"/>
    </row>
    <row r="1914" spans="12:16" s="3107" customFormat="1">
      <c r="L1914" s="3109"/>
      <c r="M1914" s="3109"/>
      <c r="N1914" s="3109"/>
      <c r="P1914" s="2659"/>
    </row>
    <row r="1915" spans="12:16" s="3107" customFormat="1">
      <c r="L1915" s="3109"/>
      <c r="M1915" s="3109"/>
      <c r="N1915" s="3109"/>
      <c r="P1915" s="2659"/>
    </row>
    <row r="1916" spans="12:16" s="3107" customFormat="1">
      <c r="L1916" s="3109"/>
      <c r="M1916" s="3109"/>
      <c r="N1916" s="3109"/>
      <c r="P1916" s="2659"/>
    </row>
    <row r="1917" spans="12:16" s="3107" customFormat="1">
      <c r="L1917" s="3109"/>
      <c r="M1917" s="3109"/>
      <c r="N1917" s="3109"/>
      <c r="P1917" s="2659"/>
    </row>
    <row r="1918" spans="12:16" s="3107" customFormat="1">
      <c r="L1918" s="3109"/>
      <c r="M1918" s="3109"/>
      <c r="N1918" s="3109"/>
      <c r="P1918" s="2659"/>
    </row>
    <row r="1919" spans="12:16" s="3107" customFormat="1">
      <c r="L1919" s="3109"/>
      <c r="M1919" s="3109"/>
      <c r="N1919" s="3109"/>
      <c r="P1919" s="2659"/>
    </row>
    <row r="1920" spans="12:16" s="3107" customFormat="1">
      <c r="L1920" s="3109"/>
      <c r="M1920" s="3109"/>
      <c r="N1920" s="3109"/>
      <c r="P1920" s="2659"/>
    </row>
    <row r="1921" spans="12:16" s="3107" customFormat="1">
      <c r="L1921" s="3109"/>
      <c r="M1921" s="3109"/>
      <c r="N1921" s="3109"/>
      <c r="P1921" s="2659"/>
    </row>
    <row r="1922" spans="12:16" s="3107" customFormat="1">
      <c r="L1922" s="3109"/>
      <c r="M1922" s="3109"/>
      <c r="N1922" s="3109"/>
      <c r="P1922" s="2659"/>
    </row>
    <row r="1923" spans="12:16" s="3107" customFormat="1">
      <c r="L1923" s="3109"/>
      <c r="M1923" s="3109"/>
      <c r="N1923" s="3109"/>
      <c r="P1923" s="2659"/>
    </row>
    <row r="1924" spans="12:16" s="3107" customFormat="1">
      <c r="L1924" s="3109"/>
      <c r="M1924" s="3109"/>
      <c r="N1924" s="3109"/>
      <c r="P1924" s="2659"/>
    </row>
    <row r="1925" spans="12:16" s="3107" customFormat="1">
      <c r="L1925" s="3109"/>
      <c r="M1925" s="3109"/>
      <c r="N1925" s="3109"/>
      <c r="P1925" s="2659"/>
    </row>
    <row r="1926" spans="12:16" s="3107" customFormat="1">
      <c r="L1926" s="3109"/>
      <c r="M1926" s="3109"/>
      <c r="N1926" s="3109"/>
      <c r="P1926" s="2659"/>
    </row>
    <row r="1927" spans="12:16" s="3107" customFormat="1">
      <c r="L1927" s="3109"/>
      <c r="M1927" s="3109"/>
      <c r="N1927" s="3109"/>
      <c r="P1927" s="2659"/>
    </row>
    <row r="1928" spans="12:16" s="3107" customFormat="1">
      <c r="L1928" s="3109"/>
      <c r="M1928" s="3109"/>
      <c r="N1928" s="3109"/>
      <c r="P1928" s="2659"/>
    </row>
    <row r="1929" spans="12:16" s="3107" customFormat="1">
      <c r="L1929" s="3109"/>
      <c r="M1929" s="3109"/>
      <c r="N1929" s="3109"/>
      <c r="P1929" s="2659"/>
    </row>
    <row r="1930" spans="12:16" s="3107" customFormat="1">
      <c r="L1930" s="3109"/>
      <c r="M1930" s="3109"/>
      <c r="N1930" s="3109"/>
      <c r="P1930" s="2659"/>
    </row>
    <row r="1931" spans="12:16" s="3107" customFormat="1">
      <c r="L1931" s="3109"/>
      <c r="M1931" s="3109"/>
      <c r="N1931" s="3109"/>
      <c r="P1931" s="2659"/>
    </row>
    <row r="1932" spans="12:16" s="3107" customFormat="1">
      <c r="L1932" s="3109"/>
      <c r="M1932" s="3109"/>
      <c r="N1932" s="3109"/>
      <c r="P1932" s="2659"/>
    </row>
    <row r="1933" spans="12:16" s="3107" customFormat="1">
      <c r="L1933" s="3109"/>
      <c r="M1933" s="3109"/>
      <c r="N1933" s="3109"/>
      <c r="P1933" s="2659"/>
    </row>
    <row r="1934" spans="12:16" s="3107" customFormat="1">
      <c r="L1934" s="3109"/>
      <c r="M1934" s="3109"/>
      <c r="N1934" s="3109"/>
      <c r="P1934" s="2659"/>
    </row>
    <row r="1935" spans="12:16" s="3107" customFormat="1">
      <c r="L1935" s="3109"/>
      <c r="M1935" s="3109"/>
      <c r="N1935" s="3109"/>
      <c r="P1935" s="2659"/>
    </row>
    <row r="1936" spans="12:16" s="3107" customFormat="1">
      <c r="L1936" s="3109"/>
      <c r="M1936" s="3109"/>
      <c r="N1936" s="3109"/>
      <c r="P1936" s="2659"/>
    </row>
    <row r="1937" spans="12:16" s="3107" customFormat="1">
      <c r="L1937" s="3109"/>
      <c r="M1937" s="3109"/>
      <c r="N1937" s="3109"/>
      <c r="P1937" s="2659"/>
    </row>
    <row r="1938" spans="12:16" s="3107" customFormat="1">
      <c r="L1938" s="3109"/>
      <c r="M1938" s="3109"/>
      <c r="N1938" s="3109"/>
      <c r="P1938" s="2659"/>
    </row>
    <row r="1939" spans="12:16" s="3107" customFormat="1">
      <c r="L1939" s="3109"/>
      <c r="M1939" s="3109"/>
      <c r="N1939" s="3109"/>
      <c r="P1939" s="2659"/>
    </row>
    <row r="1940" spans="12:16" s="3107" customFormat="1">
      <c r="L1940" s="3109"/>
      <c r="M1940" s="3109"/>
      <c r="N1940" s="3109"/>
      <c r="P1940" s="2659"/>
    </row>
    <row r="1941" spans="12:16" s="3107" customFormat="1">
      <c r="L1941" s="3109"/>
      <c r="M1941" s="3109"/>
      <c r="N1941" s="3109"/>
      <c r="P1941" s="2659"/>
    </row>
    <row r="1942" spans="12:16" s="3107" customFormat="1">
      <c r="L1942" s="3109"/>
      <c r="M1942" s="3109"/>
      <c r="N1942" s="3109"/>
      <c r="P1942" s="2659"/>
    </row>
    <row r="1943" spans="12:16" s="3107" customFormat="1">
      <c r="L1943" s="3109"/>
      <c r="M1943" s="3109"/>
      <c r="N1943" s="3109"/>
      <c r="P1943" s="2659"/>
    </row>
    <row r="1944" spans="12:16" s="3107" customFormat="1">
      <c r="L1944" s="3109"/>
      <c r="M1944" s="3109"/>
      <c r="N1944" s="3109"/>
      <c r="P1944" s="2659"/>
    </row>
    <row r="1945" spans="12:16" s="3107" customFormat="1">
      <c r="L1945" s="3109"/>
      <c r="M1945" s="3109"/>
      <c r="N1945" s="3109"/>
      <c r="P1945" s="2659"/>
    </row>
    <row r="1946" spans="12:16" s="3107" customFormat="1">
      <c r="L1946" s="3109"/>
      <c r="M1946" s="3109"/>
      <c r="N1946" s="3109"/>
      <c r="P1946" s="2659"/>
    </row>
    <row r="1947" spans="12:16" s="3107" customFormat="1">
      <c r="L1947" s="3109"/>
      <c r="M1947" s="3109"/>
      <c r="N1947" s="3109"/>
      <c r="P1947" s="2659"/>
    </row>
    <row r="1948" spans="12:16" s="3107" customFormat="1">
      <c r="L1948" s="3109"/>
      <c r="M1948" s="3109"/>
      <c r="N1948" s="3109"/>
      <c r="P1948" s="2659"/>
    </row>
    <row r="1949" spans="12:16" s="3107" customFormat="1">
      <c r="L1949" s="3109"/>
      <c r="M1949" s="3109"/>
      <c r="N1949" s="3109"/>
      <c r="P1949" s="2659"/>
    </row>
    <row r="1950" spans="12:16" s="3107" customFormat="1">
      <c r="L1950" s="3109"/>
      <c r="M1950" s="3109"/>
      <c r="N1950" s="3109"/>
      <c r="P1950" s="2659"/>
    </row>
    <row r="1951" spans="12:16" s="3107" customFormat="1">
      <c r="L1951" s="3109"/>
      <c r="M1951" s="3109"/>
      <c r="N1951" s="3109"/>
      <c r="P1951" s="2659"/>
    </row>
    <row r="1952" spans="12:16" s="3107" customFormat="1">
      <c r="L1952" s="3109"/>
      <c r="M1952" s="3109"/>
      <c r="N1952" s="3109"/>
      <c r="P1952" s="2659"/>
    </row>
    <row r="1953" spans="12:16" s="3107" customFormat="1">
      <c r="L1953" s="3109"/>
      <c r="M1953" s="3109"/>
      <c r="N1953" s="3109"/>
      <c r="P1953" s="2659"/>
    </row>
    <row r="1954" spans="12:16" s="3107" customFormat="1">
      <c r="L1954" s="3109"/>
      <c r="M1954" s="3109"/>
      <c r="N1954" s="3109"/>
      <c r="P1954" s="2659"/>
    </row>
    <row r="1955" spans="12:16" s="3107" customFormat="1">
      <c r="L1955" s="3109"/>
      <c r="M1955" s="3109"/>
      <c r="N1955" s="3109"/>
      <c r="P1955" s="2659"/>
    </row>
    <row r="1956" spans="12:16" s="3107" customFormat="1">
      <c r="L1956" s="3109"/>
      <c r="M1956" s="3109"/>
      <c r="N1956" s="3109"/>
      <c r="P1956" s="2659"/>
    </row>
    <row r="1957" spans="12:16" s="3107" customFormat="1">
      <c r="L1957" s="3109"/>
      <c r="M1957" s="3109"/>
      <c r="N1957" s="3109"/>
      <c r="P1957" s="2659"/>
    </row>
    <row r="1958" spans="12:16" s="3107" customFormat="1">
      <c r="L1958" s="3109"/>
      <c r="M1958" s="3109"/>
      <c r="N1958" s="3109"/>
      <c r="P1958" s="2659"/>
    </row>
    <row r="1959" spans="12:16" s="3107" customFormat="1">
      <c r="L1959" s="3109"/>
      <c r="M1959" s="3109"/>
      <c r="N1959" s="3109"/>
      <c r="P1959" s="2659"/>
    </row>
    <row r="1960" spans="12:16" s="3107" customFormat="1">
      <c r="L1960" s="3109"/>
      <c r="M1960" s="3109"/>
      <c r="N1960" s="3109"/>
      <c r="P1960" s="2659"/>
    </row>
    <row r="1961" spans="12:16" s="3107" customFormat="1">
      <c r="L1961" s="3109"/>
      <c r="M1961" s="3109"/>
      <c r="N1961" s="3109"/>
      <c r="P1961" s="2659"/>
    </row>
    <row r="1962" spans="12:16" s="3107" customFormat="1">
      <c r="L1962" s="3109"/>
      <c r="M1962" s="3109"/>
      <c r="N1962" s="3109"/>
      <c r="P1962" s="2659"/>
    </row>
    <row r="1963" spans="12:16" s="3107" customFormat="1">
      <c r="L1963" s="3109"/>
      <c r="M1963" s="3109"/>
      <c r="N1963" s="3109"/>
      <c r="P1963" s="2659"/>
    </row>
    <row r="1964" spans="12:16" s="3107" customFormat="1">
      <c r="L1964" s="3109"/>
      <c r="M1964" s="3109"/>
      <c r="N1964" s="3109"/>
      <c r="P1964" s="2659"/>
    </row>
    <row r="1965" spans="12:16" s="3107" customFormat="1">
      <c r="L1965" s="3109"/>
      <c r="M1965" s="3109"/>
      <c r="N1965" s="3109"/>
      <c r="P1965" s="2659"/>
    </row>
    <row r="1966" spans="12:16" s="3107" customFormat="1">
      <c r="L1966" s="3109"/>
      <c r="M1966" s="3109"/>
      <c r="N1966" s="3109"/>
      <c r="P1966" s="2659"/>
    </row>
    <row r="1967" spans="12:16" s="3107" customFormat="1">
      <c r="L1967" s="3109"/>
      <c r="M1967" s="3109"/>
      <c r="N1967" s="3109"/>
      <c r="P1967" s="2659"/>
    </row>
    <row r="1968" spans="12:16" s="3107" customFormat="1">
      <c r="L1968" s="3109"/>
      <c r="M1968" s="3109"/>
      <c r="N1968" s="3109"/>
      <c r="P1968" s="2659"/>
    </row>
    <row r="1969" spans="12:16" s="3107" customFormat="1">
      <c r="L1969" s="3109"/>
      <c r="M1969" s="3109"/>
      <c r="N1969" s="3109"/>
      <c r="P1969" s="2659"/>
    </row>
    <row r="1970" spans="12:16" s="3107" customFormat="1">
      <c r="L1970" s="3109"/>
      <c r="M1970" s="3109"/>
      <c r="N1970" s="3109"/>
      <c r="P1970" s="2659"/>
    </row>
    <row r="1971" spans="12:16" s="3107" customFormat="1">
      <c r="L1971" s="3109"/>
      <c r="M1971" s="3109"/>
      <c r="N1971" s="3109"/>
      <c r="P1971" s="2659"/>
    </row>
    <row r="1972" spans="12:16" s="3107" customFormat="1">
      <c r="L1972" s="3109"/>
      <c r="M1972" s="3109"/>
      <c r="N1972" s="3109"/>
      <c r="P1972" s="2659"/>
    </row>
    <row r="1973" spans="12:16" s="3107" customFormat="1">
      <c r="L1973" s="3109"/>
      <c r="M1973" s="3109"/>
      <c r="N1973" s="3109"/>
      <c r="P1973" s="2659"/>
    </row>
    <row r="1974" spans="12:16" s="3107" customFormat="1">
      <c r="L1974" s="3109"/>
      <c r="M1974" s="3109"/>
      <c r="N1974" s="3109"/>
      <c r="P1974" s="2659"/>
    </row>
    <row r="1975" spans="12:16" s="3107" customFormat="1">
      <c r="L1975" s="3109"/>
      <c r="M1975" s="3109"/>
      <c r="N1975" s="3109"/>
      <c r="P1975" s="2659"/>
    </row>
    <row r="1976" spans="12:16" s="3107" customFormat="1">
      <c r="L1976" s="3109"/>
      <c r="M1976" s="3109"/>
      <c r="N1976" s="3109"/>
      <c r="P1976" s="2659"/>
    </row>
    <row r="1977" spans="12:16" s="3107" customFormat="1">
      <c r="L1977" s="3109"/>
      <c r="M1977" s="3109"/>
      <c r="N1977" s="3109"/>
      <c r="P1977" s="2659"/>
    </row>
    <row r="1978" spans="12:16" s="3107" customFormat="1">
      <c r="L1978" s="3109"/>
      <c r="M1978" s="3109"/>
      <c r="N1978" s="3109"/>
      <c r="P1978" s="2659"/>
    </row>
    <row r="1979" spans="12:16" s="3107" customFormat="1">
      <c r="L1979" s="3109"/>
      <c r="M1979" s="3109"/>
      <c r="N1979" s="3109"/>
      <c r="P1979" s="2659"/>
    </row>
    <row r="1980" spans="12:16" s="3107" customFormat="1">
      <c r="L1980" s="3109"/>
      <c r="M1980" s="3109"/>
      <c r="N1980" s="3109"/>
      <c r="P1980" s="2659"/>
    </row>
    <row r="1981" spans="12:16" s="3107" customFormat="1">
      <c r="L1981" s="3109"/>
      <c r="M1981" s="3109"/>
      <c r="N1981" s="3109"/>
      <c r="P1981" s="2659"/>
    </row>
    <row r="1982" spans="12:16" s="3107" customFormat="1">
      <c r="L1982" s="3109"/>
      <c r="M1982" s="3109"/>
      <c r="N1982" s="3109"/>
      <c r="P1982" s="2659"/>
    </row>
    <row r="1983" spans="12:16" s="3107" customFormat="1">
      <c r="L1983" s="3109"/>
      <c r="M1983" s="3109"/>
      <c r="N1983" s="3109"/>
      <c r="P1983" s="2659"/>
    </row>
    <row r="1984" spans="12:16" s="3107" customFormat="1">
      <c r="L1984" s="3109"/>
      <c r="M1984" s="3109"/>
      <c r="N1984" s="3109"/>
      <c r="P1984" s="2659"/>
    </row>
    <row r="1985" spans="12:16" s="3107" customFormat="1">
      <c r="L1985" s="3109"/>
      <c r="M1985" s="3109"/>
      <c r="N1985" s="3109"/>
      <c r="P1985" s="2659"/>
    </row>
    <row r="1986" spans="12:16" s="3107" customFormat="1">
      <c r="L1986" s="3109"/>
      <c r="M1986" s="3109"/>
      <c r="N1986" s="3109"/>
      <c r="P1986" s="2659"/>
    </row>
    <row r="1987" spans="12:16" s="3107" customFormat="1">
      <c r="L1987" s="3109"/>
      <c r="M1987" s="3109"/>
      <c r="N1987" s="3109"/>
      <c r="P1987" s="2659"/>
    </row>
    <row r="1988" spans="12:16" s="3107" customFormat="1">
      <c r="L1988" s="3109"/>
      <c r="M1988" s="3109"/>
      <c r="N1988" s="3109"/>
      <c r="P1988" s="2659"/>
    </row>
    <row r="1989" spans="12:16" s="3107" customFormat="1">
      <c r="L1989" s="3109"/>
      <c r="M1989" s="3109"/>
      <c r="N1989" s="3109"/>
      <c r="P1989" s="2659"/>
    </row>
    <row r="1990" spans="12:16" s="3107" customFormat="1">
      <c r="L1990" s="3109"/>
      <c r="M1990" s="3109"/>
      <c r="N1990" s="3109"/>
      <c r="P1990" s="2659"/>
    </row>
    <row r="1991" spans="12:16" s="3107" customFormat="1">
      <c r="L1991" s="3109"/>
      <c r="M1991" s="3109"/>
      <c r="N1991" s="3109"/>
      <c r="P1991" s="2659"/>
    </row>
    <row r="1992" spans="12:16" s="3107" customFormat="1">
      <c r="L1992" s="3109"/>
      <c r="M1992" s="3109"/>
      <c r="N1992" s="3109"/>
      <c r="P1992" s="2659"/>
    </row>
    <row r="1993" spans="12:16" s="3107" customFormat="1">
      <c r="L1993" s="3109"/>
      <c r="M1993" s="3109"/>
      <c r="N1993" s="3109"/>
      <c r="P1993" s="2659"/>
    </row>
    <row r="1994" spans="12:16" s="3107" customFormat="1">
      <c r="L1994" s="3109"/>
      <c r="M1994" s="3109"/>
      <c r="N1994" s="3109"/>
      <c r="P1994" s="2659"/>
    </row>
    <row r="1995" spans="12:16" s="3107" customFormat="1">
      <c r="L1995" s="3109"/>
      <c r="M1995" s="3109"/>
      <c r="N1995" s="3109"/>
      <c r="P1995" s="2659"/>
    </row>
    <row r="1996" spans="12:16" s="3107" customFormat="1">
      <c r="L1996" s="3109"/>
      <c r="M1996" s="3109"/>
      <c r="N1996" s="3109"/>
      <c r="P1996" s="2659"/>
    </row>
    <row r="1997" spans="12:16" s="3107" customFormat="1">
      <c r="L1997" s="3109"/>
      <c r="M1997" s="3109"/>
      <c r="N1997" s="3109"/>
      <c r="P1997" s="2659"/>
    </row>
    <row r="1998" spans="12:16" s="3107" customFormat="1">
      <c r="L1998" s="3109"/>
      <c r="M1998" s="3109"/>
      <c r="N1998" s="3109"/>
      <c r="P1998" s="2659"/>
    </row>
    <row r="1999" spans="12:16" s="3107" customFormat="1">
      <c r="L1999" s="3109"/>
      <c r="M1999" s="3109"/>
      <c r="N1999" s="3109"/>
      <c r="P1999" s="2659"/>
    </row>
    <row r="2000" spans="12:16" s="3107" customFormat="1">
      <c r="L2000" s="3109"/>
      <c r="M2000" s="3109"/>
      <c r="N2000" s="3109"/>
      <c r="P2000" s="2659"/>
    </row>
    <row r="2001" spans="12:16" s="3107" customFormat="1">
      <c r="L2001" s="3109"/>
      <c r="M2001" s="3109"/>
      <c r="N2001" s="3109"/>
      <c r="P2001" s="2659"/>
    </row>
    <row r="2002" spans="12:16" s="3107" customFormat="1">
      <c r="L2002" s="3109"/>
      <c r="M2002" s="3109"/>
      <c r="N2002" s="3109"/>
      <c r="P2002" s="2659"/>
    </row>
    <row r="2003" spans="12:16" s="3107" customFormat="1">
      <c r="L2003" s="3109"/>
      <c r="M2003" s="3109"/>
      <c r="N2003" s="3109"/>
      <c r="P2003" s="2659"/>
    </row>
    <row r="2004" spans="12:16" s="3107" customFormat="1">
      <c r="L2004" s="3109"/>
      <c r="M2004" s="3109"/>
      <c r="N2004" s="3109"/>
      <c r="P2004" s="2659"/>
    </row>
    <row r="2005" spans="12:16" s="3107" customFormat="1">
      <c r="L2005" s="3109"/>
      <c r="M2005" s="3109"/>
      <c r="N2005" s="3109"/>
      <c r="P2005" s="2659"/>
    </row>
    <row r="2006" spans="12:16" s="3107" customFormat="1">
      <c r="L2006" s="3109"/>
      <c r="M2006" s="3109"/>
      <c r="N2006" s="3109"/>
      <c r="P2006" s="2659"/>
    </row>
    <row r="2007" spans="12:16" s="3107" customFormat="1">
      <c r="L2007" s="3109"/>
      <c r="M2007" s="3109"/>
      <c r="N2007" s="3109"/>
      <c r="P2007" s="2659"/>
    </row>
    <row r="2008" spans="12:16" s="3107" customFormat="1">
      <c r="L2008" s="3109"/>
      <c r="M2008" s="3109"/>
      <c r="N2008" s="3109"/>
      <c r="P2008" s="2659"/>
    </row>
    <row r="2009" spans="12:16" s="3107" customFormat="1">
      <c r="L2009" s="3109"/>
      <c r="M2009" s="3109"/>
      <c r="N2009" s="3109"/>
      <c r="P2009" s="2659"/>
    </row>
    <row r="2010" spans="12:16" s="3107" customFormat="1">
      <c r="L2010" s="3109"/>
      <c r="M2010" s="3109"/>
      <c r="N2010" s="3109"/>
      <c r="P2010" s="2659"/>
    </row>
    <row r="2011" spans="12:16" s="3107" customFormat="1">
      <c r="L2011" s="3109"/>
      <c r="M2011" s="3109"/>
      <c r="N2011" s="3109"/>
      <c r="P2011" s="2659"/>
    </row>
    <row r="2012" spans="12:16" s="3107" customFormat="1">
      <c r="L2012" s="3109"/>
      <c r="M2012" s="3109"/>
      <c r="N2012" s="3109"/>
      <c r="P2012" s="2659"/>
    </row>
    <row r="2013" spans="12:16" s="3107" customFormat="1">
      <c r="L2013" s="3109"/>
      <c r="M2013" s="3109"/>
      <c r="N2013" s="3109"/>
      <c r="P2013" s="2659"/>
    </row>
    <row r="2014" spans="12:16" s="3107" customFormat="1">
      <c r="L2014" s="3109"/>
      <c r="M2014" s="3109"/>
      <c r="N2014" s="3109"/>
      <c r="P2014" s="2659"/>
    </row>
    <row r="2015" spans="12:16" s="3107" customFormat="1">
      <c r="L2015" s="3109"/>
      <c r="M2015" s="3109"/>
      <c r="N2015" s="3109"/>
      <c r="P2015" s="2659"/>
    </row>
    <row r="2016" spans="12:16" s="3107" customFormat="1">
      <c r="L2016" s="3109"/>
      <c r="M2016" s="3109"/>
      <c r="N2016" s="3109"/>
      <c r="P2016" s="2659"/>
    </row>
    <row r="2017" spans="12:16" s="3107" customFormat="1">
      <c r="L2017" s="3109"/>
      <c r="M2017" s="3109"/>
      <c r="N2017" s="3109"/>
      <c r="P2017" s="2659"/>
    </row>
    <row r="2018" spans="12:16" s="3107" customFormat="1">
      <c r="L2018" s="3109"/>
      <c r="M2018" s="3109"/>
      <c r="N2018" s="3109"/>
      <c r="P2018" s="2659"/>
    </row>
    <row r="2019" spans="12:16" s="3107" customFormat="1">
      <c r="L2019" s="3109"/>
      <c r="M2019" s="3109"/>
      <c r="N2019" s="3109"/>
      <c r="P2019" s="2659"/>
    </row>
    <row r="2020" spans="12:16" s="3107" customFormat="1">
      <c r="L2020" s="3109"/>
      <c r="M2020" s="3109"/>
      <c r="N2020" s="3109"/>
      <c r="P2020" s="2659"/>
    </row>
    <row r="2021" spans="12:16" s="3107" customFormat="1">
      <c r="L2021" s="3109"/>
      <c r="M2021" s="3109"/>
      <c r="N2021" s="3109"/>
      <c r="P2021" s="2659"/>
    </row>
    <row r="2022" spans="12:16" s="3107" customFormat="1">
      <c r="L2022" s="3109"/>
      <c r="M2022" s="3109"/>
      <c r="N2022" s="3109"/>
      <c r="P2022" s="2659"/>
    </row>
    <row r="2023" spans="12:16" s="3107" customFormat="1">
      <c r="L2023" s="3109"/>
      <c r="M2023" s="3109"/>
      <c r="N2023" s="3109"/>
      <c r="P2023" s="2659"/>
    </row>
    <row r="2024" spans="12:16" s="3107" customFormat="1">
      <c r="L2024" s="3109"/>
      <c r="M2024" s="3109"/>
      <c r="N2024" s="3109"/>
      <c r="P2024" s="2659"/>
    </row>
    <row r="2025" spans="12:16" s="3107" customFormat="1">
      <c r="L2025" s="3109"/>
      <c r="M2025" s="3109"/>
      <c r="N2025" s="3109"/>
      <c r="P2025" s="2659"/>
    </row>
    <row r="2026" spans="12:16" s="3107" customFormat="1">
      <c r="L2026" s="3109"/>
      <c r="M2026" s="3109"/>
      <c r="N2026" s="3109"/>
      <c r="P2026" s="2659"/>
    </row>
    <row r="2027" spans="12:16" s="3107" customFormat="1">
      <c r="L2027" s="3109"/>
      <c r="M2027" s="3109"/>
      <c r="N2027" s="3109"/>
      <c r="P2027" s="2659"/>
    </row>
    <row r="2028" spans="12:16" s="3107" customFormat="1">
      <c r="L2028" s="3109"/>
      <c r="M2028" s="3109"/>
      <c r="N2028" s="3109"/>
      <c r="P2028" s="2659"/>
    </row>
    <row r="2029" spans="12:16" s="3107" customFormat="1">
      <c r="L2029" s="3109"/>
      <c r="M2029" s="3109"/>
      <c r="N2029" s="3109"/>
      <c r="P2029" s="2659"/>
    </row>
    <row r="2030" spans="12:16" s="3107" customFormat="1">
      <c r="L2030" s="3109"/>
      <c r="M2030" s="3109"/>
      <c r="N2030" s="3109"/>
      <c r="P2030" s="2659"/>
    </row>
    <row r="2031" spans="12:16" s="3107" customFormat="1">
      <c r="L2031" s="3109"/>
      <c r="M2031" s="3109"/>
      <c r="N2031" s="3109"/>
      <c r="P2031" s="2659"/>
    </row>
    <row r="2032" spans="12:16" s="3107" customFormat="1">
      <c r="L2032" s="3109"/>
      <c r="M2032" s="3109"/>
      <c r="N2032" s="3109"/>
      <c r="P2032" s="2659"/>
    </row>
    <row r="2033" spans="12:16" s="3107" customFormat="1">
      <c r="L2033" s="3109"/>
      <c r="M2033" s="3109"/>
      <c r="N2033" s="3109"/>
      <c r="P2033" s="2659"/>
    </row>
    <row r="2034" spans="12:16" s="3107" customFormat="1">
      <c r="L2034" s="3109"/>
      <c r="M2034" s="3109"/>
      <c r="N2034" s="3109"/>
      <c r="P2034" s="2659"/>
    </row>
    <row r="2035" spans="12:16" s="3107" customFormat="1">
      <c r="L2035" s="3109"/>
      <c r="M2035" s="3109"/>
      <c r="N2035" s="3109"/>
      <c r="P2035" s="2659"/>
    </row>
    <row r="2036" spans="12:16" s="3107" customFormat="1">
      <c r="L2036" s="3109"/>
      <c r="M2036" s="3109"/>
      <c r="N2036" s="3109"/>
      <c r="P2036" s="2659"/>
    </row>
    <row r="2037" spans="12:16" s="3107" customFormat="1">
      <c r="L2037" s="3109"/>
      <c r="M2037" s="3109"/>
      <c r="N2037" s="3109"/>
      <c r="P2037" s="2659"/>
    </row>
    <row r="2038" spans="12:16" s="3107" customFormat="1">
      <c r="L2038" s="3109"/>
      <c r="M2038" s="3109"/>
      <c r="N2038" s="3109"/>
      <c r="P2038" s="2659"/>
    </row>
    <row r="2039" spans="12:16" s="3107" customFormat="1">
      <c r="L2039" s="3109"/>
      <c r="M2039" s="3109"/>
      <c r="N2039" s="3109"/>
      <c r="P2039" s="2659"/>
    </row>
    <row r="2040" spans="12:16" s="3107" customFormat="1">
      <c r="L2040" s="3109"/>
      <c r="M2040" s="3109"/>
      <c r="N2040" s="3109"/>
      <c r="P2040" s="2659"/>
    </row>
    <row r="2041" spans="12:16" s="3107" customFormat="1">
      <c r="L2041" s="3109"/>
      <c r="M2041" s="3109"/>
      <c r="N2041" s="3109"/>
      <c r="P2041" s="2659"/>
    </row>
    <row r="2042" spans="12:16" s="3107" customFormat="1">
      <c r="L2042" s="3109"/>
      <c r="M2042" s="3109"/>
      <c r="N2042" s="3109"/>
      <c r="P2042" s="2659"/>
    </row>
    <row r="2043" spans="12:16" s="3107" customFormat="1">
      <c r="L2043" s="3109"/>
      <c r="M2043" s="3109"/>
      <c r="N2043" s="3109"/>
      <c r="P2043" s="2659"/>
    </row>
    <row r="2044" spans="12:16" s="3107" customFormat="1">
      <c r="L2044" s="3109"/>
      <c r="M2044" s="3109"/>
      <c r="N2044" s="3109"/>
      <c r="P2044" s="2659"/>
    </row>
    <row r="2045" spans="12:16" s="3107" customFormat="1">
      <c r="L2045" s="3109"/>
      <c r="M2045" s="3109"/>
      <c r="N2045" s="3109"/>
      <c r="P2045" s="2659"/>
    </row>
    <row r="2046" spans="12:16" s="3107" customFormat="1">
      <c r="L2046" s="3109"/>
      <c r="M2046" s="3109"/>
      <c r="N2046" s="3109"/>
      <c r="P2046" s="2659"/>
    </row>
    <row r="2047" spans="12:16" s="3107" customFormat="1">
      <c r="L2047" s="3109"/>
      <c r="M2047" s="3109"/>
      <c r="N2047" s="3109"/>
      <c r="P2047" s="2659"/>
    </row>
    <row r="2048" spans="12:16" s="3107" customFormat="1">
      <c r="L2048" s="3109"/>
      <c r="M2048" s="3109"/>
      <c r="N2048" s="3109"/>
      <c r="P2048" s="2659"/>
    </row>
    <row r="2049" spans="12:16" s="3107" customFormat="1">
      <c r="L2049" s="3109"/>
      <c r="M2049" s="3109"/>
      <c r="N2049" s="3109"/>
      <c r="P2049" s="2659"/>
    </row>
    <row r="2050" spans="12:16" s="3107" customFormat="1">
      <c r="L2050" s="3109"/>
      <c r="M2050" s="3109"/>
      <c r="N2050" s="3109"/>
      <c r="P2050" s="2659"/>
    </row>
    <row r="2051" spans="12:16" s="3107" customFormat="1">
      <c r="L2051" s="3109"/>
      <c r="M2051" s="3109"/>
      <c r="N2051" s="3109"/>
      <c r="P2051" s="2659"/>
    </row>
    <row r="2052" spans="12:16" s="3107" customFormat="1">
      <c r="L2052" s="3109"/>
      <c r="M2052" s="3109"/>
      <c r="N2052" s="3109"/>
      <c r="P2052" s="2659"/>
    </row>
    <row r="2053" spans="12:16" s="3107" customFormat="1">
      <c r="L2053" s="3109"/>
      <c r="M2053" s="3109"/>
      <c r="N2053" s="3109"/>
      <c r="P2053" s="2659"/>
    </row>
    <row r="2054" spans="12:16" s="3107" customFormat="1">
      <c r="L2054" s="3109"/>
      <c r="M2054" s="3109"/>
      <c r="N2054" s="3109"/>
      <c r="P2054" s="2659"/>
    </row>
    <row r="2055" spans="12:16" s="3107" customFormat="1">
      <c r="L2055" s="3109"/>
      <c r="M2055" s="3109"/>
      <c r="N2055" s="3109"/>
      <c r="P2055" s="2659"/>
    </row>
    <row r="2056" spans="12:16" s="3107" customFormat="1">
      <c r="L2056" s="3109"/>
      <c r="M2056" s="3109"/>
      <c r="N2056" s="3109"/>
      <c r="P2056" s="2659"/>
    </row>
    <row r="2057" spans="12:16" s="3107" customFormat="1">
      <c r="L2057" s="3109"/>
      <c r="M2057" s="3109"/>
      <c r="N2057" s="3109"/>
      <c r="P2057" s="2659"/>
    </row>
    <row r="2058" spans="12:16" s="3107" customFormat="1">
      <c r="L2058" s="3109"/>
      <c r="M2058" s="3109"/>
      <c r="N2058" s="3109"/>
      <c r="P2058" s="2659"/>
    </row>
    <row r="2059" spans="12:16" s="3107" customFormat="1">
      <c r="L2059" s="3109"/>
      <c r="M2059" s="3109"/>
      <c r="N2059" s="3109"/>
      <c r="P2059" s="2659"/>
    </row>
    <row r="2060" spans="12:16" s="3107" customFormat="1">
      <c r="L2060" s="3109"/>
      <c r="M2060" s="3109"/>
      <c r="N2060" s="3109"/>
      <c r="P2060" s="2659"/>
    </row>
    <row r="2061" spans="12:16" s="3107" customFormat="1">
      <c r="L2061" s="3109"/>
      <c r="M2061" s="3109"/>
      <c r="N2061" s="3109"/>
      <c r="P2061" s="2659"/>
    </row>
    <row r="2062" spans="12:16" s="3107" customFormat="1">
      <c r="L2062" s="3109"/>
      <c r="M2062" s="3109"/>
      <c r="N2062" s="3109"/>
      <c r="P2062" s="2659"/>
    </row>
    <row r="2063" spans="12:16" s="3107" customFormat="1">
      <c r="L2063" s="3109"/>
      <c r="M2063" s="3109"/>
      <c r="N2063" s="3109"/>
      <c r="P2063" s="2659"/>
    </row>
    <row r="2064" spans="12:16" s="3107" customFormat="1">
      <c r="L2064" s="3109"/>
      <c r="M2064" s="3109"/>
      <c r="N2064" s="3109"/>
      <c r="P2064" s="2659"/>
    </row>
    <row r="2065" spans="12:16" s="3107" customFormat="1">
      <c r="L2065" s="3109"/>
      <c r="M2065" s="3109"/>
      <c r="N2065" s="3109"/>
      <c r="P2065" s="2659"/>
    </row>
    <row r="2066" spans="12:16" s="3107" customFormat="1">
      <c r="L2066" s="3109"/>
      <c r="M2066" s="3109"/>
      <c r="N2066" s="3109"/>
      <c r="P2066" s="2659"/>
    </row>
    <row r="2067" spans="12:16" s="3107" customFormat="1">
      <c r="L2067" s="3109"/>
      <c r="M2067" s="3109"/>
      <c r="N2067" s="3109"/>
      <c r="P2067" s="2659"/>
    </row>
    <row r="2068" spans="12:16" s="3107" customFormat="1">
      <c r="L2068" s="3109"/>
      <c r="M2068" s="3109"/>
      <c r="N2068" s="3109"/>
      <c r="P2068" s="2659"/>
    </row>
    <row r="2069" spans="12:16" s="3107" customFormat="1">
      <c r="L2069" s="3109"/>
      <c r="M2069" s="3109"/>
      <c r="N2069" s="3109"/>
      <c r="P2069" s="2659"/>
    </row>
    <row r="2070" spans="12:16" s="3107" customFormat="1">
      <c r="L2070" s="3109"/>
      <c r="M2070" s="3109"/>
      <c r="N2070" s="3109"/>
      <c r="P2070" s="2659"/>
    </row>
    <row r="2071" spans="12:16" s="3107" customFormat="1">
      <c r="L2071" s="3109"/>
      <c r="M2071" s="3109"/>
      <c r="N2071" s="3109"/>
      <c r="P2071" s="2659"/>
    </row>
    <row r="2072" spans="12:16" s="3107" customFormat="1">
      <c r="L2072" s="3109"/>
      <c r="M2072" s="3109"/>
      <c r="N2072" s="3109"/>
      <c r="P2072" s="2659"/>
    </row>
    <row r="2073" spans="12:16" s="3107" customFormat="1">
      <c r="L2073" s="3109"/>
      <c r="M2073" s="3109"/>
      <c r="N2073" s="3109"/>
      <c r="P2073" s="2659"/>
    </row>
    <row r="2074" spans="12:16" s="3107" customFormat="1">
      <c r="L2074" s="3109"/>
      <c r="M2074" s="3109"/>
      <c r="N2074" s="3109"/>
      <c r="P2074" s="2659"/>
    </row>
    <row r="2075" spans="12:16" s="3107" customFormat="1">
      <c r="L2075" s="3109"/>
      <c r="M2075" s="3109"/>
      <c r="N2075" s="3109"/>
      <c r="P2075" s="2659"/>
    </row>
    <row r="2076" spans="12:16" s="3107" customFormat="1">
      <c r="L2076" s="3109"/>
      <c r="M2076" s="3109"/>
      <c r="N2076" s="3109"/>
      <c r="P2076" s="2659"/>
    </row>
    <row r="2077" spans="12:16" s="3107" customFormat="1">
      <c r="L2077" s="3109"/>
      <c r="M2077" s="3109"/>
      <c r="N2077" s="3109"/>
      <c r="P2077" s="2659"/>
    </row>
    <row r="2078" spans="12:16" s="3107" customFormat="1">
      <c r="L2078" s="3109"/>
      <c r="M2078" s="3109"/>
      <c r="N2078" s="3109"/>
      <c r="P2078" s="2659"/>
    </row>
    <row r="2079" spans="12:16" s="3107" customFormat="1">
      <c r="L2079" s="3109"/>
      <c r="M2079" s="3109"/>
      <c r="N2079" s="3109"/>
      <c r="P2079" s="2659"/>
    </row>
    <row r="2080" spans="12:16" s="3107" customFormat="1">
      <c r="L2080" s="3109"/>
      <c r="M2080" s="3109"/>
      <c r="N2080" s="3109"/>
      <c r="P2080" s="2659"/>
    </row>
    <row r="2081" spans="12:16" s="3107" customFormat="1">
      <c r="L2081" s="3109"/>
      <c r="M2081" s="3109"/>
      <c r="N2081" s="3109"/>
      <c r="P2081" s="2659"/>
    </row>
    <row r="2082" spans="12:16" s="3107" customFormat="1">
      <c r="L2082" s="3109"/>
      <c r="M2082" s="3109"/>
      <c r="N2082" s="3109"/>
      <c r="P2082" s="2659"/>
    </row>
    <row r="2083" spans="12:16" s="3107" customFormat="1">
      <c r="L2083" s="3109"/>
      <c r="M2083" s="3109"/>
      <c r="N2083" s="3109"/>
      <c r="P2083" s="2659"/>
    </row>
    <row r="2084" spans="12:16" s="3107" customFormat="1">
      <c r="L2084" s="3109"/>
      <c r="M2084" s="3109"/>
      <c r="N2084" s="3109"/>
      <c r="P2084" s="2659"/>
    </row>
    <row r="2085" spans="12:16" s="3107" customFormat="1">
      <c r="L2085" s="3109"/>
      <c r="M2085" s="3109"/>
      <c r="N2085" s="3109"/>
      <c r="P2085" s="2659"/>
    </row>
    <row r="2086" spans="12:16" s="3107" customFormat="1">
      <c r="L2086" s="3109"/>
      <c r="M2086" s="3109"/>
      <c r="N2086" s="3109"/>
      <c r="P2086" s="2659"/>
    </row>
    <row r="2087" spans="12:16" s="3107" customFormat="1">
      <c r="L2087" s="3109"/>
      <c r="M2087" s="3109"/>
      <c r="N2087" s="3109"/>
      <c r="P2087" s="2659"/>
    </row>
    <row r="2088" spans="12:16" s="3107" customFormat="1">
      <c r="L2088" s="3109"/>
      <c r="M2088" s="3109"/>
      <c r="N2088" s="3109"/>
      <c r="P2088" s="2659"/>
    </row>
    <row r="2089" spans="12:16" s="3107" customFormat="1">
      <c r="L2089" s="3109"/>
      <c r="M2089" s="3109"/>
      <c r="N2089" s="3109"/>
      <c r="P2089" s="2659"/>
    </row>
    <row r="2090" spans="12:16" s="3107" customFormat="1">
      <c r="L2090" s="3109"/>
      <c r="M2090" s="3109"/>
      <c r="N2090" s="3109"/>
      <c r="P2090" s="2659"/>
    </row>
    <row r="2091" spans="12:16" s="3107" customFormat="1">
      <c r="L2091" s="3109"/>
      <c r="M2091" s="3109"/>
      <c r="N2091" s="3109"/>
      <c r="P2091" s="2659"/>
    </row>
    <row r="2092" spans="12:16" s="3107" customFormat="1">
      <c r="L2092" s="3109"/>
      <c r="M2092" s="3109"/>
      <c r="N2092" s="3109"/>
      <c r="P2092" s="2659"/>
    </row>
    <row r="2093" spans="12:16" s="3107" customFormat="1">
      <c r="L2093" s="3109"/>
      <c r="M2093" s="3109"/>
      <c r="N2093" s="3109"/>
      <c r="P2093" s="2659"/>
    </row>
    <row r="2094" spans="12:16" s="3107" customFormat="1">
      <c r="L2094" s="3109"/>
      <c r="M2094" s="3109"/>
      <c r="N2094" s="3109"/>
      <c r="P2094" s="2659"/>
    </row>
    <row r="2095" spans="12:16" s="3107" customFormat="1">
      <c r="L2095" s="3109"/>
      <c r="M2095" s="3109"/>
      <c r="N2095" s="3109"/>
      <c r="P2095" s="2659"/>
    </row>
    <row r="2096" spans="12:16" s="3107" customFormat="1">
      <c r="L2096" s="3109"/>
      <c r="M2096" s="3109"/>
      <c r="N2096" s="3109"/>
      <c r="P2096" s="2659"/>
    </row>
    <row r="2097" spans="12:16" s="3107" customFormat="1">
      <c r="L2097" s="3109"/>
      <c r="M2097" s="3109"/>
      <c r="N2097" s="3109"/>
      <c r="P2097" s="2659"/>
    </row>
    <row r="2098" spans="12:16" s="3107" customFormat="1">
      <c r="L2098" s="3109"/>
      <c r="M2098" s="3109"/>
      <c r="N2098" s="3109"/>
      <c r="P2098" s="2659"/>
    </row>
    <row r="2099" spans="12:16" s="3107" customFormat="1">
      <c r="L2099" s="3109"/>
      <c r="M2099" s="3109"/>
      <c r="N2099" s="3109"/>
      <c r="P2099" s="2659"/>
    </row>
    <row r="2100" spans="12:16" s="3107" customFormat="1">
      <c r="L2100" s="3109"/>
      <c r="M2100" s="3109"/>
      <c r="N2100" s="3109"/>
      <c r="P2100" s="2659"/>
    </row>
    <row r="2101" spans="12:16" s="3107" customFormat="1">
      <c r="L2101" s="3109"/>
      <c r="M2101" s="3109"/>
      <c r="N2101" s="3109"/>
      <c r="P2101" s="2659"/>
    </row>
    <row r="2102" spans="12:16" s="3107" customFormat="1">
      <c r="L2102" s="3109"/>
      <c r="M2102" s="3109"/>
      <c r="N2102" s="3109"/>
      <c r="P2102" s="2659"/>
    </row>
    <row r="2103" spans="12:16" s="3107" customFormat="1">
      <c r="L2103" s="3109"/>
      <c r="M2103" s="3109"/>
      <c r="N2103" s="3109"/>
      <c r="P2103" s="2659"/>
    </row>
    <row r="2104" spans="12:16" s="3107" customFormat="1">
      <c r="L2104" s="3109"/>
      <c r="M2104" s="3109"/>
      <c r="N2104" s="3109"/>
      <c r="P2104" s="2659"/>
    </row>
    <row r="2105" spans="12:16" s="3107" customFormat="1">
      <c r="L2105" s="3109"/>
      <c r="M2105" s="3109"/>
      <c r="N2105" s="3109"/>
      <c r="P2105" s="2659"/>
    </row>
    <row r="2106" spans="12:16" s="3107" customFormat="1">
      <c r="L2106" s="3109"/>
      <c r="M2106" s="3109"/>
      <c r="N2106" s="3109"/>
      <c r="P2106" s="2659"/>
    </row>
    <row r="2107" spans="12:16" s="3107" customFormat="1">
      <c r="L2107" s="3109"/>
      <c r="M2107" s="3109"/>
      <c r="N2107" s="3109"/>
      <c r="P2107" s="2659"/>
    </row>
    <row r="2108" spans="12:16" s="3107" customFormat="1">
      <c r="L2108" s="3109"/>
      <c r="M2108" s="3109"/>
      <c r="N2108" s="3109"/>
      <c r="P2108" s="2659"/>
    </row>
    <row r="2109" spans="12:16" s="3107" customFormat="1">
      <c r="L2109" s="3109"/>
      <c r="M2109" s="3109"/>
      <c r="N2109" s="3109"/>
      <c r="P2109" s="2659"/>
    </row>
    <row r="2110" spans="12:16" s="3107" customFormat="1">
      <c r="L2110" s="3109"/>
      <c r="M2110" s="3109"/>
      <c r="N2110" s="3109"/>
      <c r="P2110" s="2659"/>
    </row>
    <row r="2111" spans="12:16" s="3107" customFormat="1">
      <c r="L2111" s="3109"/>
      <c r="M2111" s="3109"/>
      <c r="N2111" s="3109"/>
      <c r="P2111" s="2659"/>
    </row>
    <row r="2112" spans="12:16" s="3107" customFormat="1">
      <c r="L2112" s="3109"/>
      <c r="M2112" s="3109"/>
      <c r="N2112" s="3109"/>
      <c r="P2112" s="2659"/>
    </row>
    <row r="2113" spans="12:16" s="3107" customFormat="1">
      <c r="L2113" s="3109"/>
      <c r="M2113" s="3109"/>
      <c r="N2113" s="3109"/>
      <c r="P2113" s="2659"/>
    </row>
    <row r="2114" spans="12:16" s="3107" customFormat="1">
      <c r="L2114" s="3109"/>
      <c r="M2114" s="3109"/>
      <c r="N2114" s="3109"/>
      <c r="P2114" s="2659"/>
    </row>
    <row r="2115" spans="12:16" s="3107" customFormat="1">
      <c r="L2115" s="3109"/>
      <c r="M2115" s="3109"/>
      <c r="N2115" s="3109"/>
      <c r="P2115" s="2659"/>
    </row>
    <row r="2116" spans="12:16" s="3107" customFormat="1">
      <c r="L2116" s="3109"/>
      <c r="M2116" s="3109"/>
      <c r="N2116" s="3109"/>
      <c r="P2116" s="2659"/>
    </row>
    <row r="2117" spans="12:16" s="3107" customFormat="1">
      <c r="L2117" s="3109"/>
      <c r="M2117" s="3109"/>
      <c r="N2117" s="3109"/>
      <c r="P2117" s="2659"/>
    </row>
    <row r="2118" spans="12:16" s="3107" customFormat="1">
      <c r="L2118" s="3109"/>
      <c r="M2118" s="3109"/>
      <c r="N2118" s="3109"/>
      <c r="P2118" s="2659"/>
    </row>
    <row r="2119" spans="12:16" s="3107" customFormat="1">
      <c r="L2119" s="3109"/>
      <c r="M2119" s="3109"/>
      <c r="N2119" s="3109"/>
      <c r="P2119" s="2659"/>
    </row>
    <row r="2120" spans="12:16" s="3107" customFormat="1">
      <c r="L2120" s="3109"/>
      <c r="M2120" s="3109"/>
      <c r="N2120" s="3109"/>
      <c r="P2120" s="2659"/>
    </row>
    <row r="2121" spans="12:16" s="3107" customFormat="1">
      <c r="L2121" s="3109"/>
      <c r="M2121" s="3109"/>
      <c r="N2121" s="3109"/>
      <c r="P2121" s="2659"/>
    </row>
    <row r="2122" spans="12:16" s="3107" customFormat="1">
      <c r="L2122" s="3109"/>
      <c r="M2122" s="3109"/>
      <c r="N2122" s="3109"/>
      <c r="P2122" s="2659"/>
    </row>
    <row r="2123" spans="12:16" s="3107" customFormat="1">
      <c r="L2123" s="3109"/>
      <c r="M2123" s="3109"/>
      <c r="N2123" s="3109"/>
      <c r="P2123" s="2659"/>
    </row>
    <row r="2124" spans="12:16" s="3107" customFormat="1">
      <c r="L2124" s="3109"/>
      <c r="M2124" s="3109"/>
      <c r="N2124" s="3109"/>
      <c r="P2124" s="2659"/>
    </row>
    <row r="2125" spans="12:16" s="3107" customFormat="1">
      <c r="L2125" s="3109"/>
      <c r="M2125" s="3109"/>
      <c r="N2125" s="3109"/>
      <c r="P2125" s="2659"/>
    </row>
    <row r="2126" spans="12:16" s="3107" customFormat="1">
      <c r="L2126" s="3109"/>
      <c r="M2126" s="3109"/>
      <c r="N2126" s="3109"/>
      <c r="P2126" s="2659"/>
    </row>
    <row r="2127" spans="12:16" s="3107" customFormat="1">
      <c r="L2127" s="3109"/>
      <c r="M2127" s="3109"/>
      <c r="N2127" s="3109"/>
      <c r="P2127" s="2659"/>
    </row>
    <row r="2128" spans="12:16" s="3107" customFormat="1">
      <c r="L2128" s="3109"/>
      <c r="M2128" s="3109"/>
      <c r="N2128" s="3109"/>
      <c r="P2128" s="2659"/>
    </row>
    <row r="2129" spans="12:16" s="3107" customFormat="1">
      <c r="L2129" s="3109"/>
      <c r="M2129" s="3109"/>
      <c r="N2129" s="3109"/>
      <c r="P2129" s="2659"/>
    </row>
    <row r="2130" spans="12:16" s="3107" customFormat="1">
      <c r="L2130" s="3109"/>
      <c r="M2130" s="3109"/>
      <c r="N2130" s="3109"/>
      <c r="P2130" s="2659"/>
    </row>
    <row r="2131" spans="12:16" s="3107" customFormat="1">
      <c r="L2131" s="3109"/>
      <c r="M2131" s="3109"/>
      <c r="N2131" s="3109"/>
      <c r="P2131" s="2659"/>
    </row>
    <row r="2132" spans="12:16" s="3107" customFormat="1">
      <c r="L2132" s="3109"/>
      <c r="M2132" s="3109"/>
      <c r="N2132" s="3109"/>
      <c r="P2132" s="2659"/>
    </row>
    <row r="2133" spans="12:16" s="3107" customFormat="1">
      <c r="L2133" s="3109"/>
      <c r="M2133" s="3109"/>
      <c r="N2133" s="3109"/>
      <c r="P2133" s="2659"/>
    </row>
    <row r="2134" spans="12:16" s="3107" customFormat="1">
      <c r="L2134" s="3109"/>
      <c r="M2134" s="3109"/>
      <c r="N2134" s="3109"/>
      <c r="P2134" s="2659"/>
    </row>
    <row r="2135" spans="12:16" s="3107" customFormat="1">
      <c r="L2135" s="3109"/>
      <c r="M2135" s="3109"/>
      <c r="N2135" s="3109"/>
      <c r="P2135" s="2659"/>
    </row>
    <row r="2136" spans="12:16" s="3107" customFormat="1">
      <c r="L2136" s="3109"/>
      <c r="M2136" s="3109"/>
      <c r="N2136" s="3109"/>
      <c r="P2136" s="2659"/>
    </row>
    <row r="2137" spans="12:16" s="3107" customFormat="1">
      <c r="L2137" s="3109"/>
      <c r="M2137" s="3109"/>
      <c r="N2137" s="3109"/>
      <c r="P2137" s="2659"/>
    </row>
    <row r="2138" spans="12:16" s="3107" customFormat="1">
      <c r="L2138" s="3109"/>
      <c r="M2138" s="3109"/>
      <c r="N2138" s="3109"/>
      <c r="P2138" s="2659"/>
    </row>
    <row r="2139" spans="12:16" s="3107" customFormat="1">
      <c r="L2139" s="3109"/>
      <c r="M2139" s="3109"/>
      <c r="N2139" s="3109"/>
      <c r="P2139" s="2659"/>
    </row>
    <row r="2140" spans="12:16" s="3107" customFormat="1">
      <c r="L2140" s="3109"/>
      <c r="M2140" s="3109"/>
      <c r="N2140" s="3109"/>
      <c r="P2140" s="2659"/>
    </row>
    <row r="2141" spans="12:16" s="3107" customFormat="1">
      <c r="L2141" s="3109"/>
      <c r="M2141" s="3109"/>
      <c r="N2141" s="3109"/>
      <c r="P2141" s="2659"/>
    </row>
    <row r="2142" spans="12:16" s="3107" customFormat="1">
      <c r="L2142" s="3109"/>
      <c r="M2142" s="3109"/>
      <c r="N2142" s="3109"/>
      <c r="P2142" s="2659"/>
    </row>
    <row r="2143" spans="12:16" s="3107" customFormat="1">
      <c r="L2143" s="3109"/>
      <c r="M2143" s="3109"/>
      <c r="N2143" s="3109"/>
      <c r="P2143" s="2659"/>
    </row>
    <row r="2144" spans="12:16" s="3107" customFormat="1">
      <c r="L2144" s="3109"/>
      <c r="M2144" s="3109"/>
      <c r="N2144" s="3109"/>
      <c r="P2144" s="2659"/>
    </row>
    <row r="2145" spans="12:16" s="3107" customFormat="1">
      <c r="L2145" s="3109"/>
      <c r="M2145" s="3109"/>
      <c r="N2145" s="3109"/>
      <c r="P2145" s="2659"/>
    </row>
    <row r="2146" spans="12:16" s="3107" customFormat="1">
      <c r="L2146" s="3109"/>
      <c r="M2146" s="3109"/>
      <c r="N2146" s="3109"/>
      <c r="P2146" s="2659"/>
    </row>
    <row r="2147" spans="12:16" s="3107" customFormat="1">
      <c r="L2147" s="3109"/>
      <c r="M2147" s="3109"/>
      <c r="N2147" s="3109"/>
      <c r="P2147" s="2659"/>
    </row>
    <row r="2148" spans="12:16" s="3107" customFormat="1">
      <c r="L2148" s="3109"/>
      <c r="M2148" s="3109"/>
      <c r="N2148" s="3109"/>
      <c r="P2148" s="2659"/>
    </row>
    <row r="2149" spans="12:16" s="3107" customFormat="1">
      <c r="L2149" s="3109"/>
      <c r="M2149" s="3109"/>
      <c r="N2149" s="3109"/>
      <c r="P2149" s="2659"/>
    </row>
    <row r="2150" spans="12:16" s="3107" customFormat="1">
      <c r="L2150" s="3109"/>
      <c r="M2150" s="3109"/>
      <c r="N2150" s="3109"/>
      <c r="P2150" s="2659"/>
    </row>
    <row r="2151" spans="12:16" s="3107" customFormat="1">
      <c r="L2151" s="3109"/>
      <c r="M2151" s="3109"/>
      <c r="N2151" s="3109"/>
      <c r="P2151" s="2659"/>
    </row>
    <row r="2152" spans="12:16" s="3107" customFormat="1">
      <c r="L2152" s="3109"/>
      <c r="M2152" s="3109"/>
      <c r="N2152" s="3109"/>
      <c r="P2152" s="2659"/>
    </row>
    <row r="2153" spans="12:16" s="3107" customFormat="1">
      <c r="L2153" s="3109"/>
      <c r="M2153" s="3109"/>
      <c r="N2153" s="3109"/>
      <c r="P2153" s="2659"/>
    </row>
    <row r="2154" spans="12:16" s="3107" customFormat="1">
      <c r="L2154" s="3109"/>
      <c r="M2154" s="3109"/>
      <c r="N2154" s="3109"/>
      <c r="P2154" s="2659"/>
    </row>
    <row r="2155" spans="12:16" s="3107" customFormat="1">
      <c r="L2155" s="3109"/>
      <c r="M2155" s="3109"/>
      <c r="N2155" s="3109"/>
      <c r="P2155" s="2659"/>
    </row>
    <row r="2156" spans="12:16" s="3107" customFormat="1">
      <c r="L2156" s="3109"/>
      <c r="M2156" s="3109"/>
      <c r="N2156" s="3109"/>
      <c r="P2156" s="2659"/>
    </row>
    <row r="2157" spans="12:16" s="3107" customFormat="1">
      <c r="L2157" s="3109"/>
      <c r="M2157" s="3109"/>
      <c r="N2157" s="3109"/>
      <c r="P2157" s="2659"/>
    </row>
    <row r="2158" spans="12:16" s="3107" customFormat="1">
      <c r="L2158" s="3109"/>
      <c r="M2158" s="3109"/>
      <c r="N2158" s="3109"/>
      <c r="P2158" s="2659"/>
    </row>
    <row r="2159" spans="12:16" s="3107" customFormat="1">
      <c r="L2159" s="3109"/>
      <c r="M2159" s="3109"/>
      <c r="N2159" s="3109"/>
      <c r="P2159" s="2659"/>
    </row>
    <row r="2160" spans="12:16" s="3107" customFormat="1">
      <c r="L2160" s="3109"/>
      <c r="M2160" s="3109"/>
      <c r="N2160" s="3109"/>
      <c r="P2160" s="2659"/>
    </row>
    <row r="2161" spans="12:16" s="3107" customFormat="1">
      <c r="L2161" s="3109"/>
      <c r="M2161" s="3109"/>
      <c r="N2161" s="3109"/>
      <c r="P2161" s="2659"/>
    </row>
    <row r="2162" spans="12:16" s="3107" customFormat="1">
      <c r="L2162" s="3109"/>
      <c r="M2162" s="3109"/>
      <c r="N2162" s="3109"/>
      <c r="P2162" s="2659"/>
    </row>
    <row r="2163" spans="12:16" s="3107" customFormat="1">
      <c r="L2163" s="3109"/>
      <c r="M2163" s="3109"/>
      <c r="N2163" s="3109"/>
      <c r="P2163" s="2659"/>
    </row>
    <row r="2164" spans="12:16" s="3107" customFormat="1">
      <c r="L2164" s="3109"/>
      <c r="M2164" s="3109"/>
      <c r="N2164" s="3109"/>
      <c r="P2164" s="2659"/>
    </row>
    <row r="2165" spans="12:16" s="3107" customFormat="1">
      <c r="L2165" s="3109"/>
      <c r="M2165" s="3109"/>
      <c r="N2165" s="3109"/>
      <c r="P2165" s="2659"/>
    </row>
    <row r="2166" spans="12:16" s="3107" customFormat="1">
      <c r="L2166" s="3109"/>
      <c r="M2166" s="3109"/>
      <c r="N2166" s="3109"/>
      <c r="P2166" s="2659"/>
    </row>
    <row r="2167" spans="12:16" s="3107" customFormat="1">
      <c r="L2167" s="3109"/>
      <c r="M2167" s="3109"/>
      <c r="N2167" s="3109"/>
      <c r="P2167" s="2659"/>
    </row>
    <row r="2168" spans="12:16" s="3107" customFormat="1">
      <c r="L2168" s="3109"/>
      <c r="M2168" s="3109"/>
      <c r="N2168" s="3109"/>
      <c r="P2168" s="2659"/>
    </row>
    <row r="2169" spans="12:16" s="3107" customFormat="1">
      <c r="L2169" s="3109"/>
      <c r="M2169" s="3109"/>
      <c r="N2169" s="3109"/>
      <c r="P2169" s="2659"/>
    </row>
    <row r="2170" spans="12:16" s="3107" customFormat="1">
      <c r="L2170" s="3109"/>
      <c r="M2170" s="3109"/>
      <c r="N2170" s="3109"/>
      <c r="P2170" s="2659"/>
    </row>
    <row r="2171" spans="12:16" s="3107" customFormat="1">
      <c r="L2171" s="3109"/>
      <c r="M2171" s="3109"/>
      <c r="N2171" s="3109"/>
      <c r="P2171" s="2659"/>
    </row>
    <row r="2172" spans="12:16" s="3107" customFormat="1">
      <c r="L2172" s="3109"/>
      <c r="M2172" s="3109"/>
      <c r="N2172" s="3109"/>
      <c r="P2172" s="2659"/>
    </row>
    <row r="2173" spans="12:16" s="3107" customFormat="1">
      <c r="L2173" s="3109"/>
      <c r="M2173" s="3109"/>
      <c r="N2173" s="3109"/>
      <c r="P2173" s="2659"/>
    </row>
    <row r="2174" spans="12:16" s="3107" customFormat="1">
      <c r="L2174" s="3109"/>
      <c r="M2174" s="3109"/>
      <c r="N2174" s="3109"/>
      <c r="P2174" s="2659"/>
    </row>
    <row r="2175" spans="12:16" s="3107" customFormat="1">
      <c r="L2175" s="3109"/>
      <c r="M2175" s="3109"/>
      <c r="N2175" s="3109"/>
      <c r="P2175" s="2659"/>
    </row>
    <row r="2176" spans="12:16" s="3107" customFormat="1">
      <c r="L2176" s="3109"/>
      <c r="M2176" s="3109"/>
      <c r="N2176" s="3109"/>
      <c r="P2176" s="2659"/>
    </row>
    <row r="2177" spans="12:16" s="3107" customFormat="1">
      <c r="L2177" s="3109"/>
      <c r="M2177" s="3109"/>
      <c r="N2177" s="3109"/>
      <c r="P2177" s="2659"/>
    </row>
    <row r="2178" spans="12:16" s="3107" customFormat="1">
      <c r="L2178" s="3109"/>
      <c r="M2178" s="3109"/>
      <c r="N2178" s="3109"/>
      <c r="P2178" s="2659"/>
    </row>
    <row r="2179" spans="12:16" s="3107" customFormat="1">
      <c r="L2179" s="3109"/>
      <c r="M2179" s="3109"/>
      <c r="N2179" s="3109"/>
      <c r="P2179" s="2659"/>
    </row>
    <row r="2180" spans="12:16" s="3107" customFormat="1">
      <c r="L2180" s="3109"/>
      <c r="M2180" s="3109"/>
      <c r="N2180" s="3109"/>
      <c r="P2180" s="2659"/>
    </row>
    <row r="2181" spans="12:16" s="3107" customFormat="1">
      <c r="L2181" s="3109"/>
      <c r="M2181" s="3109"/>
      <c r="N2181" s="3109"/>
      <c r="P2181" s="2659"/>
    </row>
    <row r="2182" spans="12:16" s="3107" customFormat="1">
      <c r="L2182" s="3109"/>
      <c r="M2182" s="3109"/>
      <c r="N2182" s="3109"/>
      <c r="P2182" s="2659"/>
    </row>
    <row r="2183" spans="12:16" s="3107" customFormat="1">
      <c r="L2183" s="3109"/>
      <c r="M2183" s="3109"/>
      <c r="N2183" s="3109"/>
      <c r="P2183" s="2659"/>
    </row>
    <row r="2184" spans="12:16" s="3107" customFormat="1">
      <c r="L2184" s="3109"/>
      <c r="M2184" s="3109"/>
      <c r="N2184" s="3109"/>
      <c r="P2184" s="2659"/>
    </row>
    <row r="2185" spans="12:16" s="3107" customFormat="1">
      <c r="L2185" s="3109"/>
      <c r="M2185" s="3109"/>
      <c r="N2185" s="3109"/>
      <c r="P2185" s="2659"/>
    </row>
    <row r="2186" spans="12:16" s="3107" customFormat="1">
      <c r="L2186" s="3109"/>
      <c r="M2186" s="3109"/>
      <c r="N2186" s="3109"/>
      <c r="P2186" s="2659"/>
    </row>
    <row r="2187" spans="12:16" s="3107" customFormat="1">
      <c r="L2187" s="3109"/>
      <c r="M2187" s="3109"/>
      <c r="N2187" s="3109"/>
      <c r="P2187" s="2659"/>
    </row>
    <row r="2188" spans="12:16" s="3107" customFormat="1">
      <c r="L2188" s="3109"/>
      <c r="M2188" s="3109"/>
      <c r="N2188" s="3109"/>
      <c r="P2188" s="2659"/>
    </row>
    <row r="2189" spans="12:16" s="3107" customFormat="1">
      <c r="L2189" s="3109"/>
      <c r="M2189" s="3109"/>
      <c r="N2189" s="3109"/>
      <c r="P2189" s="2659"/>
    </row>
    <row r="2190" spans="12:16" s="3107" customFormat="1">
      <c r="L2190" s="3109"/>
      <c r="M2190" s="3109"/>
      <c r="N2190" s="3109"/>
      <c r="P2190" s="2659"/>
    </row>
    <row r="2191" spans="12:16" s="3107" customFormat="1">
      <c r="L2191" s="3109"/>
      <c r="M2191" s="3109"/>
      <c r="N2191" s="3109"/>
      <c r="P2191" s="2659"/>
    </row>
    <row r="2192" spans="12:16" s="3107" customFormat="1">
      <c r="L2192" s="3109"/>
      <c r="M2192" s="3109"/>
      <c r="N2192" s="3109"/>
      <c r="P2192" s="2659"/>
    </row>
    <row r="2193" spans="12:16" s="3107" customFormat="1">
      <c r="L2193" s="3109"/>
      <c r="M2193" s="3109"/>
      <c r="N2193" s="3109"/>
      <c r="P2193" s="2659"/>
    </row>
    <row r="2194" spans="12:16" s="3107" customFormat="1">
      <c r="L2194" s="3109"/>
      <c r="M2194" s="3109"/>
      <c r="N2194" s="3109"/>
      <c r="P2194" s="2659"/>
    </row>
    <row r="2195" spans="12:16" s="3107" customFormat="1">
      <c r="L2195" s="3109"/>
      <c r="M2195" s="3109"/>
      <c r="N2195" s="3109"/>
      <c r="P2195" s="2659"/>
    </row>
    <row r="2196" spans="12:16" s="3107" customFormat="1">
      <c r="L2196" s="3109"/>
      <c r="M2196" s="3109"/>
      <c r="N2196" s="3109"/>
      <c r="P2196" s="2659"/>
    </row>
    <row r="2197" spans="12:16" s="3107" customFormat="1">
      <c r="L2197" s="3109"/>
      <c r="M2197" s="3109"/>
      <c r="N2197" s="3109"/>
      <c r="P2197" s="2659"/>
    </row>
    <row r="2198" spans="12:16" s="3107" customFormat="1">
      <c r="L2198" s="3109"/>
      <c r="M2198" s="3109"/>
      <c r="N2198" s="3109"/>
      <c r="P2198" s="2659"/>
    </row>
    <row r="2199" spans="12:16" s="3107" customFormat="1">
      <c r="L2199" s="3109"/>
      <c r="M2199" s="3109"/>
      <c r="N2199" s="3109"/>
      <c r="P2199" s="2659"/>
    </row>
    <row r="2200" spans="12:16" s="3107" customFormat="1">
      <c r="L2200" s="3109"/>
      <c r="M2200" s="3109"/>
      <c r="N2200" s="3109"/>
      <c r="P2200" s="2659"/>
    </row>
    <row r="2201" spans="12:16" s="3107" customFormat="1">
      <c r="L2201" s="3109"/>
      <c r="M2201" s="3109"/>
      <c r="N2201" s="3109"/>
      <c r="P2201" s="2659"/>
    </row>
    <row r="2202" spans="12:16" s="3107" customFormat="1">
      <c r="L2202" s="3109"/>
      <c r="M2202" s="3109"/>
      <c r="N2202" s="3109"/>
      <c r="P2202" s="2659"/>
    </row>
    <row r="2203" spans="12:16" s="3107" customFormat="1">
      <c r="L2203" s="3109"/>
      <c r="M2203" s="3109"/>
      <c r="N2203" s="3109"/>
      <c r="P2203" s="2659"/>
    </row>
    <row r="2204" spans="12:16" s="3107" customFormat="1">
      <c r="L2204" s="3109"/>
      <c r="M2204" s="3109"/>
      <c r="N2204" s="3109"/>
      <c r="P2204" s="2659"/>
    </row>
    <row r="2205" spans="12:16" s="3107" customFormat="1">
      <c r="L2205" s="3109"/>
      <c r="M2205" s="3109"/>
      <c r="N2205" s="3109"/>
      <c r="P2205" s="2659"/>
    </row>
    <row r="2206" spans="12:16" s="3107" customFormat="1">
      <c r="L2206" s="3109"/>
      <c r="M2206" s="3109"/>
      <c r="N2206" s="3109"/>
      <c r="P2206" s="2659"/>
    </row>
    <row r="2207" spans="12:16" s="3107" customFormat="1">
      <c r="L2207" s="3109"/>
      <c r="M2207" s="3109"/>
      <c r="N2207" s="3109"/>
      <c r="P2207" s="2659"/>
    </row>
    <row r="2208" spans="12:16" s="3107" customFormat="1">
      <c r="L2208" s="3109"/>
      <c r="M2208" s="3109"/>
      <c r="N2208" s="3109"/>
      <c r="P2208" s="2659"/>
    </row>
    <row r="2209" spans="12:16" s="3107" customFormat="1">
      <c r="L2209" s="3109"/>
      <c r="M2209" s="3109"/>
      <c r="N2209" s="3109"/>
      <c r="P2209" s="2659"/>
    </row>
    <row r="2210" spans="12:16" s="3107" customFormat="1">
      <c r="L2210" s="3109"/>
      <c r="M2210" s="3109"/>
      <c r="N2210" s="3109"/>
      <c r="P2210" s="2659"/>
    </row>
    <row r="2211" spans="12:16" s="3107" customFormat="1">
      <c r="L2211" s="3109"/>
      <c r="M2211" s="3109"/>
      <c r="N2211" s="3109"/>
      <c r="P2211" s="2659"/>
    </row>
    <row r="2212" spans="12:16" s="3107" customFormat="1">
      <c r="L2212" s="3109"/>
      <c r="M2212" s="3109"/>
      <c r="N2212" s="3109"/>
      <c r="P2212" s="2659"/>
    </row>
    <row r="2213" spans="12:16" s="3107" customFormat="1">
      <c r="L2213" s="3109"/>
      <c r="M2213" s="3109"/>
      <c r="N2213" s="3109"/>
      <c r="P2213" s="2659"/>
    </row>
    <row r="2214" spans="12:16" s="3107" customFormat="1">
      <c r="L2214" s="3109"/>
      <c r="M2214" s="3109"/>
      <c r="N2214" s="3109"/>
      <c r="P2214" s="2659"/>
    </row>
    <row r="2215" spans="12:16" s="3107" customFormat="1">
      <c r="L2215" s="3109"/>
      <c r="M2215" s="3109"/>
      <c r="N2215" s="3109"/>
      <c r="P2215" s="2659"/>
    </row>
    <row r="2216" spans="12:16" s="3107" customFormat="1">
      <c r="L2216" s="3109"/>
      <c r="M2216" s="3109"/>
      <c r="N2216" s="3109"/>
      <c r="P2216" s="2659"/>
    </row>
    <row r="2217" spans="12:16" s="3107" customFormat="1">
      <c r="L2217" s="3109"/>
      <c r="M2217" s="3109"/>
      <c r="N2217" s="3109"/>
      <c r="P2217" s="2659"/>
    </row>
    <row r="2218" spans="12:16" s="3107" customFormat="1">
      <c r="L2218" s="3109"/>
      <c r="M2218" s="3109"/>
      <c r="N2218" s="3109"/>
      <c r="P2218" s="2659"/>
    </row>
    <row r="2219" spans="12:16" s="3107" customFormat="1">
      <c r="L2219" s="3109"/>
      <c r="M2219" s="3109"/>
      <c r="N2219" s="3109"/>
      <c r="P2219" s="2659"/>
    </row>
    <row r="2220" spans="12:16" s="3107" customFormat="1">
      <c r="L2220" s="3109"/>
      <c r="M2220" s="3109"/>
      <c r="N2220" s="3109"/>
      <c r="P2220" s="2659"/>
    </row>
    <row r="2221" spans="12:16" s="3107" customFormat="1">
      <c r="L2221" s="3109"/>
      <c r="M2221" s="3109"/>
      <c r="N2221" s="3109"/>
      <c r="P2221" s="2659"/>
    </row>
    <row r="2222" spans="12:16" s="3107" customFormat="1">
      <c r="L2222" s="3109"/>
      <c r="M2222" s="3109"/>
      <c r="N2222" s="3109"/>
      <c r="P2222" s="2659"/>
    </row>
    <row r="2223" spans="12:16" s="3107" customFormat="1">
      <c r="L2223" s="3109"/>
      <c r="M2223" s="3109"/>
      <c r="N2223" s="3109"/>
      <c r="P2223" s="2659"/>
    </row>
    <row r="2224" spans="12:16" s="3107" customFormat="1">
      <c r="L2224" s="3109"/>
      <c r="M2224" s="3109"/>
      <c r="N2224" s="3109"/>
      <c r="P2224" s="2659"/>
    </row>
    <row r="2225" spans="12:16" s="3107" customFormat="1">
      <c r="L2225" s="3109"/>
      <c r="M2225" s="3109"/>
      <c r="N2225" s="3109"/>
      <c r="P2225" s="2659"/>
    </row>
    <row r="2226" spans="12:16" s="3107" customFormat="1">
      <c r="L2226" s="3109"/>
      <c r="M2226" s="3109"/>
      <c r="N2226" s="3109"/>
      <c r="P2226" s="2659"/>
    </row>
    <row r="2227" spans="12:16" s="3107" customFormat="1">
      <c r="L2227" s="3109"/>
      <c r="M2227" s="3109"/>
      <c r="N2227" s="3109"/>
      <c r="P2227" s="2659"/>
    </row>
    <row r="2228" spans="12:16" s="3107" customFormat="1">
      <c r="L2228" s="3109"/>
      <c r="M2228" s="3109"/>
      <c r="N2228" s="3109"/>
      <c r="P2228" s="2659"/>
    </row>
    <row r="2229" spans="12:16" s="3107" customFormat="1">
      <c r="L2229" s="3109"/>
      <c r="M2229" s="3109"/>
      <c r="N2229" s="3109"/>
      <c r="P2229" s="2659"/>
    </row>
    <row r="2230" spans="12:16" s="3107" customFormat="1">
      <c r="L2230" s="3109"/>
      <c r="M2230" s="3109"/>
      <c r="N2230" s="3109"/>
      <c r="P2230" s="2659"/>
    </row>
    <row r="2231" spans="12:16" s="3107" customFormat="1">
      <c r="L2231" s="3109"/>
      <c r="M2231" s="3109"/>
      <c r="N2231" s="3109"/>
      <c r="P2231" s="2659"/>
    </row>
    <row r="2232" spans="12:16" s="3107" customFormat="1">
      <c r="L2232" s="3109"/>
      <c r="M2232" s="3109"/>
      <c r="N2232" s="3109"/>
      <c r="P2232" s="2659"/>
    </row>
    <row r="2233" spans="12:16" s="3107" customFormat="1">
      <c r="L2233" s="3109"/>
      <c r="M2233" s="3109"/>
      <c r="N2233" s="3109"/>
      <c r="P2233" s="2659"/>
    </row>
    <row r="2234" spans="12:16" s="3107" customFormat="1">
      <c r="L2234" s="3109"/>
      <c r="M2234" s="3109"/>
      <c r="N2234" s="3109"/>
      <c r="P2234" s="2659"/>
    </row>
    <row r="2235" spans="12:16" s="3107" customFormat="1">
      <c r="L2235" s="3109"/>
      <c r="M2235" s="3109"/>
      <c r="N2235" s="3109"/>
      <c r="P2235" s="2659"/>
    </row>
    <row r="2236" spans="12:16" s="3107" customFormat="1">
      <c r="L2236" s="3109"/>
      <c r="M2236" s="3109"/>
      <c r="N2236" s="3109"/>
      <c r="P2236" s="2659"/>
    </row>
    <row r="2237" spans="12:16" s="3107" customFormat="1">
      <c r="L2237" s="3109"/>
      <c r="M2237" s="3109"/>
      <c r="N2237" s="3109"/>
      <c r="P2237" s="2659"/>
    </row>
    <row r="2238" spans="12:16" s="3107" customFormat="1">
      <c r="L2238" s="3109"/>
      <c r="M2238" s="3109"/>
      <c r="N2238" s="3109"/>
      <c r="P2238" s="2659"/>
    </row>
    <row r="2239" spans="12:16" s="3107" customFormat="1">
      <c r="L2239" s="3109"/>
      <c r="M2239" s="3109"/>
      <c r="N2239" s="3109"/>
      <c r="P2239" s="2659"/>
    </row>
    <row r="2240" spans="12:16" s="3107" customFormat="1">
      <c r="L2240" s="3109"/>
      <c r="M2240" s="3109"/>
      <c r="N2240" s="3109"/>
      <c r="P2240" s="2659"/>
    </row>
    <row r="2241" spans="12:16" s="3107" customFormat="1">
      <c r="L2241" s="3109"/>
      <c r="M2241" s="3109"/>
      <c r="N2241" s="3109"/>
      <c r="P2241" s="2659"/>
    </row>
    <row r="2242" spans="12:16" s="3107" customFormat="1">
      <c r="L2242" s="3109"/>
      <c r="M2242" s="3109"/>
      <c r="N2242" s="3109"/>
      <c r="P2242" s="2659"/>
    </row>
    <row r="2243" spans="12:16" s="3107" customFormat="1">
      <c r="L2243" s="3109"/>
      <c r="M2243" s="3109"/>
      <c r="N2243" s="3109"/>
      <c r="P2243" s="2659"/>
    </row>
    <row r="2244" spans="12:16" s="3107" customFormat="1">
      <c r="L2244" s="3109"/>
      <c r="M2244" s="3109"/>
      <c r="N2244" s="3109"/>
      <c r="P2244" s="2659"/>
    </row>
    <row r="2245" spans="12:16" s="3107" customFormat="1">
      <c r="L2245" s="3109"/>
      <c r="M2245" s="3109"/>
      <c r="N2245" s="3109"/>
      <c r="P2245" s="2659"/>
    </row>
    <row r="2246" spans="12:16" s="3107" customFormat="1">
      <c r="L2246" s="3109"/>
      <c r="M2246" s="3109"/>
      <c r="N2246" s="3109"/>
      <c r="P2246" s="2659"/>
    </row>
    <row r="2247" spans="12:16" s="3107" customFormat="1">
      <c r="L2247" s="3109"/>
      <c r="M2247" s="3109"/>
      <c r="N2247" s="3109"/>
      <c r="P2247" s="2659"/>
    </row>
    <row r="2248" spans="12:16" s="3107" customFormat="1">
      <c r="L2248" s="3109"/>
      <c r="M2248" s="3109"/>
      <c r="N2248" s="3109"/>
      <c r="P2248" s="2659"/>
    </row>
    <row r="2249" spans="12:16" s="3107" customFormat="1">
      <c r="L2249" s="3109"/>
      <c r="M2249" s="3109"/>
      <c r="N2249" s="3109"/>
      <c r="P2249" s="2659"/>
    </row>
    <row r="2250" spans="12:16" s="3107" customFormat="1">
      <c r="L2250" s="3109"/>
      <c r="M2250" s="3109"/>
      <c r="N2250" s="3109"/>
      <c r="P2250" s="2659"/>
    </row>
    <row r="2251" spans="12:16" s="3107" customFormat="1">
      <c r="L2251" s="3109"/>
      <c r="M2251" s="3109"/>
      <c r="N2251" s="3109"/>
      <c r="P2251" s="2659"/>
    </row>
    <row r="2252" spans="12:16" s="3107" customFormat="1">
      <c r="L2252" s="3109"/>
      <c r="M2252" s="3109"/>
      <c r="N2252" s="3109"/>
      <c r="P2252" s="2659"/>
    </row>
    <row r="2253" spans="12:16" s="3107" customFormat="1">
      <c r="L2253" s="3109"/>
      <c r="M2253" s="3109"/>
      <c r="N2253" s="3109"/>
      <c r="P2253" s="2659"/>
    </row>
    <row r="2254" spans="12:16" s="3107" customFormat="1">
      <c r="L2254" s="3109"/>
      <c r="M2254" s="3109"/>
      <c r="N2254" s="3109"/>
      <c r="P2254" s="2659"/>
    </row>
    <row r="2255" spans="12:16" s="3107" customFormat="1">
      <c r="L2255" s="3109"/>
      <c r="M2255" s="3109"/>
      <c r="N2255" s="3109"/>
      <c r="P2255" s="2659"/>
    </row>
    <row r="2256" spans="12:16" s="3107" customFormat="1">
      <c r="L2256" s="3109"/>
      <c r="M2256" s="3109"/>
      <c r="N2256" s="3109"/>
      <c r="P2256" s="2659"/>
    </row>
    <row r="2257" spans="12:16" s="3107" customFormat="1">
      <c r="L2257" s="3109"/>
      <c r="M2257" s="3109"/>
      <c r="N2257" s="3109"/>
      <c r="P2257" s="2659"/>
    </row>
    <row r="2258" spans="12:16" s="3107" customFormat="1">
      <c r="L2258" s="3109"/>
      <c r="M2258" s="3109"/>
      <c r="N2258" s="3109"/>
      <c r="P2258" s="2659"/>
    </row>
    <row r="2259" spans="12:16" s="3107" customFormat="1">
      <c r="L2259" s="3109"/>
      <c r="M2259" s="3109"/>
      <c r="N2259" s="3109"/>
      <c r="P2259" s="2659"/>
    </row>
    <row r="2260" spans="12:16" s="3107" customFormat="1">
      <c r="L2260" s="3109"/>
      <c r="M2260" s="3109"/>
      <c r="N2260" s="3109"/>
      <c r="P2260" s="2659"/>
    </row>
    <row r="2261" spans="12:16" s="3107" customFormat="1">
      <c r="L2261" s="3109"/>
      <c r="M2261" s="3109"/>
      <c r="N2261" s="3109"/>
      <c r="P2261" s="2659"/>
    </row>
    <row r="2262" spans="12:16" s="3107" customFormat="1">
      <c r="L2262" s="3109"/>
      <c r="M2262" s="3109"/>
      <c r="N2262" s="3109"/>
      <c r="P2262" s="2659"/>
    </row>
    <row r="2263" spans="12:16" s="3107" customFormat="1">
      <c r="L2263" s="3109"/>
      <c r="M2263" s="3109"/>
      <c r="N2263" s="3109"/>
      <c r="P2263" s="2659"/>
    </row>
    <row r="2264" spans="12:16" s="3107" customFormat="1">
      <c r="L2264" s="3109"/>
      <c r="M2264" s="3109"/>
      <c r="N2264" s="3109"/>
      <c r="P2264" s="2659"/>
    </row>
    <row r="2265" spans="12:16" s="3107" customFormat="1">
      <c r="L2265" s="3109"/>
      <c r="M2265" s="3109"/>
      <c r="N2265" s="3109"/>
      <c r="P2265" s="2659"/>
    </row>
    <row r="2266" spans="12:16" s="3107" customFormat="1">
      <c r="L2266" s="3109"/>
      <c r="M2266" s="3109"/>
      <c r="N2266" s="3109"/>
      <c r="P2266" s="2659"/>
    </row>
    <row r="2267" spans="12:16" s="3107" customFormat="1">
      <c r="L2267" s="3109"/>
      <c r="M2267" s="3109"/>
      <c r="N2267" s="3109"/>
      <c r="P2267" s="2659"/>
    </row>
    <row r="2268" spans="12:16" s="3107" customFormat="1">
      <c r="L2268" s="3109"/>
      <c r="M2268" s="3109"/>
      <c r="N2268" s="3109"/>
      <c r="P2268" s="2659"/>
    </row>
    <row r="2269" spans="12:16" s="3107" customFormat="1">
      <c r="L2269" s="3109"/>
      <c r="M2269" s="3109"/>
      <c r="N2269" s="3109"/>
      <c r="P2269" s="2659"/>
    </row>
    <row r="2270" spans="12:16" s="3107" customFormat="1">
      <c r="L2270" s="3109"/>
      <c r="M2270" s="3109"/>
      <c r="N2270" s="3109"/>
      <c r="P2270" s="2659"/>
    </row>
    <row r="2271" spans="12:16" s="3107" customFormat="1">
      <c r="L2271" s="3109"/>
      <c r="M2271" s="3109"/>
      <c r="N2271" s="3109"/>
      <c r="P2271" s="2659"/>
    </row>
    <row r="2272" spans="12:16" s="3107" customFormat="1">
      <c r="L2272" s="3109"/>
      <c r="M2272" s="3109"/>
      <c r="N2272" s="3109"/>
      <c r="P2272" s="2659"/>
    </row>
    <row r="2273" spans="12:16" s="3107" customFormat="1">
      <c r="L2273" s="3109"/>
      <c r="M2273" s="3109"/>
      <c r="N2273" s="3109"/>
      <c r="P2273" s="2659"/>
    </row>
    <row r="2274" spans="12:16" s="3107" customFormat="1">
      <c r="L2274" s="3109"/>
      <c r="M2274" s="3109"/>
      <c r="N2274" s="3109"/>
      <c r="P2274" s="2659"/>
    </row>
    <row r="2275" spans="12:16" s="3107" customFormat="1">
      <c r="L2275" s="3109"/>
      <c r="M2275" s="3109"/>
      <c r="N2275" s="3109"/>
      <c r="P2275" s="2659"/>
    </row>
    <row r="2276" spans="12:16" s="3107" customFormat="1">
      <c r="L2276" s="3109"/>
      <c r="M2276" s="3109"/>
      <c r="N2276" s="3109"/>
      <c r="P2276" s="2659"/>
    </row>
    <row r="2277" spans="12:16" s="3107" customFormat="1">
      <c r="L2277" s="3109"/>
      <c r="M2277" s="3109"/>
      <c r="N2277" s="3109"/>
      <c r="P2277" s="2659"/>
    </row>
    <row r="2278" spans="12:16" s="3107" customFormat="1">
      <c r="L2278" s="3109"/>
      <c r="M2278" s="3109"/>
      <c r="N2278" s="3109"/>
      <c r="P2278" s="2659"/>
    </row>
    <row r="2279" spans="12:16" s="3107" customFormat="1">
      <c r="L2279" s="3109"/>
      <c r="M2279" s="3109"/>
      <c r="N2279" s="3109"/>
      <c r="P2279" s="2659"/>
    </row>
    <row r="2280" spans="12:16" s="3107" customFormat="1">
      <c r="L2280" s="3109"/>
      <c r="M2280" s="3109"/>
      <c r="N2280" s="3109"/>
      <c r="P2280" s="2659"/>
    </row>
    <row r="2281" spans="12:16" s="3107" customFormat="1">
      <c r="L2281" s="3109"/>
      <c r="M2281" s="3109"/>
      <c r="N2281" s="3109"/>
      <c r="P2281" s="2659"/>
    </row>
    <row r="2282" spans="12:16" s="3107" customFormat="1">
      <c r="L2282" s="3109"/>
      <c r="M2282" s="3109"/>
      <c r="N2282" s="3109"/>
      <c r="P2282" s="2659"/>
    </row>
    <row r="2283" spans="12:16" s="3107" customFormat="1">
      <c r="L2283" s="3109"/>
      <c r="M2283" s="3109"/>
      <c r="N2283" s="3109"/>
      <c r="P2283" s="2659"/>
    </row>
    <row r="2284" spans="12:16" s="3107" customFormat="1">
      <c r="L2284" s="3109"/>
      <c r="M2284" s="3109"/>
      <c r="N2284" s="3109"/>
      <c r="P2284" s="2659"/>
    </row>
    <row r="2285" spans="12:16" s="3107" customFormat="1">
      <c r="L2285" s="3109"/>
      <c r="M2285" s="3109"/>
      <c r="N2285" s="3109"/>
      <c r="P2285" s="2659"/>
    </row>
    <row r="2286" spans="12:16" s="3107" customFormat="1">
      <c r="L2286" s="3109"/>
      <c r="M2286" s="3109"/>
      <c r="N2286" s="3109"/>
      <c r="P2286" s="2659"/>
    </row>
    <row r="2287" spans="12:16" s="3107" customFormat="1">
      <c r="L2287" s="3109"/>
      <c r="M2287" s="3109"/>
      <c r="N2287" s="3109"/>
      <c r="P2287" s="2659"/>
    </row>
    <row r="2288" spans="12:16" s="3107" customFormat="1">
      <c r="L2288" s="3109"/>
      <c r="M2288" s="3109"/>
      <c r="N2288" s="3109"/>
      <c r="P2288" s="2659"/>
    </row>
    <row r="2289" spans="12:16" s="3107" customFormat="1">
      <c r="L2289" s="3109"/>
      <c r="M2289" s="3109"/>
      <c r="N2289" s="3109"/>
      <c r="P2289" s="2659"/>
    </row>
    <row r="2290" spans="12:16" s="3107" customFormat="1">
      <c r="L2290" s="3109"/>
      <c r="M2290" s="3109"/>
      <c r="N2290" s="3109"/>
      <c r="P2290" s="2659"/>
    </row>
    <row r="2291" spans="12:16" s="3107" customFormat="1">
      <c r="L2291" s="3109"/>
      <c r="M2291" s="3109"/>
      <c r="N2291" s="3109"/>
      <c r="P2291" s="2659"/>
    </row>
    <row r="2292" spans="12:16" s="3107" customFormat="1">
      <c r="L2292" s="3109"/>
      <c r="M2292" s="3109"/>
      <c r="N2292" s="3109"/>
      <c r="P2292" s="2659"/>
    </row>
    <row r="2293" spans="12:16" s="3107" customFormat="1">
      <c r="L2293" s="3109"/>
      <c r="M2293" s="3109"/>
      <c r="N2293" s="3109"/>
      <c r="P2293" s="2659"/>
    </row>
    <row r="2294" spans="12:16" s="3107" customFormat="1">
      <c r="L2294" s="3109"/>
      <c r="M2294" s="3109"/>
      <c r="N2294" s="3109"/>
      <c r="P2294" s="2659"/>
    </row>
    <row r="2295" spans="12:16" s="3107" customFormat="1">
      <c r="L2295" s="3109"/>
      <c r="M2295" s="3109"/>
      <c r="N2295" s="3109"/>
      <c r="P2295" s="2659"/>
    </row>
    <row r="2296" spans="12:16" s="3107" customFormat="1">
      <c r="L2296" s="3109"/>
      <c r="M2296" s="3109"/>
      <c r="N2296" s="3109"/>
      <c r="P2296" s="2659"/>
    </row>
    <row r="2297" spans="12:16" s="3107" customFormat="1">
      <c r="L2297" s="3109"/>
      <c r="M2297" s="3109"/>
      <c r="N2297" s="3109"/>
      <c r="P2297" s="2659"/>
    </row>
    <row r="2298" spans="12:16" s="3107" customFormat="1">
      <c r="L2298" s="3109"/>
      <c r="M2298" s="3109"/>
      <c r="N2298" s="3109"/>
      <c r="P2298" s="2659"/>
    </row>
    <row r="2299" spans="12:16" s="3107" customFormat="1">
      <c r="L2299" s="3109"/>
      <c r="M2299" s="3109"/>
      <c r="N2299" s="3109"/>
      <c r="P2299" s="2659"/>
    </row>
    <row r="2300" spans="12:16" s="3107" customFormat="1">
      <c r="L2300" s="3109"/>
      <c r="M2300" s="3109"/>
      <c r="N2300" s="3109"/>
      <c r="P2300" s="2659"/>
    </row>
    <row r="2301" spans="12:16" s="3107" customFormat="1">
      <c r="L2301" s="3109"/>
      <c r="M2301" s="3109"/>
      <c r="N2301" s="3109"/>
      <c r="P2301" s="2659"/>
    </row>
    <row r="2302" spans="12:16" s="3107" customFormat="1">
      <c r="L2302" s="3109"/>
      <c r="M2302" s="3109"/>
      <c r="N2302" s="3109"/>
      <c r="P2302" s="2659"/>
    </row>
    <row r="2303" spans="12:16" s="3107" customFormat="1">
      <c r="L2303" s="3109"/>
      <c r="M2303" s="3109"/>
      <c r="N2303" s="3109"/>
      <c r="P2303" s="2659"/>
    </row>
    <row r="2304" spans="12:16" s="3107" customFormat="1">
      <c r="L2304" s="3109"/>
      <c r="M2304" s="3109"/>
      <c r="N2304" s="3109"/>
      <c r="P2304" s="2659"/>
    </row>
    <row r="2305" spans="12:16" s="3107" customFormat="1">
      <c r="L2305" s="3109"/>
      <c r="M2305" s="3109"/>
      <c r="N2305" s="3109"/>
      <c r="P2305" s="2659"/>
    </row>
    <row r="2306" spans="12:16" s="3107" customFormat="1">
      <c r="L2306" s="3109"/>
      <c r="M2306" s="3109"/>
      <c r="N2306" s="3109"/>
      <c r="P2306" s="2659"/>
    </row>
    <row r="2307" spans="12:16" s="3107" customFormat="1">
      <c r="L2307" s="3109"/>
      <c r="M2307" s="3109"/>
      <c r="N2307" s="3109"/>
      <c r="P2307" s="2659"/>
    </row>
    <row r="2308" spans="12:16" s="3107" customFormat="1">
      <c r="L2308" s="3109"/>
      <c r="M2308" s="3109"/>
      <c r="N2308" s="3109"/>
      <c r="P2308" s="2659"/>
    </row>
    <row r="2309" spans="12:16" s="3107" customFormat="1">
      <c r="L2309" s="3109"/>
      <c r="M2309" s="3109"/>
      <c r="N2309" s="3109"/>
      <c r="P2309" s="2659"/>
    </row>
    <row r="2310" spans="12:16" s="3107" customFormat="1">
      <c r="L2310" s="3109"/>
      <c r="M2310" s="3109"/>
      <c r="N2310" s="3109"/>
      <c r="P2310" s="2659"/>
    </row>
    <row r="2311" spans="12:16" s="3107" customFormat="1">
      <c r="L2311" s="3109"/>
      <c r="M2311" s="3109"/>
      <c r="N2311" s="3109"/>
      <c r="P2311" s="2659"/>
    </row>
    <row r="2312" spans="12:16" s="3107" customFormat="1">
      <c r="L2312" s="3109"/>
      <c r="M2312" s="3109"/>
      <c r="N2312" s="3109"/>
      <c r="P2312" s="2659"/>
    </row>
    <row r="2313" spans="12:16" s="3107" customFormat="1">
      <c r="L2313" s="3109"/>
      <c r="M2313" s="3109"/>
      <c r="N2313" s="3109"/>
      <c r="P2313" s="2659"/>
    </row>
    <row r="2314" spans="12:16" s="3107" customFormat="1">
      <c r="L2314" s="3109"/>
      <c r="M2314" s="3109"/>
      <c r="N2314" s="3109"/>
      <c r="P2314" s="2659"/>
    </row>
    <row r="2315" spans="12:16" s="3107" customFormat="1">
      <c r="L2315" s="3109"/>
      <c r="M2315" s="3109"/>
      <c r="N2315" s="3109"/>
      <c r="P2315" s="2659"/>
    </row>
    <row r="2316" spans="12:16" s="3107" customFormat="1">
      <c r="L2316" s="3109"/>
      <c r="M2316" s="3109"/>
      <c r="N2316" s="3109"/>
      <c r="P2316" s="2659"/>
    </row>
    <row r="2317" spans="12:16" s="3107" customFormat="1">
      <c r="L2317" s="3109"/>
      <c r="M2317" s="3109"/>
      <c r="N2317" s="3109"/>
      <c r="P2317" s="2659"/>
    </row>
    <row r="2318" spans="12:16" s="3107" customFormat="1">
      <c r="L2318" s="3109"/>
      <c r="M2318" s="3109"/>
      <c r="N2318" s="3109"/>
      <c r="P2318" s="2659"/>
    </row>
    <row r="2319" spans="12:16" s="3107" customFormat="1">
      <c r="L2319" s="3109"/>
      <c r="M2319" s="3109"/>
      <c r="N2319" s="3109"/>
      <c r="P2319" s="2659"/>
    </row>
    <row r="2320" spans="12:16" s="3107" customFormat="1">
      <c r="L2320" s="3109"/>
      <c r="M2320" s="3109"/>
      <c r="N2320" s="3109"/>
      <c r="P2320" s="2659"/>
    </row>
    <row r="2321" spans="12:16" s="3107" customFormat="1">
      <c r="L2321" s="3109"/>
      <c r="M2321" s="3109"/>
      <c r="N2321" s="3109"/>
      <c r="P2321" s="2659"/>
    </row>
    <row r="2322" spans="12:16" s="3107" customFormat="1">
      <c r="L2322" s="3109"/>
      <c r="M2322" s="3109"/>
      <c r="N2322" s="3109"/>
      <c r="P2322" s="2659"/>
    </row>
    <row r="2323" spans="12:16" s="3107" customFormat="1">
      <c r="L2323" s="3109"/>
      <c r="M2323" s="3109"/>
      <c r="N2323" s="3109"/>
      <c r="P2323" s="2659"/>
    </row>
    <row r="2324" spans="12:16" s="3107" customFormat="1">
      <c r="L2324" s="3109"/>
      <c r="M2324" s="3109"/>
      <c r="N2324" s="3109"/>
      <c r="P2324" s="2659"/>
    </row>
    <row r="2325" spans="12:16" s="3107" customFormat="1">
      <c r="L2325" s="3109"/>
      <c r="M2325" s="3109"/>
      <c r="N2325" s="3109"/>
      <c r="P2325" s="2659"/>
    </row>
    <row r="2326" spans="12:16" s="3107" customFormat="1">
      <c r="L2326" s="3109"/>
      <c r="M2326" s="3109"/>
      <c r="N2326" s="3109"/>
      <c r="P2326" s="2659"/>
    </row>
    <row r="2327" spans="12:16" s="3107" customFormat="1">
      <c r="L2327" s="3109"/>
      <c r="M2327" s="3109"/>
      <c r="N2327" s="3109"/>
      <c r="P2327" s="2659"/>
    </row>
    <row r="2328" spans="12:16" s="3107" customFormat="1">
      <c r="L2328" s="3109"/>
      <c r="M2328" s="3109"/>
      <c r="N2328" s="3109"/>
      <c r="P2328" s="2659"/>
    </row>
    <row r="2329" spans="12:16" s="3107" customFormat="1">
      <c r="L2329" s="3109"/>
      <c r="M2329" s="3109"/>
      <c r="N2329" s="3109"/>
      <c r="P2329" s="2659"/>
    </row>
    <row r="2330" spans="12:16" s="3107" customFormat="1">
      <c r="L2330" s="3109"/>
      <c r="M2330" s="3109"/>
      <c r="N2330" s="3109"/>
      <c r="P2330" s="2659"/>
    </row>
    <row r="2331" spans="12:16" s="3107" customFormat="1">
      <c r="L2331" s="3109"/>
      <c r="M2331" s="3109"/>
      <c r="N2331" s="3109"/>
      <c r="P2331" s="2659"/>
    </row>
    <row r="2332" spans="12:16" s="3107" customFormat="1">
      <c r="L2332" s="3109"/>
      <c r="M2332" s="3109"/>
      <c r="N2332" s="3109"/>
      <c r="P2332" s="2659"/>
    </row>
    <row r="2333" spans="12:16" s="3107" customFormat="1">
      <c r="L2333" s="3109"/>
      <c r="M2333" s="3109"/>
      <c r="N2333" s="3109"/>
      <c r="P2333" s="2659"/>
    </row>
    <row r="2334" spans="12:16" s="3107" customFormat="1">
      <c r="L2334" s="3109"/>
      <c r="M2334" s="3109"/>
      <c r="N2334" s="3109"/>
      <c r="P2334" s="2659"/>
    </row>
    <row r="2335" spans="12:16" s="3107" customFormat="1">
      <c r="L2335" s="3109"/>
      <c r="M2335" s="3109"/>
      <c r="N2335" s="3109"/>
      <c r="P2335" s="2659"/>
    </row>
    <row r="2336" spans="12:16" s="3107" customFormat="1">
      <c r="L2336" s="3109"/>
      <c r="M2336" s="3109"/>
      <c r="N2336" s="3109"/>
      <c r="P2336" s="2659"/>
    </row>
    <row r="2337" spans="12:16" s="3107" customFormat="1">
      <c r="L2337" s="3109"/>
      <c r="M2337" s="3109"/>
      <c r="N2337" s="3109"/>
      <c r="P2337" s="2659"/>
    </row>
    <row r="2338" spans="12:16" s="3107" customFormat="1">
      <c r="L2338" s="3109"/>
      <c r="M2338" s="3109"/>
      <c r="N2338" s="3109"/>
      <c r="P2338" s="2659"/>
    </row>
    <row r="2339" spans="12:16" s="3107" customFormat="1">
      <c r="L2339" s="3109"/>
      <c r="M2339" s="3109"/>
      <c r="N2339" s="3109"/>
      <c r="P2339" s="2659"/>
    </row>
    <row r="2340" spans="12:16" s="3107" customFormat="1">
      <c r="L2340" s="3109"/>
      <c r="M2340" s="3109"/>
      <c r="N2340" s="3109"/>
      <c r="P2340" s="2659"/>
    </row>
    <row r="2341" spans="12:16" s="3107" customFormat="1">
      <c r="L2341" s="3109"/>
      <c r="M2341" s="3109"/>
      <c r="N2341" s="3109"/>
      <c r="P2341" s="2659"/>
    </row>
    <row r="2342" spans="12:16" s="3107" customFormat="1">
      <c r="L2342" s="3109"/>
      <c r="M2342" s="3109"/>
      <c r="N2342" s="3109"/>
      <c r="P2342" s="2659"/>
    </row>
    <row r="2343" spans="12:16" s="3107" customFormat="1">
      <c r="L2343" s="3109"/>
      <c r="M2343" s="3109"/>
      <c r="N2343" s="3109"/>
      <c r="P2343" s="2659"/>
    </row>
    <row r="2344" spans="12:16" s="3107" customFormat="1">
      <c r="L2344" s="3109"/>
      <c r="M2344" s="3109"/>
      <c r="N2344" s="3109"/>
      <c r="P2344" s="2659"/>
    </row>
    <row r="2345" spans="12:16" s="3107" customFormat="1">
      <c r="L2345" s="3109"/>
      <c r="M2345" s="3109"/>
      <c r="N2345" s="3109"/>
      <c r="P2345" s="2659"/>
    </row>
    <row r="2346" spans="12:16" s="3107" customFormat="1">
      <c r="L2346" s="3109"/>
      <c r="M2346" s="3109"/>
      <c r="N2346" s="3109"/>
      <c r="P2346" s="2659"/>
    </row>
    <row r="2347" spans="12:16" s="3107" customFormat="1">
      <c r="L2347" s="3109"/>
      <c r="M2347" s="3109"/>
      <c r="N2347" s="3109"/>
      <c r="P2347" s="2659"/>
    </row>
    <row r="2348" spans="12:16" s="3107" customFormat="1">
      <c r="L2348" s="3109"/>
      <c r="M2348" s="3109"/>
      <c r="N2348" s="3109"/>
      <c r="P2348" s="2659"/>
    </row>
    <row r="2349" spans="12:16" s="3107" customFormat="1">
      <c r="L2349" s="3109"/>
      <c r="M2349" s="3109"/>
      <c r="N2349" s="3109"/>
      <c r="P2349" s="2659"/>
    </row>
    <row r="2350" spans="12:16" s="3107" customFormat="1">
      <c r="L2350" s="3109"/>
      <c r="M2350" s="3109"/>
      <c r="N2350" s="3109"/>
      <c r="P2350" s="2659"/>
    </row>
    <row r="2351" spans="12:16" s="3107" customFormat="1">
      <c r="L2351" s="3109"/>
      <c r="M2351" s="3109"/>
      <c r="N2351" s="3109"/>
      <c r="P2351" s="2659"/>
    </row>
    <row r="2352" spans="12:16" s="3107" customFormat="1">
      <c r="L2352" s="3109"/>
      <c r="M2352" s="3109"/>
      <c r="N2352" s="3109"/>
      <c r="P2352" s="2659"/>
    </row>
    <row r="2353" spans="12:16" s="3107" customFormat="1">
      <c r="L2353" s="3109"/>
      <c r="M2353" s="3109"/>
      <c r="N2353" s="3109"/>
      <c r="P2353" s="2659"/>
    </row>
    <row r="2354" spans="12:16" s="3107" customFormat="1">
      <c r="L2354" s="3109"/>
      <c r="M2354" s="3109"/>
      <c r="N2354" s="3109"/>
      <c r="P2354" s="2659"/>
    </row>
    <row r="2355" spans="12:16" s="3107" customFormat="1">
      <c r="L2355" s="3109"/>
      <c r="M2355" s="3109"/>
      <c r="N2355" s="3109"/>
      <c r="P2355" s="2659"/>
    </row>
    <row r="2356" spans="12:16" s="3107" customFormat="1">
      <c r="L2356" s="3109"/>
      <c r="M2356" s="3109"/>
      <c r="N2356" s="3109"/>
      <c r="P2356" s="2659"/>
    </row>
    <row r="2357" spans="12:16" s="3107" customFormat="1">
      <c r="L2357" s="3109"/>
      <c r="M2357" s="3109"/>
      <c r="N2357" s="3109"/>
      <c r="P2357" s="2659"/>
    </row>
    <row r="2358" spans="12:16" s="3107" customFormat="1">
      <c r="L2358" s="3109"/>
      <c r="M2358" s="3109"/>
      <c r="N2358" s="3109"/>
      <c r="P2358" s="2659"/>
    </row>
    <row r="2359" spans="12:16" s="3107" customFormat="1">
      <c r="L2359" s="3109"/>
      <c r="M2359" s="3109"/>
      <c r="N2359" s="3109"/>
      <c r="P2359" s="2659"/>
    </row>
    <row r="2360" spans="12:16" s="3107" customFormat="1">
      <c r="L2360" s="3109"/>
      <c r="M2360" s="3109"/>
      <c r="N2360" s="3109"/>
      <c r="P2360" s="2659"/>
    </row>
    <row r="2361" spans="12:16" s="3107" customFormat="1">
      <c r="L2361" s="3109"/>
      <c r="M2361" s="3109"/>
      <c r="N2361" s="3109"/>
      <c r="P2361" s="2659"/>
    </row>
    <row r="2362" spans="12:16" s="3107" customFormat="1">
      <c r="L2362" s="3109"/>
      <c r="M2362" s="3109"/>
      <c r="N2362" s="3109"/>
      <c r="P2362" s="2659"/>
    </row>
    <row r="2363" spans="12:16" s="3107" customFormat="1">
      <c r="L2363" s="3109"/>
      <c r="M2363" s="3109"/>
      <c r="N2363" s="3109"/>
      <c r="P2363" s="2659"/>
    </row>
    <row r="2364" spans="12:16" s="3107" customFormat="1">
      <c r="L2364" s="3109"/>
      <c r="M2364" s="3109"/>
      <c r="N2364" s="3109"/>
      <c r="P2364" s="2659"/>
    </row>
    <row r="2365" spans="12:16" s="3107" customFormat="1">
      <c r="L2365" s="3109"/>
      <c r="M2365" s="3109"/>
      <c r="N2365" s="3109"/>
      <c r="P2365" s="2659"/>
    </row>
    <row r="2366" spans="12:16" s="3107" customFormat="1">
      <c r="L2366" s="3109"/>
      <c r="M2366" s="3109"/>
      <c r="N2366" s="3109"/>
      <c r="P2366" s="2659"/>
    </row>
    <row r="2367" spans="12:16" s="3107" customFormat="1">
      <c r="L2367" s="3109"/>
      <c r="M2367" s="3109"/>
      <c r="N2367" s="3109"/>
      <c r="P2367" s="2659"/>
    </row>
    <row r="2368" spans="12:16" s="3107" customFormat="1">
      <c r="L2368" s="3109"/>
      <c r="M2368" s="3109"/>
      <c r="N2368" s="3109"/>
      <c r="P2368" s="2659"/>
    </row>
    <row r="2369" spans="12:16" s="3107" customFormat="1">
      <c r="L2369" s="3109"/>
      <c r="M2369" s="3109"/>
      <c r="N2369" s="3109"/>
      <c r="P2369" s="2659"/>
    </row>
    <row r="2370" spans="12:16" s="3107" customFormat="1">
      <c r="L2370" s="3109"/>
      <c r="M2370" s="3109"/>
      <c r="N2370" s="3109"/>
      <c r="P2370" s="2659"/>
    </row>
    <row r="2371" spans="12:16" s="3107" customFormat="1">
      <c r="L2371" s="3109"/>
      <c r="M2371" s="3109"/>
      <c r="N2371" s="3109"/>
      <c r="P2371" s="2659"/>
    </row>
    <row r="2372" spans="12:16" s="3107" customFormat="1">
      <c r="L2372" s="3109"/>
      <c r="M2372" s="3109"/>
      <c r="N2372" s="3109"/>
      <c r="P2372" s="2659"/>
    </row>
    <row r="2373" spans="12:16" s="3107" customFormat="1">
      <c r="L2373" s="3109"/>
      <c r="M2373" s="3109"/>
      <c r="N2373" s="3109"/>
      <c r="P2373" s="2659"/>
    </row>
    <row r="2374" spans="12:16" s="3107" customFormat="1">
      <c r="L2374" s="3109"/>
      <c r="M2374" s="3109"/>
      <c r="N2374" s="3109"/>
      <c r="P2374" s="2659"/>
    </row>
    <row r="2375" spans="12:16" s="3107" customFormat="1">
      <c r="L2375" s="3109"/>
      <c r="M2375" s="3109"/>
      <c r="N2375" s="3109"/>
      <c r="P2375" s="2659"/>
    </row>
    <row r="2376" spans="12:16" s="3107" customFormat="1">
      <c r="L2376" s="3109"/>
      <c r="M2376" s="3109"/>
      <c r="N2376" s="3109"/>
      <c r="P2376" s="2659"/>
    </row>
    <row r="2377" spans="12:16" s="3107" customFormat="1">
      <c r="L2377" s="3109"/>
      <c r="M2377" s="3109"/>
      <c r="N2377" s="3109"/>
      <c r="P2377" s="2659"/>
    </row>
    <row r="2378" spans="12:16" s="3107" customFormat="1">
      <c r="L2378" s="3109"/>
      <c r="M2378" s="3109"/>
      <c r="N2378" s="3109"/>
      <c r="P2378" s="2659"/>
    </row>
    <row r="2379" spans="12:16" s="3107" customFormat="1">
      <c r="L2379" s="3109"/>
      <c r="M2379" s="3109"/>
      <c r="N2379" s="3109"/>
      <c r="P2379" s="2659"/>
    </row>
    <row r="2380" spans="12:16" s="3107" customFormat="1">
      <c r="L2380" s="3109"/>
      <c r="M2380" s="3109"/>
      <c r="N2380" s="3109"/>
      <c r="P2380" s="2659"/>
    </row>
    <row r="2381" spans="12:16" s="3107" customFormat="1">
      <c r="L2381" s="3109"/>
      <c r="M2381" s="3109"/>
      <c r="N2381" s="3109"/>
      <c r="P2381" s="2659"/>
    </row>
    <row r="2382" spans="12:16" s="3107" customFormat="1">
      <c r="L2382" s="3109"/>
      <c r="M2382" s="3109"/>
      <c r="N2382" s="3109"/>
      <c r="P2382" s="2659"/>
    </row>
    <row r="2383" spans="12:16" s="3107" customFormat="1">
      <c r="L2383" s="3109"/>
      <c r="M2383" s="3109"/>
      <c r="N2383" s="3109"/>
      <c r="P2383" s="2659"/>
    </row>
    <row r="2384" spans="12:16" s="3107" customFormat="1">
      <c r="L2384" s="3109"/>
      <c r="M2384" s="3109"/>
      <c r="N2384" s="3109"/>
      <c r="P2384" s="2659"/>
    </row>
    <row r="2385" spans="12:16" s="3107" customFormat="1">
      <c r="L2385" s="3109"/>
      <c r="M2385" s="3109"/>
      <c r="N2385" s="3109"/>
      <c r="P2385" s="2659"/>
    </row>
    <row r="2386" spans="12:16" s="3107" customFormat="1">
      <c r="L2386" s="3109"/>
      <c r="M2386" s="3109"/>
      <c r="N2386" s="3109"/>
      <c r="P2386" s="2659"/>
    </row>
    <row r="2387" spans="12:16" s="3107" customFormat="1">
      <c r="L2387" s="3109"/>
      <c r="M2387" s="3109"/>
      <c r="N2387" s="3109"/>
      <c r="P2387" s="2659"/>
    </row>
    <row r="2388" spans="12:16" s="3107" customFormat="1">
      <c r="L2388" s="3109"/>
      <c r="M2388" s="3109"/>
      <c r="N2388" s="3109"/>
      <c r="P2388" s="2659"/>
    </row>
    <row r="2389" spans="12:16" s="3107" customFormat="1">
      <c r="L2389" s="3109"/>
      <c r="M2389" s="3109"/>
      <c r="N2389" s="3109"/>
      <c r="P2389" s="2659"/>
    </row>
    <row r="2390" spans="12:16" s="3107" customFormat="1">
      <c r="L2390" s="3109"/>
      <c r="M2390" s="3109"/>
      <c r="N2390" s="3109"/>
      <c r="P2390" s="2659"/>
    </row>
    <row r="2391" spans="12:16" s="3107" customFormat="1">
      <c r="L2391" s="3109"/>
      <c r="M2391" s="3109"/>
      <c r="N2391" s="3109"/>
      <c r="P2391" s="2659"/>
    </row>
    <row r="2392" spans="12:16" s="3107" customFormat="1">
      <c r="L2392" s="3109"/>
      <c r="M2392" s="3109"/>
      <c r="N2392" s="3109"/>
      <c r="P2392" s="2659"/>
    </row>
    <row r="2393" spans="12:16" s="3107" customFormat="1">
      <c r="L2393" s="3109"/>
      <c r="M2393" s="3109"/>
      <c r="N2393" s="3109"/>
      <c r="P2393" s="2659"/>
    </row>
    <row r="2394" spans="12:16" s="3107" customFormat="1">
      <c r="L2394" s="3109"/>
      <c r="M2394" s="3109"/>
      <c r="N2394" s="3109"/>
      <c r="P2394" s="2659"/>
    </row>
    <row r="2395" spans="12:16" s="3107" customFormat="1">
      <c r="L2395" s="3109"/>
      <c r="M2395" s="3109"/>
      <c r="N2395" s="3109"/>
      <c r="P2395" s="2659"/>
    </row>
    <row r="2396" spans="12:16" s="3107" customFormat="1">
      <c r="L2396" s="3109"/>
      <c r="M2396" s="3109"/>
      <c r="N2396" s="3109"/>
      <c r="P2396" s="2659"/>
    </row>
    <row r="2397" spans="12:16" s="3107" customFormat="1">
      <c r="L2397" s="3109"/>
      <c r="M2397" s="3109"/>
      <c r="N2397" s="3109"/>
      <c r="P2397" s="2659"/>
    </row>
    <row r="2398" spans="12:16" s="3107" customFormat="1">
      <c r="L2398" s="3109"/>
      <c r="M2398" s="3109"/>
      <c r="N2398" s="3109"/>
      <c r="P2398" s="2659"/>
    </row>
    <row r="2399" spans="12:16" s="3107" customFormat="1">
      <c r="L2399" s="3109"/>
      <c r="M2399" s="3109"/>
      <c r="N2399" s="3109"/>
      <c r="P2399" s="2659"/>
    </row>
    <row r="2400" spans="12:16" s="3107" customFormat="1">
      <c r="L2400" s="3109"/>
      <c r="M2400" s="3109"/>
      <c r="N2400" s="3109"/>
      <c r="P2400" s="2659"/>
    </row>
    <row r="2401" spans="12:16" s="3107" customFormat="1">
      <c r="L2401" s="3109"/>
      <c r="M2401" s="3109"/>
      <c r="N2401" s="3109"/>
      <c r="P2401" s="2659"/>
    </row>
    <row r="2402" spans="12:16" s="3107" customFormat="1">
      <c r="L2402" s="3109"/>
      <c r="M2402" s="3109"/>
      <c r="N2402" s="3109"/>
      <c r="P2402" s="2659"/>
    </row>
    <row r="2403" spans="12:16" s="3107" customFormat="1">
      <c r="L2403" s="3109"/>
      <c r="M2403" s="3109"/>
      <c r="N2403" s="3109"/>
      <c r="P2403" s="2659"/>
    </row>
    <row r="2404" spans="12:16" s="3107" customFormat="1">
      <c r="L2404" s="3109"/>
      <c r="M2404" s="3109"/>
      <c r="N2404" s="3109"/>
      <c r="P2404" s="2659"/>
    </row>
    <row r="2405" spans="12:16" s="3107" customFormat="1">
      <c r="L2405" s="3109"/>
      <c r="M2405" s="3109"/>
      <c r="N2405" s="3109"/>
      <c r="P2405" s="2659"/>
    </row>
    <row r="2406" spans="12:16" s="3107" customFormat="1">
      <c r="L2406" s="3109"/>
      <c r="M2406" s="3109"/>
      <c r="N2406" s="3109"/>
      <c r="P2406" s="2659"/>
    </row>
    <row r="2407" spans="12:16" s="3107" customFormat="1">
      <c r="L2407" s="3109"/>
      <c r="M2407" s="3109"/>
      <c r="N2407" s="3109"/>
      <c r="P2407" s="2659"/>
    </row>
    <row r="2408" spans="12:16" s="3107" customFormat="1">
      <c r="L2408" s="3109"/>
      <c r="M2408" s="3109"/>
      <c r="N2408" s="3109"/>
      <c r="P2408" s="2659"/>
    </row>
    <row r="2409" spans="12:16" s="3107" customFormat="1">
      <c r="L2409" s="3109"/>
      <c r="M2409" s="3109"/>
      <c r="N2409" s="3109"/>
      <c r="P2409" s="2659"/>
    </row>
    <row r="2410" spans="12:16" s="3107" customFormat="1">
      <c r="L2410" s="3109"/>
      <c r="M2410" s="3109"/>
      <c r="N2410" s="3109"/>
      <c r="P2410" s="2659"/>
    </row>
    <row r="2411" spans="12:16" s="3107" customFormat="1">
      <c r="L2411" s="3109"/>
      <c r="M2411" s="3109"/>
      <c r="N2411" s="3109"/>
      <c r="P2411" s="2659"/>
    </row>
    <row r="2412" spans="12:16" s="3107" customFormat="1">
      <c r="L2412" s="3109"/>
      <c r="M2412" s="3109"/>
      <c r="N2412" s="3109"/>
      <c r="P2412" s="2659"/>
    </row>
    <row r="2413" spans="12:16" s="3107" customFormat="1">
      <c r="L2413" s="3109"/>
      <c r="M2413" s="3109"/>
      <c r="N2413" s="3109"/>
      <c r="P2413" s="2659"/>
    </row>
    <row r="2414" spans="12:16" s="3107" customFormat="1">
      <c r="L2414" s="3109"/>
      <c r="M2414" s="3109"/>
      <c r="N2414" s="3109"/>
      <c r="P2414" s="2659"/>
    </row>
    <row r="2415" spans="12:16" s="3107" customFormat="1">
      <c r="L2415" s="3109"/>
      <c r="M2415" s="3109"/>
      <c r="N2415" s="3109"/>
      <c r="P2415" s="2659"/>
    </row>
    <row r="2416" spans="12:16" s="3107" customFormat="1">
      <c r="L2416" s="3109"/>
      <c r="M2416" s="3109"/>
      <c r="N2416" s="3109"/>
      <c r="P2416" s="2659"/>
    </row>
    <row r="2417" spans="12:16" s="3107" customFormat="1">
      <c r="L2417" s="3109"/>
      <c r="M2417" s="3109"/>
      <c r="N2417" s="3109"/>
      <c r="P2417" s="2659"/>
    </row>
    <row r="2418" spans="12:16" s="3107" customFormat="1">
      <c r="L2418" s="3109"/>
      <c r="M2418" s="3109"/>
      <c r="N2418" s="3109"/>
      <c r="P2418" s="2659"/>
    </row>
    <row r="2419" spans="12:16" s="3107" customFormat="1">
      <c r="L2419" s="3109"/>
      <c r="M2419" s="3109"/>
      <c r="N2419" s="3109"/>
      <c r="P2419" s="2659"/>
    </row>
    <row r="2420" spans="12:16" s="3107" customFormat="1">
      <c r="L2420" s="3109"/>
      <c r="M2420" s="3109"/>
      <c r="N2420" s="3109"/>
      <c r="P2420" s="2659"/>
    </row>
    <row r="2421" spans="12:16" s="3107" customFormat="1">
      <c r="L2421" s="3109"/>
      <c r="M2421" s="3109"/>
      <c r="N2421" s="3109"/>
      <c r="P2421" s="2659"/>
    </row>
    <row r="2422" spans="12:16" s="3107" customFormat="1">
      <c r="L2422" s="3109"/>
      <c r="M2422" s="3109"/>
      <c r="N2422" s="3109"/>
      <c r="P2422" s="2659"/>
    </row>
    <row r="2423" spans="12:16" s="3107" customFormat="1">
      <c r="L2423" s="3109"/>
      <c r="M2423" s="3109"/>
      <c r="N2423" s="3109"/>
      <c r="P2423" s="2659"/>
    </row>
    <row r="2424" spans="12:16" s="3107" customFormat="1">
      <c r="L2424" s="3109"/>
      <c r="M2424" s="3109"/>
      <c r="N2424" s="3109"/>
      <c r="P2424" s="2659"/>
    </row>
    <row r="2425" spans="12:16" s="3107" customFormat="1">
      <c r="L2425" s="3109"/>
      <c r="M2425" s="3109"/>
      <c r="N2425" s="3109"/>
      <c r="P2425" s="2659"/>
    </row>
    <row r="2426" spans="12:16" s="3107" customFormat="1">
      <c r="L2426" s="3109"/>
      <c r="M2426" s="3109"/>
      <c r="N2426" s="3109"/>
      <c r="P2426" s="2659"/>
    </row>
    <row r="2427" spans="12:16" s="3107" customFormat="1">
      <c r="L2427" s="3109"/>
      <c r="M2427" s="3109"/>
      <c r="N2427" s="3109"/>
      <c r="P2427" s="2659"/>
    </row>
    <row r="2428" spans="12:16" s="3107" customFormat="1">
      <c r="L2428" s="3109"/>
      <c r="M2428" s="3109"/>
      <c r="N2428" s="3109"/>
      <c r="P2428" s="2659"/>
    </row>
    <row r="2429" spans="12:16" s="3107" customFormat="1">
      <c r="L2429" s="3109"/>
      <c r="M2429" s="3109"/>
      <c r="N2429" s="3109"/>
      <c r="P2429" s="2659"/>
    </row>
    <row r="2430" spans="12:16" s="3107" customFormat="1">
      <c r="L2430" s="3109"/>
      <c r="M2430" s="3109"/>
      <c r="N2430" s="3109"/>
      <c r="P2430" s="2659"/>
    </row>
    <row r="2431" spans="12:16" s="3107" customFormat="1">
      <c r="L2431" s="3109"/>
      <c r="M2431" s="3109"/>
      <c r="N2431" s="3109"/>
      <c r="P2431" s="2659"/>
    </row>
    <row r="2432" spans="12:16" s="3107" customFormat="1">
      <c r="L2432" s="3109"/>
      <c r="M2432" s="3109"/>
      <c r="N2432" s="3109"/>
      <c r="P2432" s="2659"/>
    </row>
    <row r="2433" spans="12:16" s="3107" customFormat="1">
      <c r="L2433" s="3109"/>
      <c r="M2433" s="3109"/>
      <c r="N2433" s="3109"/>
      <c r="P2433" s="2659"/>
    </row>
    <row r="2434" spans="12:16" s="3107" customFormat="1">
      <c r="L2434" s="3109"/>
      <c r="M2434" s="3109"/>
      <c r="N2434" s="3109"/>
      <c r="P2434" s="2659"/>
    </row>
    <row r="2435" spans="12:16" s="3107" customFormat="1">
      <c r="L2435" s="3109"/>
      <c r="M2435" s="3109"/>
      <c r="N2435" s="3109"/>
      <c r="P2435" s="2659"/>
    </row>
    <row r="2436" spans="12:16" s="3107" customFormat="1">
      <c r="L2436" s="3109"/>
      <c r="M2436" s="3109"/>
      <c r="N2436" s="3109"/>
      <c r="P2436" s="2659"/>
    </row>
    <row r="2437" spans="12:16" s="3107" customFormat="1">
      <c r="L2437" s="3109"/>
      <c r="M2437" s="3109"/>
      <c r="N2437" s="3109"/>
      <c r="P2437" s="2659"/>
    </row>
    <row r="2438" spans="12:16" s="3107" customFormat="1">
      <c r="L2438" s="3109"/>
      <c r="M2438" s="3109"/>
      <c r="N2438" s="3109"/>
      <c r="P2438" s="2659"/>
    </row>
    <row r="2439" spans="12:16" s="3107" customFormat="1">
      <c r="L2439" s="3109"/>
      <c r="M2439" s="3109"/>
      <c r="N2439" s="3109"/>
      <c r="P2439" s="2659"/>
    </row>
    <row r="2440" spans="12:16" s="3107" customFormat="1">
      <c r="L2440" s="3109"/>
      <c r="M2440" s="3109"/>
      <c r="N2440" s="3109"/>
      <c r="P2440" s="2659"/>
    </row>
    <row r="2441" spans="12:16" s="3107" customFormat="1">
      <c r="L2441" s="3109"/>
      <c r="M2441" s="3109"/>
      <c r="N2441" s="3109"/>
      <c r="P2441" s="2659"/>
    </row>
    <row r="2442" spans="12:16" s="3107" customFormat="1">
      <c r="L2442" s="3109"/>
      <c r="M2442" s="3109"/>
      <c r="N2442" s="3109"/>
      <c r="P2442" s="2659"/>
    </row>
    <row r="2443" spans="12:16" s="3107" customFormat="1">
      <c r="L2443" s="3109"/>
      <c r="M2443" s="3109"/>
      <c r="N2443" s="3109"/>
      <c r="P2443" s="2659"/>
    </row>
    <row r="2444" spans="12:16" s="3107" customFormat="1">
      <c r="L2444" s="3109"/>
      <c r="M2444" s="3109"/>
      <c r="N2444" s="3109"/>
      <c r="P2444" s="2659"/>
    </row>
    <row r="2445" spans="12:16" s="3107" customFormat="1">
      <c r="L2445" s="3109"/>
      <c r="M2445" s="3109"/>
      <c r="N2445" s="3109"/>
      <c r="P2445" s="2659"/>
    </row>
    <row r="2446" spans="12:16" s="3107" customFormat="1">
      <c r="L2446" s="3109"/>
      <c r="M2446" s="3109"/>
      <c r="N2446" s="3109"/>
      <c r="P2446" s="2659"/>
    </row>
    <row r="2447" spans="12:16" s="3107" customFormat="1">
      <c r="L2447" s="3109"/>
      <c r="M2447" s="3109"/>
      <c r="N2447" s="3109"/>
      <c r="P2447" s="2659"/>
    </row>
    <row r="2448" spans="12:16" s="3107" customFormat="1">
      <c r="L2448" s="3109"/>
      <c r="M2448" s="3109"/>
      <c r="N2448" s="3109"/>
      <c r="P2448" s="2659"/>
    </row>
    <row r="2449" spans="12:16" s="3107" customFormat="1">
      <c r="L2449" s="3109"/>
      <c r="M2449" s="3109"/>
      <c r="N2449" s="3109"/>
      <c r="P2449" s="2659"/>
    </row>
    <row r="2450" spans="12:16" s="3107" customFormat="1">
      <c r="L2450" s="3109"/>
      <c r="M2450" s="3109"/>
      <c r="N2450" s="3109"/>
      <c r="P2450" s="2659"/>
    </row>
    <row r="2451" spans="12:16" s="3107" customFormat="1">
      <c r="L2451" s="3109"/>
      <c r="M2451" s="3109"/>
      <c r="N2451" s="3109"/>
      <c r="P2451" s="2659"/>
    </row>
    <row r="2452" spans="12:16" s="3107" customFormat="1">
      <c r="L2452" s="3109"/>
      <c r="M2452" s="3109"/>
      <c r="N2452" s="3109"/>
      <c r="P2452" s="2659"/>
    </row>
    <row r="2453" spans="12:16" s="3107" customFormat="1">
      <c r="L2453" s="3109"/>
      <c r="M2453" s="3109"/>
      <c r="N2453" s="3109"/>
      <c r="P2453" s="2659"/>
    </row>
    <row r="2454" spans="12:16" s="3107" customFormat="1">
      <c r="L2454" s="3109"/>
      <c r="M2454" s="3109"/>
      <c r="N2454" s="3109"/>
      <c r="P2454" s="2659"/>
    </row>
    <row r="2455" spans="12:16" s="3107" customFormat="1">
      <c r="L2455" s="3109"/>
      <c r="M2455" s="3109"/>
      <c r="N2455" s="3109"/>
      <c r="P2455" s="2659"/>
    </row>
    <row r="2456" spans="12:16" s="3107" customFormat="1">
      <c r="L2456" s="3109"/>
      <c r="M2456" s="3109"/>
      <c r="N2456" s="3109"/>
      <c r="P2456" s="2659"/>
    </row>
    <row r="2457" spans="12:16" s="3107" customFormat="1">
      <c r="L2457" s="3109"/>
      <c r="M2457" s="3109"/>
      <c r="N2457" s="3109"/>
      <c r="P2457" s="2659"/>
    </row>
    <row r="2458" spans="12:16" s="3107" customFormat="1">
      <c r="L2458" s="3109"/>
      <c r="M2458" s="3109"/>
      <c r="N2458" s="3109"/>
      <c r="P2458" s="2659"/>
    </row>
    <row r="2459" spans="12:16" s="3107" customFormat="1">
      <c r="L2459" s="3109"/>
      <c r="M2459" s="3109"/>
      <c r="N2459" s="3109"/>
      <c r="P2459" s="2659"/>
    </row>
    <row r="2460" spans="12:16" s="3107" customFormat="1">
      <c r="L2460" s="3109"/>
      <c r="M2460" s="3109"/>
      <c r="N2460" s="3109"/>
      <c r="P2460" s="2659"/>
    </row>
    <row r="2461" spans="12:16" s="3107" customFormat="1">
      <c r="L2461" s="3109"/>
      <c r="M2461" s="3109"/>
      <c r="N2461" s="3109"/>
      <c r="P2461" s="2659"/>
    </row>
    <row r="2462" spans="12:16" s="3107" customFormat="1">
      <c r="L2462" s="3109"/>
      <c r="M2462" s="3109"/>
      <c r="N2462" s="3109"/>
      <c r="P2462" s="2659"/>
    </row>
    <row r="2463" spans="12:16" s="3107" customFormat="1">
      <c r="L2463" s="3109"/>
      <c r="M2463" s="3109"/>
      <c r="N2463" s="3109"/>
      <c r="P2463" s="2659"/>
    </row>
    <row r="2464" spans="12:16" s="3107" customFormat="1">
      <c r="L2464" s="3109"/>
      <c r="M2464" s="3109"/>
      <c r="N2464" s="3109"/>
      <c r="P2464" s="2659"/>
    </row>
    <row r="2465" spans="12:16" s="3107" customFormat="1">
      <c r="L2465" s="3109"/>
      <c r="M2465" s="3109"/>
      <c r="N2465" s="3109"/>
      <c r="P2465" s="2659"/>
    </row>
    <row r="2466" spans="12:16" s="3107" customFormat="1">
      <c r="L2466" s="3109"/>
      <c r="M2466" s="3109"/>
      <c r="N2466" s="3109"/>
      <c r="P2466" s="2659"/>
    </row>
    <row r="2467" spans="12:16" s="3107" customFormat="1">
      <c r="L2467" s="3109"/>
      <c r="M2467" s="3109"/>
      <c r="N2467" s="3109"/>
      <c r="P2467" s="2659"/>
    </row>
    <row r="2468" spans="12:16" s="3107" customFormat="1">
      <c r="L2468" s="3109"/>
      <c r="M2468" s="3109"/>
      <c r="N2468" s="3109"/>
      <c r="P2468" s="2659"/>
    </row>
    <row r="2469" spans="12:16" s="3107" customFormat="1">
      <c r="L2469" s="3109"/>
      <c r="M2469" s="3109"/>
      <c r="N2469" s="3109"/>
      <c r="P2469" s="2659"/>
    </row>
    <row r="2470" spans="12:16" s="3107" customFormat="1">
      <c r="L2470" s="3109"/>
      <c r="M2470" s="3109"/>
      <c r="N2470" s="3109"/>
      <c r="P2470" s="2659"/>
    </row>
    <row r="2471" spans="12:16" s="3107" customFormat="1">
      <c r="L2471" s="3109"/>
      <c r="M2471" s="3109"/>
      <c r="N2471" s="3109"/>
      <c r="P2471" s="2659"/>
    </row>
    <row r="2472" spans="12:16" s="3107" customFormat="1">
      <c r="L2472" s="3109"/>
      <c r="M2472" s="3109"/>
      <c r="N2472" s="3109"/>
      <c r="P2472" s="2659"/>
    </row>
    <row r="2473" spans="12:16" s="3107" customFormat="1">
      <c r="L2473" s="3109"/>
      <c r="M2473" s="3109"/>
      <c r="N2473" s="3109"/>
      <c r="P2473" s="2659"/>
    </row>
    <row r="2474" spans="12:16" s="3107" customFormat="1">
      <c r="L2474" s="3109"/>
      <c r="M2474" s="3109"/>
      <c r="N2474" s="3109"/>
      <c r="P2474" s="2659"/>
    </row>
    <row r="2475" spans="12:16" s="3107" customFormat="1">
      <c r="L2475" s="3109"/>
      <c r="M2475" s="3109"/>
      <c r="N2475" s="3109"/>
      <c r="P2475" s="2659"/>
    </row>
    <row r="2476" spans="12:16" s="3107" customFormat="1">
      <c r="L2476" s="3109"/>
      <c r="M2476" s="3109"/>
      <c r="N2476" s="3109"/>
      <c r="P2476" s="2659"/>
    </row>
    <row r="2477" spans="12:16" s="3107" customFormat="1">
      <c r="L2477" s="3109"/>
      <c r="M2477" s="3109"/>
      <c r="N2477" s="3109"/>
      <c r="P2477" s="2659"/>
    </row>
    <row r="2478" spans="12:16" s="3107" customFormat="1">
      <c r="L2478" s="3109"/>
      <c r="M2478" s="3109"/>
      <c r="N2478" s="3109"/>
      <c r="P2478" s="2659"/>
    </row>
    <row r="2479" spans="12:16" s="3107" customFormat="1">
      <c r="L2479" s="3109"/>
      <c r="M2479" s="3109"/>
      <c r="N2479" s="3109"/>
      <c r="P2479" s="2659"/>
    </row>
    <row r="2480" spans="12:16" s="3107" customFormat="1">
      <c r="L2480" s="3109"/>
      <c r="M2480" s="3109"/>
      <c r="N2480" s="3109"/>
      <c r="P2480" s="2659"/>
    </row>
    <row r="2481" spans="12:16" s="3107" customFormat="1">
      <c r="L2481" s="3109"/>
      <c r="M2481" s="3109"/>
      <c r="N2481" s="3109"/>
      <c r="P2481" s="2659"/>
    </row>
    <row r="2482" spans="12:16" s="3107" customFormat="1">
      <c r="L2482" s="3109"/>
      <c r="M2482" s="3109"/>
      <c r="N2482" s="3109"/>
      <c r="P2482" s="2659"/>
    </row>
    <row r="2483" spans="12:16" s="3107" customFormat="1">
      <c r="L2483" s="3109"/>
      <c r="M2483" s="3109"/>
      <c r="N2483" s="3109"/>
      <c r="P2483" s="2659"/>
    </row>
    <row r="2484" spans="12:16" s="3107" customFormat="1">
      <c r="L2484" s="3109"/>
      <c r="M2484" s="3109"/>
      <c r="N2484" s="3109"/>
      <c r="P2484" s="2659"/>
    </row>
    <row r="2485" spans="12:16" s="3107" customFormat="1">
      <c r="L2485" s="3109"/>
      <c r="M2485" s="3109"/>
      <c r="N2485" s="3109"/>
      <c r="P2485" s="2659"/>
    </row>
    <row r="2486" spans="12:16" s="3107" customFormat="1">
      <c r="L2486" s="3109"/>
      <c r="M2486" s="3109"/>
      <c r="N2486" s="3109"/>
      <c r="P2486" s="2659"/>
    </row>
    <row r="2487" spans="12:16" s="3107" customFormat="1">
      <c r="L2487" s="3109"/>
      <c r="M2487" s="3109"/>
      <c r="N2487" s="3109"/>
      <c r="P2487" s="2659"/>
    </row>
    <row r="2488" spans="12:16" s="3107" customFormat="1">
      <c r="L2488" s="3109"/>
      <c r="M2488" s="3109"/>
      <c r="N2488" s="3109"/>
      <c r="P2488" s="2659"/>
    </row>
    <row r="2489" spans="12:16" s="3107" customFormat="1">
      <c r="L2489" s="3109"/>
      <c r="M2489" s="3109"/>
      <c r="N2489" s="3109"/>
      <c r="P2489" s="2659"/>
    </row>
    <row r="2490" spans="12:16" s="3107" customFormat="1">
      <c r="L2490" s="3109"/>
      <c r="M2490" s="3109"/>
      <c r="N2490" s="3109"/>
      <c r="P2490" s="2659"/>
    </row>
    <row r="2491" spans="12:16" s="3107" customFormat="1">
      <c r="L2491" s="3109"/>
      <c r="M2491" s="3109"/>
      <c r="N2491" s="3109"/>
      <c r="P2491" s="2659"/>
    </row>
    <row r="2492" spans="12:16" s="3107" customFormat="1">
      <c r="L2492" s="3109"/>
      <c r="M2492" s="3109"/>
      <c r="N2492" s="3109"/>
      <c r="P2492" s="2659"/>
    </row>
    <row r="2493" spans="12:16" s="3107" customFormat="1">
      <c r="L2493" s="3109"/>
      <c r="M2493" s="3109"/>
      <c r="N2493" s="3109"/>
      <c r="P2493" s="2659"/>
    </row>
    <row r="2494" spans="12:16" s="3107" customFormat="1">
      <c r="L2494" s="3109"/>
      <c r="M2494" s="3109"/>
      <c r="N2494" s="3109"/>
      <c r="P2494" s="2659"/>
    </row>
    <row r="2495" spans="12:16" s="3107" customFormat="1">
      <c r="L2495" s="3109"/>
      <c r="M2495" s="3109"/>
      <c r="N2495" s="3109"/>
      <c r="P2495" s="2659"/>
    </row>
    <row r="2496" spans="12:16" s="3107" customFormat="1">
      <c r="L2496" s="3109"/>
      <c r="M2496" s="3109"/>
      <c r="N2496" s="3109"/>
      <c r="P2496" s="2659"/>
    </row>
    <row r="2497" spans="12:16" s="3107" customFormat="1">
      <c r="L2497" s="3109"/>
      <c r="M2497" s="3109"/>
      <c r="N2497" s="3109"/>
      <c r="P2497" s="2659"/>
    </row>
    <row r="2498" spans="12:16" s="3107" customFormat="1">
      <c r="L2498" s="3109"/>
      <c r="M2498" s="3109"/>
      <c r="N2498" s="3109"/>
      <c r="P2498" s="2659"/>
    </row>
    <row r="2499" spans="12:16" s="3107" customFormat="1">
      <c r="L2499" s="3109"/>
      <c r="M2499" s="3109"/>
      <c r="N2499" s="3109"/>
      <c r="P2499" s="2659"/>
    </row>
    <row r="2500" spans="12:16" s="3107" customFormat="1">
      <c r="L2500" s="3109"/>
      <c r="M2500" s="3109"/>
      <c r="N2500" s="3109"/>
      <c r="P2500" s="2659"/>
    </row>
    <row r="2501" spans="12:16" s="3107" customFormat="1">
      <c r="L2501" s="3109"/>
      <c r="M2501" s="3109"/>
      <c r="N2501" s="3109"/>
      <c r="P2501" s="2659"/>
    </row>
    <row r="2502" spans="12:16" s="3107" customFormat="1">
      <c r="L2502" s="3109"/>
      <c r="M2502" s="3109"/>
      <c r="N2502" s="3109"/>
      <c r="P2502" s="2659"/>
    </row>
    <row r="2503" spans="12:16" s="3107" customFormat="1">
      <c r="L2503" s="3109"/>
      <c r="M2503" s="3109"/>
      <c r="N2503" s="3109"/>
      <c r="P2503" s="2659"/>
    </row>
    <row r="2504" spans="12:16" s="3107" customFormat="1">
      <c r="L2504" s="3109"/>
      <c r="M2504" s="3109"/>
      <c r="N2504" s="3109"/>
      <c r="P2504" s="2659"/>
    </row>
    <row r="2505" spans="12:16" s="3107" customFormat="1">
      <c r="L2505" s="3109"/>
      <c r="M2505" s="3109"/>
      <c r="N2505" s="3109"/>
      <c r="P2505" s="2659"/>
    </row>
    <row r="2506" spans="12:16" s="3107" customFormat="1">
      <c r="L2506" s="3109"/>
      <c r="M2506" s="3109"/>
      <c r="N2506" s="3109"/>
      <c r="P2506" s="2659"/>
    </row>
    <row r="2507" spans="12:16" s="3107" customFormat="1">
      <c r="L2507" s="3109"/>
      <c r="M2507" s="3109"/>
      <c r="N2507" s="3109"/>
      <c r="P2507" s="2659"/>
    </row>
    <row r="2508" spans="12:16" s="3107" customFormat="1">
      <c r="L2508" s="3109"/>
      <c r="M2508" s="3109"/>
      <c r="N2508" s="3109"/>
      <c r="P2508" s="2659"/>
    </row>
    <row r="2509" spans="12:16" s="3107" customFormat="1">
      <c r="L2509" s="3109"/>
      <c r="M2509" s="3109"/>
      <c r="N2509" s="3109"/>
      <c r="P2509" s="2659"/>
    </row>
    <row r="2510" spans="12:16" s="3107" customFormat="1">
      <c r="L2510" s="3109"/>
      <c r="M2510" s="3109"/>
      <c r="N2510" s="3109"/>
      <c r="P2510" s="2659"/>
    </row>
    <row r="2511" spans="12:16" s="3107" customFormat="1">
      <c r="L2511" s="3109"/>
      <c r="M2511" s="3109"/>
      <c r="N2511" s="3109"/>
      <c r="P2511" s="2659"/>
    </row>
    <row r="2512" spans="12:16" s="3107" customFormat="1">
      <c r="L2512" s="3109"/>
      <c r="M2512" s="3109"/>
      <c r="N2512" s="3109"/>
      <c r="P2512" s="2659"/>
    </row>
    <row r="2513" spans="12:16" s="3107" customFormat="1">
      <c r="L2513" s="3109"/>
      <c r="M2513" s="3109"/>
      <c r="N2513" s="3109"/>
      <c r="P2513" s="2659"/>
    </row>
    <row r="2514" spans="12:16" s="3107" customFormat="1">
      <c r="L2514" s="3109"/>
      <c r="M2514" s="3109"/>
      <c r="N2514" s="3109"/>
      <c r="P2514" s="2659"/>
    </row>
    <row r="2515" spans="12:16" s="3107" customFormat="1">
      <c r="L2515" s="3109"/>
      <c r="M2515" s="3109"/>
      <c r="N2515" s="3109"/>
      <c r="P2515" s="2659"/>
    </row>
    <row r="2516" spans="12:16" s="3107" customFormat="1">
      <c r="L2516" s="3109"/>
      <c r="M2516" s="3109"/>
      <c r="N2516" s="3109"/>
      <c r="P2516" s="2659"/>
    </row>
    <row r="2517" spans="12:16" s="3107" customFormat="1">
      <c r="L2517" s="3109"/>
      <c r="M2517" s="3109"/>
      <c r="N2517" s="3109"/>
      <c r="P2517" s="2659"/>
    </row>
    <row r="2518" spans="12:16" s="3107" customFormat="1">
      <c r="L2518" s="3109"/>
      <c r="M2518" s="3109"/>
      <c r="N2518" s="3109"/>
      <c r="P2518" s="2659"/>
    </row>
    <row r="2519" spans="12:16" s="3107" customFormat="1">
      <c r="L2519" s="3109"/>
      <c r="M2519" s="3109"/>
      <c r="N2519" s="3109"/>
      <c r="P2519" s="2659"/>
    </row>
    <row r="2520" spans="12:16" s="3107" customFormat="1">
      <c r="L2520" s="3109"/>
      <c r="M2520" s="3109"/>
      <c r="N2520" s="3109"/>
      <c r="P2520" s="2659"/>
    </row>
    <row r="2521" spans="12:16" s="3107" customFormat="1">
      <c r="L2521" s="3109"/>
      <c r="M2521" s="3109"/>
      <c r="N2521" s="3109"/>
      <c r="P2521" s="2659"/>
    </row>
    <row r="2522" spans="12:16" s="3107" customFormat="1">
      <c r="L2522" s="3109"/>
      <c r="M2522" s="3109"/>
      <c r="N2522" s="3109"/>
      <c r="P2522" s="2659"/>
    </row>
    <row r="2523" spans="12:16" s="3107" customFormat="1">
      <c r="L2523" s="3109"/>
      <c r="M2523" s="3109"/>
      <c r="N2523" s="3109"/>
      <c r="P2523" s="2659"/>
    </row>
    <row r="2524" spans="12:16" s="3107" customFormat="1">
      <c r="L2524" s="3109"/>
      <c r="M2524" s="3109"/>
      <c r="N2524" s="3109"/>
      <c r="P2524" s="2659"/>
    </row>
    <row r="2525" spans="12:16" s="3107" customFormat="1">
      <c r="L2525" s="3109"/>
      <c r="M2525" s="3109"/>
      <c r="N2525" s="3109"/>
      <c r="P2525" s="2659"/>
    </row>
    <row r="2526" spans="12:16" s="3107" customFormat="1">
      <c r="L2526" s="3109"/>
      <c r="M2526" s="3109"/>
      <c r="N2526" s="3109"/>
      <c r="P2526" s="2659"/>
    </row>
    <row r="2527" spans="12:16" s="3107" customFormat="1">
      <c r="L2527" s="3109"/>
      <c r="M2527" s="3109"/>
      <c r="N2527" s="3109"/>
      <c r="P2527" s="2659"/>
    </row>
    <row r="2528" spans="12:16" s="3107" customFormat="1">
      <c r="L2528" s="3109"/>
      <c r="M2528" s="3109"/>
      <c r="N2528" s="3109"/>
      <c r="P2528" s="2659"/>
    </row>
    <row r="2529" spans="12:16" s="3107" customFormat="1">
      <c r="L2529" s="3109"/>
      <c r="M2529" s="3109"/>
      <c r="N2529" s="3109"/>
      <c r="P2529" s="2659"/>
    </row>
    <row r="2530" spans="12:16" s="3107" customFormat="1">
      <c r="L2530" s="3109"/>
      <c r="M2530" s="3109"/>
      <c r="N2530" s="3109"/>
      <c r="P2530" s="2659"/>
    </row>
    <row r="2531" spans="12:16" s="3107" customFormat="1">
      <c r="L2531" s="3109"/>
      <c r="M2531" s="3109"/>
      <c r="N2531" s="3109"/>
      <c r="P2531" s="2659"/>
    </row>
    <row r="2532" spans="12:16" s="3107" customFormat="1">
      <c r="L2532" s="3109"/>
      <c r="M2532" s="3109"/>
      <c r="N2532" s="3109"/>
      <c r="P2532" s="2659"/>
    </row>
    <row r="2533" spans="12:16" s="3107" customFormat="1">
      <c r="L2533" s="3109"/>
      <c r="M2533" s="3109"/>
      <c r="N2533" s="3109"/>
      <c r="P2533" s="2659"/>
    </row>
    <row r="2534" spans="12:16" s="3107" customFormat="1">
      <c r="L2534" s="3109"/>
      <c r="M2534" s="3109"/>
      <c r="N2534" s="3109"/>
      <c r="P2534" s="2659"/>
    </row>
    <row r="2535" spans="12:16" s="3107" customFormat="1">
      <c r="L2535" s="3109"/>
      <c r="M2535" s="3109"/>
      <c r="N2535" s="3109"/>
      <c r="P2535" s="2659"/>
    </row>
    <row r="2536" spans="12:16" s="3107" customFormat="1">
      <c r="L2536" s="3109"/>
      <c r="M2536" s="3109"/>
      <c r="N2536" s="3109"/>
      <c r="P2536" s="2659"/>
    </row>
    <row r="2537" spans="12:16" s="3107" customFormat="1">
      <c r="L2537" s="3109"/>
      <c r="M2537" s="3109"/>
      <c r="N2537" s="3109"/>
      <c r="P2537" s="2659"/>
    </row>
    <row r="2538" spans="12:16" s="3107" customFormat="1">
      <c r="L2538" s="3109"/>
      <c r="M2538" s="3109"/>
      <c r="N2538" s="3109"/>
      <c r="P2538" s="2659"/>
    </row>
    <row r="2539" spans="12:16" s="3107" customFormat="1">
      <c r="L2539" s="3109"/>
      <c r="M2539" s="3109"/>
      <c r="N2539" s="3109"/>
      <c r="P2539" s="2659"/>
    </row>
    <row r="2540" spans="12:16" s="3107" customFormat="1">
      <c r="L2540" s="3109"/>
      <c r="M2540" s="3109"/>
      <c r="N2540" s="3109"/>
      <c r="P2540" s="2659"/>
    </row>
    <row r="2541" spans="12:16" s="3107" customFormat="1">
      <c r="L2541" s="3109"/>
      <c r="M2541" s="3109"/>
      <c r="N2541" s="3109"/>
      <c r="P2541" s="2659"/>
    </row>
    <row r="2542" spans="12:16" s="3107" customFormat="1">
      <c r="L2542" s="3109"/>
      <c r="M2542" s="3109"/>
      <c r="N2542" s="3109"/>
      <c r="P2542" s="2659"/>
    </row>
    <row r="2543" spans="12:16" s="3107" customFormat="1">
      <c r="L2543" s="3109"/>
      <c r="M2543" s="3109"/>
      <c r="N2543" s="3109"/>
      <c r="P2543" s="2659"/>
    </row>
    <row r="2544" spans="12:16" s="3107" customFormat="1">
      <c r="L2544" s="3109"/>
      <c r="M2544" s="3109"/>
      <c r="N2544" s="3109"/>
      <c r="P2544" s="2659"/>
    </row>
    <row r="2545" spans="12:16" s="3107" customFormat="1">
      <c r="L2545" s="3109"/>
      <c r="M2545" s="3109"/>
      <c r="N2545" s="3109"/>
      <c r="P2545" s="2659"/>
    </row>
    <row r="2546" spans="12:16" s="3107" customFormat="1">
      <c r="L2546" s="3109"/>
      <c r="M2546" s="3109"/>
      <c r="N2546" s="3109"/>
      <c r="P2546" s="2659"/>
    </row>
    <row r="2547" spans="12:16" s="3107" customFormat="1">
      <c r="L2547" s="3109"/>
      <c r="M2547" s="3109"/>
      <c r="N2547" s="3109"/>
      <c r="P2547" s="2659"/>
    </row>
    <row r="2548" spans="12:16" s="3107" customFormat="1">
      <c r="L2548" s="3109"/>
      <c r="M2548" s="3109"/>
      <c r="N2548" s="3109"/>
      <c r="P2548" s="2659"/>
    </row>
    <row r="2549" spans="12:16" s="3107" customFormat="1">
      <c r="L2549" s="3109"/>
      <c r="M2549" s="3109"/>
      <c r="N2549" s="3109"/>
      <c r="P2549" s="2659"/>
    </row>
    <row r="2550" spans="12:16" s="3107" customFormat="1">
      <c r="L2550" s="3109"/>
      <c r="M2550" s="3109"/>
      <c r="N2550" s="3109"/>
      <c r="P2550" s="2659"/>
    </row>
    <row r="2551" spans="12:16" s="3107" customFormat="1">
      <c r="L2551" s="3109"/>
      <c r="M2551" s="3109"/>
      <c r="N2551" s="3109"/>
      <c r="P2551" s="2659"/>
    </row>
    <row r="2552" spans="12:16" s="3107" customFormat="1">
      <c r="L2552" s="3109"/>
      <c r="M2552" s="3109"/>
      <c r="N2552" s="3109"/>
      <c r="P2552" s="2659"/>
    </row>
    <row r="2553" spans="12:16" s="3107" customFormat="1">
      <c r="L2553" s="3109"/>
      <c r="M2553" s="3109"/>
      <c r="N2553" s="3109"/>
      <c r="P2553" s="2659"/>
    </row>
    <row r="2554" spans="12:16" s="3107" customFormat="1">
      <c r="L2554" s="3109"/>
      <c r="M2554" s="3109"/>
      <c r="N2554" s="3109"/>
      <c r="P2554" s="2659"/>
    </row>
    <row r="2555" spans="12:16" s="3107" customFormat="1">
      <c r="L2555" s="3109"/>
      <c r="M2555" s="3109"/>
      <c r="N2555" s="3109"/>
      <c r="P2555" s="2659"/>
    </row>
    <row r="2556" spans="12:16" s="3107" customFormat="1">
      <c r="L2556" s="3109"/>
      <c r="M2556" s="3109"/>
      <c r="N2556" s="3109"/>
      <c r="P2556" s="2659"/>
    </row>
    <row r="2557" spans="12:16" s="3107" customFormat="1">
      <c r="L2557" s="3109"/>
      <c r="M2557" s="3109"/>
      <c r="N2557" s="3109"/>
      <c r="P2557" s="2659"/>
    </row>
    <row r="2558" spans="12:16" s="3107" customFormat="1">
      <c r="L2558" s="3109"/>
      <c r="M2558" s="3109"/>
      <c r="N2558" s="3109"/>
      <c r="P2558" s="2659"/>
    </row>
    <row r="2559" spans="12:16" s="3107" customFormat="1">
      <c r="L2559" s="3109"/>
      <c r="M2559" s="3109"/>
      <c r="N2559" s="3109"/>
      <c r="P2559" s="2659"/>
    </row>
    <row r="2560" spans="12:16" s="3107" customFormat="1">
      <c r="L2560" s="3109"/>
      <c r="M2560" s="3109"/>
      <c r="N2560" s="3109"/>
      <c r="P2560" s="2659"/>
    </row>
    <row r="2561" spans="12:16" s="3107" customFormat="1">
      <c r="L2561" s="3109"/>
      <c r="M2561" s="3109"/>
      <c r="N2561" s="3109"/>
      <c r="P2561" s="2659"/>
    </row>
    <row r="2562" spans="12:16" s="3107" customFormat="1">
      <c r="L2562" s="3109"/>
      <c r="M2562" s="3109"/>
      <c r="N2562" s="3109"/>
      <c r="P2562" s="2659"/>
    </row>
    <row r="2563" spans="12:16" s="3107" customFormat="1">
      <c r="L2563" s="3109"/>
      <c r="M2563" s="3109"/>
      <c r="N2563" s="3109"/>
      <c r="P2563" s="2659"/>
    </row>
    <row r="2564" spans="12:16" s="3107" customFormat="1">
      <c r="L2564" s="3109"/>
      <c r="M2564" s="3109"/>
      <c r="N2564" s="3109"/>
      <c r="P2564" s="2659"/>
    </row>
    <row r="2565" spans="12:16" s="3107" customFormat="1">
      <c r="L2565" s="3109"/>
      <c r="M2565" s="3109"/>
      <c r="N2565" s="3109"/>
      <c r="P2565" s="2659"/>
    </row>
    <row r="2566" spans="12:16" s="3107" customFormat="1">
      <c r="L2566" s="3109"/>
      <c r="M2566" s="3109"/>
      <c r="N2566" s="3109"/>
      <c r="P2566" s="2659"/>
    </row>
    <row r="2567" spans="12:16" s="3107" customFormat="1">
      <c r="L2567" s="3109"/>
      <c r="M2567" s="3109"/>
      <c r="N2567" s="3109"/>
      <c r="P2567" s="2659"/>
    </row>
    <row r="2568" spans="12:16" s="3107" customFormat="1">
      <c r="L2568" s="3109"/>
      <c r="M2568" s="3109"/>
      <c r="N2568" s="3109"/>
      <c r="P2568" s="2659"/>
    </row>
    <row r="2569" spans="12:16" s="3107" customFormat="1">
      <c r="L2569" s="3109"/>
      <c r="M2569" s="3109"/>
      <c r="N2569" s="3109"/>
      <c r="P2569" s="2659"/>
    </row>
    <row r="2570" spans="12:16" s="3107" customFormat="1">
      <c r="L2570" s="3109"/>
      <c r="M2570" s="3109"/>
      <c r="N2570" s="3109"/>
      <c r="P2570" s="2659"/>
    </row>
    <row r="2571" spans="12:16" s="3107" customFormat="1">
      <c r="L2571" s="3109"/>
      <c r="M2571" s="3109"/>
      <c r="N2571" s="3109"/>
      <c r="P2571" s="2659"/>
    </row>
    <row r="2572" spans="12:16" s="3107" customFormat="1">
      <c r="L2572" s="3109"/>
      <c r="M2572" s="3109"/>
      <c r="N2572" s="3109"/>
      <c r="P2572" s="2659"/>
    </row>
    <row r="2573" spans="12:16" s="3107" customFormat="1">
      <c r="L2573" s="3109"/>
      <c r="M2573" s="3109"/>
      <c r="N2573" s="3109"/>
      <c r="P2573" s="2659"/>
    </row>
    <row r="2574" spans="12:16" s="3107" customFormat="1">
      <c r="L2574" s="3109"/>
      <c r="M2574" s="3109"/>
      <c r="N2574" s="3109"/>
      <c r="P2574" s="2659"/>
    </row>
    <row r="2575" spans="12:16" s="3107" customFormat="1">
      <c r="L2575" s="3109"/>
      <c r="M2575" s="3109"/>
      <c r="N2575" s="3109"/>
      <c r="P2575" s="2659"/>
    </row>
    <row r="2576" spans="12:16" s="3107" customFormat="1">
      <c r="L2576" s="3109"/>
      <c r="M2576" s="3109"/>
      <c r="N2576" s="3109"/>
      <c r="P2576" s="2659"/>
    </row>
    <row r="2577" spans="12:16" s="3107" customFormat="1">
      <c r="L2577" s="3109"/>
      <c r="M2577" s="3109"/>
      <c r="N2577" s="3109"/>
      <c r="P2577" s="2659"/>
    </row>
    <row r="2578" spans="12:16" s="3107" customFormat="1">
      <c r="L2578" s="3109"/>
      <c r="M2578" s="3109"/>
      <c r="N2578" s="3109"/>
      <c r="P2578" s="2659"/>
    </row>
    <row r="2579" spans="12:16" s="3107" customFormat="1">
      <c r="L2579" s="3109"/>
      <c r="M2579" s="3109"/>
      <c r="N2579" s="3109"/>
      <c r="P2579" s="2659"/>
    </row>
    <row r="2580" spans="12:16" s="3107" customFormat="1">
      <c r="L2580" s="3109"/>
      <c r="M2580" s="3109"/>
      <c r="N2580" s="3109"/>
      <c r="P2580" s="2659"/>
    </row>
    <row r="2581" spans="12:16" s="3107" customFormat="1">
      <c r="L2581" s="3109"/>
      <c r="M2581" s="3109"/>
      <c r="N2581" s="3109"/>
      <c r="P2581" s="2659"/>
    </row>
    <row r="2582" spans="12:16" s="3107" customFormat="1">
      <c r="L2582" s="3109"/>
      <c r="M2582" s="3109"/>
      <c r="N2582" s="3109"/>
      <c r="P2582" s="2659"/>
    </row>
    <row r="2583" spans="12:16" s="3107" customFormat="1">
      <c r="L2583" s="3109"/>
      <c r="M2583" s="3109"/>
      <c r="N2583" s="3109"/>
      <c r="P2583" s="2659"/>
    </row>
    <row r="2584" spans="12:16" s="3107" customFormat="1">
      <c r="L2584" s="3109"/>
      <c r="M2584" s="3109"/>
      <c r="N2584" s="3109"/>
      <c r="P2584" s="2659"/>
    </row>
    <row r="2585" spans="12:16" s="3107" customFormat="1">
      <c r="L2585" s="3109"/>
      <c r="M2585" s="3109"/>
      <c r="N2585" s="3109"/>
      <c r="P2585" s="2659"/>
    </row>
    <row r="2586" spans="12:16" s="3107" customFormat="1">
      <c r="L2586" s="3109"/>
      <c r="M2586" s="3109"/>
      <c r="N2586" s="3109"/>
      <c r="P2586" s="2659"/>
    </row>
    <row r="2587" spans="12:16" s="3107" customFormat="1">
      <c r="L2587" s="3109"/>
      <c r="M2587" s="3109"/>
      <c r="N2587" s="3109"/>
      <c r="P2587" s="2659"/>
    </row>
    <row r="2588" spans="12:16" s="3107" customFormat="1">
      <c r="L2588" s="3109"/>
      <c r="M2588" s="3109"/>
      <c r="N2588" s="3109"/>
      <c r="P2588" s="2659"/>
    </row>
    <row r="2589" spans="12:16" s="3107" customFormat="1">
      <c r="L2589" s="3109"/>
      <c r="M2589" s="3109"/>
      <c r="N2589" s="3109"/>
      <c r="P2589" s="2659"/>
    </row>
    <row r="2590" spans="12:16" s="3107" customFormat="1">
      <c r="L2590" s="3109"/>
      <c r="M2590" s="3109"/>
      <c r="N2590" s="3109"/>
      <c r="P2590" s="2659"/>
    </row>
    <row r="2591" spans="12:16" s="3107" customFormat="1">
      <c r="L2591" s="3109"/>
      <c r="M2591" s="3109"/>
      <c r="N2591" s="3109"/>
      <c r="P2591" s="2659"/>
    </row>
    <row r="2592" spans="12:16" s="3107" customFormat="1">
      <c r="L2592" s="3109"/>
      <c r="M2592" s="3109"/>
      <c r="N2592" s="3109"/>
      <c r="P2592" s="2659"/>
    </row>
    <row r="2593" spans="12:16" s="3107" customFormat="1">
      <c r="L2593" s="3109"/>
      <c r="M2593" s="3109"/>
      <c r="N2593" s="3109"/>
      <c r="P2593" s="2659"/>
    </row>
    <row r="2594" spans="12:16" s="3107" customFormat="1">
      <c r="L2594" s="3109"/>
      <c r="M2594" s="3109"/>
      <c r="N2594" s="3109"/>
      <c r="P2594" s="2659"/>
    </row>
    <row r="2595" spans="12:16" s="3107" customFormat="1">
      <c r="L2595" s="3109"/>
      <c r="M2595" s="3109"/>
      <c r="N2595" s="3109"/>
      <c r="P2595" s="2659"/>
    </row>
    <row r="2596" spans="12:16" s="3107" customFormat="1">
      <c r="L2596" s="3109"/>
      <c r="M2596" s="3109"/>
      <c r="N2596" s="3109"/>
      <c r="P2596" s="2659"/>
    </row>
    <row r="2597" spans="12:16" s="3107" customFormat="1">
      <c r="L2597" s="3109"/>
      <c r="M2597" s="3109"/>
      <c r="N2597" s="3109"/>
      <c r="P2597" s="2659"/>
    </row>
    <row r="2598" spans="12:16" s="3107" customFormat="1">
      <c r="L2598" s="3109"/>
      <c r="M2598" s="3109"/>
      <c r="N2598" s="3109"/>
      <c r="P2598" s="2659"/>
    </row>
    <row r="2599" spans="12:16" s="3107" customFormat="1">
      <c r="L2599" s="3109"/>
      <c r="M2599" s="3109"/>
      <c r="N2599" s="3109"/>
      <c r="P2599" s="2659"/>
    </row>
    <row r="2600" spans="12:16" s="3107" customFormat="1">
      <c r="L2600" s="3109"/>
      <c r="M2600" s="3109"/>
      <c r="N2600" s="3109"/>
      <c r="P2600" s="2659"/>
    </row>
    <row r="2601" spans="12:16" s="3107" customFormat="1">
      <c r="L2601" s="3109"/>
      <c r="M2601" s="3109"/>
      <c r="N2601" s="3109"/>
      <c r="P2601" s="2659"/>
    </row>
    <row r="2602" spans="12:16" s="3107" customFormat="1">
      <c r="L2602" s="3109"/>
      <c r="M2602" s="3109"/>
      <c r="N2602" s="3109"/>
      <c r="P2602" s="2659"/>
    </row>
    <row r="2603" spans="12:16" s="3107" customFormat="1">
      <c r="L2603" s="3109"/>
      <c r="M2603" s="3109"/>
      <c r="N2603" s="3109"/>
      <c r="P2603" s="2659"/>
    </row>
    <row r="2604" spans="12:16" s="3107" customFormat="1">
      <c r="L2604" s="3109"/>
      <c r="M2604" s="3109"/>
      <c r="N2604" s="3109"/>
      <c r="P2604" s="2659"/>
    </row>
    <row r="2605" spans="12:16" s="3107" customFormat="1">
      <c r="L2605" s="3109"/>
      <c r="M2605" s="3109"/>
      <c r="N2605" s="3109"/>
      <c r="P2605" s="2659"/>
    </row>
    <row r="2606" spans="12:16" s="3107" customFormat="1">
      <c r="L2606" s="3109"/>
      <c r="M2606" s="3109"/>
      <c r="N2606" s="3109"/>
      <c r="P2606" s="2659"/>
    </row>
    <row r="2607" spans="12:16" s="3107" customFormat="1">
      <c r="L2607" s="3109"/>
      <c r="M2607" s="3109"/>
      <c r="N2607" s="3109"/>
      <c r="P2607" s="2659"/>
    </row>
    <row r="2608" spans="12:16" s="3107" customFormat="1">
      <c r="L2608" s="3109"/>
      <c r="M2608" s="3109"/>
      <c r="N2608" s="3109"/>
      <c r="P2608" s="2659"/>
    </row>
    <row r="2609" spans="12:16" s="3107" customFormat="1">
      <c r="L2609" s="3109"/>
      <c r="M2609" s="3109"/>
      <c r="N2609" s="3109"/>
      <c r="P2609" s="2659"/>
    </row>
    <row r="2610" spans="12:16" s="3107" customFormat="1">
      <c r="L2610" s="3109"/>
      <c r="M2610" s="3109"/>
      <c r="N2610" s="3109"/>
      <c r="P2610" s="2659"/>
    </row>
    <row r="2611" spans="12:16" s="3107" customFormat="1">
      <c r="L2611" s="3109"/>
      <c r="M2611" s="3109"/>
      <c r="N2611" s="3109"/>
      <c r="P2611" s="2659"/>
    </row>
    <row r="2612" spans="12:16" s="3107" customFormat="1">
      <c r="L2612" s="3109"/>
      <c r="M2612" s="3109"/>
      <c r="N2612" s="3109"/>
      <c r="P2612" s="2659"/>
    </row>
    <row r="2613" spans="12:16" s="3107" customFormat="1">
      <c r="L2613" s="3109"/>
      <c r="M2613" s="3109"/>
      <c r="N2613" s="3109"/>
      <c r="P2613" s="2659"/>
    </row>
    <row r="2614" spans="12:16" s="3107" customFormat="1">
      <c r="L2614" s="3109"/>
      <c r="M2614" s="3109"/>
      <c r="N2614" s="3109"/>
      <c r="P2614" s="2659"/>
    </row>
    <row r="2615" spans="12:16" s="3107" customFormat="1">
      <c r="L2615" s="3109"/>
      <c r="M2615" s="3109"/>
      <c r="N2615" s="3109"/>
      <c r="P2615" s="2659"/>
    </row>
    <row r="2616" spans="12:16" s="3107" customFormat="1">
      <c r="L2616" s="3109"/>
      <c r="M2616" s="3109"/>
      <c r="N2616" s="3109"/>
      <c r="P2616" s="2659"/>
    </row>
    <row r="2617" spans="12:16" s="3107" customFormat="1">
      <c r="L2617" s="3109"/>
      <c r="M2617" s="3109"/>
      <c r="N2617" s="3109"/>
      <c r="P2617" s="2659"/>
    </row>
    <row r="2618" spans="12:16" s="3107" customFormat="1">
      <c r="L2618" s="3109"/>
      <c r="M2618" s="3109"/>
      <c r="N2618" s="3109"/>
      <c r="P2618" s="2659"/>
    </row>
    <row r="2619" spans="12:16" s="3107" customFormat="1">
      <c r="L2619" s="3109"/>
      <c r="M2619" s="3109"/>
      <c r="N2619" s="3109"/>
      <c r="P2619" s="2659"/>
    </row>
    <row r="2620" spans="12:16" s="3107" customFormat="1">
      <c r="L2620" s="3109"/>
      <c r="M2620" s="3109"/>
      <c r="N2620" s="3109"/>
      <c r="P2620" s="2659"/>
    </row>
    <row r="2621" spans="12:16" s="3107" customFormat="1">
      <c r="L2621" s="3109"/>
      <c r="M2621" s="3109"/>
      <c r="N2621" s="3109"/>
      <c r="P2621" s="2659"/>
    </row>
    <row r="2622" spans="12:16" s="3107" customFormat="1">
      <c r="L2622" s="3109"/>
      <c r="M2622" s="3109"/>
      <c r="N2622" s="3109"/>
      <c r="P2622" s="2659"/>
    </row>
    <row r="2623" spans="12:16" s="3107" customFormat="1">
      <c r="L2623" s="3109"/>
      <c r="M2623" s="3109"/>
      <c r="N2623" s="3109"/>
      <c r="P2623" s="2659"/>
    </row>
    <row r="2624" spans="12:16" s="3107" customFormat="1">
      <c r="L2624" s="3109"/>
      <c r="M2624" s="3109"/>
      <c r="N2624" s="3109"/>
      <c r="P2624" s="2659"/>
    </row>
    <row r="2625" spans="12:16" s="3107" customFormat="1">
      <c r="L2625" s="3109"/>
      <c r="M2625" s="3109"/>
      <c r="N2625" s="3109"/>
      <c r="P2625" s="2659"/>
    </row>
    <row r="2626" spans="12:16" s="3107" customFormat="1">
      <c r="L2626" s="3109"/>
      <c r="M2626" s="3109"/>
      <c r="N2626" s="3109"/>
      <c r="P2626" s="2659"/>
    </row>
    <row r="2627" spans="12:16" s="3107" customFormat="1">
      <c r="L2627" s="3109"/>
      <c r="M2627" s="3109"/>
      <c r="N2627" s="3109"/>
      <c r="P2627" s="2659"/>
    </row>
    <row r="2628" spans="12:16" s="3107" customFormat="1">
      <c r="L2628" s="3109"/>
      <c r="M2628" s="3109"/>
      <c r="N2628" s="3109"/>
      <c r="P2628" s="2659"/>
    </row>
    <row r="2629" spans="12:16" s="3107" customFormat="1">
      <c r="L2629" s="3109"/>
      <c r="M2629" s="3109"/>
      <c r="N2629" s="3109"/>
      <c r="P2629" s="2659"/>
    </row>
    <row r="2630" spans="12:16" s="3107" customFormat="1">
      <c r="L2630" s="3109"/>
      <c r="M2630" s="3109"/>
      <c r="N2630" s="3109"/>
      <c r="P2630" s="2659"/>
    </row>
    <row r="2631" spans="12:16" s="3107" customFormat="1">
      <c r="L2631" s="3109"/>
      <c r="M2631" s="3109"/>
      <c r="N2631" s="3109"/>
      <c r="P2631" s="2659"/>
    </row>
    <row r="2632" spans="12:16" s="3107" customFormat="1">
      <c r="L2632" s="3109"/>
      <c r="M2632" s="3109"/>
      <c r="N2632" s="3109"/>
      <c r="P2632" s="2659"/>
    </row>
    <row r="2633" spans="12:16" s="3107" customFormat="1">
      <c r="L2633" s="3109"/>
      <c r="M2633" s="3109"/>
      <c r="N2633" s="3109"/>
      <c r="P2633" s="2659"/>
    </row>
    <row r="2634" spans="12:16" s="3107" customFormat="1">
      <c r="L2634" s="3109"/>
      <c r="M2634" s="3109"/>
      <c r="N2634" s="3109"/>
      <c r="P2634" s="2659"/>
    </row>
    <row r="2635" spans="12:16" s="3107" customFormat="1">
      <c r="L2635" s="3109"/>
      <c r="M2635" s="3109"/>
      <c r="N2635" s="3109"/>
      <c r="P2635" s="2659"/>
    </row>
    <row r="2636" spans="12:16" s="3107" customFormat="1">
      <c r="L2636" s="3109"/>
      <c r="M2636" s="3109"/>
      <c r="N2636" s="3109"/>
      <c r="P2636" s="2659"/>
    </row>
    <row r="2637" spans="12:16" s="3107" customFormat="1">
      <c r="L2637" s="3109"/>
      <c r="M2637" s="3109"/>
      <c r="N2637" s="3109"/>
      <c r="P2637" s="2659"/>
    </row>
    <row r="2638" spans="12:16" s="3107" customFormat="1">
      <c r="L2638" s="3109"/>
      <c r="M2638" s="3109"/>
      <c r="N2638" s="3109"/>
      <c r="P2638" s="2659"/>
    </row>
    <row r="2639" spans="12:16" s="3107" customFormat="1">
      <c r="L2639" s="3109"/>
      <c r="M2639" s="3109"/>
      <c r="N2639" s="3109"/>
      <c r="P2639" s="2659"/>
    </row>
    <row r="2640" spans="12:16" s="3107" customFormat="1">
      <c r="L2640" s="3109"/>
      <c r="M2640" s="3109"/>
      <c r="N2640" s="3109"/>
      <c r="P2640" s="2659"/>
    </row>
    <row r="2641" spans="12:16" s="3107" customFormat="1">
      <c r="L2641" s="3109"/>
      <c r="M2641" s="3109"/>
      <c r="N2641" s="3109"/>
      <c r="P2641" s="2659"/>
    </row>
    <row r="2642" spans="12:16" s="3107" customFormat="1">
      <c r="L2642" s="3109"/>
      <c r="M2642" s="3109"/>
      <c r="N2642" s="3109"/>
      <c r="P2642" s="2659"/>
    </row>
    <row r="2643" spans="12:16" s="3107" customFormat="1">
      <c r="L2643" s="3109"/>
      <c r="M2643" s="3109"/>
      <c r="N2643" s="3109"/>
      <c r="P2643" s="2659"/>
    </row>
    <row r="2644" spans="12:16" s="3107" customFormat="1">
      <c r="L2644" s="3109"/>
      <c r="M2644" s="3109"/>
      <c r="N2644" s="3109"/>
      <c r="P2644" s="2659"/>
    </row>
    <row r="2645" spans="12:16" s="3107" customFormat="1">
      <c r="L2645" s="3109"/>
      <c r="M2645" s="3109"/>
      <c r="N2645" s="3109"/>
      <c r="P2645" s="2659"/>
    </row>
    <row r="2646" spans="12:16" s="3107" customFormat="1">
      <c r="L2646" s="3109"/>
      <c r="M2646" s="3109"/>
      <c r="N2646" s="3109"/>
      <c r="P2646" s="2659"/>
    </row>
    <row r="2647" spans="12:16" s="3107" customFormat="1">
      <c r="L2647" s="3109"/>
      <c r="M2647" s="3109"/>
      <c r="N2647" s="3109"/>
      <c r="P2647" s="2659"/>
    </row>
    <row r="2648" spans="12:16" s="3107" customFormat="1">
      <c r="L2648" s="3109"/>
      <c r="M2648" s="3109"/>
      <c r="N2648" s="3109"/>
      <c r="P2648" s="2659"/>
    </row>
    <row r="2649" spans="12:16" s="3107" customFormat="1">
      <c r="L2649" s="3109"/>
      <c r="M2649" s="3109"/>
      <c r="N2649" s="3109"/>
      <c r="P2649" s="2659"/>
    </row>
    <row r="2650" spans="12:16" s="3107" customFormat="1">
      <c r="L2650" s="3109"/>
      <c r="M2650" s="3109"/>
      <c r="N2650" s="3109"/>
      <c r="P2650" s="2659"/>
    </row>
    <row r="2651" spans="12:16" s="3107" customFormat="1">
      <c r="L2651" s="3109"/>
      <c r="M2651" s="3109"/>
      <c r="N2651" s="3109"/>
      <c r="P2651" s="2659"/>
    </row>
    <row r="2652" spans="12:16" s="3107" customFormat="1">
      <c r="L2652" s="3109"/>
      <c r="M2652" s="3109"/>
      <c r="N2652" s="3109"/>
      <c r="P2652" s="2659"/>
    </row>
    <row r="2653" spans="12:16" s="3107" customFormat="1">
      <c r="L2653" s="3109"/>
      <c r="M2653" s="3109"/>
      <c r="N2653" s="3109"/>
      <c r="P2653" s="2659"/>
    </row>
    <row r="2654" spans="12:16" s="3107" customFormat="1">
      <c r="L2654" s="3109"/>
      <c r="M2654" s="3109"/>
      <c r="N2654" s="3109"/>
      <c r="P2654" s="2659"/>
    </row>
    <row r="2655" spans="12:16" s="3107" customFormat="1">
      <c r="L2655" s="3109"/>
      <c r="M2655" s="3109"/>
      <c r="N2655" s="3109"/>
      <c r="P2655" s="2659"/>
    </row>
    <row r="2656" spans="12:16" s="3107" customFormat="1">
      <c r="L2656" s="3109"/>
      <c r="M2656" s="3109"/>
      <c r="N2656" s="3109"/>
      <c r="P2656" s="2659"/>
    </row>
    <row r="2657" spans="12:16" s="3107" customFormat="1">
      <c r="L2657" s="3109"/>
      <c r="M2657" s="3109"/>
      <c r="N2657" s="3109"/>
      <c r="P2657" s="2659"/>
    </row>
    <row r="2658" spans="12:16" s="3107" customFormat="1">
      <c r="L2658" s="3109"/>
      <c r="M2658" s="3109"/>
      <c r="N2658" s="3109"/>
      <c r="P2658" s="2659"/>
    </row>
    <row r="2659" spans="12:16" s="3107" customFormat="1">
      <c r="L2659" s="3109"/>
      <c r="M2659" s="3109"/>
      <c r="N2659" s="3109"/>
      <c r="P2659" s="2659"/>
    </row>
    <row r="2660" spans="12:16" s="3107" customFormat="1">
      <c r="L2660" s="3109"/>
      <c r="M2660" s="3109"/>
      <c r="N2660" s="3109"/>
      <c r="P2660" s="2659"/>
    </row>
    <row r="2661" spans="12:16" s="3107" customFormat="1">
      <c r="L2661" s="3109"/>
      <c r="M2661" s="3109"/>
      <c r="N2661" s="3109"/>
      <c r="P2661" s="2659"/>
    </row>
    <row r="2662" spans="12:16" s="3107" customFormat="1">
      <c r="L2662" s="3109"/>
      <c r="M2662" s="3109"/>
      <c r="N2662" s="3109"/>
      <c r="P2662" s="2659"/>
    </row>
    <row r="2663" spans="12:16" s="3107" customFormat="1">
      <c r="L2663" s="3109"/>
      <c r="M2663" s="3109"/>
      <c r="N2663" s="3109"/>
      <c r="P2663" s="2659"/>
    </row>
    <row r="2664" spans="12:16" s="3107" customFormat="1">
      <c r="L2664" s="3109"/>
      <c r="M2664" s="3109"/>
      <c r="N2664" s="3109"/>
      <c r="P2664" s="2659"/>
    </row>
    <row r="2665" spans="12:16" s="3107" customFormat="1">
      <c r="L2665" s="3109"/>
      <c r="M2665" s="3109"/>
      <c r="N2665" s="3109"/>
      <c r="P2665" s="2659"/>
    </row>
    <row r="2666" spans="12:16" s="3107" customFormat="1">
      <c r="L2666" s="3109"/>
      <c r="M2666" s="3109"/>
      <c r="N2666" s="3109"/>
      <c r="P2666" s="2659"/>
    </row>
    <row r="2667" spans="12:16" s="3107" customFormat="1">
      <c r="L2667" s="3109"/>
      <c r="M2667" s="3109"/>
      <c r="N2667" s="3109"/>
      <c r="P2667" s="2659"/>
    </row>
    <row r="2668" spans="12:16" s="3107" customFormat="1">
      <c r="L2668" s="3109"/>
      <c r="M2668" s="3109"/>
      <c r="N2668" s="3109"/>
      <c r="P2668" s="2659"/>
    </row>
    <row r="2669" spans="12:16" s="3107" customFormat="1">
      <c r="L2669" s="3109"/>
      <c r="M2669" s="3109"/>
      <c r="N2669" s="3109"/>
      <c r="P2669" s="2659"/>
    </row>
    <row r="2670" spans="12:16" s="3107" customFormat="1">
      <c r="L2670" s="3109"/>
      <c r="M2670" s="3109"/>
      <c r="N2670" s="3109"/>
      <c r="P2670" s="2659"/>
    </row>
    <row r="2671" spans="12:16" s="3107" customFormat="1">
      <c r="L2671" s="3109"/>
      <c r="M2671" s="3109"/>
      <c r="N2671" s="3109"/>
      <c r="P2671" s="2659"/>
    </row>
    <row r="2672" spans="12:16" s="3107" customFormat="1">
      <c r="L2672" s="3109"/>
      <c r="M2672" s="3109"/>
      <c r="N2672" s="3109"/>
      <c r="P2672" s="2659"/>
    </row>
    <row r="2673" spans="12:16" s="3107" customFormat="1">
      <c r="L2673" s="3109"/>
      <c r="M2673" s="3109"/>
      <c r="N2673" s="3109"/>
      <c r="P2673" s="2659"/>
    </row>
    <row r="2674" spans="12:16" s="3107" customFormat="1">
      <c r="L2674" s="3109"/>
      <c r="M2674" s="3109"/>
      <c r="N2674" s="3109"/>
      <c r="P2674" s="2659"/>
    </row>
    <row r="2675" spans="12:16" s="3107" customFormat="1">
      <c r="L2675" s="3109"/>
      <c r="M2675" s="3109"/>
      <c r="N2675" s="3109"/>
      <c r="P2675" s="2659"/>
    </row>
    <row r="2676" spans="12:16" s="3107" customFormat="1">
      <c r="L2676" s="3109"/>
      <c r="M2676" s="3109"/>
      <c r="N2676" s="3109"/>
      <c r="P2676" s="2659"/>
    </row>
    <row r="2677" spans="12:16" s="3107" customFormat="1">
      <c r="L2677" s="3109"/>
      <c r="M2677" s="3109"/>
      <c r="N2677" s="3109"/>
      <c r="P2677" s="2659"/>
    </row>
    <row r="2678" spans="12:16" s="3107" customFormat="1">
      <c r="L2678" s="3109"/>
      <c r="M2678" s="3109"/>
      <c r="N2678" s="3109"/>
      <c r="P2678" s="2659"/>
    </row>
    <row r="2679" spans="12:16" s="3107" customFormat="1">
      <c r="L2679" s="3109"/>
      <c r="M2679" s="3109"/>
      <c r="N2679" s="3109"/>
      <c r="P2679" s="2659"/>
    </row>
    <row r="2680" spans="12:16" s="3107" customFormat="1">
      <c r="L2680" s="3109"/>
      <c r="M2680" s="3109"/>
      <c r="N2680" s="3109"/>
      <c r="P2680" s="2659"/>
    </row>
    <row r="2681" spans="12:16" s="3107" customFormat="1">
      <c r="L2681" s="3109"/>
      <c r="M2681" s="3109"/>
      <c r="N2681" s="3109"/>
      <c r="P2681" s="2659"/>
    </row>
    <row r="2682" spans="12:16" s="3107" customFormat="1">
      <c r="L2682" s="3109"/>
      <c r="M2682" s="3109"/>
      <c r="N2682" s="3109"/>
      <c r="P2682" s="2659"/>
    </row>
    <row r="2683" spans="12:16" s="3107" customFormat="1">
      <c r="L2683" s="3109"/>
      <c r="M2683" s="3109"/>
      <c r="N2683" s="3109"/>
      <c r="P2683" s="2659"/>
    </row>
    <row r="2684" spans="12:16" s="3107" customFormat="1">
      <c r="L2684" s="3109"/>
      <c r="M2684" s="3109"/>
      <c r="N2684" s="3109"/>
      <c r="P2684" s="2659"/>
    </row>
    <row r="2685" spans="12:16" s="3107" customFormat="1">
      <c r="L2685" s="3109"/>
      <c r="M2685" s="3109"/>
      <c r="N2685" s="3109"/>
      <c r="P2685" s="2659"/>
    </row>
    <row r="2686" spans="12:16" s="3107" customFormat="1">
      <c r="L2686" s="3109"/>
      <c r="M2686" s="3109"/>
      <c r="N2686" s="3109"/>
      <c r="P2686" s="2659"/>
    </row>
    <row r="2687" spans="12:16" s="3107" customFormat="1">
      <c r="L2687" s="3109"/>
      <c r="M2687" s="3109"/>
      <c r="N2687" s="3109"/>
      <c r="P2687" s="2659"/>
    </row>
    <row r="2688" spans="12:16" s="3107" customFormat="1">
      <c r="L2688" s="3109"/>
      <c r="M2688" s="3109"/>
      <c r="N2688" s="3109"/>
      <c r="P2688" s="2659"/>
    </row>
    <row r="2689" spans="12:16" s="3107" customFormat="1">
      <c r="L2689" s="3109"/>
      <c r="M2689" s="3109"/>
      <c r="N2689" s="3109"/>
      <c r="P2689" s="2659"/>
    </row>
    <row r="2690" spans="12:16" s="3107" customFormat="1">
      <c r="L2690" s="3109"/>
      <c r="M2690" s="3109"/>
      <c r="N2690" s="3109"/>
      <c r="P2690" s="2659"/>
    </row>
    <row r="2691" spans="12:16" s="3107" customFormat="1">
      <c r="L2691" s="3109"/>
      <c r="M2691" s="3109"/>
      <c r="N2691" s="3109"/>
      <c r="P2691" s="2659"/>
    </row>
    <row r="2692" spans="12:16" s="3107" customFormat="1">
      <c r="L2692" s="3109"/>
      <c r="M2692" s="3109"/>
      <c r="N2692" s="3109"/>
      <c r="P2692" s="2659"/>
    </row>
    <row r="2693" spans="12:16" s="3107" customFormat="1">
      <c r="L2693" s="3109"/>
      <c r="M2693" s="3109"/>
      <c r="N2693" s="3109"/>
      <c r="P2693" s="2659"/>
    </row>
    <row r="2694" spans="12:16" s="3107" customFormat="1">
      <c r="L2694" s="3109"/>
      <c r="M2694" s="3109"/>
      <c r="N2694" s="3109"/>
      <c r="P2694" s="2659"/>
    </row>
    <row r="2695" spans="12:16" s="3107" customFormat="1">
      <c r="L2695" s="3109"/>
      <c r="M2695" s="3109"/>
      <c r="N2695" s="3109"/>
      <c r="P2695" s="2659"/>
    </row>
    <row r="2696" spans="12:16" s="3107" customFormat="1">
      <c r="L2696" s="3109"/>
      <c r="M2696" s="3109"/>
      <c r="N2696" s="3109"/>
      <c r="P2696" s="2659"/>
    </row>
    <row r="2697" spans="12:16" s="3107" customFormat="1">
      <c r="L2697" s="3109"/>
      <c r="M2697" s="3109"/>
      <c r="N2697" s="3109"/>
      <c r="P2697" s="2659"/>
    </row>
    <row r="2698" spans="12:16" s="3107" customFormat="1">
      <c r="L2698" s="3109"/>
      <c r="M2698" s="3109"/>
      <c r="N2698" s="3109"/>
      <c r="P2698" s="2659"/>
    </row>
    <row r="2699" spans="12:16" s="3107" customFormat="1">
      <c r="L2699" s="3109"/>
      <c r="M2699" s="3109"/>
      <c r="N2699" s="3109"/>
      <c r="P2699" s="2659"/>
    </row>
    <row r="2700" spans="12:16" s="3107" customFormat="1">
      <c r="L2700" s="3109"/>
      <c r="M2700" s="3109"/>
      <c r="N2700" s="3109"/>
      <c r="P2700" s="2659"/>
    </row>
    <row r="2701" spans="12:16" s="3107" customFormat="1">
      <c r="L2701" s="3109"/>
      <c r="M2701" s="3109"/>
      <c r="N2701" s="3109"/>
      <c r="P2701" s="2659"/>
    </row>
    <row r="2702" spans="12:16" s="3107" customFormat="1">
      <c r="L2702" s="3109"/>
      <c r="M2702" s="3109"/>
      <c r="N2702" s="3109"/>
      <c r="P2702" s="2659"/>
    </row>
    <row r="2703" spans="12:16" s="3107" customFormat="1">
      <c r="L2703" s="3109"/>
      <c r="M2703" s="3109"/>
      <c r="N2703" s="3109"/>
      <c r="P2703" s="2659"/>
    </row>
    <row r="2704" spans="12:16" s="3107" customFormat="1">
      <c r="L2704" s="3109"/>
      <c r="M2704" s="3109"/>
      <c r="N2704" s="3109"/>
      <c r="P2704" s="2659"/>
    </row>
    <row r="2705" spans="12:16" s="3107" customFormat="1">
      <c r="L2705" s="3109"/>
      <c r="M2705" s="3109"/>
      <c r="N2705" s="3109"/>
      <c r="P2705" s="2659"/>
    </row>
    <row r="2706" spans="12:16" s="3107" customFormat="1">
      <c r="L2706" s="3109"/>
      <c r="M2706" s="3109"/>
      <c r="N2706" s="3109"/>
      <c r="P2706" s="2659"/>
    </row>
    <row r="2707" spans="12:16" s="3107" customFormat="1">
      <c r="L2707" s="3109"/>
      <c r="M2707" s="3109"/>
      <c r="N2707" s="3109"/>
      <c r="P2707" s="2659"/>
    </row>
    <row r="2708" spans="12:16" s="3107" customFormat="1">
      <c r="L2708" s="3109"/>
      <c r="M2708" s="3109"/>
      <c r="N2708" s="3109"/>
      <c r="P2708" s="2659"/>
    </row>
    <row r="2709" spans="12:16" s="3107" customFormat="1">
      <c r="L2709" s="3109"/>
      <c r="M2709" s="3109"/>
      <c r="N2709" s="3109"/>
      <c r="P2709" s="2659"/>
    </row>
    <row r="2710" spans="12:16" s="3107" customFormat="1">
      <c r="L2710" s="3109"/>
      <c r="M2710" s="3109"/>
      <c r="N2710" s="3109"/>
      <c r="P2710" s="2659"/>
    </row>
    <row r="2711" spans="12:16" s="3107" customFormat="1">
      <c r="L2711" s="3109"/>
      <c r="M2711" s="3109"/>
      <c r="N2711" s="3109"/>
      <c r="P2711" s="2659"/>
    </row>
    <row r="2712" spans="12:16" s="3107" customFormat="1">
      <c r="L2712" s="3109"/>
      <c r="M2712" s="3109"/>
      <c r="N2712" s="3109"/>
      <c r="P2712" s="2659"/>
    </row>
    <row r="2713" spans="12:16" s="3107" customFormat="1">
      <c r="L2713" s="3109"/>
      <c r="M2713" s="3109"/>
      <c r="N2713" s="3109"/>
      <c r="P2713" s="2659"/>
    </row>
    <row r="2714" spans="12:16" s="3107" customFormat="1">
      <c r="L2714" s="3109"/>
      <c r="M2714" s="3109"/>
      <c r="N2714" s="3109"/>
      <c r="P2714" s="2659"/>
    </row>
    <row r="2715" spans="12:16" s="3107" customFormat="1">
      <c r="L2715" s="3109"/>
      <c r="M2715" s="3109"/>
      <c r="N2715" s="3109"/>
      <c r="P2715" s="2659"/>
    </row>
    <row r="2716" spans="12:16" s="3107" customFormat="1">
      <c r="L2716" s="3109"/>
      <c r="M2716" s="3109"/>
      <c r="N2716" s="3109"/>
      <c r="P2716" s="2659"/>
    </row>
    <row r="2717" spans="12:16" s="3107" customFormat="1">
      <c r="L2717" s="3109"/>
      <c r="M2717" s="3109"/>
      <c r="N2717" s="3109"/>
      <c r="P2717" s="2659"/>
    </row>
    <row r="2718" spans="12:16" s="3107" customFormat="1">
      <c r="L2718" s="3109"/>
      <c r="M2718" s="3109"/>
      <c r="N2718" s="3109"/>
      <c r="P2718" s="2659"/>
    </row>
    <row r="2719" spans="12:16" s="3107" customFormat="1">
      <c r="L2719" s="3109"/>
      <c r="M2719" s="3109"/>
      <c r="N2719" s="3109"/>
      <c r="P2719" s="2659"/>
    </row>
    <row r="2720" spans="12:16" s="3107" customFormat="1">
      <c r="L2720" s="3109"/>
      <c r="M2720" s="3109"/>
      <c r="N2720" s="3109"/>
      <c r="P2720" s="2659"/>
    </row>
    <row r="2721" spans="12:16" s="3107" customFormat="1">
      <c r="L2721" s="3109"/>
      <c r="M2721" s="3109"/>
      <c r="N2721" s="3109"/>
      <c r="P2721" s="2659"/>
    </row>
    <row r="2722" spans="12:16" s="3107" customFormat="1">
      <c r="L2722" s="3109"/>
      <c r="M2722" s="3109"/>
      <c r="N2722" s="3109"/>
      <c r="P2722" s="2659"/>
    </row>
    <row r="2723" spans="12:16" s="3107" customFormat="1">
      <c r="L2723" s="3109"/>
      <c r="M2723" s="3109"/>
      <c r="N2723" s="3109"/>
      <c r="P2723" s="2659"/>
    </row>
    <row r="2724" spans="12:16" s="3107" customFormat="1">
      <c r="L2724" s="3109"/>
      <c r="M2724" s="3109"/>
      <c r="N2724" s="3109"/>
      <c r="P2724" s="2659"/>
    </row>
    <row r="2725" spans="12:16" s="3107" customFormat="1">
      <c r="L2725" s="3109"/>
      <c r="M2725" s="3109"/>
      <c r="N2725" s="3109"/>
      <c r="P2725" s="2659"/>
    </row>
    <row r="2726" spans="12:16" s="3107" customFormat="1">
      <c r="L2726" s="3109"/>
      <c r="M2726" s="3109"/>
      <c r="N2726" s="3109"/>
      <c r="P2726" s="2659"/>
    </row>
    <row r="2727" spans="12:16" s="3107" customFormat="1">
      <c r="L2727" s="3109"/>
      <c r="M2727" s="3109"/>
      <c r="N2727" s="3109"/>
      <c r="P2727" s="2659"/>
    </row>
    <row r="2728" spans="12:16" s="3107" customFormat="1">
      <c r="L2728" s="3109"/>
      <c r="M2728" s="3109"/>
      <c r="N2728" s="3109"/>
      <c r="P2728" s="2659"/>
    </row>
    <row r="2729" spans="12:16" s="3107" customFormat="1">
      <c r="L2729" s="3109"/>
      <c r="M2729" s="3109"/>
      <c r="N2729" s="3109"/>
      <c r="P2729" s="2659"/>
    </row>
    <row r="2730" spans="12:16" s="3107" customFormat="1">
      <c r="L2730" s="3109"/>
      <c r="M2730" s="3109"/>
      <c r="N2730" s="3109"/>
      <c r="P2730" s="2659"/>
    </row>
    <row r="2731" spans="12:16" s="3107" customFormat="1">
      <c r="L2731" s="3109"/>
      <c r="M2731" s="3109"/>
      <c r="N2731" s="3109"/>
      <c r="P2731" s="2659"/>
    </row>
    <row r="2732" spans="12:16" s="3107" customFormat="1">
      <c r="L2732" s="3109"/>
      <c r="M2732" s="3109"/>
      <c r="N2732" s="3109"/>
      <c r="P2732" s="2659"/>
    </row>
    <row r="2733" spans="12:16" s="3107" customFormat="1">
      <c r="L2733" s="3109"/>
      <c r="M2733" s="3109"/>
      <c r="N2733" s="3109"/>
      <c r="P2733" s="2659"/>
    </row>
    <row r="2734" spans="12:16" s="3107" customFormat="1">
      <c r="L2734" s="3109"/>
      <c r="M2734" s="3109"/>
      <c r="N2734" s="3109"/>
      <c r="P2734" s="2659"/>
    </row>
    <row r="2735" spans="12:16" s="3107" customFormat="1">
      <c r="L2735" s="3109"/>
      <c r="M2735" s="3109"/>
      <c r="N2735" s="3109"/>
      <c r="P2735" s="2659"/>
    </row>
    <row r="2736" spans="12:16" s="3107" customFormat="1">
      <c r="L2736" s="3109"/>
      <c r="M2736" s="3109"/>
      <c r="N2736" s="3109"/>
      <c r="P2736" s="2659"/>
    </row>
    <row r="2737" spans="12:16" s="3107" customFormat="1">
      <c r="L2737" s="3109"/>
      <c r="M2737" s="3109"/>
      <c r="N2737" s="3109"/>
      <c r="P2737" s="2659"/>
    </row>
    <row r="2738" spans="12:16" s="3107" customFormat="1">
      <c r="L2738" s="3109"/>
      <c r="M2738" s="3109"/>
      <c r="N2738" s="3109"/>
      <c r="P2738" s="2659"/>
    </row>
    <row r="2739" spans="12:16" s="3107" customFormat="1">
      <c r="L2739" s="3109"/>
      <c r="M2739" s="3109"/>
      <c r="N2739" s="3109"/>
      <c r="P2739" s="2659"/>
    </row>
    <row r="2740" spans="12:16" s="3107" customFormat="1">
      <c r="L2740" s="3109"/>
      <c r="M2740" s="3109"/>
      <c r="N2740" s="3109"/>
      <c r="P2740" s="2659"/>
    </row>
    <row r="2741" spans="12:16" s="3107" customFormat="1">
      <c r="L2741" s="3109"/>
      <c r="M2741" s="3109"/>
      <c r="N2741" s="3109"/>
      <c r="P2741" s="2659"/>
    </row>
    <row r="2742" spans="12:16" s="3107" customFormat="1">
      <c r="L2742" s="3109"/>
      <c r="M2742" s="3109"/>
      <c r="N2742" s="3109"/>
      <c r="P2742" s="2659"/>
    </row>
    <row r="2743" spans="12:16" s="3107" customFormat="1">
      <c r="L2743" s="3109"/>
      <c r="M2743" s="3109"/>
      <c r="N2743" s="3109"/>
      <c r="P2743" s="2659"/>
    </row>
    <row r="2744" spans="12:16" s="3107" customFormat="1">
      <c r="L2744" s="3109"/>
      <c r="M2744" s="3109"/>
      <c r="N2744" s="3109"/>
      <c r="P2744" s="2659"/>
    </row>
    <row r="2745" spans="12:16" s="3107" customFormat="1">
      <c r="L2745" s="3109"/>
      <c r="M2745" s="3109"/>
      <c r="N2745" s="3109"/>
      <c r="P2745" s="2659"/>
    </row>
    <row r="2746" spans="12:16" s="3107" customFormat="1">
      <c r="L2746" s="3109"/>
      <c r="M2746" s="3109"/>
      <c r="N2746" s="3109"/>
      <c r="P2746" s="2659"/>
    </row>
    <row r="2747" spans="12:16" s="3107" customFormat="1">
      <c r="L2747" s="3109"/>
      <c r="M2747" s="3109"/>
      <c r="N2747" s="3109"/>
      <c r="P2747" s="2659"/>
    </row>
    <row r="2748" spans="12:16" s="3107" customFormat="1">
      <c r="L2748" s="3109"/>
      <c r="M2748" s="3109"/>
      <c r="N2748" s="3109"/>
      <c r="P2748" s="2659"/>
    </row>
    <row r="2749" spans="12:16" s="3107" customFormat="1">
      <c r="L2749" s="3109"/>
      <c r="M2749" s="3109"/>
      <c r="N2749" s="3109"/>
      <c r="P2749" s="2659"/>
    </row>
    <row r="2750" spans="12:16" s="3107" customFormat="1">
      <c r="L2750" s="3109"/>
      <c r="M2750" s="3109"/>
      <c r="N2750" s="3109"/>
      <c r="P2750" s="2659"/>
    </row>
    <row r="2751" spans="12:16" s="3107" customFormat="1">
      <c r="L2751" s="3109"/>
      <c r="M2751" s="3109"/>
      <c r="N2751" s="3109"/>
      <c r="P2751" s="2659"/>
    </row>
    <row r="2752" spans="12:16" s="3107" customFormat="1">
      <c r="L2752" s="3109"/>
      <c r="M2752" s="3109"/>
      <c r="N2752" s="3109"/>
      <c r="P2752" s="2659"/>
    </row>
    <row r="2753" spans="12:16" s="3107" customFormat="1">
      <c r="L2753" s="3109"/>
      <c r="M2753" s="3109"/>
      <c r="N2753" s="3109"/>
      <c r="P2753" s="2659"/>
    </row>
    <row r="2754" spans="12:16" s="3107" customFormat="1">
      <c r="L2754" s="3109"/>
      <c r="M2754" s="3109"/>
      <c r="N2754" s="3109"/>
      <c r="P2754" s="2659"/>
    </row>
    <row r="2755" spans="12:16" s="3107" customFormat="1">
      <c r="L2755" s="3109"/>
      <c r="M2755" s="3109"/>
      <c r="N2755" s="3109"/>
      <c r="P2755" s="2659"/>
    </row>
    <row r="2756" spans="12:16" s="3107" customFormat="1">
      <c r="L2756" s="3109"/>
      <c r="M2756" s="3109"/>
      <c r="N2756" s="3109"/>
      <c r="P2756" s="2659"/>
    </row>
    <row r="2757" spans="12:16" s="3107" customFormat="1">
      <c r="L2757" s="3109"/>
      <c r="M2757" s="3109"/>
      <c r="N2757" s="3109"/>
      <c r="P2757" s="2659"/>
    </row>
    <row r="2758" spans="12:16" s="3107" customFormat="1">
      <c r="L2758" s="3109"/>
      <c r="M2758" s="3109"/>
      <c r="N2758" s="3109"/>
      <c r="P2758" s="2659"/>
    </row>
    <row r="2759" spans="12:16" s="3107" customFormat="1">
      <c r="L2759" s="3109"/>
      <c r="M2759" s="3109"/>
      <c r="N2759" s="3109"/>
      <c r="P2759" s="2659"/>
    </row>
    <row r="2760" spans="12:16" s="3107" customFormat="1">
      <c r="L2760" s="3109"/>
      <c r="M2760" s="3109"/>
      <c r="N2760" s="3109"/>
      <c r="P2760" s="2659"/>
    </row>
    <row r="2761" spans="12:16" s="3107" customFormat="1">
      <c r="L2761" s="3109"/>
      <c r="M2761" s="3109"/>
      <c r="N2761" s="3109"/>
      <c r="P2761" s="2659"/>
    </row>
    <row r="2762" spans="12:16" s="3107" customFormat="1">
      <c r="L2762" s="3109"/>
      <c r="M2762" s="3109"/>
      <c r="N2762" s="3109"/>
      <c r="P2762" s="2659"/>
    </row>
    <row r="2763" spans="12:16" s="3107" customFormat="1">
      <c r="L2763" s="3109"/>
      <c r="M2763" s="3109"/>
      <c r="N2763" s="3109"/>
      <c r="P2763" s="2659"/>
    </row>
    <row r="2764" spans="12:16" s="3107" customFormat="1">
      <c r="L2764" s="3109"/>
      <c r="M2764" s="3109"/>
      <c r="N2764" s="3109"/>
      <c r="P2764" s="2659"/>
    </row>
    <row r="2765" spans="12:16" s="3107" customFormat="1">
      <c r="L2765" s="3109"/>
      <c r="M2765" s="3109"/>
      <c r="N2765" s="3109"/>
      <c r="P2765" s="2659"/>
    </row>
    <row r="2766" spans="12:16" s="3107" customFormat="1">
      <c r="L2766" s="3109"/>
      <c r="M2766" s="3109"/>
      <c r="N2766" s="3109"/>
      <c r="P2766" s="2659"/>
    </row>
    <row r="2767" spans="12:16" s="3107" customFormat="1">
      <c r="L2767" s="3109"/>
      <c r="M2767" s="3109"/>
      <c r="N2767" s="3109"/>
      <c r="P2767" s="2659"/>
    </row>
    <row r="2768" spans="12:16" s="3107" customFormat="1">
      <c r="L2768" s="3109"/>
      <c r="M2768" s="3109"/>
      <c r="N2768" s="3109"/>
      <c r="P2768" s="2659"/>
    </row>
    <row r="2769" spans="12:16" s="3107" customFormat="1">
      <c r="L2769" s="3109"/>
      <c r="M2769" s="3109"/>
      <c r="N2769" s="3109"/>
      <c r="P2769" s="2659"/>
    </row>
    <row r="2770" spans="12:16" s="3107" customFormat="1">
      <c r="L2770" s="3109"/>
      <c r="M2770" s="3109"/>
      <c r="N2770" s="3109"/>
      <c r="P2770" s="2659"/>
    </row>
    <row r="2771" spans="12:16" s="3107" customFormat="1">
      <c r="L2771" s="3109"/>
      <c r="M2771" s="3109"/>
      <c r="N2771" s="3109"/>
      <c r="P2771" s="2659"/>
    </row>
    <row r="2772" spans="12:16" s="3107" customFormat="1">
      <c r="L2772" s="3109"/>
      <c r="M2772" s="3109"/>
      <c r="N2772" s="3109"/>
      <c r="P2772" s="2659"/>
    </row>
    <row r="2773" spans="12:16" s="3107" customFormat="1">
      <c r="L2773" s="3109"/>
      <c r="M2773" s="3109"/>
      <c r="N2773" s="3109"/>
      <c r="P2773" s="2659"/>
    </row>
    <row r="2774" spans="12:16" s="3107" customFormat="1">
      <c r="L2774" s="3109"/>
      <c r="M2774" s="3109"/>
      <c r="N2774" s="3109"/>
      <c r="P2774" s="2659"/>
    </row>
    <row r="2775" spans="12:16" s="3107" customFormat="1">
      <c r="L2775" s="3109"/>
      <c r="M2775" s="3109"/>
      <c r="N2775" s="3109"/>
      <c r="P2775" s="2659"/>
    </row>
    <row r="2776" spans="12:16" s="3107" customFormat="1">
      <c r="L2776" s="3109"/>
      <c r="M2776" s="3109"/>
      <c r="N2776" s="3109"/>
      <c r="P2776" s="2659"/>
    </row>
    <row r="2777" spans="12:16" s="3107" customFormat="1">
      <c r="L2777" s="3109"/>
      <c r="M2777" s="3109"/>
      <c r="N2777" s="3109"/>
      <c r="P2777" s="2659"/>
    </row>
    <row r="2778" spans="12:16" s="3107" customFormat="1">
      <c r="L2778" s="3109"/>
      <c r="M2778" s="3109"/>
      <c r="N2778" s="3109"/>
      <c r="P2778" s="2659"/>
    </row>
    <row r="2779" spans="12:16" s="3107" customFormat="1">
      <c r="L2779" s="3109"/>
      <c r="M2779" s="3109"/>
      <c r="N2779" s="3109"/>
      <c r="P2779" s="2659"/>
    </row>
    <row r="2780" spans="12:16" s="3107" customFormat="1">
      <c r="L2780" s="3109"/>
      <c r="M2780" s="3109"/>
      <c r="N2780" s="3109"/>
      <c r="P2780" s="2659"/>
    </row>
    <row r="2781" spans="12:16" s="3107" customFormat="1">
      <c r="L2781" s="3109"/>
      <c r="M2781" s="3109"/>
      <c r="N2781" s="3109"/>
      <c r="P2781" s="2659"/>
    </row>
    <row r="2782" spans="12:16" s="3107" customFormat="1">
      <c r="L2782" s="3109"/>
      <c r="M2782" s="3109"/>
      <c r="N2782" s="3109"/>
      <c r="P2782" s="2659"/>
    </row>
    <row r="2783" spans="12:16" s="3107" customFormat="1">
      <c r="L2783" s="3109"/>
      <c r="M2783" s="3109"/>
      <c r="N2783" s="3109"/>
      <c r="P2783" s="2659"/>
    </row>
    <row r="2784" spans="12:16" s="3107" customFormat="1">
      <c r="L2784" s="3109"/>
      <c r="M2784" s="3109"/>
      <c r="N2784" s="3109"/>
      <c r="P2784" s="2659"/>
    </row>
    <row r="2785" spans="12:16" s="3107" customFormat="1">
      <c r="L2785" s="3109"/>
      <c r="M2785" s="3109"/>
      <c r="N2785" s="3109"/>
      <c r="P2785" s="2659"/>
    </row>
    <row r="2786" spans="12:16" s="3107" customFormat="1">
      <c r="L2786" s="3109"/>
      <c r="M2786" s="3109"/>
      <c r="N2786" s="3109"/>
      <c r="P2786" s="2659"/>
    </row>
    <row r="2787" spans="12:16" s="3107" customFormat="1">
      <c r="L2787" s="3109"/>
      <c r="M2787" s="3109"/>
      <c r="N2787" s="3109"/>
      <c r="P2787" s="2659"/>
    </row>
    <row r="2788" spans="12:16" s="3107" customFormat="1">
      <c r="L2788" s="3109"/>
      <c r="M2788" s="3109"/>
      <c r="N2788" s="3109"/>
      <c r="P2788" s="2659"/>
    </row>
    <row r="2789" spans="12:16" s="3107" customFormat="1">
      <c r="L2789" s="3109"/>
      <c r="M2789" s="3109"/>
      <c r="N2789" s="3109"/>
      <c r="P2789" s="2659"/>
    </row>
    <row r="2790" spans="12:16" s="3107" customFormat="1">
      <c r="L2790" s="3109"/>
      <c r="M2790" s="3109"/>
      <c r="N2790" s="3109"/>
      <c r="P2790" s="2659"/>
    </row>
    <row r="2791" spans="12:16" s="3107" customFormat="1">
      <c r="L2791" s="3109"/>
      <c r="M2791" s="3109"/>
      <c r="N2791" s="3109"/>
      <c r="P2791" s="2659"/>
    </row>
    <row r="2792" spans="12:16" s="3107" customFormat="1">
      <c r="L2792" s="3109"/>
      <c r="M2792" s="3109"/>
      <c r="N2792" s="3109"/>
      <c r="P2792" s="2659"/>
    </row>
    <row r="2793" spans="12:16" s="3107" customFormat="1">
      <c r="L2793" s="3109"/>
      <c r="M2793" s="3109"/>
      <c r="N2793" s="3109"/>
      <c r="P2793" s="2659"/>
    </row>
    <row r="2794" spans="12:16" s="3107" customFormat="1">
      <c r="L2794" s="3109"/>
      <c r="M2794" s="3109"/>
      <c r="N2794" s="3109"/>
      <c r="P2794" s="2659"/>
    </row>
    <row r="2795" spans="12:16" s="3107" customFormat="1">
      <c r="L2795" s="3109"/>
      <c r="M2795" s="3109"/>
      <c r="N2795" s="3109"/>
      <c r="P2795" s="2659"/>
    </row>
    <row r="2796" spans="12:16" s="3107" customFormat="1">
      <c r="L2796" s="3109"/>
      <c r="M2796" s="3109"/>
      <c r="N2796" s="3109"/>
      <c r="P2796" s="2659"/>
    </row>
    <row r="2797" spans="12:16" s="3107" customFormat="1">
      <c r="L2797" s="3109"/>
      <c r="M2797" s="3109"/>
      <c r="N2797" s="3109"/>
      <c r="P2797" s="2659"/>
    </row>
    <row r="2798" spans="12:16" s="3107" customFormat="1">
      <c r="L2798" s="3109"/>
      <c r="M2798" s="3109"/>
      <c r="N2798" s="3109"/>
      <c r="P2798" s="2659"/>
    </row>
    <row r="2799" spans="12:16" s="3107" customFormat="1">
      <c r="L2799" s="3109"/>
      <c r="M2799" s="3109"/>
      <c r="N2799" s="3109"/>
      <c r="P2799" s="2659"/>
    </row>
    <row r="2800" spans="12:16" s="3107" customFormat="1">
      <c r="L2800" s="3109"/>
      <c r="M2800" s="3109"/>
      <c r="N2800" s="3109"/>
      <c r="P2800" s="2659"/>
    </row>
    <row r="2801" spans="12:16" s="3107" customFormat="1">
      <c r="L2801" s="3109"/>
      <c r="M2801" s="3109"/>
      <c r="N2801" s="3109"/>
      <c r="P2801" s="2659"/>
    </row>
    <row r="2802" spans="12:16" s="3107" customFormat="1">
      <c r="L2802" s="3109"/>
      <c r="M2802" s="3109"/>
      <c r="N2802" s="3109"/>
      <c r="P2802" s="2659"/>
    </row>
    <row r="2803" spans="12:16" s="3107" customFormat="1">
      <c r="L2803" s="3109"/>
      <c r="M2803" s="3109"/>
      <c r="N2803" s="3109"/>
      <c r="P2803" s="2659"/>
    </row>
    <row r="2804" spans="12:16" s="3107" customFormat="1">
      <c r="L2804" s="3109"/>
      <c r="M2804" s="3109"/>
      <c r="N2804" s="3109"/>
      <c r="P2804" s="2659"/>
    </row>
    <row r="2805" spans="12:16" s="3107" customFormat="1">
      <c r="L2805" s="3109"/>
      <c r="M2805" s="3109"/>
      <c r="N2805" s="3109"/>
      <c r="P2805" s="2659"/>
    </row>
    <row r="2806" spans="12:16" s="3107" customFormat="1">
      <c r="L2806" s="3109"/>
      <c r="M2806" s="3109"/>
      <c r="N2806" s="3109"/>
      <c r="P2806" s="2659"/>
    </row>
    <row r="2807" spans="12:16" s="3107" customFormat="1">
      <c r="L2807" s="3109"/>
      <c r="M2807" s="3109"/>
      <c r="N2807" s="3109"/>
      <c r="P2807" s="2659"/>
    </row>
    <row r="2808" spans="12:16" s="3107" customFormat="1">
      <c r="L2808" s="3109"/>
      <c r="M2808" s="3109"/>
      <c r="N2808" s="3109"/>
      <c r="P2808" s="2659"/>
    </row>
    <row r="2809" spans="12:16" s="3107" customFormat="1">
      <c r="L2809" s="3109"/>
      <c r="M2809" s="3109"/>
      <c r="N2809" s="3109"/>
      <c r="P2809" s="2659"/>
    </row>
    <row r="2810" spans="12:16" s="3107" customFormat="1">
      <c r="L2810" s="3109"/>
      <c r="M2810" s="3109"/>
      <c r="N2810" s="3109"/>
      <c r="P2810" s="2659"/>
    </row>
    <row r="2811" spans="12:16" s="3107" customFormat="1">
      <c r="L2811" s="3109"/>
      <c r="M2811" s="3109"/>
      <c r="N2811" s="3109"/>
      <c r="P2811" s="2659"/>
    </row>
    <row r="2812" spans="12:16" s="3107" customFormat="1">
      <c r="L2812" s="3109"/>
      <c r="M2812" s="3109"/>
      <c r="N2812" s="3109"/>
      <c r="P2812" s="2659"/>
    </row>
    <row r="2813" spans="12:16" s="3107" customFormat="1">
      <c r="L2813" s="3109"/>
      <c r="M2813" s="3109"/>
      <c r="N2813" s="3109"/>
      <c r="P2813" s="2659"/>
    </row>
    <row r="2814" spans="12:16" s="3107" customFormat="1">
      <c r="L2814" s="3109"/>
      <c r="M2814" s="3109"/>
      <c r="N2814" s="3109"/>
      <c r="P2814" s="2659"/>
    </row>
    <row r="2815" spans="12:16" s="3107" customFormat="1">
      <c r="L2815" s="3109"/>
      <c r="M2815" s="3109"/>
      <c r="N2815" s="3109"/>
      <c r="P2815" s="2659"/>
    </row>
    <row r="2816" spans="12:16" s="3107" customFormat="1">
      <c r="L2816" s="3109"/>
      <c r="M2816" s="3109"/>
      <c r="N2816" s="3109"/>
      <c r="P2816" s="2659"/>
    </row>
    <row r="2817" spans="12:16" s="3107" customFormat="1">
      <c r="L2817" s="3109"/>
      <c r="M2817" s="3109"/>
      <c r="N2817" s="3109"/>
      <c r="P2817" s="2659"/>
    </row>
    <row r="2818" spans="12:16" s="3107" customFormat="1">
      <c r="L2818" s="3109"/>
      <c r="M2818" s="3109"/>
      <c r="N2818" s="3109"/>
      <c r="P2818" s="2659"/>
    </row>
    <row r="2819" spans="12:16" s="3107" customFormat="1">
      <c r="L2819" s="3109"/>
      <c r="M2819" s="3109"/>
      <c r="N2819" s="3109"/>
      <c r="P2819" s="2659"/>
    </row>
    <row r="2820" spans="12:16" s="3107" customFormat="1">
      <c r="L2820" s="3109"/>
      <c r="M2820" s="3109"/>
      <c r="N2820" s="3109"/>
      <c r="P2820" s="2659"/>
    </row>
    <row r="2821" spans="12:16" s="3107" customFormat="1">
      <c r="L2821" s="3109"/>
      <c r="M2821" s="3109"/>
      <c r="N2821" s="3109"/>
      <c r="P2821" s="2659"/>
    </row>
    <row r="2822" spans="12:16" s="3107" customFormat="1">
      <c r="L2822" s="3109"/>
      <c r="M2822" s="3109"/>
      <c r="N2822" s="3109"/>
      <c r="P2822" s="2659"/>
    </row>
    <row r="2823" spans="12:16" s="3107" customFormat="1">
      <c r="L2823" s="3109"/>
      <c r="M2823" s="3109"/>
      <c r="N2823" s="3109"/>
      <c r="P2823" s="2659"/>
    </row>
    <row r="2824" spans="12:16" s="3107" customFormat="1">
      <c r="L2824" s="3109"/>
      <c r="M2824" s="3109"/>
      <c r="N2824" s="3109"/>
      <c r="P2824" s="2659"/>
    </row>
    <row r="2825" spans="12:16" s="3107" customFormat="1">
      <c r="L2825" s="3109"/>
      <c r="M2825" s="3109"/>
      <c r="N2825" s="3109"/>
      <c r="P2825" s="2659"/>
    </row>
    <row r="2826" spans="12:16" s="3107" customFormat="1">
      <c r="L2826" s="3109"/>
      <c r="M2826" s="3109"/>
      <c r="N2826" s="3109"/>
      <c r="P2826" s="2659"/>
    </row>
    <row r="2827" spans="12:16" s="3107" customFormat="1">
      <c r="L2827" s="3109"/>
      <c r="M2827" s="3109"/>
      <c r="N2827" s="3109"/>
      <c r="P2827" s="2659"/>
    </row>
    <row r="2828" spans="12:16" s="3107" customFormat="1">
      <c r="L2828" s="3109"/>
      <c r="M2828" s="3109"/>
      <c r="N2828" s="3109"/>
      <c r="P2828" s="2659"/>
    </row>
    <row r="2829" spans="12:16" s="3107" customFormat="1">
      <c r="L2829" s="3109"/>
      <c r="M2829" s="3109"/>
      <c r="N2829" s="3109"/>
      <c r="P2829" s="2659"/>
    </row>
    <row r="2830" spans="12:16" s="3107" customFormat="1">
      <c r="L2830" s="3109"/>
      <c r="M2830" s="3109"/>
      <c r="N2830" s="3109"/>
      <c r="P2830" s="2659"/>
    </row>
    <row r="2831" spans="12:16" s="3107" customFormat="1">
      <c r="L2831" s="3109"/>
      <c r="M2831" s="3109"/>
      <c r="N2831" s="3109"/>
      <c r="P2831" s="2659"/>
    </row>
    <row r="2832" spans="12:16" s="3107" customFormat="1">
      <c r="L2832" s="3109"/>
      <c r="M2832" s="3109"/>
      <c r="N2832" s="3109"/>
      <c r="P2832" s="2659"/>
    </row>
    <row r="2833" spans="12:16" s="3107" customFormat="1">
      <c r="L2833" s="3109"/>
      <c r="M2833" s="3109"/>
      <c r="N2833" s="3109"/>
      <c r="P2833" s="2659"/>
    </row>
    <row r="2834" spans="12:16" s="3107" customFormat="1">
      <c r="L2834" s="3109"/>
      <c r="M2834" s="3109"/>
      <c r="N2834" s="3109"/>
      <c r="P2834" s="2659"/>
    </row>
    <row r="2835" spans="12:16" s="3107" customFormat="1">
      <c r="L2835" s="3109"/>
      <c r="M2835" s="3109"/>
      <c r="N2835" s="3109"/>
      <c r="P2835" s="2659"/>
    </row>
    <row r="2836" spans="12:16" s="3107" customFormat="1">
      <c r="L2836" s="3109"/>
      <c r="M2836" s="3109"/>
      <c r="N2836" s="3109"/>
      <c r="P2836" s="2659"/>
    </row>
    <row r="2837" spans="12:16" s="3107" customFormat="1">
      <c r="L2837" s="3109"/>
      <c r="M2837" s="3109"/>
      <c r="N2837" s="3109"/>
      <c r="P2837" s="2659"/>
    </row>
    <row r="2838" spans="12:16" s="3107" customFormat="1">
      <c r="L2838" s="3109"/>
      <c r="M2838" s="3109"/>
      <c r="N2838" s="3109"/>
      <c r="P2838" s="2659"/>
    </row>
    <row r="2839" spans="12:16" s="3107" customFormat="1">
      <c r="L2839" s="3109"/>
      <c r="M2839" s="3109"/>
      <c r="N2839" s="3109"/>
      <c r="P2839" s="2659"/>
    </row>
    <row r="2840" spans="12:16" s="3107" customFormat="1">
      <c r="L2840" s="3109"/>
      <c r="M2840" s="3109"/>
      <c r="N2840" s="3109"/>
      <c r="P2840" s="2659"/>
    </row>
    <row r="2841" spans="12:16" s="3107" customFormat="1">
      <c r="L2841" s="3109"/>
      <c r="M2841" s="3109"/>
      <c r="N2841" s="3109"/>
      <c r="P2841" s="2659"/>
    </row>
    <row r="2842" spans="12:16" s="3107" customFormat="1">
      <c r="L2842" s="3109"/>
      <c r="M2842" s="3109"/>
      <c r="N2842" s="3109"/>
      <c r="P2842" s="2659"/>
    </row>
    <row r="2843" spans="12:16" s="3107" customFormat="1">
      <c r="L2843" s="3109"/>
      <c r="M2843" s="3109"/>
      <c r="N2843" s="3109"/>
      <c r="P2843" s="2659"/>
    </row>
    <row r="2844" spans="12:16" s="3107" customFormat="1">
      <c r="L2844" s="3109"/>
      <c r="M2844" s="3109"/>
      <c r="N2844" s="3109"/>
      <c r="P2844" s="2659"/>
    </row>
    <row r="2845" spans="12:16" s="3107" customFormat="1">
      <c r="L2845" s="3109"/>
      <c r="M2845" s="3109"/>
      <c r="N2845" s="3109"/>
      <c r="P2845" s="2659"/>
    </row>
    <row r="2846" spans="12:16" s="3107" customFormat="1">
      <c r="L2846" s="3109"/>
      <c r="M2846" s="3109"/>
      <c r="N2846" s="3109"/>
      <c r="P2846" s="2659"/>
    </row>
    <row r="2847" spans="12:16" s="3107" customFormat="1">
      <c r="L2847" s="3109"/>
      <c r="M2847" s="3109"/>
      <c r="N2847" s="3109"/>
      <c r="P2847" s="2659"/>
    </row>
    <row r="2848" spans="12:16" s="3107" customFormat="1">
      <c r="L2848" s="3109"/>
      <c r="M2848" s="3109"/>
      <c r="N2848" s="3109"/>
      <c r="P2848" s="2659"/>
    </row>
    <row r="2849" spans="12:16" s="3107" customFormat="1">
      <c r="L2849" s="3109"/>
      <c r="M2849" s="3109"/>
      <c r="N2849" s="3109"/>
      <c r="P2849" s="2659"/>
    </row>
    <row r="2850" spans="12:16" s="3107" customFormat="1">
      <c r="L2850" s="3109"/>
      <c r="M2850" s="3109"/>
      <c r="N2850" s="3109"/>
      <c r="P2850" s="2659"/>
    </row>
    <row r="2851" spans="12:16" s="3107" customFormat="1">
      <c r="L2851" s="3109"/>
      <c r="M2851" s="3109"/>
      <c r="N2851" s="3109"/>
      <c r="P2851" s="2659"/>
    </row>
    <row r="2852" spans="12:16" s="3107" customFormat="1">
      <c r="L2852" s="3109"/>
      <c r="M2852" s="3109"/>
      <c r="N2852" s="3109"/>
      <c r="P2852" s="2659"/>
    </row>
    <row r="2853" spans="12:16" s="3107" customFormat="1">
      <c r="L2853" s="3109"/>
      <c r="M2853" s="3109"/>
      <c r="N2853" s="3109"/>
      <c r="P2853" s="2659"/>
    </row>
    <row r="2854" spans="12:16" s="3107" customFormat="1">
      <c r="L2854" s="3109"/>
      <c r="M2854" s="3109"/>
      <c r="N2854" s="3109"/>
      <c r="P2854" s="2659"/>
    </row>
    <row r="2855" spans="12:16" s="3107" customFormat="1">
      <c r="L2855" s="3109"/>
      <c r="M2855" s="3109"/>
      <c r="N2855" s="3109"/>
      <c r="P2855" s="2659"/>
    </row>
    <row r="2856" spans="12:16" s="3107" customFormat="1">
      <c r="L2856" s="3109"/>
      <c r="M2856" s="3109"/>
      <c r="N2856" s="3109"/>
      <c r="P2856" s="2659"/>
    </row>
    <row r="2857" spans="12:16" s="3107" customFormat="1">
      <c r="L2857" s="3109"/>
      <c r="M2857" s="3109"/>
      <c r="N2857" s="3109"/>
      <c r="P2857" s="2659"/>
    </row>
    <row r="2858" spans="12:16" s="3107" customFormat="1">
      <c r="L2858" s="3109"/>
      <c r="M2858" s="3109"/>
      <c r="N2858" s="3109"/>
      <c r="P2858" s="2659"/>
    </row>
    <row r="2859" spans="12:16" s="3107" customFormat="1">
      <c r="L2859" s="3109"/>
      <c r="M2859" s="3109"/>
      <c r="N2859" s="3109"/>
      <c r="P2859" s="2659"/>
    </row>
    <row r="2860" spans="12:16" s="3107" customFormat="1">
      <c r="L2860" s="3109"/>
      <c r="M2860" s="3109"/>
      <c r="N2860" s="3109"/>
      <c r="P2860" s="2659"/>
    </row>
    <row r="2861" spans="12:16" s="3107" customFormat="1">
      <c r="L2861" s="3109"/>
      <c r="M2861" s="3109"/>
      <c r="N2861" s="3109"/>
      <c r="P2861" s="2659"/>
    </row>
    <row r="2862" spans="12:16" s="3107" customFormat="1">
      <c r="L2862" s="3109"/>
      <c r="M2862" s="3109"/>
      <c r="N2862" s="3109"/>
      <c r="P2862" s="2659"/>
    </row>
    <row r="2863" spans="12:16" s="3107" customFormat="1">
      <c r="L2863" s="3109"/>
      <c r="M2863" s="3109"/>
      <c r="N2863" s="3109"/>
      <c r="P2863" s="2659"/>
    </row>
    <row r="2864" spans="12:16" s="3107" customFormat="1">
      <c r="L2864" s="3109"/>
      <c r="M2864" s="3109"/>
      <c r="N2864" s="3109"/>
      <c r="P2864" s="2659"/>
    </row>
    <row r="2865" spans="12:16" s="3107" customFormat="1">
      <c r="L2865" s="3109"/>
      <c r="M2865" s="3109"/>
      <c r="N2865" s="3109"/>
      <c r="P2865" s="2659"/>
    </row>
    <row r="2866" spans="12:16" s="3107" customFormat="1">
      <c r="L2866" s="3109"/>
      <c r="M2866" s="3109"/>
      <c r="N2866" s="3109"/>
      <c r="P2866" s="2659"/>
    </row>
    <row r="2867" spans="12:16" s="3107" customFormat="1">
      <c r="L2867" s="3109"/>
      <c r="M2867" s="3109"/>
      <c r="N2867" s="3109"/>
      <c r="P2867" s="2659"/>
    </row>
    <row r="2868" spans="12:16" s="3107" customFormat="1">
      <c r="L2868" s="3109"/>
      <c r="M2868" s="3109"/>
      <c r="N2868" s="3109"/>
      <c r="P2868" s="2659"/>
    </row>
    <row r="2869" spans="12:16" s="3107" customFormat="1">
      <c r="L2869" s="3109"/>
      <c r="M2869" s="3109"/>
      <c r="N2869" s="3109"/>
      <c r="P2869" s="2659"/>
    </row>
    <row r="2870" spans="12:16" s="3107" customFormat="1">
      <c r="L2870" s="3109"/>
      <c r="M2870" s="3109"/>
      <c r="N2870" s="3109"/>
      <c r="P2870" s="2659"/>
    </row>
    <row r="2871" spans="12:16" s="3107" customFormat="1">
      <c r="L2871" s="3109"/>
      <c r="M2871" s="3109"/>
      <c r="N2871" s="3109"/>
      <c r="P2871" s="2659"/>
    </row>
    <row r="2872" spans="12:16" s="3107" customFormat="1">
      <c r="L2872" s="3109"/>
      <c r="M2872" s="3109"/>
      <c r="N2872" s="3109"/>
      <c r="P2872" s="2659"/>
    </row>
    <row r="2873" spans="12:16" s="3107" customFormat="1">
      <c r="L2873" s="3109"/>
      <c r="M2873" s="3109"/>
      <c r="N2873" s="3109"/>
      <c r="P2873" s="2659"/>
    </row>
    <row r="2874" spans="12:16" s="3107" customFormat="1">
      <c r="L2874" s="3109"/>
      <c r="M2874" s="3109"/>
      <c r="N2874" s="3109"/>
      <c r="P2874" s="2659"/>
    </row>
    <row r="2875" spans="12:16" s="3107" customFormat="1">
      <c r="L2875" s="3109"/>
      <c r="M2875" s="3109"/>
      <c r="N2875" s="3109"/>
      <c r="P2875" s="2659"/>
    </row>
    <row r="2876" spans="12:16" s="3107" customFormat="1">
      <c r="L2876" s="3109"/>
      <c r="M2876" s="3109"/>
      <c r="N2876" s="3109"/>
      <c r="P2876" s="2659"/>
    </row>
    <row r="2877" spans="12:16" s="3107" customFormat="1">
      <c r="L2877" s="3109"/>
      <c r="M2877" s="3109"/>
      <c r="N2877" s="3109"/>
      <c r="P2877" s="2659"/>
    </row>
    <row r="2878" spans="12:16" s="3107" customFormat="1">
      <c r="L2878" s="3109"/>
      <c r="M2878" s="3109"/>
      <c r="N2878" s="3109"/>
      <c r="P2878" s="2659"/>
    </row>
    <row r="2879" spans="12:16" s="3107" customFormat="1">
      <c r="L2879" s="3109"/>
      <c r="M2879" s="3109"/>
      <c r="N2879" s="3109"/>
      <c r="P2879" s="2659"/>
    </row>
    <row r="2880" spans="12:16" s="3107" customFormat="1">
      <c r="L2880" s="3109"/>
      <c r="M2880" s="3109"/>
      <c r="N2880" s="3109"/>
      <c r="P2880" s="2659"/>
    </row>
    <row r="2881" spans="12:16" s="3107" customFormat="1">
      <c r="L2881" s="3109"/>
      <c r="M2881" s="3109"/>
      <c r="N2881" s="3109"/>
      <c r="P2881" s="2659"/>
    </row>
    <row r="2882" spans="12:16" s="3107" customFormat="1">
      <c r="L2882" s="3109"/>
      <c r="M2882" s="3109"/>
      <c r="N2882" s="3109"/>
      <c r="P2882" s="2659"/>
    </row>
    <row r="2883" spans="12:16" s="3107" customFormat="1">
      <c r="L2883" s="3109"/>
      <c r="M2883" s="3109"/>
      <c r="N2883" s="3109"/>
      <c r="P2883" s="2659"/>
    </row>
    <row r="2884" spans="12:16" s="3107" customFormat="1">
      <c r="L2884" s="3109"/>
      <c r="M2884" s="3109"/>
      <c r="N2884" s="3109"/>
      <c r="P2884" s="2659"/>
    </row>
    <row r="2885" spans="12:16" s="3107" customFormat="1">
      <c r="L2885" s="3109"/>
      <c r="M2885" s="3109"/>
      <c r="N2885" s="3109"/>
      <c r="P2885" s="2659"/>
    </row>
    <row r="2886" spans="12:16" s="3107" customFormat="1">
      <c r="L2886" s="3109"/>
      <c r="M2886" s="3109"/>
      <c r="N2886" s="3109"/>
      <c r="P2886" s="2659"/>
    </row>
    <row r="2887" spans="12:16" s="3107" customFormat="1">
      <c r="L2887" s="3109"/>
      <c r="M2887" s="3109"/>
      <c r="N2887" s="3109"/>
      <c r="P2887" s="2659"/>
    </row>
    <row r="2888" spans="12:16" s="3107" customFormat="1">
      <c r="L2888" s="3109"/>
      <c r="M2888" s="3109"/>
      <c r="N2888" s="3109"/>
      <c r="P2888" s="2659"/>
    </row>
    <row r="2889" spans="12:16" s="3107" customFormat="1">
      <c r="L2889" s="3109"/>
      <c r="M2889" s="3109"/>
      <c r="N2889" s="3109"/>
      <c r="P2889" s="2659"/>
    </row>
    <row r="2890" spans="12:16" s="3107" customFormat="1">
      <c r="L2890" s="3109"/>
      <c r="M2890" s="3109"/>
      <c r="N2890" s="3109"/>
      <c r="P2890" s="2659"/>
    </row>
    <row r="2891" spans="12:16" s="3107" customFormat="1">
      <c r="L2891" s="3109"/>
      <c r="M2891" s="3109"/>
      <c r="N2891" s="3109"/>
      <c r="P2891" s="2659"/>
    </row>
    <row r="2892" spans="12:16" s="3107" customFormat="1">
      <c r="L2892" s="3109"/>
      <c r="M2892" s="3109"/>
      <c r="N2892" s="3109"/>
      <c r="P2892" s="2659"/>
    </row>
    <row r="2893" spans="12:16" s="3107" customFormat="1">
      <c r="L2893" s="3109"/>
      <c r="M2893" s="3109"/>
      <c r="N2893" s="3109"/>
      <c r="P2893" s="2659"/>
    </row>
    <row r="2894" spans="12:16" s="3107" customFormat="1">
      <c r="L2894" s="3109"/>
      <c r="M2894" s="3109"/>
      <c r="N2894" s="3109"/>
      <c r="P2894" s="2659"/>
    </row>
    <row r="2895" spans="12:16" s="3107" customFormat="1">
      <c r="L2895" s="3109"/>
      <c r="M2895" s="3109"/>
      <c r="N2895" s="3109"/>
      <c r="P2895" s="2659"/>
    </row>
    <row r="2896" spans="12:16" s="3107" customFormat="1">
      <c r="L2896" s="3109"/>
      <c r="M2896" s="3109"/>
      <c r="N2896" s="3109"/>
      <c r="P2896" s="2659"/>
    </row>
    <row r="2897" spans="12:16" s="3107" customFormat="1">
      <c r="L2897" s="3109"/>
      <c r="M2897" s="3109"/>
      <c r="N2897" s="3109"/>
      <c r="P2897" s="2659"/>
    </row>
    <row r="2898" spans="12:16" s="3107" customFormat="1">
      <c r="L2898" s="3109"/>
      <c r="M2898" s="3109"/>
      <c r="N2898" s="3109"/>
      <c r="P2898" s="2659"/>
    </row>
    <row r="2899" spans="12:16" s="3107" customFormat="1">
      <c r="L2899" s="3109"/>
      <c r="M2899" s="3109"/>
      <c r="N2899" s="3109"/>
      <c r="P2899" s="2659"/>
    </row>
    <row r="2900" spans="12:16" s="3107" customFormat="1">
      <c r="L2900" s="3109"/>
      <c r="M2900" s="3109"/>
      <c r="N2900" s="3109"/>
      <c r="P2900" s="2659"/>
    </row>
    <row r="2901" spans="12:16" s="3107" customFormat="1">
      <c r="L2901" s="3109"/>
      <c r="M2901" s="3109"/>
      <c r="N2901" s="3109"/>
      <c r="P2901" s="2659"/>
    </row>
    <row r="2902" spans="12:16" s="3107" customFormat="1">
      <c r="L2902" s="3109"/>
      <c r="M2902" s="3109"/>
      <c r="N2902" s="3109"/>
      <c r="P2902" s="2659"/>
    </row>
    <row r="2903" spans="12:16" s="3107" customFormat="1">
      <c r="L2903" s="3109"/>
      <c r="M2903" s="3109"/>
      <c r="N2903" s="3109"/>
      <c r="P2903" s="2659"/>
    </row>
    <row r="2904" spans="12:16" s="3107" customFormat="1">
      <c r="L2904" s="3109"/>
      <c r="M2904" s="3109"/>
      <c r="N2904" s="3109"/>
      <c r="P2904" s="2659"/>
    </row>
    <row r="2905" spans="12:16" s="3107" customFormat="1">
      <c r="L2905" s="3109"/>
      <c r="M2905" s="3109"/>
      <c r="N2905" s="3109"/>
      <c r="P2905" s="2659"/>
    </row>
    <row r="2906" spans="12:16" s="3107" customFormat="1">
      <c r="L2906" s="3109"/>
      <c r="M2906" s="3109"/>
      <c r="N2906" s="3109"/>
      <c r="P2906" s="2659"/>
    </row>
    <row r="2907" spans="12:16" s="3107" customFormat="1">
      <c r="L2907" s="3109"/>
      <c r="M2907" s="3109"/>
      <c r="N2907" s="3109"/>
      <c r="P2907" s="2659"/>
    </row>
    <row r="2908" spans="12:16" s="3107" customFormat="1">
      <c r="L2908" s="3109"/>
      <c r="M2908" s="3109"/>
      <c r="N2908" s="3109"/>
      <c r="P2908" s="2659"/>
    </row>
    <row r="2909" spans="12:16" s="3107" customFormat="1">
      <c r="L2909" s="3109"/>
      <c r="M2909" s="3109"/>
      <c r="N2909" s="3109"/>
      <c r="P2909" s="2659"/>
    </row>
    <row r="2910" spans="12:16" s="3107" customFormat="1">
      <c r="L2910" s="3109"/>
      <c r="M2910" s="3109"/>
      <c r="N2910" s="3109"/>
      <c r="P2910" s="2659"/>
    </row>
    <row r="2911" spans="12:16" s="3107" customFormat="1">
      <c r="L2911" s="3109"/>
      <c r="M2911" s="3109"/>
      <c r="N2911" s="3109"/>
      <c r="P2911" s="2659"/>
    </row>
    <row r="2912" spans="12:16" s="3107" customFormat="1">
      <c r="L2912" s="3109"/>
      <c r="M2912" s="3109"/>
      <c r="N2912" s="3109"/>
      <c r="P2912" s="2659"/>
    </row>
    <row r="2913" spans="12:16" s="3107" customFormat="1">
      <c r="L2913" s="3109"/>
      <c r="M2913" s="3109"/>
      <c r="N2913" s="3109"/>
      <c r="P2913" s="2659"/>
    </row>
    <row r="2914" spans="12:16" s="3107" customFormat="1">
      <c r="L2914" s="3109"/>
      <c r="M2914" s="3109"/>
      <c r="N2914" s="3109"/>
      <c r="P2914" s="2659"/>
    </row>
    <row r="2915" spans="12:16" s="3107" customFormat="1">
      <c r="L2915" s="3109"/>
      <c r="M2915" s="3109"/>
      <c r="N2915" s="3109"/>
      <c r="P2915" s="2659"/>
    </row>
    <row r="2916" spans="12:16" s="3107" customFormat="1">
      <c r="L2916" s="3109"/>
      <c r="M2916" s="3109"/>
      <c r="N2916" s="3109"/>
      <c r="P2916" s="2659"/>
    </row>
    <row r="2917" spans="12:16" s="3107" customFormat="1">
      <c r="L2917" s="3109"/>
      <c r="M2917" s="3109"/>
      <c r="N2917" s="3109"/>
      <c r="P2917" s="2659"/>
    </row>
    <row r="2918" spans="12:16" s="3107" customFormat="1">
      <c r="L2918" s="3109"/>
      <c r="M2918" s="3109"/>
      <c r="N2918" s="3109"/>
      <c r="P2918" s="2659"/>
    </row>
    <row r="2919" spans="12:16" s="3107" customFormat="1">
      <c r="L2919" s="3109"/>
      <c r="M2919" s="3109"/>
      <c r="N2919" s="3109"/>
      <c r="P2919" s="2659"/>
    </row>
    <row r="2920" spans="12:16" s="3107" customFormat="1">
      <c r="L2920" s="3109"/>
      <c r="M2920" s="3109"/>
      <c r="N2920" s="3109"/>
      <c r="P2920" s="2659"/>
    </row>
    <row r="2921" spans="12:16" s="3107" customFormat="1">
      <c r="L2921" s="3109"/>
      <c r="M2921" s="3109"/>
      <c r="N2921" s="3109"/>
      <c r="P2921" s="2659"/>
    </row>
    <row r="2922" spans="12:16" s="3107" customFormat="1">
      <c r="L2922" s="3109"/>
      <c r="M2922" s="3109"/>
      <c r="N2922" s="3109"/>
      <c r="P2922" s="2659"/>
    </row>
    <row r="2923" spans="12:16" s="3107" customFormat="1">
      <c r="L2923" s="3109"/>
      <c r="M2923" s="3109"/>
      <c r="N2923" s="3109"/>
      <c r="P2923" s="2659"/>
    </row>
    <row r="2924" spans="12:16" s="3107" customFormat="1">
      <c r="L2924" s="3109"/>
      <c r="M2924" s="3109"/>
      <c r="N2924" s="3109"/>
      <c r="P2924" s="2659"/>
    </row>
    <row r="2925" spans="12:16" s="3107" customFormat="1">
      <c r="L2925" s="3109"/>
      <c r="M2925" s="3109"/>
      <c r="N2925" s="3109"/>
      <c r="P2925" s="2659"/>
    </row>
    <row r="2926" spans="12:16" s="3107" customFormat="1">
      <c r="L2926" s="3109"/>
      <c r="M2926" s="3109"/>
      <c r="N2926" s="3109"/>
      <c r="P2926" s="2659"/>
    </row>
    <row r="2927" spans="12:16" s="3107" customFormat="1">
      <c r="L2927" s="3109"/>
      <c r="M2927" s="3109"/>
      <c r="N2927" s="3109"/>
      <c r="P2927" s="2659"/>
    </row>
    <row r="2928" spans="12:16" s="3107" customFormat="1">
      <c r="L2928" s="3109"/>
      <c r="M2928" s="3109"/>
      <c r="N2928" s="3109"/>
      <c r="P2928" s="2659"/>
    </row>
    <row r="2929" spans="12:16" s="3107" customFormat="1">
      <c r="L2929" s="3109"/>
      <c r="M2929" s="3109"/>
      <c r="N2929" s="3109"/>
      <c r="P2929" s="2659"/>
    </row>
    <row r="2930" spans="12:16" s="3107" customFormat="1">
      <c r="L2930" s="3109"/>
      <c r="M2930" s="3109"/>
      <c r="N2930" s="3109"/>
      <c r="P2930" s="2659"/>
    </row>
    <row r="2931" spans="12:16" s="3107" customFormat="1">
      <c r="L2931" s="3109"/>
      <c r="M2931" s="3109"/>
      <c r="N2931" s="3109"/>
      <c r="P2931" s="2659"/>
    </row>
    <row r="2932" spans="12:16" s="3107" customFormat="1">
      <c r="L2932" s="3109"/>
      <c r="M2932" s="3109"/>
      <c r="N2932" s="3109"/>
      <c r="P2932" s="2659"/>
    </row>
    <row r="2933" spans="12:16" s="3107" customFormat="1">
      <c r="L2933" s="3109"/>
      <c r="M2933" s="3109"/>
      <c r="N2933" s="3109"/>
      <c r="P2933" s="2659"/>
    </row>
    <row r="2934" spans="12:16" s="3107" customFormat="1">
      <c r="L2934" s="3109"/>
      <c r="M2934" s="3109"/>
      <c r="N2934" s="3109"/>
      <c r="P2934" s="2659"/>
    </row>
    <row r="2935" spans="12:16" s="3107" customFormat="1">
      <c r="L2935" s="3109"/>
      <c r="M2935" s="3109"/>
      <c r="N2935" s="3109"/>
      <c r="P2935" s="2659"/>
    </row>
    <row r="2936" spans="12:16" s="3107" customFormat="1">
      <c r="L2936" s="3109"/>
      <c r="M2936" s="3109"/>
      <c r="N2936" s="3109"/>
      <c r="P2936" s="2659"/>
    </row>
    <row r="2937" spans="12:16" s="3107" customFormat="1">
      <c r="L2937" s="3109"/>
      <c r="M2937" s="3109"/>
      <c r="N2937" s="3109"/>
      <c r="P2937" s="2659"/>
    </row>
    <row r="2938" spans="12:16" s="3107" customFormat="1">
      <c r="L2938" s="3109"/>
      <c r="M2938" s="3109"/>
      <c r="N2938" s="3109"/>
      <c r="P2938" s="2659"/>
    </row>
    <row r="2939" spans="12:16" s="3107" customFormat="1">
      <c r="L2939" s="3109"/>
      <c r="M2939" s="3109"/>
      <c r="N2939" s="3109"/>
      <c r="P2939" s="2659"/>
    </row>
    <row r="2940" spans="12:16" s="3107" customFormat="1">
      <c r="L2940" s="3109"/>
      <c r="M2940" s="3109"/>
      <c r="N2940" s="3109"/>
      <c r="P2940" s="2659"/>
    </row>
    <row r="2941" spans="12:16" s="3107" customFormat="1">
      <c r="L2941" s="3109"/>
      <c r="M2941" s="3109"/>
      <c r="N2941" s="3109"/>
      <c r="P2941" s="2659"/>
    </row>
    <row r="2942" spans="12:16" s="3107" customFormat="1">
      <c r="L2942" s="3109"/>
      <c r="M2942" s="3109"/>
      <c r="N2942" s="3109"/>
      <c r="P2942" s="2659"/>
    </row>
    <row r="2943" spans="12:16" s="3107" customFormat="1">
      <c r="L2943" s="3109"/>
      <c r="M2943" s="3109"/>
      <c r="N2943" s="3109"/>
      <c r="P2943" s="2659"/>
    </row>
    <row r="2944" spans="12:16" s="3107" customFormat="1">
      <c r="L2944" s="3109"/>
      <c r="M2944" s="3109"/>
      <c r="N2944" s="3109"/>
      <c r="P2944" s="2659"/>
    </row>
    <row r="2945" spans="12:16" s="3107" customFormat="1">
      <c r="L2945" s="3109"/>
      <c r="M2945" s="3109"/>
      <c r="N2945" s="3109"/>
      <c r="P2945" s="2659"/>
    </row>
    <row r="2946" spans="12:16" s="3107" customFormat="1">
      <c r="L2946" s="3109"/>
      <c r="M2946" s="3109"/>
      <c r="N2946" s="3109"/>
      <c r="P2946" s="2659"/>
    </row>
    <row r="2947" spans="12:16" s="3107" customFormat="1">
      <c r="L2947" s="3109"/>
      <c r="M2947" s="3109"/>
      <c r="N2947" s="3109"/>
      <c r="P2947" s="2659"/>
    </row>
    <row r="2948" spans="12:16" s="3107" customFormat="1">
      <c r="L2948" s="3109"/>
      <c r="M2948" s="3109"/>
      <c r="N2948" s="3109"/>
      <c r="P2948" s="2659"/>
    </row>
    <row r="2949" spans="12:16" s="3107" customFormat="1">
      <c r="L2949" s="3109"/>
      <c r="M2949" s="3109"/>
      <c r="N2949" s="3109"/>
      <c r="P2949" s="2659"/>
    </row>
    <row r="2950" spans="12:16" s="3107" customFormat="1">
      <c r="L2950" s="3109"/>
      <c r="M2950" s="3109"/>
      <c r="N2950" s="3109"/>
      <c r="P2950" s="2659"/>
    </row>
    <row r="2951" spans="12:16" s="3107" customFormat="1">
      <c r="L2951" s="3109"/>
      <c r="M2951" s="3109"/>
      <c r="N2951" s="3109"/>
      <c r="P2951" s="2659"/>
    </row>
    <row r="2952" spans="12:16" s="3107" customFormat="1">
      <c r="L2952" s="3109"/>
      <c r="M2952" s="3109"/>
      <c r="N2952" s="3109"/>
      <c r="P2952" s="2659"/>
    </row>
    <row r="2953" spans="12:16" s="3107" customFormat="1">
      <c r="L2953" s="3109"/>
      <c r="M2953" s="3109"/>
      <c r="N2953" s="3109"/>
      <c r="P2953" s="2659"/>
    </row>
    <row r="2954" spans="12:16" s="3107" customFormat="1">
      <c r="L2954" s="3109"/>
      <c r="M2954" s="3109"/>
      <c r="N2954" s="3109"/>
      <c r="P2954" s="2659"/>
    </row>
    <row r="2955" spans="12:16" s="3107" customFormat="1">
      <c r="L2955" s="3109"/>
      <c r="M2955" s="3109"/>
      <c r="N2955" s="3109"/>
      <c r="P2955" s="2659"/>
    </row>
    <row r="2956" spans="12:16" s="3107" customFormat="1">
      <c r="L2956" s="3109"/>
      <c r="M2956" s="3109"/>
      <c r="N2956" s="3109"/>
      <c r="P2956" s="2659"/>
    </row>
    <row r="2957" spans="12:16" s="3107" customFormat="1">
      <c r="L2957" s="3109"/>
      <c r="M2957" s="3109"/>
      <c r="N2957" s="3109"/>
      <c r="P2957" s="2659"/>
    </row>
    <row r="2958" spans="12:16" s="3107" customFormat="1">
      <c r="L2958" s="3109"/>
      <c r="M2958" s="3109"/>
      <c r="N2958" s="3109"/>
      <c r="P2958" s="2659"/>
    </row>
    <row r="2959" spans="12:16" s="3107" customFormat="1">
      <c r="L2959" s="3109"/>
      <c r="M2959" s="3109"/>
      <c r="N2959" s="3109"/>
      <c r="P2959" s="2659"/>
    </row>
    <row r="2960" spans="12:16" s="3107" customFormat="1">
      <c r="L2960" s="3109"/>
      <c r="M2960" s="3109"/>
      <c r="N2960" s="3109"/>
      <c r="P2960" s="2659"/>
    </row>
    <row r="2961" spans="12:16" s="3107" customFormat="1">
      <c r="L2961" s="3109"/>
      <c r="M2961" s="3109"/>
      <c r="N2961" s="3109"/>
      <c r="P2961" s="2659"/>
    </row>
    <row r="2962" spans="12:16" s="3107" customFormat="1">
      <c r="L2962" s="3109"/>
      <c r="M2962" s="3109"/>
      <c r="N2962" s="3109"/>
      <c r="P2962" s="2659"/>
    </row>
    <row r="2963" spans="12:16" s="3107" customFormat="1">
      <c r="L2963" s="3109"/>
      <c r="M2963" s="3109"/>
      <c r="N2963" s="3109"/>
      <c r="P2963" s="2659"/>
    </row>
    <row r="2964" spans="12:16" s="3107" customFormat="1">
      <c r="L2964" s="3109"/>
      <c r="M2964" s="3109"/>
      <c r="N2964" s="3109"/>
      <c r="P2964" s="2659"/>
    </row>
    <row r="2965" spans="12:16" s="3107" customFormat="1">
      <c r="L2965" s="3109"/>
      <c r="M2965" s="3109"/>
      <c r="N2965" s="3109"/>
      <c r="P2965" s="2659"/>
    </row>
    <row r="2966" spans="12:16" s="3107" customFormat="1">
      <c r="L2966" s="3109"/>
      <c r="M2966" s="3109"/>
      <c r="N2966" s="3109"/>
      <c r="P2966" s="2659"/>
    </row>
    <row r="2967" spans="12:16" s="3107" customFormat="1">
      <c r="L2967" s="3109"/>
      <c r="M2967" s="3109"/>
      <c r="N2967" s="3109"/>
      <c r="P2967" s="2659"/>
    </row>
    <row r="2968" spans="12:16" s="3107" customFormat="1">
      <c r="L2968" s="3109"/>
      <c r="M2968" s="3109"/>
      <c r="N2968" s="3109"/>
      <c r="P2968" s="2659"/>
    </row>
    <row r="2969" spans="12:16" s="3107" customFormat="1">
      <c r="L2969" s="3109"/>
      <c r="M2969" s="3109"/>
      <c r="N2969" s="3109"/>
      <c r="P2969" s="2659"/>
    </row>
    <row r="2970" spans="12:16" s="3107" customFormat="1">
      <c r="L2970" s="3109"/>
      <c r="M2970" s="3109"/>
      <c r="N2970" s="3109"/>
      <c r="P2970" s="2659"/>
    </row>
    <row r="2971" spans="12:16" s="3107" customFormat="1">
      <c r="L2971" s="3109"/>
      <c r="M2971" s="3109"/>
      <c r="N2971" s="3109"/>
      <c r="P2971" s="2659"/>
    </row>
    <row r="2972" spans="12:16" s="3107" customFormat="1">
      <c r="L2972" s="3109"/>
      <c r="M2972" s="3109"/>
      <c r="N2972" s="3109"/>
      <c r="P2972" s="2659"/>
    </row>
    <row r="2973" spans="12:16" s="3107" customFormat="1">
      <c r="L2973" s="3109"/>
      <c r="M2973" s="3109"/>
      <c r="N2973" s="3109"/>
      <c r="P2973" s="2659"/>
    </row>
    <row r="2974" spans="12:16" s="3107" customFormat="1">
      <c r="L2974" s="3109"/>
      <c r="M2974" s="3109"/>
      <c r="N2974" s="3109"/>
      <c r="P2974" s="2659"/>
    </row>
    <row r="2975" spans="12:16" s="3107" customFormat="1">
      <c r="L2975" s="3109"/>
      <c r="M2975" s="3109"/>
      <c r="N2975" s="3109"/>
      <c r="P2975" s="2659"/>
    </row>
    <row r="2976" spans="12:16" s="3107" customFormat="1">
      <c r="L2976" s="3109"/>
      <c r="M2976" s="3109"/>
      <c r="N2976" s="3109"/>
      <c r="P2976" s="2659"/>
    </row>
    <row r="2977" spans="12:16" s="3107" customFormat="1">
      <c r="L2977" s="3109"/>
      <c r="M2977" s="3109"/>
      <c r="N2977" s="3109"/>
      <c r="P2977" s="2659"/>
    </row>
    <row r="2978" spans="12:16" s="3107" customFormat="1">
      <c r="L2978" s="3109"/>
      <c r="M2978" s="3109"/>
      <c r="N2978" s="3109"/>
      <c r="P2978" s="2659"/>
    </row>
    <row r="2979" spans="12:16" s="3107" customFormat="1">
      <c r="L2979" s="3109"/>
      <c r="M2979" s="3109"/>
      <c r="N2979" s="3109"/>
      <c r="P2979" s="2659"/>
    </row>
    <row r="2980" spans="12:16" s="3107" customFormat="1">
      <c r="L2980" s="3109"/>
      <c r="M2980" s="3109"/>
      <c r="N2980" s="3109"/>
      <c r="P2980" s="2659"/>
    </row>
    <row r="2981" spans="12:16" s="3107" customFormat="1">
      <c r="L2981" s="3109"/>
      <c r="M2981" s="3109"/>
      <c r="N2981" s="3109"/>
      <c r="P2981" s="2659"/>
    </row>
    <row r="2982" spans="12:16" s="3107" customFormat="1">
      <c r="L2982" s="3109"/>
      <c r="M2982" s="3109"/>
      <c r="N2982" s="3109"/>
      <c r="P2982" s="2659"/>
    </row>
    <row r="2983" spans="12:16" s="3107" customFormat="1">
      <c r="L2983" s="3109"/>
      <c r="M2983" s="3109"/>
      <c r="N2983" s="3109"/>
      <c r="P2983" s="2659"/>
    </row>
    <row r="2984" spans="12:16" s="3107" customFormat="1">
      <c r="L2984" s="3109"/>
      <c r="M2984" s="3109"/>
      <c r="N2984" s="3109"/>
      <c r="P2984" s="2659"/>
    </row>
    <row r="2985" spans="12:16" s="3107" customFormat="1">
      <c r="L2985" s="3109"/>
      <c r="M2985" s="3109"/>
      <c r="N2985" s="3109"/>
      <c r="P2985" s="2659"/>
    </row>
    <row r="2986" spans="12:16" s="3107" customFormat="1">
      <c r="L2986" s="3109"/>
      <c r="M2986" s="3109"/>
      <c r="N2986" s="3109"/>
      <c r="P2986" s="2659"/>
    </row>
    <row r="2987" spans="12:16" s="3107" customFormat="1">
      <c r="L2987" s="3109"/>
      <c r="M2987" s="3109"/>
      <c r="N2987" s="3109"/>
      <c r="P2987" s="2659"/>
    </row>
    <row r="2988" spans="12:16" s="3107" customFormat="1">
      <c r="L2988" s="3109"/>
      <c r="M2988" s="3109"/>
      <c r="N2988" s="3109"/>
      <c r="P2988" s="2659"/>
    </row>
    <row r="2989" spans="12:16" s="3107" customFormat="1">
      <c r="L2989" s="3109"/>
      <c r="M2989" s="3109"/>
      <c r="N2989" s="3109"/>
      <c r="P2989" s="2659"/>
    </row>
    <row r="2990" spans="12:16" s="3107" customFormat="1">
      <c r="L2990" s="3109"/>
      <c r="M2990" s="3109"/>
      <c r="N2990" s="3109"/>
      <c r="P2990" s="2659"/>
    </row>
    <row r="2991" spans="12:16" s="3107" customFormat="1">
      <c r="L2991" s="3109"/>
      <c r="M2991" s="3109"/>
      <c r="N2991" s="3109"/>
      <c r="P2991" s="2659"/>
    </row>
    <row r="2992" spans="12:16" s="3107" customFormat="1">
      <c r="L2992" s="3109"/>
      <c r="M2992" s="3109"/>
      <c r="N2992" s="3109"/>
      <c r="P2992" s="2659"/>
    </row>
    <row r="2993" spans="12:16" s="3107" customFormat="1">
      <c r="L2993" s="3109"/>
      <c r="M2993" s="3109"/>
      <c r="N2993" s="3109"/>
      <c r="P2993" s="2659"/>
    </row>
    <row r="2994" spans="12:16" s="3107" customFormat="1">
      <c r="L2994" s="3109"/>
      <c r="M2994" s="3109"/>
      <c r="N2994" s="3109"/>
      <c r="P2994" s="2659"/>
    </row>
    <row r="2995" spans="12:16" s="3107" customFormat="1">
      <c r="L2995" s="3109"/>
      <c r="M2995" s="3109"/>
      <c r="N2995" s="3109"/>
      <c r="P2995" s="2659"/>
    </row>
    <row r="2996" spans="12:16" s="3107" customFormat="1">
      <c r="L2996" s="3109"/>
      <c r="M2996" s="3109"/>
      <c r="N2996" s="3109"/>
      <c r="P2996" s="2659"/>
    </row>
    <row r="2997" spans="12:16" s="3107" customFormat="1">
      <c r="L2997" s="3109"/>
      <c r="M2997" s="3109"/>
      <c r="N2997" s="3109"/>
      <c r="P2997" s="2659"/>
    </row>
    <row r="2998" spans="12:16" s="3107" customFormat="1">
      <c r="L2998" s="3109"/>
      <c r="M2998" s="3109"/>
      <c r="N2998" s="3109"/>
      <c r="P2998" s="2659"/>
    </row>
    <row r="2999" spans="12:16" s="3107" customFormat="1">
      <c r="L2999" s="3109"/>
      <c r="M2999" s="3109"/>
      <c r="N2999" s="3109"/>
      <c r="P2999" s="2659"/>
    </row>
    <row r="3000" spans="12:16" s="3107" customFormat="1">
      <c r="L3000" s="3109"/>
      <c r="M3000" s="3109"/>
      <c r="N3000" s="3109"/>
      <c r="P3000" s="2659"/>
    </row>
    <row r="3001" spans="12:16" s="3107" customFormat="1">
      <c r="L3001" s="3109"/>
      <c r="M3001" s="3109"/>
      <c r="N3001" s="3109"/>
      <c r="P3001" s="2659"/>
    </row>
    <row r="3002" spans="12:16" s="3107" customFormat="1">
      <c r="L3002" s="3109"/>
      <c r="M3002" s="3109"/>
      <c r="N3002" s="3109"/>
      <c r="P3002" s="2659"/>
    </row>
    <row r="3003" spans="12:16" s="3107" customFormat="1">
      <c r="L3003" s="3109"/>
      <c r="M3003" s="3109"/>
      <c r="N3003" s="3109"/>
      <c r="P3003" s="2659"/>
    </row>
    <row r="3004" spans="12:16" s="3107" customFormat="1">
      <c r="L3004" s="3109"/>
      <c r="M3004" s="3109"/>
      <c r="N3004" s="3109"/>
      <c r="P3004" s="2659"/>
    </row>
    <row r="3005" spans="12:16" s="3107" customFormat="1">
      <c r="L3005" s="3109"/>
      <c r="M3005" s="3109"/>
      <c r="N3005" s="3109"/>
      <c r="P3005" s="2659"/>
    </row>
    <row r="3006" spans="12:16" s="3107" customFormat="1">
      <c r="L3006" s="3109"/>
      <c r="M3006" s="3109"/>
      <c r="N3006" s="3109"/>
      <c r="P3006" s="2659"/>
    </row>
    <row r="3007" spans="12:16" s="3107" customFormat="1">
      <c r="L3007" s="3109"/>
      <c r="M3007" s="3109"/>
      <c r="N3007" s="3109"/>
      <c r="P3007" s="2659"/>
    </row>
    <row r="3008" spans="12:16" s="3107" customFormat="1">
      <c r="L3008" s="3109"/>
      <c r="M3008" s="3109"/>
      <c r="N3008" s="3109"/>
      <c r="P3008" s="2659"/>
    </row>
    <row r="3009" spans="12:16" s="3107" customFormat="1">
      <c r="L3009" s="3109"/>
      <c r="M3009" s="3109"/>
      <c r="N3009" s="3109"/>
      <c r="P3009" s="2659"/>
    </row>
    <row r="3010" spans="12:16" s="3107" customFormat="1">
      <c r="L3010" s="3109"/>
      <c r="M3010" s="3109"/>
      <c r="N3010" s="3109"/>
      <c r="P3010" s="2659"/>
    </row>
    <row r="3011" spans="12:16" s="3107" customFormat="1">
      <c r="L3011" s="3109"/>
      <c r="M3011" s="3109"/>
      <c r="N3011" s="3109"/>
      <c r="P3011" s="2659"/>
    </row>
    <row r="3012" spans="12:16" s="3107" customFormat="1">
      <c r="L3012" s="3109"/>
      <c r="M3012" s="3109"/>
      <c r="N3012" s="3109"/>
      <c r="P3012" s="2659"/>
    </row>
    <row r="3013" spans="12:16" s="3107" customFormat="1">
      <c r="L3013" s="3109"/>
      <c r="M3013" s="3109"/>
      <c r="N3013" s="3109"/>
      <c r="P3013" s="2659"/>
    </row>
    <row r="3014" spans="12:16" s="3107" customFormat="1">
      <c r="L3014" s="3109"/>
      <c r="M3014" s="3109"/>
      <c r="N3014" s="3109"/>
      <c r="P3014" s="2659"/>
    </row>
    <row r="3015" spans="12:16" s="3107" customFormat="1">
      <c r="L3015" s="3109"/>
      <c r="M3015" s="3109"/>
      <c r="N3015" s="3109"/>
      <c r="P3015" s="2659"/>
    </row>
    <row r="3016" spans="12:16" s="3107" customFormat="1">
      <c r="L3016" s="3109"/>
      <c r="M3016" s="3109"/>
      <c r="N3016" s="3109"/>
      <c r="P3016" s="2659"/>
    </row>
    <row r="3017" spans="12:16" s="3107" customFormat="1">
      <c r="L3017" s="3109"/>
      <c r="M3017" s="3109"/>
      <c r="N3017" s="3109"/>
      <c r="P3017" s="2659"/>
    </row>
    <row r="3018" spans="12:16" s="3107" customFormat="1">
      <c r="L3018" s="3109"/>
      <c r="M3018" s="3109"/>
      <c r="N3018" s="3109"/>
      <c r="P3018" s="2659"/>
    </row>
    <row r="3019" spans="12:16" s="3107" customFormat="1">
      <c r="L3019" s="3109"/>
      <c r="M3019" s="3109"/>
      <c r="N3019" s="3109"/>
      <c r="P3019" s="2659"/>
    </row>
    <row r="3020" spans="12:16" s="3107" customFormat="1">
      <c r="L3020" s="3109"/>
      <c r="M3020" s="3109"/>
      <c r="N3020" s="3109"/>
      <c r="P3020" s="2659"/>
    </row>
    <row r="3021" spans="12:16" s="3107" customFormat="1">
      <c r="L3021" s="3109"/>
      <c r="M3021" s="3109"/>
      <c r="N3021" s="3109"/>
      <c r="P3021" s="2659"/>
    </row>
    <row r="3022" spans="12:16" s="3107" customFormat="1">
      <c r="L3022" s="3109"/>
      <c r="M3022" s="3109"/>
      <c r="N3022" s="3109"/>
      <c r="P3022" s="2659"/>
    </row>
    <row r="3023" spans="12:16" s="3107" customFormat="1">
      <c r="L3023" s="3109"/>
      <c r="M3023" s="3109"/>
      <c r="N3023" s="3109"/>
      <c r="P3023" s="2659"/>
    </row>
    <row r="3024" spans="12:16" s="3107" customFormat="1">
      <c r="L3024" s="3109"/>
      <c r="M3024" s="3109"/>
      <c r="N3024" s="3109"/>
      <c r="P3024" s="2659"/>
    </row>
    <row r="3025" spans="12:16" s="3107" customFormat="1">
      <c r="L3025" s="3109"/>
      <c r="M3025" s="3109"/>
      <c r="N3025" s="3109"/>
      <c r="P3025" s="2659"/>
    </row>
    <row r="3026" spans="12:16" s="3107" customFormat="1">
      <c r="L3026" s="3109"/>
      <c r="M3026" s="3109"/>
      <c r="N3026" s="3109"/>
      <c r="P3026" s="2659"/>
    </row>
    <row r="3027" spans="12:16" s="3107" customFormat="1">
      <c r="L3027" s="3109"/>
      <c r="M3027" s="3109"/>
      <c r="N3027" s="3109"/>
      <c r="P3027" s="2659"/>
    </row>
    <row r="3028" spans="12:16" s="3107" customFormat="1">
      <c r="L3028" s="3109"/>
      <c r="M3028" s="3109"/>
      <c r="N3028" s="3109"/>
      <c r="P3028" s="2659"/>
    </row>
    <row r="3029" spans="12:16" s="3107" customFormat="1">
      <c r="L3029" s="3109"/>
      <c r="M3029" s="3109"/>
      <c r="N3029" s="3109"/>
      <c r="P3029" s="2659"/>
    </row>
    <row r="3030" spans="12:16" s="3107" customFormat="1">
      <c r="L3030" s="3109"/>
      <c r="M3030" s="3109"/>
      <c r="N3030" s="3109"/>
      <c r="P3030" s="2659"/>
    </row>
    <row r="3031" spans="12:16" s="3107" customFormat="1">
      <c r="L3031" s="3109"/>
      <c r="M3031" s="3109"/>
      <c r="N3031" s="3109"/>
      <c r="P3031" s="2659"/>
    </row>
    <row r="3032" spans="12:16" s="3107" customFormat="1">
      <c r="L3032" s="3109"/>
      <c r="M3032" s="3109"/>
      <c r="N3032" s="3109"/>
      <c r="P3032" s="2659"/>
    </row>
    <row r="3033" spans="12:16" s="3107" customFormat="1">
      <c r="L3033" s="3109"/>
      <c r="M3033" s="3109"/>
      <c r="N3033" s="3109"/>
      <c r="P3033" s="2659"/>
    </row>
    <row r="3034" spans="12:16" s="3107" customFormat="1">
      <c r="L3034" s="3109"/>
      <c r="M3034" s="3109"/>
      <c r="N3034" s="3109"/>
      <c r="P3034" s="2659"/>
    </row>
    <row r="3035" spans="12:16" s="3107" customFormat="1">
      <c r="L3035" s="3109"/>
      <c r="M3035" s="3109"/>
      <c r="N3035" s="3109"/>
      <c r="P3035" s="2659"/>
    </row>
    <row r="3036" spans="12:16" s="3107" customFormat="1">
      <c r="L3036" s="3109"/>
      <c r="M3036" s="3109"/>
      <c r="N3036" s="3109"/>
      <c r="P3036" s="2659"/>
    </row>
    <row r="3037" spans="12:16" s="3107" customFormat="1">
      <c r="L3037" s="3109"/>
      <c r="M3037" s="3109"/>
      <c r="N3037" s="3109"/>
      <c r="P3037" s="2659"/>
    </row>
    <row r="3038" spans="12:16" s="3107" customFormat="1">
      <c r="L3038" s="3109"/>
      <c r="M3038" s="3109"/>
      <c r="N3038" s="3109"/>
      <c r="P3038" s="2659"/>
    </row>
    <row r="3039" spans="12:16" s="3107" customFormat="1">
      <c r="L3039" s="3109"/>
      <c r="M3039" s="3109"/>
      <c r="N3039" s="3109"/>
      <c r="P3039" s="2659"/>
    </row>
    <row r="3040" spans="12:16" s="3107" customFormat="1">
      <c r="L3040" s="3109"/>
      <c r="M3040" s="3109"/>
      <c r="N3040" s="3109"/>
      <c r="P3040" s="2659"/>
    </row>
    <row r="3041" spans="12:16" s="3107" customFormat="1">
      <c r="L3041" s="3109"/>
      <c r="M3041" s="3109"/>
      <c r="N3041" s="3109"/>
      <c r="P3041" s="2659"/>
    </row>
    <row r="3042" spans="12:16" s="3107" customFormat="1">
      <c r="L3042" s="3109"/>
      <c r="M3042" s="3109"/>
      <c r="N3042" s="3109"/>
      <c r="P3042" s="2659"/>
    </row>
    <row r="3043" spans="12:16" s="3107" customFormat="1">
      <c r="L3043" s="3109"/>
      <c r="M3043" s="3109"/>
      <c r="N3043" s="3109"/>
      <c r="P3043" s="2659"/>
    </row>
    <row r="3044" spans="12:16" s="3107" customFormat="1">
      <c r="L3044" s="3109"/>
      <c r="M3044" s="3109"/>
      <c r="N3044" s="3109"/>
      <c r="P3044" s="2659"/>
    </row>
    <row r="3045" spans="12:16" s="3107" customFormat="1">
      <c r="L3045" s="3109"/>
      <c r="M3045" s="3109"/>
      <c r="N3045" s="3109"/>
      <c r="P3045" s="2659"/>
    </row>
    <row r="3046" spans="12:16" s="3107" customFormat="1">
      <c r="L3046" s="3109"/>
      <c r="M3046" s="3109"/>
      <c r="N3046" s="3109"/>
      <c r="P3046" s="2659"/>
    </row>
    <row r="3047" spans="12:16" s="3107" customFormat="1">
      <c r="L3047" s="3109"/>
      <c r="M3047" s="3109"/>
      <c r="N3047" s="3109"/>
      <c r="P3047" s="2659"/>
    </row>
    <row r="3048" spans="12:16" s="3107" customFormat="1">
      <c r="L3048" s="3109"/>
      <c r="M3048" s="3109"/>
      <c r="N3048" s="3109"/>
      <c r="P3048" s="2659"/>
    </row>
    <row r="3049" spans="12:16" s="3107" customFormat="1">
      <c r="L3049" s="3109"/>
      <c r="M3049" s="3109"/>
      <c r="N3049" s="3109"/>
      <c r="P3049" s="2659"/>
    </row>
    <row r="3050" spans="12:16" s="3107" customFormat="1">
      <c r="L3050" s="3109"/>
      <c r="M3050" s="3109"/>
      <c r="N3050" s="3109"/>
      <c r="P3050" s="2659"/>
    </row>
    <row r="3051" spans="12:16" s="3107" customFormat="1">
      <c r="L3051" s="3109"/>
      <c r="M3051" s="3109"/>
      <c r="N3051" s="3109"/>
      <c r="P3051" s="2659"/>
    </row>
    <row r="3052" spans="12:16" s="3107" customFormat="1">
      <c r="L3052" s="3109"/>
      <c r="M3052" s="3109"/>
      <c r="N3052" s="3109"/>
      <c r="P3052" s="2659"/>
    </row>
    <row r="3053" spans="12:16" s="3107" customFormat="1">
      <c r="L3053" s="3109"/>
      <c r="M3053" s="3109"/>
      <c r="N3053" s="3109"/>
      <c r="P3053" s="2659"/>
    </row>
    <row r="3054" spans="12:16" s="3107" customFormat="1">
      <c r="L3054" s="3109"/>
      <c r="M3054" s="3109"/>
      <c r="N3054" s="3109"/>
      <c r="P3054" s="2659"/>
    </row>
    <row r="3055" spans="12:16" s="3107" customFormat="1">
      <c r="L3055" s="3109"/>
      <c r="M3055" s="3109"/>
      <c r="N3055" s="3109"/>
      <c r="P3055" s="2659"/>
    </row>
    <row r="3056" spans="12:16" s="3107" customFormat="1">
      <c r="L3056" s="3109"/>
      <c r="M3056" s="3109"/>
      <c r="N3056" s="3109"/>
      <c r="P3056" s="2659"/>
    </row>
    <row r="3057" spans="12:16" s="3107" customFormat="1">
      <c r="L3057" s="3109"/>
      <c r="M3057" s="3109"/>
      <c r="N3057" s="3109"/>
      <c r="P3057" s="2659"/>
    </row>
    <row r="3058" spans="12:16" s="3107" customFormat="1">
      <c r="L3058" s="3109"/>
      <c r="M3058" s="3109"/>
      <c r="N3058" s="3109"/>
      <c r="P3058" s="2659"/>
    </row>
    <row r="3059" spans="12:16" s="3107" customFormat="1">
      <c r="L3059" s="3109"/>
      <c r="M3059" s="3109"/>
      <c r="N3059" s="3109"/>
      <c r="P3059" s="2659"/>
    </row>
    <row r="3060" spans="12:16" s="3107" customFormat="1">
      <c r="L3060" s="3109"/>
      <c r="M3060" s="3109"/>
      <c r="N3060" s="3109"/>
      <c r="P3060" s="2659"/>
    </row>
    <row r="3061" spans="12:16" s="3107" customFormat="1">
      <c r="L3061" s="3109"/>
      <c r="M3061" s="3109"/>
      <c r="N3061" s="3109"/>
      <c r="P3061" s="2659"/>
    </row>
    <row r="3062" spans="12:16" s="3107" customFormat="1">
      <c r="L3062" s="3109"/>
      <c r="M3062" s="3109"/>
      <c r="N3062" s="3109"/>
      <c r="P3062" s="2659"/>
    </row>
    <row r="3063" spans="12:16" s="3107" customFormat="1">
      <c r="L3063" s="3109"/>
      <c r="M3063" s="3109"/>
      <c r="N3063" s="3109"/>
      <c r="P3063" s="2659"/>
    </row>
    <row r="3064" spans="12:16" s="3107" customFormat="1">
      <c r="L3064" s="3109"/>
      <c r="M3064" s="3109"/>
      <c r="N3064" s="3109"/>
      <c r="P3064" s="2659"/>
    </row>
    <row r="3065" spans="12:16" s="3107" customFormat="1">
      <c r="L3065" s="3109"/>
      <c r="M3065" s="3109"/>
      <c r="N3065" s="3109"/>
      <c r="P3065" s="2659"/>
    </row>
    <row r="3066" spans="12:16" s="3107" customFormat="1">
      <c r="L3066" s="3109"/>
      <c r="M3066" s="3109"/>
      <c r="N3066" s="3109"/>
      <c r="P3066" s="2659"/>
    </row>
    <row r="3067" spans="12:16" s="3107" customFormat="1">
      <c r="L3067" s="3109"/>
      <c r="M3067" s="3109"/>
      <c r="N3067" s="3109"/>
      <c r="P3067" s="2659"/>
    </row>
    <row r="3068" spans="12:16" s="3107" customFormat="1">
      <c r="L3068" s="3109"/>
      <c r="M3068" s="3109"/>
      <c r="N3068" s="3109"/>
      <c r="P3068" s="2659"/>
    </row>
    <row r="3069" spans="12:16" s="3107" customFormat="1">
      <c r="L3069" s="3109"/>
      <c r="M3069" s="3109"/>
      <c r="N3069" s="3109"/>
      <c r="P3069" s="2659"/>
    </row>
    <row r="3070" spans="12:16" s="3107" customFormat="1">
      <c r="L3070" s="3109"/>
      <c r="M3070" s="3109"/>
      <c r="N3070" s="3109"/>
      <c r="P3070" s="2659"/>
    </row>
    <row r="3071" spans="12:16" s="3107" customFormat="1">
      <c r="L3071" s="3109"/>
      <c r="M3071" s="3109"/>
      <c r="N3071" s="3109"/>
      <c r="P3071" s="2659"/>
    </row>
    <row r="3072" spans="12:16" s="3107" customFormat="1">
      <c r="L3072" s="3109"/>
      <c r="M3072" s="3109"/>
      <c r="N3072" s="3109"/>
      <c r="P3072" s="2659"/>
    </row>
    <row r="3073" spans="12:16" s="3107" customFormat="1">
      <c r="L3073" s="3109"/>
      <c r="M3073" s="3109"/>
      <c r="N3073" s="3109"/>
      <c r="P3073" s="2659"/>
    </row>
    <row r="3074" spans="12:16" s="3107" customFormat="1">
      <c r="L3074" s="3109"/>
      <c r="M3074" s="3109"/>
      <c r="N3074" s="3109"/>
      <c r="P3074" s="2659"/>
    </row>
    <row r="3075" spans="12:16" s="3107" customFormat="1">
      <c r="L3075" s="3109"/>
      <c r="M3075" s="3109"/>
      <c r="N3075" s="3109"/>
      <c r="P3075" s="2659"/>
    </row>
    <row r="3076" spans="12:16" s="3107" customFormat="1">
      <c r="L3076" s="3109"/>
      <c r="M3076" s="3109"/>
      <c r="N3076" s="3109"/>
      <c r="P3076" s="2659"/>
    </row>
    <row r="3077" spans="12:16" s="3107" customFormat="1">
      <c r="L3077" s="3109"/>
      <c r="M3077" s="3109"/>
      <c r="N3077" s="3109"/>
      <c r="P3077" s="2659"/>
    </row>
    <row r="3078" spans="12:16" s="3107" customFormat="1">
      <c r="L3078" s="3109"/>
      <c r="M3078" s="3109"/>
      <c r="N3078" s="3109"/>
      <c r="P3078" s="2659"/>
    </row>
    <row r="3079" spans="12:16" s="3107" customFormat="1">
      <c r="L3079" s="3109"/>
      <c r="M3079" s="3109"/>
      <c r="N3079" s="3109"/>
      <c r="P3079" s="2659"/>
    </row>
    <row r="3080" spans="12:16" s="3107" customFormat="1">
      <c r="L3080" s="3109"/>
      <c r="M3080" s="3109"/>
      <c r="N3080" s="3109"/>
      <c r="P3080" s="2659"/>
    </row>
    <row r="3081" spans="12:16" s="3107" customFormat="1">
      <c r="L3081" s="3109"/>
      <c r="M3081" s="3109"/>
      <c r="N3081" s="3109"/>
      <c r="P3081" s="2659"/>
    </row>
    <row r="3082" spans="12:16" s="3107" customFormat="1">
      <c r="L3082" s="3109"/>
      <c r="M3082" s="3109"/>
      <c r="N3082" s="3109"/>
      <c r="P3082" s="2659"/>
    </row>
    <row r="3083" spans="12:16" s="3107" customFormat="1">
      <c r="L3083" s="3109"/>
      <c r="M3083" s="3109"/>
      <c r="N3083" s="3109"/>
      <c r="P3083" s="2659"/>
    </row>
    <row r="3084" spans="12:16" s="3107" customFormat="1">
      <c r="L3084" s="3109"/>
      <c r="M3084" s="3109"/>
      <c r="N3084" s="3109"/>
      <c r="P3084" s="2659"/>
    </row>
    <row r="3085" spans="12:16" s="3107" customFormat="1">
      <c r="L3085" s="3109"/>
      <c r="M3085" s="3109"/>
      <c r="N3085" s="3109"/>
      <c r="P3085" s="2659"/>
    </row>
    <row r="3086" spans="12:16" s="3107" customFormat="1">
      <c r="L3086" s="3109"/>
      <c r="M3086" s="3109"/>
      <c r="N3086" s="3109"/>
      <c r="P3086" s="2659"/>
    </row>
    <row r="3087" spans="12:16" s="3107" customFormat="1">
      <c r="L3087" s="3109"/>
      <c r="M3087" s="3109"/>
      <c r="N3087" s="3109"/>
      <c r="P3087" s="2659"/>
    </row>
    <row r="3088" spans="12:16" s="3107" customFormat="1">
      <c r="L3088" s="3109"/>
      <c r="M3088" s="3109"/>
      <c r="N3088" s="3109"/>
      <c r="P3088" s="2659"/>
    </row>
    <row r="3089" spans="12:16" s="3107" customFormat="1">
      <c r="L3089" s="3109"/>
      <c r="M3089" s="3109"/>
      <c r="N3089" s="3109"/>
      <c r="P3089" s="2659"/>
    </row>
    <row r="3090" spans="12:16" s="3107" customFormat="1">
      <c r="L3090" s="3109"/>
      <c r="M3090" s="3109"/>
      <c r="N3090" s="3109"/>
      <c r="P3090" s="2659"/>
    </row>
    <row r="3091" spans="12:16" s="3107" customFormat="1">
      <c r="L3091" s="3109"/>
      <c r="M3091" s="3109"/>
      <c r="N3091" s="3109"/>
      <c r="P3091" s="2659"/>
    </row>
    <row r="3092" spans="12:16" s="3107" customFormat="1">
      <c r="L3092" s="3109"/>
      <c r="M3092" s="3109"/>
      <c r="N3092" s="3109"/>
      <c r="P3092" s="2659"/>
    </row>
    <row r="3093" spans="12:16" s="3107" customFormat="1">
      <c r="L3093" s="3109"/>
      <c r="M3093" s="3109"/>
      <c r="N3093" s="3109"/>
      <c r="P3093" s="2659"/>
    </row>
    <row r="3094" spans="12:16" s="3107" customFormat="1">
      <c r="L3094" s="3109"/>
      <c r="M3094" s="3109"/>
      <c r="N3094" s="3109"/>
      <c r="P3094" s="2659"/>
    </row>
    <row r="3095" spans="12:16" s="3107" customFormat="1">
      <c r="L3095" s="3109"/>
      <c r="M3095" s="3109"/>
      <c r="N3095" s="3109"/>
      <c r="P3095" s="2659"/>
    </row>
    <row r="3096" spans="12:16" s="3107" customFormat="1">
      <c r="L3096" s="3109"/>
      <c r="M3096" s="3109"/>
      <c r="N3096" s="3109"/>
      <c r="P3096" s="2659"/>
    </row>
    <row r="3097" spans="12:16" s="3107" customFormat="1">
      <c r="L3097" s="3109"/>
      <c r="M3097" s="3109"/>
      <c r="N3097" s="3109"/>
      <c r="P3097" s="2659"/>
    </row>
    <row r="3098" spans="12:16" s="3107" customFormat="1">
      <c r="L3098" s="3109"/>
      <c r="M3098" s="3109"/>
      <c r="N3098" s="3109"/>
      <c r="P3098" s="2659"/>
    </row>
    <row r="3099" spans="12:16" s="3107" customFormat="1">
      <c r="L3099" s="3109"/>
      <c r="M3099" s="3109"/>
      <c r="N3099" s="3109"/>
      <c r="P3099" s="2659"/>
    </row>
    <row r="3100" spans="12:16" s="3107" customFormat="1">
      <c r="L3100" s="3109"/>
      <c r="M3100" s="3109"/>
      <c r="N3100" s="3109"/>
      <c r="P3100" s="2659"/>
    </row>
    <row r="3101" spans="12:16" s="3107" customFormat="1">
      <c r="L3101" s="3109"/>
      <c r="M3101" s="3109"/>
      <c r="N3101" s="3109"/>
      <c r="P3101" s="2659"/>
    </row>
    <row r="3102" spans="12:16" s="3107" customFormat="1">
      <c r="L3102" s="3109"/>
      <c r="M3102" s="3109"/>
      <c r="N3102" s="3109"/>
      <c r="P3102" s="2659"/>
    </row>
    <row r="3103" spans="12:16" s="3107" customFormat="1">
      <c r="L3103" s="3109"/>
      <c r="M3103" s="3109"/>
      <c r="N3103" s="3109"/>
      <c r="P3103" s="2659"/>
    </row>
    <row r="3104" spans="12:16" s="3107" customFormat="1">
      <c r="L3104" s="3109"/>
      <c r="M3104" s="3109"/>
      <c r="N3104" s="3109"/>
      <c r="P3104" s="2659"/>
    </row>
    <row r="3105" spans="12:16" s="3107" customFormat="1">
      <c r="L3105" s="3109"/>
      <c r="M3105" s="3109"/>
      <c r="N3105" s="3109"/>
      <c r="P3105" s="2659"/>
    </row>
    <row r="3106" spans="12:16" s="3107" customFormat="1">
      <c r="L3106" s="3109"/>
      <c r="M3106" s="3109"/>
      <c r="N3106" s="3109"/>
      <c r="P3106" s="2659"/>
    </row>
    <row r="3107" spans="12:16" s="3107" customFormat="1">
      <c r="L3107" s="3109"/>
      <c r="M3107" s="3109"/>
      <c r="N3107" s="3109"/>
      <c r="P3107" s="2659"/>
    </row>
    <row r="3108" spans="12:16" s="3107" customFormat="1">
      <c r="L3108" s="3109"/>
      <c r="M3108" s="3109"/>
      <c r="N3108" s="3109"/>
      <c r="P3108" s="2659"/>
    </row>
    <row r="3109" spans="12:16" s="3107" customFormat="1">
      <c r="L3109" s="3109"/>
      <c r="M3109" s="3109"/>
      <c r="N3109" s="3109"/>
      <c r="P3109" s="2659"/>
    </row>
    <row r="3110" spans="12:16" s="3107" customFormat="1">
      <c r="L3110" s="3109"/>
      <c r="M3110" s="3109"/>
      <c r="N3110" s="3109"/>
      <c r="P3110" s="2659"/>
    </row>
    <row r="3111" spans="12:16" s="3107" customFormat="1">
      <c r="L3111" s="3109"/>
      <c r="M3111" s="3109"/>
      <c r="N3111" s="3109"/>
      <c r="P3111" s="2659"/>
    </row>
    <row r="3112" spans="12:16" s="3107" customFormat="1">
      <c r="L3112" s="3109"/>
      <c r="M3112" s="3109"/>
      <c r="N3112" s="3109"/>
      <c r="P3112" s="2659"/>
    </row>
    <row r="3113" spans="12:16" s="3107" customFormat="1">
      <c r="L3113" s="3109"/>
      <c r="M3113" s="3109"/>
      <c r="N3113" s="3109"/>
      <c r="P3113" s="2659"/>
    </row>
    <row r="3114" spans="12:16" s="3107" customFormat="1">
      <c r="L3114" s="3109"/>
      <c r="M3114" s="3109"/>
      <c r="N3114" s="3109"/>
      <c r="P3114" s="2659"/>
    </row>
    <row r="3115" spans="12:16" s="3107" customFormat="1">
      <c r="L3115" s="3109"/>
      <c r="M3115" s="3109"/>
      <c r="N3115" s="3109"/>
      <c r="P3115" s="2659"/>
    </row>
    <row r="3116" spans="12:16" s="3107" customFormat="1">
      <c r="L3116" s="3109"/>
      <c r="M3116" s="3109"/>
      <c r="N3116" s="3109"/>
      <c r="P3116" s="2659"/>
    </row>
    <row r="3117" spans="12:16" s="3107" customFormat="1">
      <c r="L3117" s="3109"/>
      <c r="M3117" s="3109"/>
      <c r="N3117" s="3109"/>
      <c r="P3117" s="2659"/>
    </row>
    <row r="3118" spans="12:16" s="3107" customFormat="1">
      <c r="L3118" s="3109"/>
      <c r="M3118" s="3109"/>
      <c r="N3118" s="3109"/>
      <c r="P3118" s="2659"/>
    </row>
    <row r="3119" spans="12:16" s="3107" customFormat="1">
      <c r="L3119" s="3109"/>
      <c r="M3119" s="3109"/>
      <c r="N3119" s="3109"/>
      <c r="P3119" s="2659"/>
    </row>
    <row r="3120" spans="12:16" s="3107" customFormat="1">
      <c r="L3120" s="3109"/>
      <c r="M3120" s="3109"/>
      <c r="N3120" s="3109"/>
      <c r="P3120" s="2659"/>
    </row>
    <row r="3121" spans="12:16" s="3107" customFormat="1">
      <c r="L3121" s="3109"/>
      <c r="M3121" s="3109"/>
      <c r="N3121" s="3109"/>
      <c r="P3121" s="2659"/>
    </row>
    <row r="3122" spans="12:16" s="3107" customFormat="1">
      <c r="L3122" s="3109"/>
      <c r="M3122" s="3109"/>
      <c r="N3122" s="3109"/>
      <c r="P3122" s="2659"/>
    </row>
    <row r="3123" spans="12:16" s="3107" customFormat="1">
      <c r="L3123" s="3109"/>
      <c r="M3123" s="3109"/>
      <c r="N3123" s="3109"/>
      <c r="P3123" s="2659"/>
    </row>
    <row r="3124" spans="12:16" s="3107" customFormat="1">
      <c r="L3124" s="3109"/>
      <c r="M3124" s="3109"/>
      <c r="N3124" s="3109"/>
      <c r="P3124" s="2659"/>
    </row>
    <row r="3125" spans="12:16" s="3107" customFormat="1">
      <c r="L3125" s="3109"/>
      <c r="M3125" s="3109"/>
      <c r="N3125" s="3109"/>
      <c r="P3125" s="2659"/>
    </row>
    <row r="3126" spans="12:16" s="3107" customFormat="1">
      <c r="L3126" s="3109"/>
      <c r="M3126" s="3109"/>
      <c r="N3126" s="3109"/>
      <c r="P3126" s="2659"/>
    </row>
    <row r="3127" spans="12:16" s="3107" customFormat="1">
      <c r="L3127" s="3109"/>
      <c r="M3127" s="3109"/>
      <c r="N3127" s="3109"/>
      <c r="P3127" s="2659"/>
    </row>
    <row r="3128" spans="12:16" s="3107" customFormat="1">
      <c r="L3128" s="3109"/>
      <c r="M3128" s="3109"/>
      <c r="N3128" s="3109"/>
      <c r="P3128" s="2659"/>
    </row>
    <row r="3129" spans="12:16" s="3107" customFormat="1">
      <c r="L3129" s="3109"/>
      <c r="M3129" s="3109"/>
      <c r="N3129" s="3109"/>
      <c r="P3129" s="2659"/>
    </row>
    <row r="3130" spans="12:16" s="3107" customFormat="1">
      <c r="L3130" s="3109"/>
      <c r="M3130" s="3109"/>
      <c r="N3130" s="3109"/>
      <c r="P3130" s="2659"/>
    </row>
    <row r="3131" spans="12:16" s="3107" customFormat="1">
      <c r="L3131" s="3109"/>
      <c r="M3131" s="3109"/>
      <c r="N3131" s="3109"/>
      <c r="P3131" s="2659"/>
    </row>
    <row r="3132" spans="12:16" s="3107" customFormat="1">
      <c r="L3132" s="3109"/>
      <c r="M3132" s="3109"/>
      <c r="N3132" s="3109"/>
      <c r="P3132" s="2659"/>
    </row>
    <row r="3133" spans="12:16" s="3107" customFormat="1">
      <c r="L3133" s="3109"/>
      <c r="M3133" s="3109"/>
      <c r="N3133" s="3109"/>
      <c r="P3133" s="2659"/>
    </row>
    <row r="3134" spans="12:16" s="3107" customFormat="1">
      <c r="L3134" s="3109"/>
      <c r="M3134" s="3109"/>
      <c r="N3134" s="3109"/>
      <c r="P3134" s="2659"/>
    </row>
    <row r="3135" spans="12:16" s="3107" customFormat="1">
      <c r="L3135" s="3109"/>
      <c r="M3135" s="3109"/>
      <c r="N3135" s="3109"/>
      <c r="P3135" s="2659"/>
    </row>
    <row r="3136" spans="12:16" s="3107" customFormat="1">
      <c r="L3136" s="3109"/>
      <c r="M3136" s="3109"/>
      <c r="N3136" s="3109"/>
      <c r="P3136" s="2659"/>
    </row>
    <row r="3137" spans="12:16" s="3107" customFormat="1">
      <c r="L3137" s="3109"/>
      <c r="M3137" s="3109"/>
      <c r="N3137" s="3109"/>
      <c r="P3137" s="2659"/>
    </row>
    <row r="3138" spans="12:16" s="3107" customFormat="1">
      <c r="L3138" s="3109"/>
      <c r="M3138" s="3109"/>
      <c r="N3138" s="3109"/>
      <c r="P3138" s="2659"/>
    </row>
    <row r="3139" spans="12:16" s="3107" customFormat="1">
      <c r="L3139" s="3109"/>
      <c r="M3139" s="3109"/>
      <c r="N3139" s="3109"/>
      <c r="P3139" s="2659"/>
    </row>
    <row r="3140" spans="12:16" s="3107" customFormat="1">
      <c r="L3140" s="3109"/>
      <c r="M3140" s="3109"/>
      <c r="N3140" s="3109"/>
      <c r="P3140" s="2659"/>
    </row>
    <row r="3141" spans="12:16" s="3107" customFormat="1">
      <c r="L3141" s="3109"/>
      <c r="M3141" s="3109"/>
      <c r="N3141" s="3109"/>
      <c r="P3141" s="2659"/>
    </row>
    <row r="3142" spans="12:16" s="3107" customFormat="1">
      <c r="L3142" s="3109"/>
      <c r="M3142" s="3109"/>
      <c r="N3142" s="3109"/>
      <c r="P3142" s="2659"/>
    </row>
    <row r="3143" spans="12:16" s="3107" customFormat="1">
      <c r="L3143" s="3109"/>
      <c r="M3143" s="3109"/>
      <c r="N3143" s="3109"/>
      <c r="P3143" s="2659"/>
    </row>
    <row r="3144" spans="12:16" s="3107" customFormat="1">
      <c r="L3144" s="3109"/>
      <c r="M3144" s="3109"/>
      <c r="N3144" s="3109"/>
      <c r="P3144" s="2659"/>
    </row>
    <row r="3145" spans="12:16" s="3107" customFormat="1">
      <c r="L3145" s="3109"/>
      <c r="M3145" s="3109"/>
      <c r="N3145" s="3109"/>
      <c r="P3145" s="2659"/>
    </row>
    <row r="3146" spans="12:16" s="3107" customFormat="1">
      <c r="L3146" s="3109"/>
      <c r="M3146" s="3109"/>
      <c r="N3146" s="3109"/>
      <c r="P3146" s="2659"/>
    </row>
    <row r="3147" spans="12:16" s="3107" customFormat="1">
      <c r="L3147" s="3109"/>
      <c r="M3147" s="3109"/>
      <c r="N3147" s="3109"/>
      <c r="P3147" s="2659"/>
    </row>
    <row r="3148" spans="12:16" s="3107" customFormat="1">
      <c r="L3148" s="3109"/>
      <c r="M3148" s="3109"/>
      <c r="N3148" s="3109"/>
      <c r="P3148" s="2659"/>
    </row>
    <row r="3149" spans="12:16" s="3107" customFormat="1">
      <c r="L3149" s="3109"/>
      <c r="M3149" s="3109"/>
      <c r="N3149" s="3109"/>
      <c r="P3149" s="2659"/>
    </row>
    <row r="3150" spans="12:16" s="3107" customFormat="1">
      <c r="L3150" s="3109"/>
      <c r="M3150" s="3109"/>
      <c r="N3150" s="3109"/>
      <c r="P3150" s="2659"/>
    </row>
    <row r="3151" spans="12:16" s="3107" customFormat="1">
      <c r="L3151" s="3109"/>
      <c r="M3151" s="3109"/>
      <c r="N3151" s="3109"/>
      <c r="P3151" s="2659"/>
    </row>
    <row r="3152" spans="12:16" s="3107" customFormat="1">
      <c r="L3152" s="3109"/>
      <c r="M3152" s="3109"/>
      <c r="N3152" s="3109"/>
      <c r="P3152" s="2659"/>
    </row>
    <row r="3153" spans="12:16" s="3107" customFormat="1">
      <c r="L3153" s="3109"/>
      <c r="M3153" s="3109"/>
      <c r="N3153" s="3109"/>
      <c r="P3153" s="2659"/>
    </row>
    <row r="3154" spans="12:16" s="3107" customFormat="1">
      <c r="L3154" s="3109"/>
      <c r="M3154" s="3109"/>
      <c r="N3154" s="3109"/>
      <c r="P3154" s="2659"/>
    </row>
    <row r="3155" spans="12:16" s="3107" customFormat="1">
      <c r="L3155" s="3109"/>
      <c r="M3155" s="3109"/>
      <c r="N3155" s="3109"/>
      <c r="P3155" s="2659"/>
    </row>
    <row r="3156" spans="12:16" s="3107" customFormat="1">
      <c r="L3156" s="3109"/>
      <c r="M3156" s="3109"/>
      <c r="N3156" s="3109"/>
      <c r="P3156" s="2659"/>
    </row>
    <row r="3157" spans="12:16" s="3107" customFormat="1">
      <c r="L3157" s="3109"/>
      <c r="M3157" s="3109"/>
      <c r="N3157" s="3109"/>
      <c r="P3157" s="2659"/>
    </row>
    <row r="3158" spans="12:16" s="3107" customFormat="1">
      <c r="L3158" s="3109"/>
      <c r="M3158" s="3109"/>
      <c r="N3158" s="3109"/>
      <c r="P3158" s="2659"/>
    </row>
    <row r="3159" spans="12:16" s="3107" customFormat="1">
      <c r="L3159" s="3109"/>
      <c r="M3159" s="3109"/>
      <c r="N3159" s="3109"/>
      <c r="P3159" s="2659"/>
    </row>
    <row r="3160" spans="12:16" s="3107" customFormat="1">
      <c r="L3160" s="3109"/>
      <c r="M3160" s="3109"/>
      <c r="N3160" s="3109"/>
      <c r="P3160" s="2659"/>
    </row>
    <row r="3161" spans="12:16" s="3107" customFormat="1">
      <c r="L3161" s="3109"/>
      <c r="M3161" s="3109"/>
      <c r="N3161" s="3109"/>
      <c r="P3161" s="2659"/>
    </row>
    <row r="3162" spans="12:16" s="3107" customFormat="1">
      <c r="L3162" s="3109"/>
      <c r="M3162" s="3109"/>
      <c r="N3162" s="3109"/>
      <c r="P3162" s="2659"/>
    </row>
    <row r="3163" spans="12:16" s="3107" customFormat="1">
      <c r="L3163" s="3109"/>
      <c r="M3163" s="3109"/>
      <c r="N3163" s="3109"/>
      <c r="P3163" s="2659"/>
    </row>
    <row r="3164" spans="12:16" s="3107" customFormat="1">
      <c r="L3164" s="3109"/>
      <c r="M3164" s="3109"/>
      <c r="N3164" s="3109"/>
      <c r="P3164" s="2659"/>
    </row>
    <row r="3165" spans="12:16" s="3107" customFormat="1">
      <c r="L3165" s="3109"/>
      <c r="M3165" s="3109"/>
      <c r="N3165" s="3109"/>
      <c r="P3165" s="2659"/>
    </row>
    <row r="3166" spans="12:16" s="3107" customFormat="1">
      <c r="L3166" s="3109"/>
      <c r="M3166" s="3109"/>
      <c r="N3166" s="3109"/>
      <c r="P3166" s="2659"/>
    </row>
    <row r="3167" spans="12:16" s="3107" customFormat="1">
      <c r="L3167" s="3109"/>
      <c r="M3167" s="3109"/>
      <c r="N3167" s="3109"/>
      <c r="P3167" s="2659"/>
    </row>
    <row r="3168" spans="12:16" s="3107" customFormat="1">
      <c r="L3168" s="3109"/>
      <c r="M3168" s="3109"/>
      <c r="N3168" s="3109"/>
      <c r="P3168" s="2659"/>
    </row>
    <row r="3169" spans="12:16" s="3107" customFormat="1">
      <c r="L3169" s="3109"/>
      <c r="M3169" s="3109"/>
      <c r="N3169" s="3109"/>
      <c r="P3169" s="2659"/>
    </row>
    <row r="3170" spans="12:16" s="3107" customFormat="1">
      <c r="L3170" s="3109"/>
      <c r="M3170" s="3109"/>
      <c r="N3170" s="3109"/>
      <c r="P3170" s="2659"/>
    </row>
    <row r="3171" spans="12:16" s="3107" customFormat="1">
      <c r="L3171" s="3109"/>
      <c r="M3171" s="3109"/>
      <c r="N3171" s="3109"/>
      <c r="P3171" s="2659"/>
    </row>
    <row r="3172" spans="12:16" s="3107" customFormat="1">
      <c r="L3172" s="3109"/>
      <c r="M3172" s="3109"/>
      <c r="N3172" s="3109"/>
      <c r="P3172" s="2659"/>
    </row>
    <row r="3173" spans="12:16" s="3107" customFormat="1">
      <c r="L3173" s="3109"/>
      <c r="M3173" s="3109"/>
      <c r="N3173" s="3109"/>
      <c r="P3173" s="2659"/>
    </row>
    <row r="3174" spans="12:16" s="3107" customFormat="1">
      <c r="L3174" s="3109"/>
      <c r="M3174" s="3109"/>
      <c r="N3174" s="3109"/>
      <c r="P3174" s="2659"/>
    </row>
    <row r="3175" spans="12:16" s="3107" customFormat="1">
      <c r="L3175" s="3109"/>
      <c r="M3175" s="3109"/>
      <c r="N3175" s="3109"/>
      <c r="P3175" s="2659"/>
    </row>
    <row r="3176" spans="12:16" s="3107" customFormat="1">
      <c r="L3176" s="3109"/>
      <c r="M3176" s="3109"/>
      <c r="N3176" s="3109"/>
      <c r="P3176" s="2659"/>
    </row>
    <row r="3177" spans="12:16" s="3107" customFormat="1">
      <c r="L3177" s="3109"/>
      <c r="M3177" s="3109"/>
      <c r="N3177" s="3109"/>
      <c r="P3177" s="2659"/>
    </row>
    <row r="3178" spans="12:16" s="3107" customFormat="1">
      <c r="L3178" s="3109"/>
      <c r="M3178" s="3109"/>
      <c r="N3178" s="3109"/>
      <c r="P3178" s="2659"/>
    </row>
    <row r="3179" spans="12:16" s="3107" customFormat="1">
      <c r="L3179" s="3109"/>
      <c r="M3179" s="3109"/>
      <c r="N3179" s="3109"/>
      <c r="P3179" s="2659"/>
    </row>
    <row r="3180" spans="12:16" s="3107" customFormat="1">
      <c r="L3180" s="3109"/>
      <c r="M3180" s="3109"/>
      <c r="N3180" s="3109"/>
      <c r="P3180" s="2659"/>
    </row>
    <row r="3181" spans="12:16" s="3107" customFormat="1">
      <c r="L3181" s="3109"/>
      <c r="M3181" s="3109"/>
      <c r="N3181" s="3109"/>
      <c r="P3181" s="2659"/>
    </row>
    <row r="3182" spans="12:16" s="3107" customFormat="1">
      <c r="L3182" s="3109"/>
      <c r="M3182" s="3109"/>
      <c r="N3182" s="3109"/>
      <c r="P3182" s="2659"/>
    </row>
    <row r="3183" spans="12:16" s="3107" customFormat="1">
      <c r="L3183" s="3109"/>
      <c r="M3183" s="3109"/>
      <c r="N3183" s="3109"/>
      <c r="P3183" s="2659"/>
    </row>
    <row r="3184" spans="12:16" s="3107" customFormat="1">
      <c r="L3184" s="3109"/>
      <c r="M3184" s="3109"/>
      <c r="N3184" s="3109"/>
      <c r="P3184" s="2659"/>
    </row>
    <row r="3185" spans="12:16" s="3107" customFormat="1">
      <c r="L3185" s="3109"/>
      <c r="M3185" s="3109"/>
      <c r="N3185" s="3109"/>
      <c r="P3185" s="2659"/>
    </row>
    <row r="3186" spans="12:16" s="3107" customFormat="1">
      <c r="L3186" s="3109"/>
      <c r="M3186" s="3109"/>
      <c r="N3186" s="3109"/>
      <c r="P3186" s="2659"/>
    </row>
    <row r="3187" spans="12:16" s="3107" customFormat="1">
      <c r="L3187" s="3109"/>
      <c r="M3187" s="3109"/>
      <c r="N3187" s="3109"/>
      <c r="P3187" s="2659"/>
    </row>
    <row r="3188" spans="12:16" s="3107" customFormat="1">
      <c r="L3188" s="3109"/>
      <c r="M3188" s="3109"/>
      <c r="N3188" s="3109"/>
      <c r="P3188" s="2659"/>
    </row>
    <row r="3189" spans="12:16" s="3107" customFormat="1">
      <c r="L3189" s="3109"/>
      <c r="M3189" s="3109"/>
      <c r="N3189" s="3109"/>
      <c r="P3189" s="2659"/>
    </row>
    <row r="3190" spans="12:16" s="3107" customFormat="1">
      <c r="L3190" s="3109"/>
      <c r="M3190" s="3109"/>
      <c r="N3190" s="3109"/>
      <c r="P3190" s="2659"/>
    </row>
    <row r="3191" spans="12:16" s="3107" customFormat="1">
      <c r="L3191" s="3109"/>
      <c r="M3191" s="3109"/>
      <c r="N3191" s="3109"/>
      <c r="P3191" s="2659"/>
    </row>
    <row r="3192" spans="12:16" s="3107" customFormat="1">
      <c r="L3192" s="3109"/>
      <c r="M3192" s="3109"/>
      <c r="N3192" s="3109"/>
      <c r="P3192" s="2659"/>
    </row>
    <row r="3193" spans="12:16" s="3107" customFormat="1">
      <c r="L3193" s="3109"/>
      <c r="M3193" s="3109"/>
      <c r="N3193" s="3109"/>
      <c r="P3193" s="2659"/>
    </row>
    <row r="3194" spans="12:16" s="3107" customFormat="1">
      <c r="L3194" s="3109"/>
      <c r="M3194" s="3109"/>
      <c r="N3194" s="3109"/>
      <c r="P3194" s="2659"/>
    </row>
    <row r="3195" spans="12:16" s="3107" customFormat="1">
      <c r="L3195" s="3109"/>
      <c r="M3195" s="3109"/>
      <c r="N3195" s="3109"/>
      <c r="P3195" s="2659"/>
    </row>
    <row r="3196" spans="12:16" s="3107" customFormat="1">
      <c r="L3196" s="3109"/>
      <c r="M3196" s="3109"/>
      <c r="N3196" s="3109"/>
      <c r="P3196" s="2659"/>
    </row>
    <row r="3197" spans="12:16" s="3107" customFormat="1">
      <c r="L3197" s="3109"/>
      <c r="M3197" s="3109"/>
      <c r="N3197" s="3109"/>
      <c r="P3197" s="2659"/>
    </row>
    <row r="3198" spans="12:16" s="3107" customFormat="1">
      <c r="L3198" s="3109"/>
      <c r="M3198" s="3109"/>
      <c r="N3198" s="3109"/>
      <c r="P3198" s="2659"/>
    </row>
    <row r="3199" spans="12:16" s="3107" customFormat="1">
      <c r="L3199" s="3109"/>
      <c r="M3199" s="3109"/>
      <c r="N3199" s="3109"/>
      <c r="P3199" s="2659"/>
    </row>
    <row r="3200" spans="12:16" s="3107" customFormat="1">
      <c r="L3200" s="3109"/>
      <c r="M3200" s="3109"/>
      <c r="N3200" s="3109"/>
      <c r="P3200" s="2659"/>
    </row>
    <row r="3201" spans="12:16" s="3107" customFormat="1">
      <c r="L3201" s="3109"/>
      <c r="M3201" s="3109"/>
      <c r="N3201" s="3109"/>
      <c r="P3201" s="2659"/>
    </row>
    <row r="3202" spans="12:16" s="3107" customFormat="1">
      <c r="L3202" s="3109"/>
      <c r="M3202" s="3109"/>
      <c r="N3202" s="3109"/>
      <c r="P3202" s="2659"/>
    </row>
    <row r="3203" spans="12:16" s="3107" customFormat="1">
      <c r="L3203" s="3109"/>
      <c r="M3203" s="3109"/>
      <c r="N3203" s="3109"/>
      <c r="P3203" s="2659"/>
    </row>
    <row r="3204" spans="12:16" s="3107" customFormat="1">
      <c r="L3204" s="3109"/>
      <c r="M3204" s="3109"/>
      <c r="N3204" s="3109"/>
      <c r="P3204" s="2659"/>
    </row>
    <row r="3205" spans="12:16" s="3107" customFormat="1">
      <c r="L3205" s="3109"/>
      <c r="M3205" s="3109"/>
      <c r="N3205" s="3109"/>
      <c r="P3205" s="2659"/>
    </row>
    <row r="3206" spans="12:16" s="3107" customFormat="1">
      <c r="L3206" s="3109"/>
      <c r="M3206" s="3109"/>
      <c r="N3206" s="3109"/>
      <c r="P3206" s="2659"/>
    </row>
    <row r="3207" spans="12:16" s="3107" customFormat="1">
      <c r="L3207" s="3109"/>
      <c r="M3207" s="3109"/>
      <c r="N3207" s="3109"/>
      <c r="P3207" s="2659"/>
    </row>
    <row r="3208" spans="12:16" s="3107" customFormat="1">
      <c r="L3208" s="3109"/>
      <c r="M3208" s="3109"/>
      <c r="N3208" s="3109"/>
      <c r="P3208" s="2659"/>
    </row>
    <row r="3209" spans="12:16" s="3107" customFormat="1">
      <c r="L3209" s="3109"/>
      <c r="M3209" s="3109"/>
      <c r="N3209" s="3109"/>
      <c r="P3209" s="2659"/>
    </row>
    <row r="3210" spans="12:16" s="3107" customFormat="1">
      <c r="L3210" s="3109"/>
      <c r="M3210" s="3109"/>
      <c r="N3210" s="3109"/>
      <c r="P3210" s="2659"/>
    </row>
    <row r="3211" spans="12:16" s="3107" customFormat="1">
      <c r="L3211" s="3109"/>
      <c r="M3211" s="3109"/>
      <c r="N3211" s="3109"/>
      <c r="P3211" s="2659"/>
    </row>
    <row r="3212" spans="12:16" s="3107" customFormat="1">
      <c r="L3212" s="3109"/>
      <c r="M3212" s="3109"/>
      <c r="N3212" s="3109"/>
      <c r="P3212" s="2659"/>
    </row>
    <row r="3213" spans="12:16" s="3107" customFormat="1">
      <c r="L3213" s="3109"/>
      <c r="M3213" s="3109"/>
      <c r="N3213" s="3109"/>
      <c r="P3213" s="2659"/>
    </row>
    <row r="3214" spans="12:16" s="3107" customFormat="1">
      <c r="L3214" s="3109"/>
      <c r="M3214" s="3109"/>
      <c r="N3214" s="3109"/>
      <c r="P3214" s="2659"/>
    </row>
    <row r="3215" spans="12:16" s="3107" customFormat="1">
      <c r="L3215" s="3109"/>
      <c r="M3215" s="3109"/>
      <c r="N3215" s="3109"/>
      <c r="P3215" s="2659"/>
    </row>
    <row r="3216" spans="12:16" s="3107" customFormat="1">
      <c r="L3216" s="3109"/>
      <c r="M3216" s="3109"/>
      <c r="N3216" s="3109"/>
      <c r="P3216" s="2659"/>
    </row>
    <row r="3217" spans="12:16" s="3107" customFormat="1">
      <c r="L3217" s="3109"/>
      <c r="M3217" s="3109"/>
      <c r="N3217" s="3109"/>
      <c r="P3217" s="2659"/>
    </row>
    <row r="3218" spans="12:16" s="3107" customFormat="1">
      <c r="L3218" s="3109"/>
      <c r="M3218" s="3109"/>
      <c r="N3218" s="3109"/>
      <c r="P3218" s="2659"/>
    </row>
    <row r="3219" spans="12:16" s="3107" customFormat="1">
      <c r="L3219" s="3109"/>
      <c r="M3219" s="3109"/>
      <c r="N3219" s="3109"/>
      <c r="P3219" s="2659"/>
    </row>
    <row r="3220" spans="12:16" s="3107" customFormat="1">
      <c r="L3220" s="3109"/>
      <c r="M3220" s="3109"/>
      <c r="N3220" s="3109"/>
      <c r="P3220" s="2659"/>
    </row>
    <row r="3221" spans="12:16" s="3107" customFormat="1">
      <c r="L3221" s="3109"/>
      <c r="M3221" s="3109"/>
      <c r="N3221" s="3109"/>
      <c r="P3221" s="2659"/>
    </row>
    <row r="3222" spans="12:16" s="3107" customFormat="1">
      <c r="L3222" s="3109"/>
      <c r="M3222" s="3109"/>
      <c r="N3222" s="3109"/>
      <c r="P3222" s="2659"/>
    </row>
    <row r="3223" spans="12:16" s="3107" customFormat="1">
      <c r="L3223" s="3109"/>
      <c r="M3223" s="3109"/>
      <c r="N3223" s="3109"/>
      <c r="P3223" s="2659"/>
    </row>
    <row r="3224" spans="12:16" s="3107" customFormat="1">
      <c r="L3224" s="3109"/>
      <c r="M3224" s="3109"/>
      <c r="N3224" s="3109"/>
      <c r="P3224" s="2659"/>
    </row>
    <row r="3225" spans="12:16" s="3107" customFormat="1">
      <c r="L3225" s="3109"/>
      <c r="M3225" s="3109"/>
      <c r="N3225" s="3109"/>
      <c r="P3225" s="2659"/>
    </row>
    <row r="3226" spans="12:16" s="3107" customFormat="1">
      <c r="L3226" s="3109"/>
      <c r="M3226" s="3109"/>
      <c r="N3226" s="3109"/>
      <c r="P3226" s="2659"/>
    </row>
    <row r="3227" spans="12:16" s="3107" customFormat="1">
      <c r="L3227" s="3109"/>
      <c r="M3227" s="3109"/>
      <c r="N3227" s="3109"/>
      <c r="P3227" s="2659"/>
    </row>
    <row r="3228" spans="12:16" s="3107" customFormat="1">
      <c r="L3228" s="3109"/>
      <c r="M3228" s="3109"/>
      <c r="N3228" s="3109"/>
      <c r="P3228" s="2659"/>
    </row>
    <row r="3229" spans="12:16" s="3107" customFormat="1">
      <c r="L3229" s="3109"/>
      <c r="M3229" s="3109"/>
      <c r="N3229" s="3109"/>
      <c r="P3229" s="2659"/>
    </row>
    <row r="3230" spans="12:16" s="3107" customFormat="1">
      <c r="L3230" s="3109"/>
      <c r="M3230" s="3109"/>
      <c r="N3230" s="3109"/>
      <c r="P3230" s="2659"/>
    </row>
    <row r="3231" spans="12:16" s="3107" customFormat="1">
      <c r="L3231" s="3109"/>
      <c r="M3231" s="3109"/>
      <c r="N3231" s="3109"/>
      <c r="P3231" s="2659"/>
    </row>
    <row r="3232" spans="12:16" s="3107" customFormat="1">
      <c r="L3232" s="3109"/>
      <c r="M3232" s="3109"/>
      <c r="N3232" s="3109"/>
      <c r="P3232" s="2659"/>
    </row>
    <row r="3233" spans="12:16" s="3107" customFormat="1">
      <c r="L3233" s="3109"/>
      <c r="M3233" s="3109"/>
      <c r="N3233" s="3109"/>
      <c r="P3233" s="2659"/>
    </row>
    <row r="3234" spans="12:16" s="3107" customFormat="1">
      <c r="L3234" s="3109"/>
      <c r="M3234" s="3109"/>
      <c r="N3234" s="3109"/>
      <c r="P3234" s="2659"/>
    </row>
    <row r="3235" spans="12:16" s="3107" customFormat="1">
      <c r="L3235" s="3109"/>
      <c r="M3235" s="3109"/>
      <c r="N3235" s="3109"/>
      <c r="P3235" s="2659"/>
    </row>
    <row r="3236" spans="12:16" s="3107" customFormat="1">
      <c r="L3236" s="3109"/>
      <c r="M3236" s="3109"/>
      <c r="N3236" s="3109"/>
      <c r="P3236" s="2659"/>
    </row>
    <row r="3237" spans="12:16" s="3107" customFormat="1">
      <c r="L3237" s="3109"/>
      <c r="M3237" s="3109"/>
      <c r="N3237" s="3109"/>
      <c r="P3237" s="2659"/>
    </row>
    <row r="3238" spans="12:16" s="3107" customFormat="1">
      <c r="L3238" s="3109"/>
      <c r="M3238" s="3109"/>
      <c r="N3238" s="3109"/>
      <c r="P3238" s="2659"/>
    </row>
    <row r="3239" spans="12:16" s="3107" customFormat="1">
      <c r="L3239" s="3109"/>
      <c r="M3239" s="3109"/>
      <c r="N3239" s="3109"/>
      <c r="P3239" s="2659"/>
    </row>
    <row r="3240" spans="12:16" s="3107" customFormat="1">
      <c r="L3240" s="3109"/>
      <c r="M3240" s="3109"/>
      <c r="N3240" s="3109"/>
      <c r="P3240" s="2659"/>
    </row>
    <row r="3241" spans="12:16" s="3107" customFormat="1">
      <c r="L3241" s="3109"/>
      <c r="M3241" s="3109"/>
      <c r="N3241" s="3109"/>
      <c r="P3241" s="2659"/>
    </row>
    <row r="3242" spans="12:16" s="3107" customFormat="1">
      <c r="L3242" s="3109"/>
      <c r="M3242" s="3109"/>
      <c r="N3242" s="3109"/>
      <c r="P3242" s="2659"/>
    </row>
    <row r="3243" spans="12:16" s="3107" customFormat="1">
      <c r="L3243" s="3109"/>
      <c r="M3243" s="3109"/>
      <c r="N3243" s="3109"/>
      <c r="P3243" s="2659"/>
    </row>
    <row r="3244" spans="12:16" s="3107" customFormat="1">
      <c r="L3244" s="3109"/>
      <c r="M3244" s="3109"/>
      <c r="N3244" s="3109"/>
      <c r="P3244" s="2659"/>
    </row>
    <row r="3245" spans="12:16" s="3107" customFormat="1">
      <c r="L3245" s="3109"/>
      <c r="M3245" s="3109"/>
      <c r="N3245" s="3109"/>
      <c r="P3245" s="2659"/>
    </row>
    <row r="3246" spans="12:16" s="3107" customFormat="1">
      <c r="L3246" s="3109"/>
      <c r="M3246" s="3109"/>
      <c r="N3246" s="3109"/>
      <c r="P3246" s="2659"/>
    </row>
    <row r="3247" spans="12:16" s="3107" customFormat="1">
      <c r="L3247" s="3109"/>
      <c r="M3247" s="3109"/>
      <c r="N3247" s="3109"/>
      <c r="P3247" s="2659"/>
    </row>
    <row r="3248" spans="12:16" s="3107" customFormat="1">
      <c r="L3248" s="3109"/>
      <c r="M3248" s="3109"/>
      <c r="N3248" s="3109"/>
      <c r="P3248" s="2659"/>
    </row>
    <row r="3249" spans="12:16" s="3107" customFormat="1">
      <c r="L3249" s="3109"/>
      <c r="M3249" s="3109"/>
      <c r="N3249" s="3109"/>
      <c r="P3249" s="2659"/>
    </row>
    <row r="3250" spans="12:16" s="3107" customFormat="1">
      <c r="L3250" s="3109"/>
      <c r="M3250" s="3109"/>
      <c r="N3250" s="3109"/>
      <c r="P3250" s="2659"/>
    </row>
    <row r="3251" spans="12:16" s="3107" customFormat="1">
      <c r="L3251" s="3109"/>
      <c r="M3251" s="3109"/>
      <c r="N3251" s="3109"/>
      <c r="P3251" s="2659"/>
    </row>
    <row r="3252" spans="12:16" s="3107" customFormat="1">
      <c r="L3252" s="3109"/>
      <c r="M3252" s="3109"/>
      <c r="N3252" s="3109"/>
      <c r="P3252" s="2659"/>
    </row>
    <row r="3253" spans="12:16" s="3107" customFormat="1">
      <c r="L3253" s="3109"/>
      <c r="M3253" s="3109"/>
      <c r="N3253" s="3109"/>
      <c r="P3253" s="2659"/>
    </row>
    <row r="3254" spans="12:16" s="3107" customFormat="1">
      <c r="L3254" s="3109"/>
      <c r="M3254" s="3109"/>
      <c r="N3254" s="3109"/>
      <c r="P3254" s="2659"/>
    </row>
    <row r="3255" spans="12:16" s="3107" customFormat="1">
      <c r="L3255" s="3109"/>
      <c r="M3255" s="3109"/>
      <c r="N3255" s="3109"/>
      <c r="P3255" s="2659"/>
    </row>
    <row r="3256" spans="12:16" s="3107" customFormat="1">
      <c r="L3256" s="3109"/>
      <c r="M3256" s="3109"/>
      <c r="N3256" s="3109"/>
      <c r="P3256" s="2659"/>
    </row>
    <row r="3257" spans="12:16" s="3107" customFormat="1">
      <c r="L3257" s="3109"/>
      <c r="M3257" s="3109"/>
      <c r="N3257" s="3109"/>
      <c r="P3257" s="2659"/>
    </row>
    <row r="3258" spans="12:16" s="3107" customFormat="1">
      <c r="L3258" s="3109"/>
      <c r="M3258" s="3109"/>
      <c r="N3258" s="3109"/>
      <c r="P3258" s="2659"/>
    </row>
    <row r="3259" spans="12:16" s="3107" customFormat="1">
      <c r="L3259" s="3109"/>
      <c r="M3259" s="3109"/>
      <c r="N3259" s="3109"/>
      <c r="P3259" s="2659"/>
    </row>
    <row r="3260" spans="12:16" s="3107" customFormat="1">
      <c r="L3260" s="3109"/>
      <c r="M3260" s="3109"/>
      <c r="N3260" s="3109"/>
      <c r="P3260" s="2659"/>
    </row>
    <row r="3261" spans="12:16" s="3107" customFormat="1">
      <c r="L3261" s="3109"/>
      <c r="M3261" s="3109"/>
      <c r="N3261" s="3109"/>
      <c r="P3261" s="2659"/>
    </row>
    <row r="3262" spans="12:16" s="3107" customFormat="1">
      <c r="L3262" s="3109"/>
      <c r="M3262" s="3109"/>
      <c r="N3262" s="3109"/>
      <c r="P3262" s="2659"/>
    </row>
    <row r="3263" spans="12:16" s="3107" customFormat="1">
      <c r="L3263" s="3109"/>
      <c r="M3263" s="3109"/>
      <c r="N3263" s="3109"/>
      <c r="P3263" s="2659"/>
    </row>
    <row r="3264" spans="12:16" s="3107" customFormat="1">
      <c r="L3264" s="3109"/>
      <c r="M3264" s="3109"/>
      <c r="N3264" s="3109"/>
      <c r="P3264" s="2659"/>
    </row>
    <row r="3265" spans="12:16" s="3107" customFormat="1">
      <c r="L3265" s="3109"/>
      <c r="M3265" s="3109"/>
      <c r="N3265" s="3109"/>
      <c r="P3265" s="2659"/>
    </row>
    <row r="3266" spans="12:16" s="3107" customFormat="1">
      <c r="L3266" s="3109"/>
      <c r="M3266" s="3109"/>
      <c r="N3266" s="3109"/>
      <c r="P3266" s="2659"/>
    </row>
    <row r="3267" spans="12:16" s="3107" customFormat="1">
      <c r="L3267" s="3109"/>
      <c r="M3267" s="3109"/>
      <c r="N3267" s="3109"/>
      <c r="P3267" s="2659"/>
    </row>
    <row r="3268" spans="12:16" s="3107" customFormat="1">
      <c r="L3268" s="3109"/>
      <c r="M3268" s="3109"/>
      <c r="N3268" s="3109"/>
      <c r="P3268" s="2659"/>
    </row>
    <row r="3269" spans="12:16" s="3107" customFormat="1">
      <c r="L3269" s="3109"/>
      <c r="M3269" s="3109"/>
      <c r="N3269" s="3109"/>
      <c r="P3269" s="2659"/>
    </row>
    <row r="3270" spans="12:16" s="3107" customFormat="1">
      <c r="L3270" s="3109"/>
      <c r="M3270" s="3109"/>
      <c r="N3270" s="3109"/>
      <c r="P3270" s="2659"/>
    </row>
    <row r="3271" spans="12:16" s="3107" customFormat="1">
      <c r="L3271" s="3109"/>
      <c r="M3271" s="3109"/>
      <c r="N3271" s="3109"/>
      <c r="P3271" s="2659"/>
    </row>
    <row r="3272" spans="12:16" s="3107" customFormat="1">
      <c r="L3272" s="3109"/>
      <c r="M3272" s="3109"/>
      <c r="N3272" s="3109"/>
      <c r="P3272" s="2659"/>
    </row>
    <row r="3273" spans="12:16" s="3107" customFormat="1">
      <c r="L3273" s="3109"/>
      <c r="M3273" s="3109"/>
      <c r="N3273" s="3109"/>
      <c r="P3273" s="2659"/>
    </row>
    <row r="3274" spans="12:16" s="3107" customFormat="1">
      <c r="L3274" s="3109"/>
      <c r="M3274" s="3109"/>
      <c r="N3274" s="3109"/>
      <c r="P3274" s="2659"/>
    </row>
    <row r="3275" spans="12:16" s="3107" customFormat="1">
      <c r="L3275" s="3109"/>
      <c r="M3275" s="3109"/>
      <c r="N3275" s="3109"/>
      <c r="P3275" s="2659"/>
    </row>
    <row r="3276" spans="12:16" s="3107" customFormat="1">
      <c r="L3276" s="3109"/>
      <c r="M3276" s="3109"/>
      <c r="N3276" s="3109"/>
      <c r="P3276" s="2659"/>
    </row>
    <row r="3277" spans="12:16" s="3107" customFormat="1">
      <c r="L3277" s="3109"/>
      <c r="M3277" s="3109"/>
      <c r="N3277" s="3109"/>
      <c r="P3277" s="2659"/>
    </row>
    <row r="3278" spans="12:16" s="3107" customFormat="1">
      <c r="L3278" s="3109"/>
      <c r="M3278" s="3109"/>
      <c r="N3278" s="3109"/>
      <c r="P3278" s="2659"/>
    </row>
    <row r="3279" spans="12:16" s="3107" customFormat="1">
      <c r="L3279" s="3109"/>
      <c r="M3279" s="3109"/>
      <c r="N3279" s="3109"/>
      <c r="P3279" s="2659"/>
    </row>
    <row r="3280" spans="12:16" s="3107" customFormat="1">
      <c r="L3280" s="3109"/>
      <c r="M3280" s="3109"/>
      <c r="N3280" s="3109"/>
      <c r="P3280" s="2659"/>
    </row>
    <row r="3281" spans="12:16" s="3107" customFormat="1">
      <c r="L3281" s="3109"/>
      <c r="M3281" s="3109"/>
      <c r="N3281" s="3109"/>
      <c r="P3281" s="2659"/>
    </row>
    <row r="3282" spans="12:16" s="3107" customFormat="1">
      <c r="L3282" s="3109"/>
      <c r="M3282" s="3109"/>
      <c r="N3282" s="3109"/>
      <c r="P3282" s="2659"/>
    </row>
    <row r="3283" spans="12:16" s="3107" customFormat="1">
      <c r="L3283" s="3109"/>
      <c r="M3283" s="3109"/>
      <c r="N3283" s="3109"/>
      <c r="P3283" s="2659"/>
    </row>
    <row r="3284" spans="12:16" s="3107" customFormat="1">
      <c r="L3284" s="3109"/>
      <c r="M3284" s="3109"/>
      <c r="N3284" s="3109"/>
      <c r="P3284" s="2659"/>
    </row>
    <row r="3285" spans="12:16" s="3107" customFormat="1">
      <c r="L3285" s="3109"/>
      <c r="M3285" s="3109"/>
      <c r="N3285" s="3109"/>
      <c r="P3285" s="2659"/>
    </row>
    <row r="3286" spans="12:16" s="3107" customFormat="1">
      <c r="L3286" s="3109"/>
      <c r="M3286" s="3109"/>
      <c r="N3286" s="3109"/>
      <c r="P3286" s="2659"/>
    </row>
    <row r="3287" spans="12:16" s="3107" customFormat="1">
      <c r="L3287" s="3109"/>
      <c r="M3287" s="3109"/>
      <c r="N3287" s="3109"/>
      <c r="P3287" s="2659"/>
    </row>
    <row r="3288" spans="12:16" s="3107" customFormat="1">
      <c r="L3288" s="3109"/>
      <c r="M3288" s="3109"/>
      <c r="N3288" s="3109"/>
      <c r="P3288" s="2659"/>
    </row>
    <row r="3289" spans="12:16" s="3107" customFormat="1">
      <c r="L3289" s="3109"/>
      <c r="M3289" s="3109"/>
      <c r="N3289" s="3109"/>
      <c r="P3289" s="2659"/>
    </row>
    <row r="3290" spans="12:16" s="3107" customFormat="1">
      <c r="L3290" s="3109"/>
      <c r="M3290" s="3109"/>
      <c r="N3290" s="3109"/>
      <c r="P3290" s="2659"/>
    </row>
    <row r="3291" spans="12:16" s="3107" customFormat="1">
      <c r="L3291" s="3109"/>
      <c r="M3291" s="3109"/>
      <c r="N3291" s="3109"/>
      <c r="P3291" s="2659"/>
    </row>
    <row r="3292" spans="12:16" s="3107" customFormat="1">
      <c r="L3292" s="3109"/>
      <c r="M3292" s="3109"/>
      <c r="N3292" s="3109"/>
      <c r="P3292" s="2659"/>
    </row>
    <row r="3293" spans="12:16" s="3107" customFormat="1">
      <c r="L3293" s="3109"/>
      <c r="M3293" s="3109"/>
      <c r="N3293" s="3109"/>
      <c r="P3293" s="2659"/>
    </row>
    <row r="3294" spans="12:16" s="3107" customFormat="1">
      <c r="L3294" s="3109"/>
      <c r="M3294" s="3109"/>
      <c r="N3294" s="3109"/>
      <c r="P3294" s="2659"/>
    </row>
    <row r="3295" spans="12:16" s="3107" customFormat="1">
      <c r="L3295" s="3109"/>
      <c r="M3295" s="3109"/>
      <c r="N3295" s="3109"/>
      <c r="P3295" s="2659"/>
    </row>
    <row r="3296" spans="12:16" s="3107" customFormat="1">
      <c r="L3296" s="3109"/>
      <c r="M3296" s="3109"/>
      <c r="N3296" s="3109"/>
      <c r="P3296" s="2659"/>
    </row>
    <row r="3297" spans="12:16" s="3107" customFormat="1">
      <c r="L3297" s="3109"/>
      <c r="M3297" s="3109"/>
      <c r="N3297" s="3109"/>
      <c r="P3297" s="2659"/>
    </row>
    <row r="3298" spans="12:16" s="3107" customFormat="1">
      <c r="L3298" s="3109"/>
      <c r="M3298" s="3109"/>
      <c r="N3298" s="3109"/>
      <c r="P3298" s="2659"/>
    </row>
    <row r="3299" spans="12:16" s="3107" customFormat="1">
      <c r="L3299" s="3109"/>
      <c r="M3299" s="3109"/>
      <c r="N3299" s="3109"/>
      <c r="P3299" s="2659"/>
    </row>
    <row r="3300" spans="12:16" s="3107" customFormat="1">
      <c r="L3300" s="3109"/>
      <c r="M3300" s="3109"/>
      <c r="N3300" s="3109"/>
      <c r="P3300" s="2659"/>
    </row>
    <row r="3301" spans="12:16" s="3107" customFormat="1">
      <c r="L3301" s="3109"/>
      <c r="M3301" s="3109"/>
      <c r="N3301" s="3109"/>
      <c r="P3301" s="2659"/>
    </row>
    <row r="3302" spans="12:16" s="3107" customFormat="1">
      <c r="L3302" s="3109"/>
      <c r="M3302" s="3109"/>
      <c r="N3302" s="3109"/>
      <c r="P3302" s="2659"/>
    </row>
    <row r="3303" spans="12:16" s="3107" customFormat="1">
      <c r="L3303" s="3109"/>
      <c r="M3303" s="3109"/>
      <c r="N3303" s="3109"/>
      <c r="P3303" s="2659"/>
    </row>
    <row r="3304" spans="12:16" s="3107" customFormat="1">
      <c r="L3304" s="3109"/>
      <c r="M3304" s="3109"/>
      <c r="N3304" s="3109"/>
      <c r="P3304" s="2659"/>
    </row>
    <row r="3305" spans="12:16" s="3107" customFormat="1">
      <c r="L3305" s="3109"/>
      <c r="M3305" s="3109"/>
      <c r="N3305" s="3109"/>
      <c r="P3305" s="2659"/>
    </row>
    <row r="3306" spans="12:16" s="3107" customFormat="1">
      <c r="L3306" s="3109"/>
      <c r="M3306" s="3109"/>
      <c r="N3306" s="3109"/>
      <c r="P3306" s="2659"/>
    </row>
    <row r="3307" spans="12:16" s="3107" customFormat="1">
      <c r="L3307" s="3109"/>
      <c r="M3307" s="3109"/>
      <c r="N3307" s="3109"/>
      <c r="P3307" s="2659"/>
    </row>
    <row r="3308" spans="12:16" s="3107" customFormat="1">
      <c r="L3308" s="3109"/>
      <c r="M3308" s="3109"/>
      <c r="N3308" s="3109"/>
      <c r="P3308" s="2659"/>
    </row>
    <row r="3309" spans="12:16" s="3107" customFormat="1">
      <c r="L3309" s="3109"/>
      <c r="M3309" s="3109"/>
      <c r="N3309" s="3109"/>
      <c r="P3309" s="2659"/>
    </row>
    <row r="3310" spans="12:16" s="3107" customFormat="1">
      <c r="L3310" s="3109"/>
      <c r="M3310" s="3109"/>
      <c r="N3310" s="3109"/>
      <c r="P3310" s="2659"/>
    </row>
    <row r="3311" spans="12:16" s="3107" customFormat="1">
      <c r="L3311" s="3109"/>
      <c r="M3311" s="3109"/>
      <c r="N3311" s="3109"/>
      <c r="P3311" s="2659"/>
    </row>
    <row r="3312" spans="12:16" s="3107" customFormat="1">
      <c r="L3312" s="3109"/>
      <c r="M3312" s="3109"/>
      <c r="N3312" s="3109"/>
      <c r="P3312" s="2659"/>
    </row>
    <row r="3313" spans="12:16" s="3107" customFormat="1">
      <c r="L3313" s="3109"/>
      <c r="M3313" s="3109"/>
      <c r="N3313" s="3109"/>
      <c r="P3313" s="2659"/>
    </row>
    <row r="3314" spans="12:16" s="3107" customFormat="1">
      <c r="L3314" s="3109"/>
      <c r="M3314" s="3109"/>
      <c r="N3314" s="3109"/>
      <c r="P3314" s="2659"/>
    </row>
    <row r="3315" spans="12:16" s="3107" customFormat="1">
      <c r="L3315" s="3109"/>
      <c r="M3315" s="3109"/>
      <c r="N3315" s="3109"/>
      <c r="P3315" s="2659"/>
    </row>
    <row r="3316" spans="12:16" s="3107" customFormat="1">
      <c r="L3316" s="3109"/>
      <c r="M3316" s="3109"/>
      <c r="N3316" s="3109"/>
      <c r="P3316" s="2659"/>
    </row>
    <row r="3317" spans="12:16" s="3107" customFormat="1">
      <c r="L3317" s="3109"/>
      <c r="M3317" s="3109"/>
      <c r="N3317" s="3109"/>
      <c r="P3317" s="2659"/>
    </row>
    <row r="3318" spans="12:16" s="3107" customFormat="1">
      <c r="L3318" s="3109"/>
      <c r="M3318" s="3109"/>
      <c r="N3318" s="3109"/>
      <c r="P3318" s="2659"/>
    </row>
    <row r="3319" spans="12:16" s="3107" customFormat="1">
      <c r="L3319" s="3109"/>
      <c r="M3319" s="3109"/>
      <c r="N3319" s="3109"/>
      <c r="P3319" s="2659"/>
    </row>
    <row r="3320" spans="12:16" s="3107" customFormat="1">
      <c r="L3320" s="3109"/>
      <c r="M3320" s="3109"/>
      <c r="N3320" s="3109"/>
      <c r="P3320" s="2659"/>
    </row>
    <row r="3321" spans="12:16" s="3107" customFormat="1">
      <c r="L3321" s="3109"/>
      <c r="M3321" s="3109"/>
      <c r="N3321" s="3109"/>
      <c r="P3321" s="2659"/>
    </row>
    <row r="3322" spans="12:16" s="3107" customFormat="1">
      <c r="L3322" s="3109"/>
      <c r="M3322" s="3109"/>
      <c r="N3322" s="3109"/>
      <c r="P3322" s="2659"/>
    </row>
    <row r="3323" spans="12:16" s="3107" customFormat="1">
      <c r="L3323" s="3109"/>
      <c r="M3323" s="3109"/>
      <c r="N3323" s="3109"/>
      <c r="P3323" s="2659"/>
    </row>
    <row r="3324" spans="12:16" s="3107" customFormat="1">
      <c r="L3324" s="3109"/>
      <c r="M3324" s="3109"/>
      <c r="N3324" s="3109"/>
      <c r="P3324" s="2659"/>
    </row>
    <row r="3325" spans="12:16" s="3107" customFormat="1">
      <c r="L3325" s="3109"/>
      <c r="M3325" s="3109"/>
      <c r="N3325" s="3109"/>
      <c r="P3325" s="2659"/>
    </row>
    <row r="3326" spans="12:16" s="3107" customFormat="1">
      <c r="L3326" s="3109"/>
      <c r="M3326" s="3109"/>
      <c r="N3326" s="3109"/>
      <c r="P3326" s="2659"/>
    </row>
    <row r="3327" spans="12:16" s="3107" customFormat="1">
      <c r="L3327" s="3109"/>
      <c r="M3327" s="3109"/>
      <c r="N3327" s="3109"/>
      <c r="P3327" s="2659"/>
    </row>
    <row r="3328" spans="12:16" s="3107" customFormat="1">
      <c r="L3328" s="3109"/>
      <c r="M3328" s="3109"/>
      <c r="N3328" s="3109"/>
      <c r="P3328" s="2659"/>
    </row>
    <row r="3329" spans="12:16" s="3107" customFormat="1">
      <c r="L3329" s="3109"/>
      <c r="M3329" s="3109"/>
      <c r="N3329" s="3109"/>
      <c r="P3329" s="2659"/>
    </row>
    <row r="3330" spans="12:16" s="3107" customFormat="1">
      <c r="L3330" s="3109"/>
      <c r="M3330" s="3109"/>
      <c r="N3330" s="3109"/>
      <c r="P3330" s="2659"/>
    </row>
    <row r="3331" spans="12:16" s="3107" customFormat="1">
      <c r="L3331" s="3109"/>
      <c r="M3331" s="3109"/>
      <c r="N3331" s="3109"/>
      <c r="P3331" s="2659"/>
    </row>
    <row r="3332" spans="12:16" s="3107" customFormat="1">
      <c r="L3332" s="3109"/>
      <c r="M3332" s="3109"/>
      <c r="N3332" s="3109"/>
      <c r="P3332" s="2659"/>
    </row>
    <row r="3333" spans="12:16" s="3107" customFormat="1">
      <c r="L3333" s="3109"/>
      <c r="M3333" s="3109"/>
      <c r="N3333" s="3109"/>
      <c r="P3333" s="2659"/>
    </row>
    <row r="3334" spans="12:16" s="3107" customFormat="1">
      <c r="L3334" s="3109"/>
      <c r="M3334" s="3109"/>
      <c r="N3334" s="3109"/>
      <c r="P3334" s="2659"/>
    </row>
    <row r="3335" spans="12:16" s="3107" customFormat="1">
      <c r="L3335" s="3109"/>
      <c r="M3335" s="3109"/>
      <c r="N3335" s="3109"/>
      <c r="P3335" s="2659"/>
    </row>
    <row r="3336" spans="12:16" s="3107" customFormat="1">
      <c r="L3336" s="3109"/>
      <c r="M3336" s="3109"/>
      <c r="N3336" s="3109"/>
      <c r="P3336" s="2659"/>
    </row>
    <row r="3337" spans="12:16" s="3107" customFormat="1">
      <c r="L3337" s="3109"/>
      <c r="M3337" s="3109"/>
      <c r="N3337" s="3109"/>
      <c r="P3337" s="2659"/>
    </row>
    <row r="3338" spans="12:16" s="3107" customFormat="1">
      <c r="L3338" s="3109"/>
      <c r="M3338" s="3109"/>
      <c r="N3338" s="3109"/>
      <c r="P3338" s="2659"/>
    </row>
    <row r="3339" spans="12:16" s="3107" customFormat="1">
      <c r="L3339" s="3109"/>
      <c r="M3339" s="3109"/>
      <c r="N3339" s="3109"/>
      <c r="P3339" s="2659"/>
    </row>
    <row r="3340" spans="12:16" s="3107" customFormat="1">
      <c r="L3340" s="3109"/>
      <c r="M3340" s="3109"/>
      <c r="N3340" s="3109"/>
      <c r="P3340" s="2659"/>
    </row>
    <row r="3341" spans="12:16" s="3107" customFormat="1">
      <c r="L3341" s="3109"/>
      <c r="M3341" s="3109"/>
      <c r="N3341" s="3109"/>
      <c r="P3341" s="2659"/>
    </row>
    <row r="3342" spans="12:16" s="3107" customFormat="1">
      <c r="L3342" s="3109"/>
      <c r="M3342" s="3109"/>
      <c r="N3342" s="3109"/>
      <c r="P3342" s="2659"/>
    </row>
    <row r="3343" spans="12:16" s="3107" customFormat="1">
      <c r="L3343" s="3109"/>
      <c r="M3343" s="3109"/>
      <c r="N3343" s="3109"/>
      <c r="P3343" s="2659"/>
    </row>
    <row r="3344" spans="12:16" s="3107" customFormat="1">
      <c r="L3344" s="3109"/>
      <c r="M3344" s="3109"/>
      <c r="N3344" s="3109"/>
      <c r="P3344" s="2659"/>
    </row>
    <row r="3345" spans="12:16" s="3107" customFormat="1">
      <c r="L3345" s="3109"/>
      <c r="M3345" s="3109"/>
      <c r="N3345" s="3109"/>
      <c r="P3345" s="2659"/>
    </row>
    <row r="3346" spans="12:16" s="3107" customFormat="1">
      <c r="L3346" s="3109"/>
      <c r="M3346" s="3109"/>
      <c r="N3346" s="3109"/>
      <c r="P3346" s="2659"/>
    </row>
    <row r="3347" spans="12:16" s="3107" customFormat="1">
      <c r="L3347" s="3109"/>
      <c r="M3347" s="3109"/>
      <c r="N3347" s="3109"/>
      <c r="P3347" s="2659"/>
    </row>
    <row r="3348" spans="12:16" s="3107" customFormat="1">
      <c r="L3348" s="3109"/>
      <c r="M3348" s="3109"/>
      <c r="N3348" s="3109"/>
      <c r="P3348" s="2659"/>
    </row>
    <row r="3349" spans="12:16" s="3107" customFormat="1">
      <c r="L3349" s="3109"/>
      <c r="M3349" s="3109"/>
      <c r="N3349" s="3109"/>
      <c r="P3349" s="2659"/>
    </row>
    <row r="3350" spans="12:16" s="3107" customFormat="1">
      <c r="L3350" s="3109"/>
      <c r="M3350" s="3109"/>
      <c r="N3350" s="3109"/>
      <c r="P3350" s="2659"/>
    </row>
    <row r="3351" spans="12:16" s="3107" customFormat="1">
      <c r="L3351" s="3109"/>
      <c r="M3351" s="3109"/>
      <c r="N3351" s="3109"/>
      <c r="P3351" s="2659"/>
    </row>
    <row r="3352" spans="12:16" s="3107" customFormat="1">
      <c r="L3352" s="3109"/>
      <c r="M3352" s="3109"/>
      <c r="N3352" s="3109"/>
      <c r="P3352" s="2659"/>
    </row>
    <row r="3353" spans="12:16" s="3107" customFormat="1">
      <c r="L3353" s="3109"/>
      <c r="M3353" s="3109"/>
      <c r="N3353" s="3109"/>
      <c r="P3353" s="2659"/>
    </row>
    <row r="3354" spans="12:16" s="3107" customFormat="1">
      <c r="L3354" s="3109"/>
      <c r="M3354" s="3109"/>
      <c r="N3354" s="3109"/>
      <c r="P3354" s="2659"/>
    </row>
    <row r="3355" spans="12:16" s="3107" customFormat="1">
      <c r="L3355" s="3109"/>
      <c r="M3355" s="3109"/>
      <c r="N3355" s="3109"/>
      <c r="P3355" s="2659"/>
    </row>
    <row r="3356" spans="12:16" s="3107" customFormat="1">
      <c r="L3356" s="3109"/>
      <c r="M3356" s="3109"/>
      <c r="N3356" s="3109"/>
      <c r="P3356" s="2659"/>
    </row>
    <row r="3357" spans="12:16" s="3107" customFormat="1">
      <c r="L3357" s="3109"/>
      <c r="M3357" s="3109"/>
      <c r="N3357" s="3109"/>
      <c r="P3357" s="2659"/>
    </row>
    <row r="3358" spans="12:16" s="3107" customFormat="1">
      <c r="L3358" s="3109"/>
      <c r="M3358" s="3109"/>
      <c r="N3358" s="3109"/>
      <c r="P3358" s="2659"/>
    </row>
    <row r="3359" spans="12:16" s="3107" customFormat="1">
      <c r="L3359" s="3109"/>
      <c r="M3359" s="3109"/>
      <c r="N3359" s="3109"/>
      <c r="P3359" s="2659"/>
    </row>
    <row r="3360" spans="12:16" s="3107" customFormat="1">
      <c r="L3360" s="3109"/>
      <c r="M3360" s="3109"/>
      <c r="N3360" s="3109"/>
      <c r="P3360" s="2659"/>
    </row>
    <row r="3361" spans="12:16" s="3107" customFormat="1">
      <c r="L3361" s="3109"/>
      <c r="M3361" s="3109"/>
      <c r="N3361" s="3109"/>
      <c r="P3361" s="2659"/>
    </row>
    <row r="3362" spans="12:16" s="3107" customFormat="1">
      <c r="L3362" s="3109"/>
      <c r="M3362" s="3109"/>
      <c r="N3362" s="3109"/>
      <c r="P3362" s="2659"/>
    </row>
    <row r="3363" spans="12:16" s="3107" customFormat="1">
      <c r="L3363" s="3109"/>
      <c r="M3363" s="3109"/>
      <c r="N3363" s="3109"/>
      <c r="P3363" s="2659"/>
    </row>
    <row r="3364" spans="12:16" s="3107" customFormat="1">
      <c r="L3364" s="3109"/>
      <c r="M3364" s="3109"/>
      <c r="N3364" s="3109"/>
      <c r="P3364" s="2659"/>
    </row>
    <row r="3365" spans="12:16" s="3107" customFormat="1">
      <c r="L3365" s="3109"/>
      <c r="M3365" s="3109"/>
      <c r="N3365" s="3109"/>
      <c r="P3365" s="2659"/>
    </row>
    <row r="3366" spans="12:16" s="3107" customFormat="1">
      <c r="L3366" s="3109"/>
      <c r="M3366" s="3109"/>
      <c r="N3366" s="3109"/>
      <c r="P3366" s="2659"/>
    </row>
    <row r="3367" spans="12:16" s="3107" customFormat="1">
      <c r="L3367" s="3109"/>
      <c r="M3367" s="3109"/>
      <c r="N3367" s="3109"/>
      <c r="P3367" s="2659"/>
    </row>
    <row r="3368" spans="12:16" s="3107" customFormat="1">
      <c r="L3368" s="3109"/>
      <c r="M3368" s="3109"/>
      <c r="N3368" s="3109"/>
      <c r="P3368" s="2659"/>
    </row>
    <row r="3369" spans="12:16" s="3107" customFormat="1">
      <c r="L3369" s="3109"/>
      <c r="M3369" s="3109"/>
      <c r="N3369" s="3109"/>
      <c r="P3369" s="2659"/>
    </row>
    <row r="3370" spans="12:16" s="3107" customFormat="1">
      <c r="L3370" s="3109"/>
      <c r="M3370" s="3109"/>
      <c r="N3370" s="3109"/>
      <c r="P3370" s="2659"/>
    </row>
    <row r="3371" spans="12:16" s="3107" customFormat="1">
      <c r="L3371" s="3109"/>
      <c r="M3371" s="3109"/>
      <c r="N3371" s="3109"/>
      <c r="P3371" s="2659"/>
    </row>
    <row r="3372" spans="12:16" s="3107" customFormat="1">
      <c r="L3372" s="3109"/>
      <c r="M3372" s="3109"/>
      <c r="N3372" s="3109"/>
      <c r="P3372" s="2659"/>
    </row>
    <row r="3373" spans="12:16" s="3107" customFormat="1">
      <c r="L3373" s="3109"/>
      <c r="M3373" s="3109"/>
      <c r="N3373" s="3109"/>
      <c r="P3373" s="2659"/>
    </row>
    <row r="3374" spans="12:16" s="3107" customFormat="1">
      <c r="L3374" s="3109"/>
      <c r="M3374" s="3109"/>
      <c r="N3374" s="3109"/>
      <c r="P3374" s="2659"/>
    </row>
    <row r="3375" spans="12:16" s="3107" customFormat="1">
      <c r="L3375" s="3109"/>
      <c r="M3375" s="3109"/>
      <c r="N3375" s="3109"/>
      <c r="P3375" s="2659"/>
    </row>
    <row r="3376" spans="12:16" s="3107" customFormat="1">
      <c r="L3376" s="3109"/>
      <c r="M3376" s="3109"/>
      <c r="N3376" s="3109"/>
      <c r="P3376" s="2659"/>
    </row>
    <row r="3377" spans="12:16" s="3107" customFormat="1">
      <c r="L3377" s="3109"/>
      <c r="M3377" s="3109"/>
      <c r="N3377" s="3109"/>
      <c r="P3377" s="2659"/>
    </row>
    <row r="3378" spans="12:16" s="3107" customFormat="1">
      <c r="L3378" s="3109"/>
      <c r="M3378" s="3109"/>
      <c r="N3378" s="3109"/>
      <c r="P3378" s="2659"/>
    </row>
    <row r="3379" spans="12:16" s="3107" customFormat="1">
      <c r="L3379" s="3109"/>
      <c r="M3379" s="3109"/>
      <c r="N3379" s="3109"/>
      <c r="P3379" s="2659"/>
    </row>
    <row r="3380" spans="12:16" s="3107" customFormat="1">
      <c r="L3380" s="3109"/>
      <c r="M3380" s="3109"/>
      <c r="N3380" s="3109"/>
      <c r="P3380" s="2659"/>
    </row>
    <row r="3381" spans="12:16" s="3107" customFormat="1">
      <c r="L3381" s="3109"/>
      <c r="M3381" s="3109"/>
      <c r="N3381" s="3109"/>
      <c r="P3381" s="2659"/>
    </row>
    <row r="3382" spans="12:16" s="3107" customFormat="1">
      <c r="L3382" s="3109"/>
      <c r="M3382" s="3109"/>
      <c r="N3382" s="3109"/>
      <c r="P3382" s="2659"/>
    </row>
    <row r="3383" spans="12:16" s="3107" customFormat="1">
      <c r="L3383" s="3109"/>
      <c r="M3383" s="3109"/>
      <c r="N3383" s="3109"/>
      <c r="P3383" s="2659"/>
    </row>
    <row r="3384" spans="12:16" s="3107" customFormat="1">
      <c r="L3384" s="3109"/>
      <c r="M3384" s="3109"/>
      <c r="N3384" s="3109"/>
      <c r="P3384" s="2659"/>
    </row>
    <row r="3385" spans="12:16" s="3107" customFormat="1">
      <c r="L3385" s="3109"/>
      <c r="M3385" s="3109"/>
      <c r="N3385" s="3109"/>
      <c r="P3385" s="2659"/>
    </row>
    <row r="3386" spans="12:16" s="3107" customFormat="1">
      <c r="L3386" s="3109"/>
      <c r="M3386" s="3109"/>
      <c r="N3386" s="3109"/>
      <c r="P3386" s="2659"/>
    </row>
    <row r="3387" spans="12:16" s="3107" customFormat="1">
      <c r="L3387" s="3109"/>
      <c r="M3387" s="3109"/>
      <c r="N3387" s="3109"/>
      <c r="P3387" s="2659"/>
    </row>
    <row r="3388" spans="12:16" s="3107" customFormat="1">
      <c r="L3388" s="3109"/>
      <c r="M3388" s="3109"/>
      <c r="N3388" s="3109"/>
      <c r="P3388" s="2659"/>
    </row>
    <row r="3389" spans="12:16" s="3107" customFormat="1">
      <c r="L3389" s="3109"/>
      <c r="M3389" s="3109"/>
      <c r="N3389" s="3109"/>
      <c r="P3389" s="2659"/>
    </row>
    <row r="3390" spans="12:16" s="3107" customFormat="1">
      <c r="L3390" s="3109"/>
      <c r="M3390" s="3109"/>
      <c r="N3390" s="3109"/>
      <c r="P3390" s="2659"/>
    </row>
    <row r="3391" spans="12:16" s="3107" customFormat="1">
      <c r="L3391" s="3109"/>
      <c r="M3391" s="3109"/>
      <c r="N3391" s="3109"/>
      <c r="P3391" s="2659"/>
    </row>
    <row r="3392" spans="12:16" s="3107" customFormat="1">
      <c r="L3392" s="3109"/>
      <c r="M3392" s="3109"/>
      <c r="N3392" s="3109"/>
      <c r="P3392" s="2659"/>
    </row>
    <row r="3393" spans="12:16" s="3107" customFormat="1">
      <c r="L3393" s="3109"/>
      <c r="M3393" s="3109"/>
      <c r="N3393" s="3109"/>
      <c r="P3393" s="2659"/>
    </row>
    <row r="3394" spans="12:16" s="3107" customFormat="1">
      <c r="L3394" s="3109"/>
      <c r="M3394" s="3109"/>
      <c r="N3394" s="3109"/>
      <c r="P3394" s="2659"/>
    </row>
    <row r="3395" spans="12:16" s="3107" customFormat="1">
      <c r="L3395" s="3109"/>
      <c r="M3395" s="3109"/>
      <c r="N3395" s="3109"/>
      <c r="P3395" s="2659"/>
    </row>
    <row r="3396" spans="12:16" s="3107" customFormat="1">
      <c r="L3396" s="3109"/>
      <c r="M3396" s="3109"/>
      <c r="N3396" s="3109"/>
      <c r="P3396" s="2659"/>
    </row>
    <row r="3397" spans="12:16" s="3107" customFormat="1">
      <c r="L3397" s="3109"/>
      <c r="M3397" s="3109"/>
      <c r="N3397" s="3109"/>
      <c r="P3397" s="2659"/>
    </row>
    <row r="3398" spans="12:16" s="3107" customFormat="1">
      <c r="L3398" s="3109"/>
      <c r="M3398" s="3109"/>
      <c r="N3398" s="3109"/>
      <c r="P3398" s="2659"/>
    </row>
    <row r="3399" spans="12:16" s="3107" customFormat="1">
      <c r="L3399" s="3109"/>
      <c r="M3399" s="3109"/>
      <c r="N3399" s="3109"/>
      <c r="P3399" s="2659"/>
    </row>
    <row r="3400" spans="12:16" s="3107" customFormat="1">
      <c r="L3400" s="3109"/>
      <c r="M3400" s="3109"/>
      <c r="N3400" s="3109"/>
      <c r="P3400" s="2659"/>
    </row>
    <row r="3401" spans="12:16" s="3107" customFormat="1">
      <c r="L3401" s="3109"/>
      <c r="M3401" s="3109"/>
      <c r="N3401" s="3109"/>
      <c r="P3401" s="2659"/>
    </row>
    <row r="3402" spans="12:16" s="3107" customFormat="1">
      <c r="L3402" s="3109"/>
      <c r="M3402" s="3109"/>
      <c r="N3402" s="3109"/>
      <c r="P3402" s="2659"/>
    </row>
    <row r="3403" spans="12:16" s="3107" customFormat="1">
      <c r="L3403" s="3109"/>
      <c r="M3403" s="3109"/>
      <c r="N3403" s="3109"/>
      <c r="P3403" s="2659"/>
    </row>
    <row r="3404" spans="12:16" s="3107" customFormat="1">
      <c r="L3404" s="3109"/>
      <c r="M3404" s="3109"/>
      <c r="N3404" s="3109"/>
      <c r="P3404" s="2659"/>
    </row>
    <row r="3405" spans="12:16" s="3107" customFormat="1">
      <c r="L3405" s="3109"/>
      <c r="M3405" s="3109"/>
      <c r="N3405" s="3109"/>
      <c r="P3405" s="2659"/>
    </row>
    <row r="3406" spans="12:16" s="3107" customFormat="1">
      <c r="L3406" s="3109"/>
      <c r="M3406" s="3109"/>
      <c r="N3406" s="3109"/>
      <c r="P3406" s="2659"/>
    </row>
    <row r="3407" spans="12:16" s="3107" customFormat="1">
      <c r="L3407" s="3109"/>
      <c r="M3407" s="3109"/>
      <c r="N3407" s="3109"/>
      <c r="P3407" s="2659"/>
    </row>
    <row r="3408" spans="12:16" s="3107" customFormat="1">
      <c r="L3408" s="3109"/>
      <c r="M3408" s="3109"/>
      <c r="N3408" s="3109"/>
      <c r="P3408" s="2659"/>
    </row>
    <row r="3409" spans="12:16" s="3107" customFormat="1">
      <c r="L3409" s="3109"/>
      <c r="M3409" s="3109"/>
      <c r="N3409" s="3109"/>
      <c r="P3409" s="2659"/>
    </row>
    <row r="3410" spans="12:16" s="3107" customFormat="1">
      <c r="L3410" s="3109"/>
      <c r="M3410" s="3109"/>
      <c r="N3410" s="3109"/>
      <c r="P3410" s="2659"/>
    </row>
    <row r="3411" spans="12:16" s="3107" customFormat="1">
      <c r="L3411" s="3109"/>
      <c r="M3411" s="3109"/>
      <c r="N3411" s="3109"/>
      <c r="P3411" s="2659"/>
    </row>
    <row r="3412" spans="12:16" s="3107" customFormat="1">
      <c r="L3412" s="3109"/>
      <c r="M3412" s="3109"/>
      <c r="N3412" s="3109"/>
      <c r="P3412" s="2659"/>
    </row>
    <row r="3413" spans="12:16" s="3107" customFormat="1">
      <c r="L3413" s="3109"/>
      <c r="M3413" s="3109"/>
      <c r="N3413" s="3109"/>
      <c r="P3413" s="2659"/>
    </row>
    <row r="3414" spans="12:16" s="3107" customFormat="1">
      <c r="L3414" s="3109"/>
      <c r="M3414" s="3109"/>
      <c r="N3414" s="3109"/>
      <c r="P3414" s="2659"/>
    </row>
    <row r="3415" spans="12:16" s="3107" customFormat="1">
      <c r="L3415" s="3109"/>
      <c r="M3415" s="3109"/>
      <c r="N3415" s="3109"/>
      <c r="P3415" s="2659"/>
    </row>
    <row r="3416" spans="12:16" s="3107" customFormat="1">
      <c r="L3416" s="3109"/>
      <c r="M3416" s="3109"/>
      <c r="N3416" s="3109"/>
      <c r="P3416" s="2659"/>
    </row>
    <row r="3417" spans="12:16" s="3107" customFormat="1">
      <c r="L3417" s="3109"/>
      <c r="M3417" s="3109"/>
      <c r="N3417" s="3109"/>
      <c r="P3417" s="2659"/>
    </row>
    <row r="3418" spans="12:16" s="3107" customFormat="1">
      <c r="L3418" s="3109"/>
      <c r="M3418" s="3109"/>
      <c r="N3418" s="3109"/>
      <c r="P3418" s="2659"/>
    </row>
    <row r="3419" spans="12:16" s="3107" customFormat="1">
      <c r="L3419" s="3109"/>
      <c r="M3419" s="3109"/>
      <c r="N3419" s="3109"/>
      <c r="P3419" s="2659"/>
    </row>
    <row r="3420" spans="12:16" s="3107" customFormat="1">
      <c r="L3420" s="3109"/>
      <c r="M3420" s="3109"/>
      <c r="N3420" s="3109"/>
      <c r="P3420" s="2659"/>
    </row>
    <row r="3421" spans="12:16" s="3107" customFormat="1">
      <c r="L3421" s="3109"/>
      <c r="M3421" s="3109"/>
      <c r="N3421" s="3109"/>
      <c r="P3421" s="2659"/>
    </row>
    <row r="3422" spans="12:16" s="3107" customFormat="1">
      <c r="L3422" s="3109"/>
      <c r="M3422" s="3109"/>
      <c r="N3422" s="3109"/>
      <c r="P3422" s="2659"/>
    </row>
    <row r="3423" spans="12:16" s="3107" customFormat="1">
      <c r="L3423" s="3109"/>
      <c r="M3423" s="3109"/>
      <c r="N3423" s="3109"/>
      <c r="P3423" s="2659"/>
    </row>
    <row r="3424" spans="12:16" s="3107" customFormat="1">
      <c r="L3424" s="3109"/>
      <c r="M3424" s="3109"/>
      <c r="N3424" s="3109"/>
      <c r="P3424" s="2659"/>
    </row>
    <row r="3425" spans="12:16" s="3107" customFormat="1">
      <c r="L3425" s="3109"/>
      <c r="M3425" s="3109"/>
      <c r="N3425" s="3109"/>
      <c r="P3425" s="2659"/>
    </row>
    <row r="3426" spans="12:16" s="3107" customFormat="1">
      <c r="L3426" s="3109"/>
      <c r="M3426" s="3109"/>
      <c r="N3426" s="3109"/>
      <c r="P3426" s="2659"/>
    </row>
    <row r="3427" spans="12:16" s="3107" customFormat="1">
      <c r="L3427" s="3109"/>
      <c r="M3427" s="3109"/>
      <c r="N3427" s="3109"/>
      <c r="P3427" s="2659"/>
    </row>
    <row r="3428" spans="12:16" s="3107" customFormat="1">
      <c r="L3428" s="3109"/>
      <c r="M3428" s="3109"/>
      <c r="N3428" s="3109"/>
      <c r="P3428" s="2659"/>
    </row>
    <row r="3429" spans="12:16" s="3107" customFormat="1">
      <c r="L3429" s="3109"/>
      <c r="M3429" s="3109"/>
      <c r="N3429" s="3109"/>
      <c r="P3429" s="2659"/>
    </row>
    <row r="3430" spans="12:16" s="3107" customFormat="1">
      <c r="L3430" s="3109"/>
      <c r="M3430" s="3109"/>
      <c r="N3430" s="3109"/>
      <c r="P3430" s="2659"/>
    </row>
    <row r="3431" spans="12:16" s="3107" customFormat="1">
      <c r="L3431" s="3109"/>
      <c r="M3431" s="3109"/>
      <c r="N3431" s="3109"/>
      <c r="P3431" s="2659"/>
    </row>
    <row r="3432" spans="12:16" s="3107" customFormat="1">
      <c r="L3432" s="3109"/>
      <c r="M3432" s="3109"/>
      <c r="N3432" s="3109"/>
      <c r="P3432" s="2659"/>
    </row>
    <row r="3433" spans="12:16" s="3107" customFormat="1">
      <c r="L3433" s="3109"/>
      <c r="M3433" s="3109"/>
      <c r="N3433" s="3109"/>
      <c r="P3433" s="2659"/>
    </row>
    <row r="3434" spans="12:16" s="3107" customFormat="1">
      <c r="L3434" s="3109"/>
      <c r="M3434" s="3109"/>
      <c r="N3434" s="3109"/>
      <c r="P3434" s="2659"/>
    </row>
    <row r="3435" spans="12:16" s="3107" customFormat="1">
      <c r="L3435" s="3109"/>
      <c r="M3435" s="3109"/>
      <c r="N3435" s="3109"/>
      <c r="P3435" s="2659"/>
    </row>
    <row r="3436" spans="12:16" s="3107" customFormat="1">
      <c r="L3436" s="3109"/>
      <c r="M3436" s="3109"/>
      <c r="N3436" s="3109"/>
      <c r="P3436" s="2659"/>
    </row>
    <row r="3437" spans="12:16" s="3107" customFormat="1">
      <c r="L3437" s="3109"/>
      <c r="M3437" s="3109"/>
      <c r="N3437" s="3109"/>
      <c r="P3437" s="2659"/>
    </row>
    <row r="3438" spans="12:16" s="3107" customFormat="1">
      <c r="L3438" s="3109"/>
      <c r="M3438" s="3109"/>
      <c r="N3438" s="3109"/>
      <c r="P3438" s="2659"/>
    </row>
    <row r="3439" spans="12:16" s="3107" customFormat="1">
      <c r="L3439" s="3109"/>
      <c r="M3439" s="3109"/>
      <c r="N3439" s="3109"/>
      <c r="P3439" s="2659"/>
    </row>
    <row r="3440" spans="12:16" s="3107" customFormat="1">
      <c r="L3440" s="3109"/>
      <c r="M3440" s="3109"/>
      <c r="N3440" s="3109"/>
      <c r="P3440" s="2659"/>
    </row>
    <row r="3441" spans="12:16" s="3107" customFormat="1">
      <c r="L3441" s="3109"/>
      <c r="M3441" s="3109"/>
      <c r="N3441" s="3109"/>
      <c r="P3441" s="2659"/>
    </row>
    <row r="3442" spans="12:16" s="3107" customFormat="1">
      <c r="L3442" s="3109"/>
      <c r="M3442" s="3109"/>
      <c r="N3442" s="3109"/>
      <c r="P3442" s="2659"/>
    </row>
    <row r="3443" spans="12:16" s="3107" customFormat="1">
      <c r="L3443" s="3109"/>
      <c r="M3443" s="3109"/>
      <c r="N3443" s="3109"/>
      <c r="P3443" s="2659"/>
    </row>
    <row r="3444" spans="12:16" s="3107" customFormat="1">
      <c r="L3444" s="3109"/>
      <c r="M3444" s="3109"/>
      <c r="N3444" s="3109"/>
      <c r="P3444" s="2659"/>
    </row>
    <row r="3445" spans="12:16" s="3107" customFormat="1">
      <c r="L3445" s="3109"/>
      <c r="M3445" s="3109"/>
      <c r="N3445" s="3109"/>
      <c r="P3445" s="2659"/>
    </row>
    <row r="3446" spans="12:16" s="3107" customFormat="1">
      <c r="L3446" s="3109"/>
      <c r="M3446" s="3109"/>
      <c r="N3446" s="3109"/>
      <c r="P3446" s="2659"/>
    </row>
    <row r="3447" spans="12:16" s="3107" customFormat="1">
      <c r="L3447" s="3109"/>
      <c r="M3447" s="3109"/>
      <c r="N3447" s="3109"/>
      <c r="P3447" s="2659"/>
    </row>
    <row r="3448" spans="12:16" s="3107" customFormat="1">
      <c r="L3448" s="3109"/>
      <c r="M3448" s="3109"/>
      <c r="N3448" s="3109"/>
      <c r="P3448" s="2659"/>
    </row>
    <row r="3449" spans="12:16" s="3107" customFormat="1">
      <c r="L3449" s="3109"/>
      <c r="M3449" s="3109"/>
      <c r="N3449" s="3109"/>
      <c r="P3449" s="2659"/>
    </row>
    <row r="3450" spans="12:16" s="3107" customFormat="1">
      <c r="L3450" s="3109"/>
      <c r="M3450" s="3109"/>
      <c r="N3450" s="3109"/>
      <c r="P3450" s="2659"/>
    </row>
    <row r="3451" spans="12:16" s="3107" customFormat="1">
      <c r="L3451" s="3109"/>
      <c r="M3451" s="3109"/>
      <c r="N3451" s="3109"/>
      <c r="P3451" s="2659"/>
    </row>
    <row r="3452" spans="12:16" s="3107" customFormat="1">
      <c r="L3452" s="3109"/>
      <c r="M3452" s="3109"/>
      <c r="N3452" s="3109"/>
      <c r="P3452" s="2659"/>
    </row>
    <row r="3453" spans="12:16" s="3107" customFormat="1">
      <c r="L3453" s="3109"/>
      <c r="M3453" s="3109"/>
      <c r="N3453" s="3109"/>
      <c r="P3453" s="2659"/>
    </row>
    <row r="3454" spans="12:16" s="3107" customFormat="1">
      <c r="L3454" s="3109"/>
      <c r="M3454" s="3109"/>
      <c r="N3454" s="3109"/>
      <c r="P3454" s="2659"/>
    </row>
    <row r="3455" spans="12:16" s="3107" customFormat="1">
      <c r="L3455" s="3109"/>
      <c r="M3455" s="3109"/>
      <c r="N3455" s="3109"/>
      <c r="P3455" s="2659"/>
    </row>
    <row r="3456" spans="12:16" s="3107" customFormat="1">
      <c r="L3456" s="3109"/>
      <c r="M3456" s="3109"/>
      <c r="N3456" s="3109"/>
      <c r="P3456" s="2659"/>
    </row>
    <row r="3457" spans="12:16" s="3107" customFormat="1">
      <c r="L3457" s="3109"/>
      <c r="M3457" s="3109"/>
      <c r="N3457" s="3109"/>
      <c r="P3457" s="2659"/>
    </row>
    <row r="3458" spans="12:16" s="3107" customFormat="1">
      <c r="L3458" s="3109"/>
      <c r="M3458" s="3109"/>
      <c r="N3458" s="3109"/>
      <c r="P3458" s="2659"/>
    </row>
    <row r="3459" spans="12:16" s="3107" customFormat="1">
      <c r="L3459" s="3109"/>
      <c r="M3459" s="3109"/>
      <c r="N3459" s="3109"/>
      <c r="P3459" s="2659"/>
    </row>
    <row r="3460" spans="12:16" s="3107" customFormat="1">
      <c r="L3460" s="3109"/>
      <c r="M3460" s="3109"/>
      <c r="N3460" s="3109"/>
      <c r="P3460" s="2659"/>
    </row>
    <row r="3461" spans="12:16" s="3107" customFormat="1">
      <c r="L3461" s="3109"/>
      <c r="M3461" s="3109"/>
      <c r="N3461" s="3109"/>
      <c r="P3461" s="2659"/>
    </row>
    <row r="3462" spans="12:16" s="3107" customFormat="1">
      <c r="L3462" s="3109"/>
      <c r="M3462" s="3109"/>
      <c r="N3462" s="3109"/>
      <c r="P3462" s="2659"/>
    </row>
    <row r="3463" spans="12:16" s="3107" customFormat="1">
      <c r="L3463" s="3109"/>
      <c r="M3463" s="3109"/>
      <c r="N3463" s="3109"/>
      <c r="P3463" s="2659"/>
    </row>
    <row r="3464" spans="12:16" s="3107" customFormat="1">
      <c r="L3464" s="3109"/>
      <c r="M3464" s="3109"/>
      <c r="N3464" s="3109"/>
      <c r="P3464" s="2659"/>
    </row>
    <row r="3465" spans="12:16" s="3107" customFormat="1">
      <c r="L3465" s="3109"/>
      <c r="M3465" s="3109"/>
      <c r="N3465" s="3109"/>
      <c r="P3465" s="2659"/>
    </row>
    <row r="3466" spans="12:16" s="3107" customFormat="1">
      <c r="L3466" s="3109"/>
      <c r="M3466" s="3109"/>
      <c r="N3466" s="3109"/>
      <c r="P3466" s="2659"/>
    </row>
    <row r="3467" spans="12:16" s="3107" customFormat="1">
      <c r="L3467" s="3109"/>
      <c r="M3467" s="3109"/>
      <c r="N3467" s="3109"/>
      <c r="P3467" s="2659"/>
    </row>
    <row r="3468" spans="12:16" s="3107" customFormat="1">
      <c r="L3468" s="3109"/>
      <c r="M3468" s="3109"/>
      <c r="N3468" s="3109"/>
      <c r="P3468" s="2659"/>
    </row>
    <row r="3469" spans="12:16" s="3107" customFormat="1">
      <c r="L3469" s="3109"/>
      <c r="M3469" s="3109"/>
      <c r="N3469" s="3109"/>
      <c r="P3469" s="2659"/>
    </row>
    <row r="3470" spans="12:16" s="3107" customFormat="1">
      <c r="L3470" s="3109"/>
      <c r="M3470" s="3109"/>
      <c r="N3470" s="3109"/>
      <c r="P3470" s="2659"/>
    </row>
    <row r="3471" spans="12:16" s="3107" customFormat="1">
      <c r="L3471" s="3109"/>
      <c r="M3471" s="3109"/>
      <c r="N3471" s="3109"/>
      <c r="P3471" s="2659"/>
    </row>
    <row r="3472" spans="12:16" s="3107" customFormat="1">
      <c r="L3472" s="3109"/>
      <c r="M3472" s="3109"/>
      <c r="N3472" s="3109"/>
      <c r="P3472" s="2659"/>
    </row>
    <row r="3473" spans="12:16" s="3107" customFormat="1">
      <c r="L3473" s="3109"/>
      <c r="M3473" s="3109"/>
      <c r="N3473" s="3109"/>
      <c r="P3473" s="2659"/>
    </row>
    <row r="3474" spans="12:16" s="3107" customFormat="1">
      <c r="L3474" s="3109"/>
      <c r="M3474" s="3109"/>
      <c r="N3474" s="3109"/>
      <c r="P3474" s="2659"/>
    </row>
    <row r="3475" spans="12:16" s="3107" customFormat="1">
      <c r="L3475" s="3109"/>
      <c r="M3475" s="3109"/>
      <c r="N3475" s="3109"/>
      <c r="P3475" s="2659"/>
    </row>
    <row r="3476" spans="12:16" s="3107" customFormat="1">
      <c r="L3476" s="3109"/>
      <c r="M3476" s="3109"/>
      <c r="N3476" s="3109"/>
      <c r="P3476" s="2659"/>
    </row>
    <row r="3477" spans="12:16" s="3107" customFormat="1">
      <c r="L3477" s="3109"/>
      <c r="M3477" s="3109"/>
      <c r="N3477" s="3109"/>
      <c r="P3477" s="2659"/>
    </row>
    <row r="3478" spans="12:16" s="3107" customFormat="1">
      <c r="L3478" s="3109"/>
      <c r="M3478" s="3109"/>
      <c r="N3478" s="3109"/>
      <c r="P3478" s="2659"/>
    </row>
    <row r="3479" spans="12:16" s="3107" customFormat="1">
      <c r="L3479" s="3109"/>
      <c r="M3479" s="3109"/>
      <c r="N3479" s="3109"/>
      <c r="P3479" s="2659"/>
    </row>
    <row r="3480" spans="12:16" s="3107" customFormat="1">
      <c r="L3480" s="3109"/>
      <c r="M3480" s="3109"/>
      <c r="N3480" s="3109"/>
      <c r="P3480" s="2659"/>
    </row>
    <row r="3481" spans="12:16" s="3107" customFormat="1">
      <c r="L3481" s="3109"/>
      <c r="M3481" s="3109"/>
      <c r="N3481" s="3109"/>
      <c r="P3481" s="2659"/>
    </row>
    <row r="3482" spans="12:16" s="3107" customFormat="1">
      <c r="L3482" s="3109"/>
      <c r="M3482" s="3109"/>
      <c r="N3482" s="3109"/>
      <c r="P3482" s="2659"/>
    </row>
    <row r="3483" spans="12:16" s="3107" customFormat="1">
      <c r="L3483" s="3109"/>
      <c r="M3483" s="3109"/>
      <c r="N3483" s="3109"/>
      <c r="P3483" s="2659"/>
    </row>
    <row r="3484" spans="12:16" s="3107" customFormat="1">
      <c r="L3484" s="3109"/>
      <c r="M3484" s="3109"/>
      <c r="N3484" s="3109"/>
      <c r="P3484" s="2659"/>
    </row>
    <row r="3485" spans="12:16" s="3107" customFormat="1">
      <c r="L3485" s="3109"/>
      <c r="M3485" s="3109"/>
      <c r="N3485" s="3109"/>
      <c r="P3485" s="2659"/>
    </row>
    <row r="3486" spans="12:16" s="3107" customFormat="1">
      <c r="L3486" s="3109"/>
      <c r="M3486" s="3109"/>
      <c r="N3486" s="3109"/>
      <c r="P3486" s="2659"/>
    </row>
    <row r="3487" spans="12:16" s="3107" customFormat="1">
      <c r="L3487" s="3109"/>
      <c r="M3487" s="3109"/>
      <c r="N3487" s="3109"/>
      <c r="P3487" s="2659"/>
    </row>
    <row r="3488" spans="12:16" s="3107" customFormat="1">
      <c r="L3488" s="3109"/>
      <c r="M3488" s="3109"/>
      <c r="N3488" s="3109"/>
      <c r="P3488" s="2659"/>
    </row>
    <row r="3489" spans="12:16" s="3107" customFormat="1">
      <c r="L3489" s="3109"/>
      <c r="M3489" s="3109"/>
      <c r="N3489" s="3109"/>
      <c r="P3489" s="2659"/>
    </row>
    <row r="3490" spans="12:16" s="3107" customFormat="1">
      <c r="L3490" s="3109"/>
      <c r="M3490" s="3109"/>
      <c r="N3490" s="3109"/>
      <c r="P3490" s="2659"/>
    </row>
    <row r="3491" spans="12:16" s="3107" customFormat="1">
      <c r="L3491" s="3109"/>
      <c r="M3491" s="3109"/>
      <c r="N3491" s="3109"/>
      <c r="P3491" s="2659"/>
    </row>
    <row r="3492" spans="12:16" s="3107" customFormat="1">
      <c r="L3492" s="3109"/>
      <c r="M3492" s="3109"/>
      <c r="N3492" s="3109"/>
      <c r="P3492" s="2659"/>
    </row>
    <row r="3493" spans="12:16" s="3107" customFormat="1">
      <c r="L3493" s="3109"/>
      <c r="M3493" s="3109"/>
      <c r="N3493" s="3109"/>
      <c r="P3493" s="2659"/>
    </row>
    <row r="3494" spans="12:16" s="3107" customFormat="1">
      <c r="L3494" s="3109"/>
      <c r="M3494" s="3109"/>
      <c r="N3494" s="3109"/>
      <c r="P3494" s="2659"/>
    </row>
    <row r="3495" spans="12:16" s="3107" customFormat="1">
      <c r="L3495" s="3109"/>
      <c r="M3495" s="3109"/>
      <c r="N3495" s="3109"/>
      <c r="P3495" s="2659"/>
    </row>
    <row r="3496" spans="12:16" s="3107" customFormat="1">
      <c r="L3496" s="3109"/>
      <c r="M3496" s="3109"/>
      <c r="N3496" s="3109"/>
      <c r="P3496" s="2659"/>
    </row>
    <row r="3497" spans="12:16" s="3107" customFormat="1">
      <c r="L3497" s="3109"/>
      <c r="M3497" s="3109"/>
      <c r="N3497" s="3109"/>
      <c r="P3497" s="2659"/>
    </row>
    <row r="3498" spans="12:16" s="3107" customFormat="1">
      <c r="L3498" s="3109"/>
      <c r="M3498" s="3109"/>
      <c r="N3498" s="3109"/>
      <c r="P3498" s="2659"/>
    </row>
    <row r="3499" spans="12:16" s="3107" customFormat="1">
      <c r="L3499" s="3109"/>
      <c r="M3499" s="3109"/>
      <c r="N3499" s="3109"/>
      <c r="P3499" s="2659"/>
    </row>
    <row r="3500" spans="12:16" s="3107" customFormat="1">
      <c r="L3500" s="3109"/>
      <c r="M3500" s="3109"/>
      <c r="N3500" s="3109"/>
      <c r="P3500" s="2659"/>
    </row>
    <row r="3501" spans="12:16" s="3107" customFormat="1">
      <c r="L3501" s="3109"/>
      <c r="M3501" s="3109"/>
      <c r="N3501" s="3109"/>
      <c r="P3501" s="2659"/>
    </row>
    <row r="3502" spans="12:16" s="3107" customFormat="1">
      <c r="L3502" s="3109"/>
      <c r="M3502" s="3109"/>
      <c r="N3502" s="3109"/>
      <c r="P3502" s="2659"/>
    </row>
    <row r="3503" spans="12:16" s="3107" customFormat="1">
      <c r="L3503" s="3109"/>
      <c r="M3503" s="3109"/>
      <c r="N3503" s="3109"/>
      <c r="P3503" s="2659"/>
    </row>
    <row r="3504" spans="12:16" s="3107" customFormat="1">
      <c r="L3504" s="3109"/>
      <c r="M3504" s="3109"/>
      <c r="N3504" s="3109"/>
      <c r="P3504" s="2659"/>
    </row>
    <row r="3505" spans="12:16" s="3107" customFormat="1">
      <c r="L3505" s="3109"/>
      <c r="M3505" s="3109"/>
      <c r="N3505" s="3109"/>
      <c r="P3505" s="2659"/>
    </row>
    <row r="3506" spans="12:16" s="3107" customFormat="1">
      <c r="L3506" s="3109"/>
      <c r="M3506" s="3109"/>
      <c r="N3506" s="3109"/>
      <c r="P3506" s="2659"/>
    </row>
    <row r="3507" spans="12:16" s="3107" customFormat="1">
      <c r="L3507" s="3109"/>
      <c r="M3507" s="3109"/>
      <c r="N3507" s="3109"/>
      <c r="P3507" s="2659"/>
    </row>
    <row r="3508" spans="12:16" s="3107" customFormat="1">
      <c r="L3508" s="3109"/>
      <c r="M3508" s="3109"/>
      <c r="N3508" s="3109"/>
      <c r="P3508" s="2659"/>
    </row>
    <row r="3509" spans="12:16" s="3107" customFormat="1">
      <c r="L3509" s="3109"/>
      <c r="M3509" s="3109"/>
      <c r="N3509" s="3109"/>
      <c r="P3509" s="2659"/>
    </row>
    <row r="3510" spans="12:16" s="3107" customFormat="1">
      <c r="L3510" s="3109"/>
      <c r="M3510" s="3109"/>
      <c r="N3510" s="3109"/>
      <c r="P3510" s="2659"/>
    </row>
    <row r="3511" spans="12:16" s="3107" customFormat="1">
      <c r="L3511" s="3109"/>
      <c r="M3511" s="3109"/>
      <c r="N3511" s="3109"/>
      <c r="P3511" s="2659"/>
    </row>
    <row r="3512" spans="12:16" s="3107" customFormat="1">
      <c r="L3512" s="3109"/>
      <c r="M3512" s="3109"/>
      <c r="N3512" s="3109"/>
      <c r="P3512" s="2659"/>
    </row>
    <row r="3513" spans="12:16" s="3107" customFormat="1">
      <c r="L3513" s="3109"/>
      <c r="M3513" s="3109"/>
      <c r="N3513" s="3109"/>
      <c r="P3513" s="2659"/>
    </row>
    <row r="3514" spans="12:16" s="3107" customFormat="1">
      <c r="L3514" s="3109"/>
      <c r="M3514" s="3109"/>
      <c r="N3514" s="3109"/>
      <c r="P3514" s="2659"/>
    </row>
    <row r="3515" spans="12:16" s="3107" customFormat="1">
      <c r="L3515" s="3109"/>
      <c r="M3515" s="3109"/>
      <c r="N3515" s="3109"/>
      <c r="P3515" s="2659"/>
    </row>
    <row r="3516" spans="12:16" s="3107" customFormat="1">
      <c r="L3516" s="3109"/>
      <c r="M3516" s="3109"/>
      <c r="N3516" s="3109"/>
      <c r="P3516" s="2659"/>
    </row>
    <row r="3517" spans="12:16" s="3107" customFormat="1">
      <c r="L3517" s="3109"/>
      <c r="M3517" s="3109"/>
      <c r="N3517" s="3109"/>
      <c r="P3517" s="2659"/>
    </row>
    <row r="3518" spans="12:16" s="3107" customFormat="1">
      <c r="L3518" s="3109"/>
      <c r="M3518" s="3109"/>
      <c r="N3518" s="3109"/>
      <c r="P3518" s="2659"/>
    </row>
    <row r="3519" spans="12:16" s="3107" customFormat="1">
      <c r="L3519" s="3109"/>
      <c r="M3519" s="3109"/>
      <c r="N3519" s="3109"/>
      <c r="P3519" s="2659"/>
    </row>
    <row r="3520" spans="12:16" s="3107" customFormat="1">
      <c r="L3520" s="3109"/>
      <c r="M3520" s="3109"/>
      <c r="N3520" s="3109"/>
      <c r="P3520" s="2659"/>
    </row>
    <row r="3521" spans="12:16" s="3107" customFormat="1">
      <c r="L3521" s="3109"/>
      <c r="M3521" s="3109"/>
      <c r="N3521" s="3109"/>
      <c r="P3521" s="2659"/>
    </row>
    <row r="3522" spans="12:16" s="3107" customFormat="1">
      <c r="L3522" s="3109"/>
      <c r="M3522" s="3109"/>
      <c r="N3522" s="3109"/>
      <c r="P3522" s="2659"/>
    </row>
    <row r="3523" spans="12:16" s="3107" customFormat="1">
      <c r="L3523" s="3109"/>
      <c r="M3523" s="3109"/>
      <c r="N3523" s="3109"/>
      <c r="P3523" s="2659"/>
    </row>
    <row r="3524" spans="12:16" s="3107" customFormat="1">
      <c r="L3524" s="3109"/>
      <c r="M3524" s="3109"/>
      <c r="N3524" s="3109"/>
      <c r="P3524" s="2659"/>
    </row>
    <row r="3525" spans="12:16" s="3107" customFormat="1">
      <c r="L3525" s="3109"/>
      <c r="M3525" s="3109"/>
      <c r="N3525" s="3109"/>
      <c r="P3525" s="2659"/>
    </row>
    <row r="3526" spans="12:16" s="3107" customFormat="1">
      <c r="L3526" s="3109"/>
      <c r="M3526" s="3109"/>
      <c r="N3526" s="3109"/>
      <c r="P3526" s="2659"/>
    </row>
    <row r="3527" spans="12:16" s="3107" customFormat="1">
      <c r="L3527" s="3109"/>
      <c r="M3527" s="3109"/>
      <c r="N3527" s="3109"/>
      <c r="P3527" s="2659"/>
    </row>
    <row r="3528" spans="12:16" s="3107" customFormat="1">
      <c r="L3528" s="3109"/>
      <c r="M3528" s="3109"/>
      <c r="N3528" s="3109"/>
      <c r="P3528" s="2659"/>
    </row>
    <row r="3529" spans="12:16" s="3107" customFormat="1">
      <c r="L3529" s="3109"/>
      <c r="M3529" s="3109"/>
      <c r="N3529" s="3109"/>
      <c r="P3529" s="2659"/>
    </row>
    <row r="3530" spans="12:16" s="3107" customFormat="1">
      <c r="L3530" s="3109"/>
      <c r="M3530" s="3109"/>
      <c r="N3530" s="3109"/>
      <c r="P3530" s="2659"/>
    </row>
    <row r="3531" spans="12:16" s="3107" customFormat="1">
      <c r="L3531" s="3109"/>
      <c r="M3531" s="3109"/>
      <c r="N3531" s="3109"/>
      <c r="P3531" s="2659"/>
    </row>
    <row r="3532" spans="12:16" s="3107" customFormat="1">
      <c r="L3532" s="3109"/>
      <c r="M3532" s="3109"/>
      <c r="N3532" s="3109"/>
      <c r="P3532" s="2659"/>
    </row>
    <row r="3533" spans="12:16" s="3107" customFormat="1">
      <c r="L3533" s="3109"/>
      <c r="M3533" s="3109"/>
      <c r="N3533" s="3109"/>
      <c r="P3533" s="2659"/>
    </row>
    <row r="3534" spans="12:16" s="3107" customFormat="1">
      <c r="L3534" s="3109"/>
      <c r="M3534" s="3109"/>
      <c r="N3534" s="3109"/>
      <c r="P3534" s="2659"/>
    </row>
    <row r="3535" spans="12:16" s="3107" customFormat="1">
      <c r="L3535" s="3109"/>
      <c r="M3535" s="3109"/>
      <c r="N3535" s="3109"/>
      <c r="P3535" s="2659"/>
    </row>
    <row r="3536" spans="12:16" s="3107" customFormat="1">
      <c r="L3536" s="3109"/>
      <c r="M3536" s="3109"/>
      <c r="N3536" s="3109"/>
      <c r="P3536" s="2659"/>
    </row>
    <row r="3537" spans="12:16" s="3107" customFormat="1">
      <c r="L3537" s="3109"/>
      <c r="M3537" s="3109"/>
      <c r="N3537" s="3109"/>
      <c r="P3537" s="2659"/>
    </row>
    <row r="3538" spans="12:16" s="3107" customFormat="1">
      <c r="L3538" s="3109"/>
      <c r="M3538" s="3109"/>
      <c r="N3538" s="3109"/>
      <c r="P3538" s="2659"/>
    </row>
    <row r="3539" spans="12:16" s="3107" customFormat="1">
      <c r="L3539" s="3109"/>
      <c r="M3539" s="3109"/>
      <c r="N3539" s="3109"/>
      <c r="P3539" s="2659"/>
    </row>
    <row r="3540" spans="12:16" s="3107" customFormat="1">
      <c r="L3540" s="3109"/>
      <c r="M3540" s="3109"/>
      <c r="N3540" s="3109"/>
      <c r="P3540" s="2659"/>
    </row>
    <row r="3541" spans="12:16" s="3107" customFormat="1">
      <c r="L3541" s="3109"/>
      <c r="M3541" s="3109"/>
      <c r="N3541" s="3109"/>
      <c r="P3541" s="2659"/>
    </row>
    <row r="3542" spans="12:16" s="3107" customFormat="1">
      <c r="L3542" s="3109"/>
      <c r="M3542" s="3109"/>
      <c r="N3542" s="3109"/>
      <c r="P3542" s="2659"/>
    </row>
    <row r="3543" spans="12:16" s="3107" customFormat="1">
      <c r="L3543" s="3109"/>
      <c r="M3543" s="3109"/>
      <c r="N3543" s="3109"/>
      <c r="P3543" s="2659"/>
    </row>
    <row r="3544" spans="12:16" s="3107" customFormat="1">
      <c r="L3544" s="3109"/>
      <c r="M3544" s="3109"/>
      <c r="N3544" s="3109"/>
      <c r="P3544" s="2659"/>
    </row>
    <row r="3545" spans="12:16" s="3107" customFormat="1">
      <c r="L3545" s="3109"/>
      <c r="M3545" s="3109"/>
      <c r="N3545" s="3109"/>
      <c r="P3545" s="2659"/>
    </row>
    <row r="3546" spans="12:16" s="3107" customFormat="1">
      <c r="L3546" s="3109"/>
      <c r="M3546" s="3109"/>
      <c r="N3546" s="3109"/>
      <c r="P3546" s="2659"/>
    </row>
    <row r="3547" spans="12:16" s="3107" customFormat="1">
      <c r="L3547" s="3109"/>
      <c r="M3547" s="3109"/>
      <c r="N3547" s="3109"/>
      <c r="P3547" s="2659"/>
    </row>
    <row r="3548" spans="12:16" s="3107" customFormat="1">
      <c r="L3548" s="3109"/>
      <c r="M3548" s="3109"/>
      <c r="N3548" s="3109"/>
      <c r="P3548" s="2659"/>
    </row>
    <row r="3549" spans="12:16" s="3107" customFormat="1">
      <c r="L3549" s="3109"/>
      <c r="M3549" s="3109"/>
      <c r="N3549" s="3109"/>
      <c r="P3549" s="2659"/>
    </row>
    <row r="3550" spans="12:16" s="3107" customFormat="1">
      <c r="L3550" s="3109"/>
      <c r="M3550" s="3109"/>
      <c r="N3550" s="3109"/>
      <c r="P3550" s="2659"/>
    </row>
    <row r="3551" spans="12:16" s="3107" customFormat="1">
      <c r="L3551" s="3109"/>
      <c r="M3551" s="3109"/>
      <c r="N3551" s="3109"/>
      <c r="P3551" s="2659"/>
    </row>
    <row r="3552" spans="12:16" s="3107" customFormat="1">
      <c r="L3552" s="3109"/>
      <c r="M3552" s="3109"/>
      <c r="N3552" s="3109"/>
      <c r="P3552" s="2659"/>
    </row>
    <row r="3553" spans="12:16" s="3107" customFormat="1">
      <c r="L3553" s="3109"/>
      <c r="M3553" s="3109"/>
      <c r="N3553" s="3109"/>
      <c r="P3553" s="2659"/>
    </row>
    <row r="3554" spans="12:16" s="3107" customFormat="1">
      <c r="L3554" s="3109"/>
      <c r="M3554" s="3109"/>
      <c r="N3554" s="3109"/>
      <c r="P3554" s="2659"/>
    </row>
    <row r="3555" spans="12:16" s="3107" customFormat="1">
      <c r="L3555" s="3109"/>
      <c r="M3555" s="3109"/>
      <c r="N3555" s="3109"/>
      <c r="P3555" s="2659"/>
    </row>
    <row r="3556" spans="12:16" s="3107" customFormat="1">
      <c r="L3556" s="3109"/>
      <c r="M3556" s="3109"/>
      <c r="N3556" s="3109"/>
      <c r="P3556" s="2659"/>
    </row>
    <row r="3557" spans="12:16" s="3107" customFormat="1">
      <c r="L3557" s="3109"/>
      <c r="M3557" s="3109"/>
      <c r="N3557" s="3109"/>
      <c r="P3557" s="2659"/>
    </row>
    <row r="3558" spans="12:16" s="3107" customFormat="1">
      <c r="L3558" s="3109"/>
      <c r="M3558" s="3109"/>
      <c r="N3558" s="3109"/>
      <c r="P3558" s="2659"/>
    </row>
    <row r="3559" spans="12:16" s="3107" customFormat="1">
      <c r="L3559" s="3109"/>
      <c r="M3559" s="3109"/>
      <c r="N3559" s="3109"/>
      <c r="P3559" s="2659"/>
    </row>
    <row r="3560" spans="12:16" s="3107" customFormat="1">
      <c r="L3560" s="3109"/>
      <c r="M3560" s="3109"/>
      <c r="N3560" s="3109"/>
      <c r="P3560" s="2659"/>
    </row>
    <row r="3561" spans="12:16" s="3107" customFormat="1">
      <c r="L3561" s="3109"/>
      <c r="M3561" s="3109"/>
      <c r="N3561" s="3109"/>
      <c r="P3561" s="2659"/>
    </row>
    <row r="3562" spans="12:16" s="3107" customFormat="1">
      <c r="L3562" s="3109"/>
      <c r="M3562" s="3109"/>
      <c r="N3562" s="3109"/>
      <c r="P3562" s="2659"/>
    </row>
    <row r="3563" spans="12:16" s="3107" customFormat="1">
      <c r="L3563" s="3109"/>
      <c r="M3563" s="3109"/>
      <c r="N3563" s="3109"/>
      <c r="P3563" s="2659"/>
    </row>
    <row r="3564" spans="12:16" s="3107" customFormat="1">
      <c r="L3564" s="3109"/>
      <c r="M3564" s="3109"/>
      <c r="N3564" s="3109"/>
      <c r="P3564" s="2659"/>
    </row>
    <row r="3565" spans="12:16" s="3107" customFormat="1">
      <c r="L3565" s="3109"/>
      <c r="M3565" s="3109"/>
      <c r="N3565" s="3109"/>
      <c r="P3565" s="2659"/>
    </row>
    <row r="3566" spans="12:16" s="3107" customFormat="1">
      <c r="L3566" s="3109"/>
      <c r="M3566" s="3109"/>
      <c r="N3566" s="3109"/>
      <c r="P3566" s="2659"/>
    </row>
    <row r="3567" spans="12:16" s="3107" customFormat="1">
      <c r="L3567" s="3109"/>
      <c r="M3567" s="3109"/>
      <c r="N3567" s="3109"/>
      <c r="P3567" s="2659"/>
    </row>
    <row r="3568" spans="12:16" s="3107" customFormat="1">
      <c r="L3568" s="3109"/>
      <c r="M3568" s="3109"/>
      <c r="N3568" s="3109"/>
      <c r="P3568" s="2659"/>
    </row>
    <row r="3569" spans="12:16" s="3107" customFormat="1">
      <c r="L3569" s="3109"/>
      <c r="M3569" s="3109"/>
      <c r="N3569" s="3109"/>
      <c r="P3569" s="2659"/>
    </row>
    <row r="3570" spans="12:16" s="3107" customFormat="1">
      <c r="L3570" s="3109"/>
      <c r="M3570" s="3109"/>
      <c r="N3570" s="3109"/>
      <c r="P3570" s="2659"/>
    </row>
    <row r="3571" spans="12:16" s="3107" customFormat="1">
      <c r="L3571" s="3109"/>
      <c r="M3571" s="3109"/>
      <c r="N3571" s="3109"/>
      <c r="P3571" s="2659"/>
    </row>
    <row r="3572" spans="12:16" s="3107" customFormat="1">
      <c r="L3572" s="3109"/>
      <c r="M3572" s="3109"/>
      <c r="N3572" s="3109"/>
      <c r="P3572" s="2659"/>
    </row>
    <row r="3573" spans="12:16" s="3107" customFormat="1">
      <c r="L3573" s="3109"/>
      <c r="M3573" s="3109"/>
      <c r="N3573" s="3109"/>
      <c r="P3573" s="2659"/>
    </row>
    <row r="3574" spans="12:16" s="3107" customFormat="1">
      <c r="L3574" s="3109"/>
      <c r="M3574" s="3109"/>
      <c r="N3574" s="3109"/>
      <c r="P3574" s="2659"/>
    </row>
    <row r="3575" spans="12:16" s="3107" customFormat="1">
      <c r="L3575" s="3109"/>
      <c r="M3575" s="3109"/>
      <c r="N3575" s="3109"/>
      <c r="P3575" s="2659"/>
    </row>
    <row r="3576" spans="12:16" s="3107" customFormat="1">
      <c r="L3576" s="3109"/>
      <c r="M3576" s="3109"/>
      <c r="N3576" s="3109"/>
      <c r="P3576" s="2659"/>
    </row>
    <row r="3577" spans="12:16" s="3107" customFormat="1">
      <c r="L3577" s="3109"/>
      <c r="M3577" s="3109"/>
      <c r="N3577" s="3109"/>
      <c r="P3577" s="2659"/>
    </row>
    <row r="3578" spans="12:16" s="3107" customFormat="1">
      <c r="L3578" s="3109"/>
      <c r="M3578" s="3109"/>
      <c r="N3578" s="3109"/>
      <c r="P3578" s="2659"/>
    </row>
    <row r="3579" spans="12:16" s="3107" customFormat="1">
      <c r="L3579" s="3109"/>
      <c r="M3579" s="3109"/>
      <c r="N3579" s="3109"/>
      <c r="P3579" s="2659"/>
    </row>
    <row r="3580" spans="12:16" s="3107" customFormat="1">
      <c r="L3580" s="3109"/>
      <c r="M3580" s="3109"/>
      <c r="N3580" s="3109"/>
      <c r="P3580" s="2659"/>
    </row>
    <row r="3581" spans="12:16" s="3107" customFormat="1">
      <c r="L3581" s="3109"/>
      <c r="M3581" s="3109"/>
      <c r="N3581" s="3109"/>
      <c r="P3581" s="2659"/>
    </row>
    <row r="3582" spans="12:16" s="3107" customFormat="1">
      <c r="L3582" s="3109"/>
      <c r="M3582" s="3109"/>
      <c r="N3582" s="3109"/>
      <c r="P3582" s="2659"/>
    </row>
    <row r="3583" spans="12:16" s="3107" customFormat="1">
      <c r="L3583" s="3109"/>
      <c r="M3583" s="3109"/>
      <c r="N3583" s="3109"/>
      <c r="P3583" s="2659"/>
    </row>
    <row r="3584" spans="12:16" s="3107" customFormat="1">
      <c r="L3584" s="3109"/>
      <c r="M3584" s="3109"/>
      <c r="N3584" s="3109"/>
      <c r="P3584" s="2659"/>
    </row>
    <row r="3585" spans="12:16" s="3107" customFormat="1">
      <c r="L3585" s="3109"/>
      <c r="M3585" s="3109"/>
      <c r="N3585" s="3109"/>
      <c r="P3585" s="2659"/>
    </row>
    <row r="3586" spans="12:16" s="3107" customFormat="1">
      <c r="L3586" s="3109"/>
      <c r="M3586" s="3109"/>
      <c r="N3586" s="3109"/>
      <c r="P3586" s="2659"/>
    </row>
    <row r="3587" spans="12:16" s="3107" customFormat="1">
      <c r="L3587" s="3109"/>
      <c r="M3587" s="3109"/>
      <c r="N3587" s="3109"/>
      <c r="P3587" s="2659"/>
    </row>
    <row r="3588" spans="12:16" s="3107" customFormat="1">
      <c r="L3588" s="3109"/>
      <c r="M3588" s="3109"/>
      <c r="N3588" s="3109"/>
      <c r="P3588" s="2659"/>
    </row>
    <row r="3589" spans="12:16" s="3107" customFormat="1">
      <c r="L3589" s="3109"/>
      <c r="M3589" s="3109"/>
      <c r="N3589" s="3109"/>
      <c r="P3589" s="2659"/>
    </row>
    <row r="3590" spans="12:16" s="3107" customFormat="1">
      <c r="L3590" s="3109"/>
      <c r="M3590" s="3109"/>
      <c r="N3590" s="3109"/>
      <c r="P3590" s="2659"/>
    </row>
    <row r="3591" spans="12:16" s="3107" customFormat="1">
      <c r="L3591" s="3109"/>
      <c r="M3591" s="3109"/>
      <c r="N3591" s="3109"/>
      <c r="P3591" s="2659"/>
    </row>
    <row r="3592" spans="12:16" s="3107" customFormat="1">
      <c r="L3592" s="3109"/>
      <c r="M3592" s="3109"/>
      <c r="N3592" s="3109"/>
      <c r="P3592" s="2659"/>
    </row>
    <row r="3593" spans="12:16" s="3107" customFormat="1">
      <c r="L3593" s="3109"/>
      <c r="M3593" s="3109"/>
      <c r="N3593" s="3109"/>
      <c r="P3593" s="2659"/>
    </row>
    <row r="3594" spans="12:16" s="3107" customFormat="1">
      <c r="L3594" s="3109"/>
      <c r="M3594" s="3109"/>
      <c r="N3594" s="3109"/>
      <c r="P3594" s="2659"/>
    </row>
    <row r="3595" spans="12:16" s="3107" customFormat="1">
      <c r="L3595" s="3109"/>
      <c r="M3595" s="3109"/>
      <c r="N3595" s="3109"/>
      <c r="P3595" s="2659"/>
    </row>
    <row r="3596" spans="12:16" s="3107" customFormat="1">
      <c r="L3596" s="3109"/>
      <c r="M3596" s="3109"/>
      <c r="N3596" s="3109"/>
      <c r="P3596" s="2659"/>
    </row>
    <row r="3597" spans="12:16" s="3107" customFormat="1">
      <c r="L3597" s="3109"/>
      <c r="M3597" s="3109"/>
      <c r="N3597" s="3109"/>
      <c r="P3597" s="2659"/>
    </row>
    <row r="3598" spans="12:16" s="3107" customFormat="1">
      <c r="L3598" s="3109"/>
      <c r="M3598" s="3109"/>
      <c r="N3598" s="3109"/>
      <c r="P3598" s="2659"/>
    </row>
    <row r="3599" spans="12:16" s="3107" customFormat="1">
      <c r="L3599" s="3109"/>
      <c r="M3599" s="3109"/>
      <c r="N3599" s="3109"/>
      <c r="P3599" s="2659"/>
    </row>
    <row r="3600" spans="12:16" s="3107" customFormat="1">
      <c r="L3600" s="3109"/>
      <c r="M3600" s="3109"/>
      <c r="N3600" s="3109"/>
      <c r="P3600" s="2659"/>
    </row>
    <row r="3601" spans="12:16" s="3107" customFormat="1">
      <c r="L3601" s="3109"/>
      <c r="M3601" s="3109"/>
      <c r="N3601" s="3109"/>
      <c r="P3601" s="2659"/>
    </row>
    <row r="3602" spans="12:16" s="3107" customFormat="1">
      <c r="L3602" s="3109"/>
      <c r="M3602" s="3109"/>
      <c r="N3602" s="3109"/>
      <c r="P3602" s="2659"/>
    </row>
    <row r="3603" spans="12:16" s="3107" customFormat="1">
      <c r="L3603" s="3109"/>
      <c r="M3603" s="3109"/>
      <c r="N3603" s="3109"/>
      <c r="P3603" s="2659"/>
    </row>
    <row r="3604" spans="12:16" s="3107" customFormat="1">
      <c r="L3604" s="3109"/>
      <c r="M3604" s="3109"/>
      <c r="N3604" s="3109"/>
      <c r="P3604" s="2659"/>
    </row>
    <row r="3605" spans="12:16" s="3107" customFormat="1">
      <c r="L3605" s="3109"/>
      <c r="M3605" s="3109"/>
      <c r="N3605" s="3109"/>
      <c r="P3605" s="2659"/>
    </row>
    <row r="3606" spans="12:16" s="3107" customFormat="1">
      <c r="L3606" s="3109"/>
      <c r="M3606" s="3109"/>
      <c r="N3606" s="3109"/>
      <c r="P3606" s="2659"/>
    </row>
    <row r="3607" spans="12:16" s="3107" customFormat="1">
      <c r="L3607" s="3109"/>
      <c r="M3607" s="3109"/>
      <c r="N3607" s="3109"/>
      <c r="P3607" s="2659"/>
    </row>
    <row r="3608" spans="12:16" s="3107" customFormat="1">
      <c r="L3608" s="3109"/>
      <c r="M3608" s="3109"/>
      <c r="N3608" s="3109"/>
      <c r="P3608" s="2659"/>
    </row>
    <row r="3609" spans="12:16" s="3107" customFormat="1">
      <c r="L3609" s="3109"/>
      <c r="M3609" s="3109"/>
      <c r="N3609" s="3109"/>
      <c r="P3609" s="2659"/>
    </row>
    <row r="3610" spans="12:16" s="3107" customFormat="1">
      <c r="L3610" s="3109"/>
      <c r="M3610" s="3109"/>
      <c r="N3610" s="3109"/>
      <c r="P3610" s="2659"/>
    </row>
    <row r="3611" spans="12:16" s="3107" customFormat="1">
      <c r="L3611" s="3109"/>
      <c r="M3611" s="3109"/>
      <c r="N3611" s="3109"/>
      <c r="P3611" s="2659"/>
    </row>
    <row r="3612" spans="12:16" s="3107" customFormat="1">
      <c r="L3612" s="3109"/>
      <c r="M3612" s="3109"/>
      <c r="N3612" s="3109"/>
      <c r="P3612" s="2659"/>
    </row>
    <row r="3613" spans="12:16" s="3107" customFormat="1">
      <c r="L3613" s="3109"/>
      <c r="M3613" s="3109"/>
      <c r="N3613" s="3109"/>
      <c r="P3613" s="2659"/>
    </row>
    <row r="3614" spans="12:16" s="3107" customFormat="1">
      <c r="L3614" s="3109"/>
      <c r="M3614" s="3109"/>
      <c r="N3614" s="3109"/>
      <c r="P3614" s="2659"/>
    </row>
    <row r="3615" spans="12:16" s="3107" customFormat="1">
      <c r="L3615" s="3109"/>
      <c r="M3615" s="3109"/>
      <c r="N3615" s="3109"/>
      <c r="P3615" s="2659"/>
    </row>
    <row r="3616" spans="12:16" s="3107" customFormat="1">
      <c r="L3616" s="3109"/>
      <c r="M3616" s="3109"/>
      <c r="N3616" s="3109"/>
      <c r="P3616" s="2659"/>
    </row>
    <row r="3617" spans="12:16" s="3107" customFormat="1">
      <c r="L3617" s="3109"/>
      <c r="M3617" s="3109"/>
      <c r="N3617" s="3109"/>
      <c r="P3617" s="2659"/>
    </row>
    <row r="3618" spans="12:16" s="3107" customFormat="1">
      <c r="L3618" s="3109"/>
      <c r="M3618" s="3109"/>
      <c r="N3618" s="3109"/>
      <c r="P3618" s="2659"/>
    </row>
    <row r="3619" spans="12:16" s="3107" customFormat="1">
      <c r="L3619" s="3109"/>
      <c r="M3619" s="3109"/>
      <c r="N3619" s="3109"/>
      <c r="P3619" s="2659"/>
    </row>
    <row r="3620" spans="12:16" s="3107" customFormat="1">
      <c r="L3620" s="3109"/>
      <c r="M3620" s="3109"/>
      <c r="N3620" s="3109"/>
      <c r="P3620" s="2659"/>
    </row>
    <row r="3621" spans="12:16" s="3107" customFormat="1">
      <c r="L3621" s="3109"/>
      <c r="M3621" s="3109"/>
      <c r="N3621" s="3109"/>
      <c r="P3621" s="2659"/>
    </row>
    <row r="3622" spans="12:16" s="3107" customFormat="1">
      <c r="L3622" s="3109"/>
      <c r="M3622" s="3109"/>
      <c r="N3622" s="3109"/>
      <c r="P3622" s="2659"/>
    </row>
    <row r="3623" spans="12:16" s="3107" customFormat="1">
      <c r="L3623" s="3109"/>
      <c r="M3623" s="3109"/>
      <c r="N3623" s="3109"/>
      <c r="P3623" s="2659"/>
    </row>
    <row r="3624" spans="12:16" s="3107" customFormat="1">
      <c r="L3624" s="3109"/>
      <c r="M3624" s="3109"/>
      <c r="N3624" s="3109"/>
      <c r="P3624" s="2659"/>
    </row>
    <row r="3625" spans="12:16" s="3107" customFormat="1">
      <c r="L3625" s="3109"/>
      <c r="M3625" s="3109"/>
      <c r="N3625" s="3109"/>
      <c r="P3625" s="2659"/>
    </row>
    <row r="3626" spans="12:16" s="3107" customFormat="1">
      <c r="L3626" s="3109"/>
      <c r="M3626" s="3109"/>
      <c r="N3626" s="3109"/>
      <c r="P3626" s="2659"/>
    </row>
    <row r="3627" spans="12:16" s="3107" customFormat="1">
      <c r="L3627" s="3109"/>
      <c r="M3627" s="3109"/>
      <c r="N3627" s="3109"/>
      <c r="P3627" s="2659"/>
    </row>
    <row r="3628" spans="12:16" s="3107" customFormat="1">
      <c r="L3628" s="3109"/>
      <c r="M3628" s="3109"/>
      <c r="N3628" s="3109"/>
      <c r="P3628" s="2659"/>
    </row>
    <row r="3629" spans="12:16" s="3107" customFormat="1">
      <c r="L3629" s="3109"/>
      <c r="M3629" s="3109"/>
      <c r="N3629" s="3109"/>
      <c r="P3629" s="2659"/>
    </row>
    <row r="3630" spans="12:16" s="3107" customFormat="1">
      <c r="L3630" s="3109"/>
      <c r="M3630" s="3109"/>
      <c r="N3630" s="3109"/>
      <c r="P3630" s="2659"/>
    </row>
    <row r="3631" spans="12:16" s="3107" customFormat="1">
      <c r="L3631" s="3109"/>
      <c r="M3631" s="3109"/>
      <c r="N3631" s="3109"/>
      <c r="P3631" s="2659"/>
    </row>
    <row r="3632" spans="12:16" s="3107" customFormat="1">
      <c r="L3632" s="3109"/>
      <c r="M3632" s="3109"/>
      <c r="N3632" s="3109"/>
      <c r="P3632" s="2659"/>
    </row>
    <row r="3633" spans="12:16" s="3107" customFormat="1">
      <c r="L3633" s="3109"/>
      <c r="M3633" s="3109"/>
      <c r="N3633" s="3109"/>
      <c r="P3633" s="2659"/>
    </row>
    <row r="3634" spans="12:16" s="3107" customFormat="1">
      <c r="L3634" s="3109"/>
      <c r="M3634" s="3109"/>
      <c r="N3634" s="3109"/>
      <c r="P3634" s="2659"/>
    </row>
    <row r="3635" spans="12:16" s="3107" customFormat="1">
      <c r="L3635" s="3109"/>
      <c r="M3635" s="3109"/>
      <c r="N3635" s="3109"/>
      <c r="P3635" s="2659"/>
    </row>
    <row r="3636" spans="12:16" s="3107" customFormat="1">
      <c r="L3636" s="3109"/>
      <c r="M3636" s="3109"/>
      <c r="N3636" s="3109"/>
      <c r="P3636" s="2659"/>
    </row>
    <row r="3637" spans="12:16" s="3107" customFormat="1">
      <c r="L3637" s="3109"/>
      <c r="M3637" s="3109"/>
      <c r="N3637" s="3109"/>
      <c r="P3637" s="2659"/>
    </row>
    <row r="3638" spans="12:16" s="3107" customFormat="1">
      <c r="L3638" s="3109"/>
      <c r="M3638" s="3109"/>
      <c r="N3638" s="3109"/>
      <c r="P3638" s="2659"/>
    </row>
    <row r="3639" spans="12:16" s="3107" customFormat="1">
      <c r="L3639" s="3109"/>
      <c r="M3639" s="3109"/>
      <c r="N3639" s="3109"/>
      <c r="P3639" s="2659"/>
    </row>
    <row r="3640" spans="12:16" s="3107" customFormat="1">
      <c r="L3640" s="3109"/>
      <c r="M3640" s="3109"/>
      <c r="N3640" s="3109"/>
      <c r="P3640" s="2659"/>
    </row>
    <row r="3641" spans="12:16" s="3107" customFormat="1">
      <c r="L3641" s="3109"/>
      <c r="M3641" s="3109"/>
      <c r="N3641" s="3109"/>
      <c r="P3641" s="2659"/>
    </row>
    <row r="3642" spans="12:16" s="3107" customFormat="1">
      <c r="L3642" s="3109"/>
      <c r="M3642" s="3109"/>
      <c r="N3642" s="3109"/>
      <c r="P3642" s="2659"/>
    </row>
    <row r="3643" spans="12:16" s="3107" customFormat="1">
      <c r="L3643" s="3109"/>
      <c r="M3643" s="3109"/>
      <c r="N3643" s="3109"/>
      <c r="P3643" s="2659"/>
    </row>
    <row r="3644" spans="12:16" s="3107" customFormat="1">
      <c r="L3644" s="3109"/>
      <c r="M3644" s="3109"/>
      <c r="N3644" s="3109"/>
      <c r="P3644" s="2659"/>
    </row>
    <row r="3645" spans="12:16" s="3107" customFormat="1">
      <c r="L3645" s="3109"/>
      <c r="M3645" s="3109"/>
      <c r="N3645" s="3109"/>
      <c r="P3645" s="2659"/>
    </row>
    <row r="3646" spans="12:16" s="3107" customFormat="1">
      <c r="L3646" s="3109"/>
      <c r="M3646" s="3109"/>
      <c r="N3646" s="3109"/>
      <c r="P3646" s="2659"/>
    </row>
    <row r="3647" spans="12:16" s="3107" customFormat="1">
      <c r="L3647" s="3109"/>
      <c r="M3647" s="3109"/>
      <c r="N3647" s="3109"/>
      <c r="P3647" s="2659"/>
    </row>
    <row r="3648" spans="12:16" s="3107" customFormat="1">
      <c r="L3648" s="3109"/>
      <c r="M3648" s="3109"/>
      <c r="N3648" s="3109"/>
      <c r="P3648" s="2659"/>
    </row>
    <row r="3649" spans="12:16" s="3107" customFormat="1">
      <c r="L3649" s="3109"/>
      <c r="M3649" s="3109"/>
      <c r="N3649" s="3109"/>
      <c r="P3649" s="2659"/>
    </row>
    <row r="3650" spans="12:16" s="3107" customFormat="1">
      <c r="L3650" s="3109"/>
      <c r="M3650" s="3109"/>
      <c r="N3650" s="3109"/>
      <c r="P3650" s="2659"/>
    </row>
    <row r="3651" spans="12:16" s="3107" customFormat="1">
      <c r="L3651" s="3109"/>
      <c r="M3651" s="3109"/>
      <c r="N3651" s="3109"/>
      <c r="P3651" s="2659"/>
    </row>
    <row r="3652" spans="12:16" s="3107" customFormat="1">
      <c r="L3652" s="3109"/>
      <c r="M3652" s="3109"/>
      <c r="N3652" s="3109"/>
      <c r="P3652" s="2659"/>
    </row>
    <row r="3653" spans="12:16" s="3107" customFormat="1">
      <c r="L3653" s="3109"/>
      <c r="M3653" s="3109"/>
      <c r="N3653" s="3109"/>
      <c r="P3653" s="2659"/>
    </row>
    <row r="3654" spans="12:16" s="3107" customFormat="1">
      <c r="L3654" s="3109"/>
      <c r="M3654" s="3109"/>
      <c r="N3654" s="3109"/>
      <c r="P3654" s="2659"/>
    </row>
    <row r="3655" spans="12:16" s="3107" customFormat="1">
      <c r="L3655" s="3109"/>
      <c r="M3655" s="3109"/>
      <c r="N3655" s="3109"/>
      <c r="P3655" s="2659"/>
    </row>
    <row r="3656" spans="12:16" s="3107" customFormat="1">
      <c r="L3656" s="3109"/>
      <c r="M3656" s="3109"/>
      <c r="N3656" s="3109"/>
      <c r="P3656" s="2659"/>
    </row>
    <row r="3657" spans="12:16" s="3107" customFormat="1">
      <c r="L3657" s="3109"/>
      <c r="M3657" s="3109"/>
      <c r="N3657" s="3109"/>
      <c r="P3657" s="2659"/>
    </row>
    <row r="3658" spans="12:16" s="3107" customFormat="1">
      <c r="L3658" s="3109"/>
      <c r="M3658" s="3109"/>
      <c r="N3658" s="3109"/>
      <c r="P3658" s="2659"/>
    </row>
    <row r="3659" spans="12:16" s="3107" customFormat="1">
      <c r="L3659" s="3109"/>
      <c r="M3659" s="3109"/>
      <c r="N3659" s="3109"/>
      <c r="P3659" s="2659"/>
    </row>
    <row r="3660" spans="12:16" s="3107" customFormat="1">
      <c r="L3660" s="3109"/>
      <c r="M3660" s="3109"/>
      <c r="N3660" s="3109"/>
      <c r="P3660" s="2659"/>
    </row>
    <row r="3661" spans="12:16" s="3107" customFormat="1">
      <c r="L3661" s="3109"/>
      <c r="M3661" s="3109"/>
      <c r="N3661" s="3109"/>
      <c r="P3661" s="2659"/>
    </row>
    <row r="3662" spans="12:16" s="3107" customFormat="1">
      <c r="L3662" s="3109"/>
      <c r="M3662" s="3109"/>
      <c r="N3662" s="3109"/>
      <c r="P3662" s="2659"/>
    </row>
    <row r="3663" spans="12:16" s="3107" customFormat="1">
      <c r="L3663" s="3109"/>
      <c r="M3663" s="3109"/>
      <c r="N3663" s="3109"/>
      <c r="P3663" s="2659"/>
    </row>
    <row r="3664" spans="12:16" s="3107" customFormat="1">
      <c r="L3664" s="3109"/>
      <c r="M3664" s="3109"/>
      <c r="N3664" s="3109"/>
      <c r="P3664" s="2659"/>
    </row>
    <row r="3665" spans="12:16" s="3107" customFormat="1">
      <c r="L3665" s="3109"/>
      <c r="M3665" s="3109"/>
      <c r="N3665" s="3109"/>
      <c r="P3665" s="2659"/>
    </row>
    <row r="3666" spans="12:16" s="3107" customFormat="1">
      <c r="L3666" s="3109"/>
      <c r="M3666" s="3109"/>
      <c r="N3666" s="3109"/>
      <c r="P3666" s="2659"/>
    </row>
    <row r="3667" spans="12:16" s="3107" customFormat="1">
      <c r="L3667" s="3109"/>
      <c r="M3667" s="3109"/>
      <c r="N3667" s="3109"/>
      <c r="P3667" s="2659"/>
    </row>
    <row r="3668" spans="12:16" s="3107" customFormat="1">
      <c r="L3668" s="3109"/>
      <c r="M3668" s="3109"/>
      <c r="N3668" s="3109"/>
      <c r="P3668" s="2659"/>
    </row>
    <row r="3669" spans="12:16" s="3107" customFormat="1">
      <c r="L3669" s="3109"/>
      <c r="M3669" s="3109"/>
      <c r="N3669" s="3109"/>
      <c r="P3669" s="2659"/>
    </row>
    <row r="3670" spans="12:16" s="3107" customFormat="1">
      <c r="L3670" s="3109"/>
      <c r="M3670" s="3109"/>
      <c r="N3670" s="3109"/>
      <c r="P3670" s="2659"/>
    </row>
    <row r="3671" spans="12:16" s="3107" customFormat="1">
      <c r="L3671" s="3109"/>
      <c r="M3671" s="3109"/>
      <c r="N3671" s="3109"/>
      <c r="P3671" s="2659"/>
    </row>
    <row r="3672" spans="12:16" s="3107" customFormat="1">
      <c r="L3672" s="3109"/>
      <c r="M3672" s="3109"/>
      <c r="N3672" s="3109"/>
      <c r="P3672" s="2659"/>
    </row>
    <row r="3673" spans="12:16" s="3107" customFormat="1">
      <c r="L3673" s="3109"/>
      <c r="M3673" s="3109"/>
      <c r="N3673" s="3109"/>
      <c r="P3673" s="2659"/>
    </row>
    <row r="3674" spans="12:16" s="3107" customFormat="1">
      <c r="L3674" s="3109"/>
      <c r="M3674" s="3109"/>
      <c r="N3674" s="3109"/>
      <c r="P3674" s="2659"/>
    </row>
    <row r="3675" spans="12:16" s="3107" customFormat="1">
      <c r="L3675" s="3109"/>
      <c r="M3675" s="3109"/>
      <c r="N3675" s="3109"/>
      <c r="P3675" s="2659"/>
    </row>
    <row r="3676" spans="12:16" s="3107" customFormat="1">
      <c r="L3676" s="3109"/>
      <c r="M3676" s="3109"/>
      <c r="N3676" s="3109"/>
      <c r="P3676" s="2659"/>
    </row>
    <row r="3677" spans="12:16" s="3107" customFormat="1">
      <c r="L3677" s="3109"/>
      <c r="M3677" s="3109"/>
      <c r="N3677" s="3109"/>
      <c r="P3677" s="2659"/>
    </row>
    <row r="3678" spans="12:16" s="3107" customFormat="1">
      <c r="L3678" s="3109"/>
      <c r="M3678" s="3109"/>
      <c r="N3678" s="3109"/>
      <c r="P3678" s="2659"/>
    </row>
    <row r="3679" spans="12:16" s="3107" customFormat="1">
      <c r="L3679" s="3109"/>
      <c r="M3679" s="3109"/>
      <c r="N3679" s="3109"/>
      <c r="P3679" s="2659"/>
    </row>
    <row r="3680" spans="12:16" s="3107" customFormat="1">
      <c r="L3680" s="3109"/>
      <c r="M3680" s="3109"/>
      <c r="N3680" s="3109"/>
      <c r="P3680" s="2659"/>
    </row>
    <row r="3681" spans="12:16" s="3107" customFormat="1">
      <c r="L3681" s="3109"/>
      <c r="M3681" s="3109"/>
      <c r="N3681" s="3109"/>
      <c r="P3681" s="2659"/>
    </row>
    <row r="3682" spans="12:16" s="3107" customFormat="1">
      <c r="L3682" s="3109"/>
      <c r="M3682" s="3109"/>
      <c r="N3682" s="3109"/>
      <c r="P3682" s="2659"/>
    </row>
    <row r="3683" spans="12:16" s="3107" customFormat="1">
      <c r="L3683" s="3109"/>
      <c r="M3683" s="3109"/>
      <c r="N3683" s="3109"/>
      <c r="P3683" s="2659"/>
    </row>
    <row r="3684" spans="12:16" s="3107" customFormat="1">
      <c r="L3684" s="3109"/>
      <c r="M3684" s="3109"/>
      <c r="N3684" s="3109"/>
      <c r="P3684" s="2659"/>
    </row>
    <row r="3685" spans="12:16" s="3107" customFormat="1">
      <c r="L3685" s="3109"/>
      <c r="M3685" s="3109"/>
      <c r="N3685" s="3109"/>
      <c r="P3685" s="2659"/>
    </row>
    <row r="3686" spans="12:16" s="3107" customFormat="1">
      <c r="L3686" s="3109"/>
      <c r="M3686" s="3109"/>
      <c r="N3686" s="3109"/>
      <c r="P3686" s="2659"/>
    </row>
    <row r="3687" spans="12:16" s="3107" customFormat="1">
      <c r="L3687" s="3109"/>
      <c r="M3687" s="3109"/>
      <c r="N3687" s="3109"/>
      <c r="P3687" s="2659"/>
    </row>
    <row r="3688" spans="12:16" s="3107" customFormat="1">
      <c r="L3688" s="3109"/>
      <c r="M3688" s="3109"/>
      <c r="N3688" s="3109"/>
      <c r="P3688" s="2659"/>
    </row>
    <row r="3689" spans="12:16" s="3107" customFormat="1">
      <c r="L3689" s="3109"/>
      <c r="M3689" s="3109"/>
      <c r="N3689" s="3109"/>
      <c r="P3689" s="2659"/>
    </row>
    <row r="3690" spans="12:16" s="3107" customFormat="1">
      <c r="L3690" s="3109"/>
      <c r="M3690" s="3109"/>
      <c r="N3690" s="3109"/>
      <c r="P3690" s="2659"/>
    </row>
    <row r="3691" spans="12:16" s="3107" customFormat="1">
      <c r="L3691" s="3109"/>
      <c r="M3691" s="3109"/>
      <c r="N3691" s="3109"/>
      <c r="P3691" s="2659"/>
    </row>
    <row r="3692" spans="12:16" s="3107" customFormat="1">
      <c r="L3692" s="3109"/>
      <c r="M3692" s="3109"/>
      <c r="N3692" s="3109"/>
      <c r="P3692" s="2659"/>
    </row>
    <row r="3693" spans="12:16" s="3107" customFormat="1">
      <c r="L3693" s="3109"/>
      <c r="M3693" s="3109"/>
      <c r="N3693" s="3109"/>
      <c r="P3693" s="2659"/>
    </row>
    <row r="3694" spans="12:16" s="3107" customFormat="1">
      <c r="L3694" s="3109"/>
      <c r="M3694" s="3109"/>
      <c r="N3694" s="3109"/>
      <c r="P3694" s="2659"/>
    </row>
    <row r="3695" spans="12:16" s="3107" customFormat="1">
      <c r="L3695" s="3109"/>
      <c r="M3695" s="3109"/>
      <c r="N3695" s="3109"/>
      <c r="P3695" s="2659"/>
    </row>
    <row r="3696" spans="12:16" s="3107" customFormat="1">
      <c r="L3696" s="3109"/>
      <c r="M3696" s="3109"/>
      <c r="N3696" s="3109"/>
      <c r="P3696" s="2659"/>
    </row>
    <row r="3697" spans="12:16" s="3107" customFormat="1">
      <c r="L3697" s="3109"/>
      <c r="M3697" s="3109"/>
      <c r="N3697" s="3109"/>
      <c r="P3697" s="2659"/>
    </row>
    <row r="3698" spans="12:16" s="3107" customFormat="1">
      <c r="L3698" s="3109"/>
      <c r="M3698" s="3109"/>
      <c r="N3698" s="3109"/>
      <c r="P3698" s="2659"/>
    </row>
    <row r="3699" spans="12:16" s="3107" customFormat="1">
      <c r="L3699" s="3109"/>
      <c r="M3699" s="3109"/>
      <c r="N3699" s="3109"/>
      <c r="P3699" s="2659"/>
    </row>
    <row r="3700" spans="12:16" s="3107" customFormat="1">
      <c r="L3700" s="3109"/>
      <c r="M3700" s="3109"/>
      <c r="N3700" s="3109"/>
      <c r="P3700" s="2659"/>
    </row>
    <row r="3701" spans="12:16" s="3107" customFormat="1">
      <c r="L3701" s="3109"/>
      <c r="M3701" s="3109"/>
      <c r="N3701" s="3109"/>
      <c r="P3701" s="2659"/>
    </row>
    <row r="3702" spans="12:16" s="3107" customFormat="1">
      <c r="L3702" s="3109"/>
      <c r="M3702" s="3109"/>
      <c r="N3702" s="3109"/>
      <c r="P3702" s="2659"/>
    </row>
    <row r="3703" spans="12:16" s="3107" customFormat="1">
      <c r="L3703" s="3109"/>
      <c r="M3703" s="3109"/>
      <c r="N3703" s="3109"/>
      <c r="P3703" s="2659"/>
    </row>
    <row r="3704" spans="12:16" s="3107" customFormat="1">
      <c r="L3704" s="3109"/>
      <c r="M3704" s="3109"/>
      <c r="N3704" s="3109"/>
      <c r="P3704" s="2659"/>
    </row>
    <row r="3705" spans="12:16" s="3107" customFormat="1">
      <c r="L3705" s="3109"/>
      <c r="M3705" s="3109"/>
      <c r="N3705" s="3109"/>
      <c r="P3705" s="2659"/>
    </row>
    <row r="3706" spans="12:16" s="3107" customFormat="1">
      <c r="L3706" s="3109"/>
      <c r="M3706" s="3109"/>
      <c r="N3706" s="3109"/>
      <c r="P3706" s="2659"/>
    </row>
    <row r="3707" spans="12:16" s="3107" customFormat="1">
      <c r="L3707" s="3109"/>
      <c r="M3707" s="3109"/>
      <c r="N3707" s="3109"/>
      <c r="P3707" s="2659"/>
    </row>
    <row r="3708" spans="12:16" s="3107" customFormat="1">
      <c r="L3708" s="3109"/>
      <c r="M3708" s="3109"/>
      <c r="N3708" s="3109"/>
      <c r="P3708" s="2659"/>
    </row>
    <row r="3709" spans="12:16" s="3107" customFormat="1">
      <c r="L3709" s="3109"/>
      <c r="M3709" s="3109"/>
      <c r="N3709" s="3109"/>
      <c r="P3709" s="2659"/>
    </row>
    <row r="3710" spans="12:16" s="3107" customFormat="1">
      <c r="L3710" s="3109"/>
      <c r="M3710" s="3109"/>
      <c r="N3710" s="3109"/>
      <c r="P3710" s="2659"/>
    </row>
    <row r="3711" spans="12:16" s="3107" customFormat="1">
      <c r="L3711" s="3109"/>
      <c r="M3711" s="3109"/>
      <c r="N3711" s="3109"/>
      <c r="P3711" s="2659"/>
    </row>
    <row r="3712" spans="12:16" s="3107" customFormat="1">
      <c r="L3712" s="3109"/>
      <c r="M3712" s="3109"/>
      <c r="N3712" s="3109"/>
      <c r="P3712" s="2659"/>
    </row>
    <row r="3713" spans="12:16" s="3107" customFormat="1">
      <c r="L3713" s="3109"/>
      <c r="M3713" s="3109"/>
      <c r="N3713" s="3109"/>
      <c r="P3713" s="2659"/>
    </row>
    <row r="3714" spans="12:16" s="3107" customFormat="1">
      <c r="L3714" s="3109"/>
      <c r="M3714" s="3109"/>
      <c r="N3714" s="3109"/>
      <c r="P3714" s="2659"/>
    </row>
    <row r="3715" spans="12:16" s="3107" customFormat="1">
      <c r="L3715" s="3109"/>
      <c r="M3715" s="3109"/>
      <c r="N3715" s="3109"/>
      <c r="P3715" s="2659"/>
    </row>
    <row r="3716" spans="12:16" s="3107" customFormat="1">
      <c r="L3716" s="3109"/>
      <c r="M3716" s="3109"/>
      <c r="N3716" s="3109"/>
      <c r="P3716" s="2659"/>
    </row>
    <row r="3717" spans="12:16" s="3107" customFormat="1">
      <c r="L3717" s="3109"/>
      <c r="M3717" s="3109"/>
      <c r="N3717" s="3109"/>
      <c r="P3717" s="2659"/>
    </row>
    <row r="3718" spans="12:16" s="3107" customFormat="1">
      <c r="L3718" s="3109"/>
      <c r="M3718" s="3109"/>
      <c r="N3718" s="3109"/>
      <c r="P3718" s="2659"/>
    </row>
    <row r="3719" spans="12:16" s="3107" customFormat="1">
      <c r="L3719" s="3109"/>
      <c r="M3719" s="3109"/>
      <c r="N3719" s="3109"/>
      <c r="P3719" s="2659"/>
    </row>
    <row r="3720" spans="12:16" s="3107" customFormat="1">
      <c r="L3720" s="3109"/>
      <c r="M3720" s="3109"/>
      <c r="N3720" s="3109"/>
      <c r="P3720" s="2659"/>
    </row>
    <row r="3721" spans="12:16" s="3107" customFormat="1">
      <c r="L3721" s="3109"/>
      <c r="M3721" s="3109"/>
      <c r="N3721" s="3109"/>
      <c r="P3721" s="2659"/>
    </row>
    <row r="3722" spans="12:16" s="3107" customFormat="1">
      <c r="L3722" s="3109"/>
      <c r="M3722" s="3109"/>
      <c r="N3722" s="3109"/>
      <c r="P3722" s="2659"/>
    </row>
    <row r="3723" spans="12:16" s="3107" customFormat="1">
      <c r="L3723" s="3109"/>
      <c r="M3723" s="3109"/>
      <c r="N3723" s="3109"/>
      <c r="P3723" s="2659"/>
    </row>
    <row r="3724" spans="12:16" s="3107" customFormat="1">
      <c r="L3724" s="3109"/>
      <c r="M3724" s="3109"/>
      <c r="N3724" s="3109"/>
      <c r="P3724" s="2659"/>
    </row>
    <row r="3725" spans="12:16" s="3107" customFormat="1">
      <c r="L3725" s="3109"/>
      <c r="M3725" s="3109"/>
      <c r="N3725" s="3109"/>
      <c r="P3725" s="2659"/>
    </row>
    <row r="3726" spans="12:16" s="3107" customFormat="1">
      <c r="L3726" s="3109"/>
      <c r="M3726" s="3109"/>
      <c r="N3726" s="3109"/>
      <c r="P3726" s="2659"/>
    </row>
    <row r="3727" spans="12:16" s="3107" customFormat="1">
      <c r="L3727" s="3109"/>
      <c r="M3727" s="3109"/>
      <c r="N3727" s="3109"/>
      <c r="P3727" s="2659"/>
    </row>
    <row r="3728" spans="12:16" s="3107" customFormat="1">
      <c r="L3728" s="3109"/>
      <c r="M3728" s="3109"/>
      <c r="N3728" s="3109"/>
      <c r="P3728" s="2659"/>
    </row>
    <row r="3729" spans="12:16" s="3107" customFormat="1">
      <c r="L3729" s="3109"/>
      <c r="M3729" s="3109"/>
      <c r="N3729" s="3109"/>
      <c r="P3729" s="2659"/>
    </row>
    <row r="3730" spans="12:16" s="3107" customFormat="1">
      <c r="L3730" s="3109"/>
      <c r="M3730" s="3109"/>
      <c r="N3730" s="3109"/>
      <c r="P3730" s="2659"/>
    </row>
    <row r="3731" spans="12:16" s="3107" customFormat="1">
      <c r="L3731" s="3109"/>
      <c r="M3731" s="3109"/>
      <c r="N3731" s="3109"/>
      <c r="P3731" s="2659"/>
    </row>
    <row r="3732" spans="12:16" s="3107" customFormat="1">
      <c r="L3732" s="3109"/>
      <c r="M3732" s="3109"/>
      <c r="N3732" s="3109"/>
      <c r="P3732" s="2659"/>
    </row>
    <row r="3733" spans="12:16" s="3107" customFormat="1">
      <c r="L3733" s="3109"/>
      <c r="M3733" s="3109"/>
      <c r="N3733" s="3109"/>
      <c r="P3733" s="2659"/>
    </row>
    <row r="3734" spans="12:16" s="3107" customFormat="1">
      <c r="L3734" s="3109"/>
      <c r="M3734" s="3109"/>
      <c r="N3734" s="3109"/>
      <c r="P3734" s="2659"/>
    </row>
    <row r="3735" spans="12:16" s="3107" customFormat="1">
      <c r="L3735" s="3109"/>
      <c r="M3735" s="3109"/>
      <c r="N3735" s="3109"/>
      <c r="P3735" s="2659"/>
    </row>
    <row r="3736" spans="12:16" s="3107" customFormat="1">
      <c r="L3736" s="3109"/>
      <c r="M3736" s="3109"/>
      <c r="N3736" s="3109"/>
      <c r="P3736" s="2659"/>
    </row>
    <row r="3737" spans="12:16" s="3107" customFormat="1">
      <c r="L3737" s="3109"/>
      <c r="M3737" s="3109"/>
      <c r="N3737" s="3109"/>
      <c r="P3737" s="2659"/>
    </row>
    <row r="3738" spans="12:16" s="3107" customFormat="1">
      <c r="L3738" s="3109"/>
      <c r="M3738" s="3109"/>
      <c r="N3738" s="3109"/>
      <c r="P3738" s="2659"/>
    </row>
    <row r="3739" spans="12:16" s="3107" customFormat="1">
      <c r="L3739" s="3109"/>
      <c r="M3739" s="3109"/>
      <c r="N3739" s="3109"/>
      <c r="P3739" s="2659"/>
    </row>
    <row r="3740" spans="12:16" s="3107" customFormat="1">
      <c r="L3740" s="3109"/>
      <c r="M3740" s="3109"/>
      <c r="N3740" s="3109"/>
      <c r="P3740" s="2659"/>
    </row>
    <row r="3741" spans="12:16" s="3107" customFormat="1">
      <c r="L3741" s="3109"/>
      <c r="M3741" s="3109"/>
      <c r="N3741" s="3109"/>
      <c r="P3741" s="2659"/>
    </row>
    <row r="3742" spans="12:16" s="3107" customFormat="1">
      <c r="L3742" s="3109"/>
      <c r="M3742" s="3109"/>
      <c r="N3742" s="3109"/>
      <c r="P3742" s="2659"/>
    </row>
    <row r="3743" spans="12:16" s="3107" customFormat="1">
      <c r="L3743" s="3109"/>
      <c r="M3743" s="3109"/>
      <c r="N3743" s="3109"/>
      <c r="P3743" s="2659"/>
    </row>
    <row r="3744" spans="12:16" s="3107" customFormat="1">
      <c r="L3744" s="3109"/>
      <c r="M3744" s="3109"/>
      <c r="N3744" s="3109"/>
      <c r="P3744" s="2659"/>
    </row>
    <row r="3745" spans="12:16" s="3107" customFormat="1">
      <c r="L3745" s="3109"/>
      <c r="M3745" s="3109"/>
      <c r="N3745" s="3109"/>
      <c r="P3745" s="2659"/>
    </row>
    <row r="3746" spans="12:16" s="3107" customFormat="1">
      <c r="L3746" s="3109"/>
      <c r="M3746" s="3109"/>
      <c r="N3746" s="3109"/>
      <c r="P3746" s="2659"/>
    </row>
    <row r="3747" spans="12:16" s="3107" customFormat="1">
      <c r="L3747" s="3109"/>
      <c r="M3747" s="3109"/>
      <c r="N3747" s="3109"/>
      <c r="P3747" s="2659"/>
    </row>
    <row r="3748" spans="12:16" s="3107" customFormat="1">
      <c r="L3748" s="3109"/>
      <c r="M3748" s="3109"/>
      <c r="N3748" s="3109"/>
      <c r="P3748" s="2659"/>
    </row>
    <row r="3749" spans="12:16" s="3107" customFormat="1">
      <c r="L3749" s="3109"/>
      <c r="M3749" s="3109"/>
      <c r="N3749" s="3109"/>
      <c r="P3749" s="2659"/>
    </row>
    <row r="3750" spans="12:16" s="3107" customFormat="1">
      <c r="L3750" s="3109"/>
      <c r="M3750" s="3109"/>
      <c r="N3750" s="3109"/>
      <c r="P3750" s="2659"/>
    </row>
    <row r="3751" spans="12:16" s="3107" customFormat="1">
      <c r="L3751" s="3109"/>
      <c r="M3751" s="3109"/>
      <c r="N3751" s="3109"/>
      <c r="P3751" s="2659"/>
    </row>
    <row r="3752" spans="12:16" s="3107" customFormat="1">
      <c r="L3752" s="3109"/>
      <c r="M3752" s="3109"/>
      <c r="N3752" s="3109"/>
      <c r="P3752" s="2659"/>
    </row>
    <row r="3753" spans="12:16" s="3107" customFormat="1">
      <c r="L3753" s="3109"/>
      <c r="M3753" s="3109"/>
      <c r="N3753" s="3109"/>
      <c r="P3753" s="2659"/>
    </row>
    <row r="3754" spans="12:16" s="3107" customFormat="1">
      <c r="L3754" s="3109"/>
      <c r="M3754" s="3109"/>
      <c r="N3754" s="3109"/>
      <c r="P3754" s="2659"/>
    </row>
    <row r="3755" spans="12:16" s="3107" customFormat="1">
      <c r="L3755" s="3109"/>
      <c r="M3755" s="3109"/>
      <c r="N3755" s="3109"/>
      <c r="P3755" s="2659"/>
    </row>
    <row r="3756" spans="12:16" s="3107" customFormat="1">
      <c r="L3756" s="3109"/>
      <c r="M3756" s="3109"/>
      <c r="N3756" s="3109"/>
      <c r="P3756" s="2659"/>
    </row>
    <row r="3757" spans="12:16" s="3107" customFormat="1">
      <c r="L3757" s="3109"/>
      <c r="M3757" s="3109"/>
      <c r="N3757" s="3109"/>
      <c r="P3757" s="2659"/>
    </row>
    <row r="3758" spans="12:16" s="3107" customFormat="1">
      <c r="L3758" s="3109"/>
      <c r="M3758" s="3109"/>
      <c r="N3758" s="3109"/>
      <c r="P3758" s="2659"/>
    </row>
    <row r="3759" spans="12:16" s="3107" customFormat="1">
      <c r="L3759" s="3109"/>
      <c r="M3759" s="3109"/>
      <c r="N3759" s="3109"/>
      <c r="P3759" s="2659"/>
    </row>
    <row r="3760" spans="12:16" s="3107" customFormat="1">
      <c r="L3760" s="3109"/>
      <c r="M3760" s="3109"/>
      <c r="N3760" s="3109"/>
      <c r="P3760" s="2659"/>
    </row>
    <row r="3761" spans="12:16" s="3107" customFormat="1">
      <c r="L3761" s="3109"/>
      <c r="M3761" s="3109"/>
      <c r="N3761" s="3109"/>
      <c r="P3761" s="2659"/>
    </row>
    <row r="3762" spans="12:16" s="3107" customFormat="1">
      <c r="L3762" s="3109"/>
      <c r="M3762" s="3109"/>
      <c r="N3762" s="3109"/>
      <c r="P3762" s="2659"/>
    </row>
    <row r="3763" spans="12:16" s="3107" customFormat="1">
      <c r="L3763" s="3109"/>
      <c r="M3763" s="3109"/>
      <c r="N3763" s="3109"/>
      <c r="P3763" s="2659"/>
    </row>
    <row r="3764" spans="12:16" s="3107" customFormat="1">
      <c r="L3764" s="3109"/>
      <c r="M3764" s="3109"/>
      <c r="N3764" s="3109"/>
      <c r="P3764" s="2659"/>
    </row>
    <row r="3765" spans="12:16" s="3107" customFormat="1">
      <c r="L3765" s="3109"/>
      <c r="M3765" s="3109"/>
      <c r="N3765" s="3109"/>
      <c r="P3765" s="2659"/>
    </row>
    <row r="3766" spans="12:16" s="3107" customFormat="1">
      <c r="L3766" s="3109"/>
      <c r="M3766" s="3109"/>
      <c r="N3766" s="3109"/>
      <c r="P3766" s="2659"/>
    </row>
    <row r="3767" spans="12:16" s="3107" customFormat="1">
      <c r="L3767" s="3109"/>
      <c r="M3767" s="3109"/>
      <c r="N3767" s="3109"/>
      <c r="P3767" s="2659"/>
    </row>
    <row r="3768" spans="12:16" s="3107" customFormat="1">
      <c r="L3768" s="3109"/>
      <c r="M3768" s="3109"/>
      <c r="N3768" s="3109"/>
      <c r="P3768" s="2659"/>
    </row>
    <row r="3769" spans="12:16" s="3107" customFormat="1">
      <c r="L3769" s="3109"/>
      <c r="M3769" s="3109"/>
      <c r="N3769" s="3109"/>
      <c r="P3769" s="2659"/>
    </row>
    <row r="3770" spans="12:16" s="3107" customFormat="1">
      <c r="L3770" s="3109"/>
      <c r="M3770" s="3109"/>
      <c r="N3770" s="3109"/>
      <c r="P3770" s="2659"/>
    </row>
    <row r="3771" spans="12:16" s="3107" customFormat="1">
      <c r="L3771" s="3109"/>
      <c r="M3771" s="3109"/>
      <c r="N3771" s="3109"/>
      <c r="P3771" s="2659"/>
    </row>
    <row r="3772" spans="12:16" s="3107" customFormat="1">
      <c r="L3772" s="3109"/>
      <c r="M3772" s="3109"/>
      <c r="N3772" s="3109"/>
      <c r="P3772" s="2659"/>
    </row>
    <row r="3773" spans="12:16" s="3107" customFormat="1">
      <c r="L3773" s="3109"/>
      <c r="M3773" s="3109"/>
      <c r="N3773" s="3109"/>
      <c r="P3773" s="2659"/>
    </row>
    <row r="3774" spans="12:16" s="3107" customFormat="1">
      <c r="L3774" s="3109"/>
      <c r="M3774" s="3109"/>
      <c r="N3774" s="3109"/>
      <c r="P3774" s="2659"/>
    </row>
    <row r="3775" spans="12:16" s="3107" customFormat="1">
      <c r="L3775" s="3109"/>
      <c r="M3775" s="3109"/>
      <c r="N3775" s="3109"/>
      <c r="P3775" s="2659"/>
    </row>
    <row r="3776" spans="12:16" s="3107" customFormat="1">
      <c r="L3776" s="3109"/>
      <c r="M3776" s="3109"/>
      <c r="N3776" s="3109"/>
      <c r="P3776" s="2659"/>
    </row>
    <row r="3777" spans="12:16" s="3107" customFormat="1">
      <c r="L3777" s="3109"/>
      <c r="M3777" s="3109"/>
      <c r="N3777" s="3109"/>
      <c r="P3777" s="2659"/>
    </row>
    <row r="3778" spans="12:16" s="3107" customFormat="1">
      <c r="L3778" s="3109"/>
      <c r="M3778" s="3109"/>
      <c r="N3778" s="3109"/>
      <c r="P3778" s="2659"/>
    </row>
    <row r="3779" spans="12:16" s="3107" customFormat="1">
      <c r="L3779" s="3109"/>
      <c r="M3779" s="3109"/>
      <c r="N3779" s="3109"/>
      <c r="P3779" s="2659"/>
    </row>
    <row r="3780" spans="12:16" s="3107" customFormat="1">
      <c r="L3780" s="3109"/>
      <c r="M3780" s="3109"/>
      <c r="N3780" s="3109"/>
      <c r="P3780" s="2659"/>
    </row>
    <row r="3781" spans="12:16" s="3107" customFormat="1">
      <c r="L3781" s="3109"/>
      <c r="M3781" s="3109"/>
      <c r="N3781" s="3109"/>
      <c r="P3781" s="2659"/>
    </row>
    <row r="3782" spans="12:16" s="3107" customFormat="1">
      <c r="L3782" s="3109"/>
      <c r="M3782" s="3109"/>
      <c r="N3782" s="3109"/>
      <c r="P3782" s="2659"/>
    </row>
    <row r="3783" spans="12:16" s="3107" customFormat="1">
      <c r="L3783" s="3109"/>
      <c r="M3783" s="3109"/>
      <c r="N3783" s="3109"/>
      <c r="P3783" s="2659"/>
    </row>
    <row r="3784" spans="12:16" s="3107" customFormat="1">
      <c r="L3784" s="3109"/>
      <c r="M3784" s="3109"/>
      <c r="N3784" s="3109"/>
      <c r="P3784" s="2659"/>
    </row>
    <row r="3785" spans="12:16" s="3107" customFormat="1">
      <c r="L3785" s="3109"/>
      <c r="M3785" s="3109"/>
      <c r="N3785" s="3109"/>
      <c r="P3785" s="2659"/>
    </row>
    <row r="3786" spans="12:16" s="3107" customFormat="1">
      <c r="L3786" s="3109"/>
      <c r="M3786" s="3109"/>
      <c r="N3786" s="3109"/>
      <c r="P3786" s="2659"/>
    </row>
    <row r="3787" spans="12:16" s="3107" customFormat="1">
      <c r="L3787" s="3109"/>
      <c r="M3787" s="3109"/>
      <c r="N3787" s="3109"/>
      <c r="P3787" s="2659"/>
    </row>
    <row r="3788" spans="12:16" s="3107" customFormat="1">
      <c r="L3788" s="3109"/>
      <c r="M3788" s="3109"/>
      <c r="N3788" s="3109"/>
      <c r="P3788" s="2659"/>
    </row>
    <row r="3789" spans="12:16" s="3107" customFormat="1">
      <c r="L3789" s="3109"/>
      <c r="M3789" s="3109"/>
      <c r="N3789" s="3109"/>
      <c r="P3789" s="2659"/>
    </row>
    <row r="3790" spans="12:16" s="3107" customFormat="1">
      <c r="L3790" s="3109"/>
      <c r="M3790" s="3109"/>
      <c r="N3790" s="3109"/>
      <c r="P3790" s="2659"/>
    </row>
    <row r="3791" spans="12:16" s="3107" customFormat="1">
      <c r="L3791" s="3109"/>
      <c r="M3791" s="3109"/>
      <c r="N3791" s="3109"/>
      <c r="P3791" s="2659"/>
    </row>
    <row r="3792" spans="12:16" s="3107" customFormat="1">
      <c r="L3792" s="3109"/>
      <c r="M3792" s="3109"/>
      <c r="N3792" s="3109"/>
      <c r="P3792" s="2659"/>
    </row>
    <row r="3793" spans="12:16" s="3107" customFormat="1">
      <c r="L3793" s="3109"/>
      <c r="M3793" s="3109"/>
      <c r="N3793" s="3109"/>
      <c r="P3793" s="2659"/>
    </row>
    <row r="3794" spans="12:16" s="3107" customFormat="1">
      <c r="L3794" s="3109"/>
      <c r="M3794" s="3109"/>
      <c r="N3794" s="3109"/>
      <c r="P3794" s="2659"/>
    </row>
    <row r="3795" spans="12:16" s="3107" customFormat="1">
      <c r="L3795" s="3109"/>
      <c r="M3795" s="3109"/>
      <c r="N3795" s="3109"/>
      <c r="P3795" s="2659"/>
    </row>
    <row r="3796" spans="12:16" s="3107" customFormat="1">
      <c r="L3796" s="3109"/>
      <c r="M3796" s="3109"/>
      <c r="N3796" s="3109"/>
      <c r="P3796" s="2659"/>
    </row>
    <row r="3797" spans="12:16" s="3107" customFormat="1">
      <c r="L3797" s="3109"/>
      <c r="M3797" s="3109"/>
      <c r="N3797" s="3109"/>
      <c r="P3797" s="2659"/>
    </row>
    <row r="3798" spans="12:16" s="3107" customFormat="1">
      <c r="L3798" s="3109"/>
      <c r="M3798" s="3109"/>
      <c r="N3798" s="3109"/>
      <c r="P3798" s="2659"/>
    </row>
    <row r="3799" spans="12:16" s="3107" customFormat="1">
      <c r="L3799" s="3109"/>
      <c r="M3799" s="3109"/>
      <c r="N3799" s="3109"/>
      <c r="P3799" s="2659"/>
    </row>
    <row r="3800" spans="12:16" s="3107" customFormat="1">
      <c r="L3800" s="3109"/>
      <c r="M3800" s="3109"/>
      <c r="N3800" s="3109"/>
      <c r="P3800" s="2659"/>
    </row>
    <row r="3801" spans="12:16" s="3107" customFormat="1">
      <c r="L3801" s="3109"/>
      <c r="M3801" s="3109"/>
      <c r="N3801" s="3109"/>
      <c r="P3801" s="2659"/>
    </row>
    <row r="3802" spans="12:16" s="3107" customFormat="1">
      <c r="L3802" s="3109"/>
      <c r="M3802" s="3109"/>
      <c r="N3802" s="3109"/>
      <c r="P3802" s="2659"/>
    </row>
    <row r="3803" spans="12:16" s="3107" customFormat="1">
      <c r="L3803" s="3109"/>
      <c r="M3803" s="3109"/>
      <c r="N3803" s="3109"/>
      <c r="P3803" s="2659"/>
    </row>
    <row r="3804" spans="12:16" s="3107" customFormat="1">
      <c r="L3804" s="3109"/>
      <c r="M3804" s="3109"/>
      <c r="N3804" s="3109"/>
      <c r="P3804" s="2659"/>
    </row>
    <row r="3805" spans="12:16" s="3107" customFormat="1">
      <c r="L3805" s="3109"/>
      <c r="M3805" s="3109"/>
      <c r="N3805" s="3109"/>
      <c r="P3805" s="2659"/>
    </row>
    <row r="3806" spans="12:16" s="3107" customFormat="1">
      <c r="L3806" s="3109"/>
      <c r="M3806" s="3109"/>
      <c r="N3806" s="3109"/>
      <c r="P3806" s="2659"/>
    </row>
    <row r="3807" spans="12:16" s="3107" customFormat="1">
      <c r="L3807" s="3109"/>
      <c r="M3807" s="3109"/>
      <c r="N3807" s="3109"/>
      <c r="P3807" s="2659"/>
    </row>
    <row r="3808" spans="12:16" s="3107" customFormat="1">
      <c r="L3808" s="3109"/>
      <c r="M3808" s="3109"/>
      <c r="N3808" s="3109"/>
      <c r="P3808" s="2659"/>
    </row>
    <row r="3809" spans="12:16" s="3107" customFormat="1">
      <c r="L3809" s="3109"/>
      <c r="M3809" s="3109"/>
      <c r="N3809" s="3109"/>
      <c r="P3809" s="2659"/>
    </row>
    <row r="3810" spans="12:16" s="3107" customFormat="1">
      <c r="L3810" s="3109"/>
      <c r="M3810" s="3109"/>
      <c r="N3810" s="3109"/>
      <c r="P3810" s="2659"/>
    </row>
    <row r="3811" spans="12:16" s="3107" customFormat="1">
      <c r="L3811" s="3109"/>
      <c r="M3811" s="3109"/>
      <c r="N3811" s="3109"/>
      <c r="P3811" s="2659"/>
    </row>
    <row r="3812" spans="12:16" s="3107" customFormat="1">
      <c r="L3812" s="3109"/>
      <c r="M3812" s="3109"/>
      <c r="N3812" s="3109"/>
      <c r="P3812" s="2659"/>
    </row>
    <row r="3813" spans="12:16" s="3107" customFormat="1">
      <c r="L3813" s="3109"/>
      <c r="M3813" s="3109"/>
      <c r="N3813" s="3109"/>
      <c r="P3813" s="2659"/>
    </row>
    <row r="3814" spans="12:16" s="3107" customFormat="1">
      <c r="L3814" s="3109"/>
      <c r="M3814" s="3109"/>
      <c r="N3814" s="3109"/>
      <c r="P3814" s="2659"/>
    </row>
    <row r="3815" spans="12:16" s="3107" customFormat="1">
      <c r="L3815" s="3109"/>
      <c r="M3815" s="3109"/>
      <c r="N3815" s="3109"/>
      <c r="P3815" s="2659"/>
    </row>
    <row r="3816" spans="12:16" s="3107" customFormat="1">
      <c r="L3816" s="3109"/>
      <c r="M3816" s="3109"/>
      <c r="N3816" s="3109"/>
      <c r="P3816" s="2659"/>
    </row>
    <row r="3817" spans="12:16" s="3107" customFormat="1">
      <c r="L3817" s="3109"/>
      <c r="M3817" s="3109"/>
      <c r="N3817" s="3109"/>
      <c r="P3817" s="2659"/>
    </row>
    <row r="3818" spans="12:16" s="3107" customFormat="1">
      <c r="L3818" s="3109"/>
      <c r="M3818" s="3109"/>
      <c r="N3818" s="3109"/>
      <c r="P3818" s="2659"/>
    </row>
    <row r="3819" spans="12:16" s="3107" customFormat="1">
      <c r="L3819" s="3109"/>
      <c r="M3819" s="3109"/>
      <c r="N3819" s="3109"/>
      <c r="P3819" s="2659"/>
    </row>
    <row r="3820" spans="12:16" s="3107" customFormat="1">
      <c r="L3820" s="3109"/>
      <c r="M3820" s="3109"/>
      <c r="N3820" s="3109"/>
      <c r="P3820" s="2659"/>
    </row>
    <row r="3821" spans="12:16" s="3107" customFormat="1">
      <c r="L3821" s="3109"/>
      <c r="M3821" s="3109"/>
      <c r="N3821" s="3109"/>
      <c r="P3821" s="2659"/>
    </row>
    <row r="3822" spans="12:16" s="3107" customFormat="1">
      <c r="L3822" s="3109"/>
      <c r="M3822" s="3109"/>
      <c r="N3822" s="3109"/>
      <c r="P3822" s="2659"/>
    </row>
    <row r="3823" spans="12:16" s="3107" customFormat="1">
      <c r="L3823" s="3109"/>
      <c r="M3823" s="3109"/>
      <c r="N3823" s="3109"/>
      <c r="P3823" s="2659"/>
    </row>
    <row r="3824" spans="12:16" s="3107" customFormat="1">
      <c r="L3824" s="3109"/>
      <c r="M3824" s="3109"/>
      <c r="N3824" s="3109"/>
      <c r="P3824" s="2659"/>
    </row>
    <row r="3825" spans="12:16" s="3107" customFormat="1">
      <c r="L3825" s="3109"/>
      <c r="M3825" s="3109"/>
      <c r="N3825" s="3109"/>
      <c r="P3825" s="2659"/>
    </row>
    <row r="3826" spans="12:16" s="3107" customFormat="1">
      <c r="L3826" s="3109"/>
      <c r="M3826" s="3109"/>
      <c r="N3826" s="3109"/>
      <c r="P3826" s="2659"/>
    </row>
    <row r="3827" spans="12:16" s="3107" customFormat="1">
      <c r="L3827" s="3109"/>
      <c r="M3827" s="3109"/>
      <c r="N3827" s="3109"/>
      <c r="P3827" s="2659"/>
    </row>
    <row r="3828" spans="12:16" s="3107" customFormat="1">
      <c r="L3828" s="3109"/>
      <c r="M3828" s="3109"/>
      <c r="N3828" s="3109"/>
      <c r="P3828" s="2659"/>
    </row>
    <row r="3829" spans="12:16" s="3107" customFormat="1">
      <c r="L3829" s="3109"/>
      <c r="M3829" s="3109"/>
      <c r="N3829" s="3109"/>
      <c r="P3829" s="2659"/>
    </row>
    <row r="3830" spans="12:16" s="3107" customFormat="1">
      <c r="L3830" s="3109"/>
      <c r="M3830" s="3109"/>
      <c r="N3830" s="3109"/>
      <c r="P3830" s="2659"/>
    </row>
    <row r="3831" spans="12:16" s="3107" customFormat="1">
      <c r="L3831" s="3109"/>
      <c r="M3831" s="3109"/>
      <c r="N3831" s="3109"/>
      <c r="P3831" s="2659"/>
    </row>
    <row r="3832" spans="12:16" s="3107" customFormat="1">
      <c r="L3832" s="3109"/>
      <c r="M3832" s="3109"/>
      <c r="N3832" s="3109"/>
      <c r="P3832" s="2659"/>
    </row>
    <row r="3833" spans="12:16" s="3107" customFormat="1">
      <c r="L3833" s="3109"/>
      <c r="M3833" s="3109"/>
      <c r="N3833" s="3109"/>
      <c r="P3833" s="2659"/>
    </row>
    <row r="3834" spans="12:16" s="3107" customFormat="1">
      <c r="L3834" s="3109"/>
      <c r="M3834" s="3109"/>
      <c r="N3834" s="3109"/>
      <c r="P3834" s="2659"/>
    </row>
    <row r="3835" spans="12:16" s="3107" customFormat="1">
      <c r="L3835" s="3109"/>
      <c r="M3835" s="3109"/>
      <c r="N3835" s="3109"/>
      <c r="P3835" s="2659"/>
    </row>
    <row r="3836" spans="12:16" s="3107" customFormat="1">
      <c r="L3836" s="3109"/>
      <c r="M3836" s="3109"/>
      <c r="N3836" s="3109"/>
      <c r="P3836" s="2659"/>
    </row>
    <row r="3837" spans="12:16" s="3107" customFormat="1">
      <c r="L3837" s="3109"/>
      <c r="M3837" s="3109"/>
      <c r="N3837" s="3109"/>
      <c r="P3837" s="2659"/>
    </row>
    <row r="3838" spans="12:16" s="3107" customFormat="1">
      <c r="L3838" s="3109"/>
      <c r="M3838" s="3109"/>
      <c r="N3838" s="3109"/>
      <c r="P3838" s="2659"/>
    </row>
    <row r="3839" spans="12:16" s="3107" customFormat="1">
      <c r="L3839" s="3109"/>
      <c r="M3839" s="3109"/>
      <c r="N3839" s="3109"/>
      <c r="P3839" s="2659"/>
    </row>
    <row r="3840" spans="12:16" s="3107" customFormat="1">
      <c r="L3840" s="3109"/>
      <c r="M3840" s="3109"/>
      <c r="N3840" s="3109"/>
      <c r="P3840" s="2659"/>
    </row>
    <row r="3841" spans="12:16" s="3107" customFormat="1">
      <c r="L3841" s="3109"/>
      <c r="M3841" s="3109"/>
      <c r="N3841" s="3109"/>
      <c r="P3841" s="2659"/>
    </row>
    <row r="3842" spans="12:16" s="3107" customFormat="1">
      <c r="L3842" s="3109"/>
      <c r="M3842" s="3109"/>
      <c r="N3842" s="3109"/>
      <c r="P3842" s="2659"/>
    </row>
    <row r="3843" spans="12:16" s="3107" customFormat="1">
      <c r="L3843" s="3109"/>
      <c r="M3843" s="3109"/>
      <c r="N3843" s="3109"/>
      <c r="P3843" s="2659"/>
    </row>
    <row r="3844" spans="12:16" s="3107" customFormat="1">
      <c r="L3844" s="3109"/>
      <c r="M3844" s="3109"/>
      <c r="N3844" s="3109"/>
      <c r="P3844" s="2659"/>
    </row>
    <row r="3845" spans="12:16" s="3107" customFormat="1">
      <c r="L3845" s="3109"/>
      <c r="M3845" s="3109"/>
      <c r="N3845" s="3109"/>
      <c r="P3845" s="2659"/>
    </row>
    <row r="3846" spans="12:16" s="3107" customFormat="1">
      <c r="L3846" s="3109"/>
      <c r="M3846" s="3109"/>
      <c r="N3846" s="3109"/>
      <c r="P3846" s="2659"/>
    </row>
    <row r="3847" spans="12:16" s="3107" customFormat="1">
      <c r="L3847" s="3109"/>
      <c r="M3847" s="3109"/>
      <c r="N3847" s="3109"/>
      <c r="P3847" s="2659"/>
    </row>
    <row r="3848" spans="12:16" s="3107" customFormat="1">
      <c r="L3848" s="3109"/>
      <c r="M3848" s="3109"/>
      <c r="N3848" s="3109"/>
      <c r="P3848" s="2659"/>
    </row>
    <row r="3849" spans="12:16" s="3107" customFormat="1">
      <c r="L3849" s="3109"/>
      <c r="M3849" s="3109"/>
      <c r="N3849" s="3109"/>
      <c r="P3849" s="2659"/>
    </row>
    <row r="3850" spans="12:16" s="3107" customFormat="1">
      <c r="L3850" s="3109"/>
      <c r="M3850" s="3109"/>
      <c r="N3850" s="3109"/>
      <c r="P3850" s="2659"/>
    </row>
    <row r="3851" spans="12:16" s="3107" customFormat="1">
      <c r="L3851" s="3109"/>
      <c r="M3851" s="3109"/>
      <c r="N3851" s="3109"/>
      <c r="P3851" s="2659"/>
    </row>
    <row r="3852" spans="12:16" s="3107" customFormat="1">
      <c r="L3852" s="3109"/>
      <c r="M3852" s="3109"/>
      <c r="N3852" s="3109"/>
      <c r="P3852" s="2659"/>
    </row>
    <row r="3853" spans="12:16" s="3107" customFormat="1">
      <c r="L3853" s="3109"/>
      <c r="M3853" s="3109"/>
      <c r="N3853" s="3109"/>
      <c r="P3853" s="2659"/>
    </row>
    <row r="3854" spans="12:16" s="3107" customFormat="1">
      <c r="L3854" s="3109"/>
      <c r="M3854" s="3109"/>
      <c r="N3854" s="3109"/>
      <c r="P3854" s="2659"/>
    </row>
    <row r="3855" spans="12:16" s="3107" customFormat="1">
      <c r="L3855" s="3109"/>
      <c r="M3855" s="3109"/>
      <c r="N3855" s="3109"/>
      <c r="P3855" s="2659"/>
    </row>
    <row r="3856" spans="12:16" s="3107" customFormat="1">
      <c r="L3856" s="3109"/>
      <c r="M3856" s="3109"/>
      <c r="N3856" s="3109"/>
      <c r="P3856" s="2659"/>
    </row>
    <row r="3857" spans="12:16" s="3107" customFormat="1">
      <c r="L3857" s="3109"/>
      <c r="M3857" s="3109"/>
      <c r="N3857" s="3109"/>
      <c r="P3857" s="2659"/>
    </row>
    <row r="3858" spans="12:16" s="3107" customFormat="1">
      <c r="L3858" s="3109"/>
      <c r="M3858" s="3109"/>
      <c r="N3858" s="3109"/>
      <c r="P3858" s="2659"/>
    </row>
    <row r="3859" spans="12:16" s="3107" customFormat="1">
      <c r="L3859" s="3109"/>
      <c r="M3859" s="3109"/>
      <c r="N3859" s="3109"/>
      <c r="P3859" s="2659"/>
    </row>
    <row r="3860" spans="12:16" s="3107" customFormat="1">
      <c r="L3860" s="3109"/>
      <c r="M3860" s="3109"/>
      <c r="N3860" s="3109"/>
      <c r="P3860" s="2659"/>
    </row>
    <row r="3861" spans="12:16" s="3107" customFormat="1">
      <c r="L3861" s="3109"/>
      <c r="M3861" s="3109"/>
      <c r="N3861" s="3109"/>
      <c r="P3861" s="2659"/>
    </row>
    <row r="3862" spans="12:16" s="3107" customFormat="1">
      <c r="L3862" s="3109"/>
      <c r="M3862" s="3109"/>
      <c r="N3862" s="3109"/>
      <c r="P3862" s="2659"/>
    </row>
    <row r="3863" spans="12:16" s="3107" customFormat="1">
      <c r="L3863" s="3109"/>
      <c r="M3863" s="3109"/>
      <c r="N3863" s="3109"/>
      <c r="P3863" s="2659"/>
    </row>
    <row r="3864" spans="12:16" s="3107" customFormat="1">
      <c r="L3864" s="3109"/>
      <c r="M3864" s="3109"/>
      <c r="N3864" s="3109"/>
      <c r="P3864" s="2659"/>
    </row>
    <row r="3865" spans="12:16" s="3107" customFormat="1">
      <c r="L3865" s="3109"/>
      <c r="M3865" s="3109"/>
      <c r="N3865" s="3109"/>
      <c r="P3865" s="2659"/>
    </row>
    <row r="3866" spans="12:16" s="3107" customFormat="1">
      <c r="L3866" s="3109"/>
      <c r="M3866" s="3109"/>
      <c r="N3866" s="3109"/>
      <c r="P3866" s="2659"/>
    </row>
    <row r="3867" spans="12:16" s="3107" customFormat="1">
      <c r="L3867" s="3109"/>
      <c r="M3867" s="3109"/>
      <c r="N3867" s="3109"/>
      <c r="P3867" s="2659"/>
    </row>
    <row r="3868" spans="12:16" s="3107" customFormat="1">
      <c r="L3868" s="3109"/>
      <c r="M3868" s="3109"/>
      <c r="N3868" s="3109"/>
      <c r="P3868" s="2659"/>
    </row>
    <row r="3869" spans="12:16" s="3107" customFormat="1">
      <c r="L3869" s="3109"/>
      <c r="M3869" s="3109"/>
      <c r="N3869" s="3109"/>
      <c r="P3869" s="2659"/>
    </row>
    <row r="3870" spans="12:16" s="3107" customFormat="1">
      <c r="L3870" s="3109"/>
      <c r="M3870" s="3109"/>
      <c r="N3870" s="3109"/>
      <c r="P3870" s="2659"/>
    </row>
    <row r="3871" spans="12:16" s="3107" customFormat="1">
      <c r="L3871" s="3109"/>
      <c r="M3871" s="3109"/>
      <c r="N3871" s="3109"/>
      <c r="P3871" s="2659"/>
    </row>
    <row r="3872" spans="12:16" s="3107" customFormat="1">
      <c r="L3872" s="3109"/>
      <c r="M3872" s="3109"/>
      <c r="N3872" s="3109"/>
      <c r="P3872" s="2659"/>
    </row>
    <row r="3873" spans="12:16" s="3107" customFormat="1">
      <c r="L3873" s="3109"/>
      <c r="M3873" s="3109"/>
      <c r="N3873" s="3109"/>
      <c r="P3873" s="2659"/>
    </row>
    <row r="3874" spans="12:16" s="3107" customFormat="1">
      <c r="L3874" s="3109"/>
      <c r="M3874" s="3109"/>
      <c r="N3874" s="3109"/>
      <c r="P3874" s="2659"/>
    </row>
    <row r="3875" spans="12:16" s="3107" customFormat="1">
      <c r="L3875" s="3109"/>
      <c r="M3875" s="3109"/>
      <c r="N3875" s="3109"/>
      <c r="P3875" s="2659"/>
    </row>
    <row r="3876" spans="12:16" s="3107" customFormat="1">
      <c r="L3876" s="3109"/>
      <c r="M3876" s="3109"/>
      <c r="N3876" s="3109"/>
      <c r="P3876" s="2659"/>
    </row>
    <row r="3877" spans="12:16" s="3107" customFormat="1">
      <c r="L3877" s="3109"/>
      <c r="M3877" s="3109"/>
      <c r="N3877" s="3109"/>
      <c r="P3877" s="2659"/>
    </row>
    <row r="3878" spans="12:16" s="3107" customFormat="1">
      <c r="L3878" s="3109"/>
      <c r="M3878" s="3109"/>
      <c r="N3878" s="3109"/>
      <c r="P3878" s="2659"/>
    </row>
    <row r="3879" spans="12:16" s="3107" customFormat="1">
      <c r="L3879" s="3109"/>
      <c r="M3879" s="3109"/>
      <c r="N3879" s="3109"/>
      <c r="P3879" s="2659"/>
    </row>
    <row r="3880" spans="12:16" s="3107" customFormat="1">
      <c r="L3880" s="3109"/>
      <c r="M3880" s="3109"/>
      <c r="N3880" s="3109"/>
      <c r="P3880" s="2659"/>
    </row>
    <row r="3881" spans="12:16" s="3107" customFormat="1">
      <c r="L3881" s="3109"/>
      <c r="M3881" s="3109"/>
      <c r="N3881" s="3109"/>
      <c r="P3881" s="2659"/>
    </row>
    <row r="3882" spans="12:16" s="3107" customFormat="1">
      <c r="L3882" s="3109"/>
      <c r="M3882" s="3109"/>
      <c r="N3882" s="3109"/>
      <c r="P3882" s="2659"/>
    </row>
    <row r="3883" spans="12:16" s="3107" customFormat="1">
      <c r="L3883" s="3109"/>
      <c r="M3883" s="3109"/>
      <c r="N3883" s="3109"/>
      <c r="P3883" s="2659"/>
    </row>
    <row r="3884" spans="12:16" s="3107" customFormat="1">
      <c r="L3884" s="3109"/>
      <c r="M3884" s="3109"/>
      <c r="N3884" s="3109"/>
      <c r="P3884" s="2659"/>
    </row>
    <row r="3885" spans="12:16" s="3107" customFormat="1">
      <c r="L3885" s="3109"/>
      <c r="M3885" s="3109"/>
      <c r="N3885" s="3109"/>
      <c r="P3885" s="2659"/>
    </row>
    <row r="3886" spans="12:16" s="3107" customFormat="1">
      <c r="L3886" s="3109"/>
      <c r="M3886" s="3109"/>
      <c r="N3886" s="3109"/>
      <c r="P3886" s="2659"/>
    </row>
    <row r="3887" spans="12:16" s="3107" customFormat="1">
      <c r="L3887" s="3109"/>
      <c r="M3887" s="3109"/>
      <c r="N3887" s="3109"/>
      <c r="P3887" s="2659"/>
    </row>
    <row r="3888" spans="12:16" s="3107" customFormat="1">
      <c r="L3888" s="3109"/>
      <c r="M3888" s="3109"/>
      <c r="N3888" s="3109"/>
      <c r="P3888" s="2659"/>
    </row>
    <row r="3889" spans="12:16" s="3107" customFormat="1">
      <c r="L3889" s="3109"/>
      <c r="M3889" s="3109"/>
      <c r="N3889" s="3109"/>
      <c r="P3889" s="2659"/>
    </row>
    <row r="3890" spans="12:16" s="3107" customFormat="1">
      <c r="L3890" s="3109"/>
      <c r="M3890" s="3109"/>
      <c r="N3890" s="3109"/>
      <c r="P3890" s="2659"/>
    </row>
    <row r="3891" spans="12:16" s="3107" customFormat="1">
      <c r="L3891" s="3109"/>
      <c r="M3891" s="3109"/>
      <c r="N3891" s="3109"/>
      <c r="P3891" s="2659"/>
    </row>
    <row r="3892" spans="12:16" s="3107" customFormat="1">
      <c r="L3892" s="3109"/>
      <c r="M3892" s="3109"/>
      <c r="N3892" s="3109"/>
      <c r="P3892" s="2659"/>
    </row>
    <row r="3893" spans="12:16" s="3107" customFormat="1">
      <c r="L3893" s="3109"/>
      <c r="M3893" s="3109"/>
      <c r="N3893" s="3109"/>
      <c r="P3893" s="2659"/>
    </row>
    <row r="3894" spans="12:16" s="3107" customFormat="1">
      <c r="L3894" s="3109"/>
      <c r="M3894" s="3109"/>
      <c r="N3894" s="3109"/>
      <c r="P3894" s="2659"/>
    </row>
    <row r="3895" spans="12:16" s="3107" customFormat="1">
      <c r="L3895" s="3109"/>
      <c r="M3895" s="3109"/>
      <c r="N3895" s="3109"/>
      <c r="P3895" s="2659"/>
    </row>
    <row r="3896" spans="12:16" s="3107" customFormat="1">
      <c r="L3896" s="3109"/>
      <c r="M3896" s="3109"/>
      <c r="N3896" s="3109"/>
      <c r="P3896" s="2659"/>
    </row>
    <row r="3897" spans="12:16" s="3107" customFormat="1">
      <c r="L3897" s="3109"/>
      <c r="M3897" s="3109"/>
      <c r="N3897" s="3109"/>
      <c r="P3897" s="2659"/>
    </row>
    <row r="3898" spans="12:16" s="3107" customFormat="1">
      <c r="L3898" s="3109"/>
      <c r="M3898" s="3109"/>
      <c r="N3898" s="3109"/>
      <c r="P3898" s="2659"/>
    </row>
    <row r="3899" spans="12:16" s="3107" customFormat="1">
      <c r="L3899" s="3109"/>
      <c r="M3899" s="3109"/>
      <c r="N3899" s="3109"/>
      <c r="P3899" s="2659"/>
    </row>
    <row r="3900" spans="12:16" s="3107" customFormat="1">
      <c r="L3900" s="3109"/>
      <c r="M3900" s="3109"/>
      <c r="N3900" s="3109"/>
      <c r="P3900" s="2659"/>
    </row>
    <row r="3901" spans="12:16" s="3107" customFormat="1">
      <c r="L3901" s="3109"/>
      <c r="M3901" s="3109"/>
      <c r="N3901" s="3109"/>
      <c r="P3901" s="2659"/>
    </row>
    <row r="3902" spans="12:16" s="3107" customFormat="1">
      <c r="L3902" s="3109"/>
      <c r="M3902" s="3109"/>
      <c r="N3902" s="3109"/>
      <c r="P3902" s="2659"/>
    </row>
    <row r="3903" spans="12:16" s="3107" customFormat="1">
      <c r="L3903" s="3109"/>
      <c r="M3903" s="3109"/>
      <c r="N3903" s="3109"/>
      <c r="P3903" s="2659"/>
    </row>
    <row r="3904" spans="12:16" s="3107" customFormat="1">
      <c r="L3904" s="3109"/>
      <c r="M3904" s="3109"/>
      <c r="N3904" s="3109"/>
      <c r="P3904" s="2659"/>
    </row>
    <row r="3905" spans="12:16" s="3107" customFormat="1">
      <c r="L3905" s="3109"/>
      <c r="M3905" s="3109"/>
      <c r="N3905" s="3109"/>
      <c r="P3905" s="2659"/>
    </row>
    <row r="3906" spans="12:16" s="3107" customFormat="1">
      <c r="L3906" s="3109"/>
      <c r="M3906" s="3109"/>
      <c r="N3906" s="3109"/>
      <c r="P3906" s="2659"/>
    </row>
    <row r="3907" spans="12:16" s="3107" customFormat="1">
      <c r="L3907" s="3109"/>
      <c r="M3907" s="3109"/>
      <c r="N3907" s="3109"/>
      <c r="P3907" s="2659"/>
    </row>
    <row r="3908" spans="12:16" s="3107" customFormat="1">
      <c r="L3908" s="3109"/>
      <c r="M3908" s="3109"/>
      <c r="N3908" s="3109"/>
      <c r="P3908" s="2659"/>
    </row>
    <row r="3909" spans="12:16" s="3107" customFormat="1">
      <c r="L3909" s="3109"/>
      <c r="M3909" s="3109"/>
      <c r="N3909" s="3109"/>
      <c r="P3909" s="2659"/>
    </row>
    <row r="3910" spans="12:16" s="3107" customFormat="1">
      <c r="L3910" s="3109"/>
      <c r="M3910" s="3109"/>
      <c r="N3910" s="3109"/>
      <c r="P3910" s="2659"/>
    </row>
    <row r="3911" spans="12:16" s="3107" customFormat="1">
      <c r="L3911" s="3109"/>
      <c r="M3911" s="3109"/>
      <c r="N3911" s="3109"/>
      <c r="P3911" s="2659"/>
    </row>
    <row r="3912" spans="12:16" s="3107" customFormat="1">
      <c r="L3912" s="3109"/>
      <c r="M3912" s="3109"/>
      <c r="N3912" s="3109"/>
      <c r="P3912" s="2659"/>
    </row>
    <row r="3913" spans="12:16" s="3107" customFormat="1">
      <c r="L3913" s="3109"/>
      <c r="M3913" s="3109"/>
      <c r="N3913" s="3109"/>
      <c r="P3913" s="2659"/>
    </row>
    <row r="3914" spans="12:16" s="3107" customFormat="1">
      <c r="L3914" s="3109"/>
      <c r="M3914" s="3109"/>
      <c r="N3914" s="3109"/>
      <c r="P3914" s="2659"/>
    </row>
    <row r="3915" spans="12:16" s="3107" customFormat="1">
      <c r="L3915" s="3109"/>
      <c r="M3915" s="3109"/>
      <c r="N3915" s="3109"/>
      <c r="P3915" s="2659"/>
    </row>
    <row r="3916" spans="12:16" s="3107" customFormat="1">
      <c r="L3916" s="3109"/>
      <c r="M3916" s="3109"/>
      <c r="N3916" s="3109"/>
      <c r="P3916" s="2659"/>
    </row>
    <row r="3917" spans="12:16" s="3107" customFormat="1">
      <c r="L3917" s="3109"/>
      <c r="M3917" s="3109"/>
      <c r="N3917" s="3109"/>
      <c r="P3917" s="2659"/>
    </row>
    <row r="3918" spans="12:16" s="3107" customFormat="1">
      <c r="L3918" s="3109"/>
      <c r="M3918" s="3109"/>
      <c r="N3918" s="3109"/>
      <c r="P3918" s="2659"/>
    </row>
    <row r="3919" spans="12:16" s="3107" customFormat="1">
      <c r="L3919" s="3109"/>
      <c r="M3919" s="3109"/>
      <c r="N3919" s="3109"/>
      <c r="P3919" s="2659"/>
    </row>
    <row r="3920" spans="12:16" s="3107" customFormat="1">
      <c r="L3920" s="3109"/>
      <c r="M3920" s="3109"/>
      <c r="N3920" s="3109"/>
      <c r="P3920" s="2659"/>
    </row>
    <row r="3921" spans="12:16" s="3107" customFormat="1">
      <c r="L3921" s="3109"/>
      <c r="M3921" s="3109"/>
      <c r="N3921" s="3109"/>
      <c r="P3921" s="2659"/>
    </row>
    <row r="3922" spans="12:16" s="3107" customFormat="1">
      <c r="L3922" s="3109"/>
      <c r="M3922" s="3109"/>
      <c r="N3922" s="3109"/>
      <c r="P3922" s="2659"/>
    </row>
    <row r="3923" spans="12:16" s="3107" customFormat="1">
      <c r="L3923" s="3109"/>
      <c r="M3923" s="3109"/>
      <c r="N3923" s="3109"/>
      <c r="P3923" s="2659"/>
    </row>
    <row r="3924" spans="12:16" s="3107" customFormat="1">
      <c r="L3924" s="3109"/>
      <c r="M3924" s="3109"/>
      <c r="N3924" s="3109"/>
      <c r="P3924" s="2659"/>
    </row>
    <row r="3925" spans="12:16" s="3107" customFormat="1">
      <c r="L3925" s="3109"/>
      <c r="M3925" s="3109"/>
      <c r="N3925" s="3109"/>
      <c r="P3925" s="2659"/>
    </row>
    <row r="3926" spans="12:16" s="3107" customFormat="1">
      <c r="L3926" s="3109"/>
      <c r="M3926" s="3109"/>
      <c r="N3926" s="3109"/>
      <c r="P3926" s="2659"/>
    </row>
    <row r="3927" spans="12:16" s="3107" customFormat="1">
      <c r="L3927" s="3109"/>
      <c r="M3927" s="3109"/>
      <c r="N3927" s="3109"/>
      <c r="P3927" s="2659"/>
    </row>
    <row r="3928" spans="12:16" s="3107" customFormat="1">
      <c r="L3928" s="3109"/>
      <c r="M3928" s="3109"/>
      <c r="N3928" s="3109"/>
      <c r="P3928" s="2659"/>
    </row>
    <row r="3929" spans="12:16" s="3107" customFormat="1">
      <c r="L3929" s="3109"/>
      <c r="M3929" s="3109"/>
      <c r="N3929" s="3109"/>
      <c r="P3929" s="2659"/>
    </row>
    <row r="3930" spans="12:16" s="3107" customFormat="1">
      <c r="L3930" s="3109"/>
      <c r="M3930" s="3109"/>
      <c r="N3930" s="3109"/>
      <c r="P3930" s="2659"/>
    </row>
    <row r="3931" spans="12:16" s="3107" customFormat="1">
      <c r="L3931" s="3109"/>
      <c r="M3931" s="3109"/>
      <c r="N3931" s="3109"/>
      <c r="P3931" s="2659"/>
    </row>
    <row r="3932" spans="12:16" s="3107" customFormat="1">
      <c r="L3932" s="3109"/>
      <c r="M3932" s="3109"/>
      <c r="N3932" s="3109"/>
      <c r="P3932" s="2659"/>
    </row>
    <row r="3933" spans="12:16" s="3107" customFormat="1">
      <c r="L3933" s="3109"/>
      <c r="M3933" s="3109"/>
      <c r="N3933" s="3109"/>
      <c r="P3933" s="2659"/>
    </row>
    <row r="3934" spans="12:16" s="3107" customFormat="1">
      <c r="L3934" s="3109"/>
      <c r="M3934" s="3109"/>
      <c r="N3934" s="3109"/>
      <c r="P3934" s="2659"/>
    </row>
    <row r="3935" spans="12:16" s="3107" customFormat="1">
      <c r="L3935" s="3109"/>
      <c r="M3935" s="3109"/>
      <c r="N3935" s="3109"/>
      <c r="P3935" s="2659"/>
    </row>
    <row r="3936" spans="12:16" s="3107" customFormat="1">
      <c r="L3936" s="3109"/>
      <c r="M3936" s="3109"/>
      <c r="N3936" s="3109"/>
      <c r="P3936" s="2659"/>
    </row>
    <row r="3937" spans="12:16" s="3107" customFormat="1">
      <c r="L3937" s="3109"/>
      <c r="M3937" s="3109"/>
      <c r="N3937" s="3109"/>
      <c r="P3937" s="2659"/>
    </row>
    <row r="3938" spans="12:16" s="3107" customFormat="1">
      <c r="L3938" s="3109"/>
      <c r="M3938" s="3109"/>
      <c r="N3938" s="3109"/>
      <c r="P3938" s="2659"/>
    </row>
    <row r="3939" spans="12:16" s="3107" customFormat="1">
      <c r="L3939" s="3109"/>
      <c r="M3939" s="3109"/>
      <c r="N3939" s="3109"/>
      <c r="P3939" s="2659"/>
    </row>
    <row r="3940" spans="12:16" s="3107" customFormat="1">
      <c r="L3940" s="3109"/>
      <c r="M3940" s="3109"/>
      <c r="N3940" s="3109"/>
      <c r="P3940" s="2659"/>
    </row>
    <row r="3941" spans="12:16" s="3107" customFormat="1">
      <c r="L3941" s="3109"/>
      <c r="M3941" s="3109"/>
      <c r="N3941" s="3109"/>
      <c r="P3941" s="2659"/>
    </row>
    <row r="3942" spans="12:16" s="3107" customFormat="1">
      <c r="L3942" s="3109"/>
      <c r="M3942" s="3109"/>
      <c r="N3942" s="3109"/>
      <c r="P3942" s="2659"/>
    </row>
    <row r="3943" spans="12:16" s="3107" customFormat="1">
      <c r="L3943" s="3109"/>
      <c r="M3943" s="3109"/>
      <c r="N3943" s="3109"/>
      <c r="P3943" s="2659"/>
    </row>
    <row r="3944" spans="12:16" s="3107" customFormat="1">
      <c r="L3944" s="3109"/>
      <c r="M3944" s="3109"/>
      <c r="N3944" s="3109"/>
      <c r="P3944" s="2659"/>
    </row>
    <row r="3945" spans="12:16" s="3107" customFormat="1">
      <c r="L3945" s="3109"/>
      <c r="M3945" s="3109"/>
      <c r="N3945" s="3109"/>
      <c r="P3945" s="2659"/>
    </row>
    <row r="3946" spans="12:16" s="3107" customFormat="1">
      <c r="L3946" s="3109"/>
      <c r="M3946" s="3109"/>
      <c r="N3946" s="3109"/>
      <c r="P3946" s="2659"/>
    </row>
    <row r="3947" spans="12:16" s="3107" customFormat="1">
      <c r="L3947" s="3109"/>
      <c r="M3947" s="3109"/>
      <c r="N3947" s="3109"/>
      <c r="P3947" s="2659"/>
    </row>
    <row r="3948" spans="12:16" s="3107" customFormat="1">
      <c r="L3948" s="3109"/>
      <c r="M3948" s="3109"/>
      <c r="N3948" s="3109"/>
      <c r="P3948" s="2659"/>
    </row>
    <row r="3949" spans="12:16" s="3107" customFormat="1">
      <c r="L3949" s="3109"/>
      <c r="M3949" s="3109"/>
      <c r="N3949" s="3109"/>
      <c r="P3949" s="2659"/>
    </row>
    <row r="3950" spans="12:16" s="3107" customFormat="1">
      <c r="L3950" s="3109"/>
      <c r="M3950" s="3109"/>
      <c r="N3950" s="3109"/>
      <c r="P3950" s="2659"/>
    </row>
    <row r="3951" spans="12:16" s="3107" customFormat="1">
      <c r="L3951" s="3109"/>
      <c r="M3951" s="3109"/>
      <c r="N3951" s="3109"/>
      <c r="P3951" s="2659"/>
    </row>
    <row r="3952" spans="12:16" s="3107" customFormat="1">
      <c r="L3952" s="3109"/>
      <c r="M3952" s="3109"/>
      <c r="N3952" s="3109"/>
      <c r="P3952" s="2659"/>
    </row>
    <row r="3953" spans="12:16" s="3107" customFormat="1">
      <c r="L3953" s="3109"/>
      <c r="M3953" s="3109"/>
      <c r="N3953" s="3109"/>
      <c r="P3953" s="2659"/>
    </row>
    <row r="3954" spans="12:16" s="3107" customFormat="1">
      <c r="L3954" s="3109"/>
      <c r="M3954" s="3109"/>
      <c r="N3954" s="3109"/>
      <c r="P3954" s="2659"/>
    </row>
    <row r="3955" spans="12:16" s="3107" customFormat="1">
      <c r="L3955" s="3109"/>
      <c r="M3955" s="3109"/>
      <c r="N3955" s="3109"/>
      <c r="P3955" s="2659"/>
    </row>
    <row r="3956" spans="12:16" s="3107" customFormat="1">
      <c r="L3956" s="3109"/>
      <c r="M3956" s="3109"/>
      <c r="N3956" s="3109"/>
      <c r="P3956" s="2659"/>
    </row>
    <row r="3957" spans="12:16" s="3107" customFormat="1">
      <c r="L3957" s="3109"/>
      <c r="M3957" s="3109"/>
      <c r="N3957" s="3109"/>
      <c r="P3957" s="2659"/>
    </row>
    <row r="3958" spans="12:16" s="3107" customFormat="1">
      <c r="L3958" s="3109"/>
      <c r="M3958" s="3109"/>
      <c r="N3958" s="3109"/>
      <c r="P3958" s="2659"/>
    </row>
    <row r="3959" spans="12:16" s="3107" customFormat="1">
      <c r="L3959" s="3109"/>
      <c r="M3959" s="3109"/>
      <c r="N3959" s="3109"/>
      <c r="P3959" s="2659"/>
    </row>
    <row r="3960" spans="12:16" s="3107" customFormat="1">
      <c r="L3960" s="3109"/>
      <c r="M3960" s="3109"/>
      <c r="N3960" s="3109"/>
      <c r="P3960" s="2659"/>
    </row>
    <row r="3961" spans="12:16" s="3107" customFormat="1">
      <c r="L3961" s="3109"/>
      <c r="M3961" s="3109"/>
      <c r="N3961" s="3109"/>
      <c r="P3961" s="2659"/>
    </row>
    <row r="3962" spans="12:16" s="3107" customFormat="1">
      <c r="L3962" s="3109"/>
      <c r="M3962" s="3109"/>
      <c r="N3962" s="3109"/>
      <c r="P3962" s="2659"/>
    </row>
    <row r="3963" spans="12:16" s="3107" customFormat="1">
      <c r="L3963" s="3109"/>
      <c r="M3963" s="3109"/>
      <c r="N3963" s="3109"/>
      <c r="P3963" s="2659"/>
    </row>
    <row r="3964" spans="12:16" s="3107" customFormat="1">
      <c r="L3964" s="3109"/>
      <c r="M3964" s="3109"/>
      <c r="N3964" s="3109"/>
      <c r="P3964" s="2659"/>
    </row>
    <row r="3965" spans="12:16" s="3107" customFormat="1">
      <c r="L3965" s="3109"/>
      <c r="M3965" s="3109"/>
      <c r="N3965" s="3109"/>
      <c r="P3965" s="2659"/>
    </row>
    <row r="3966" spans="12:16" s="3107" customFormat="1">
      <c r="L3966" s="3109"/>
      <c r="M3966" s="3109"/>
      <c r="N3966" s="3109"/>
      <c r="P3966" s="2659"/>
    </row>
    <row r="3967" spans="12:16" s="3107" customFormat="1">
      <c r="L3967" s="3109"/>
      <c r="M3967" s="3109"/>
      <c r="N3967" s="3109"/>
      <c r="P3967" s="2659"/>
    </row>
    <row r="3968" spans="12:16" s="3107" customFormat="1">
      <c r="L3968" s="3109"/>
      <c r="M3968" s="3109"/>
      <c r="N3968" s="3109"/>
      <c r="P3968" s="2659"/>
    </row>
    <row r="3969" spans="12:16" s="3107" customFormat="1">
      <c r="L3969" s="3109"/>
      <c r="M3969" s="3109"/>
      <c r="N3969" s="3109"/>
      <c r="P3969" s="2659"/>
    </row>
    <row r="3970" spans="12:16" s="3107" customFormat="1">
      <c r="L3970" s="3109"/>
      <c r="M3970" s="3109"/>
      <c r="N3970" s="3109"/>
      <c r="P3970" s="2659"/>
    </row>
    <row r="3971" spans="12:16" s="3107" customFormat="1">
      <c r="L3971" s="3109"/>
      <c r="M3971" s="3109"/>
      <c r="N3971" s="3109"/>
      <c r="P3971" s="2659"/>
    </row>
    <row r="3972" spans="12:16" s="3107" customFormat="1">
      <c r="L3972" s="3109"/>
      <c r="M3972" s="3109"/>
      <c r="N3972" s="3109"/>
      <c r="P3972" s="2659"/>
    </row>
    <row r="3973" spans="12:16" s="3107" customFormat="1">
      <c r="L3973" s="3109"/>
      <c r="M3973" s="3109"/>
      <c r="N3973" s="3109"/>
      <c r="P3973" s="2659"/>
    </row>
    <row r="3974" spans="12:16" s="3107" customFormat="1">
      <c r="L3974" s="3109"/>
      <c r="M3974" s="3109"/>
      <c r="N3974" s="3109"/>
      <c r="P3974" s="2659"/>
    </row>
    <row r="3975" spans="12:16" s="3107" customFormat="1">
      <c r="L3975" s="3109"/>
      <c r="M3975" s="3109"/>
      <c r="N3975" s="3109"/>
      <c r="P3975" s="2659"/>
    </row>
    <row r="3976" spans="12:16" s="3107" customFormat="1">
      <c r="L3976" s="3109"/>
      <c r="M3976" s="3109"/>
      <c r="N3976" s="3109"/>
      <c r="P3976" s="2659"/>
    </row>
    <row r="3977" spans="12:16" s="3107" customFormat="1">
      <c r="L3977" s="3109"/>
      <c r="M3977" s="3109"/>
      <c r="N3977" s="3109"/>
      <c r="P3977" s="2659"/>
    </row>
    <row r="3978" spans="12:16" s="3107" customFormat="1">
      <c r="L3978" s="3109"/>
      <c r="M3978" s="3109"/>
      <c r="N3978" s="3109"/>
      <c r="P3978" s="2659"/>
    </row>
    <row r="3979" spans="12:16" s="3107" customFormat="1">
      <c r="L3979" s="3109"/>
      <c r="M3979" s="3109"/>
      <c r="N3979" s="3109"/>
      <c r="P3979" s="2659"/>
    </row>
    <row r="3980" spans="12:16" s="3107" customFormat="1">
      <c r="L3980" s="3109"/>
      <c r="M3980" s="3109"/>
      <c r="N3980" s="3109"/>
      <c r="P3980" s="2659"/>
    </row>
    <row r="3981" spans="12:16" s="3107" customFormat="1">
      <c r="L3981" s="3109"/>
      <c r="M3981" s="3109"/>
      <c r="N3981" s="3109"/>
      <c r="P3981" s="2659"/>
    </row>
    <row r="3982" spans="12:16" s="3107" customFormat="1">
      <c r="L3982" s="3109"/>
      <c r="M3982" s="3109"/>
      <c r="N3982" s="3109"/>
      <c r="P3982" s="2659"/>
    </row>
    <row r="3983" spans="12:16" s="3107" customFormat="1">
      <c r="L3983" s="3109"/>
      <c r="M3983" s="3109"/>
      <c r="N3983" s="3109"/>
      <c r="P3983" s="2659"/>
    </row>
    <row r="3984" spans="12:16" s="3107" customFormat="1">
      <c r="L3984" s="3109"/>
      <c r="M3984" s="3109"/>
      <c r="N3984" s="3109"/>
      <c r="P3984" s="2659"/>
    </row>
    <row r="3985" spans="12:16" s="3107" customFormat="1">
      <c r="L3985" s="3109"/>
      <c r="M3985" s="3109"/>
      <c r="N3985" s="3109"/>
      <c r="P3985" s="2659"/>
    </row>
    <row r="3986" spans="12:16" s="3107" customFormat="1">
      <c r="L3986" s="3109"/>
      <c r="M3986" s="3109"/>
      <c r="N3986" s="3109"/>
      <c r="P3986" s="2659"/>
    </row>
    <row r="3987" spans="12:16" s="3107" customFormat="1">
      <c r="L3987" s="3109"/>
      <c r="M3987" s="3109"/>
      <c r="N3987" s="3109"/>
      <c r="P3987" s="2659"/>
    </row>
    <row r="3988" spans="12:16" s="3107" customFormat="1">
      <c r="L3988" s="3109"/>
      <c r="M3988" s="3109"/>
      <c r="N3988" s="3109"/>
      <c r="P3988" s="2659"/>
    </row>
    <row r="3989" spans="12:16" s="3107" customFormat="1">
      <c r="L3989" s="3109"/>
      <c r="M3989" s="3109"/>
      <c r="N3989" s="3109"/>
      <c r="P3989" s="2659"/>
    </row>
    <row r="3990" spans="12:16" s="3107" customFormat="1">
      <c r="L3990" s="3109"/>
      <c r="M3990" s="3109"/>
      <c r="N3990" s="3109"/>
      <c r="P3990" s="2659"/>
    </row>
    <row r="3991" spans="12:16" s="3107" customFormat="1">
      <c r="L3991" s="3109"/>
      <c r="M3991" s="3109"/>
      <c r="N3991" s="3109"/>
      <c r="P3991" s="2659"/>
    </row>
    <row r="3992" spans="12:16" s="3107" customFormat="1">
      <c r="L3992" s="3109"/>
      <c r="M3992" s="3109"/>
      <c r="N3992" s="3109"/>
      <c r="P3992" s="2659"/>
    </row>
    <row r="3993" spans="12:16" s="3107" customFormat="1">
      <c r="L3993" s="3109"/>
      <c r="M3993" s="3109"/>
      <c r="N3993" s="3109"/>
      <c r="P3993" s="2659"/>
    </row>
    <row r="3994" spans="12:16" s="3107" customFormat="1">
      <c r="L3994" s="3109"/>
      <c r="M3994" s="3109"/>
      <c r="N3994" s="3109"/>
      <c r="P3994" s="2659"/>
    </row>
    <row r="3995" spans="12:16" s="3107" customFormat="1">
      <c r="L3995" s="3109"/>
      <c r="M3995" s="3109"/>
      <c r="N3995" s="3109"/>
      <c r="P3995" s="2659"/>
    </row>
    <row r="3996" spans="12:16" s="3107" customFormat="1">
      <c r="L3996" s="3109"/>
      <c r="M3996" s="3109"/>
      <c r="N3996" s="3109"/>
      <c r="P3996" s="2659"/>
    </row>
    <row r="3997" spans="12:16" s="3107" customFormat="1">
      <c r="L3997" s="3109"/>
      <c r="M3997" s="3109"/>
      <c r="N3997" s="3109"/>
      <c r="P3997" s="2659"/>
    </row>
    <row r="3998" spans="12:16" s="3107" customFormat="1">
      <c r="L3998" s="3109"/>
      <c r="M3998" s="3109"/>
      <c r="N3998" s="3109"/>
      <c r="P3998" s="2659"/>
    </row>
    <row r="3999" spans="12:16" s="3107" customFormat="1">
      <c r="L3999" s="3109"/>
      <c r="M3999" s="3109"/>
      <c r="N3999" s="3109"/>
      <c r="P3999" s="2659"/>
    </row>
    <row r="4000" spans="12:16" s="3107" customFormat="1">
      <c r="L4000" s="3109"/>
      <c r="M4000" s="3109"/>
      <c r="N4000" s="3109"/>
      <c r="P4000" s="2659"/>
    </row>
    <row r="4001" spans="12:16" s="3107" customFormat="1">
      <c r="L4001" s="3109"/>
      <c r="M4001" s="3109"/>
      <c r="N4001" s="3109"/>
      <c r="P4001" s="2659"/>
    </row>
    <row r="4002" spans="12:16" s="3107" customFormat="1">
      <c r="L4002" s="3109"/>
      <c r="M4002" s="3109"/>
      <c r="N4002" s="3109"/>
      <c r="P4002" s="2659"/>
    </row>
    <row r="4003" spans="12:16" s="3107" customFormat="1">
      <c r="L4003" s="3109"/>
      <c r="M4003" s="3109"/>
      <c r="N4003" s="3109"/>
      <c r="P4003" s="2659"/>
    </row>
    <row r="4004" spans="12:16" s="3107" customFormat="1">
      <c r="L4004" s="3109"/>
      <c r="M4004" s="3109"/>
      <c r="N4004" s="3109"/>
      <c r="P4004" s="2659"/>
    </row>
    <row r="4005" spans="12:16" s="3107" customFormat="1">
      <c r="L4005" s="3109"/>
      <c r="M4005" s="3109"/>
      <c r="N4005" s="3109"/>
      <c r="P4005" s="2659"/>
    </row>
    <row r="4006" spans="12:16" s="3107" customFormat="1">
      <c r="L4006" s="3109"/>
      <c r="M4006" s="3109"/>
      <c r="N4006" s="3109"/>
      <c r="P4006" s="2659"/>
    </row>
    <row r="4007" spans="12:16" s="3107" customFormat="1">
      <c r="L4007" s="3109"/>
      <c r="M4007" s="3109"/>
      <c r="N4007" s="3109"/>
      <c r="P4007" s="2659"/>
    </row>
    <row r="4008" spans="12:16" s="3107" customFormat="1">
      <c r="L4008" s="3109"/>
      <c r="M4008" s="3109"/>
      <c r="N4008" s="3109"/>
      <c r="P4008" s="2659"/>
    </row>
    <row r="4009" spans="12:16" s="3107" customFormat="1">
      <c r="L4009" s="3109"/>
      <c r="M4009" s="3109"/>
      <c r="N4009" s="3109"/>
      <c r="P4009" s="2659"/>
    </row>
    <row r="4010" spans="12:16" s="3107" customFormat="1">
      <c r="L4010" s="3109"/>
      <c r="M4010" s="3109"/>
      <c r="N4010" s="3109"/>
      <c r="P4010" s="2659"/>
    </row>
    <row r="4011" spans="12:16" s="3107" customFormat="1">
      <c r="L4011" s="3109"/>
      <c r="M4011" s="3109"/>
      <c r="N4011" s="3109"/>
      <c r="P4011" s="2659"/>
    </row>
    <row r="4012" spans="12:16" s="3107" customFormat="1">
      <c r="L4012" s="3109"/>
      <c r="M4012" s="3109"/>
      <c r="N4012" s="3109"/>
      <c r="P4012" s="2659"/>
    </row>
    <row r="4013" spans="12:16" s="3107" customFormat="1">
      <c r="L4013" s="3109"/>
      <c r="M4013" s="3109"/>
      <c r="N4013" s="3109"/>
      <c r="P4013" s="2659"/>
    </row>
    <row r="4014" spans="12:16" s="3107" customFormat="1">
      <c r="L4014" s="3109"/>
      <c r="M4014" s="3109"/>
      <c r="N4014" s="3109"/>
      <c r="P4014" s="2659"/>
    </row>
    <row r="4015" spans="12:16" s="3107" customFormat="1">
      <c r="L4015" s="3109"/>
      <c r="M4015" s="3109"/>
      <c r="N4015" s="3109"/>
      <c r="P4015" s="2659"/>
    </row>
    <row r="4016" spans="12:16" s="3107" customFormat="1">
      <c r="L4016" s="3109"/>
      <c r="M4016" s="3109"/>
      <c r="N4016" s="3109"/>
      <c r="P4016" s="2659"/>
    </row>
    <row r="4017" spans="12:16" s="3107" customFormat="1">
      <c r="L4017" s="3109"/>
      <c r="M4017" s="3109"/>
      <c r="N4017" s="3109"/>
      <c r="P4017" s="2659"/>
    </row>
    <row r="4018" spans="12:16" s="3107" customFormat="1">
      <c r="L4018" s="3109"/>
      <c r="M4018" s="3109"/>
      <c r="N4018" s="3109"/>
      <c r="P4018" s="2659"/>
    </row>
    <row r="4019" spans="12:16" s="3107" customFormat="1">
      <c r="L4019" s="3109"/>
      <c r="M4019" s="3109"/>
      <c r="N4019" s="3109"/>
      <c r="P4019" s="2659"/>
    </row>
    <row r="4020" spans="12:16" s="3107" customFormat="1">
      <c r="L4020" s="3109"/>
      <c r="M4020" s="3109"/>
      <c r="N4020" s="3109"/>
      <c r="P4020" s="2659"/>
    </row>
    <row r="4021" spans="12:16" s="3107" customFormat="1">
      <c r="L4021" s="3109"/>
      <c r="M4021" s="3109"/>
      <c r="N4021" s="3109"/>
      <c r="P4021" s="2659"/>
    </row>
    <row r="4022" spans="12:16" s="3107" customFormat="1">
      <c r="L4022" s="3109"/>
      <c r="M4022" s="3109"/>
      <c r="N4022" s="3109"/>
      <c r="P4022" s="2659"/>
    </row>
    <row r="4023" spans="12:16" s="3107" customFormat="1">
      <c r="L4023" s="3109"/>
      <c r="M4023" s="3109"/>
      <c r="N4023" s="3109"/>
      <c r="P4023" s="2659"/>
    </row>
    <row r="4024" spans="12:16" s="3107" customFormat="1">
      <c r="L4024" s="3109"/>
      <c r="M4024" s="3109"/>
      <c r="N4024" s="3109"/>
      <c r="P4024" s="2659"/>
    </row>
    <row r="4025" spans="12:16" s="3107" customFormat="1">
      <c r="L4025" s="3109"/>
      <c r="M4025" s="3109"/>
      <c r="N4025" s="3109"/>
      <c r="P4025" s="2659"/>
    </row>
    <row r="4026" spans="12:16" s="3107" customFormat="1">
      <c r="L4026" s="3109"/>
      <c r="M4026" s="3109"/>
      <c r="N4026" s="3109"/>
      <c r="P4026" s="2659"/>
    </row>
    <row r="4027" spans="12:16" s="3107" customFormat="1">
      <c r="L4027" s="3109"/>
      <c r="M4027" s="3109"/>
      <c r="N4027" s="3109"/>
      <c r="P4027" s="2659"/>
    </row>
    <row r="4028" spans="12:16" s="3107" customFormat="1">
      <c r="L4028" s="3109"/>
      <c r="M4028" s="3109"/>
      <c r="N4028" s="3109"/>
      <c r="P4028" s="2659"/>
    </row>
    <row r="4029" spans="12:16" s="3107" customFormat="1">
      <c r="L4029" s="3109"/>
      <c r="M4029" s="3109"/>
      <c r="N4029" s="3109"/>
      <c r="P4029" s="2659"/>
    </row>
    <row r="4030" spans="12:16" s="3107" customFormat="1">
      <c r="L4030" s="3109"/>
      <c r="M4030" s="3109"/>
      <c r="N4030" s="3109"/>
      <c r="P4030" s="2659"/>
    </row>
    <row r="4031" spans="12:16" s="3107" customFormat="1">
      <c r="L4031" s="3109"/>
      <c r="M4031" s="3109"/>
      <c r="N4031" s="3109"/>
      <c r="P4031" s="2659"/>
    </row>
    <row r="4032" spans="12:16" s="3107" customFormat="1">
      <c r="L4032" s="3109"/>
      <c r="M4032" s="3109"/>
      <c r="N4032" s="3109"/>
      <c r="P4032" s="2659"/>
    </row>
    <row r="4033" spans="12:16" s="3107" customFormat="1">
      <c r="L4033" s="3109"/>
      <c r="M4033" s="3109"/>
      <c r="N4033" s="3109"/>
      <c r="P4033" s="2659"/>
    </row>
    <row r="4034" spans="12:16" s="3107" customFormat="1">
      <c r="L4034" s="3109"/>
      <c r="M4034" s="3109"/>
      <c r="N4034" s="3109"/>
      <c r="P4034" s="2659"/>
    </row>
    <row r="4035" spans="12:16" s="3107" customFormat="1">
      <c r="L4035" s="3109"/>
      <c r="M4035" s="3109"/>
      <c r="N4035" s="3109"/>
      <c r="P4035" s="2659"/>
    </row>
    <row r="4036" spans="12:16" s="3107" customFormat="1">
      <c r="L4036" s="3109"/>
      <c r="M4036" s="3109"/>
      <c r="N4036" s="3109"/>
      <c r="P4036" s="2659"/>
    </row>
    <row r="4037" spans="12:16" s="3107" customFormat="1">
      <c r="L4037" s="3109"/>
      <c r="M4037" s="3109"/>
      <c r="N4037" s="3109"/>
      <c r="P4037" s="2659"/>
    </row>
    <row r="4038" spans="12:16" s="3107" customFormat="1">
      <c r="L4038" s="3109"/>
      <c r="M4038" s="3109"/>
      <c r="N4038" s="3109"/>
      <c r="P4038" s="2659"/>
    </row>
    <row r="4039" spans="12:16" s="3107" customFormat="1">
      <c r="L4039" s="3109"/>
      <c r="M4039" s="3109"/>
      <c r="N4039" s="3109"/>
      <c r="P4039" s="2659"/>
    </row>
    <row r="4040" spans="12:16" s="3107" customFormat="1">
      <c r="L4040" s="3109"/>
      <c r="M4040" s="3109"/>
      <c r="N4040" s="3109"/>
      <c r="P4040" s="2659"/>
    </row>
    <row r="4041" spans="12:16" s="3107" customFormat="1">
      <c r="L4041" s="3109"/>
      <c r="M4041" s="3109"/>
      <c r="N4041" s="3109"/>
      <c r="P4041" s="2659"/>
    </row>
    <row r="4042" spans="12:16" s="3107" customFormat="1">
      <c r="L4042" s="3109"/>
      <c r="M4042" s="3109"/>
      <c r="N4042" s="3109"/>
      <c r="P4042" s="2659"/>
    </row>
    <row r="4043" spans="12:16" s="3107" customFormat="1">
      <c r="L4043" s="3109"/>
      <c r="M4043" s="3109"/>
      <c r="N4043" s="3109"/>
      <c r="P4043" s="2659"/>
    </row>
    <row r="4044" spans="12:16" s="3107" customFormat="1">
      <c r="L4044" s="3109"/>
      <c r="M4044" s="3109"/>
      <c r="N4044" s="3109"/>
      <c r="P4044" s="2659"/>
    </row>
    <row r="4045" spans="12:16" s="3107" customFormat="1">
      <c r="L4045" s="3109"/>
      <c r="M4045" s="3109"/>
      <c r="N4045" s="3109"/>
      <c r="P4045" s="2659"/>
    </row>
    <row r="4046" spans="12:16" s="3107" customFormat="1">
      <c r="L4046" s="3109"/>
      <c r="M4046" s="3109"/>
      <c r="N4046" s="3109"/>
      <c r="P4046" s="2659"/>
    </row>
    <row r="4047" spans="12:16" s="3107" customFormat="1">
      <c r="L4047" s="3109"/>
      <c r="M4047" s="3109"/>
      <c r="N4047" s="3109"/>
      <c r="P4047" s="2659"/>
    </row>
    <row r="4048" spans="12:16" s="3107" customFormat="1">
      <c r="L4048" s="3109"/>
      <c r="M4048" s="3109"/>
      <c r="N4048" s="3109"/>
      <c r="P4048" s="2659"/>
    </row>
    <row r="4049" spans="12:16" s="3107" customFormat="1">
      <c r="L4049" s="3109"/>
      <c r="M4049" s="3109"/>
      <c r="N4049" s="3109"/>
      <c r="P4049" s="2659"/>
    </row>
    <row r="4050" spans="12:16" s="3107" customFormat="1">
      <c r="L4050" s="3109"/>
      <c r="M4050" s="3109"/>
      <c r="N4050" s="3109"/>
      <c r="P4050" s="2659"/>
    </row>
    <row r="4051" spans="12:16" s="3107" customFormat="1">
      <c r="L4051" s="3109"/>
      <c r="M4051" s="3109"/>
      <c r="N4051" s="3109"/>
      <c r="P4051" s="2659"/>
    </row>
    <row r="4052" spans="12:16" s="3107" customFormat="1">
      <c r="L4052" s="3109"/>
      <c r="M4052" s="3109"/>
      <c r="N4052" s="3109"/>
      <c r="P4052" s="2659"/>
    </row>
    <row r="4053" spans="12:16" s="3107" customFormat="1">
      <c r="L4053" s="3109"/>
      <c r="M4053" s="3109"/>
      <c r="N4053" s="3109"/>
      <c r="P4053" s="2659"/>
    </row>
    <row r="4054" spans="12:16" s="3107" customFormat="1">
      <c r="L4054" s="3109"/>
      <c r="M4054" s="3109"/>
      <c r="N4054" s="3109"/>
      <c r="P4054" s="2659"/>
    </row>
    <row r="4055" spans="12:16" s="3107" customFormat="1">
      <c r="L4055" s="3109"/>
      <c r="M4055" s="3109"/>
      <c r="N4055" s="3109"/>
      <c r="P4055" s="2659"/>
    </row>
    <row r="4056" spans="12:16" s="3107" customFormat="1">
      <c r="L4056" s="3109"/>
      <c r="M4056" s="3109"/>
      <c r="N4056" s="3109"/>
      <c r="P4056" s="2659"/>
    </row>
    <row r="4057" spans="12:16" s="3107" customFormat="1">
      <c r="L4057" s="3109"/>
      <c r="M4057" s="3109"/>
      <c r="N4057" s="3109"/>
      <c r="P4057" s="2659"/>
    </row>
    <row r="4058" spans="12:16" s="3107" customFormat="1">
      <c r="L4058" s="3109"/>
      <c r="M4058" s="3109"/>
      <c r="N4058" s="3109"/>
      <c r="P4058" s="2659"/>
    </row>
    <row r="4059" spans="12:16" s="3107" customFormat="1">
      <c r="L4059" s="3109"/>
      <c r="M4059" s="3109"/>
      <c r="N4059" s="3109"/>
      <c r="P4059" s="2659"/>
    </row>
    <row r="4060" spans="12:16" s="3107" customFormat="1">
      <c r="L4060" s="3109"/>
      <c r="M4060" s="3109"/>
      <c r="N4060" s="3109"/>
      <c r="P4060" s="2659"/>
    </row>
    <row r="4061" spans="12:16" s="3107" customFormat="1">
      <c r="L4061" s="3109"/>
      <c r="M4061" s="3109"/>
      <c r="N4061" s="3109"/>
      <c r="P4061" s="2659"/>
    </row>
    <row r="4062" spans="12:16" s="3107" customFormat="1">
      <c r="L4062" s="3109"/>
      <c r="M4062" s="3109"/>
      <c r="N4062" s="3109"/>
      <c r="P4062" s="2659"/>
    </row>
    <row r="4063" spans="12:16" s="3107" customFormat="1">
      <c r="L4063" s="3109"/>
      <c r="M4063" s="3109"/>
      <c r="N4063" s="3109"/>
      <c r="P4063" s="2659"/>
    </row>
    <row r="4064" spans="12:16" s="3107" customFormat="1">
      <c r="L4064" s="3109"/>
      <c r="M4064" s="3109"/>
      <c r="N4064" s="3109"/>
      <c r="P4064" s="2659"/>
    </row>
    <row r="4065" spans="12:16" s="3107" customFormat="1">
      <c r="L4065" s="3109"/>
      <c r="M4065" s="3109"/>
      <c r="N4065" s="3109"/>
      <c r="P4065" s="2659"/>
    </row>
    <row r="4066" spans="12:16" s="3107" customFormat="1">
      <c r="L4066" s="3109"/>
      <c r="M4066" s="3109"/>
      <c r="N4066" s="3109"/>
      <c r="P4066" s="2659"/>
    </row>
    <row r="4067" spans="12:16" s="3107" customFormat="1">
      <c r="L4067" s="3109"/>
      <c r="M4067" s="3109"/>
      <c r="N4067" s="3109"/>
      <c r="P4067" s="2659"/>
    </row>
    <row r="4068" spans="12:16" s="3107" customFormat="1">
      <c r="L4068" s="3109"/>
      <c r="M4068" s="3109"/>
      <c r="N4068" s="3109"/>
      <c r="P4068" s="2659"/>
    </row>
    <row r="4069" spans="12:16" s="3107" customFormat="1">
      <c r="L4069" s="3109"/>
      <c r="M4069" s="3109"/>
      <c r="N4069" s="3109"/>
      <c r="P4069" s="2659"/>
    </row>
    <row r="4070" spans="12:16" s="3107" customFormat="1">
      <c r="L4070" s="3109"/>
      <c r="M4070" s="3109"/>
      <c r="N4070" s="3109"/>
      <c r="P4070" s="2659"/>
    </row>
    <row r="4071" spans="12:16" s="3107" customFormat="1">
      <c r="L4071" s="3109"/>
      <c r="M4071" s="3109"/>
      <c r="N4071" s="3109"/>
      <c r="P4071" s="2659"/>
    </row>
    <row r="4072" spans="12:16" s="3107" customFormat="1">
      <c r="L4072" s="3109"/>
      <c r="M4072" s="3109"/>
      <c r="N4072" s="3109"/>
      <c r="P4072" s="2659"/>
    </row>
    <row r="4073" spans="12:16" s="3107" customFormat="1">
      <c r="L4073" s="3109"/>
      <c r="M4073" s="3109"/>
      <c r="N4073" s="3109"/>
      <c r="P4073" s="2659"/>
    </row>
    <row r="4074" spans="12:16" s="3107" customFormat="1">
      <c r="L4074" s="3109"/>
      <c r="M4074" s="3109"/>
      <c r="N4074" s="3109"/>
      <c r="P4074" s="2659"/>
    </row>
    <row r="4075" spans="12:16" s="3107" customFormat="1">
      <c r="L4075" s="3109"/>
      <c r="M4075" s="3109"/>
      <c r="N4075" s="3109"/>
      <c r="P4075" s="2659"/>
    </row>
    <row r="4076" spans="12:16" s="3107" customFormat="1">
      <c r="L4076" s="3109"/>
      <c r="M4076" s="3109"/>
      <c r="N4076" s="3109"/>
      <c r="P4076" s="2659"/>
    </row>
    <row r="4077" spans="12:16" s="3107" customFormat="1">
      <c r="L4077" s="3109"/>
      <c r="M4077" s="3109"/>
      <c r="N4077" s="3109"/>
      <c r="P4077" s="2659"/>
    </row>
    <row r="4078" spans="12:16" s="3107" customFormat="1">
      <c r="L4078" s="3109"/>
      <c r="M4078" s="3109"/>
      <c r="N4078" s="3109"/>
      <c r="P4078" s="2659"/>
    </row>
    <row r="4079" spans="12:16" s="3107" customFormat="1">
      <c r="L4079" s="3109"/>
      <c r="M4079" s="3109"/>
      <c r="N4079" s="3109"/>
      <c r="P4079" s="2659"/>
    </row>
    <row r="4080" spans="12:16" s="3107" customFormat="1">
      <c r="L4080" s="3109"/>
      <c r="M4080" s="3109"/>
      <c r="N4080" s="3109"/>
      <c r="P4080" s="2659"/>
    </row>
    <row r="4081" spans="12:16" s="3107" customFormat="1">
      <c r="L4081" s="3109"/>
      <c r="M4081" s="3109"/>
      <c r="N4081" s="3109"/>
      <c r="P4081" s="2659"/>
    </row>
    <row r="4082" spans="12:16" s="3107" customFormat="1">
      <c r="L4082" s="3109"/>
      <c r="M4082" s="3109"/>
      <c r="N4082" s="3109"/>
      <c r="P4082" s="2659"/>
    </row>
    <row r="4083" spans="12:16" s="3107" customFormat="1">
      <c r="L4083" s="3109"/>
      <c r="M4083" s="3109"/>
      <c r="N4083" s="3109"/>
      <c r="P4083" s="2659"/>
    </row>
    <row r="4084" spans="12:16" s="3107" customFormat="1">
      <c r="L4084" s="3109"/>
      <c r="M4084" s="3109"/>
      <c r="N4084" s="3109"/>
      <c r="P4084" s="2659"/>
    </row>
    <row r="4085" spans="12:16" s="3107" customFormat="1">
      <c r="L4085" s="3109"/>
      <c r="M4085" s="3109"/>
      <c r="N4085" s="3109"/>
      <c r="P4085" s="2659"/>
    </row>
    <row r="4086" spans="12:16" s="3107" customFormat="1">
      <c r="L4086" s="3109"/>
      <c r="M4086" s="3109"/>
      <c r="N4086" s="3109"/>
      <c r="P4086" s="2659"/>
    </row>
    <row r="4087" spans="12:16" s="3107" customFormat="1">
      <c r="L4087" s="3109"/>
      <c r="M4087" s="3109"/>
      <c r="N4087" s="3109"/>
      <c r="P4087" s="2659"/>
    </row>
    <row r="4088" spans="12:16" s="3107" customFormat="1">
      <c r="L4088" s="3109"/>
      <c r="M4088" s="3109"/>
      <c r="N4088" s="3109"/>
      <c r="P4088" s="2659"/>
    </row>
    <row r="4089" spans="12:16" s="3107" customFormat="1">
      <c r="L4089" s="3109"/>
      <c r="M4089" s="3109"/>
      <c r="N4089" s="3109"/>
      <c r="P4089" s="2659"/>
    </row>
    <row r="4090" spans="12:16" s="3107" customFormat="1">
      <c r="L4090" s="3109"/>
      <c r="M4090" s="3109"/>
      <c r="N4090" s="3109"/>
      <c r="P4090" s="2659"/>
    </row>
    <row r="4091" spans="12:16" s="3107" customFormat="1">
      <c r="L4091" s="3109"/>
      <c r="M4091" s="3109"/>
      <c r="N4091" s="3109"/>
      <c r="P4091" s="2659"/>
    </row>
    <row r="4092" spans="12:16" s="3107" customFormat="1">
      <c r="L4092" s="3109"/>
      <c r="M4092" s="3109"/>
      <c r="N4092" s="3109"/>
      <c r="P4092" s="2659"/>
    </row>
    <row r="4093" spans="12:16" s="3107" customFormat="1">
      <c r="L4093" s="3109"/>
      <c r="M4093" s="3109"/>
      <c r="N4093" s="3109"/>
      <c r="P4093" s="2659"/>
    </row>
    <row r="4094" spans="12:16" s="3107" customFormat="1">
      <c r="L4094" s="3109"/>
      <c r="M4094" s="3109"/>
      <c r="N4094" s="3109"/>
      <c r="P4094" s="2659"/>
    </row>
    <row r="4095" spans="12:16" s="3107" customFormat="1">
      <c r="L4095" s="3109"/>
      <c r="M4095" s="3109"/>
      <c r="N4095" s="3109"/>
      <c r="P4095" s="2659"/>
    </row>
    <row r="4096" spans="12:16" s="3107" customFormat="1">
      <c r="L4096" s="3109"/>
      <c r="M4096" s="3109"/>
      <c r="N4096" s="3109"/>
      <c r="P4096" s="2659"/>
    </row>
    <row r="4097" spans="12:16" s="3107" customFormat="1">
      <c r="L4097" s="3109"/>
      <c r="M4097" s="3109"/>
      <c r="N4097" s="3109"/>
      <c r="P4097" s="2659"/>
    </row>
    <row r="4098" spans="12:16" s="3107" customFormat="1">
      <c r="L4098" s="3109"/>
      <c r="M4098" s="3109"/>
      <c r="N4098" s="3109"/>
      <c r="P4098" s="2659"/>
    </row>
    <row r="4099" spans="12:16" s="3107" customFormat="1">
      <c r="L4099" s="3109"/>
      <c r="M4099" s="3109"/>
      <c r="N4099" s="3109"/>
      <c r="P4099" s="2659"/>
    </row>
    <row r="4100" spans="12:16" s="3107" customFormat="1">
      <c r="L4100" s="3109"/>
      <c r="M4100" s="3109"/>
      <c r="N4100" s="3109"/>
      <c r="P4100" s="2659"/>
    </row>
    <row r="4101" spans="12:16" s="3107" customFormat="1">
      <c r="L4101" s="3109"/>
      <c r="M4101" s="3109"/>
      <c r="N4101" s="3109"/>
      <c r="P4101" s="2659"/>
    </row>
    <row r="4102" spans="12:16" s="3107" customFormat="1">
      <c r="L4102" s="3109"/>
      <c r="M4102" s="3109"/>
      <c r="N4102" s="3109"/>
      <c r="P4102" s="2659"/>
    </row>
    <row r="4103" spans="12:16" s="3107" customFormat="1">
      <c r="L4103" s="3109"/>
      <c r="M4103" s="3109"/>
      <c r="N4103" s="3109"/>
      <c r="P4103" s="2659"/>
    </row>
    <row r="4104" spans="12:16" s="3107" customFormat="1">
      <c r="L4104" s="3109"/>
      <c r="M4104" s="3109"/>
      <c r="N4104" s="3109"/>
      <c r="P4104" s="2659"/>
    </row>
    <row r="4105" spans="12:16" s="3107" customFormat="1">
      <c r="L4105" s="3109"/>
      <c r="M4105" s="3109"/>
      <c r="N4105" s="3109"/>
      <c r="P4105" s="2659"/>
    </row>
    <row r="4106" spans="12:16" s="3107" customFormat="1">
      <c r="L4106" s="3109"/>
      <c r="M4106" s="3109"/>
      <c r="N4106" s="3109"/>
      <c r="P4106" s="2659"/>
    </row>
    <row r="4107" spans="12:16" s="3107" customFormat="1">
      <c r="L4107" s="3109"/>
      <c r="M4107" s="3109"/>
      <c r="N4107" s="3109"/>
      <c r="P4107" s="2659"/>
    </row>
    <row r="4108" spans="12:16" s="3107" customFormat="1">
      <c r="L4108" s="3109"/>
      <c r="M4108" s="3109"/>
      <c r="N4108" s="3109"/>
      <c r="P4108" s="2659"/>
    </row>
    <row r="4109" spans="12:16" s="3107" customFormat="1">
      <c r="L4109" s="3109"/>
      <c r="M4109" s="3109"/>
      <c r="N4109" s="3109"/>
      <c r="P4109" s="2659"/>
    </row>
    <row r="4110" spans="12:16" s="3107" customFormat="1">
      <c r="L4110" s="3109"/>
      <c r="M4110" s="3109"/>
      <c r="N4110" s="3109"/>
      <c r="P4110" s="2659"/>
    </row>
    <row r="4111" spans="12:16" s="3107" customFormat="1">
      <c r="L4111" s="3109"/>
      <c r="M4111" s="3109"/>
      <c r="N4111" s="3109"/>
      <c r="P4111" s="2659"/>
    </row>
    <row r="4112" spans="12:16" s="3107" customFormat="1">
      <c r="L4112" s="3109"/>
      <c r="M4112" s="3109"/>
      <c r="N4112" s="3109"/>
      <c r="P4112" s="2659"/>
    </row>
    <row r="4113" spans="12:16" s="3107" customFormat="1">
      <c r="L4113" s="3109"/>
      <c r="M4113" s="3109"/>
      <c r="N4113" s="3109"/>
      <c r="P4113" s="2659"/>
    </row>
    <row r="4114" spans="12:16" s="3107" customFormat="1">
      <c r="L4114" s="3109"/>
      <c r="M4114" s="3109"/>
      <c r="N4114" s="3109"/>
      <c r="P4114" s="2659"/>
    </row>
    <row r="4115" spans="12:16" s="3107" customFormat="1">
      <c r="L4115" s="3109"/>
      <c r="M4115" s="3109"/>
      <c r="N4115" s="3109"/>
      <c r="P4115" s="2659"/>
    </row>
    <row r="4116" spans="12:16" s="3107" customFormat="1">
      <c r="L4116" s="3109"/>
      <c r="M4116" s="3109"/>
      <c r="N4116" s="3109"/>
      <c r="P4116" s="2659"/>
    </row>
    <row r="4117" spans="12:16" s="3107" customFormat="1">
      <c r="L4117" s="3109"/>
      <c r="M4117" s="3109"/>
      <c r="N4117" s="3109"/>
      <c r="P4117" s="2659"/>
    </row>
    <row r="4118" spans="12:16" s="3107" customFormat="1">
      <c r="L4118" s="3109"/>
      <c r="M4118" s="3109"/>
      <c r="N4118" s="3109"/>
      <c r="P4118" s="2659"/>
    </row>
    <row r="4119" spans="12:16" s="3107" customFormat="1">
      <c r="L4119" s="3109"/>
      <c r="M4119" s="3109"/>
      <c r="N4119" s="3109"/>
      <c r="P4119" s="2659"/>
    </row>
    <row r="4120" spans="12:16" s="3107" customFormat="1">
      <c r="L4120" s="3109"/>
      <c r="M4120" s="3109"/>
      <c r="N4120" s="3109"/>
      <c r="P4120" s="2659"/>
    </row>
    <row r="4121" spans="12:16" s="3107" customFormat="1">
      <c r="L4121" s="3109"/>
      <c r="M4121" s="3109"/>
      <c r="N4121" s="3109"/>
      <c r="P4121" s="2659"/>
    </row>
    <row r="4122" spans="12:16" s="3107" customFormat="1">
      <c r="L4122" s="3109"/>
      <c r="M4122" s="3109"/>
      <c r="N4122" s="3109"/>
      <c r="P4122" s="2659"/>
    </row>
    <row r="4123" spans="12:16" s="3107" customFormat="1">
      <c r="L4123" s="3109"/>
      <c r="M4123" s="3109"/>
      <c r="N4123" s="3109"/>
      <c r="P4123" s="2659"/>
    </row>
    <row r="4124" spans="12:16" s="3107" customFormat="1">
      <c r="L4124" s="3109"/>
      <c r="M4124" s="3109"/>
      <c r="N4124" s="3109"/>
      <c r="P4124" s="2659"/>
    </row>
    <row r="4125" spans="12:16" s="3107" customFormat="1">
      <c r="L4125" s="3109"/>
      <c r="M4125" s="3109"/>
      <c r="N4125" s="3109"/>
      <c r="P4125" s="2659"/>
    </row>
    <row r="4126" spans="12:16" s="3107" customFormat="1">
      <c r="L4126" s="3109"/>
      <c r="M4126" s="3109"/>
      <c r="N4126" s="3109"/>
      <c r="P4126" s="2659"/>
    </row>
    <row r="4127" spans="12:16" s="3107" customFormat="1">
      <c r="L4127" s="3109"/>
      <c r="M4127" s="3109"/>
      <c r="N4127" s="3109"/>
      <c r="P4127" s="2659"/>
    </row>
    <row r="4128" spans="12:16" s="3107" customFormat="1">
      <c r="L4128" s="3109"/>
      <c r="M4128" s="3109"/>
      <c r="N4128" s="3109"/>
      <c r="P4128" s="2659"/>
    </row>
    <row r="4129" spans="12:16" s="3107" customFormat="1">
      <c r="L4129" s="3109"/>
      <c r="M4129" s="3109"/>
      <c r="N4129" s="3109"/>
      <c r="P4129" s="2659"/>
    </row>
    <row r="4130" spans="12:16" s="3107" customFormat="1">
      <c r="L4130" s="3109"/>
      <c r="M4130" s="3109"/>
      <c r="N4130" s="3109"/>
      <c r="P4130" s="2659"/>
    </row>
    <row r="4131" spans="12:16" s="3107" customFormat="1">
      <c r="L4131" s="3109"/>
      <c r="M4131" s="3109"/>
      <c r="N4131" s="3109"/>
      <c r="P4131" s="2659"/>
    </row>
    <row r="4132" spans="12:16" s="3107" customFormat="1">
      <c r="L4132" s="3109"/>
      <c r="M4132" s="3109"/>
      <c r="N4132" s="3109"/>
      <c r="P4132" s="2659"/>
    </row>
    <row r="4133" spans="12:16" s="3107" customFormat="1">
      <c r="L4133" s="3109"/>
      <c r="M4133" s="3109"/>
      <c r="N4133" s="3109"/>
      <c r="P4133" s="2659"/>
    </row>
    <row r="4134" spans="12:16" s="3107" customFormat="1">
      <c r="L4134" s="3109"/>
      <c r="M4134" s="3109"/>
      <c r="N4134" s="3109"/>
      <c r="P4134" s="2659"/>
    </row>
    <row r="4135" spans="12:16" s="3107" customFormat="1">
      <c r="L4135" s="3109"/>
      <c r="M4135" s="3109"/>
      <c r="N4135" s="3109"/>
      <c r="P4135" s="2659"/>
    </row>
    <row r="4136" spans="12:16" s="3107" customFormat="1">
      <c r="L4136" s="3109"/>
      <c r="M4136" s="3109"/>
      <c r="N4136" s="3109"/>
      <c r="P4136" s="2659"/>
    </row>
    <row r="4137" spans="12:16" s="3107" customFormat="1">
      <c r="L4137" s="3109"/>
      <c r="M4137" s="3109"/>
      <c r="N4137" s="3109"/>
      <c r="P4137" s="2659"/>
    </row>
    <row r="4138" spans="12:16" s="3107" customFormat="1">
      <c r="L4138" s="3109"/>
      <c r="M4138" s="3109"/>
      <c r="N4138" s="3109"/>
      <c r="P4138" s="2659"/>
    </row>
    <row r="4139" spans="12:16" s="3107" customFormat="1">
      <c r="L4139" s="3109"/>
      <c r="M4139" s="3109"/>
      <c r="N4139" s="3109"/>
      <c r="P4139" s="2659"/>
    </row>
    <row r="4140" spans="12:16" s="3107" customFormat="1">
      <c r="L4140" s="3109"/>
      <c r="M4140" s="3109"/>
      <c r="N4140" s="3109"/>
      <c r="P4140" s="2659"/>
    </row>
    <row r="4141" spans="12:16" s="3107" customFormat="1">
      <c r="L4141" s="3109"/>
      <c r="M4141" s="3109"/>
      <c r="N4141" s="3109"/>
      <c r="P4141" s="2659"/>
    </row>
    <row r="4142" spans="12:16" s="3107" customFormat="1">
      <c r="L4142" s="3109"/>
      <c r="M4142" s="3109"/>
      <c r="N4142" s="3109"/>
      <c r="P4142" s="2659"/>
    </row>
    <row r="4143" spans="12:16" s="3107" customFormat="1">
      <c r="L4143" s="3109"/>
      <c r="M4143" s="3109"/>
      <c r="N4143" s="3109"/>
      <c r="P4143" s="2659"/>
    </row>
    <row r="4144" spans="12:16" s="3107" customFormat="1">
      <c r="L4144" s="3109"/>
      <c r="M4144" s="3109"/>
      <c r="N4144" s="3109"/>
      <c r="P4144" s="2659"/>
    </row>
    <row r="4145" spans="12:16" s="3107" customFormat="1">
      <c r="L4145" s="3109"/>
      <c r="M4145" s="3109"/>
      <c r="N4145" s="3109"/>
      <c r="P4145" s="2659"/>
    </row>
    <row r="4146" spans="12:16" s="3107" customFormat="1">
      <c r="L4146" s="3109"/>
      <c r="M4146" s="3109"/>
      <c r="N4146" s="3109"/>
      <c r="P4146" s="2659"/>
    </row>
    <row r="4147" spans="12:16" s="3107" customFormat="1">
      <c r="L4147" s="3109"/>
      <c r="M4147" s="3109"/>
      <c r="N4147" s="3109"/>
      <c r="P4147" s="2659"/>
    </row>
    <row r="4148" spans="12:16" s="3107" customFormat="1">
      <c r="L4148" s="3109"/>
      <c r="M4148" s="3109"/>
      <c r="N4148" s="3109"/>
      <c r="P4148" s="2659"/>
    </row>
    <row r="4149" spans="12:16" s="3107" customFormat="1">
      <c r="L4149" s="3109"/>
      <c r="M4149" s="3109"/>
      <c r="N4149" s="3109"/>
      <c r="P4149" s="2659"/>
    </row>
    <row r="4150" spans="12:16" s="3107" customFormat="1">
      <c r="L4150" s="3109"/>
      <c r="M4150" s="3109"/>
      <c r="N4150" s="3109"/>
      <c r="P4150" s="2659"/>
    </row>
    <row r="4151" spans="12:16" s="3107" customFormat="1">
      <c r="L4151" s="3109"/>
      <c r="M4151" s="3109"/>
      <c r="N4151" s="3109"/>
      <c r="P4151" s="2659"/>
    </row>
    <row r="4152" spans="12:16" s="3107" customFormat="1">
      <c r="L4152" s="3109"/>
      <c r="M4152" s="3109"/>
      <c r="N4152" s="3109"/>
      <c r="P4152" s="2659"/>
    </row>
    <row r="4153" spans="12:16" s="3107" customFormat="1">
      <c r="L4153" s="3109"/>
      <c r="M4153" s="3109"/>
      <c r="N4153" s="3109"/>
      <c r="P4153" s="2659"/>
    </row>
    <row r="4154" spans="12:16" s="3107" customFormat="1">
      <c r="L4154" s="3109"/>
      <c r="M4154" s="3109"/>
      <c r="N4154" s="3109"/>
      <c r="P4154" s="2659"/>
    </row>
    <row r="4155" spans="12:16" s="3107" customFormat="1">
      <c r="L4155" s="3109"/>
      <c r="M4155" s="3109"/>
      <c r="N4155" s="3109"/>
      <c r="P4155" s="2659"/>
    </row>
    <row r="4156" spans="12:16" s="3107" customFormat="1">
      <c r="L4156" s="3109"/>
      <c r="M4156" s="3109"/>
      <c r="N4156" s="3109"/>
      <c r="P4156" s="2659"/>
    </row>
    <row r="4157" spans="12:16" s="3107" customFormat="1">
      <c r="L4157" s="3109"/>
      <c r="M4157" s="3109"/>
      <c r="N4157" s="3109"/>
      <c r="P4157" s="2659"/>
    </row>
    <row r="4158" spans="12:16" s="3107" customFormat="1">
      <c r="L4158" s="3109"/>
      <c r="M4158" s="3109"/>
      <c r="N4158" s="3109"/>
      <c r="P4158" s="2659"/>
    </row>
    <row r="4159" spans="12:16" s="3107" customFormat="1">
      <c r="L4159" s="3109"/>
      <c r="M4159" s="3109"/>
      <c r="N4159" s="3109"/>
      <c r="P4159" s="2659"/>
    </row>
    <row r="4160" spans="12:16" s="3107" customFormat="1">
      <c r="L4160" s="3109"/>
      <c r="M4160" s="3109"/>
      <c r="N4160" s="3109"/>
      <c r="P4160" s="2659"/>
    </row>
    <row r="4161" spans="12:16" s="3107" customFormat="1">
      <c r="L4161" s="3109"/>
      <c r="M4161" s="3109"/>
      <c r="N4161" s="3109"/>
      <c r="P4161" s="2659"/>
    </row>
    <row r="4162" spans="12:16" s="3107" customFormat="1">
      <c r="L4162" s="3109"/>
      <c r="M4162" s="3109"/>
      <c r="N4162" s="3109"/>
      <c r="P4162" s="2659"/>
    </row>
    <row r="4163" spans="12:16" s="3107" customFormat="1">
      <c r="L4163" s="3109"/>
      <c r="M4163" s="3109"/>
      <c r="N4163" s="3109"/>
      <c r="P4163" s="2659"/>
    </row>
    <row r="4164" spans="12:16" s="3107" customFormat="1">
      <c r="L4164" s="3109"/>
      <c r="M4164" s="3109"/>
      <c r="N4164" s="3109"/>
      <c r="P4164" s="2659"/>
    </row>
    <row r="4165" spans="12:16" s="3107" customFormat="1">
      <c r="L4165" s="3109"/>
      <c r="M4165" s="3109"/>
      <c r="N4165" s="3109"/>
      <c r="P4165" s="2659"/>
    </row>
    <row r="4166" spans="12:16" s="3107" customFormat="1">
      <c r="L4166" s="3109"/>
      <c r="M4166" s="3109"/>
      <c r="N4166" s="3109"/>
      <c r="P4166" s="2659"/>
    </row>
    <row r="4167" spans="12:16" s="3107" customFormat="1">
      <c r="L4167" s="3109"/>
      <c r="M4167" s="3109"/>
      <c r="N4167" s="3109"/>
      <c r="P4167" s="2659"/>
    </row>
    <row r="4168" spans="12:16" s="3107" customFormat="1">
      <c r="L4168" s="3109"/>
      <c r="M4168" s="3109"/>
      <c r="N4168" s="3109"/>
      <c r="P4168" s="2659"/>
    </row>
    <row r="4169" spans="12:16" s="3107" customFormat="1">
      <c r="L4169" s="3109"/>
      <c r="M4169" s="3109"/>
      <c r="N4169" s="3109"/>
      <c r="P4169" s="2659"/>
    </row>
    <row r="4170" spans="12:16" s="3107" customFormat="1">
      <c r="L4170" s="3109"/>
      <c r="M4170" s="3109"/>
      <c r="N4170" s="3109"/>
      <c r="P4170" s="2659"/>
    </row>
    <row r="4171" spans="12:16" s="3107" customFormat="1">
      <c r="L4171" s="3109"/>
      <c r="M4171" s="3109"/>
      <c r="N4171" s="3109"/>
      <c r="P4171" s="2659"/>
    </row>
    <row r="4172" spans="12:16" s="3107" customFormat="1">
      <c r="L4172" s="3109"/>
      <c r="M4172" s="3109"/>
      <c r="N4172" s="3109"/>
      <c r="P4172" s="2659"/>
    </row>
    <row r="4173" spans="12:16" s="3107" customFormat="1">
      <c r="L4173" s="3109"/>
      <c r="M4173" s="3109"/>
      <c r="N4173" s="3109"/>
      <c r="P4173" s="2659"/>
    </row>
    <row r="4174" spans="12:16" s="3107" customFormat="1">
      <c r="L4174" s="3109"/>
      <c r="M4174" s="3109"/>
      <c r="N4174" s="3109"/>
      <c r="P4174" s="2659"/>
    </row>
    <row r="4175" spans="12:16" s="3107" customFormat="1">
      <c r="L4175" s="3109"/>
      <c r="M4175" s="3109"/>
      <c r="N4175" s="3109"/>
      <c r="P4175" s="2659"/>
    </row>
    <row r="4176" spans="12:16" s="3107" customFormat="1">
      <c r="L4176" s="3109"/>
      <c r="M4176" s="3109"/>
      <c r="N4176" s="3109"/>
      <c r="P4176" s="2659"/>
    </row>
    <row r="4177" spans="12:16" s="3107" customFormat="1">
      <c r="L4177" s="3109"/>
      <c r="M4177" s="3109"/>
      <c r="N4177" s="3109"/>
      <c r="P4177" s="2659"/>
    </row>
    <row r="4178" spans="12:16" s="3107" customFormat="1">
      <c r="L4178" s="3109"/>
      <c r="M4178" s="3109"/>
      <c r="N4178" s="3109"/>
      <c r="P4178" s="2659"/>
    </row>
    <row r="4179" spans="12:16" s="3107" customFormat="1">
      <c r="L4179" s="3109"/>
      <c r="M4179" s="3109"/>
      <c r="N4179" s="3109"/>
      <c r="P4179" s="2659"/>
    </row>
    <row r="4180" spans="12:16" s="3107" customFormat="1">
      <c r="L4180" s="3109"/>
      <c r="M4180" s="3109"/>
      <c r="N4180" s="3109"/>
      <c r="P4180" s="2659"/>
    </row>
    <row r="4181" spans="12:16" s="3107" customFormat="1">
      <c r="L4181" s="3109"/>
      <c r="M4181" s="3109"/>
      <c r="N4181" s="3109"/>
      <c r="P4181" s="2659"/>
    </row>
    <row r="4182" spans="12:16" s="3107" customFormat="1">
      <c r="L4182" s="3109"/>
      <c r="M4182" s="3109"/>
      <c r="N4182" s="3109"/>
      <c r="P4182" s="2659"/>
    </row>
    <row r="4183" spans="12:16" s="3107" customFormat="1">
      <c r="L4183" s="3109"/>
      <c r="M4183" s="3109"/>
      <c r="N4183" s="3109"/>
      <c r="P4183" s="2659"/>
    </row>
    <row r="4184" spans="12:16" s="3107" customFormat="1">
      <c r="L4184" s="3109"/>
      <c r="M4184" s="3109"/>
      <c r="N4184" s="3109"/>
      <c r="P4184" s="2659"/>
    </row>
    <row r="4185" spans="12:16" s="3107" customFormat="1">
      <c r="L4185" s="3109"/>
      <c r="M4185" s="3109"/>
      <c r="N4185" s="3109"/>
      <c r="P4185" s="2659"/>
    </row>
    <row r="4186" spans="12:16" s="3107" customFormat="1">
      <c r="L4186" s="3109"/>
      <c r="M4186" s="3109"/>
      <c r="N4186" s="3109"/>
      <c r="P4186" s="2659"/>
    </row>
    <row r="4187" spans="12:16" s="3107" customFormat="1">
      <c r="L4187" s="3109"/>
      <c r="M4187" s="3109"/>
      <c r="N4187" s="3109"/>
      <c r="P4187" s="2659"/>
    </row>
    <row r="4188" spans="12:16" s="3107" customFormat="1">
      <c r="L4188" s="3109"/>
      <c r="M4188" s="3109"/>
      <c r="N4188" s="3109"/>
      <c r="P4188" s="2659"/>
    </row>
    <row r="4189" spans="12:16" s="3107" customFormat="1">
      <c r="L4189" s="3109"/>
      <c r="M4189" s="3109"/>
      <c r="N4189" s="3109"/>
      <c r="P4189" s="2659"/>
    </row>
    <row r="4190" spans="12:16" s="3107" customFormat="1">
      <c r="L4190" s="3109"/>
      <c r="M4190" s="3109"/>
      <c r="N4190" s="3109"/>
      <c r="P4190" s="2659"/>
    </row>
    <row r="4191" spans="12:16" s="3107" customFormat="1">
      <c r="L4191" s="3109"/>
      <c r="M4191" s="3109"/>
      <c r="N4191" s="3109"/>
      <c r="P4191" s="2659"/>
    </row>
    <row r="4192" spans="12:16" s="3107" customFormat="1">
      <c r="L4192" s="3109"/>
      <c r="M4192" s="3109"/>
      <c r="N4192" s="3109"/>
      <c r="P4192" s="2659"/>
    </row>
    <row r="4193" spans="12:16" s="3107" customFormat="1">
      <c r="L4193" s="3109"/>
      <c r="M4193" s="3109"/>
      <c r="N4193" s="3109"/>
      <c r="P4193" s="2659"/>
    </row>
    <row r="4194" spans="12:16" s="3107" customFormat="1">
      <c r="L4194" s="3109"/>
      <c r="M4194" s="3109"/>
      <c r="N4194" s="3109"/>
      <c r="P4194" s="2659"/>
    </row>
    <row r="4195" spans="12:16" s="3107" customFormat="1">
      <c r="L4195" s="3109"/>
      <c r="M4195" s="3109"/>
      <c r="N4195" s="3109"/>
      <c r="P4195" s="2659"/>
    </row>
    <row r="4196" spans="12:16" s="3107" customFormat="1">
      <c r="L4196" s="3109"/>
      <c r="M4196" s="3109"/>
      <c r="N4196" s="3109"/>
      <c r="P4196" s="2659"/>
    </row>
    <row r="4197" spans="12:16" s="3107" customFormat="1">
      <c r="L4197" s="3109"/>
      <c r="M4197" s="3109"/>
      <c r="N4197" s="3109"/>
      <c r="P4197" s="2659"/>
    </row>
    <row r="4198" spans="12:16" s="3107" customFormat="1">
      <c r="L4198" s="3109"/>
      <c r="M4198" s="3109"/>
      <c r="N4198" s="3109"/>
      <c r="P4198" s="2659"/>
    </row>
    <row r="4199" spans="12:16" s="3107" customFormat="1">
      <c r="L4199" s="3109"/>
      <c r="M4199" s="3109"/>
      <c r="N4199" s="3109"/>
      <c r="P4199" s="2659"/>
    </row>
    <row r="4200" spans="12:16" s="3107" customFormat="1">
      <c r="L4200" s="3109"/>
      <c r="M4200" s="3109"/>
      <c r="N4200" s="3109"/>
      <c r="P4200" s="2659"/>
    </row>
    <row r="4201" spans="12:16" s="3107" customFormat="1">
      <c r="L4201" s="3109"/>
      <c r="M4201" s="3109"/>
      <c r="N4201" s="3109"/>
      <c r="P4201" s="2659"/>
    </row>
    <row r="4202" spans="12:16" s="3107" customFormat="1">
      <c r="L4202" s="3109"/>
      <c r="M4202" s="3109"/>
      <c r="N4202" s="3109"/>
      <c r="P4202" s="2659"/>
    </row>
    <row r="4203" spans="12:16" s="3107" customFormat="1">
      <c r="L4203" s="3109"/>
      <c r="M4203" s="3109"/>
      <c r="N4203" s="3109"/>
      <c r="P4203" s="2659"/>
    </row>
    <row r="4204" spans="12:16" s="3107" customFormat="1">
      <c r="L4204" s="3109"/>
      <c r="M4204" s="3109"/>
      <c r="N4204" s="3109"/>
      <c r="P4204" s="2659"/>
    </row>
    <row r="4205" spans="12:16" s="3107" customFormat="1">
      <c r="L4205" s="3109"/>
      <c r="M4205" s="3109"/>
      <c r="N4205" s="3109"/>
      <c r="P4205" s="2659"/>
    </row>
    <row r="4206" spans="12:16" s="3107" customFormat="1">
      <c r="L4206" s="3109"/>
      <c r="M4206" s="3109"/>
      <c r="N4206" s="3109"/>
      <c r="P4206" s="2659"/>
    </row>
    <row r="4207" spans="12:16" s="3107" customFormat="1">
      <c r="L4207" s="3109"/>
      <c r="M4207" s="3109"/>
      <c r="N4207" s="3109"/>
      <c r="P4207" s="2659"/>
    </row>
    <row r="4208" spans="12:16" s="3107" customFormat="1">
      <c r="L4208" s="3109"/>
      <c r="M4208" s="3109"/>
      <c r="N4208" s="3109"/>
      <c r="P4208" s="2659"/>
    </row>
    <row r="4209" spans="12:16" s="3107" customFormat="1">
      <c r="L4209" s="3109"/>
      <c r="M4209" s="3109"/>
      <c r="N4209" s="3109"/>
      <c r="P4209" s="2659"/>
    </row>
    <row r="4210" spans="12:16" s="3107" customFormat="1">
      <c r="L4210" s="3109"/>
      <c r="M4210" s="3109"/>
      <c r="N4210" s="3109"/>
      <c r="P4210" s="2659"/>
    </row>
    <row r="4211" spans="12:16" s="3107" customFormat="1">
      <c r="L4211" s="3109"/>
      <c r="M4211" s="3109"/>
      <c r="N4211" s="3109"/>
      <c r="P4211" s="2659"/>
    </row>
    <row r="4212" spans="12:16" s="3107" customFormat="1">
      <c r="L4212" s="3109"/>
      <c r="M4212" s="3109"/>
      <c r="N4212" s="3109"/>
      <c r="P4212" s="2659"/>
    </row>
    <row r="4213" spans="12:16" s="3107" customFormat="1">
      <c r="L4213" s="3109"/>
      <c r="M4213" s="3109"/>
      <c r="N4213" s="3109"/>
      <c r="P4213" s="2659"/>
    </row>
    <row r="4214" spans="12:16" s="3107" customFormat="1">
      <c r="L4214" s="3109"/>
      <c r="M4214" s="3109"/>
      <c r="N4214" s="3109"/>
      <c r="P4214" s="2659"/>
    </row>
    <row r="4215" spans="12:16" s="3107" customFormat="1">
      <c r="L4215" s="3109"/>
      <c r="M4215" s="3109"/>
      <c r="N4215" s="3109"/>
      <c r="P4215" s="2659"/>
    </row>
    <row r="4216" spans="12:16" s="3107" customFormat="1">
      <c r="L4216" s="3109"/>
      <c r="M4216" s="3109"/>
      <c r="N4216" s="3109"/>
      <c r="P4216" s="2659"/>
    </row>
    <row r="4217" spans="12:16" s="3107" customFormat="1">
      <c r="L4217" s="3109"/>
      <c r="M4217" s="3109"/>
      <c r="N4217" s="3109"/>
      <c r="P4217" s="2659"/>
    </row>
    <row r="4218" spans="12:16" s="3107" customFormat="1">
      <c r="L4218" s="3109"/>
      <c r="M4218" s="3109"/>
      <c r="N4218" s="3109"/>
      <c r="P4218" s="2659"/>
    </row>
    <row r="4219" spans="12:16" s="3107" customFormat="1">
      <c r="L4219" s="3109"/>
      <c r="M4219" s="3109"/>
      <c r="N4219" s="3109"/>
      <c r="P4219" s="2659"/>
    </row>
    <row r="4220" spans="12:16" s="3107" customFormat="1">
      <c r="L4220" s="3109"/>
      <c r="M4220" s="3109"/>
      <c r="N4220" s="3109"/>
      <c r="P4220" s="2659"/>
    </row>
    <row r="4221" spans="12:16" s="3107" customFormat="1">
      <c r="L4221" s="3109"/>
      <c r="M4221" s="3109"/>
      <c r="N4221" s="3109"/>
      <c r="P4221" s="2659"/>
    </row>
    <row r="4222" spans="12:16" s="3107" customFormat="1">
      <c r="L4222" s="3109"/>
      <c r="M4222" s="3109"/>
      <c r="N4222" s="3109"/>
      <c r="P4222" s="2659"/>
    </row>
    <row r="4223" spans="12:16" s="3107" customFormat="1">
      <c r="L4223" s="3109"/>
      <c r="M4223" s="3109"/>
      <c r="N4223" s="3109"/>
      <c r="P4223" s="2659"/>
    </row>
    <row r="4224" spans="12:16" s="3107" customFormat="1">
      <c r="L4224" s="3109"/>
      <c r="M4224" s="3109"/>
      <c r="N4224" s="3109"/>
      <c r="P4224" s="2659"/>
    </row>
    <row r="4225" spans="12:16" s="3107" customFormat="1">
      <c r="L4225" s="3109"/>
      <c r="M4225" s="3109"/>
      <c r="N4225" s="3109"/>
      <c r="P4225" s="2659"/>
    </row>
    <row r="4226" spans="12:16" s="3107" customFormat="1">
      <c r="L4226" s="3109"/>
      <c r="M4226" s="3109"/>
      <c r="N4226" s="3109"/>
      <c r="P4226" s="2659"/>
    </row>
    <row r="4227" spans="12:16" s="3107" customFormat="1">
      <c r="L4227" s="3109"/>
      <c r="M4227" s="3109"/>
      <c r="N4227" s="3109"/>
      <c r="P4227" s="2659"/>
    </row>
    <row r="4228" spans="12:16" s="3107" customFormat="1">
      <c r="L4228" s="3109"/>
      <c r="M4228" s="3109"/>
      <c r="N4228" s="3109"/>
      <c r="P4228" s="2659"/>
    </row>
    <row r="4229" spans="12:16" s="3107" customFormat="1">
      <c r="L4229" s="3109"/>
      <c r="M4229" s="3109"/>
      <c r="N4229" s="3109"/>
      <c r="P4229" s="2659"/>
    </row>
    <row r="4230" spans="12:16" s="3107" customFormat="1">
      <c r="L4230" s="3109"/>
      <c r="M4230" s="3109"/>
      <c r="N4230" s="3109"/>
      <c r="P4230" s="2659"/>
    </row>
    <row r="4231" spans="12:16" s="3107" customFormat="1">
      <c r="L4231" s="3109"/>
      <c r="M4231" s="3109"/>
      <c r="N4231" s="3109"/>
      <c r="P4231" s="2659"/>
    </row>
    <row r="4232" spans="12:16" s="3107" customFormat="1">
      <c r="L4232" s="3109"/>
      <c r="M4232" s="3109"/>
      <c r="N4232" s="3109"/>
      <c r="P4232" s="2659"/>
    </row>
    <row r="4233" spans="12:16" s="3107" customFormat="1">
      <c r="L4233" s="3109"/>
      <c r="M4233" s="3109"/>
      <c r="N4233" s="3109"/>
      <c r="P4233" s="2659"/>
    </row>
    <row r="4234" spans="12:16" s="3107" customFormat="1">
      <c r="L4234" s="3109"/>
      <c r="M4234" s="3109"/>
      <c r="N4234" s="3109"/>
      <c r="P4234" s="2659"/>
    </row>
    <row r="4235" spans="12:16" s="3107" customFormat="1">
      <c r="L4235" s="3109"/>
      <c r="M4235" s="3109"/>
      <c r="N4235" s="3109"/>
      <c r="P4235" s="2659"/>
    </row>
    <row r="4236" spans="12:16" s="3107" customFormat="1">
      <c r="L4236" s="3109"/>
      <c r="M4236" s="3109"/>
      <c r="N4236" s="3109"/>
      <c r="P4236" s="2659"/>
    </row>
    <row r="4237" spans="12:16" s="3107" customFormat="1">
      <c r="L4237" s="3109"/>
      <c r="M4237" s="3109"/>
      <c r="N4237" s="3109"/>
      <c r="P4237" s="2659"/>
    </row>
    <row r="4238" spans="12:16" s="3107" customFormat="1">
      <c r="L4238" s="3109"/>
      <c r="M4238" s="3109"/>
      <c r="N4238" s="3109"/>
      <c r="P4238" s="2659"/>
    </row>
    <row r="4239" spans="12:16" s="3107" customFormat="1">
      <c r="L4239" s="3109"/>
      <c r="M4239" s="3109"/>
      <c r="N4239" s="3109"/>
      <c r="P4239" s="2659"/>
    </row>
    <row r="4240" spans="12:16" s="3107" customFormat="1">
      <c r="L4240" s="3109"/>
      <c r="M4240" s="3109"/>
      <c r="N4240" s="3109"/>
      <c r="P4240" s="2659"/>
    </row>
    <row r="4241" spans="12:16" s="3107" customFormat="1">
      <c r="L4241" s="3109"/>
      <c r="M4241" s="3109"/>
      <c r="N4241" s="3109"/>
      <c r="P4241" s="2659"/>
    </row>
    <row r="4242" spans="12:16" s="3107" customFormat="1">
      <c r="L4242" s="3109"/>
      <c r="M4242" s="3109"/>
      <c r="N4242" s="3109"/>
      <c r="P4242" s="2659"/>
    </row>
    <row r="4243" spans="12:16" s="3107" customFormat="1">
      <c r="L4243" s="3109"/>
      <c r="M4243" s="3109"/>
      <c r="N4243" s="3109"/>
      <c r="P4243" s="2659"/>
    </row>
    <row r="4244" spans="12:16" s="3107" customFormat="1">
      <c r="L4244" s="3109"/>
      <c r="M4244" s="3109"/>
      <c r="N4244" s="3109"/>
      <c r="P4244" s="2659"/>
    </row>
    <row r="4245" spans="12:16" s="3107" customFormat="1">
      <c r="L4245" s="3109"/>
      <c r="M4245" s="3109"/>
      <c r="N4245" s="3109"/>
      <c r="P4245" s="2659"/>
    </row>
    <row r="4246" spans="12:16" s="3107" customFormat="1">
      <c r="L4246" s="3109"/>
      <c r="M4246" s="3109"/>
      <c r="N4246" s="3109"/>
      <c r="P4246" s="2659"/>
    </row>
    <row r="4247" spans="12:16" s="3107" customFormat="1">
      <c r="L4247" s="3109"/>
      <c r="M4247" s="3109"/>
      <c r="N4247" s="3109"/>
      <c r="P4247" s="2659"/>
    </row>
    <row r="4248" spans="12:16" s="3107" customFormat="1">
      <c r="L4248" s="3109"/>
      <c r="M4248" s="3109"/>
      <c r="N4248" s="3109"/>
      <c r="P4248" s="2659"/>
    </row>
    <row r="4249" spans="12:16" s="3107" customFormat="1">
      <c r="L4249" s="3109"/>
      <c r="M4249" s="3109"/>
      <c r="N4249" s="3109"/>
      <c r="P4249" s="2659"/>
    </row>
    <row r="4250" spans="12:16" s="3107" customFormat="1">
      <c r="L4250" s="3109"/>
      <c r="M4250" s="3109"/>
      <c r="N4250" s="3109"/>
      <c r="P4250" s="2659"/>
    </row>
    <row r="4251" spans="12:16" s="3107" customFormat="1">
      <c r="L4251" s="3109"/>
      <c r="M4251" s="3109"/>
      <c r="N4251" s="3109"/>
      <c r="P4251" s="2659"/>
    </row>
    <row r="4252" spans="12:16" s="3107" customFormat="1">
      <c r="L4252" s="3109"/>
      <c r="M4252" s="3109"/>
      <c r="N4252" s="3109"/>
      <c r="P4252" s="2659"/>
    </row>
    <row r="4253" spans="12:16" s="3107" customFormat="1">
      <c r="L4253" s="3109"/>
      <c r="M4253" s="3109"/>
      <c r="N4253" s="3109"/>
      <c r="P4253" s="2659"/>
    </row>
    <row r="4254" spans="12:16" s="3107" customFormat="1">
      <c r="L4254" s="3109"/>
      <c r="M4254" s="3109"/>
      <c r="N4254" s="3109"/>
      <c r="P4254" s="2659"/>
    </row>
    <row r="4255" spans="12:16" s="3107" customFormat="1">
      <c r="L4255" s="3109"/>
      <c r="M4255" s="3109"/>
      <c r="N4255" s="3109"/>
      <c r="P4255" s="2659"/>
    </row>
    <row r="4256" spans="12:16" s="3107" customFormat="1">
      <c r="L4256" s="3109"/>
      <c r="M4256" s="3109"/>
      <c r="N4256" s="3109"/>
      <c r="P4256" s="2659"/>
    </row>
    <row r="4257" spans="12:16" s="3107" customFormat="1">
      <c r="L4257" s="3109"/>
      <c r="M4257" s="3109"/>
      <c r="N4257" s="3109"/>
      <c r="P4257" s="2659"/>
    </row>
    <row r="4258" spans="12:16" s="3107" customFormat="1">
      <c r="L4258" s="3109"/>
      <c r="M4258" s="3109"/>
      <c r="N4258" s="3109"/>
      <c r="P4258" s="2659"/>
    </row>
    <row r="4259" spans="12:16" s="3107" customFormat="1">
      <c r="L4259" s="3109"/>
      <c r="M4259" s="3109"/>
      <c r="N4259" s="3109"/>
      <c r="P4259" s="2659"/>
    </row>
    <row r="4260" spans="12:16" s="3107" customFormat="1">
      <c r="L4260" s="3109"/>
      <c r="M4260" s="3109"/>
      <c r="N4260" s="3109"/>
      <c r="P4260" s="2659"/>
    </row>
    <row r="4261" spans="12:16" s="3107" customFormat="1">
      <c r="L4261" s="3109"/>
      <c r="M4261" s="3109"/>
      <c r="N4261" s="3109"/>
      <c r="P4261" s="2659"/>
    </row>
    <row r="4262" spans="12:16" s="3107" customFormat="1">
      <c r="L4262" s="3109"/>
      <c r="M4262" s="3109"/>
      <c r="N4262" s="3109"/>
      <c r="P4262" s="2659"/>
    </row>
    <row r="4263" spans="12:16" s="3107" customFormat="1">
      <c r="L4263" s="3109"/>
      <c r="M4263" s="3109"/>
      <c r="N4263" s="3109"/>
      <c r="P4263" s="2659"/>
    </row>
    <row r="4264" spans="12:16" s="3107" customFormat="1">
      <c r="L4264" s="3109"/>
      <c r="M4264" s="3109"/>
      <c r="N4264" s="3109"/>
      <c r="P4264" s="2659"/>
    </row>
    <row r="4265" spans="12:16" s="3107" customFormat="1">
      <c r="L4265" s="3109"/>
      <c r="M4265" s="3109"/>
      <c r="N4265" s="3109"/>
      <c r="P4265" s="2659"/>
    </row>
    <row r="4266" spans="12:16" s="3107" customFormat="1">
      <c r="L4266" s="3109"/>
      <c r="M4266" s="3109"/>
      <c r="N4266" s="3109"/>
      <c r="P4266" s="2659"/>
    </row>
    <row r="4267" spans="12:16" s="3107" customFormat="1">
      <c r="L4267" s="3109"/>
      <c r="M4267" s="3109"/>
      <c r="N4267" s="3109"/>
      <c r="P4267" s="2659"/>
    </row>
    <row r="4268" spans="12:16" s="3107" customFormat="1">
      <c r="L4268" s="3109"/>
      <c r="M4268" s="3109"/>
      <c r="N4268" s="3109"/>
      <c r="P4268" s="2659"/>
    </row>
    <row r="4269" spans="12:16" s="3107" customFormat="1">
      <c r="L4269" s="3109"/>
      <c r="M4269" s="3109"/>
      <c r="N4269" s="3109"/>
      <c r="P4269" s="2659"/>
    </row>
    <row r="4270" spans="12:16" s="3107" customFormat="1">
      <c r="L4270" s="3109"/>
      <c r="M4270" s="3109"/>
      <c r="N4270" s="3109"/>
      <c r="P4270" s="2659"/>
    </row>
    <row r="4271" spans="12:16" s="3107" customFormat="1">
      <c r="L4271" s="3109"/>
      <c r="M4271" s="3109"/>
      <c r="N4271" s="3109"/>
      <c r="P4271" s="2659"/>
    </row>
    <row r="4272" spans="12:16" s="3107" customFormat="1">
      <c r="L4272" s="3109"/>
      <c r="M4272" s="3109"/>
      <c r="N4272" s="3109"/>
      <c r="P4272" s="2659"/>
    </row>
    <row r="4273" spans="12:16" s="3107" customFormat="1">
      <c r="L4273" s="3109"/>
      <c r="M4273" s="3109"/>
      <c r="N4273" s="3109"/>
      <c r="P4273" s="2659"/>
    </row>
    <row r="4274" spans="12:16" s="3107" customFormat="1">
      <c r="L4274" s="3109"/>
      <c r="M4274" s="3109"/>
      <c r="N4274" s="3109"/>
      <c r="P4274" s="2659"/>
    </row>
    <row r="4275" spans="12:16" s="3107" customFormat="1">
      <c r="L4275" s="3109"/>
      <c r="M4275" s="3109"/>
      <c r="N4275" s="3109"/>
      <c r="P4275" s="2659"/>
    </row>
    <row r="4276" spans="12:16" s="3107" customFormat="1">
      <c r="L4276" s="3109"/>
      <c r="M4276" s="3109"/>
      <c r="N4276" s="3109"/>
      <c r="P4276" s="2659"/>
    </row>
    <row r="4277" spans="12:16" s="3107" customFormat="1">
      <c r="L4277" s="3109"/>
      <c r="M4277" s="3109"/>
      <c r="N4277" s="3109"/>
      <c r="P4277" s="2659"/>
    </row>
    <row r="4278" spans="12:16" s="3107" customFormat="1">
      <c r="L4278" s="3109"/>
      <c r="M4278" s="3109"/>
      <c r="N4278" s="3109"/>
      <c r="P4278" s="2659"/>
    </row>
    <row r="4279" spans="12:16" s="3107" customFormat="1">
      <c r="L4279" s="3109"/>
      <c r="M4279" s="3109"/>
      <c r="N4279" s="3109"/>
      <c r="P4279" s="2659"/>
    </row>
    <row r="4280" spans="12:16" s="3107" customFormat="1">
      <c r="L4280" s="3109"/>
      <c r="M4280" s="3109"/>
      <c r="N4280" s="3109"/>
      <c r="P4280" s="2659"/>
    </row>
    <row r="4281" spans="12:16" s="3107" customFormat="1">
      <c r="L4281" s="3109"/>
      <c r="M4281" s="3109"/>
      <c r="N4281" s="3109"/>
      <c r="P4281" s="2659"/>
    </row>
    <row r="4282" spans="12:16" s="3107" customFormat="1">
      <c r="L4282" s="3109"/>
      <c r="M4282" s="3109"/>
      <c r="N4282" s="3109"/>
      <c r="P4282" s="2659"/>
    </row>
    <row r="4283" spans="12:16" s="3107" customFormat="1">
      <c r="L4283" s="3109"/>
      <c r="M4283" s="3109"/>
      <c r="N4283" s="3109"/>
      <c r="P4283" s="2659"/>
    </row>
    <row r="4284" spans="12:16" s="3107" customFormat="1">
      <c r="L4284" s="3109"/>
      <c r="M4284" s="3109"/>
      <c r="N4284" s="3109"/>
      <c r="P4284" s="2659"/>
    </row>
    <row r="4285" spans="12:16" s="3107" customFormat="1">
      <c r="L4285" s="3109"/>
      <c r="M4285" s="3109"/>
      <c r="N4285" s="3109"/>
      <c r="P4285" s="2659"/>
    </row>
    <row r="4286" spans="12:16" s="3107" customFormat="1">
      <c r="L4286" s="3109"/>
      <c r="M4286" s="3109"/>
      <c r="N4286" s="3109"/>
      <c r="P4286" s="2659"/>
    </row>
    <row r="4287" spans="12:16" s="3107" customFormat="1">
      <c r="L4287" s="3109"/>
      <c r="M4287" s="3109"/>
      <c r="N4287" s="3109"/>
      <c r="P4287" s="2659"/>
    </row>
    <row r="4288" spans="12:16" s="3107" customFormat="1">
      <c r="L4288" s="3109"/>
      <c r="M4288" s="3109"/>
      <c r="N4288" s="3109"/>
      <c r="P4288" s="2659"/>
    </row>
    <row r="4289" spans="12:16" s="3107" customFormat="1">
      <c r="L4289" s="3109"/>
      <c r="M4289" s="3109"/>
      <c r="N4289" s="3109"/>
      <c r="P4289" s="2659"/>
    </row>
    <row r="4290" spans="12:16" s="3107" customFormat="1">
      <c r="L4290" s="3109"/>
      <c r="M4290" s="3109"/>
      <c r="N4290" s="3109"/>
      <c r="P4290" s="2659"/>
    </row>
    <row r="4291" spans="12:16" s="3107" customFormat="1">
      <c r="L4291" s="3109"/>
      <c r="M4291" s="3109"/>
      <c r="N4291" s="3109"/>
      <c r="P4291" s="2659"/>
    </row>
    <row r="4292" spans="12:16" s="3107" customFormat="1">
      <c r="L4292" s="3109"/>
      <c r="M4292" s="3109"/>
      <c r="N4292" s="3109"/>
      <c r="P4292" s="2659"/>
    </row>
    <row r="4293" spans="12:16" s="3107" customFormat="1">
      <c r="L4293" s="3109"/>
      <c r="M4293" s="3109"/>
      <c r="N4293" s="3109"/>
      <c r="P4293" s="2659"/>
    </row>
    <row r="4294" spans="12:16" s="3107" customFormat="1">
      <c r="L4294" s="3109"/>
      <c r="M4294" s="3109"/>
      <c r="N4294" s="3109"/>
      <c r="P4294" s="2659"/>
    </row>
    <row r="4295" spans="12:16" s="3107" customFormat="1">
      <c r="L4295" s="3109"/>
      <c r="M4295" s="3109"/>
      <c r="N4295" s="3109"/>
      <c r="P4295" s="2659"/>
    </row>
    <row r="4296" spans="12:16" s="3107" customFormat="1">
      <c r="L4296" s="3109"/>
      <c r="M4296" s="3109"/>
      <c r="N4296" s="3109"/>
      <c r="P4296" s="2659"/>
    </row>
    <row r="4297" spans="12:16" s="3107" customFormat="1">
      <c r="L4297" s="3109"/>
      <c r="M4297" s="3109"/>
      <c r="N4297" s="3109"/>
      <c r="P4297" s="2659"/>
    </row>
    <row r="4298" spans="12:16" s="3107" customFormat="1">
      <c r="L4298" s="3109"/>
      <c r="M4298" s="3109"/>
      <c r="N4298" s="3109"/>
      <c r="P4298" s="2659"/>
    </row>
    <row r="4299" spans="12:16" s="3107" customFormat="1">
      <c r="L4299" s="3109"/>
      <c r="M4299" s="3109"/>
      <c r="N4299" s="3109"/>
      <c r="P4299" s="2659"/>
    </row>
    <row r="4300" spans="12:16" s="3107" customFormat="1">
      <c r="L4300" s="3109"/>
      <c r="M4300" s="3109"/>
      <c r="N4300" s="3109"/>
      <c r="P4300" s="2659"/>
    </row>
    <row r="4301" spans="12:16" s="3107" customFormat="1">
      <c r="L4301" s="3109"/>
      <c r="M4301" s="3109"/>
      <c r="N4301" s="3109"/>
      <c r="P4301" s="2659"/>
    </row>
    <row r="4302" spans="12:16" s="3107" customFormat="1">
      <c r="L4302" s="3109"/>
      <c r="M4302" s="3109"/>
      <c r="N4302" s="3109"/>
      <c r="P4302" s="2659"/>
    </row>
    <row r="4303" spans="12:16" s="3107" customFormat="1">
      <c r="L4303" s="3109"/>
      <c r="M4303" s="3109"/>
      <c r="N4303" s="3109"/>
      <c r="P4303" s="2659"/>
    </row>
    <row r="4304" spans="12:16" s="3107" customFormat="1">
      <c r="L4304" s="3109"/>
      <c r="M4304" s="3109"/>
      <c r="N4304" s="3109"/>
      <c r="P4304" s="2659"/>
    </row>
    <row r="4305" spans="12:16" s="3107" customFormat="1">
      <c r="L4305" s="3109"/>
      <c r="M4305" s="3109"/>
      <c r="N4305" s="3109"/>
      <c r="P4305" s="2659"/>
    </row>
    <row r="4306" spans="12:16" s="3107" customFormat="1">
      <c r="L4306" s="3109"/>
      <c r="M4306" s="3109"/>
      <c r="N4306" s="3109"/>
      <c r="P4306" s="2659"/>
    </row>
    <row r="4307" spans="12:16" s="3107" customFormat="1">
      <c r="L4307" s="3109"/>
      <c r="M4307" s="3109"/>
      <c r="N4307" s="3109"/>
      <c r="P4307" s="2659"/>
    </row>
    <row r="4308" spans="12:16" s="3107" customFormat="1">
      <c r="L4308" s="3109"/>
      <c r="M4308" s="3109"/>
      <c r="N4308" s="3109"/>
      <c r="P4308" s="2659"/>
    </row>
    <row r="4309" spans="12:16" s="3107" customFormat="1">
      <c r="L4309" s="3109"/>
      <c r="M4309" s="3109"/>
      <c r="N4309" s="3109"/>
      <c r="P4309" s="2659"/>
    </row>
    <row r="4310" spans="12:16" s="3107" customFormat="1">
      <c r="L4310" s="3109"/>
      <c r="M4310" s="3109"/>
      <c r="N4310" s="3109"/>
      <c r="P4310" s="2659"/>
    </row>
    <row r="4311" spans="12:16" s="3107" customFormat="1">
      <c r="L4311" s="3109"/>
      <c r="M4311" s="3109"/>
      <c r="N4311" s="3109"/>
      <c r="P4311" s="2659"/>
    </row>
    <row r="4312" spans="12:16" s="3107" customFormat="1">
      <c r="L4312" s="3109"/>
      <c r="M4312" s="3109"/>
      <c r="N4312" s="3109"/>
      <c r="P4312" s="2659"/>
    </row>
    <row r="4313" spans="12:16" s="3107" customFormat="1">
      <c r="L4313" s="3109"/>
      <c r="M4313" s="3109"/>
      <c r="N4313" s="3109"/>
      <c r="P4313" s="2659"/>
    </row>
    <row r="4314" spans="12:16" s="3107" customFormat="1">
      <c r="L4314" s="3109"/>
      <c r="M4314" s="3109"/>
      <c r="N4314" s="3109"/>
      <c r="P4314" s="2659"/>
    </row>
    <row r="4315" spans="12:16" s="3107" customFormat="1">
      <c r="L4315" s="3109"/>
      <c r="M4315" s="3109"/>
      <c r="N4315" s="3109"/>
      <c r="P4315" s="2659"/>
    </row>
    <row r="4316" spans="12:16" s="3107" customFormat="1">
      <c r="L4316" s="3109"/>
      <c r="M4316" s="3109"/>
      <c r="N4316" s="3109"/>
      <c r="P4316" s="2659"/>
    </row>
    <row r="4317" spans="12:16" s="3107" customFormat="1">
      <c r="L4317" s="3109"/>
      <c r="M4317" s="3109"/>
      <c r="N4317" s="3109"/>
      <c r="P4317" s="2659"/>
    </row>
    <row r="4318" spans="12:16" s="3107" customFormat="1">
      <c r="L4318" s="3109"/>
      <c r="M4318" s="3109"/>
      <c r="N4318" s="3109"/>
      <c r="P4318" s="2659"/>
    </row>
    <row r="4319" spans="12:16" s="3107" customFormat="1">
      <c r="L4319" s="3109"/>
      <c r="M4319" s="3109"/>
      <c r="N4319" s="3109"/>
      <c r="P4319" s="2659"/>
    </row>
    <row r="4320" spans="12:16" s="3107" customFormat="1">
      <c r="L4320" s="3109"/>
      <c r="M4320" s="3109"/>
      <c r="N4320" s="3109"/>
      <c r="P4320" s="2659"/>
    </row>
    <row r="4321" spans="12:16" s="3107" customFormat="1">
      <c r="L4321" s="3109"/>
      <c r="M4321" s="3109"/>
      <c r="N4321" s="3109"/>
      <c r="P4321" s="2659"/>
    </row>
    <row r="4322" spans="12:16" s="3107" customFormat="1">
      <c r="L4322" s="3109"/>
      <c r="M4322" s="3109"/>
      <c r="N4322" s="3109"/>
      <c r="P4322" s="2659"/>
    </row>
    <row r="4323" spans="12:16" s="3107" customFormat="1">
      <c r="L4323" s="3109"/>
      <c r="M4323" s="3109"/>
      <c r="N4323" s="3109"/>
      <c r="P4323" s="2659"/>
    </row>
    <row r="4324" spans="12:16" s="3107" customFormat="1">
      <c r="L4324" s="3109"/>
      <c r="M4324" s="3109"/>
      <c r="N4324" s="3109"/>
      <c r="P4324" s="2659"/>
    </row>
    <row r="4325" spans="12:16" s="3107" customFormat="1">
      <c r="L4325" s="3109"/>
      <c r="M4325" s="3109"/>
      <c r="N4325" s="3109"/>
      <c r="P4325" s="2659"/>
    </row>
    <row r="4326" spans="12:16" s="3107" customFormat="1">
      <c r="L4326" s="3109"/>
      <c r="M4326" s="3109"/>
      <c r="N4326" s="3109"/>
      <c r="P4326" s="2659"/>
    </row>
    <row r="4327" spans="12:16" s="3107" customFormat="1">
      <c r="L4327" s="3109"/>
      <c r="M4327" s="3109"/>
      <c r="N4327" s="3109"/>
      <c r="P4327" s="2659"/>
    </row>
    <row r="4328" spans="12:16" s="3107" customFormat="1">
      <c r="L4328" s="3109"/>
      <c r="M4328" s="3109"/>
      <c r="N4328" s="3109"/>
      <c r="P4328" s="2659"/>
    </row>
    <row r="4329" spans="12:16" s="3107" customFormat="1">
      <c r="L4329" s="3109"/>
      <c r="M4329" s="3109"/>
      <c r="N4329" s="3109"/>
      <c r="P4329" s="2659"/>
    </row>
    <row r="4330" spans="12:16" s="3107" customFormat="1">
      <c r="L4330" s="3109"/>
      <c r="M4330" s="3109"/>
      <c r="N4330" s="3109"/>
      <c r="P4330" s="2659"/>
    </row>
    <row r="4331" spans="12:16" s="3107" customFormat="1">
      <c r="L4331" s="3109"/>
      <c r="M4331" s="3109"/>
      <c r="N4331" s="3109"/>
      <c r="P4331" s="2659"/>
    </row>
    <row r="4332" spans="12:16" s="3107" customFormat="1">
      <c r="L4332" s="3109"/>
      <c r="M4332" s="3109"/>
      <c r="N4332" s="3109"/>
      <c r="P4332" s="2659"/>
    </row>
    <row r="4333" spans="12:16" s="3107" customFormat="1">
      <c r="L4333" s="3109"/>
      <c r="M4333" s="3109"/>
      <c r="N4333" s="3109"/>
      <c r="P4333" s="2659"/>
    </row>
    <row r="4334" spans="12:16" s="3107" customFormat="1">
      <c r="L4334" s="3109"/>
      <c r="M4334" s="3109"/>
      <c r="N4334" s="3109"/>
      <c r="P4334" s="2659"/>
    </row>
    <row r="4335" spans="12:16" s="3107" customFormat="1">
      <c r="L4335" s="3109"/>
      <c r="M4335" s="3109"/>
      <c r="N4335" s="3109"/>
      <c r="P4335" s="2659"/>
    </row>
    <row r="4336" spans="12:16" s="3107" customFormat="1">
      <c r="L4336" s="3109"/>
      <c r="M4336" s="3109"/>
      <c r="N4336" s="3109"/>
      <c r="P4336" s="2659"/>
    </row>
    <row r="4337" spans="12:16" s="3107" customFormat="1">
      <c r="L4337" s="3109"/>
      <c r="M4337" s="3109"/>
      <c r="N4337" s="3109"/>
      <c r="P4337" s="2659"/>
    </row>
    <row r="4338" spans="12:16" s="3107" customFormat="1">
      <c r="L4338" s="3109"/>
      <c r="M4338" s="3109"/>
      <c r="N4338" s="3109"/>
      <c r="P4338" s="2659"/>
    </row>
    <row r="4339" spans="12:16" s="3107" customFormat="1">
      <c r="L4339" s="3109"/>
      <c r="M4339" s="3109"/>
      <c r="N4339" s="3109"/>
      <c r="P4339" s="2659"/>
    </row>
    <row r="4340" spans="12:16" s="3107" customFormat="1">
      <c r="L4340" s="3109"/>
      <c r="M4340" s="3109"/>
      <c r="N4340" s="3109"/>
      <c r="P4340" s="2659"/>
    </row>
    <row r="4341" spans="12:16" s="3107" customFormat="1">
      <c r="L4341" s="3109"/>
      <c r="M4341" s="3109"/>
      <c r="N4341" s="3109"/>
      <c r="P4341" s="2659"/>
    </row>
    <row r="4342" spans="12:16" s="3107" customFormat="1">
      <c r="L4342" s="3109"/>
      <c r="M4342" s="3109"/>
      <c r="N4342" s="3109"/>
      <c r="P4342" s="2659"/>
    </row>
    <row r="4343" spans="12:16" s="3107" customFormat="1">
      <c r="L4343" s="3109"/>
      <c r="M4343" s="3109"/>
      <c r="N4343" s="3109"/>
      <c r="P4343" s="2659"/>
    </row>
    <row r="4344" spans="12:16" s="3107" customFormat="1">
      <c r="L4344" s="3109"/>
      <c r="M4344" s="3109"/>
      <c r="N4344" s="3109"/>
      <c r="P4344" s="2659"/>
    </row>
    <row r="4345" spans="12:16" s="3107" customFormat="1">
      <c r="L4345" s="3109"/>
      <c r="M4345" s="3109"/>
      <c r="N4345" s="3109"/>
      <c r="P4345" s="2659"/>
    </row>
    <row r="4346" spans="12:16" s="3107" customFormat="1">
      <c r="L4346" s="3109"/>
      <c r="M4346" s="3109"/>
      <c r="N4346" s="3109"/>
      <c r="P4346" s="2659"/>
    </row>
    <row r="4347" spans="12:16" s="3107" customFormat="1">
      <c r="L4347" s="3109"/>
      <c r="M4347" s="3109"/>
      <c r="N4347" s="3109"/>
      <c r="P4347" s="2659"/>
    </row>
    <row r="4348" spans="12:16" s="3107" customFormat="1">
      <c r="L4348" s="3109"/>
      <c r="M4348" s="3109"/>
      <c r="N4348" s="3109"/>
      <c r="P4348" s="2659"/>
    </row>
    <row r="4349" spans="12:16" s="3107" customFormat="1">
      <c r="L4349" s="3109"/>
      <c r="M4349" s="3109"/>
      <c r="N4349" s="3109"/>
      <c r="P4349" s="2659"/>
    </row>
    <row r="4350" spans="12:16" s="3107" customFormat="1">
      <c r="L4350" s="3109"/>
      <c r="M4350" s="3109"/>
      <c r="N4350" s="3109"/>
      <c r="P4350" s="2659"/>
    </row>
    <row r="4351" spans="12:16" s="3107" customFormat="1">
      <c r="L4351" s="3109"/>
      <c r="M4351" s="3109"/>
      <c r="N4351" s="3109"/>
      <c r="P4351" s="2659"/>
    </row>
    <row r="4352" spans="12:16" s="3107" customFormat="1">
      <c r="L4352" s="3109"/>
      <c r="M4352" s="3109"/>
      <c r="N4352" s="3109"/>
      <c r="P4352" s="2659"/>
    </row>
    <row r="4353" spans="12:16" s="3107" customFormat="1">
      <c r="L4353" s="3109"/>
      <c r="M4353" s="3109"/>
      <c r="N4353" s="3109"/>
      <c r="P4353" s="2659"/>
    </row>
    <row r="4354" spans="12:16" s="3107" customFormat="1">
      <c r="L4354" s="3109"/>
      <c r="M4354" s="3109"/>
      <c r="N4354" s="3109"/>
      <c r="P4354" s="2659"/>
    </row>
    <row r="4355" spans="12:16" s="3107" customFormat="1">
      <c r="L4355" s="3109"/>
      <c r="M4355" s="3109"/>
      <c r="N4355" s="3109"/>
      <c r="P4355" s="2659"/>
    </row>
    <row r="4356" spans="12:16" s="3107" customFormat="1">
      <c r="L4356" s="3109"/>
      <c r="M4356" s="3109"/>
      <c r="N4356" s="3109"/>
      <c r="P4356" s="2659"/>
    </row>
    <row r="4357" spans="12:16" s="3107" customFormat="1">
      <c r="L4357" s="3109"/>
      <c r="M4357" s="3109"/>
      <c r="N4357" s="3109"/>
      <c r="P4357" s="2659"/>
    </row>
    <row r="4358" spans="12:16" s="3107" customFormat="1">
      <c r="L4358" s="3109"/>
      <c r="M4358" s="3109"/>
      <c r="N4358" s="3109"/>
      <c r="P4358" s="2659"/>
    </row>
    <row r="4359" spans="12:16" s="3107" customFormat="1">
      <c r="L4359" s="3109"/>
      <c r="M4359" s="3109"/>
      <c r="N4359" s="3109"/>
      <c r="P4359" s="2659"/>
    </row>
    <row r="4360" spans="12:16" s="3107" customFormat="1">
      <c r="L4360" s="3109"/>
      <c r="M4360" s="3109"/>
      <c r="N4360" s="3109"/>
      <c r="P4360" s="2659"/>
    </row>
    <row r="4361" spans="12:16" s="3107" customFormat="1">
      <c r="L4361" s="3109"/>
      <c r="M4361" s="3109"/>
      <c r="N4361" s="3109"/>
      <c r="P4361" s="2659"/>
    </row>
    <row r="4362" spans="12:16" s="3107" customFormat="1">
      <c r="L4362" s="3109"/>
      <c r="M4362" s="3109"/>
      <c r="N4362" s="3109"/>
      <c r="P4362" s="2659"/>
    </row>
    <row r="4363" spans="12:16" s="3107" customFormat="1">
      <c r="L4363" s="3109"/>
      <c r="M4363" s="3109"/>
      <c r="N4363" s="3109"/>
      <c r="P4363" s="2659"/>
    </row>
    <row r="4364" spans="12:16" s="3107" customFormat="1">
      <c r="L4364" s="3109"/>
      <c r="M4364" s="3109"/>
      <c r="N4364" s="3109"/>
      <c r="P4364" s="2659"/>
    </row>
    <row r="4365" spans="12:16" s="3107" customFormat="1">
      <c r="L4365" s="3109"/>
      <c r="M4365" s="3109"/>
      <c r="N4365" s="3109"/>
      <c r="P4365" s="2659"/>
    </row>
    <row r="4366" spans="12:16" s="3107" customFormat="1">
      <c r="L4366" s="3109"/>
      <c r="M4366" s="3109"/>
      <c r="N4366" s="3109"/>
      <c r="P4366" s="2659"/>
    </row>
    <row r="4367" spans="12:16" s="3107" customFormat="1">
      <c r="L4367" s="3109"/>
      <c r="M4367" s="3109"/>
      <c r="N4367" s="3109"/>
      <c r="P4367" s="2659"/>
    </row>
    <row r="4368" spans="12:16" s="3107" customFormat="1">
      <c r="L4368" s="3109"/>
      <c r="M4368" s="3109"/>
      <c r="N4368" s="3109"/>
      <c r="P4368" s="2659"/>
    </row>
    <row r="4369" spans="12:16" s="3107" customFormat="1">
      <c r="L4369" s="3109"/>
      <c r="M4369" s="3109"/>
      <c r="N4369" s="3109"/>
      <c r="P4369" s="2659"/>
    </row>
    <row r="4370" spans="12:16" s="3107" customFormat="1">
      <c r="L4370" s="3109"/>
      <c r="M4370" s="3109"/>
      <c r="N4370" s="3109"/>
      <c r="P4370" s="2659"/>
    </row>
    <row r="4371" spans="12:16" s="3107" customFormat="1">
      <c r="L4371" s="3109"/>
      <c r="M4371" s="3109"/>
      <c r="N4371" s="3109"/>
      <c r="P4371" s="2659"/>
    </row>
    <row r="4372" spans="12:16" s="3107" customFormat="1">
      <c r="L4372" s="3109"/>
      <c r="M4372" s="3109"/>
      <c r="N4372" s="3109"/>
      <c r="P4372" s="2659"/>
    </row>
    <row r="4373" spans="12:16" s="3107" customFormat="1">
      <c r="L4373" s="3109"/>
      <c r="M4373" s="3109"/>
      <c r="N4373" s="3109"/>
      <c r="P4373" s="2659"/>
    </row>
    <row r="4374" spans="12:16" s="3107" customFormat="1">
      <c r="L4374" s="3109"/>
      <c r="M4374" s="3109"/>
      <c r="N4374" s="3109"/>
      <c r="P4374" s="2659"/>
    </row>
    <row r="4375" spans="12:16" s="3107" customFormat="1">
      <c r="L4375" s="3109"/>
      <c r="M4375" s="3109"/>
      <c r="N4375" s="3109"/>
      <c r="P4375" s="2659"/>
    </row>
    <row r="4376" spans="12:16" s="3107" customFormat="1">
      <c r="L4376" s="3109"/>
      <c r="M4376" s="3109"/>
      <c r="N4376" s="3109"/>
      <c r="P4376" s="2659"/>
    </row>
    <row r="4377" spans="12:16" s="3107" customFormat="1">
      <c r="L4377" s="3109"/>
      <c r="M4377" s="3109"/>
      <c r="N4377" s="3109"/>
      <c r="P4377" s="2659"/>
    </row>
    <row r="4378" spans="12:16" s="3107" customFormat="1">
      <c r="L4378" s="3109"/>
      <c r="M4378" s="3109"/>
      <c r="N4378" s="3109"/>
      <c r="P4378" s="2659"/>
    </row>
    <row r="4379" spans="12:16" s="3107" customFormat="1">
      <c r="L4379" s="3109"/>
      <c r="M4379" s="3109"/>
      <c r="N4379" s="3109"/>
      <c r="P4379" s="2659"/>
    </row>
    <row r="4380" spans="12:16" s="3107" customFormat="1">
      <c r="L4380" s="3109"/>
      <c r="M4380" s="3109"/>
      <c r="N4380" s="3109"/>
      <c r="P4380" s="2659"/>
    </row>
    <row r="4381" spans="12:16" s="3107" customFormat="1">
      <c r="L4381" s="3109"/>
      <c r="M4381" s="3109"/>
      <c r="N4381" s="3109"/>
      <c r="P4381" s="2659"/>
    </row>
    <row r="4382" spans="12:16" s="3107" customFormat="1">
      <c r="L4382" s="3109"/>
      <c r="M4382" s="3109"/>
      <c r="N4382" s="3109"/>
      <c r="P4382" s="2659"/>
    </row>
    <row r="4383" spans="12:16" s="3107" customFormat="1">
      <c r="L4383" s="3109"/>
      <c r="M4383" s="3109"/>
      <c r="N4383" s="3109"/>
      <c r="P4383" s="2659"/>
    </row>
    <row r="4384" spans="12:16" s="3107" customFormat="1">
      <c r="L4384" s="3109"/>
      <c r="M4384" s="3109"/>
      <c r="N4384" s="3109"/>
      <c r="P4384" s="2659"/>
    </row>
    <row r="4385" spans="12:16" s="3107" customFormat="1">
      <c r="L4385" s="3109"/>
      <c r="M4385" s="3109"/>
      <c r="N4385" s="3109"/>
      <c r="P4385" s="2659"/>
    </row>
    <row r="4386" spans="12:16" s="3107" customFormat="1">
      <c r="L4386" s="3109"/>
      <c r="M4386" s="3109"/>
      <c r="N4386" s="3109"/>
      <c r="P4386" s="2659"/>
    </row>
    <row r="4387" spans="12:16" s="3107" customFormat="1">
      <c r="L4387" s="3109"/>
      <c r="M4387" s="3109"/>
      <c r="N4387" s="3109"/>
      <c r="P4387" s="2659"/>
    </row>
    <row r="4388" spans="12:16" s="3107" customFormat="1">
      <c r="L4388" s="3109"/>
      <c r="M4388" s="3109"/>
      <c r="N4388" s="3109"/>
      <c r="P4388" s="2659"/>
    </row>
    <row r="4389" spans="12:16" s="3107" customFormat="1">
      <c r="L4389" s="3109"/>
      <c r="M4389" s="3109"/>
      <c r="N4389" s="3109"/>
      <c r="P4389" s="2659"/>
    </row>
    <row r="4390" spans="12:16" s="3107" customFormat="1">
      <c r="L4390" s="3109"/>
      <c r="M4390" s="3109"/>
      <c r="N4390" s="3109"/>
      <c r="P4390" s="2659"/>
    </row>
    <row r="4391" spans="12:16" s="3107" customFormat="1">
      <c r="L4391" s="3109"/>
      <c r="M4391" s="3109"/>
      <c r="N4391" s="3109"/>
      <c r="P4391" s="2659"/>
    </row>
    <row r="4392" spans="12:16" s="3107" customFormat="1">
      <c r="L4392" s="3109"/>
      <c r="M4392" s="3109"/>
      <c r="N4392" s="3109"/>
      <c r="P4392" s="2659"/>
    </row>
    <row r="4393" spans="12:16" s="3107" customFormat="1">
      <c r="L4393" s="3109"/>
      <c r="M4393" s="3109"/>
      <c r="N4393" s="3109"/>
      <c r="P4393" s="2659"/>
    </row>
    <row r="4394" spans="12:16" s="3107" customFormat="1">
      <c r="L4394" s="3109"/>
      <c r="M4394" s="3109"/>
      <c r="N4394" s="3109"/>
      <c r="P4394" s="2659"/>
    </row>
    <row r="4395" spans="12:16" s="3107" customFormat="1">
      <c r="L4395" s="3109"/>
      <c r="M4395" s="3109"/>
      <c r="N4395" s="3109"/>
      <c r="P4395" s="2659"/>
    </row>
    <row r="4396" spans="12:16" s="3107" customFormat="1">
      <c r="L4396" s="3109"/>
      <c r="M4396" s="3109"/>
      <c r="N4396" s="3109"/>
      <c r="P4396" s="2659"/>
    </row>
    <row r="4397" spans="12:16" s="3107" customFormat="1">
      <c r="L4397" s="3109"/>
      <c r="M4397" s="3109"/>
      <c r="N4397" s="3109"/>
      <c r="P4397" s="2659"/>
    </row>
    <row r="4398" spans="12:16" s="3107" customFormat="1">
      <c r="L4398" s="3109"/>
      <c r="M4398" s="3109"/>
      <c r="N4398" s="3109"/>
      <c r="P4398" s="2659"/>
    </row>
    <row r="4399" spans="12:16" s="3107" customFormat="1">
      <c r="L4399" s="3109"/>
      <c r="M4399" s="3109"/>
      <c r="N4399" s="3109"/>
      <c r="P4399" s="2659"/>
    </row>
    <row r="4400" spans="12:16" s="3107" customFormat="1">
      <c r="L4400" s="3109"/>
      <c r="M4400" s="3109"/>
      <c r="N4400" s="3109"/>
      <c r="P4400" s="2659"/>
    </row>
    <row r="4401" spans="12:16" s="3107" customFormat="1">
      <c r="L4401" s="3109"/>
      <c r="M4401" s="3109"/>
      <c r="N4401" s="3109"/>
      <c r="P4401" s="2659"/>
    </row>
    <row r="4402" spans="12:16" s="3107" customFormat="1">
      <c r="L4402" s="3109"/>
      <c r="M4402" s="3109"/>
      <c r="N4402" s="3109"/>
      <c r="P4402" s="2659"/>
    </row>
    <row r="4403" spans="12:16" s="3107" customFormat="1">
      <c r="L4403" s="3109"/>
      <c r="M4403" s="3109"/>
      <c r="N4403" s="3109"/>
      <c r="P4403" s="2659"/>
    </row>
    <row r="4404" spans="12:16" s="3107" customFormat="1">
      <c r="L4404" s="3109"/>
      <c r="M4404" s="3109"/>
      <c r="N4404" s="3109"/>
      <c r="P4404" s="2659"/>
    </row>
    <row r="4405" spans="12:16" s="3107" customFormat="1">
      <c r="L4405" s="3109"/>
      <c r="M4405" s="3109"/>
      <c r="N4405" s="3109"/>
      <c r="P4405" s="2659"/>
    </row>
    <row r="4406" spans="12:16" s="3107" customFormat="1">
      <c r="L4406" s="3109"/>
      <c r="M4406" s="3109"/>
      <c r="N4406" s="3109"/>
      <c r="P4406" s="2659"/>
    </row>
    <row r="4407" spans="12:16" s="3107" customFormat="1">
      <c r="L4407" s="3109"/>
      <c r="M4407" s="3109"/>
      <c r="N4407" s="3109"/>
      <c r="P4407" s="2659"/>
    </row>
    <row r="4408" spans="12:16" s="3107" customFormat="1">
      <c r="L4408" s="3109"/>
      <c r="M4408" s="3109"/>
      <c r="N4408" s="3109"/>
      <c r="P4408" s="2659"/>
    </row>
    <row r="4409" spans="12:16" s="3107" customFormat="1">
      <c r="L4409" s="3109"/>
      <c r="M4409" s="3109"/>
      <c r="N4409" s="3109"/>
      <c r="P4409" s="2659"/>
    </row>
    <row r="4410" spans="12:16" s="3107" customFormat="1">
      <c r="L4410" s="3109"/>
      <c r="M4410" s="3109"/>
      <c r="N4410" s="3109"/>
      <c r="P4410" s="2659"/>
    </row>
    <row r="4411" spans="12:16" s="3107" customFormat="1">
      <c r="L4411" s="3109"/>
      <c r="M4411" s="3109"/>
      <c r="N4411" s="3109"/>
      <c r="P4411" s="2659"/>
    </row>
    <row r="4412" spans="12:16" s="3107" customFormat="1">
      <c r="L4412" s="3109"/>
      <c r="M4412" s="3109"/>
      <c r="N4412" s="3109"/>
      <c r="P4412" s="2659"/>
    </row>
    <row r="4413" spans="12:16" s="3107" customFormat="1">
      <c r="L4413" s="3109"/>
      <c r="M4413" s="3109"/>
      <c r="N4413" s="3109"/>
      <c r="P4413" s="2659"/>
    </row>
    <row r="4414" spans="12:16" s="3107" customFormat="1">
      <c r="L4414" s="3109"/>
      <c r="M4414" s="3109"/>
      <c r="N4414" s="3109"/>
      <c r="P4414" s="2659"/>
    </row>
    <row r="4415" spans="12:16" s="3107" customFormat="1">
      <c r="L4415" s="3109"/>
      <c r="M4415" s="3109"/>
      <c r="N4415" s="3109"/>
      <c r="P4415" s="2659"/>
    </row>
    <row r="4416" spans="12:16" s="3107" customFormat="1">
      <c r="L4416" s="3109"/>
      <c r="M4416" s="3109"/>
      <c r="N4416" s="3109"/>
      <c r="P4416" s="2659"/>
    </row>
    <row r="4417" spans="12:16" s="3107" customFormat="1">
      <c r="L4417" s="3109"/>
      <c r="M4417" s="3109"/>
      <c r="N4417" s="3109"/>
      <c r="P4417" s="2659"/>
    </row>
    <row r="4418" spans="12:16" s="3107" customFormat="1">
      <c r="L4418" s="3109"/>
      <c r="M4418" s="3109"/>
      <c r="N4418" s="3109"/>
      <c r="P4418" s="2659"/>
    </row>
    <row r="4419" spans="12:16" s="3107" customFormat="1">
      <c r="L4419" s="3109"/>
      <c r="M4419" s="3109"/>
      <c r="N4419" s="3109"/>
      <c r="P4419" s="2659"/>
    </row>
    <row r="4420" spans="12:16" s="3107" customFormat="1">
      <c r="L4420" s="3109"/>
      <c r="M4420" s="3109"/>
      <c r="N4420" s="3109"/>
      <c r="P4420" s="2659"/>
    </row>
    <row r="4421" spans="12:16" s="3107" customFormat="1">
      <c r="L4421" s="3109"/>
      <c r="M4421" s="3109"/>
      <c r="N4421" s="3109"/>
      <c r="P4421" s="2659"/>
    </row>
    <row r="4422" spans="12:16" s="3107" customFormat="1">
      <c r="L4422" s="3109"/>
      <c r="M4422" s="3109"/>
      <c r="N4422" s="3109"/>
      <c r="P4422" s="2659"/>
    </row>
    <row r="4423" spans="12:16" s="3107" customFormat="1">
      <c r="L4423" s="3109"/>
      <c r="M4423" s="3109"/>
      <c r="N4423" s="3109"/>
      <c r="P4423" s="2659"/>
    </row>
    <row r="4424" spans="12:16" s="3107" customFormat="1">
      <c r="L4424" s="3109"/>
      <c r="M4424" s="3109"/>
      <c r="N4424" s="3109"/>
      <c r="P4424" s="2659"/>
    </row>
    <row r="4425" spans="12:16" s="3107" customFormat="1">
      <c r="L4425" s="3109"/>
      <c r="M4425" s="3109"/>
      <c r="N4425" s="3109"/>
      <c r="P4425" s="2659"/>
    </row>
    <row r="4426" spans="12:16" s="3107" customFormat="1">
      <c r="L4426" s="3109"/>
      <c r="M4426" s="3109"/>
      <c r="N4426" s="3109"/>
      <c r="P4426" s="2659"/>
    </row>
    <row r="4427" spans="12:16" s="3107" customFormat="1">
      <c r="L4427" s="3109"/>
      <c r="M4427" s="3109"/>
      <c r="N4427" s="3109"/>
      <c r="P4427" s="2659"/>
    </row>
    <row r="4428" spans="12:16" s="3107" customFormat="1">
      <c r="L4428" s="3109"/>
      <c r="M4428" s="3109"/>
      <c r="N4428" s="3109"/>
      <c r="P4428" s="2659"/>
    </row>
    <row r="4429" spans="12:16" s="3107" customFormat="1">
      <c r="L4429" s="3109"/>
      <c r="M4429" s="3109"/>
      <c r="N4429" s="3109"/>
      <c r="P4429" s="2659"/>
    </row>
    <row r="4430" spans="12:16" s="3107" customFormat="1">
      <c r="L4430" s="3109"/>
      <c r="M4430" s="3109"/>
      <c r="N4430" s="3109"/>
      <c r="P4430" s="2659"/>
    </row>
    <row r="4431" spans="12:16" s="3107" customFormat="1">
      <c r="L4431" s="3109"/>
      <c r="M4431" s="3109"/>
      <c r="N4431" s="3109"/>
      <c r="P4431" s="2659"/>
    </row>
    <row r="4432" spans="12:16" s="3107" customFormat="1">
      <c r="L4432" s="3109"/>
      <c r="M4432" s="3109"/>
      <c r="N4432" s="3109"/>
      <c r="P4432" s="2659"/>
    </row>
    <row r="4433" spans="12:16" s="3107" customFormat="1">
      <c r="L4433" s="3109"/>
      <c r="M4433" s="3109"/>
      <c r="N4433" s="3109"/>
      <c r="P4433" s="2659"/>
    </row>
    <row r="4434" spans="12:16" s="3107" customFormat="1">
      <c r="L4434" s="3109"/>
      <c r="M4434" s="3109"/>
      <c r="N4434" s="3109"/>
      <c r="P4434" s="2659"/>
    </row>
    <row r="4435" spans="12:16" s="3107" customFormat="1">
      <c r="L4435" s="3109"/>
      <c r="M4435" s="3109"/>
      <c r="N4435" s="3109"/>
      <c r="P4435" s="2659"/>
    </row>
    <row r="4436" spans="12:16" s="3107" customFormat="1">
      <c r="L4436" s="3109"/>
      <c r="M4436" s="3109"/>
      <c r="N4436" s="3109"/>
      <c r="P4436" s="2659"/>
    </row>
    <row r="4437" spans="12:16" s="3107" customFormat="1">
      <c r="L4437" s="3109"/>
      <c r="M4437" s="3109"/>
      <c r="N4437" s="3109"/>
      <c r="P4437" s="2659"/>
    </row>
    <row r="4438" spans="12:16" s="3107" customFormat="1">
      <c r="L4438" s="3109"/>
      <c r="M4438" s="3109"/>
      <c r="N4438" s="3109"/>
      <c r="P4438" s="2659"/>
    </row>
    <row r="4439" spans="12:16" s="3107" customFormat="1">
      <c r="L4439" s="3109"/>
      <c r="M4439" s="3109"/>
      <c r="N4439" s="3109"/>
      <c r="P4439" s="2659"/>
    </row>
    <row r="4440" spans="12:16" s="3107" customFormat="1">
      <c r="L4440" s="3109"/>
      <c r="M4440" s="3109"/>
      <c r="N4440" s="3109"/>
      <c r="P4440" s="2659"/>
    </row>
    <row r="4441" spans="12:16" s="3107" customFormat="1">
      <c r="L4441" s="3109"/>
      <c r="M4441" s="3109"/>
      <c r="N4441" s="3109"/>
      <c r="P4441" s="2659"/>
    </row>
    <row r="4442" spans="12:16" s="3107" customFormat="1">
      <c r="L4442" s="3109"/>
      <c r="M4442" s="3109"/>
      <c r="N4442" s="3109"/>
      <c r="P4442" s="2659"/>
    </row>
    <row r="4443" spans="12:16" s="3107" customFormat="1">
      <c r="L4443" s="3109"/>
      <c r="M4443" s="3109"/>
      <c r="N4443" s="3109"/>
      <c r="P4443" s="2659"/>
    </row>
    <row r="4444" spans="12:16" s="3107" customFormat="1">
      <c r="L4444" s="3109"/>
      <c r="M4444" s="3109"/>
      <c r="N4444" s="3109"/>
      <c r="P4444" s="2659"/>
    </row>
    <row r="4445" spans="12:16" s="3107" customFormat="1">
      <c r="L4445" s="3109"/>
      <c r="M4445" s="3109"/>
      <c r="N4445" s="3109"/>
      <c r="P4445" s="2659"/>
    </row>
    <row r="4446" spans="12:16" s="3107" customFormat="1">
      <c r="L4446" s="3109"/>
      <c r="M4446" s="3109"/>
      <c r="N4446" s="3109"/>
      <c r="P4446" s="2659"/>
    </row>
    <row r="4447" spans="12:16" s="3107" customFormat="1">
      <c r="L4447" s="3109"/>
      <c r="M4447" s="3109"/>
      <c r="N4447" s="3109"/>
      <c r="P4447" s="2659"/>
    </row>
    <row r="4448" spans="12:16" s="3107" customFormat="1">
      <c r="L4448" s="3109"/>
      <c r="M4448" s="3109"/>
      <c r="N4448" s="3109"/>
      <c r="P4448" s="2659"/>
    </row>
    <row r="4449" spans="12:16" s="3107" customFormat="1">
      <c r="L4449" s="3109"/>
      <c r="M4449" s="3109"/>
      <c r="N4449" s="3109"/>
      <c r="P4449" s="2659"/>
    </row>
    <row r="4450" spans="12:16" s="3107" customFormat="1">
      <c r="L4450" s="3109"/>
      <c r="M4450" s="3109"/>
      <c r="N4450" s="3109"/>
      <c r="P4450" s="2659"/>
    </row>
    <row r="4451" spans="12:16" s="3107" customFormat="1">
      <c r="L4451" s="3109"/>
      <c r="M4451" s="3109"/>
      <c r="N4451" s="3109"/>
      <c r="P4451" s="2659"/>
    </row>
    <row r="4452" spans="12:16" s="3107" customFormat="1">
      <c r="L4452" s="3109"/>
      <c r="M4452" s="3109"/>
      <c r="N4452" s="3109"/>
      <c r="P4452" s="2659"/>
    </row>
    <row r="4453" spans="12:16" s="3107" customFormat="1">
      <c r="L4453" s="3109"/>
      <c r="M4453" s="3109"/>
      <c r="N4453" s="3109"/>
      <c r="P4453" s="2659"/>
    </row>
    <row r="4454" spans="12:16" s="3107" customFormat="1">
      <c r="L4454" s="3109"/>
      <c r="M4454" s="3109"/>
      <c r="N4454" s="3109"/>
      <c r="P4454" s="2659"/>
    </row>
    <row r="4455" spans="12:16" s="3107" customFormat="1">
      <c r="L4455" s="3109"/>
      <c r="M4455" s="3109"/>
      <c r="N4455" s="3109"/>
      <c r="P4455" s="2659"/>
    </row>
    <row r="4456" spans="12:16" s="3107" customFormat="1">
      <c r="L4456" s="3109"/>
      <c r="M4456" s="3109"/>
      <c r="N4456" s="3109"/>
      <c r="P4456" s="2659"/>
    </row>
    <row r="4457" spans="12:16" s="3107" customFormat="1">
      <c r="L4457" s="3109"/>
      <c r="M4457" s="3109"/>
      <c r="N4457" s="3109"/>
      <c r="P4457" s="2659"/>
    </row>
    <row r="4458" spans="12:16" s="3107" customFormat="1">
      <c r="L4458" s="3109"/>
      <c r="M4458" s="3109"/>
      <c r="N4458" s="3109"/>
      <c r="P4458" s="2659"/>
    </row>
    <row r="4459" spans="12:16" s="3107" customFormat="1">
      <c r="L4459" s="3109"/>
      <c r="M4459" s="3109"/>
      <c r="N4459" s="3109"/>
      <c r="P4459" s="2659"/>
    </row>
    <row r="4460" spans="12:16" s="3107" customFormat="1">
      <c r="L4460" s="3109"/>
      <c r="M4460" s="3109"/>
      <c r="N4460" s="3109"/>
      <c r="P4460" s="2659"/>
    </row>
    <row r="4461" spans="12:16" s="3107" customFormat="1">
      <c r="L4461" s="3109"/>
      <c r="M4461" s="3109"/>
      <c r="N4461" s="3109"/>
      <c r="P4461" s="2659"/>
    </row>
    <row r="4462" spans="12:16" s="3107" customFormat="1">
      <c r="L4462" s="3109"/>
      <c r="M4462" s="3109"/>
      <c r="N4462" s="3109"/>
      <c r="P4462" s="2659"/>
    </row>
    <row r="4463" spans="12:16" s="3107" customFormat="1">
      <c r="L4463" s="3109"/>
      <c r="M4463" s="3109"/>
      <c r="N4463" s="3109"/>
      <c r="P4463" s="2659"/>
    </row>
    <row r="4464" spans="12:16" s="3107" customFormat="1">
      <c r="L4464" s="3109"/>
      <c r="M4464" s="3109"/>
      <c r="N4464" s="3109"/>
      <c r="P4464" s="2659"/>
    </row>
    <row r="4465" spans="12:16" s="3107" customFormat="1">
      <c r="L4465" s="3109"/>
      <c r="M4465" s="3109"/>
      <c r="N4465" s="3109"/>
      <c r="P4465" s="2659"/>
    </row>
    <row r="4466" spans="12:16" s="3107" customFormat="1">
      <c r="L4466" s="3109"/>
      <c r="M4466" s="3109"/>
      <c r="N4466" s="3109"/>
      <c r="P4466" s="2659"/>
    </row>
    <row r="4467" spans="12:16" s="3107" customFormat="1">
      <c r="L4467" s="3109"/>
      <c r="M4467" s="3109"/>
      <c r="N4467" s="3109"/>
      <c r="P4467" s="2659"/>
    </row>
    <row r="4468" spans="12:16" s="3107" customFormat="1">
      <c r="L4468" s="3109"/>
      <c r="M4468" s="3109"/>
      <c r="N4468" s="3109"/>
      <c r="P4468" s="2659"/>
    </row>
    <row r="4469" spans="12:16" s="3107" customFormat="1">
      <c r="L4469" s="3109"/>
      <c r="M4469" s="3109"/>
      <c r="N4469" s="3109"/>
      <c r="P4469" s="2659"/>
    </row>
    <row r="4470" spans="12:16" s="3107" customFormat="1">
      <c r="L4470" s="3109"/>
      <c r="M4470" s="3109"/>
      <c r="N4470" s="3109"/>
      <c r="P4470" s="2659"/>
    </row>
    <row r="4471" spans="12:16" s="3107" customFormat="1">
      <c r="L4471" s="3109"/>
      <c r="M4471" s="3109"/>
      <c r="N4471" s="3109"/>
      <c r="P4471" s="2659"/>
    </row>
    <row r="4472" spans="12:16" s="3107" customFormat="1">
      <c r="L4472" s="3109"/>
      <c r="M4472" s="3109"/>
      <c r="N4472" s="3109"/>
      <c r="P4472" s="2659"/>
    </row>
    <row r="4473" spans="12:16" s="3107" customFormat="1">
      <c r="L4473" s="3109"/>
      <c r="M4473" s="3109"/>
      <c r="N4473" s="3109"/>
      <c r="P4473" s="2659"/>
    </row>
    <row r="4474" spans="12:16" s="3107" customFormat="1">
      <c r="L4474" s="3109"/>
      <c r="M4474" s="3109"/>
      <c r="N4474" s="3109"/>
      <c r="P4474" s="2659"/>
    </row>
    <row r="4475" spans="12:16" s="3107" customFormat="1">
      <c r="L4475" s="3109"/>
      <c r="M4475" s="3109"/>
      <c r="N4475" s="3109"/>
      <c r="P4475" s="2659"/>
    </row>
    <row r="4476" spans="12:16" s="3107" customFormat="1">
      <c r="L4476" s="3109"/>
      <c r="M4476" s="3109"/>
      <c r="N4476" s="3109"/>
      <c r="P4476" s="2659"/>
    </row>
    <row r="4477" spans="12:16" s="3107" customFormat="1">
      <c r="L4477" s="3109"/>
      <c r="M4477" s="3109"/>
      <c r="N4477" s="3109"/>
      <c r="P4477" s="2659"/>
    </row>
    <row r="4478" spans="12:16" s="3107" customFormat="1">
      <c r="L4478" s="3109"/>
      <c r="M4478" s="3109"/>
      <c r="N4478" s="3109"/>
      <c r="P4478" s="2659"/>
    </row>
    <row r="4479" spans="12:16" s="3107" customFormat="1">
      <c r="L4479" s="3109"/>
      <c r="M4479" s="3109"/>
      <c r="N4479" s="3109"/>
      <c r="P4479" s="2659"/>
    </row>
    <row r="4480" spans="12:16" s="3107" customFormat="1">
      <c r="L4480" s="3109"/>
      <c r="M4480" s="3109"/>
      <c r="N4480" s="3109"/>
      <c r="P4480" s="2659"/>
    </row>
    <row r="4481" spans="12:16" s="3107" customFormat="1">
      <c r="L4481" s="3109"/>
      <c r="M4481" s="3109"/>
      <c r="N4481" s="3109"/>
      <c r="P4481" s="2659"/>
    </row>
    <row r="4482" spans="12:16" s="3107" customFormat="1">
      <c r="L4482" s="3109"/>
      <c r="M4482" s="3109"/>
      <c r="N4482" s="3109"/>
      <c r="P4482" s="2659"/>
    </row>
    <row r="4483" spans="12:16" s="3107" customFormat="1">
      <c r="L4483" s="3109"/>
      <c r="M4483" s="3109"/>
      <c r="N4483" s="3109"/>
      <c r="P4483" s="2659"/>
    </row>
    <row r="4484" spans="12:16" s="3107" customFormat="1">
      <c r="L4484" s="3109"/>
      <c r="M4484" s="3109"/>
      <c r="N4484" s="3109"/>
      <c r="P4484" s="2659"/>
    </row>
    <row r="4485" spans="12:16" s="3107" customFormat="1">
      <c r="L4485" s="3109"/>
      <c r="M4485" s="3109"/>
      <c r="N4485" s="3109"/>
      <c r="P4485" s="2659"/>
    </row>
    <row r="4486" spans="12:16" s="3107" customFormat="1">
      <c r="L4486" s="3109"/>
      <c r="M4486" s="3109"/>
      <c r="N4486" s="3109"/>
      <c r="P4486" s="2659"/>
    </row>
    <row r="4487" spans="12:16" s="3107" customFormat="1">
      <c r="L4487" s="3109"/>
      <c r="M4487" s="3109"/>
      <c r="N4487" s="3109"/>
      <c r="P4487" s="2659"/>
    </row>
    <row r="4488" spans="12:16" s="3107" customFormat="1">
      <c r="L4488" s="3109"/>
      <c r="M4488" s="3109"/>
      <c r="N4488" s="3109"/>
      <c r="P4488" s="2659"/>
    </row>
    <row r="4489" spans="12:16" s="3107" customFormat="1">
      <c r="L4489" s="3109"/>
      <c r="M4489" s="3109"/>
      <c r="N4489" s="3109"/>
      <c r="P4489" s="2659"/>
    </row>
    <row r="4490" spans="12:16" s="3107" customFormat="1">
      <c r="L4490" s="3109"/>
      <c r="M4490" s="3109"/>
      <c r="N4490" s="3109"/>
      <c r="P4490" s="2659"/>
    </row>
    <row r="4491" spans="12:16" s="3107" customFormat="1">
      <c r="L4491" s="3109"/>
      <c r="M4491" s="3109"/>
      <c r="N4491" s="3109"/>
      <c r="P4491" s="2659"/>
    </row>
    <row r="4492" spans="12:16" s="3107" customFormat="1">
      <c r="L4492" s="3109"/>
      <c r="M4492" s="3109"/>
      <c r="N4492" s="3109"/>
      <c r="P4492" s="2659"/>
    </row>
    <row r="4493" spans="12:16" s="3107" customFormat="1">
      <c r="L4493" s="3109"/>
      <c r="M4493" s="3109"/>
      <c r="N4493" s="3109"/>
      <c r="P4493" s="2659"/>
    </row>
    <row r="4494" spans="12:16" s="3107" customFormat="1">
      <c r="L4494" s="3109"/>
      <c r="M4494" s="3109"/>
      <c r="N4494" s="3109"/>
      <c r="P4494" s="2659"/>
    </row>
    <row r="4495" spans="12:16" s="3107" customFormat="1">
      <c r="L4495" s="3109"/>
      <c r="M4495" s="3109"/>
      <c r="N4495" s="3109"/>
      <c r="P4495" s="2659"/>
    </row>
    <row r="4496" spans="12:16" s="3107" customFormat="1">
      <c r="L4496" s="3109"/>
      <c r="M4496" s="3109"/>
      <c r="N4496" s="3109"/>
      <c r="P4496" s="2659"/>
    </row>
    <row r="4497" spans="12:16" s="3107" customFormat="1">
      <c r="L4497" s="3109"/>
      <c r="M4497" s="3109"/>
      <c r="N4497" s="3109"/>
      <c r="P4497" s="2659"/>
    </row>
    <row r="4498" spans="12:16" s="3107" customFormat="1">
      <c r="L4498" s="3109"/>
      <c r="M4498" s="3109"/>
      <c r="N4498" s="3109"/>
      <c r="P4498" s="2659"/>
    </row>
    <row r="4499" spans="12:16" s="3107" customFormat="1">
      <c r="L4499" s="3109"/>
      <c r="M4499" s="3109"/>
      <c r="N4499" s="3109"/>
      <c r="P4499" s="2659"/>
    </row>
    <row r="4500" spans="12:16" s="3107" customFormat="1">
      <c r="L4500" s="3109"/>
      <c r="M4500" s="3109"/>
      <c r="N4500" s="3109"/>
      <c r="P4500" s="2659"/>
    </row>
    <row r="4501" spans="12:16" s="3107" customFormat="1">
      <c r="L4501" s="3109"/>
      <c r="M4501" s="3109"/>
      <c r="N4501" s="3109"/>
      <c r="P4501" s="2659"/>
    </row>
    <row r="4502" spans="12:16" s="3107" customFormat="1">
      <c r="L4502" s="3109"/>
      <c r="M4502" s="3109"/>
      <c r="N4502" s="3109"/>
      <c r="P4502" s="2659"/>
    </row>
    <row r="4503" spans="12:16" s="3107" customFormat="1">
      <c r="L4503" s="3109"/>
      <c r="M4503" s="3109"/>
      <c r="N4503" s="3109"/>
      <c r="P4503" s="2659"/>
    </row>
    <row r="4504" spans="12:16" s="3107" customFormat="1">
      <c r="L4504" s="3109"/>
      <c r="M4504" s="3109"/>
      <c r="N4504" s="3109"/>
      <c r="P4504" s="2659"/>
    </row>
    <row r="4505" spans="12:16" s="3107" customFormat="1">
      <c r="L4505" s="3109"/>
      <c r="M4505" s="3109"/>
      <c r="N4505" s="3109"/>
      <c r="P4505" s="2659"/>
    </row>
    <row r="4506" spans="12:16" s="3107" customFormat="1">
      <c r="L4506" s="3109"/>
      <c r="M4506" s="3109"/>
      <c r="N4506" s="3109"/>
      <c r="P4506" s="2659"/>
    </row>
    <row r="4507" spans="12:16" s="3107" customFormat="1">
      <c r="L4507" s="3109"/>
      <c r="M4507" s="3109"/>
      <c r="N4507" s="3109"/>
      <c r="P4507" s="2659"/>
    </row>
    <row r="4508" spans="12:16" s="3107" customFormat="1">
      <c r="L4508" s="3109"/>
      <c r="M4508" s="3109"/>
      <c r="N4508" s="3109"/>
      <c r="P4508" s="2659"/>
    </row>
    <row r="4509" spans="12:16" s="3107" customFormat="1">
      <c r="L4509" s="3109"/>
      <c r="M4509" s="3109"/>
      <c r="N4509" s="3109"/>
      <c r="P4509" s="2659"/>
    </row>
    <row r="4510" spans="12:16" s="3107" customFormat="1">
      <c r="L4510" s="3109"/>
      <c r="M4510" s="3109"/>
      <c r="N4510" s="3109"/>
      <c r="P4510" s="2659"/>
    </row>
    <row r="4511" spans="12:16" s="3107" customFormat="1">
      <c r="L4511" s="3109"/>
      <c r="M4511" s="3109"/>
      <c r="N4511" s="3109"/>
      <c r="P4511" s="2659"/>
    </row>
    <row r="4512" spans="12:16" s="3107" customFormat="1">
      <c r="L4512" s="3109"/>
      <c r="M4512" s="3109"/>
      <c r="N4512" s="3109"/>
      <c r="P4512" s="2659"/>
    </row>
    <row r="4513" spans="12:16" s="3107" customFormat="1">
      <c r="L4513" s="3109"/>
      <c r="M4513" s="3109"/>
      <c r="N4513" s="3109"/>
      <c r="P4513" s="2659"/>
    </row>
    <row r="4514" spans="12:16" s="3107" customFormat="1">
      <c r="L4514" s="3109"/>
      <c r="M4514" s="3109"/>
      <c r="N4514" s="3109"/>
      <c r="P4514" s="2659"/>
    </row>
    <row r="4515" spans="12:16" s="3107" customFormat="1">
      <c r="L4515" s="3109"/>
      <c r="M4515" s="3109"/>
      <c r="N4515" s="3109"/>
      <c r="P4515" s="2659"/>
    </row>
    <row r="4516" spans="12:16" s="3107" customFormat="1">
      <c r="L4516" s="3109"/>
      <c r="M4516" s="3109"/>
      <c r="N4516" s="3109"/>
      <c r="P4516" s="2659"/>
    </row>
    <row r="4517" spans="12:16" s="3107" customFormat="1">
      <c r="L4517" s="3109"/>
      <c r="M4517" s="3109"/>
      <c r="N4517" s="3109"/>
      <c r="P4517" s="2659"/>
    </row>
    <row r="4518" spans="12:16" s="3107" customFormat="1">
      <c r="L4518" s="3109"/>
      <c r="M4518" s="3109"/>
      <c r="N4518" s="3109"/>
      <c r="P4518" s="2659"/>
    </row>
    <row r="4519" spans="12:16" s="3107" customFormat="1">
      <c r="L4519" s="3109"/>
      <c r="M4519" s="3109"/>
      <c r="N4519" s="3109"/>
      <c r="P4519" s="2659"/>
    </row>
    <row r="4520" spans="12:16" s="3107" customFormat="1">
      <c r="L4520" s="3109"/>
      <c r="M4520" s="3109"/>
      <c r="N4520" s="3109"/>
      <c r="P4520" s="2659"/>
    </row>
    <row r="4521" spans="12:16" s="3107" customFormat="1">
      <c r="L4521" s="3109"/>
      <c r="M4521" s="3109"/>
      <c r="N4521" s="3109"/>
      <c r="P4521" s="2659"/>
    </row>
    <row r="4522" spans="12:16" s="3107" customFormat="1">
      <c r="L4522" s="3109"/>
      <c r="M4522" s="3109"/>
      <c r="N4522" s="3109"/>
      <c r="P4522" s="2659"/>
    </row>
    <row r="4523" spans="12:16" s="3107" customFormat="1">
      <c r="L4523" s="3109"/>
      <c r="M4523" s="3109"/>
      <c r="N4523" s="3109"/>
      <c r="P4523" s="2659"/>
    </row>
    <row r="4524" spans="12:16" s="3107" customFormat="1">
      <c r="L4524" s="3109"/>
      <c r="M4524" s="3109"/>
      <c r="N4524" s="3109"/>
      <c r="P4524" s="2659"/>
    </row>
    <row r="4525" spans="12:16" s="3107" customFormat="1">
      <c r="L4525" s="3109"/>
      <c r="M4525" s="3109"/>
      <c r="N4525" s="3109"/>
      <c r="P4525" s="2659"/>
    </row>
    <row r="4526" spans="12:16" s="3107" customFormat="1">
      <c r="L4526" s="3109"/>
      <c r="M4526" s="3109"/>
      <c r="N4526" s="3109"/>
      <c r="P4526" s="2659"/>
    </row>
    <row r="4527" spans="12:16" s="3107" customFormat="1">
      <c r="L4527" s="3109"/>
      <c r="M4527" s="3109"/>
      <c r="N4527" s="3109"/>
      <c r="P4527" s="2659"/>
    </row>
    <row r="4528" spans="12:16" s="3107" customFormat="1">
      <c r="L4528" s="3109"/>
      <c r="M4528" s="3109"/>
      <c r="N4528" s="3109"/>
      <c r="P4528" s="2659"/>
    </row>
    <row r="4529" spans="12:16" s="3107" customFormat="1">
      <c r="L4529" s="3109"/>
      <c r="M4529" s="3109"/>
      <c r="N4529" s="3109"/>
      <c r="P4529" s="2659"/>
    </row>
    <row r="4530" spans="12:16" s="3107" customFormat="1">
      <c r="L4530" s="3109"/>
      <c r="M4530" s="3109"/>
      <c r="N4530" s="3109"/>
      <c r="P4530" s="2659"/>
    </row>
    <row r="4531" spans="12:16" s="3107" customFormat="1">
      <c r="L4531" s="3109"/>
      <c r="M4531" s="3109"/>
      <c r="N4531" s="3109"/>
      <c r="P4531" s="2659"/>
    </row>
    <row r="4532" spans="12:16" s="3107" customFormat="1">
      <c r="L4532" s="3109"/>
      <c r="M4532" s="3109"/>
      <c r="N4532" s="3109"/>
      <c r="P4532" s="2659"/>
    </row>
    <row r="4533" spans="12:16" s="3107" customFormat="1">
      <c r="L4533" s="3109"/>
      <c r="M4533" s="3109"/>
      <c r="N4533" s="3109"/>
      <c r="P4533" s="2659"/>
    </row>
    <row r="4534" spans="12:16" s="3107" customFormat="1">
      <c r="L4534" s="3109"/>
      <c r="M4534" s="3109"/>
      <c r="N4534" s="3109"/>
      <c r="P4534" s="2659"/>
    </row>
    <row r="4535" spans="12:16" s="3107" customFormat="1">
      <c r="L4535" s="3109"/>
      <c r="M4535" s="3109"/>
      <c r="N4535" s="3109"/>
      <c r="P4535" s="2659"/>
    </row>
    <row r="4536" spans="12:16" s="3107" customFormat="1">
      <c r="L4536" s="3109"/>
      <c r="M4536" s="3109"/>
      <c r="N4536" s="3109"/>
      <c r="P4536" s="2659"/>
    </row>
    <row r="4537" spans="12:16" s="3107" customFormat="1">
      <c r="L4537" s="3109"/>
      <c r="M4537" s="3109"/>
      <c r="N4537" s="3109"/>
      <c r="P4537" s="2659"/>
    </row>
    <row r="4538" spans="12:16" s="3107" customFormat="1">
      <c r="L4538" s="3109"/>
      <c r="M4538" s="3109"/>
      <c r="N4538" s="3109"/>
      <c r="P4538" s="2659"/>
    </row>
    <row r="4539" spans="12:16" s="3107" customFormat="1">
      <c r="L4539" s="3109"/>
      <c r="M4539" s="3109"/>
      <c r="N4539" s="3109"/>
      <c r="P4539" s="2659"/>
    </row>
    <row r="4540" spans="12:16" s="3107" customFormat="1">
      <c r="L4540" s="3109"/>
      <c r="M4540" s="3109"/>
      <c r="N4540" s="3109"/>
      <c r="P4540" s="2659"/>
    </row>
    <row r="4541" spans="12:16" s="3107" customFormat="1">
      <c r="L4541" s="3109"/>
      <c r="M4541" s="3109"/>
      <c r="N4541" s="3109"/>
      <c r="P4541" s="2659"/>
    </row>
    <row r="4542" spans="12:16" s="3107" customFormat="1">
      <c r="L4542" s="3109"/>
      <c r="M4542" s="3109"/>
      <c r="N4542" s="3109"/>
      <c r="P4542" s="2659"/>
    </row>
    <row r="4543" spans="12:16" s="3107" customFormat="1">
      <c r="L4543" s="3109"/>
      <c r="M4543" s="3109"/>
      <c r="N4543" s="3109"/>
      <c r="P4543" s="2659"/>
    </row>
    <row r="4544" spans="12:16" s="3107" customFormat="1">
      <c r="L4544" s="3109"/>
      <c r="M4544" s="3109"/>
      <c r="N4544" s="3109"/>
      <c r="P4544" s="2659"/>
    </row>
    <row r="4545" spans="12:16" s="3107" customFormat="1">
      <c r="L4545" s="3109"/>
      <c r="M4545" s="3109"/>
      <c r="N4545" s="3109"/>
      <c r="P4545" s="2659"/>
    </row>
    <row r="4546" spans="12:16" s="3107" customFormat="1">
      <c r="L4546" s="3109"/>
      <c r="M4546" s="3109"/>
      <c r="N4546" s="3109"/>
      <c r="P4546" s="2659"/>
    </row>
    <row r="4547" spans="12:16" s="3107" customFormat="1">
      <c r="L4547" s="3109"/>
      <c r="M4547" s="3109"/>
      <c r="N4547" s="3109"/>
      <c r="P4547" s="2659"/>
    </row>
    <row r="4548" spans="12:16" s="3107" customFormat="1">
      <c r="L4548" s="3109"/>
      <c r="M4548" s="3109"/>
      <c r="N4548" s="3109"/>
      <c r="P4548" s="2659"/>
    </row>
    <row r="4549" spans="12:16" s="3107" customFormat="1">
      <c r="L4549" s="3109"/>
      <c r="M4549" s="3109"/>
      <c r="N4549" s="3109"/>
      <c r="P4549" s="2659"/>
    </row>
    <row r="4550" spans="12:16" s="3107" customFormat="1">
      <c r="L4550" s="3109"/>
      <c r="M4550" s="3109"/>
      <c r="N4550" s="3109"/>
      <c r="P4550" s="2659"/>
    </row>
    <row r="4551" spans="12:16" s="3107" customFormat="1">
      <c r="L4551" s="3109"/>
      <c r="M4551" s="3109"/>
      <c r="N4551" s="3109"/>
      <c r="P4551" s="2659"/>
    </row>
    <row r="4552" spans="12:16" s="3107" customFormat="1">
      <c r="L4552" s="3109"/>
      <c r="M4552" s="3109"/>
      <c r="N4552" s="3109"/>
      <c r="P4552" s="2659"/>
    </row>
    <row r="4553" spans="12:16" s="3107" customFormat="1">
      <c r="L4553" s="3109"/>
      <c r="M4553" s="3109"/>
      <c r="N4553" s="3109"/>
      <c r="P4553" s="2659"/>
    </row>
    <row r="4554" spans="12:16" s="3107" customFormat="1">
      <c r="L4554" s="3109"/>
      <c r="M4554" s="3109"/>
      <c r="N4554" s="3109"/>
      <c r="P4554" s="2659"/>
    </row>
    <row r="4555" spans="12:16" s="3107" customFormat="1">
      <c r="L4555" s="3109"/>
      <c r="M4555" s="3109"/>
      <c r="N4555" s="3109"/>
      <c r="P4555" s="2659"/>
    </row>
    <row r="4556" spans="12:16" s="3107" customFormat="1">
      <c r="L4556" s="3109"/>
      <c r="M4556" s="3109"/>
      <c r="N4556" s="3109"/>
      <c r="P4556" s="2659"/>
    </row>
    <row r="4557" spans="12:16" s="3107" customFormat="1">
      <c r="L4557" s="3109"/>
      <c r="M4557" s="3109"/>
      <c r="N4557" s="3109"/>
      <c r="P4557" s="2659"/>
    </row>
    <row r="4558" spans="12:16" s="3107" customFormat="1">
      <c r="L4558" s="3109"/>
      <c r="M4558" s="3109"/>
      <c r="N4558" s="3109"/>
      <c r="P4558" s="2659"/>
    </row>
    <row r="4559" spans="12:16" s="3107" customFormat="1">
      <c r="L4559" s="3109"/>
      <c r="M4559" s="3109"/>
      <c r="N4559" s="3109"/>
      <c r="P4559" s="2659"/>
    </row>
    <row r="4560" spans="12:16" s="3107" customFormat="1">
      <c r="L4560" s="3109"/>
      <c r="M4560" s="3109"/>
      <c r="N4560" s="3109"/>
      <c r="P4560" s="2659"/>
    </row>
    <row r="4561" spans="12:16" s="3107" customFormat="1">
      <c r="L4561" s="3109"/>
      <c r="M4561" s="3109"/>
      <c r="N4561" s="3109"/>
      <c r="P4561" s="2659"/>
    </row>
    <row r="4562" spans="12:16" s="3107" customFormat="1">
      <c r="L4562" s="3109"/>
      <c r="M4562" s="3109"/>
      <c r="N4562" s="3109"/>
      <c r="P4562" s="2659"/>
    </row>
    <row r="4563" spans="12:16" s="3107" customFormat="1">
      <c r="L4563" s="3109"/>
      <c r="M4563" s="3109"/>
      <c r="N4563" s="3109"/>
      <c r="P4563" s="2659"/>
    </row>
    <row r="4564" spans="12:16" s="3107" customFormat="1">
      <c r="L4564" s="3109"/>
      <c r="M4564" s="3109"/>
      <c r="N4564" s="3109"/>
      <c r="P4564" s="2659"/>
    </row>
    <row r="4565" spans="12:16" s="3107" customFormat="1">
      <c r="L4565" s="3109"/>
      <c r="M4565" s="3109"/>
      <c r="N4565" s="3109"/>
      <c r="P4565" s="2659"/>
    </row>
    <row r="4566" spans="12:16" s="3107" customFormat="1">
      <c r="L4566" s="3109"/>
      <c r="M4566" s="3109"/>
      <c r="N4566" s="3109"/>
      <c r="P4566" s="2659"/>
    </row>
    <row r="4567" spans="12:16" s="3107" customFormat="1">
      <c r="L4567" s="3109"/>
      <c r="M4567" s="3109"/>
      <c r="N4567" s="3109"/>
      <c r="P4567" s="2659"/>
    </row>
    <row r="4568" spans="12:16" s="3107" customFormat="1">
      <c r="L4568" s="3109"/>
      <c r="M4568" s="3109"/>
      <c r="N4568" s="3109"/>
      <c r="P4568" s="2659"/>
    </row>
    <row r="4569" spans="12:16" s="3107" customFormat="1">
      <c r="L4569" s="3109"/>
      <c r="M4569" s="3109"/>
      <c r="N4569" s="3109"/>
      <c r="P4569" s="2659"/>
    </row>
    <row r="4570" spans="12:16" s="3107" customFormat="1">
      <c r="L4570" s="3109"/>
      <c r="M4570" s="3109"/>
      <c r="N4570" s="3109"/>
      <c r="P4570" s="2659"/>
    </row>
    <row r="4571" spans="12:16" s="3107" customFormat="1">
      <c r="L4571" s="3109"/>
      <c r="M4571" s="3109"/>
      <c r="N4571" s="3109"/>
      <c r="P4571" s="2659"/>
    </row>
    <row r="4572" spans="12:16" s="3107" customFormat="1">
      <c r="L4572" s="3109"/>
      <c r="M4572" s="3109"/>
      <c r="N4572" s="3109"/>
      <c r="P4572" s="2659"/>
    </row>
    <row r="4573" spans="12:16" s="3107" customFormat="1">
      <c r="L4573" s="3109"/>
      <c r="M4573" s="3109"/>
      <c r="N4573" s="3109"/>
      <c r="P4573" s="2659"/>
    </row>
    <row r="4574" spans="12:16" s="3107" customFormat="1">
      <c r="L4574" s="3109"/>
      <c r="M4574" s="3109"/>
      <c r="N4574" s="3109"/>
      <c r="P4574" s="2659"/>
    </row>
    <row r="4575" spans="12:16" s="3107" customFormat="1">
      <c r="L4575" s="3109"/>
      <c r="M4575" s="3109"/>
      <c r="N4575" s="3109"/>
      <c r="P4575" s="2659"/>
    </row>
    <row r="4576" spans="12:16" s="3107" customFormat="1">
      <c r="L4576" s="3109"/>
      <c r="M4576" s="3109"/>
      <c r="N4576" s="3109"/>
      <c r="P4576" s="2659"/>
    </row>
    <row r="4577" spans="12:16" s="3107" customFormat="1">
      <c r="L4577" s="3109"/>
      <c r="M4577" s="3109"/>
      <c r="N4577" s="3109"/>
      <c r="P4577" s="2659"/>
    </row>
    <row r="4578" spans="12:16" s="3107" customFormat="1">
      <c r="L4578" s="3109"/>
      <c r="M4578" s="3109"/>
      <c r="N4578" s="3109"/>
      <c r="P4578" s="2659"/>
    </row>
    <row r="4579" spans="12:16" s="3107" customFormat="1">
      <c r="L4579" s="3109"/>
      <c r="M4579" s="3109"/>
      <c r="N4579" s="3109"/>
      <c r="P4579" s="2659"/>
    </row>
    <row r="4580" spans="12:16" s="3107" customFormat="1">
      <c r="L4580" s="3109"/>
      <c r="M4580" s="3109"/>
      <c r="N4580" s="3109"/>
      <c r="P4580" s="2659"/>
    </row>
    <row r="4581" spans="12:16" s="3107" customFormat="1">
      <c r="L4581" s="3109"/>
      <c r="M4581" s="3109"/>
      <c r="N4581" s="3109"/>
      <c r="P4581" s="2659"/>
    </row>
    <row r="4582" spans="12:16" s="3107" customFormat="1">
      <c r="L4582" s="3109"/>
      <c r="M4582" s="3109"/>
      <c r="N4582" s="3109"/>
      <c r="P4582" s="2659"/>
    </row>
    <row r="4583" spans="12:16" s="3107" customFormat="1">
      <c r="L4583" s="3109"/>
      <c r="M4583" s="3109"/>
      <c r="N4583" s="3109"/>
      <c r="P4583" s="2659"/>
    </row>
    <row r="4584" spans="12:16" s="3107" customFormat="1">
      <c r="L4584" s="3109"/>
      <c r="M4584" s="3109"/>
      <c r="N4584" s="3109"/>
      <c r="P4584" s="2659"/>
    </row>
    <row r="4585" spans="12:16" s="3107" customFormat="1">
      <c r="L4585" s="3109"/>
      <c r="M4585" s="3109"/>
      <c r="N4585" s="3109"/>
      <c r="P4585" s="2659"/>
    </row>
    <row r="4586" spans="12:16" s="3107" customFormat="1">
      <c r="L4586" s="3109"/>
      <c r="M4586" s="3109"/>
      <c r="N4586" s="3109"/>
      <c r="P4586" s="2659"/>
    </row>
    <row r="4587" spans="12:16" s="3107" customFormat="1">
      <c r="L4587" s="3109"/>
      <c r="M4587" s="3109"/>
      <c r="N4587" s="3109"/>
      <c r="P4587" s="2659"/>
    </row>
    <row r="4588" spans="12:16" s="3107" customFormat="1">
      <c r="L4588" s="3109"/>
      <c r="M4588" s="3109"/>
      <c r="N4588" s="3109"/>
      <c r="P4588" s="2659"/>
    </row>
    <row r="4589" spans="12:16" s="3107" customFormat="1">
      <c r="L4589" s="3109"/>
      <c r="M4589" s="3109"/>
      <c r="N4589" s="3109"/>
      <c r="P4589" s="2659"/>
    </row>
    <row r="4590" spans="12:16" s="3107" customFormat="1">
      <c r="L4590" s="3109"/>
      <c r="M4590" s="3109"/>
      <c r="N4590" s="3109"/>
      <c r="P4590" s="2659"/>
    </row>
    <row r="4591" spans="12:16" s="3107" customFormat="1">
      <c r="L4591" s="3109"/>
      <c r="M4591" s="3109"/>
      <c r="N4591" s="3109"/>
      <c r="P4591" s="2659"/>
    </row>
    <row r="4592" spans="12:16" s="3107" customFormat="1">
      <c r="L4592" s="3109"/>
      <c r="M4592" s="3109"/>
      <c r="N4592" s="3109"/>
      <c r="P4592" s="2659"/>
    </row>
    <row r="4593" spans="12:16" s="3107" customFormat="1">
      <c r="L4593" s="3109"/>
      <c r="M4593" s="3109"/>
      <c r="N4593" s="3109"/>
      <c r="P4593" s="2659"/>
    </row>
    <row r="4594" spans="12:16" s="3107" customFormat="1">
      <c r="L4594" s="3109"/>
      <c r="M4594" s="3109"/>
      <c r="N4594" s="3109"/>
      <c r="P4594" s="2659"/>
    </row>
    <row r="4595" spans="12:16" s="3107" customFormat="1">
      <c r="L4595" s="3109"/>
      <c r="M4595" s="3109"/>
      <c r="N4595" s="3109"/>
      <c r="P4595" s="2659"/>
    </row>
    <row r="4596" spans="12:16" s="3107" customFormat="1">
      <c r="L4596" s="3109"/>
      <c r="M4596" s="3109"/>
      <c r="N4596" s="3109"/>
      <c r="P4596" s="2659"/>
    </row>
    <row r="4597" spans="12:16" s="3107" customFormat="1">
      <c r="L4597" s="3109"/>
      <c r="M4597" s="3109"/>
      <c r="N4597" s="3109"/>
      <c r="P4597" s="2659"/>
    </row>
    <row r="4598" spans="12:16" s="3107" customFormat="1">
      <c r="L4598" s="3109"/>
      <c r="M4598" s="3109"/>
      <c r="N4598" s="3109"/>
      <c r="P4598" s="2659"/>
    </row>
    <row r="4599" spans="12:16" s="3107" customFormat="1">
      <c r="L4599" s="3109"/>
      <c r="M4599" s="3109"/>
      <c r="N4599" s="3109"/>
      <c r="P4599" s="2659"/>
    </row>
    <row r="4600" spans="12:16" s="3107" customFormat="1">
      <c r="L4600" s="3109"/>
      <c r="M4600" s="3109"/>
      <c r="N4600" s="3109"/>
      <c r="P4600" s="2659"/>
    </row>
    <row r="4601" spans="12:16" s="3107" customFormat="1">
      <c r="L4601" s="3109"/>
      <c r="M4601" s="3109"/>
      <c r="N4601" s="3109"/>
      <c r="P4601" s="2659"/>
    </row>
    <row r="4602" spans="12:16" s="3107" customFormat="1">
      <c r="L4602" s="3109"/>
      <c r="M4602" s="3109"/>
      <c r="N4602" s="3109"/>
      <c r="P4602" s="2659"/>
    </row>
    <row r="4603" spans="12:16" s="3107" customFormat="1">
      <c r="L4603" s="3109"/>
      <c r="M4603" s="3109"/>
      <c r="N4603" s="3109"/>
      <c r="P4603" s="2659"/>
    </row>
    <row r="4604" spans="12:16" s="3107" customFormat="1">
      <c r="L4604" s="3109"/>
      <c r="M4604" s="3109"/>
      <c r="N4604" s="3109"/>
      <c r="P4604" s="2659"/>
    </row>
    <row r="4605" spans="12:16" s="3107" customFormat="1">
      <c r="L4605" s="3109"/>
      <c r="M4605" s="3109"/>
      <c r="N4605" s="3109"/>
      <c r="P4605" s="2659"/>
    </row>
    <row r="4606" spans="12:16" s="3107" customFormat="1">
      <c r="L4606" s="3109"/>
      <c r="M4606" s="3109"/>
      <c r="N4606" s="3109"/>
      <c r="P4606" s="2659"/>
    </row>
    <row r="4607" spans="12:16" s="3107" customFormat="1">
      <c r="L4607" s="3109"/>
      <c r="M4607" s="3109"/>
      <c r="N4607" s="3109"/>
      <c r="P4607" s="2659"/>
    </row>
    <row r="4608" spans="12:16" s="3107" customFormat="1">
      <c r="L4608" s="3109"/>
      <c r="M4608" s="3109"/>
      <c r="N4608" s="3109"/>
      <c r="P4608" s="2659"/>
    </row>
    <row r="4609" spans="12:16" s="3107" customFormat="1">
      <c r="L4609" s="3109"/>
      <c r="M4609" s="3109"/>
      <c r="N4609" s="3109"/>
      <c r="P4609" s="2659"/>
    </row>
    <row r="4610" spans="12:16" s="3107" customFormat="1">
      <c r="L4610" s="3109"/>
      <c r="M4610" s="3109"/>
      <c r="N4610" s="3109"/>
      <c r="P4610" s="2659"/>
    </row>
    <row r="4611" spans="12:16" s="3107" customFormat="1">
      <c r="L4611" s="3109"/>
      <c r="M4611" s="3109"/>
      <c r="N4611" s="3109"/>
      <c r="P4611" s="2659"/>
    </row>
    <row r="4612" spans="12:16" s="3107" customFormat="1">
      <c r="L4612" s="3109"/>
      <c r="M4612" s="3109"/>
      <c r="N4612" s="3109"/>
      <c r="P4612" s="2659"/>
    </row>
    <row r="4613" spans="12:16" s="3107" customFormat="1">
      <c r="L4613" s="3109"/>
      <c r="M4613" s="3109"/>
      <c r="N4613" s="3109"/>
      <c r="P4613" s="2659"/>
    </row>
    <row r="4614" spans="12:16" s="3107" customFormat="1">
      <c r="L4614" s="3109"/>
      <c r="M4614" s="3109"/>
      <c r="N4614" s="3109"/>
      <c r="P4614" s="2659"/>
    </row>
    <row r="4615" spans="12:16" s="3107" customFormat="1">
      <c r="L4615" s="3109"/>
      <c r="M4615" s="3109"/>
      <c r="N4615" s="3109"/>
      <c r="P4615" s="2659"/>
    </row>
    <row r="4616" spans="12:16" s="3107" customFormat="1">
      <c r="L4616" s="3109"/>
      <c r="M4616" s="3109"/>
      <c r="N4616" s="3109"/>
      <c r="P4616" s="2659"/>
    </row>
    <row r="4617" spans="12:16" s="3107" customFormat="1">
      <c r="L4617" s="3109"/>
      <c r="M4617" s="3109"/>
      <c r="N4617" s="3109"/>
      <c r="P4617" s="2659"/>
    </row>
    <row r="4618" spans="12:16" s="3107" customFormat="1">
      <c r="L4618" s="3109"/>
      <c r="M4618" s="3109"/>
      <c r="N4618" s="3109"/>
      <c r="P4618" s="2659"/>
    </row>
    <row r="4619" spans="12:16" s="3107" customFormat="1">
      <c r="L4619" s="3109"/>
      <c r="M4619" s="3109"/>
      <c r="N4619" s="3109"/>
      <c r="P4619" s="2659"/>
    </row>
    <row r="4620" spans="12:16" s="3107" customFormat="1">
      <c r="L4620" s="3109"/>
      <c r="M4620" s="3109"/>
      <c r="N4620" s="3109"/>
      <c r="P4620" s="2659"/>
    </row>
    <row r="4621" spans="12:16" s="3107" customFormat="1">
      <c r="L4621" s="3109"/>
      <c r="M4621" s="3109"/>
      <c r="N4621" s="3109"/>
      <c r="P4621" s="2659"/>
    </row>
    <row r="4622" spans="12:16" s="3107" customFormat="1">
      <c r="L4622" s="3109"/>
      <c r="M4622" s="3109"/>
      <c r="N4622" s="3109"/>
      <c r="P4622" s="2659"/>
    </row>
    <row r="4623" spans="12:16" s="3107" customFormat="1">
      <c r="L4623" s="3109"/>
      <c r="M4623" s="3109"/>
      <c r="N4623" s="3109"/>
      <c r="P4623" s="2659"/>
    </row>
    <row r="4624" spans="12:16" s="3107" customFormat="1">
      <c r="L4624" s="3109"/>
      <c r="M4624" s="3109"/>
      <c r="N4624" s="3109"/>
      <c r="P4624" s="2659"/>
    </row>
    <row r="4625" spans="12:16" s="3107" customFormat="1">
      <c r="L4625" s="3109"/>
      <c r="M4625" s="3109"/>
      <c r="N4625" s="3109"/>
      <c r="P4625" s="2659"/>
    </row>
    <row r="4626" spans="12:16" s="3107" customFormat="1">
      <c r="L4626" s="3109"/>
      <c r="M4626" s="3109"/>
      <c r="N4626" s="3109"/>
      <c r="P4626" s="2659"/>
    </row>
    <row r="4627" spans="12:16" s="3107" customFormat="1">
      <c r="L4627" s="3109"/>
      <c r="M4627" s="3109"/>
      <c r="N4627" s="3109"/>
      <c r="P4627" s="2659"/>
    </row>
    <row r="4628" spans="12:16" s="3107" customFormat="1">
      <c r="L4628" s="3109"/>
      <c r="M4628" s="3109"/>
      <c r="N4628" s="3109"/>
      <c r="P4628" s="2659"/>
    </row>
    <row r="4629" spans="12:16" s="3107" customFormat="1">
      <c r="L4629" s="3109"/>
      <c r="M4629" s="3109"/>
      <c r="N4629" s="3109"/>
      <c r="P4629" s="2659"/>
    </row>
    <row r="4630" spans="12:16" s="3107" customFormat="1">
      <c r="L4630" s="3109"/>
      <c r="M4630" s="3109"/>
      <c r="N4630" s="3109"/>
      <c r="P4630" s="2659"/>
    </row>
    <row r="4631" spans="12:16" s="3107" customFormat="1">
      <c r="L4631" s="3109"/>
      <c r="M4631" s="3109"/>
      <c r="N4631" s="3109"/>
      <c r="P4631" s="2659"/>
    </row>
    <row r="4632" spans="12:16" s="3107" customFormat="1">
      <c r="L4632" s="3109"/>
      <c r="M4632" s="3109"/>
      <c r="N4632" s="3109"/>
      <c r="P4632" s="2659"/>
    </row>
    <row r="4633" spans="12:16" s="3107" customFormat="1">
      <c r="L4633" s="3109"/>
      <c r="M4633" s="3109"/>
      <c r="N4633" s="3109"/>
      <c r="P4633" s="2659"/>
    </row>
    <row r="4634" spans="12:16" s="3107" customFormat="1">
      <c r="L4634" s="3109"/>
      <c r="M4634" s="3109"/>
      <c r="N4634" s="3109"/>
      <c r="P4634" s="2659"/>
    </row>
    <row r="4635" spans="12:16" s="3107" customFormat="1">
      <c r="L4635" s="3109"/>
      <c r="M4635" s="3109"/>
      <c r="N4635" s="3109"/>
      <c r="P4635" s="2659"/>
    </row>
    <row r="4636" spans="12:16" s="3107" customFormat="1">
      <c r="L4636" s="3109"/>
      <c r="M4636" s="3109"/>
      <c r="N4636" s="3109"/>
      <c r="P4636" s="2659"/>
    </row>
    <row r="4637" spans="12:16" s="3107" customFormat="1">
      <c r="L4637" s="3109"/>
      <c r="M4637" s="3109"/>
      <c r="N4637" s="3109"/>
      <c r="P4637" s="2659"/>
    </row>
    <row r="4638" spans="12:16" s="3107" customFormat="1">
      <c r="L4638" s="3109"/>
      <c r="M4638" s="3109"/>
      <c r="N4638" s="3109"/>
      <c r="P4638" s="2659"/>
    </row>
    <row r="4639" spans="12:16" s="3107" customFormat="1">
      <c r="L4639" s="3109"/>
      <c r="M4639" s="3109"/>
      <c r="N4639" s="3109"/>
      <c r="P4639" s="2659"/>
    </row>
    <row r="4640" spans="12:16" s="3107" customFormat="1">
      <c r="L4640" s="3109"/>
      <c r="M4640" s="3109"/>
      <c r="N4640" s="3109"/>
      <c r="P4640" s="2659"/>
    </row>
    <row r="4641" spans="12:16" s="3107" customFormat="1">
      <c r="L4641" s="3109"/>
      <c r="M4641" s="3109"/>
      <c r="N4641" s="3109"/>
      <c r="P4641" s="2659"/>
    </row>
    <row r="4642" spans="12:16" s="3107" customFormat="1">
      <c r="L4642" s="3109"/>
      <c r="M4642" s="3109"/>
      <c r="N4642" s="3109"/>
      <c r="P4642" s="2659"/>
    </row>
    <row r="4643" spans="12:16" s="3107" customFormat="1">
      <c r="L4643" s="3109"/>
      <c r="M4643" s="3109"/>
      <c r="N4643" s="3109"/>
      <c r="P4643" s="2659"/>
    </row>
    <row r="4644" spans="12:16" s="3107" customFormat="1">
      <c r="L4644" s="3109"/>
      <c r="M4644" s="3109"/>
      <c r="N4644" s="3109"/>
      <c r="P4644" s="2659"/>
    </row>
    <row r="4645" spans="12:16" s="3107" customFormat="1">
      <c r="L4645" s="3109"/>
      <c r="M4645" s="3109"/>
      <c r="N4645" s="3109"/>
      <c r="P4645" s="2659"/>
    </row>
    <row r="4646" spans="12:16" s="3107" customFormat="1">
      <c r="L4646" s="3109"/>
      <c r="M4646" s="3109"/>
      <c r="N4646" s="3109"/>
      <c r="P4646" s="2659"/>
    </row>
    <row r="4647" spans="12:16" s="3107" customFormat="1">
      <c r="L4647" s="3109"/>
      <c r="M4647" s="3109"/>
      <c r="N4647" s="3109"/>
      <c r="P4647" s="2659"/>
    </row>
    <row r="4648" spans="12:16" s="3107" customFormat="1">
      <c r="L4648" s="3109"/>
      <c r="M4648" s="3109"/>
      <c r="N4648" s="3109"/>
      <c r="P4648" s="2659"/>
    </row>
    <row r="4649" spans="12:16" s="3107" customFormat="1">
      <c r="L4649" s="3109"/>
      <c r="M4649" s="3109"/>
      <c r="N4649" s="3109"/>
      <c r="P4649" s="2659"/>
    </row>
    <row r="4650" spans="12:16" s="3107" customFormat="1">
      <c r="L4650" s="3109"/>
      <c r="M4650" s="3109"/>
      <c r="N4650" s="3109"/>
      <c r="P4650" s="2659"/>
    </row>
    <row r="4651" spans="12:16" s="3107" customFormat="1">
      <c r="L4651" s="3109"/>
      <c r="M4651" s="3109"/>
      <c r="N4651" s="3109"/>
      <c r="P4651" s="2659"/>
    </row>
    <row r="4652" spans="12:16" s="3107" customFormat="1">
      <c r="L4652" s="3109"/>
      <c r="M4652" s="3109"/>
      <c r="N4652" s="3109"/>
      <c r="P4652" s="2659"/>
    </row>
    <row r="4653" spans="12:16" s="3107" customFormat="1">
      <c r="L4653" s="3109"/>
      <c r="M4653" s="3109"/>
      <c r="N4653" s="3109"/>
      <c r="P4653" s="2659"/>
    </row>
    <row r="4654" spans="12:16" s="3107" customFormat="1">
      <c r="L4654" s="3109"/>
      <c r="M4654" s="3109"/>
      <c r="N4654" s="3109"/>
      <c r="P4654" s="2659"/>
    </row>
    <row r="4655" spans="12:16" s="3107" customFormat="1">
      <c r="L4655" s="3109"/>
      <c r="M4655" s="3109"/>
      <c r="N4655" s="3109"/>
      <c r="P4655" s="2659"/>
    </row>
    <row r="4656" spans="12:16" s="3107" customFormat="1">
      <c r="L4656" s="3109"/>
      <c r="M4656" s="3109"/>
      <c r="N4656" s="3109"/>
      <c r="P4656" s="2659"/>
    </row>
    <row r="4657" spans="12:16" s="3107" customFormat="1">
      <c r="L4657" s="3109"/>
      <c r="M4657" s="3109"/>
      <c r="N4657" s="3109"/>
      <c r="P4657" s="2659"/>
    </row>
    <row r="4658" spans="12:16" s="3107" customFormat="1">
      <c r="L4658" s="3109"/>
      <c r="M4658" s="3109"/>
      <c r="N4658" s="3109"/>
      <c r="P4658" s="2659"/>
    </row>
    <row r="4659" spans="12:16" s="3107" customFormat="1">
      <c r="L4659" s="3109"/>
      <c r="M4659" s="3109"/>
      <c r="N4659" s="3109"/>
      <c r="P4659" s="2659"/>
    </row>
    <row r="4660" spans="12:16" s="3107" customFormat="1">
      <c r="L4660" s="3109"/>
      <c r="M4660" s="3109"/>
      <c r="N4660" s="3109"/>
      <c r="P4660" s="2659"/>
    </row>
    <row r="4661" spans="12:16" s="3107" customFormat="1">
      <c r="L4661" s="3109"/>
      <c r="M4661" s="3109"/>
      <c r="N4661" s="3109"/>
      <c r="P4661" s="2659"/>
    </row>
    <row r="4662" spans="12:16" s="3107" customFormat="1">
      <c r="L4662" s="3109"/>
      <c r="M4662" s="3109"/>
      <c r="N4662" s="3109"/>
      <c r="P4662" s="2659"/>
    </row>
    <row r="4663" spans="12:16" s="3107" customFormat="1">
      <c r="L4663" s="3109"/>
      <c r="M4663" s="3109"/>
      <c r="N4663" s="3109"/>
      <c r="P4663" s="2659"/>
    </row>
    <row r="4664" spans="12:16" s="3107" customFormat="1">
      <c r="L4664" s="3109"/>
      <c r="M4664" s="3109"/>
      <c r="N4664" s="3109"/>
      <c r="P4664" s="2659"/>
    </row>
    <row r="4665" spans="12:16" s="3107" customFormat="1">
      <c r="L4665" s="3109"/>
      <c r="M4665" s="3109"/>
      <c r="N4665" s="3109"/>
      <c r="P4665" s="2659"/>
    </row>
    <row r="4666" spans="12:16" s="3107" customFormat="1">
      <c r="L4666" s="3109"/>
      <c r="M4666" s="3109"/>
      <c r="N4666" s="3109"/>
      <c r="P4666" s="2659"/>
    </row>
    <row r="4667" spans="12:16" s="3107" customFormat="1">
      <c r="L4667" s="3109"/>
      <c r="M4667" s="3109"/>
      <c r="N4667" s="3109"/>
      <c r="P4667" s="2659"/>
    </row>
    <row r="4668" spans="12:16" s="3107" customFormat="1">
      <c r="L4668" s="3109"/>
      <c r="M4668" s="3109"/>
      <c r="N4668" s="3109"/>
      <c r="P4668" s="2659"/>
    </row>
    <row r="4669" spans="12:16" s="3107" customFormat="1">
      <c r="L4669" s="3109"/>
      <c r="M4669" s="3109"/>
      <c r="N4669" s="3109"/>
      <c r="P4669" s="2659"/>
    </row>
    <row r="4670" spans="12:16" s="3107" customFormat="1">
      <c r="L4670" s="3109"/>
      <c r="M4670" s="3109"/>
      <c r="N4670" s="3109"/>
      <c r="P4670" s="2659"/>
    </row>
    <row r="4671" spans="12:16" s="3107" customFormat="1">
      <c r="L4671" s="3109"/>
      <c r="M4671" s="3109"/>
      <c r="N4671" s="3109"/>
      <c r="P4671" s="2659"/>
    </row>
    <row r="4672" spans="12:16" s="3107" customFormat="1">
      <c r="L4672" s="3109"/>
      <c r="M4672" s="3109"/>
      <c r="N4672" s="3109"/>
      <c r="P4672" s="2659"/>
    </row>
    <row r="4673" spans="12:16" s="3107" customFormat="1">
      <c r="L4673" s="3109"/>
      <c r="M4673" s="3109"/>
      <c r="N4673" s="3109"/>
      <c r="P4673" s="2659"/>
    </row>
    <row r="4674" spans="12:16" s="3107" customFormat="1">
      <c r="L4674" s="3109"/>
      <c r="M4674" s="3109"/>
      <c r="N4674" s="3109"/>
      <c r="P4674" s="2659"/>
    </row>
    <row r="4675" spans="12:16" s="3107" customFormat="1">
      <c r="L4675" s="3109"/>
      <c r="M4675" s="3109"/>
      <c r="N4675" s="3109"/>
      <c r="P4675" s="2659"/>
    </row>
    <row r="4676" spans="12:16" s="3107" customFormat="1">
      <c r="L4676" s="3109"/>
      <c r="M4676" s="3109"/>
      <c r="N4676" s="3109"/>
      <c r="P4676" s="2659"/>
    </row>
    <row r="4677" spans="12:16" s="3107" customFormat="1">
      <c r="L4677" s="3109"/>
      <c r="M4677" s="3109"/>
      <c r="N4677" s="3109"/>
      <c r="P4677" s="2659"/>
    </row>
    <row r="4678" spans="12:16" s="3107" customFormat="1">
      <c r="L4678" s="3109"/>
      <c r="M4678" s="3109"/>
      <c r="N4678" s="3109"/>
      <c r="P4678" s="2659"/>
    </row>
    <row r="4679" spans="12:16" s="3107" customFormat="1">
      <c r="L4679" s="3109"/>
      <c r="M4679" s="3109"/>
      <c r="N4679" s="3109"/>
      <c r="P4679" s="2659"/>
    </row>
    <row r="4680" spans="12:16" s="3107" customFormat="1">
      <c r="L4680" s="3109"/>
      <c r="M4680" s="3109"/>
      <c r="N4680" s="3109"/>
      <c r="P4680" s="2659"/>
    </row>
    <row r="4681" spans="12:16" s="3107" customFormat="1">
      <c r="L4681" s="3109"/>
      <c r="M4681" s="3109"/>
      <c r="N4681" s="3109"/>
      <c r="P4681" s="2659"/>
    </row>
    <row r="4682" spans="12:16" s="3107" customFormat="1">
      <c r="L4682" s="3109"/>
      <c r="M4682" s="3109"/>
      <c r="N4682" s="3109"/>
      <c r="P4682" s="2659"/>
    </row>
    <row r="4683" spans="12:16" s="3107" customFormat="1">
      <c r="L4683" s="3109"/>
      <c r="M4683" s="3109"/>
      <c r="N4683" s="3109"/>
      <c r="P4683" s="2659"/>
    </row>
    <row r="4684" spans="12:16" s="3107" customFormat="1">
      <c r="L4684" s="3109"/>
      <c r="M4684" s="3109"/>
      <c r="N4684" s="3109"/>
      <c r="P4684" s="2659"/>
    </row>
    <row r="4685" spans="12:16" s="3107" customFormat="1">
      <c r="L4685" s="3109"/>
      <c r="M4685" s="3109"/>
      <c r="N4685" s="3109"/>
      <c r="P4685" s="2659"/>
    </row>
    <row r="4686" spans="12:16" s="3107" customFormat="1">
      <c r="L4686" s="3109"/>
      <c r="M4686" s="3109"/>
      <c r="N4686" s="3109"/>
      <c r="P4686" s="2659"/>
    </row>
    <row r="4687" spans="12:16" s="3107" customFormat="1">
      <c r="L4687" s="3109"/>
      <c r="M4687" s="3109"/>
      <c r="N4687" s="3109"/>
      <c r="P4687" s="2659"/>
    </row>
    <row r="4688" spans="12:16" s="3107" customFormat="1">
      <c r="L4688" s="3109"/>
      <c r="M4688" s="3109"/>
      <c r="N4688" s="3109"/>
      <c r="P4688" s="2659"/>
    </row>
    <row r="4689" spans="12:16" s="3107" customFormat="1">
      <c r="L4689" s="3109"/>
      <c r="M4689" s="3109"/>
      <c r="N4689" s="3109"/>
      <c r="P4689" s="2659"/>
    </row>
    <row r="4690" spans="12:16" s="3107" customFormat="1">
      <c r="L4690" s="3109"/>
      <c r="M4690" s="3109"/>
      <c r="N4690" s="3109"/>
      <c r="P4690" s="2659"/>
    </row>
    <row r="4691" spans="12:16" s="3107" customFormat="1">
      <c r="L4691" s="3109"/>
      <c r="M4691" s="3109"/>
      <c r="N4691" s="3109"/>
      <c r="P4691" s="2659"/>
    </row>
    <row r="4692" spans="12:16" s="3107" customFormat="1">
      <c r="L4692" s="3109"/>
      <c r="M4692" s="3109"/>
      <c r="N4692" s="3109"/>
      <c r="P4692" s="2659"/>
    </row>
    <row r="4693" spans="12:16" s="3107" customFormat="1">
      <c r="L4693" s="3109"/>
      <c r="M4693" s="3109"/>
      <c r="N4693" s="3109"/>
      <c r="P4693" s="2659"/>
    </row>
    <row r="4694" spans="12:16" s="3107" customFormat="1">
      <c r="L4694" s="3109"/>
      <c r="M4694" s="3109"/>
      <c r="N4694" s="3109"/>
      <c r="P4694" s="2659"/>
    </row>
    <row r="4695" spans="12:16" s="3107" customFormat="1">
      <c r="L4695" s="3109"/>
      <c r="M4695" s="3109"/>
      <c r="N4695" s="3109"/>
      <c r="P4695" s="2659"/>
    </row>
    <row r="4696" spans="12:16" s="3107" customFormat="1">
      <c r="L4696" s="3109"/>
      <c r="M4696" s="3109"/>
      <c r="N4696" s="3109"/>
      <c r="P4696" s="2659"/>
    </row>
    <row r="4697" spans="12:16" s="3107" customFormat="1">
      <c r="L4697" s="3109"/>
      <c r="M4697" s="3109"/>
      <c r="N4697" s="3109"/>
      <c r="P4697" s="2659"/>
    </row>
    <row r="4698" spans="12:16" s="3107" customFormat="1">
      <c r="L4698" s="3109"/>
      <c r="M4698" s="3109"/>
      <c r="N4698" s="3109"/>
      <c r="P4698" s="2659"/>
    </row>
    <row r="4699" spans="12:16" s="3107" customFormat="1">
      <c r="L4699" s="3109"/>
      <c r="M4699" s="3109"/>
      <c r="N4699" s="3109"/>
      <c r="P4699" s="2659"/>
    </row>
    <row r="4700" spans="12:16" s="3107" customFormat="1">
      <c r="L4700" s="3109"/>
      <c r="M4700" s="3109"/>
      <c r="N4700" s="3109"/>
      <c r="P4700" s="2659"/>
    </row>
    <row r="4701" spans="12:16" s="3107" customFormat="1">
      <c r="L4701" s="3109"/>
      <c r="M4701" s="3109"/>
      <c r="N4701" s="3109"/>
      <c r="P4701" s="2659"/>
    </row>
    <row r="4702" spans="12:16" s="3107" customFormat="1">
      <c r="L4702" s="3109"/>
      <c r="M4702" s="3109"/>
      <c r="N4702" s="3109"/>
      <c r="P4702" s="2659"/>
    </row>
    <row r="4703" spans="12:16" s="3107" customFormat="1">
      <c r="L4703" s="3109"/>
      <c r="M4703" s="3109"/>
      <c r="N4703" s="3109"/>
      <c r="P4703" s="2659"/>
    </row>
    <row r="4704" spans="12:16" s="3107" customFormat="1">
      <c r="L4704" s="3109"/>
      <c r="M4704" s="3109"/>
      <c r="N4704" s="3109"/>
      <c r="P4704" s="2659"/>
    </row>
    <row r="4705" spans="12:16" s="3107" customFormat="1">
      <c r="L4705" s="3109"/>
      <c r="M4705" s="3109"/>
      <c r="N4705" s="3109"/>
      <c r="P4705" s="2659"/>
    </row>
    <row r="4706" spans="12:16" s="3107" customFormat="1">
      <c r="L4706" s="3109"/>
      <c r="M4706" s="3109"/>
      <c r="N4706" s="3109"/>
      <c r="P4706" s="2659"/>
    </row>
    <row r="4707" spans="12:16" s="3107" customFormat="1">
      <c r="L4707" s="3109"/>
      <c r="M4707" s="3109"/>
      <c r="N4707" s="3109"/>
      <c r="P4707" s="2659"/>
    </row>
    <row r="4708" spans="12:16" s="3107" customFormat="1">
      <c r="L4708" s="3109"/>
      <c r="M4708" s="3109"/>
      <c r="N4708" s="3109"/>
      <c r="P4708" s="2659"/>
    </row>
    <row r="4709" spans="12:16" s="3107" customFormat="1">
      <c r="L4709" s="3109"/>
      <c r="M4709" s="3109"/>
      <c r="N4709" s="3109"/>
      <c r="P4709" s="2659"/>
    </row>
    <row r="4710" spans="12:16" s="3107" customFormat="1">
      <c r="L4710" s="3109"/>
      <c r="M4710" s="3109"/>
      <c r="N4710" s="3109"/>
      <c r="P4710" s="2659"/>
    </row>
    <row r="4711" spans="12:16" s="3107" customFormat="1">
      <c r="L4711" s="3109"/>
      <c r="M4711" s="3109"/>
      <c r="N4711" s="3109"/>
      <c r="P4711" s="2659"/>
    </row>
    <row r="4712" spans="12:16" s="3107" customFormat="1">
      <c r="L4712" s="3109"/>
      <c r="M4712" s="3109"/>
      <c r="N4712" s="3109"/>
      <c r="P4712" s="2659"/>
    </row>
    <row r="4713" spans="12:16" s="3107" customFormat="1">
      <c r="L4713" s="3109"/>
      <c r="M4713" s="3109"/>
      <c r="N4713" s="3109"/>
      <c r="P4713" s="2659"/>
    </row>
    <row r="4714" spans="12:16" s="3107" customFormat="1">
      <c r="L4714" s="3109"/>
      <c r="M4714" s="3109"/>
      <c r="N4714" s="3109"/>
      <c r="P4714" s="2659"/>
    </row>
    <row r="4715" spans="12:16" s="3107" customFormat="1">
      <c r="L4715" s="3109"/>
      <c r="M4715" s="3109"/>
      <c r="N4715" s="3109"/>
      <c r="P4715" s="2659"/>
    </row>
    <row r="4716" spans="12:16" s="3107" customFormat="1">
      <c r="L4716" s="3109"/>
      <c r="M4716" s="3109"/>
      <c r="N4716" s="3109"/>
      <c r="P4716" s="2659"/>
    </row>
    <row r="4717" spans="12:16" s="3107" customFormat="1">
      <c r="L4717" s="3109"/>
      <c r="M4717" s="3109"/>
      <c r="N4717" s="3109"/>
      <c r="P4717" s="2659"/>
    </row>
    <row r="4718" spans="12:16" s="3107" customFormat="1">
      <c r="L4718" s="3109"/>
      <c r="M4718" s="3109"/>
      <c r="N4718" s="3109"/>
      <c r="P4718" s="2659"/>
    </row>
    <row r="4719" spans="12:16" s="3107" customFormat="1">
      <c r="L4719" s="3109"/>
      <c r="M4719" s="3109"/>
      <c r="N4719" s="3109"/>
      <c r="P4719" s="2659"/>
    </row>
    <row r="4720" spans="12:16" s="3107" customFormat="1">
      <c r="L4720" s="3109"/>
      <c r="M4720" s="3109"/>
      <c r="N4720" s="3109"/>
      <c r="P4720" s="2659"/>
    </row>
    <row r="4721" spans="12:16" s="3107" customFormat="1">
      <c r="L4721" s="3109"/>
      <c r="M4721" s="3109"/>
      <c r="N4721" s="3109"/>
      <c r="P4721" s="2659"/>
    </row>
    <row r="4722" spans="12:16" s="3107" customFormat="1">
      <c r="L4722" s="3109"/>
      <c r="M4722" s="3109"/>
      <c r="N4722" s="3109"/>
      <c r="P4722" s="2659"/>
    </row>
    <row r="4723" spans="12:16" s="3107" customFormat="1">
      <c r="L4723" s="3109"/>
      <c r="M4723" s="3109"/>
      <c r="N4723" s="3109"/>
      <c r="P4723" s="2659"/>
    </row>
    <row r="4724" spans="12:16" s="3107" customFormat="1">
      <c r="L4724" s="3109"/>
      <c r="M4724" s="3109"/>
      <c r="N4724" s="3109"/>
      <c r="P4724" s="2659"/>
    </row>
    <row r="4725" spans="12:16" s="3107" customFormat="1">
      <c r="L4725" s="3109"/>
      <c r="M4725" s="3109"/>
      <c r="N4725" s="3109"/>
      <c r="P4725" s="2659"/>
    </row>
    <row r="4726" spans="12:16" s="3107" customFormat="1">
      <c r="L4726" s="3109"/>
      <c r="M4726" s="3109"/>
      <c r="N4726" s="3109"/>
      <c r="P4726" s="2659"/>
    </row>
    <row r="4727" spans="12:16" s="3107" customFormat="1">
      <c r="L4727" s="3109"/>
      <c r="M4727" s="3109"/>
      <c r="N4727" s="3109"/>
      <c r="P4727" s="2659"/>
    </row>
    <row r="4728" spans="12:16" s="3107" customFormat="1">
      <c r="L4728" s="3109"/>
      <c r="M4728" s="3109"/>
      <c r="N4728" s="3109"/>
      <c r="P4728" s="2659"/>
    </row>
    <row r="4729" spans="12:16" s="3107" customFormat="1">
      <c r="L4729" s="3109"/>
      <c r="M4729" s="3109"/>
      <c r="N4729" s="3109"/>
      <c r="P4729" s="2659"/>
    </row>
    <row r="4730" spans="12:16" s="3107" customFormat="1">
      <c r="L4730" s="3109"/>
      <c r="M4730" s="3109"/>
      <c r="N4730" s="3109"/>
      <c r="P4730" s="2659"/>
    </row>
    <row r="4731" spans="12:16" s="3107" customFormat="1">
      <c r="L4731" s="3109"/>
      <c r="M4731" s="3109"/>
      <c r="N4731" s="3109"/>
      <c r="P4731" s="2659"/>
    </row>
    <row r="4732" spans="12:16" s="3107" customFormat="1">
      <c r="L4732" s="3109"/>
      <c r="M4732" s="3109"/>
      <c r="N4732" s="3109"/>
      <c r="P4732" s="2659"/>
    </row>
    <row r="4733" spans="12:16" s="3107" customFormat="1">
      <c r="L4733" s="3109"/>
      <c r="M4733" s="3109"/>
      <c r="N4733" s="3109"/>
      <c r="P4733" s="2659"/>
    </row>
    <row r="4734" spans="12:16" s="3107" customFormat="1">
      <c r="L4734" s="3109"/>
      <c r="M4734" s="3109"/>
      <c r="N4734" s="3109"/>
      <c r="P4734" s="2659"/>
    </row>
    <row r="4735" spans="12:16" s="3107" customFormat="1">
      <c r="L4735" s="3109"/>
      <c r="M4735" s="3109"/>
      <c r="N4735" s="3109"/>
      <c r="P4735" s="2659"/>
    </row>
    <row r="4736" spans="12:16" s="3107" customFormat="1">
      <c r="L4736" s="3109"/>
      <c r="M4736" s="3109"/>
      <c r="N4736" s="3109"/>
      <c r="P4736" s="2659"/>
    </row>
    <row r="4737" spans="12:16" s="3107" customFormat="1">
      <c r="L4737" s="3109"/>
      <c r="M4737" s="3109"/>
      <c r="N4737" s="3109"/>
      <c r="P4737" s="2659"/>
    </row>
    <row r="4738" spans="12:16" s="3107" customFormat="1">
      <c r="L4738" s="3109"/>
      <c r="M4738" s="3109"/>
      <c r="N4738" s="3109"/>
      <c r="P4738" s="2659"/>
    </row>
    <row r="4739" spans="12:16" s="3107" customFormat="1">
      <c r="L4739" s="3109"/>
      <c r="M4739" s="3109"/>
      <c r="N4739" s="3109"/>
      <c r="P4739" s="2659"/>
    </row>
    <row r="4740" spans="12:16" s="3107" customFormat="1">
      <c r="L4740" s="3109"/>
      <c r="M4740" s="3109"/>
      <c r="N4740" s="3109"/>
      <c r="P4740" s="2659"/>
    </row>
    <row r="4741" spans="12:16" s="3107" customFormat="1">
      <c r="L4741" s="3109"/>
      <c r="M4741" s="3109"/>
      <c r="N4741" s="3109"/>
      <c r="P4741" s="2659"/>
    </row>
    <row r="4742" spans="12:16" s="3107" customFormat="1">
      <c r="L4742" s="3109"/>
      <c r="M4742" s="3109"/>
      <c r="N4742" s="3109"/>
      <c r="P4742" s="2659"/>
    </row>
    <row r="4743" spans="12:16" s="3107" customFormat="1">
      <c r="L4743" s="3109"/>
      <c r="M4743" s="3109"/>
      <c r="N4743" s="3109"/>
      <c r="P4743" s="2659"/>
    </row>
    <row r="4744" spans="12:16" s="3107" customFormat="1">
      <c r="L4744" s="3109"/>
      <c r="M4744" s="3109"/>
      <c r="N4744" s="3109"/>
      <c r="P4744" s="2659"/>
    </row>
    <row r="4745" spans="12:16" s="3107" customFormat="1">
      <c r="L4745" s="3109"/>
      <c r="M4745" s="3109"/>
      <c r="N4745" s="3109"/>
      <c r="P4745" s="2659"/>
    </row>
    <row r="4746" spans="12:16" s="3107" customFormat="1">
      <c r="L4746" s="3109"/>
      <c r="M4746" s="3109"/>
      <c r="N4746" s="3109"/>
      <c r="P4746" s="2659"/>
    </row>
    <row r="4747" spans="12:16" s="3107" customFormat="1">
      <c r="L4747" s="3109"/>
      <c r="M4747" s="3109"/>
      <c r="N4747" s="3109"/>
      <c r="P4747" s="2659"/>
    </row>
    <row r="4748" spans="12:16" s="3107" customFormat="1">
      <c r="L4748" s="3109"/>
      <c r="M4748" s="3109"/>
      <c r="N4748" s="3109"/>
      <c r="P4748" s="2659"/>
    </row>
    <row r="4749" spans="12:16" s="3107" customFormat="1">
      <c r="L4749" s="3109"/>
      <c r="M4749" s="3109"/>
      <c r="N4749" s="3109"/>
      <c r="P4749" s="2659"/>
    </row>
    <row r="4750" spans="12:16" s="3107" customFormat="1">
      <c r="L4750" s="3109"/>
      <c r="M4750" s="3109"/>
      <c r="N4750" s="3109"/>
      <c r="P4750" s="2659"/>
    </row>
    <row r="4751" spans="12:16" s="3107" customFormat="1">
      <c r="L4751" s="3109"/>
      <c r="M4751" s="3109"/>
      <c r="N4751" s="3109"/>
      <c r="P4751" s="2659"/>
    </row>
    <row r="4752" spans="12:16" s="3107" customFormat="1">
      <c r="L4752" s="3109"/>
      <c r="M4752" s="3109"/>
      <c r="N4752" s="3109"/>
      <c r="P4752" s="2659"/>
    </row>
    <row r="4753" spans="12:16" s="3107" customFormat="1">
      <c r="L4753" s="3109"/>
      <c r="M4753" s="3109"/>
      <c r="N4753" s="3109"/>
      <c r="P4753" s="2659"/>
    </row>
    <row r="4754" spans="12:16" s="3107" customFormat="1">
      <c r="L4754" s="3109"/>
      <c r="M4754" s="3109"/>
      <c r="N4754" s="3109"/>
      <c r="P4754" s="2659"/>
    </row>
    <row r="4755" spans="12:16" s="3107" customFormat="1">
      <c r="L4755" s="3109"/>
      <c r="M4755" s="3109"/>
      <c r="N4755" s="3109"/>
      <c r="P4755" s="2659"/>
    </row>
    <row r="4756" spans="12:16" s="3107" customFormat="1">
      <c r="L4756" s="3109"/>
      <c r="M4756" s="3109"/>
      <c r="N4756" s="3109"/>
      <c r="P4756" s="2659"/>
    </row>
    <row r="4757" spans="12:16" s="3107" customFormat="1">
      <c r="L4757" s="3109"/>
      <c r="M4757" s="3109"/>
      <c r="N4757" s="3109"/>
      <c r="P4757" s="2659"/>
    </row>
    <row r="4758" spans="12:16" s="3107" customFormat="1">
      <c r="L4758" s="3109"/>
      <c r="M4758" s="3109"/>
      <c r="N4758" s="3109"/>
      <c r="P4758" s="2659"/>
    </row>
    <row r="4759" spans="12:16" s="3107" customFormat="1">
      <c r="L4759" s="3109"/>
      <c r="M4759" s="3109"/>
      <c r="N4759" s="3109"/>
      <c r="P4759" s="2659"/>
    </row>
    <row r="4760" spans="12:16" s="3107" customFormat="1">
      <c r="L4760" s="3109"/>
      <c r="M4760" s="3109"/>
      <c r="N4760" s="3109"/>
      <c r="P4760" s="2659"/>
    </row>
    <row r="4761" spans="12:16" s="3107" customFormat="1">
      <c r="L4761" s="3109"/>
      <c r="M4761" s="3109"/>
      <c r="N4761" s="3109"/>
      <c r="P4761" s="2659"/>
    </row>
    <row r="4762" spans="12:16" s="3107" customFormat="1">
      <c r="L4762" s="3109"/>
      <c r="M4762" s="3109"/>
      <c r="N4762" s="3109"/>
      <c r="P4762" s="2659"/>
    </row>
    <row r="4763" spans="12:16" s="3107" customFormat="1">
      <c r="L4763" s="3109"/>
      <c r="M4763" s="3109"/>
      <c r="N4763" s="3109"/>
      <c r="P4763" s="2659"/>
    </row>
    <row r="4764" spans="12:16" s="3107" customFormat="1">
      <c r="L4764" s="3109"/>
      <c r="M4764" s="3109"/>
      <c r="N4764" s="3109"/>
      <c r="P4764" s="2659"/>
    </row>
    <row r="4765" spans="12:16" s="3107" customFormat="1">
      <c r="L4765" s="3109"/>
      <c r="M4765" s="3109"/>
      <c r="N4765" s="3109"/>
      <c r="P4765" s="2659"/>
    </row>
    <row r="4766" spans="12:16" s="3107" customFormat="1">
      <c r="L4766" s="3109"/>
      <c r="M4766" s="3109"/>
      <c r="N4766" s="3109"/>
      <c r="P4766" s="2659"/>
    </row>
    <row r="4767" spans="12:16" s="3107" customFormat="1">
      <c r="L4767" s="3109"/>
      <c r="M4767" s="3109"/>
      <c r="N4767" s="3109"/>
      <c r="P4767" s="2659"/>
    </row>
    <row r="4768" spans="12:16" s="3107" customFormat="1">
      <c r="L4768" s="3109"/>
      <c r="M4768" s="3109"/>
      <c r="N4768" s="3109"/>
      <c r="P4768" s="2659"/>
    </row>
    <row r="4769" spans="12:16" s="3107" customFormat="1">
      <c r="L4769" s="3109"/>
      <c r="M4769" s="3109"/>
      <c r="N4769" s="3109"/>
      <c r="P4769" s="2659"/>
    </row>
    <row r="4770" spans="12:16" s="3107" customFormat="1">
      <c r="L4770" s="3109"/>
      <c r="M4770" s="3109"/>
      <c r="N4770" s="3109"/>
      <c r="P4770" s="2659"/>
    </row>
    <row r="4771" spans="12:16" s="3107" customFormat="1">
      <c r="L4771" s="3109"/>
      <c r="M4771" s="3109"/>
      <c r="N4771" s="3109"/>
      <c r="P4771" s="2659"/>
    </row>
    <row r="4772" spans="12:16" s="3107" customFormat="1">
      <c r="L4772" s="3109"/>
      <c r="M4772" s="3109"/>
      <c r="N4772" s="3109"/>
      <c r="P4772" s="2659"/>
    </row>
    <row r="4773" spans="12:16" s="3107" customFormat="1">
      <c r="L4773" s="3109"/>
      <c r="M4773" s="3109"/>
      <c r="N4773" s="3109"/>
      <c r="P4773" s="2659"/>
    </row>
    <row r="4774" spans="12:16" s="3107" customFormat="1">
      <c r="L4774" s="3109"/>
      <c r="M4774" s="3109"/>
      <c r="N4774" s="3109"/>
      <c r="P4774" s="2659"/>
    </row>
    <row r="4775" spans="12:16" s="3107" customFormat="1">
      <c r="L4775" s="3109"/>
      <c r="M4775" s="3109"/>
      <c r="N4775" s="3109"/>
      <c r="P4775" s="2659"/>
    </row>
    <row r="4776" spans="12:16" s="3107" customFormat="1">
      <c r="L4776" s="3109"/>
      <c r="M4776" s="3109"/>
      <c r="N4776" s="3109"/>
      <c r="P4776" s="2659"/>
    </row>
    <row r="4777" spans="12:16" s="3107" customFormat="1">
      <c r="L4777" s="3109"/>
      <c r="M4777" s="3109"/>
      <c r="N4777" s="3109"/>
      <c r="P4777" s="2659"/>
    </row>
    <row r="4778" spans="12:16" s="3107" customFormat="1">
      <c r="L4778" s="3109"/>
      <c r="M4778" s="3109"/>
      <c r="N4778" s="3109"/>
      <c r="P4778" s="2659"/>
    </row>
    <row r="4779" spans="12:16" s="3107" customFormat="1">
      <c r="L4779" s="3109"/>
      <c r="M4779" s="3109"/>
      <c r="N4779" s="3109"/>
      <c r="P4779" s="2659"/>
    </row>
    <row r="4780" spans="12:16" s="3107" customFormat="1">
      <c r="L4780" s="3109"/>
      <c r="M4780" s="3109"/>
      <c r="N4780" s="3109"/>
      <c r="P4780" s="2659"/>
    </row>
    <row r="4781" spans="12:16" s="3107" customFormat="1">
      <c r="L4781" s="3109"/>
      <c r="M4781" s="3109"/>
      <c r="N4781" s="3109"/>
      <c r="P4781" s="2659"/>
    </row>
    <row r="4782" spans="12:16" s="3107" customFormat="1">
      <c r="L4782" s="3109"/>
      <c r="M4782" s="3109"/>
      <c r="N4782" s="3109"/>
      <c r="P4782" s="2659"/>
    </row>
    <row r="4783" spans="12:16" s="3107" customFormat="1">
      <c r="L4783" s="3109"/>
      <c r="M4783" s="3109"/>
      <c r="N4783" s="3109"/>
      <c r="P4783" s="2659"/>
    </row>
    <row r="4784" spans="12:16" s="3107" customFormat="1">
      <c r="L4784" s="3109"/>
      <c r="M4784" s="3109"/>
      <c r="N4784" s="3109"/>
      <c r="P4784" s="2659"/>
    </row>
    <row r="4785" spans="12:16" s="3107" customFormat="1">
      <c r="L4785" s="3109"/>
      <c r="M4785" s="3109"/>
      <c r="N4785" s="3109"/>
      <c r="P4785" s="2659"/>
    </row>
    <row r="4786" spans="12:16" s="3107" customFormat="1">
      <c r="L4786" s="3109"/>
      <c r="M4786" s="3109"/>
      <c r="N4786" s="3109"/>
      <c r="P4786" s="2659"/>
    </row>
    <row r="4787" spans="12:16" s="3107" customFormat="1">
      <c r="L4787" s="3109"/>
      <c r="M4787" s="3109"/>
      <c r="N4787" s="3109"/>
      <c r="P4787" s="2659"/>
    </row>
    <row r="4788" spans="12:16" s="3107" customFormat="1">
      <c r="L4788" s="3109"/>
      <c r="M4788" s="3109"/>
      <c r="N4788" s="3109"/>
      <c r="P4788" s="2659"/>
    </row>
    <row r="4789" spans="12:16" s="3107" customFormat="1">
      <c r="L4789" s="3109"/>
      <c r="M4789" s="3109"/>
      <c r="N4789" s="3109"/>
      <c r="P4789" s="2659"/>
    </row>
    <row r="4790" spans="12:16" s="3107" customFormat="1">
      <c r="L4790" s="3109"/>
      <c r="M4790" s="3109"/>
      <c r="N4790" s="3109"/>
      <c r="P4790" s="2659"/>
    </row>
    <row r="4791" spans="12:16" s="3107" customFormat="1">
      <c r="L4791" s="3109"/>
      <c r="M4791" s="3109"/>
      <c r="N4791" s="3109"/>
      <c r="P4791" s="2659"/>
    </row>
    <row r="4792" spans="12:16" s="3107" customFormat="1">
      <c r="L4792" s="3109"/>
      <c r="M4792" s="3109"/>
      <c r="N4792" s="3109"/>
      <c r="P4792" s="2659"/>
    </row>
    <row r="4793" spans="12:16" s="3107" customFormat="1">
      <c r="L4793" s="3109"/>
      <c r="M4793" s="3109"/>
      <c r="N4793" s="3109"/>
      <c r="P4793" s="2659"/>
    </row>
    <row r="4794" spans="12:16" s="3107" customFormat="1">
      <c r="L4794" s="3109"/>
      <c r="M4794" s="3109"/>
      <c r="N4794" s="3109"/>
      <c r="P4794" s="2659"/>
    </row>
    <row r="4795" spans="12:16" s="3107" customFormat="1">
      <c r="L4795" s="3109"/>
      <c r="M4795" s="3109"/>
      <c r="N4795" s="3109"/>
      <c r="P4795" s="2659"/>
    </row>
    <row r="4796" spans="12:16" s="3107" customFormat="1">
      <c r="L4796" s="3109"/>
      <c r="M4796" s="3109"/>
      <c r="N4796" s="3109"/>
      <c r="P4796" s="2659"/>
    </row>
    <row r="4797" spans="12:16" s="3107" customFormat="1">
      <c r="L4797" s="3109"/>
      <c r="M4797" s="3109"/>
      <c r="N4797" s="3109"/>
      <c r="P4797" s="2659"/>
    </row>
    <row r="4798" spans="12:16" s="3107" customFormat="1">
      <c r="L4798" s="3109"/>
      <c r="M4798" s="3109"/>
      <c r="N4798" s="3109"/>
      <c r="P4798" s="2659"/>
    </row>
    <row r="4799" spans="12:16" s="3107" customFormat="1">
      <c r="L4799" s="3109"/>
      <c r="M4799" s="3109"/>
      <c r="N4799" s="3109"/>
      <c r="P4799" s="2659"/>
    </row>
    <row r="4800" spans="12:16" s="3107" customFormat="1">
      <c r="L4800" s="3109"/>
      <c r="M4800" s="3109"/>
      <c r="N4800" s="3109"/>
      <c r="P4800" s="2659"/>
    </row>
    <row r="4801" spans="12:16" s="3107" customFormat="1">
      <c r="L4801" s="3109"/>
      <c r="M4801" s="3109"/>
      <c r="N4801" s="3109"/>
      <c r="P4801" s="2659"/>
    </row>
    <row r="4802" spans="12:16" s="3107" customFormat="1">
      <c r="L4802" s="3109"/>
      <c r="M4802" s="3109"/>
      <c r="N4802" s="3109"/>
      <c r="P4802" s="2659"/>
    </row>
    <row r="4803" spans="12:16" s="3107" customFormat="1">
      <c r="L4803" s="3109"/>
      <c r="M4803" s="3109"/>
      <c r="N4803" s="3109"/>
      <c r="P4803" s="2659"/>
    </row>
    <row r="4804" spans="12:16" s="3107" customFormat="1">
      <c r="L4804" s="3109"/>
      <c r="M4804" s="3109"/>
      <c r="N4804" s="3109"/>
      <c r="P4804" s="2659"/>
    </row>
    <row r="4805" spans="12:16" s="3107" customFormat="1">
      <c r="L4805" s="3109"/>
      <c r="M4805" s="3109"/>
      <c r="N4805" s="3109"/>
      <c r="P4805" s="2659"/>
    </row>
    <row r="4806" spans="12:16" s="3107" customFormat="1">
      <c r="L4806" s="3109"/>
      <c r="M4806" s="3109"/>
      <c r="N4806" s="3109"/>
      <c r="P4806" s="2659"/>
    </row>
    <row r="4807" spans="12:16" s="3107" customFormat="1">
      <c r="L4807" s="3109"/>
      <c r="M4807" s="3109"/>
      <c r="N4807" s="3109"/>
      <c r="P4807" s="2659"/>
    </row>
    <row r="4808" spans="12:16" s="3107" customFormat="1">
      <c r="L4808" s="3109"/>
      <c r="M4808" s="3109"/>
      <c r="N4808" s="3109"/>
      <c r="P4808" s="2659"/>
    </row>
    <row r="4809" spans="12:16" s="3107" customFormat="1">
      <c r="L4809" s="3109"/>
      <c r="M4809" s="3109"/>
      <c r="N4809" s="3109"/>
      <c r="P4809" s="2659"/>
    </row>
    <row r="4810" spans="12:16" s="3107" customFormat="1">
      <c r="L4810" s="3109"/>
      <c r="M4810" s="3109"/>
      <c r="N4810" s="3109"/>
      <c r="P4810" s="2659"/>
    </row>
    <row r="4811" spans="12:16" s="3107" customFormat="1">
      <c r="L4811" s="3109"/>
      <c r="M4811" s="3109"/>
      <c r="N4811" s="3109"/>
      <c r="P4811" s="2659"/>
    </row>
    <row r="4812" spans="12:16" s="3107" customFormat="1">
      <c r="L4812" s="3109"/>
      <c r="M4812" s="3109"/>
      <c r="N4812" s="3109"/>
      <c r="P4812" s="2659"/>
    </row>
    <row r="4813" spans="12:16" s="3107" customFormat="1">
      <c r="L4813" s="3109"/>
      <c r="M4813" s="3109"/>
      <c r="N4813" s="3109"/>
      <c r="P4813" s="2659"/>
    </row>
    <row r="4814" spans="12:16" s="3107" customFormat="1">
      <c r="L4814" s="3109"/>
      <c r="M4814" s="3109"/>
      <c r="N4814" s="3109"/>
      <c r="P4814" s="2659"/>
    </row>
    <row r="4815" spans="12:16" s="3107" customFormat="1">
      <c r="L4815" s="3109"/>
      <c r="M4815" s="3109"/>
      <c r="N4815" s="3109"/>
      <c r="P4815" s="2659"/>
    </row>
    <row r="4816" spans="12:16" s="3107" customFormat="1">
      <c r="L4816" s="3109"/>
      <c r="M4816" s="3109"/>
      <c r="N4816" s="3109"/>
      <c r="P4816" s="2659"/>
    </row>
    <row r="4817" spans="12:16" s="3107" customFormat="1">
      <c r="L4817" s="3109"/>
      <c r="M4817" s="3109"/>
      <c r="N4817" s="3109"/>
      <c r="P4817" s="2659"/>
    </row>
    <row r="4818" spans="12:16" s="3107" customFormat="1">
      <c r="L4818" s="3109"/>
      <c r="M4818" s="3109"/>
      <c r="N4818" s="3109"/>
      <c r="P4818" s="2659"/>
    </row>
    <row r="4819" spans="12:16" s="3107" customFormat="1">
      <c r="L4819" s="3109"/>
      <c r="M4819" s="3109"/>
      <c r="N4819" s="3109"/>
      <c r="P4819" s="2659"/>
    </row>
    <row r="4820" spans="12:16" s="3107" customFormat="1">
      <c r="L4820" s="3109"/>
      <c r="M4820" s="3109"/>
      <c r="N4820" s="3109"/>
      <c r="P4820" s="2659"/>
    </row>
    <row r="4821" spans="12:16" s="3107" customFormat="1">
      <c r="L4821" s="3109"/>
      <c r="M4821" s="3109"/>
      <c r="N4821" s="3109"/>
      <c r="P4821" s="2659"/>
    </row>
    <row r="4822" spans="12:16" s="3107" customFormat="1">
      <c r="L4822" s="3109"/>
      <c r="M4822" s="3109"/>
      <c r="N4822" s="3109"/>
      <c r="P4822" s="2659"/>
    </row>
    <row r="4823" spans="12:16" s="3107" customFormat="1">
      <c r="L4823" s="3109"/>
      <c r="M4823" s="3109"/>
      <c r="N4823" s="3109"/>
      <c r="P4823" s="2659"/>
    </row>
    <row r="4824" spans="12:16" s="3107" customFormat="1">
      <c r="L4824" s="3109"/>
      <c r="M4824" s="3109"/>
      <c r="N4824" s="3109"/>
      <c r="P4824" s="2659"/>
    </row>
    <row r="4825" spans="12:16" s="3107" customFormat="1">
      <c r="L4825" s="3109"/>
      <c r="M4825" s="3109"/>
      <c r="N4825" s="3109"/>
      <c r="P4825" s="2659"/>
    </row>
    <row r="4826" spans="12:16" s="3107" customFormat="1">
      <c r="L4826" s="3109"/>
      <c r="M4826" s="3109"/>
      <c r="N4826" s="3109"/>
      <c r="P4826" s="2659"/>
    </row>
    <row r="4827" spans="12:16" s="3107" customFormat="1">
      <c r="L4827" s="3109"/>
      <c r="M4827" s="3109"/>
      <c r="N4827" s="3109"/>
      <c r="P4827" s="2659"/>
    </row>
    <row r="4828" spans="12:16" s="3107" customFormat="1">
      <c r="L4828" s="3109"/>
      <c r="M4828" s="3109"/>
      <c r="N4828" s="3109"/>
      <c r="P4828" s="2659"/>
    </row>
    <row r="4829" spans="12:16" s="3107" customFormat="1">
      <c r="L4829" s="3109"/>
      <c r="M4829" s="3109"/>
      <c r="N4829" s="3109"/>
      <c r="P4829" s="2659"/>
    </row>
    <row r="4830" spans="12:16" s="3107" customFormat="1">
      <c r="L4830" s="3109"/>
      <c r="M4830" s="3109"/>
      <c r="N4830" s="3109"/>
      <c r="P4830" s="2659"/>
    </row>
    <row r="4831" spans="12:16" s="3107" customFormat="1">
      <c r="L4831" s="3109"/>
      <c r="M4831" s="3109"/>
      <c r="N4831" s="3109"/>
      <c r="P4831" s="2659"/>
    </row>
    <row r="4832" spans="12:16" s="3107" customFormat="1">
      <c r="L4832" s="3109"/>
      <c r="M4832" s="3109"/>
      <c r="N4832" s="3109"/>
      <c r="P4832" s="2659"/>
    </row>
    <row r="4833" spans="12:16" s="3107" customFormat="1">
      <c r="L4833" s="3109"/>
      <c r="M4833" s="3109"/>
      <c r="N4833" s="3109"/>
      <c r="P4833" s="2659"/>
    </row>
    <row r="4834" spans="12:16" s="3107" customFormat="1">
      <c r="L4834" s="3109"/>
      <c r="M4834" s="3109"/>
      <c r="N4834" s="3109"/>
      <c r="P4834" s="2659"/>
    </row>
    <row r="4835" spans="12:16" s="3107" customFormat="1">
      <c r="L4835" s="3109"/>
      <c r="M4835" s="3109"/>
      <c r="N4835" s="3109"/>
      <c r="P4835" s="2659"/>
    </row>
    <row r="4836" spans="12:16" s="3107" customFormat="1">
      <c r="L4836" s="3109"/>
      <c r="M4836" s="3109"/>
      <c r="N4836" s="3109"/>
      <c r="P4836" s="2659"/>
    </row>
    <row r="4837" spans="12:16" s="3107" customFormat="1">
      <c r="L4837" s="3109"/>
      <c r="M4837" s="3109"/>
      <c r="N4837" s="3109"/>
      <c r="P4837" s="2659"/>
    </row>
    <row r="4838" spans="12:16" s="3107" customFormat="1">
      <c r="L4838" s="3109"/>
      <c r="M4838" s="3109"/>
      <c r="N4838" s="3109"/>
      <c r="P4838" s="2659"/>
    </row>
    <row r="4839" spans="12:16" s="3107" customFormat="1">
      <c r="L4839" s="3109"/>
      <c r="M4839" s="3109"/>
      <c r="N4839" s="3109"/>
      <c r="P4839" s="2659"/>
    </row>
    <row r="4840" spans="12:16" s="3107" customFormat="1">
      <c r="L4840" s="3109"/>
      <c r="M4840" s="3109"/>
      <c r="N4840" s="3109"/>
      <c r="P4840" s="2659"/>
    </row>
    <row r="4841" spans="12:16" s="3107" customFormat="1">
      <c r="L4841" s="3109"/>
      <c r="M4841" s="3109"/>
      <c r="N4841" s="3109"/>
      <c r="P4841" s="2659"/>
    </row>
    <row r="4842" spans="12:16" s="3107" customFormat="1">
      <c r="L4842" s="3109"/>
      <c r="M4842" s="3109"/>
      <c r="N4842" s="3109"/>
      <c r="P4842" s="2659"/>
    </row>
    <row r="4843" spans="12:16" s="3107" customFormat="1">
      <c r="L4843" s="3109"/>
      <c r="M4843" s="3109"/>
      <c r="N4843" s="3109"/>
      <c r="P4843" s="2659"/>
    </row>
    <row r="4844" spans="12:16" s="3107" customFormat="1">
      <c r="L4844" s="3109"/>
      <c r="M4844" s="3109"/>
      <c r="N4844" s="3109"/>
      <c r="P4844" s="2659"/>
    </row>
    <row r="4845" spans="12:16" s="3107" customFormat="1">
      <c r="L4845" s="3109"/>
      <c r="M4845" s="3109"/>
      <c r="N4845" s="3109"/>
      <c r="P4845" s="2659"/>
    </row>
    <row r="4846" spans="12:16" s="3107" customFormat="1">
      <c r="L4846" s="3109"/>
      <c r="M4846" s="3109"/>
      <c r="N4846" s="3109"/>
      <c r="P4846" s="2659"/>
    </row>
    <row r="4847" spans="12:16" s="3107" customFormat="1">
      <c r="L4847" s="3109"/>
      <c r="M4847" s="3109"/>
      <c r="N4847" s="3109"/>
      <c r="P4847" s="2659"/>
    </row>
    <row r="4848" spans="12:16" s="3107" customFormat="1">
      <c r="L4848" s="3109"/>
      <c r="M4848" s="3109"/>
      <c r="N4848" s="3109"/>
      <c r="P4848" s="2659"/>
    </row>
    <row r="4849" spans="12:16" s="3107" customFormat="1">
      <c r="L4849" s="3109"/>
      <c r="M4849" s="3109"/>
      <c r="N4849" s="3109"/>
      <c r="P4849" s="2659"/>
    </row>
    <row r="4850" spans="12:16" s="3107" customFormat="1">
      <c r="L4850" s="3109"/>
      <c r="M4850" s="3109"/>
      <c r="N4850" s="3109"/>
      <c r="P4850" s="2659"/>
    </row>
    <row r="4851" spans="12:16" s="3107" customFormat="1">
      <c r="L4851" s="3109"/>
      <c r="M4851" s="3109"/>
      <c r="N4851" s="3109"/>
      <c r="P4851" s="2659"/>
    </row>
    <row r="4852" spans="12:16" s="3107" customFormat="1">
      <c r="L4852" s="3109"/>
      <c r="M4852" s="3109"/>
      <c r="N4852" s="3109"/>
      <c r="P4852" s="2659"/>
    </row>
    <row r="4853" spans="12:16" s="3107" customFormat="1">
      <c r="L4853" s="3109"/>
      <c r="M4853" s="3109"/>
      <c r="N4853" s="3109"/>
      <c r="P4853" s="2659"/>
    </row>
    <row r="4854" spans="12:16" s="3107" customFormat="1">
      <c r="L4854" s="3109"/>
      <c r="M4854" s="3109"/>
      <c r="N4854" s="3109"/>
      <c r="P4854" s="2659"/>
    </row>
    <row r="4855" spans="12:16" s="3107" customFormat="1">
      <c r="L4855" s="3109"/>
      <c r="M4855" s="3109"/>
      <c r="N4855" s="3109"/>
      <c r="P4855" s="2659"/>
    </row>
    <row r="4856" spans="12:16" s="3107" customFormat="1">
      <c r="L4856" s="3109"/>
      <c r="M4856" s="3109"/>
      <c r="N4856" s="3109"/>
      <c r="P4856" s="2659"/>
    </row>
    <row r="4857" spans="12:16" s="3107" customFormat="1">
      <c r="L4857" s="3109"/>
      <c r="M4857" s="3109"/>
      <c r="N4857" s="3109"/>
      <c r="P4857" s="2659"/>
    </row>
    <row r="4858" spans="12:16" s="3107" customFormat="1">
      <c r="L4858" s="3109"/>
      <c r="M4858" s="3109"/>
      <c r="N4858" s="3109"/>
      <c r="P4858" s="2659"/>
    </row>
    <row r="4859" spans="12:16" s="3107" customFormat="1">
      <c r="L4859" s="3109"/>
      <c r="M4859" s="3109"/>
      <c r="N4859" s="3109"/>
      <c r="P4859" s="2659"/>
    </row>
    <row r="4860" spans="12:16" s="3107" customFormat="1">
      <c r="L4860" s="3109"/>
      <c r="M4860" s="3109"/>
      <c r="N4860" s="3109"/>
      <c r="P4860" s="2659"/>
    </row>
    <row r="4861" spans="12:16" s="3107" customFormat="1">
      <c r="L4861" s="3109"/>
      <c r="M4861" s="3109"/>
      <c r="N4861" s="3109"/>
      <c r="P4861" s="2659"/>
    </row>
    <row r="4862" spans="12:16" s="3107" customFormat="1">
      <c r="L4862" s="3109"/>
      <c r="M4862" s="3109"/>
      <c r="N4862" s="3109"/>
      <c r="P4862" s="2659"/>
    </row>
    <row r="4863" spans="12:16" s="3107" customFormat="1">
      <c r="L4863" s="3109"/>
      <c r="M4863" s="3109"/>
      <c r="N4863" s="3109"/>
      <c r="P4863" s="2659"/>
    </row>
    <row r="4864" spans="12:16" s="3107" customFormat="1">
      <c r="L4864" s="3109"/>
      <c r="M4864" s="3109"/>
      <c r="N4864" s="3109"/>
      <c r="P4864" s="2659"/>
    </row>
    <row r="4865" spans="12:16" s="3107" customFormat="1">
      <c r="L4865" s="3109"/>
      <c r="M4865" s="3109"/>
      <c r="N4865" s="3109"/>
      <c r="P4865" s="2659"/>
    </row>
    <row r="4866" spans="12:16" s="3107" customFormat="1">
      <c r="L4866" s="3109"/>
      <c r="M4866" s="3109"/>
      <c r="N4866" s="3109"/>
      <c r="P4866" s="2659"/>
    </row>
    <row r="4867" spans="12:16" s="3107" customFormat="1">
      <c r="L4867" s="3109"/>
      <c r="M4867" s="3109"/>
      <c r="N4867" s="3109"/>
      <c r="P4867" s="2659"/>
    </row>
    <row r="4868" spans="12:16" s="3107" customFormat="1">
      <c r="L4868" s="3109"/>
      <c r="M4868" s="3109"/>
      <c r="N4868" s="3109"/>
      <c r="P4868" s="2659"/>
    </row>
    <row r="4869" spans="12:16" s="3107" customFormat="1">
      <c r="L4869" s="3109"/>
      <c r="M4869" s="3109"/>
      <c r="N4869" s="3109"/>
      <c r="P4869" s="2659"/>
    </row>
    <row r="4870" spans="12:16" s="3107" customFormat="1">
      <c r="L4870" s="3109"/>
      <c r="M4870" s="3109"/>
      <c r="N4870" s="3109"/>
      <c r="P4870" s="2659"/>
    </row>
    <row r="4871" spans="12:16" s="3107" customFormat="1">
      <c r="L4871" s="3109"/>
      <c r="M4871" s="3109"/>
      <c r="N4871" s="3109"/>
      <c r="P4871" s="2659"/>
    </row>
    <row r="4872" spans="12:16" s="3107" customFormat="1">
      <c r="L4872" s="3109"/>
      <c r="M4872" s="3109"/>
      <c r="N4872" s="3109"/>
      <c r="P4872" s="2659"/>
    </row>
    <row r="4873" spans="12:16" s="3107" customFormat="1">
      <c r="L4873" s="3109"/>
      <c r="M4873" s="3109"/>
      <c r="N4873" s="3109"/>
      <c r="P4873" s="2659"/>
    </row>
    <row r="4874" spans="12:16" s="3107" customFormat="1">
      <c r="L4874" s="3109"/>
      <c r="M4874" s="3109"/>
      <c r="N4874" s="3109"/>
      <c r="P4874" s="2659"/>
    </row>
    <row r="4875" spans="12:16" s="3107" customFormat="1">
      <c r="L4875" s="3109"/>
      <c r="M4875" s="3109"/>
      <c r="N4875" s="3109"/>
      <c r="P4875" s="2659"/>
    </row>
    <row r="4876" spans="12:16" s="3107" customFormat="1">
      <c r="L4876" s="3109"/>
      <c r="M4876" s="3109"/>
      <c r="N4876" s="3109"/>
      <c r="P4876" s="2659"/>
    </row>
    <row r="4877" spans="12:16" s="3107" customFormat="1">
      <c r="L4877" s="3109"/>
      <c r="M4877" s="3109"/>
      <c r="N4877" s="3109"/>
      <c r="P4877" s="2659"/>
    </row>
    <row r="4878" spans="12:16" s="3107" customFormat="1">
      <c r="L4878" s="3109"/>
      <c r="M4878" s="3109"/>
      <c r="N4878" s="3109"/>
      <c r="P4878" s="2659"/>
    </row>
    <row r="4879" spans="12:16" s="3107" customFormat="1">
      <c r="L4879" s="3109"/>
      <c r="M4879" s="3109"/>
      <c r="N4879" s="3109"/>
      <c r="P4879" s="2659"/>
    </row>
    <row r="4880" spans="12:16" s="3107" customFormat="1">
      <c r="L4880" s="3109"/>
      <c r="M4880" s="3109"/>
      <c r="N4880" s="3109"/>
      <c r="P4880" s="2659"/>
    </row>
    <row r="4881" spans="12:16" s="3107" customFormat="1">
      <c r="L4881" s="3109"/>
      <c r="M4881" s="3109"/>
      <c r="N4881" s="3109"/>
      <c r="P4881" s="2659"/>
    </row>
    <row r="4882" spans="12:16" s="3107" customFormat="1">
      <c r="L4882" s="3109"/>
      <c r="M4882" s="3109"/>
      <c r="N4882" s="3109"/>
      <c r="P4882" s="2659"/>
    </row>
    <row r="4883" spans="12:16" s="3107" customFormat="1">
      <c r="L4883" s="3109"/>
      <c r="M4883" s="3109"/>
      <c r="N4883" s="3109"/>
      <c r="P4883" s="2659"/>
    </row>
    <row r="4884" spans="12:16" s="3107" customFormat="1">
      <c r="L4884" s="3109"/>
      <c r="M4884" s="3109"/>
      <c r="N4884" s="3109"/>
      <c r="P4884" s="2659"/>
    </row>
    <row r="4885" spans="12:16" s="3107" customFormat="1">
      <c r="L4885" s="3109"/>
      <c r="M4885" s="3109"/>
      <c r="N4885" s="3109"/>
      <c r="P4885" s="2659"/>
    </row>
    <row r="4886" spans="12:16" s="3107" customFormat="1">
      <c r="L4886" s="3109"/>
      <c r="M4886" s="3109"/>
      <c r="N4886" s="3109"/>
      <c r="P4886" s="2659"/>
    </row>
    <row r="4887" spans="12:16" s="3107" customFormat="1">
      <c r="L4887" s="3109"/>
      <c r="M4887" s="3109"/>
      <c r="N4887" s="3109"/>
      <c r="P4887" s="2659"/>
    </row>
    <row r="4888" spans="12:16" s="3107" customFormat="1">
      <c r="L4888" s="3109"/>
      <c r="M4888" s="3109"/>
      <c r="N4888" s="3109"/>
      <c r="P4888" s="2659"/>
    </row>
    <row r="4889" spans="12:16" s="3107" customFormat="1">
      <c r="L4889" s="3109"/>
      <c r="M4889" s="3109"/>
      <c r="N4889" s="3109"/>
      <c r="P4889" s="2659"/>
    </row>
    <row r="4890" spans="12:16" s="3107" customFormat="1">
      <c r="L4890" s="3109"/>
      <c r="M4890" s="3109"/>
      <c r="N4890" s="3109"/>
      <c r="P4890" s="2659"/>
    </row>
    <row r="4891" spans="12:16" s="3107" customFormat="1">
      <c r="L4891" s="3109"/>
      <c r="M4891" s="3109"/>
      <c r="N4891" s="3109"/>
      <c r="P4891" s="2659"/>
    </row>
    <row r="4892" spans="12:16" s="3107" customFormat="1">
      <c r="L4892" s="3109"/>
      <c r="M4892" s="3109"/>
      <c r="N4892" s="3109"/>
      <c r="P4892" s="2659"/>
    </row>
    <row r="4893" spans="12:16" s="3107" customFormat="1">
      <c r="L4893" s="3109"/>
      <c r="M4893" s="3109"/>
      <c r="N4893" s="3109"/>
      <c r="P4893" s="2659"/>
    </row>
    <row r="4894" spans="12:16" s="3107" customFormat="1">
      <c r="L4894" s="3109"/>
      <c r="M4894" s="3109"/>
      <c r="N4894" s="3109"/>
      <c r="P4894" s="2659"/>
    </row>
    <row r="4895" spans="12:16" s="3107" customFormat="1">
      <c r="L4895" s="3109"/>
      <c r="M4895" s="3109"/>
      <c r="N4895" s="3109"/>
      <c r="P4895" s="2659"/>
    </row>
    <row r="4896" spans="12:16" s="3107" customFormat="1">
      <c r="L4896" s="3109"/>
      <c r="M4896" s="3109"/>
      <c r="N4896" s="3109"/>
      <c r="P4896" s="2659"/>
    </row>
    <row r="4897" spans="12:16" s="3107" customFormat="1">
      <c r="L4897" s="3109"/>
      <c r="M4897" s="3109"/>
      <c r="N4897" s="3109"/>
      <c r="P4897" s="2659"/>
    </row>
    <row r="4898" spans="12:16" s="3107" customFormat="1">
      <c r="L4898" s="3109"/>
      <c r="M4898" s="3109"/>
      <c r="N4898" s="3109"/>
      <c r="P4898" s="2659"/>
    </row>
    <row r="4899" spans="12:16" s="3107" customFormat="1">
      <c r="L4899" s="3109"/>
      <c r="M4899" s="3109"/>
      <c r="N4899" s="3109"/>
      <c r="P4899" s="2659"/>
    </row>
    <row r="4900" spans="12:16" s="3107" customFormat="1">
      <c r="L4900" s="3109"/>
      <c r="M4900" s="3109"/>
      <c r="N4900" s="3109"/>
      <c r="P4900" s="2659"/>
    </row>
    <row r="4901" spans="12:16" s="3107" customFormat="1">
      <c r="L4901" s="3109"/>
      <c r="M4901" s="3109"/>
      <c r="N4901" s="3109"/>
      <c r="P4901" s="2659"/>
    </row>
    <row r="4902" spans="12:16" s="3107" customFormat="1">
      <c r="L4902" s="3109"/>
      <c r="M4902" s="3109"/>
      <c r="N4902" s="3109"/>
      <c r="P4902" s="2659"/>
    </row>
    <row r="4903" spans="12:16" s="3107" customFormat="1">
      <c r="L4903" s="3109"/>
      <c r="M4903" s="3109"/>
      <c r="N4903" s="3109"/>
      <c r="P4903" s="2659"/>
    </row>
    <row r="4904" spans="12:16" s="3107" customFormat="1">
      <c r="L4904" s="3109"/>
      <c r="M4904" s="3109"/>
      <c r="N4904" s="3109"/>
      <c r="P4904" s="2659"/>
    </row>
    <row r="4905" spans="12:16" s="3107" customFormat="1">
      <c r="L4905" s="3109"/>
      <c r="M4905" s="3109"/>
      <c r="N4905" s="3109"/>
      <c r="P4905" s="2659"/>
    </row>
    <row r="4906" spans="12:16" s="3107" customFormat="1">
      <c r="L4906" s="3109"/>
      <c r="M4906" s="3109"/>
      <c r="N4906" s="3109"/>
      <c r="P4906" s="2659"/>
    </row>
    <row r="4907" spans="12:16" s="3107" customFormat="1">
      <c r="L4907" s="3109"/>
      <c r="M4907" s="3109"/>
      <c r="N4907" s="3109"/>
      <c r="P4907" s="2659"/>
    </row>
    <row r="4908" spans="12:16" s="3107" customFormat="1">
      <c r="L4908" s="3109"/>
      <c r="M4908" s="3109"/>
      <c r="N4908" s="3109"/>
      <c r="P4908" s="2659"/>
    </row>
    <row r="4909" spans="12:16" s="3107" customFormat="1">
      <c r="L4909" s="3109"/>
      <c r="M4909" s="3109"/>
      <c r="N4909" s="3109"/>
      <c r="P4909" s="2659"/>
    </row>
    <row r="4910" spans="12:16" s="3107" customFormat="1">
      <c r="L4910" s="3109"/>
      <c r="M4910" s="3109"/>
      <c r="N4910" s="3109"/>
      <c r="P4910" s="2659"/>
    </row>
    <row r="4911" spans="12:16" s="3107" customFormat="1">
      <c r="L4911" s="3109"/>
      <c r="M4911" s="3109"/>
      <c r="N4911" s="3109"/>
      <c r="P4911" s="2659"/>
    </row>
    <row r="4912" spans="12:16" s="3107" customFormat="1">
      <c r="L4912" s="3109"/>
      <c r="M4912" s="3109"/>
      <c r="N4912" s="3109"/>
      <c r="P4912" s="2659"/>
    </row>
    <row r="4913" spans="12:16" s="3107" customFormat="1">
      <c r="L4913" s="3109"/>
      <c r="M4913" s="3109"/>
      <c r="N4913" s="3109"/>
      <c r="P4913" s="2659"/>
    </row>
    <row r="4914" spans="12:16" s="3107" customFormat="1">
      <c r="L4914" s="3109"/>
      <c r="M4914" s="3109"/>
      <c r="N4914" s="3109"/>
      <c r="P4914" s="2659"/>
    </row>
    <row r="4915" spans="12:16" s="3107" customFormat="1">
      <c r="L4915" s="3109"/>
      <c r="M4915" s="3109"/>
      <c r="N4915" s="3109"/>
      <c r="P4915" s="2659"/>
    </row>
    <row r="4916" spans="12:16" s="3107" customFormat="1">
      <c r="L4916" s="3109"/>
      <c r="M4916" s="3109"/>
      <c r="N4916" s="3109"/>
      <c r="P4916" s="2659"/>
    </row>
    <row r="4917" spans="12:16" s="3107" customFormat="1">
      <c r="L4917" s="3109"/>
      <c r="M4917" s="3109"/>
      <c r="N4917" s="3109"/>
      <c r="P4917" s="2659"/>
    </row>
    <row r="4918" spans="12:16" s="3107" customFormat="1">
      <c r="L4918" s="3109"/>
      <c r="M4918" s="3109"/>
      <c r="N4918" s="3109"/>
      <c r="P4918" s="2659"/>
    </row>
    <row r="4919" spans="12:16" s="3107" customFormat="1">
      <c r="L4919" s="3109"/>
      <c r="M4919" s="3109"/>
      <c r="N4919" s="3109"/>
      <c r="P4919" s="2659"/>
    </row>
    <row r="4920" spans="12:16" s="3107" customFormat="1">
      <c r="L4920" s="3109"/>
      <c r="M4920" s="3109"/>
      <c r="N4920" s="3109"/>
      <c r="P4920" s="2659"/>
    </row>
    <row r="4921" spans="12:16" s="3107" customFormat="1">
      <c r="L4921" s="3109"/>
      <c r="M4921" s="3109"/>
      <c r="N4921" s="3109"/>
      <c r="P4921" s="2659"/>
    </row>
    <row r="4922" spans="12:16" s="3107" customFormat="1">
      <c r="L4922" s="3109"/>
      <c r="M4922" s="3109"/>
      <c r="N4922" s="3109"/>
      <c r="P4922" s="2659"/>
    </row>
    <row r="4923" spans="12:16" s="3107" customFormat="1">
      <c r="L4923" s="3109"/>
      <c r="M4923" s="3109"/>
      <c r="N4923" s="3109"/>
      <c r="P4923" s="2659"/>
    </row>
    <row r="4924" spans="12:16" s="3107" customFormat="1">
      <c r="L4924" s="3109"/>
      <c r="M4924" s="3109"/>
      <c r="N4924" s="3109"/>
      <c r="P4924" s="2659"/>
    </row>
    <row r="4925" spans="12:16" s="3107" customFormat="1">
      <c r="L4925" s="3109"/>
      <c r="M4925" s="3109"/>
      <c r="N4925" s="3109"/>
      <c r="P4925" s="2659"/>
    </row>
    <row r="4926" spans="12:16" s="3107" customFormat="1">
      <c r="L4926" s="3109"/>
      <c r="M4926" s="3109"/>
      <c r="N4926" s="3109"/>
      <c r="P4926" s="2659"/>
    </row>
    <row r="4927" spans="12:16" s="3107" customFormat="1">
      <c r="L4927" s="3109"/>
      <c r="M4927" s="3109"/>
      <c r="N4927" s="3109"/>
      <c r="P4927" s="2659"/>
    </row>
    <row r="4928" spans="12:16" s="3107" customFormat="1">
      <c r="L4928" s="3109"/>
      <c r="M4928" s="3109"/>
      <c r="N4928" s="3109"/>
      <c r="P4928" s="2659"/>
    </row>
    <row r="4929" spans="12:16" s="3107" customFormat="1">
      <c r="L4929" s="3109"/>
      <c r="M4929" s="3109"/>
      <c r="N4929" s="3109"/>
      <c r="P4929" s="2659"/>
    </row>
    <row r="4930" spans="12:16" s="3107" customFormat="1">
      <c r="L4930" s="3109"/>
      <c r="M4930" s="3109"/>
      <c r="N4930" s="3109"/>
      <c r="P4930" s="2659"/>
    </row>
    <row r="4931" spans="12:16" s="3107" customFormat="1">
      <c r="L4931" s="3109"/>
      <c r="M4931" s="3109"/>
      <c r="N4931" s="3109"/>
      <c r="P4931" s="2659"/>
    </row>
    <row r="4932" spans="12:16" s="3107" customFormat="1">
      <c r="L4932" s="3109"/>
      <c r="M4932" s="3109"/>
      <c r="N4932" s="3109"/>
      <c r="P4932" s="2659"/>
    </row>
    <row r="4933" spans="12:16" s="3107" customFormat="1">
      <c r="L4933" s="3109"/>
      <c r="M4933" s="3109"/>
      <c r="N4933" s="3109"/>
      <c r="P4933" s="2659"/>
    </row>
    <row r="4934" spans="12:16" s="3107" customFormat="1">
      <c r="L4934" s="3109"/>
      <c r="M4934" s="3109"/>
      <c r="N4934" s="3109"/>
      <c r="P4934" s="2659"/>
    </row>
    <row r="4935" spans="12:16" s="3107" customFormat="1">
      <c r="L4935" s="3109"/>
      <c r="M4935" s="3109"/>
      <c r="N4935" s="3109"/>
      <c r="P4935" s="2659"/>
    </row>
    <row r="4936" spans="12:16" s="3107" customFormat="1">
      <c r="L4936" s="3109"/>
      <c r="M4936" s="3109"/>
      <c r="N4936" s="3109"/>
      <c r="P4936" s="2659"/>
    </row>
    <row r="4937" spans="12:16" s="3107" customFormat="1">
      <c r="L4937" s="3109"/>
      <c r="M4937" s="3109"/>
      <c r="N4937" s="3109"/>
      <c r="P4937" s="2659"/>
    </row>
    <row r="4938" spans="12:16" s="3107" customFormat="1">
      <c r="L4938" s="3109"/>
      <c r="M4938" s="3109"/>
      <c r="N4938" s="3109"/>
      <c r="P4938" s="2659"/>
    </row>
    <row r="4939" spans="12:16" s="3107" customFormat="1">
      <c r="L4939" s="3109"/>
      <c r="M4939" s="3109"/>
      <c r="N4939" s="3109"/>
      <c r="P4939" s="2659"/>
    </row>
    <row r="4940" spans="12:16" s="3107" customFormat="1">
      <c r="L4940" s="3109"/>
      <c r="M4940" s="3109"/>
      <c r="N4940" s="3109"/>
      <c r="P4940" s="2659"/>
    </row>
    <row r="4941" spans="12:16" s="3107" customFormat="1">
      <c r="L4941" s="3109"/>
      <c r="M4941" s="3109"/>
      <c r="N4941" s="3109"/>
      <c r="P4941" s="2659"/>
    </row>
    <row r="4942" spans="12:16" s="3107" customFormat="1">
      <c r="L4942" s="3109"/>
      <c r="M4942" s="3109"/>
      <c r="N4942" s="3109"/>
      <c r="P4942" s="2659"/>
    </row>
    <row r="4943" spans="12:16" s="3107" customFormat="1">
      <c r="L4943" s="3109"/>
      <c r="M4943" s="3109"/>
      <c r="N4943" s="3109"/>
      <c r="P4943" s="2659"/>
    </row>
    <row r="4944" spans="12:16" s="3107" customFormat="1">
      <c r="L4944" s="3109"/>
      <c r="M4944" s="3109"/>
      <c r="N4944" s="3109"/>
      <c r="P4944" s="2659"/>
    </row>
    <row r="4945" spans="12:16" s="3107" customFormat="1">
      <c r="L4945" s="3109"/>
      <c r="M4945" s="3109"/>
      <c r="N4945" s="3109"/>
      <c r="P4945" s="2659"/>
    </row>
    <row r="4946" spans="12:16" s="3107" customFormat="1">
      <c r="L4946" s="3109"/>
      <c r="M4946" s="3109"/>
      <c r="N4946" s="3109"/>
      <c r="P4946" s="2659"/>
    </row>
    <row r="4947" spans="12:16" s="3107" customFormat="1">
      <c r="L4947" s="3109"/>
      <c r="M4947" s="3109"/>
      <c r="N4947" s="3109"/>
      <c r="P4947" s="2659"/>
    </row>
    <row r="4948" spans="12:16" s="3107" customFormat="1">
      <c r="L4948" s="3109"/>
      <c r="M4948" s="3109"/>
      <c r="N4948" s="3109"/>
      <c r="P4948" s="2659"/>
    </row>
    <row r="4949" spans="12:16" s="3107" customFormat="1">
      <c r="L4949" s="3109"/>
      <c r="M4949" s="3109"/>
      <c r="N4949" s="3109"/>
      <c r="P4949" s="2659"/>
    </row>
    <row r="4950" spans="12:16" s="3107" customFormat="1">
      <c r="L4950" s="3109"/>
      <c r="M4950" s="3109"/>
      <c r="N4950" s="3109"/>
      <c r="P4950" s="2659"/>
    </row>
    <row r="4951" spans="12:16" s="3107" customFormat="1">
      <c r="L4951" s="3109"/>
      <c r="M4951" s="3109"/>
      <c r="N4951" s="3109"/>
      <c r="P4951" s="2659"/>
    </row>
    <row r="4952" spans="12:16" s="3107" customFormat="1">
      <c r="L4952" s="3109"/>
      <c r="M4952" s="3109"/>
      <c r="N4952" s="3109"/>
      <c r="P4952" s="2659"/>
    </row>
    <row r="4953" spans="12:16" s="3107" customFormat="1">
      <c r="L4953" s="3109"/>
      <c r="M4953" s="3109"/>
      <c r="N4953" s="3109"/>
      <c r="P4953" s="2659"/>
    </row>
    <row r="4954" spans="12:16" s="3107" customFormat="1">
      <c r="L4954" s="3109"/>
      <c r="M4954" s="3109"/>
      <c r="N4954" s="3109"/>
      <c r="P4954" s="2659"/>
    </row>
    <row r="4955" spans="12:16" s="3107" customFormat="1">
      <c r="L4955" s="3109"/>
      <c r="M4955" s="3109"/>
      <c r="N4955" s="3109"/>
      <c r="P4955" s="2659"/>
    </row>
    <row r="4956" spans="12:16" s="3107" customFormat="1">
      <c r="L4956" s="3109"/>
      <c r="M4956" s="3109"/>
      <c r="N4956" s="3109"/>
      <c r="P4956" s="2659"/>
    </row>
    <row r="4957" spans="12:16" s="3107" customFormat="1">
      <c r="L4957" s="3109"/>
      <c r="M4957" s="3109"/>
      <c r="N4957" s="3109"/>
      <c r="P4957" s="2659"/>
    </row>
    <row r="4958" spans="12:16" s="3107" customFormat="1">
      <c r="L4958" s="3109"/>
      <c r="M4958" s="3109"/>
      <c r="N4958" s="3109"/>
      <c r="P4958" s="2659"/>
    </row>
    <row r="4959" spans="12:16" s="3107" customFormat="1">
      <c r="L4959" s="3109"/>
      <c r="M4959" s="3109"/>
      <c r="N4959" s="3109"/>
      <c r="P4959" s="2659"/>
    </row>
    <row r="4960" spans="12:16" s="3107" customFormat="1">
      <c r="L4960" s="3109"/>
      <c r="M4960" s="3109"/>
      <c r="N4960" s="3109"/>
      <c r="P4960" s="2659"/>
    </row>
    <row r="4961" spans="12:16" s="3107" customFormat="1">
      <c r="L4961" s="3109"/>
      <c r="M4961" s="3109"/>
      <c r="N4961" s="3109"/>
      <c r="P4961" s="2659"/>
    </row>
    <row r="4962" spans="12:16" s="3107" customFormat="1">
      <c r="L4962" s="3109"/>
      <c r="M4962" s="3109"/>
      <c r="N4962" s="3109"/>
      <c r="P4962" s="2659"/>
    </row>
    <row r="4963" spans="12:16" s="3107" customFormat="1">
      <c r="L4963" s="3109"/>
      <c r="M4963" s="3109"/>
      <c r="N4963" s="3109"/>
      <c r="P4963" s="2659"/>
    </row>
    <row r="4964" spans="12:16" s="3107" customFormat="1">
      <c r="L4964" s="3109"/>
      <c r="M4964" s="3109"/>
      <c r="N4964" s="3109"/>
      <c r="P4964" s="2659"/>
    </row>
    <row r="4965" spans="12:16" s="3107" customFormat="1">
      <c r="L4965" s="3109"/>
      <c r="M4965" s="3109"/>
      <c r="N4965" s="3109"/>
      <c r="P4965" s="2659"/>
    </row>
    <row r="4966" spans="12:16" s="3107" customFormat="1">
      <c r="L4966" s="3109"/>
      <c r="M4966" s="3109"/>
      <c r="N4966" s="3109"/>
      <c r="P4966" s="2659"/>
    </row>
    <row r="4967" spans="12:16" s="3107" customFormat="1">
      <c r="L4967" s="3109"/>
      <c r="M4967" s="3109"/>
      <c r="N4967" s="3109"/>
      <c r="P4967" s="2659"/>
    </row>
    <row r="4968" spans="12:16" s="3107" customFormat="1">
      <c r="L4968" s="3109"/>
      <c r="M4968" s="3109"/>
      <c r="N4968" s="3109"/>
      <c r="P4968" s="2659"/>
    </row>
    <row r="4969" spans="12:16" s="3107" customFormat="1">
      <c r="L4969" s="3109"/>
      <c r="M4969" s="3109"/>
      <c r="N4969" s="3109"/>
      <c r="P4969" s="2659"/>
    </row>
    <row r="4970" spans="12:16" s="3107" customFormat="1">
      <c r="L4970" s="3109"/>
      <c r="M4970" s="3109"/>
      <c r="N4970" s="3109"/>
      <c r="P4970" s="2659"/>
    </row>
    <row r="4971" spans="12:16" s="3107" customFormat="1">
      <c r="L4971" s="3109"/>
      <c r="M4971" s="3109"/>
      <c r="N4971" s="3109"/>
      <c r="P4971" s="2659"/>
    </row>
    <row r="4972" spans="12:16" s="3107" customFormat="1">
      <c r="L4972" s="3109"/>
      <c r="M4972" s="3109"/>
      <c r="N4972" s="3109"/>
      <c r="P4972" s="2659"/>
    </row>
    <row r="4973" spans="12:16" s="3107" customFormat="1">
      <c r="L4973" s="3109"/>
      <c r="M4973" s="3109"/>
      <c r="N4973" s="3109"/>
      <c r="P4973" s="2659"/>
    </row>
    <row r="4974" spans="12:16" s="3107" customFormat="1">
      <c r="L4974" s="3109"/>
      <c r="M4974" s="3109"/>
      <c r="N4974" s="3109"/>
      <c r="P4974" s="2659"/>
    </row>
    <row r="4975" spans="12:16" s="3107" customFormat="1">
      <c r="L4975" s="3109"/>
      <c r="M4975" s="3109"/>
      <c r="N4975" s="3109"/>
      <c r="P4975" s="2659"/>
    </row>
    <row r="4976" spans="12:16" s="3107" customFormat="1">
      <c r="L4976" s="3109"/>
      <c r="M4976" s="3109"/>
      <c r="N4976" s="3109"/>
      <c r="P4976" s="2659"/>
    </row>
    <row r="4977" spans="12:16" s="3107" customFormat="1">
      <c r="L4977" s="3109"/>
      <c r="M4977" s="3109"/>
      <c r="N4977" s="3109"/>
      <c r="P4977" s="2659"/>
    </row>
    <row r="4978" spans="12:16" s="3107" customFormat="1">
      <c r="L4978" s="3109"/>
      <c r="M4978" s="3109"/>
      <c r="N4978" s="3109"/>
      <c r="P4978" s="2659"/>
    </row>
    <row r="4979" spans="12:16" s="3107" customFormat="1">
      <c r="L4979" s="3109"/>
      <c r="M4979" s="3109"/>
      <c r="N4979" s="3109"/>
      <c r="P4979" s="2659"/>
    </row>
    <row r="4980" spans="12:16" s="3107" customFormat="1">
      <c r="L4980" s="3109"/>
      <c r="M4980" s="3109"/>
      <c r="N4980" s="3109"/>
      <c r="P4980" s="2659"/>
    </row>
    <row r="4981" spans="12:16" s="3107" customFormat="1">
      <c r="L4981" s="3109"/>
      <c r="M4981" s="3109"/>
      <c r="N4981" s="3109"/>
      <c r="P4981" s="2659"/>
    </row>
    <row r="4982" spans="12:16" s="3107" customFormat="1">
      <c r="L4982" s="3109"/>
      <c r="M4982" s="3109"/>
      <c r="N4982" s="3109"/>
      <c r="P4982" s="2659"/>
    </row>
    <row r="4983" spans="12:16" s="3107" customFormat="1">
      <c r="L4983" s="3109"/>
      <c r="M4983" s="3109"/>
      <c r="N4983" s="3109"/>
      <c r="P4983" s="2659"/>
    </row>
    <row r="4984" spans="12:16" s="3107" customFormat="1">
      <c r="L4984" s="3109"/>
      <c r="M4984" s="3109"/>
      <c r="N4984" s="3109"/>
      <c r="P4984" s="2659"/>
    </row>
    <row r="4985" spans="12:16" s="3107" customFormat="1">
      <c r="L4985" s="3109"/>
      <c r="M4985" s="3109"/>
      <c r="N4985" s="3109"/>
      <c r="P4985" s="2659"/>
    </row>
    <row r="4986" spans="12:16" s="3107" customFormat="1">
      <c r="L4986" s="3109"/>
      <c r="M4986" s="3109"/>
      <c r="N4986" s="3109"/>
      <c r="P4986" s="2659"/>
    </row>
    <row r="4987" spans="12:16" s="3107" customFormat="1">
      <c r="L4987" s="3109"/>
      <c r="M4987" s="3109"/>
      <c r="N4987" s="3109"/>
      <c r="P4987" s="2659"/>
    </row>
    <row r="4988" spans="12:16" s="3107" customFormat="1">
      <c r="L4988" s="3109"/>
      <c r="M4988" s="3109"/>
      <c r="N4988" s="3109"/>
      <c r="P4988" s="2659"/>
    </row>
    <row r="4989" spans="12:16" s="3107" customFormat="1">
      <c r="L4989" s="3109"/>
      <c r="M4989" s="3109"/>
      <c r="N4989" s="3109"/>
      <c r="P4989" s="2659"/>
    </row>
    <row r="4990" spans="12:16" s="3107" customFormat="1">
      <c r="L4990" s="3109"/>
      <c r="M4990" s="3109"/>
      <c r="N4990" s="3109"/>
      <c r="P4990" s="2659"/>
    </row>
    <row r="4991" spans="12:16" s="3107" customFormat="1">
      <c r="L4991" s="3109"/>
      <c r="M4991" s="3109"/>
      <c r="N4991" s="3109"/>
      <c r="P4991" s="2659"/>
    </row>
    <row r="4992" spans="12:16" s="3107" customFormat="1">
      <c r="L4992" s="3109"/>
      <c r="M4992" s="3109"/>
      <c r="N4992" s="3109"/>
      <c r="P4992" s="2659"/>
    </row>
    <row r="4993" spans="12:16" s="3107" customFormat="1">
      <c r="L4993" s="3109"/>
      <c r="M4993" s="3109"/>
      <c r="N4993" s="3109"/>
      <c r="P4993" s="2659"/>
    </row>
    <row r="4994" spans="12:16" s="3107" customFormat="1">
      <c r="L4994" s="3109"/>
      <c r="M4994" s="3109"/>
      <c r="N4994" s="3109"/>
      <c r="P4994" s="2659"/>
    </row>
    <row r="4995" spans="12:16" s="3107" customFormat="1">
      <c r="L4995" s="3109"/>
      <c r="M4995" s="3109"/>
      <c r="N4995" s="3109"/>
      <c r="P4995" s="2659"/>
    </row>
    <row r="4996" spans="12:16" s="3107" customFormat="1">
      <c r="L4996" s="3109"/>
      <c r="M4996" s="3109"/>
      <c r="N4996" s="3109"/>
      <c r="P4996" s="2659"/>
    </row>
    <row r="4997" spans="12:16" s="3107" customFormat="1">
      <c r="L4997" s="3109"/>
      <c r="M4997" s="3109"/>
      <c r="N4997" s="3109"/>
      <c r="P4997" s="2659"/>
    </row>
    <row r="4998" spans="12:16" s="3107" customFormat="1">
      <c r="L4998" s="3109"/>
      <c r="M4998" s="3109"/>
      <c r="N4998" s="3109"/>
      <c r="P4998" s="2659"/>
    </row>
    <row r="4999" spans="12:16" s="3107" customFormat="1">
      <c r="L4999" s="3109"/>
      <c r="M4999" s="3109"/>
      <c r="N4999" s="3109"/>
      <c r="P4999" s="2659"/>
    </row>
    <row r="5000" spans="12:16" s="3107" customFormat="1">
      <c r="L5000" s="3109"/>
      <c r="M5000" s="3109"/>
      <c r="N5000" s="3109"/>
      <c r="P5000" s="2659"/>
    </row>
    <row r="5001" spans="12:16" s="3107" customFormat="1">
      <c r="L5001" s="3109"/>
      <c r="M5001" s="3109"/>
      <c r="N5001" s="3109"/>
      <c r="P5001" s="2659"/>
    </row>
    <row r="5002" spans="12:16" s="3107" customFormat="1">
      <c r="L5002" s="3109"/>
      <c r="M5002" s="3109"/>
      <c r="N5002" s="3109"/>
      <c r="P5002" s="2659"/>
    </row>
    <row r="5003" spans="12:16" s="3107" customFormat="1">
      <c r="L5003" s="3109"/>
      <c r="M5003" s="3109"/>
      <c r="N5003" s="3109"/>
      <c r="P5003" s="2659"/>
    </row>
    <row r="5004" spans="12:16" s="3107" customFormat="1">
      <c r="L5004" s="3109"/>
      <c r="M5004" s="3109"/>
      <c r="N5004" s="3109"/>
      <c r="P5004" s="2659"/>
    </row>
    <row r="5005" spans="12:16" s="3107" customFormat="1">
      <c r="L5005" s="3109"/>
      <c r="M5005" s="3109"/>
      <c r="N5005" s="3109"/>
      <c r="P5005" s="2659"/>
    </row>
    <row r="5006" spans="12:16" s="3107" customFormat="1">
      <c r="L5006" s="3109"/>
      <c r="M5006" s="3109"/>
      <c r="N5006" s="3109"/>
      <c r="P5006" s="2659"/>
    </row>
    <row r="5007" spans="12:16" s="3107" customFormat="1">
      <c r="L5007" s="3109"/>
      <c r="M5007" s="3109"/>
      <c r="N5007" s="3109"/>
      <c r="P5007" s="2659"/>
    </row>
    <row r="5008" spans="12:16" s="3107" customFormat="1">
      <c r="L5008" s="3109"/>
      <c r="M5008" s="3109"/>
      <c r="N5008" s="3109"/>
      <c r="P5008" s="2659"/>
    </row>
    <row r="5009" spans="12:16" s="3107" customFormat="1">
      <c r="L5009" s="3109"/>
      <c r="M5009" s="3109"/>
      <c r="N5009" s="3109"/>
      <c r="P5009" s="2659"/>
    </row>
    <row r="5010" spans="12:16" s="3107" customFormat="1">
      <c r="L5010" s="3109"/>
      <c r="M5010" s="3109"/>
      <c r="N5010" s="3109"/>
      <c r="P5010" s="2659"/>
    </row>
    <row r="5011" spans="12:16" s="3107" customFormat="1">
      <c r="L5011" s="3109"/>
      <c r="M5011" s="3109"/>
      <c r="N5011" s="3109"/>
      <c r="P5011" s="2659"/>
    </row>
    <row r="5012" spans="12:16" s="3107" customFormat="1">
      <c r="L5012" s="3109"/>
      <c r="M5012" s="3109"/>
      <c r="N5012" s="3109"/>
      <c r="P5012" s="2659"/>
    </row>
    <row r="5013" spans="12:16" s="3107" customFormat="1">
      <c r="L5013" s="3109"/>
      <c r="M5013" s="3109"/>
      <c r="N5013" s="3109"/>
      <c r="P5013" s="2659"/>
    </row>
    <row r="5014" spans="12:16" s="3107" customFormat="1">
      <c r="L5014" s="3109"/>
      <c r="M5014" s="3109"/>
      <c r="N5014" s="3109"/>
      <c r="P5014" s="2659"/>
    </row>
    <row r="5015" spans="12:16" s="3107" customFormat="1">
      <c r="L5015" s="3109"/>
      <c r="M5015" s="3109"/>
      <c r="N5015" s="3109"/>
      <c r="P5015" s="2659"/>
    </row>
    <row r="5016" spans="12:16" s="3107" customFormat="1">
      <c r="L5016" s="3109"/>
      <c r="M5016" s="3109"/>
      <c r="N5016" s="3109"/>
      <c r="P5016" s="2659"/>
    </row>
    <row r="5017" spans="12:16" s="3107" customFormat="1">
      <c r="L5017" s="3109"/>
      <c r="M5017" s="3109"/>
      <c r="N5017" s="3109"/>
      <c r="P5017" s="2659"/>
    </row>
    <row r="5018" spans="12:16" s="3107" customFormat="1">
      <c r="L5018" s="3109"/>
      <c r="M5018" s="3109"/>
      <c r="N5018" s="3109"/>
      <c r="P5018" s="2659"/>
    </row>
    <row r="5019" spans="12:16" s="3107" customFormat="1">
      <c r="L5019" s="3109"/>
      <c r="M5019" s="3109"/>
      <c r="N5019" s="3109"/>
      <c r="P5019" s="2659"/>
    </row>
    <row r="5020" spans="12:16" s="3107" customFormat="1">
      <c r="L5020" s="3109"/>
      <c r="M5020" s="3109"/>
      <c r="N5020" s="3109"/>
      <c r="P5020" s="2659"/>
    </row>
    <row r="5021" spans="12:16" s="3107" customFormat="1">
      <c r="L5021" s="3109"/>
      <c r="M5021" s="3109"/>
      <c r="N5021" s="3109"/>
      <c r="P5021" s="2659"/>
    </row>
    <row r="5022" spans="12:16" s="3107" customFormat="1">
      <c r="L5022" s="3109"/>
      <c r="M5022" s="3109"/>
      <c r="N5022" s="3109"/>
      <c r="P5022" s="2659"/>
    </row>
    <row r="5023" spans="12:16" s="3107" customFormat="1">
      <c r="L5023" s="3109"/>
      <c r="M5023" s="3109"/>
      <c r="N5023" s="3109"/>
      <c r="P5023" s="2659"/>
    </row>
    <row r="5024" spans="12:16" s="3107" customFormat="1">
      <c r="L5024" s="3109"/>
      <c r="M5024" s="3109"/>
      <c r="N5024" s="3109"/>
      <c r="P5024" s="2659"/>
    </row>
    <row r="5025" spans="12:16" s="3107" customFormat="1">
      <c r="L5025" s="3109"/>
      <c r="M5025" s="3109"/>
      <c r="N5025" s="3109"/>
      <c r="P5025" s="2659"/>
    </row>
    <row r="5026" spans="12:16" s="3107" customFormat="1">
      <c r="L5026" s="3109"/>
      <c r="M5026" s="3109"/>
      <c r="N5026" s="3109"/>
      <c r="P5026" s="2659"/>
    </row>
    <row r="5027" spans="12:16" s="3107" customFormat="1">
      <c r="L5027" s="3109"/>
      <c r="M5027" s="3109"/>
      <c r="N5027" s="3109"/>
      <c r="P5027" s="2659"/>
    </row>
    <row r="5028" spans="12:16" s="3107" customFormat="1">
      <c r="L5028" s="3109"/>
      <c r="M5028" s="3109"/>
      <c r="N5028" s="3109"/>
      <c r="P5028" s="2659"/>
    </row>
    <row r="5029" spans="12:16" s="3107" customFormat="1">
      <c r="L5029" s="3109"/>
      <c r="M5029" s="3109"/>
      <c r="N5029" s="3109"/>
      <c r="P5029" s="2659"/>
    </row>
    <row r="5030" spans="12:16" s="3107" customFormat="1">
      <c r="L5030" s="3109"/>
      <c r="M5030" s="3109"/>
      <c r="N5030" s="3109"/>
      <c r="P5030" s="2659"/>
    </row>
    <row r="5031" spans="12:16" s="3107" customFormat="1">
      <c r="L5031" s="3109"/>
      <c r="M5031" s="3109"/>
      <c r="N5031" s="3109"/>
      <c r="P5031" s="2659"/>
    </row>
    <row r="5032" spans="12:16" s="3107" customFormat="1">
      <c r="L5032" s="3109"/>
      <c r="M5032" s="3109"/>
      <c r="N5032" s="3109"/>
      <c r="P5032" s="2659"/>
    </row>
    <row r="5033" spans="12:16" s="3107" customFormat="1">
      <c r="L5033" s="3109"/>
      <c r="M5033" s="3109"/>
      <c r="N5033" s="3109"/>
      <c r="P5033" s="2659"/>
    </row>
    <row r="5034" spans="12:16" s="3107" customFormat="1">
      <c r="L5034" s="3109"/>
      <c r="M5034" s="3109"/>
      <c r="N5034" s="3109"/>
      <c r="P5034" s="2659"/>
    </row>
    <row r="5035" spans="12:16" s="3107" customFormat="1">
      <c r="L5035" s="3109"/>
      <c r="M5035" s="3109"/>
      <c r="N5035" s="3109"/>
      <c r="P5035" s="2659"/>
    </row>
    <row r="5036" spans="12:16" s="3107" customFormat="1">
      <c r="L5036" s="3109"/>
      <c r="M5036" s="3109"/>
      <c r="N5036" s="3109"/>
      <c r="P5036" s="2659"/>
    </row>
    <row r="5037" spans="12:16" s="3107" customFormat="1">
      <c r="L5037" s="3109"/>
      <c r="M5037" s="3109"/>
      <c r="N5037" s="3109"/>
      <c r="P5037" s="2659"/>
    </row>
    <row r="5038" spans="12:16" s="3107" customFormat="1">
      <c r="L5038" s="3109"/>
      <c r="M5038" s="3109"/>
      <c r="N5038" s="3109"/>
      <c r="P5038" s="2659"/>
    </row>
    <row r="5039" spans="12:16" s="3107" customFormat="1">
      <c r="L5039" s="3109"/>
      <c r="M5039" s="3109"/>
      <c r="N5039" s="3109"/>
      <c r="P5039" s="2659"/>
    </row>
    <row r="5040" spans="12:16" s="3107" customFormat="1">
      <c r="L5040" s="3109"/>
      <c r="M5040" s="3109"/>
      <c r="N5040" s="3109"/>
      <c r="P5040" s="2659"/>
    </row>
    <row r="5041" spans="12:16" s="3107" customFormat="1">
      <c r="L5041" s="3109"/>
      <c r="M5041" s="3109"/>
      <c r="N5041" s="3109"/>
      <c r="P5041" s="2659"/>
    </row>
    <row r="5042" spans="12:16" s="3107" customFormat="1">
      <c r="L5042" s="3109"/>
      <c r="M5042" s="3109"/>
      <c r="N5042" s="3109"/>
      <c r="P5042" s="2659"/>
    </row>
    <row r="5043" spans="12:16" s="3107" customFormat="1">
      <c r="L5043" s="3109"/>
      <c r="M5043" s="3109"/>
      <c r="N5043" s="3109"/>
      <c r="P5043" s="2659"/>
    </row>
    <row r="5044" spans="12:16" s="3107" customFormat="1">
      <c r="L5044" s="3109"/>
      <c r="M5044" s="3109"/>
      <c r="N5044" s="3109"/>
      <c r="P5044" s="2659"/>
    </row>
    <row r="5045" spans="12:16" s="3107" customFormat="1">
      <c r="L5045" s="3109"/>
      <c r="M5045" s="3109"/>
      <c r="N5045" s="3109"/>
      <c r="P5045" s="2659"/>
    </row>
    <row r="5046" spans="12:16" s="3107" customFormat="1">
      <c r="L5046" s="3109"/>
      <c r="M5046" s="3109"/>
      <c r="N5046" s="3109"/>
      <c r="P5046" s="2659"/>
    </row>
    <row r="5047" spans="12:16" s="3107" customFormat="1">
      <c r="L5047" s="3109"/>
      <c r="M5047" s="3109"/>
      <c r="N5047" s="3109"/>
      <c r="P5047" s="2659"/>
    </row>
    <row r="5048" spans="12:16" s="3107" customFormat="1">
      <c r="L5048" s="3109"/>
      <c r="M5048" s="3109"/>
      <c r="N5048" s="3109"/>
      <c r="P5048" s="2659"/>
    </row>
    <row r="5049" spans="12:16" s="3107" customFormat="1">
      <c r="L5049" s="3109"/>
      <c r="M5049" s="3109"/>
      <c r="N5049" s="3109"/>
      <c r="P5049" s="2659"/>
    </row>
    <row r="5050" spans="12:16" s="3107" customFormat="1">
      <c r="L5050" s="3109"/>
      <c r="M5050" s="3109"/>
      <c r="N5050" s="3109"/>
      <c r="P5050" s="2659"/>
    </row>
    <row r="5051" spans="12:16" s="3107" customFormat="1">
      <c r="L5051" s="3109"/>
      <c r="M5051" s="3109"/>
      <c r="N5051" s="3109"/>
      <c r="P5051" s="2659"/>
    </row>
    <row r="5052" spans="12:16" s="3107" customFormat="1">
      <c r="L5052" s="3109"/>
      <c r="M5052" s="3109"/>
      <c r="N5052" s="3109"/>
      <c r="P5052" s="2659"/>
    </row>
    <row r="5053" spans="12:16" s="3107" customFormat="1">
      <c r="L5053" s="3109"/>
      <c r="M5053" s="3109"/>
      <c r="N5053" s="3109"/>
      <c r="P5053" s="2659"/>
    </row>
    <row r="5054" spans="12:16" s="3107" customFormat="1">
      <c r="L5054" s="3109"/>
      <c r="M5054" s="3109"/>
      <c r="N5054" s="3109"/>
      <c r="P5054" s="2659"/>
    </row>
    <row r="5055" spans="12:16" s="3107" customFormat="1">
      <c r="L5055" s="3109"/>
      <c r="M5055" s="3109"/>
      <c r="N5055" s="3109"/>
      <c r="P5055" s="2659"/>
    </row>
    <row r="5056" spans="12:16" s="3107" customFormat="1">
      <c r="L5056" s="3109"/>
      <c r="M5056" s="3109"/>
      <c r="N5056" s="3109"/>
      <c r="P5056" s="2659"/>
    </row>
    <row r="5057" spans="12:16" s="3107" customFormat="1">
      <c r="L5057" s="3109"/>
      <c r="M5057" s="3109"/>
      <c r="N5057" s="3109"/>
      <c r="P5057" s="2659"/>
    </row>
    <row r="5058" spans="12:16" s="3107" customFormat="1">
      <c r="L5058" s="3109"/>
      <c r="M5058" s="3109"/>
      <c r="N5058" s="3109"/>
      <c r="P5058" s="2659"/>
    </row>
    <row r="5059" spans="12:16" s="3107" customFormat="1">
      <c r="L5059" s="3109"/>
      <c r="M5059" s="3109"/>
      <c r="N5059" s="3109"/>
      <c r="P5059" s="2659"/>
    </row>
    <row r="5060" spans="12:16" s="3107" customFormat="1">
      <c r="L5060" s="3109"/>
      <c r="M5060" s="3109"/>
      <c r="N5060" s="3109"/>
      <c r="P5060" s="2659"/>
    </row>
    <row r="5061" spans="12:16" s="3107" customFormat="1">
      <c r="L5061" s="3109"/>
      <c r="M5061" s="3109"/>
      <c r="N5061" s="3109"/>
      <c r="P5061" s="2659"/>
    </row>
    <row r="5062" spans="12:16" s="3107" customFormat="1">
      <c r="L5062" s="3109"/>
      <c r="M5062" s="3109"/>
      <c r="N5062" s="3109"/>
      <c r="P5062" s="2659"/>
    </row>
    <row r="5063" spans="12:16" s="3107" customFormat="1">
      <c r="L5063" s="3109"/>
      <c r="M5063" s="3109"/>
      <c r="N5063" s="3109"/>
      <c r="P5063" s="2659"/>
    </row>
    <row r="5064" spans="12:16" s="3107" customFormat="1">
      <c r="L5064" s="3109"/>
      <c r="M5064" s="3109"/>
      <c r="N5064" s="3109"/>
      <c r="P5064" s="2659"/>
    </row>
    <row r="5065" spans="12:16" s="3107" customFormat="1">
      <c r="L5065" s="3109"/>
      <c r="M5065" s="3109"/>
      <c r="N5065" s="3109"/>
      <c r="P5065" s="2659"/>
    </row>
    <row r="5066" spans="12:16" s="3107" customFormat="1">
      <c r="L5066" s="3109"/>
      <c r="M5066" s="3109"/>
      <c r="N5066" s="3109"/>
      <c r="P5066" s="2659"/>
    </row>
    <row r="5067" spans="12:16" s="3107" customFormat="1">
      <c r="L5067" s="3109"/>
      <c r="M5067" s="3109"/>
      <c r="N5067" s="3109"/>
      <c r="P5067" s="2659"/>
    </row>
    <row r="5068" spans="12:16" s="3107" customFormat="1">
      <c r="L5068" s="3109"/>
      <c r="M5068" s="3109"/>
      <c r="N5068" s="3109"/>
      <c r="P5068" s="2659"/>
    </row>
    <row r="5069" spans="12:16" s="3107" customFormat="1">
      <c r="L5069" s="3109"/>
      <c r="M5069" s="3109"/>
      <c r="N5069" s="3109"/>
      <c r="P5069" s="2659"/>
    </row>
    <row r="5070" spans="12:16" s="3107" customFormat="1">
      <c r="L5070" s="3109"/>
      <c r="M5070" s="3109"/>
      <c r="N5070" s="3109"/>
      <c r="P5070" s="2659"/>
    </row>
    <row r="5071" spans="12:16" s="3107" customFormat="1">
      <c r="L5071" s="3109"/>
      <c r="M5071" s="3109"/>
      <c r="N5071" s="3109"/>
      <c r="P5071" s="2659"/>
    </row>
    <row r="5072" spans="12:16" s="3107" customFormat="1">
      <c r="L5072" s="3109"/>
      <c r="M5072" s="3109"/>
      <c r="N5072" s="3109"/>
      <c r="P5072" s="2659"/>
    </row>
    <row r="5073" spans="12:16" s="3107" customFormat="1">
      <c r="L5073" s="3109"/>
      <c r="M5073" s="3109"/>
      <c r="N5073" s="3109"/>
      <c r="P5073" s="2659"/>
    </row>
    <row r="5074" spans="12:16" s="3107" customFormat="1">
      <c r="L5074" s="3109"/>
      <c r="M5074" s="3109"/>
      <c r="N5074" s="3109"/>
      <c r="P5074" s="2659"/>
    </row>
    <row r="5075" spans="12:16" s="3107" customFormat="1">
      <c r="L5075" s="3109"/>
      <c r="M5075" s="3109"/>
      <c r="N5075" s="3109"/>
      <c r="P5075" s="2659"/>
    </row>
    <row r="5076" spans="12:16" s="3107" customFormat="1">
      <c r="L5076" s="3109"/>
      <c r="M5076" s="3109"/>
      <c r="N5076" s="3109"/>
      <c r="P5076" s="2659"/>
    </row>
    <row r="5077" spans="12:16" s="3107" customFormat="1">
      <c r="L5077" s="3109"/>
      <c r="M5077" s="3109"/>
      <c r="N5077" s="3109"/>
      <c r="P5077" s="2659"/>
    </row>
    <row r="5078" spans="12:16" s="3107" customFormat="1">
      <c r="L5078" s="3109"/>
      <c r="M5078" s="3109"/>
      <c r="N5078" s="3109"/>
      <c r="P5078" s="2659"/>
    </row>
    <row r="5079" spans="12:16" s="3107" customFormat="1">
      <c r="L5079" s="3109"/>
      <c r="M5079" s="3109"/>
      <c r="N5079" s="3109"/>
      <c r="P5079" s="2659"/>
    </row>
    <row r="5080" spans="12:16" s="3107" customFormat="1">
      <c r="L5080" s="3109"/>
      <c r="M5080" s="3109"/>
      <c r="N5080" s="3109"/>
      <c r="P5080" s="2659"/>
    </row>
    <row r="5081" spans="12:16" s="3107" customFormat="1">
      <c r="L5081" s="3109"/>
      <c r="M5081" s="3109"/>
      <c r="N5081" s="3109"/>
      <c r="P5081" s="2659"/>
    </row>
    <row r="5082" spans="12:16" s="3107" customFormat="1">
      <c r="L5082" s="3109"/>
      <c r="M5082" s="3109"/>
      <c r="N5082" s="3109"/>
      <c r="P5082" s="2659"/>
    </row>
    <row r="5083" spans="12:16" s="3107" customFormat="1">
      <c r="L5083" s="3109"/>
      <c r="M5083" s="3109"/>
      <c r="N5083" s="3109"/>
      <c r="P5083" s="2659"/>
    </row>
    <row r="5084" spans="12:16" s="3107" customFormat="1">
      <c r="L5084" s="3109"/>
      <c r="M5084" s="3109"/>
      <c r="N5084" s="3109"/>
      <c r="P5084" s="2659"/>
    </row>
    <row r="5085" spans="12:16" s="3107" customFormat="1">
      <c r="L5085" s="3109"/>
      <c r="M5085" s="3109"/>
      <c r="N5085" s="3109"/>
      <c r="P5085" s="2659"/>
    </row>
    <row r="5086" spans="12:16" s="3107" customFormat="1">
      <c r="L5086" s="3109"/>
      <c r="M5086" s="3109"/>
      <c r="N5086" s="3109"/>
      <c r="P5086" s="2659"/>
    </row>
    <row r="5087" spans="12:16" s="3107" customFormat="1">
      <c r="L5087" s="3109"/>
      <c r="M5087" s="3109"/>
      <c r="N5087" s="3109"/>
      <c r="P5087" s="2659"/>
    </row>
    <row r="5088" spans="12:16" s="3107" customFormat="1">
      <c r="L5088" s="3109"/>
      <c r="M5088" s="3109"/>
      <c r="N5088" s="3109"/>
      <c r="P5088" s="2659"/>
    </row>
    <row r="5089" spans="12:16" s="3107" customFormat="1">
      <c r="L5089" s="3109"/>
      <c r="M5089" s="3109"/>
      <c r="N5089" s="3109"/>
      <c r="P5089" s="2659"/>
    </row>
    <row r="5090" spans="12:16" s="3107" customFormat="1">
      <c r="L5090" s="3109"/>
      <c r="M5090" s="3109"/>
      <c r="N5090" s="3109"/>
      <c r="P5090" s="2659"/>
    </row>
    <row r="5091" spans="12:16" s="3107" customFormat="1">
      <c r="L5091" s="3109"/>
      <c r="M5091" s="3109"/>
      <c r="N5091" s="3109"/>
      <c r="P5091" s="2659"/>
    </row>
    <row r="5092" spans="12:16" s="3107" customFormat="1">
      <c r="L5092" s="3109"/>
      <c r="M5092" s="3109"/>
      <c r="N5092" s="3109"/>
      <c r="P5092" s="2659"/>
    </row>
    <row r="5093" spans="12:16" s="3107" customFormat="1">
      <c r="L5093" s="3109"/>
      <c r="M5093" s="3109"/>
      <c r="N5093" s="3109"/>
      <c r="P5093" s="2659"/>
    </row>
    <row r="5094" spans="12:16" s="3107" customFormat="1">
      <c r="L5094" s="3109"/>
      <c r="M5094" s="3109"/>
      <c r="N5094" s="3109"/>
      <c r="P5094" s="2659"/>
    </row>
    <row r="5095" spans="12:16" s="3107" customFormat="1">
      <c r="L5095" s="3109"/>
      <c r="M5095" s="3109"/>
      <c r="N5095" s="3109"/>
      <c r="P5095" s="2659"/>
    </row>
    <row r="5096" spans="12:16" s="3107" customFormat="1">
      <c r="L5096" s="3109"/>
      <c r="M5096" s="3109"/>
      <c r="N5096" s="3109"/>
      <c r="P5096" s="2659"/>
    </row>
    <row r="5097" spans="12:16" s="3107" customFormat="1">
      <c r="L5097" s="3109"/>
      <c r="M5097" s="3109"/>
      <c r="N5097" s="3109"/>
      <c r="P5097" s="2659"/>
    </row>
    <row r="5098" spans="12:16" s="3107" customFormat="1">
      <c r="L5098" s="3109"/>
      <c r="M5098" s="3109"/>
      <c r="N5098" s="3109"/>
      <c r="P5098" s="2659"/>
    </row>
    <row r="5099" spans="12:16" s="3107" customFormat="1">
      <c r="L5099" s="3109"/>
      <c r="M5099" s="3109"/>
      <c r="N5099" s="3109"/>
      <c r="P5099" s="2659"/>
    </row>
    <row r="5100" spans="12:16" s="3107" customFormat="1">
      <c r="L5100" s="3109"/>
      <c r="M5100" s="3109"/>
      <c r="N5100" s="3109"/>
      <c r="P5100" s="2659"/>
    </row>
    <row r="5101" spans="12:16" s="3107" customFormat="1">
      <c r="L5101" s="3109"/>
      <c r="M5101" s="3109"/>
      <c r="N5101" s="3109"/>
      <c r="P5101" s="2659"/>
    </row>
    <row r="5102" spans="12:16" s="3107" customFormat="1">
      <c r="L5102" s="3109"/>
      <c r="M5102" s="3109"/>
      <c r="N5102" s="3109"/>
      <c r="P5102" s="2659"/>
    </row>
    <row r="5103" spans="12:16" s="3107" customFormat="1">
      <c r="L5103" s="3109"/>
      <c r="M5103" s="3109"/>
      <c r="N5103" s="3109"/>
      <c r="P5103" s="2659"/>
    </row>
    <row r="5104" spans="12:16" s="3107" customFormat="1">
      <c r="L5104" s="3109"/>
      <c r="M5104" s="3109"/>
      <c r="N5104" s="3109"/>
      <c r="P5104" s="2659"/>
    </row>
    <row r="5105" spans="12:16" s="3107" customFormat="1">
      <c r="L5105" s="3109"/>
      <c r="M5105" s="3109"/>
      <c r="N5105" s="3109"/>
      <c r="P5105" s="2659"/>
    </row>
    <row r="5106" spans="12:16" s="3107" customFormat="1">
      <c r="L5106" s="3109"/>
      <c r="M5106" s="3109"/>
      <c r="N5106" s="3109"/>
      <c r="P5106" s="2659"/>
    </row>
    <row r="5107" spans="12:16" s="3107" customFormat="1">
      <c r="L5107" s="3109"/>
      <c r="M5107" s="3109"/>
      <c r="N5107" s="3109"/>
      <c r="P5107" s="2659"/>
    </row>
    <row r="5108" spans="12:16" s="3107" customFormat="1">
      <c r="L5108" s="3109"/>
      <c r="M5108" s="3109"/>
      <c r="N5108" s="3109"/>
      <c r="P5108" s="2659"/>
    </row>
    <row r="5109" spans="12:16" s="3107" customFormat="1">
      <c r="L5109" s="3109"/>
      <c r="M5109" s="3109"/>
      <c r="N5109" s="3109"/>
      <c r="P5109" s="2659"/>
    </row>
    <row r="5110" spans="12:16" s="3107" customFormat="1">
      <c r="L5110" s="3109"/>
      <c r="M5110" s="3109"/>
      <c r="N5110" s="3109"/>
      <c r="P5110" s="2659"/>
    </row>
    <row r="5111" spans="12:16" s="3107" customFormat="1">
      <c r="L5111" s="3109"/>
      <c r="M5111" s="3109"/>
      <c r="N5111" s="3109"/>
      <c r="P5111" s="2659"/>
    </row>
    <row r="5112" spans="12:16" s="3107" customFormat="1">
      <c r="L5112" s="3109"/>
      <c r="M5112" s="3109"/>
      <c r="N5112" s="3109"/>
      <c r="P5112" s="2659"/>
    </row>
    <row r="5113" spans="12:16" s="3107" customFormat="1">
      <c r="L5113" s="3109"/>
      <c r="M5113" s="3109"/>
      <c r="N5113" s="3109"/>
      <c r="P5113" s="2659"/>
    </row>
    <row r="5114" spans="12:16" s="3107" customFormat="1">
      <c r="L5114" s="3109"/>
      <c r="M5114" s="3109"/>
      <c r="N5114" s="3109"/>
      <c r="P5114" s="2659"/>
    </row>
    <row r="5115" spans="12:16" s="3107" customFormat="1">
      <c r="L5115" s="3109"/>
      <c r="M5115" s="3109"/>
      <c r="N5115" s="3109"/>
      <c r="P5115" s="2659"/>
    </row>
    <row r="5116" spans="12:16" s="3107" customFormat="1">
      <c r="L5116" s="3109"/>
      <c r="M5116" s="3109"/>
      <c r="N5116" s="3109"/>
      <c r="P5116" s="2659"/>
    </row>
    <row r="5117" spans="12:16" s="3107" customFormat="1">
      <c r="L5117" s="3109"/>
      <c r="M5117" s="3109"/>
      <c r="N5117" s="3109"/>
      <c r="P5117" s="2659"/>
    </row>
    <row r="5118" spans="12:16" s="3107" customFormat="1">
      <c r="L5118" s="3109"/>
      <c r="M5118" s="3109"/>
      <c r="N5118" s="3109"/>
      <c r="P5118" s="2659"/>
    </row>
    <row r="5119" spans="12:16" s="3107" customFormat="1">
      <c r="L5119" s="3109"/>
      <c r="M5119" s="3109"/>
      <c r="N5119" s="3109"/>
      <c r="P5119" s="2659"/>
    </row>
    <row r="5120" spans="12:16" s="3107" customFormat="1">
      <c r="L5120" s="3109"/>
      <c r="M5120" s="3109"/>
      <c r="N5120" s="3109"/>
      <c r="P5120" s="2659"/>
    </row>
    <row r="5121" spans="12:16" s="3107" customFormat="1">
      <c r="L5121" s="3109"/>
      <c r="M5121" s="3109"/>
      <c r="N5121" s="3109"/>
      <c r="P5121" s="2659"/>
    </row>
    <row r="5122" spans="12:16" s="3107" customFormat="1">
      <c r="L5122" s="3109"/>
      <c r="M5122" s="3109"/>
      <c r="N5122" s="3109"/>
      <c r="P5122" s="2659"/>
    </row>
    <row r="5123" spans="12:16" s="3107" customFormat="1">
      <c r="L5123" s="3109"/>
      <c r="M5123" s="3109"/>
      <c r="N5123" s="3109"/>
      <c r="P5123" s="2659"/>
    </row>
    <row r="5124" spans="12:16" s="3107" customFormat="1">
      <c r="L5124" s="3109"/>
      <c r="M5124" s="3109"/>
      <c r="N5124" s="3109"/>
      <c r="P5124" s="2659"/>
    </row>
    <row r="5125" spans="12:16" s="3107" customFormat="1">
      <c r="L5125" s="3109"/>
      <c r="M5125" s="3109"/>
      <c r="N5125" s="3109"/>
      <c r="P5125" s="2659"/>
    </row>
    <row r="5126" spans="12:16" s="3107" customFormat="1">
      <c r="L5126" s="3109"/>
      <c r="M5126" s="3109"/>
      <c r="N5126" s="3109"/>
      <c r="P5126" s="2659"/>
    </row>
    <row r="5127" spans="12:16" s="3107" customFormat="1">
      <c r="L5127" s="3109"/>
      <c r="M5127" s="3109"/>
      <c r="N5127" s="3109"/>
      <c r="P5127" s="2659"/>
    </row>
    <row r="5128" spans="12:16" s="3107" customFormat="1">
      <c r="L5128" s="3109"/>
      <c r="M5128" s="3109"/>
      <c r="N5128" s="3109"/>
      <c r="P5128" s="2659"/>
    </row>
    <row r="5129" spans="12:16" s="3107" customFormat="1">
      <c r="L5129" s="3109"/>
      <c r="M5129" s="3109"/>
      <c r="N5129" s="3109"/>
      <c r="P5129" s="2659"/>
    </row>
    <row r="5130" spans="12:16" s="3107" customFormat="1">
      <c r="L5130" s="3109"/>
      <c r="M5130" s="3109"/>
      <c r="N5130" s="3109"/>
      <c r="P5130" s="2659"/>
    </row>
    <row r="5131" spans="12:16" s="3107" customFormat="1">
      <c r="L5131" s="3109"/>
      <c r="M5131" s="3109"/>
      <c r="N5131" s="3109"/>
      <c r="P5131" s="2659"/>
    </row>
    <row r="5132" spans="12:16" s="3107" customFormat="1">
      <c r="L5132" s="3109"/>
      <c r="M5132" s="3109"/>
      <c r="N5132" s="3109"/>
      <c r="P5132" s="2659"/>
    </row>
    <row r="5133" spans="12:16" s="3107" customFormat="1">
      <c r="L5133" s="3109"/>
      <c r="M5133" s="3109"/>
      <c r="N5133" s="3109"/>
      <c r="P5133" s="2659"/>
    </row>
    <row r="5134" spans="12:16" s="3107" customFormat="1">
      <c r="L5134" s="3109"/>
      <c r="M5134" s="3109"/>
      <c r="N5134" s="3109"/>
      <c r="P5134" s="2659"/>
    </row>
    <row r="5135" spans="12:16" s="3107" customFormat="1">
      <c r="L5135" s="3109"/>
      <c r="M5135" s="3109"/>
      <c r="N5135" s="3109"/>
      <c r="P5135" s="2659"/>
    </row>
    <row r="5136" spans="12:16" s="3107" customFormat="1">
      <c r="L5136" s="3109"/>
      <c r="M5136" s="3109"/>
      <c r="N5136" s="3109"/>
      <c r="P5136" s="2659"/>
    </row>
    <row r="5137" spans="12:16" s="3107" customFormat="1">
      <c r="L5137" s="3109"/>
      <c r="M5137" s="3109"/>
      <c r="N5137" s="3109"/>
      <c r="P5137" s="2659"/>
    </row>
    <row r="5138" spans="12:16" s="3107" customFormat="1">
      <c r="L5138" s="3109"/>
      <c r="M5138" s="3109"/>
      <c r="N5138" s="3109"/>
      <c r="P5138" s="2659"/>
    </row>
    <row r="5139" spans="12:16" s="3107" customFormat="1">
      <c r="L5139" s="3109"/>
      <c r="M5139" s="3109"/>
      <c r="N5139" s="3109"/>
      <c r="P5139" s="2659"/>
    </row>
    <row r="5140" spans="12:16" s="3107" customFormat="1">
      <c r="L5140" s="3109"/>
      <c r="M5140" s="3109"/>
      <c r="N5140" s="3109"/>
      <c r="P5140" s="2659"/>
    </row>
    <row r="5141" spans="12:16" s="3107" customFormat="1">
      <c r="L5141" s="3109"/>
      <c r="M5141" s="3109"/>
      <c r="N5141" s="3109"/>
      <c r="P5141" s="2659"/>
    </row>
    <row r="5142" spans="12:16" s="3107" customFormat="1">
      <c r="L5142" s="3109"/>
      <c r="M5142" s="3109"/>
      <c r="N5142" s="3109"/>
      <c r="P5142" s="2659"/>
    </row>
    <row r="5143" spans="12:16" s="3107" customFormat="1">
      <c r="L5143" s="3109"/>
      <c r="M5143" s="3109"/>
      <c r="N5143" s="3109"/>
      <c r="P5143" s="2659"/>
    </row>
    <row r="5144" spans="12:16" s="3107" customFormat="1">
      <c r="L5144" s="3109"/>
      <c r="M5144" s="3109"/>
      <c r="N5144" s="3109"/>
      <c r="P5144" s="2659"/>
    </row>
    <row r="5145" spans="12:16" s="3107" customFormat="1">
      <c r="L5145" s="3109"/>
      <c r="M5145" s="3109"/>
      <c r="N5145" s="3109"/>
      <c r="P5145" s="2659"/>
    </row>
    <row r="5146" spans="12:16" s="3107" customFormat="1">
      <c r="L5146" s="3109"/>
      <c r="M5146" s="3109"/>
      <c r="N5146" s="3109"/>
      <c r="P5146" s="2659"/>
    </row>
    <row r="5147" spans="12:16" s="3107" customFormat="1">
      <c r="L5147" s="3109"/>
      <c r="M5147" s="3109"/>
      <c r="N5147" s="3109"/>
      <c r="P5147" s="2659"/>
    </row>
    <row r="5148" spans="12:16" s="3107" customFormat="1">
      <c r="L5148" s="3109"/>
      <c r="M5148" s="3109"/>
      <c r="N5148" s="3109"/>
      <c r="P5148" s="2659"/>
    </row>
    <row r="5149" spans="12:16" s="3107" customFormat="1">
      <c r="L5149" s="3109"/>
      <c r="M5149" s="3109"/>
      <c r="N5149" s="3109"/>
      <c r="P5149" s="2659"/>
    </row>
    <row r="5150" spans="12:16" s="3107" customFormat="1">
      <c r="L5150" s="3109"/>
      <c r="M5150" s="3109"/>
      <c r="N5150" s="3109"/>
      <c r="P5150" s="2659"/>
    </row>
    <row r="5151" spans="12:16" s="3107" customFormat="1">
      <c r="L5151" s="3109"/>
      <c r="M5151" s="3109"/>
      <c r="N5151" s="3109"/>
      <c r="P5151" s="2659"/>
    </row>
    <row r="5152" spans="12:16" s="3107" customFormat="1">
      <c r="L5152" s="3109"/>
      <c r="M5152" s="3109"/>
      <c r="N5152" s="3109"/>
      <c r="P5152" s="2659"/>
    </row>
    <row r="5153" spans="12:16" s="3107" customFormat="1">
      <c r="L5153" s="3109"/>
      <c r="M5153" s="3109"/>
      <c r="N5153" s="3109"/>
      <c r="P5153" s="2659"/>
    </row>
    <row r="5154" spans="12:16" s="3107" customFormat="1">
      <c r="L5154" s="3109"/>
      <c r="M5154" s="3109"/>
      <c r="N5154" s="3109"/>
      <c r="P5154" s="2659"/>
    </row>
    <row r="5155" spans="12:16" s="3107" customFormat="1">
      <c r="L5155" s="3109"/>
      <c r="M5155" s="3109"/>
      <c r="N5155" s="3109"/>
      <c r="P5155" s="2659"/>
    </row>
    <row r="5156" spans="12:16" s="3107" customFormat="1">
      <c r="L5156" s="3109"/>
      <c r="M5156" s="3109"/>
      <c r="N5156" s="3109"/>
      <c r="P5156" s="2659"/>
    </row>
    <row r="5157" spans="12:16" s="3107" customFormat="1">
      <c r="L5157" s="3109"/>
      <c r="M5157" s="3109"/>
      <c r="N5157" s="3109"/>
      <c r="P5157" s="2659"/>
    </row>
    <row r="5158" spans="12:16" s="3107" customFormat="1">
      <c r="L5158" s="3109"/>
      <c r="M5158" s="3109"/>
      <c r="N5158" s="3109"/>
      <c r="P5158" s="2659"/>
    </row>
    <row r="5159" spans="12:16" s="3107" customFormat="1">
      <c r="L5159" s="3109"/>
      <c r="M5159" s="3109"/>
      <c r="N5159" s="3109"/>
      <c r="P5159" s="2659"/>
    </row>
    <row r="5160" spans="12:16" s="3107" customFormat="1">
      <c r="L5160" s="3109"/>
      <c r="M5160" s="3109"/>
      <c r="N5160" s="3109"/>
      <c r="P5160" s="2659"/>
    </row>
    <row r="5161" spans="12:16" s="3107" customFormat="1">
      <c r="L5161" s="3109"/>
      <c r="M5161" s="3109"/>
      <c r="N5161" s="3109"/>
      <c r="P5161" s="2659"/>
    </row>
    <row r="5162" spans="12:16" s="3107" customFormat="1">
      <c r="L5162" s="3109"/>
      <c r="M5162" s="3109"/>
      <c r="N5162" s="3109"/>
      <c r="P5162" s="2659"/>
    </row>
    <row r="5163" spans="12:16" s="3107" customFormat="1">
      <c r="L5163" s="3109"/>
      <c r="M5163" s="3109"/>
      <c r="N5163" s="3109"/>
      <c r="P5163" s="2659"/>
    </row>
    <row r="5164" spans="12:16" s="3107" customFormat="1">
      <c r="L5164" s="3109"/>
      <c r="M5164" s="3109"/>
      <c r="N5164" s="3109"/>
      <c r="P5164" s="2659"/>
    </row>
    <row r="5165" spans="12:16" s="3107" customFormat="1">
      <c r="L5165" s="3109"/>
      <c r="M5165" s="3109"/>
      <c r="N5165" s="3109"/>
      <c r="P5165" s="2659"/>
    </row>
    <row r="5166" spans="12:16" s="3107" customFormat="1">
      <c r="L5166" s="3109"/>
      <c r="M5166" s="3109"/>
      <c r="N5166" s="3109"/>
      <c r="P5166" s="2659"/>
    </row>
    <row r="5167" spans="12:16" s="3107" customFormat="1">
      <c r="L5167" s="3109"/>
      <c r="M5167" s="3109"/>
      <c r="N5167" s="3109"/>
      <c r="P5167" s="2659"/>
    </row>
    <row r="5168" spans="12:16" s="3107" customFormat="1">
      <c r="L5168" s="3109"/>
      <c r="M5168" s="3109"/>
      <c r="N5168" s="3109"/>
      <c r="P5168" s="2659"/>
    </row>
    <row r="5169" spans="12:16" s="3107" customFormat="1">
      <c r="L5169" s="3109"/>
      <c r="M5169" s="3109"/>
      <c r="N5169" s="3109"/>
      <c r="P5169" s="2659"/>
    </row>
    <row r="5170" spans="12:16" s="3107" customFormat="1">
      <c r="L5170" s="3109"/>
      <c r="M5170" s="3109"/>
      <c r="N5170" s="3109"/>
      <c r="P5170" s="2659"/>
    </row>
    <row r="5171" spans="12:16" s="3107" customFormat="1">
      <c r="L5171" s="3109"/>
      <c r="M5171" s="3109"/>
      <c r="N5171" s="3109"/>
      <c r="P5171" s="2659"/>
    </row>
    <row r="5172" spans="12:16" s="3107" customFormat="1">
      <c r="L5172" s="3109"/>
      <c r="M5172" s="3109"/>
      <c r="N5172" s="3109"/>
      <c r="P5172" s="2659"/>
    </row>
    <row r="5173" spans="12:16" s="3107" customFormat="1">
      <c r="L5173" s="3109"/>
      <c r="M5173" s="3109"/>
      <c r="N5173" s="3109"/>
      <c r="P5173" s="2659"/>
    </row>
    <row r="5174" spans="12:16" s="3107" customFormat="1">
      <c r="L5174" s="3109"/>
      <c r="M5174" s="3109"/>
      <c r="N5174" s="3109"/>
      <c r="P5174" s="2659"/>
    </row>
    <row r="5175" spans="12:16" s="3107" customFormat="1">
      <c r="L5175" s="3109"/>
      <c r="M5175" s="3109"/>
      <c r="N5175" s="3109"/>
      <c r="P5175" s="2659"/>
    </row>
    <row r="5176" spans="12:16" s="3107" customFormat="1">
      <c r="L5176" s="3109"/>
      <c r="M5176" s="3109"/>
      <c r="N5176" s="3109"/>
      <c r="P5176" s="2659"/>
    </row>
    <row r="5177" spans="12:16" s="3107" customFormat="1">
      <c r="L5177" s="3109"/>
      <c r="M5177" s="3109"/>
      <c r="N5177" s="3109"/>
      <c r="P5177" s="2659"/>
    </row>
    <row r="5178" spans="12:16" s="3107" customFormat="1">
      <c r="L5178" s="3109"/>
      <c r="M5178" s="3109"/>
      <c r="N5178" s="3109"/>
      <c r="P5178" s="2659"/>
    </row>
    <row r="5179" spans="12:16" s="3107" customFormat="1">
      <c r="L5179" s="3109"/>
      <c r="M5179" s="3109"/>
      <c r="N5179" s="3109"/>
      <c r="P5179" s="2659"/>
    </row>
    <row r="5180" spans="12:16" s="3107" customFormat="1">
      <c r="L5180" s="3109"/>
      <c r="M5180" s="3109"/>
      <c r="N5180" s="3109"/>
      <c r="P5180" s="2659"/>
    </row>
    <row r="5181" spans="12:16" s="3107" customFormat="1">
      <c r="L5181" s="3109"/>
      <c r="M5181" s="3109"/>
      <c r="N5181" s="3109"/>
      <c r="P5181" s="2659"/>
    </row>
    <row r="5182" spans="12:16" s="3107" customFormat="1">
      <c r="L5182" s="3109"/>
      <c r="M5182" s="3109"/>
      <c r="N5182" s="3109"/>
      <c r="P5182" s="2659"/>
    </row>
    <row r="5183" spans="12:16" s="3107" customFormat="1">
      <c r="L5183" s="3109"/>
      <c r="M5183" s="3109"/>
      <c r="N5183" s="3109"/>
      <c r="P5183" s="2659"/>
    </row>
    <row r="5184" spans="12:16" s="3107" customFormat="1">
      <c r="L5184" s="3109"/>
      <c r="M5184" s="3109"/>
      <c r="N5184" s="3109"/>
      <c r="P5184" s="2659"/>
    </row>
    <row r="5185" spans="12:16" s="3107" customFormat="1">
      <c r="L5185" s="3109"/>
      <c r="M5185" s="3109"/>
      <c r="N5185" s="3109"/>
      <c r="P5185" s="2659"/>
    </row>
    <row r="5186" spans="12:16" s="3107" customFormat="1">
      <c r="L5186" s="3109"/>
      <c r="M5186" s="3109"/>
      <c r="N5186" s="3109"/>
      <c r="P5186" s="2659"/>
    </row>
    <row r="5187" spans="12:16" s="3107" customFormat="1">
      <c r="L5187" s="3109"/>
      <c r="M5187" s="3109"/>
      <c r="N5187" s="3109"/>
      <c r="P5187" s="2659"/>
    </row>
    <row r="5188" spans="12:16" s="3107" customFormat="1">
      <c r="L5188" s="3109"/>
      <c r="M5188" s="3109"/>
      <c r="N5188" s="3109"/>
      <c r="P5188" s="2659"/>
    </row>
    <row r="5189" spans="12:16" s="3107" customFormat="1">
      <c r="L5189" s="3109"/>
      <c r="M5189" s="3109"/>
      <c r="N5189" s="3109"/>
      <c r="P5189" s="2659"/>
    </row>
    <row r="5190" spans="12:16" s="3107" customFormat="1">
      <c r="L5190" s="3109"/>
      <c r="M5190" s="3109"/>
      <c r="N5190" s="3109"/>
      <c r="P5190" s="2659"/>
    </row>
    <row r="5191" spans="12:16" s="3107" customFormat="1">
      <c r="L5191" s="3109"/>
      <c r="M5191" s="3109"/>
      <c r="N5191" s="3109"/>
      <c r="P5191" s="2659"/>
    </row>
    <row r="5192" spans="12:16" s="3107" customFormat="1">
      <c r="L5192" s="3109"/>
      <c r="M5192" s="3109"/>
      <c r="N5192" s="3109"/>
      <c r="P5192" s="2659"/>
    </row>
    <row r="5193" spans="12:16" s="3107" customFormat="1">
      <c r="L5193" s="3109"/>
      <c r="M5193" s="3109"/>
      <c r="N5193" s="3109"/>
      <c r="P5193" s="2659"/>
    </row>
    <row r="5194" spans="12:16" s="3107" customFormat="1">
      <c r="L5194" s="3109"/>
      <c r="M5194" s="3109"/>
      <c r="N5194" s="3109"/>
      <c r="P5194" s="2659"/>
    </row>
    <row r="5195" spans="12:16" s="3107" customFormat="1">
      <c r="L5195" s="3109"/>
      <c r="M5195" s="3109"/>
      <c r="N5195" s="3109"/>
      <c r="P5195" s="2659"/>
    </row>
    <row r="5196" spans="12:16" s="3107" customFormat="1">
      <c r="L5196" s="3109"/>
      <c r="M5196" s="3109"/>
      <c r="N5196" s="3109"/>
      <c r="P5196" s="2659"/>
    </row>
    <row r="5197" spans="12:16" s="3107" customFormat="1">
      <c r="L5197" s="3109"/>
      <c r="M5197" s="3109"/>
      <c r="N5197" s="3109"/>
      <c r="P5197" s="2659"/>
    </row>
    <row r="5198" spans="12:16" s="3107" customFormat="1">
      <c r="L5198" s="3109"/>
      <c r="M5198" s="3109"/>
      <c r="N5198" s="3109"/>
      <c r="P5198" s="2659"/>
    </row>
    <row r="5199" spans="12:16" s="3107" customFormat="1">
      <c r="L5199" s="3109"/>
      <c r="M5199" s="3109"/>
      <c r="N5199" s="3109"/>
      <c r="P5199" s="2659"/>
    </row>
    <row r="5200" spans="12:16" s="3107" customFormat="1">
      <c r="L5200" s="3109"/>
      <c r="M5200" s="3109"/>
      <c r="N5200" s="3109"/>
      <c r="P5200" s="2659"/>
    </row>
    <row r="5201" spans="12:16" s="3107" customFormat="1">
      <c r="L5201" s="3109"/>
      <c r="M5201" s="3109"/>
      <c r="N5201" s="3109"/>
      <c r="P5201" s="2659"/>
    </row>
    <row r="5202" spans="12:16" s="3107" customFormat="1">
      <c r="L5202" s="3109"/>
      <c r="M5202" s="3109"/>
      <c r="N5202" s="3109"/>
      <c r="P5202" s="2659"/>
    </row>
    <row r="5203" spans="12:16" s="3107" customFormat="1">
      <c r="L5203" s="3109"/>
      <c r="M5203" s="3109"/>
      <c r="N5203" s="3109"/>
      <c r="P5203" s="2659"/>
    </row>
    <row r="5204" spans="12:16" s="3107" customFormat="1">
      <c r="L5204" s="3109"/>
      <c r="M5204" s="3109"/>
      <c r="N5204" s="3109"/>
      <c r="P5204" s="2659"/>
    </row>
    <row r="5205" spans="12:16" s="3107" customFormat="1">
      <c r="L5205" s="3109"/>
      <c r="M5205" s="3109"/>
      <c r="N5205" s="3109"/>
      <c r="P5205" s="2659"/>
    </row>
    <row r="5206" spans="12:16" s="3107" customFormat="1">
      <c r="L5206" s="3109"/>
      <c r="M5206" s="3109"/>
      <c r="N5206" s="3109"/>
      <c r="P5206" s="2659"/>
    </row>
    <row r="5207" spans="12:16" s="3107" customFormat="1">
      <c r="L5207" s="3109"/>
      <c r="M5207" s="3109"/>
      <c r="N5207" s="3109"/>
      <c r="P5207" s="2659"/>
    </row>
    <row r="5208" spans="12:16" s="3107" customFormat="1">
      <c r="L5208" s="3109"/>
      <c r="M5208" s="3109"/>
      <c r="N5208" s="3109"/>
      <c r="P5208" s="2659"/>
    </row>
    <row r="5209" spans="12:16" s="3107" customFormat="1">
      <c r="L5209" s="3109"/>
      <c r="M5209" s="3109"/>
      <c r="N5209" s="3109"/>
      <c r="P5209" s="2659"/>
    </row>
    <row r="5210" spans="12:16" s="3107" customFormat="1">
      <c r="L5210" s="3109"/>
      <c r="M5210" s="3109"/>
      <c r="N5210" s="3109"/>
      <c r="P5210" s="2659"/>
    </row>
    <row r="5211" spans="12:16" s="3107" customFormat="1">
      <c r="L5211" s="3109"/>
      <c r="M5211" s="3109"/>
      <c r="N5211" s="3109"/>
      <c r="P5211" s="2659"/>
    </row>
    <row r="5212" spans="12:16" s="3107" customFormat="1">
      <c r="L5212" s="3109"/>
      <c r="M5212" s="3109"/>
      <c r="N5212" s="3109"/>
      <c r="P5212" s="2659"/>
    </row>
    <row r="5213" spans="12:16" s="3107" customFormat="1">
      <c r="L5213" s="3109"/>
      <c r="M5213" s="3109"/>
      <c r="N5213" s="3109"/>
      <c r="P5213" s="2659"/>
    </row>
    <row r="5214" spans="12:16" s="3107" customFormat="1">
      <c r="L5214" s="3109"/>
      <c r="M5214" s="3109"/>
      <c r="N5214" s="3109"/>
      <c r="P5214" s="2659"/>
    </row>
    <row r="5215" spans="12:16" s="3107" customFormat="1">
      <c r="L5215" s="3109"/>
      <c r="M5215" s="3109"/>
      <c r="N5215" s="3109"/>
      <c r="P5215" s="2659"/>
    </row>
    <row r="5216" spans="12:16" s="3107" customFormat="1">
      <c r="L5216" s="3109"/>
      <c r="M5216" s="3109"/>
      <c r="N5216" s="3109"/>
      <c r="P5216" s="2659"/>
    </row>
    <row r="5217" spans="12:16" s="3107" customFormat="1">
      <c r="L5217" s="3109"/>
      <c r="M5217" s="3109"/>
      <c r="N5217" s="3109"/>
      <c r="P5217" s="2659"/>
    </row>
    <row r="5218" spans="12:16" s="3107" customFormat="1">
      <c r="L5218" s="3109"/>
      <c r="M5218" s="3109"/>
      <c r="N5218" s="3109"/>
      <c r="P5218" s="2659"/>
    </row>
    <row r="5219" spans="12:16" s="3107" customFormat="1">
      <c r="L5219" s="3109"/>
      <c r="M5219" s="3109"/>
      <c r="N5219" s="3109"/>
      <c r="P5219" s="2659"/>
    </row>
    <row r="5220" spans="12:16" s="3107" customFormat="1">
      <c r="L5220" s="3109"/>
      <c r="M5220" s="3109"/>
      <c r="N5220" s="3109"/>
      <c r="P5220" s="2659"/>
    </row>
    <row r="5221" spans="12:16" s="3107" customFormat="1">
      <c r="L5221" s="3109"/>
      <c r="M5221" s="3109"/>
      <c r="N5221" s="3109"/>
      <c r="P5221" s="2659"/>
    </row>
    <row r="5222" spans="12:16" s="3107" customFormat="1">
      <c r="L5222" s="3109"/>
      <c r="M5222" s="3109"/>
      <c r="N5222" s="3109"/>
      <c r="P5222" s="2659"/>
    </row>
    <row r="5223" spans="12:16" s="3107" customFormat="1">
      <c r="L5223" s="3109"/>
      <c r="M5223" s="3109"/>
      <c r="N5223" s="3109"/>
      <c r="P5223" s="2659"/>
    </row>
    <row r="5224" spans="12:16" s="3107" customFormat="1">
      <c r="L5224" s="3109"/>
      <c r="M5224" s="3109"/>
      <c r="N5224" s="3109"/>
      <c r="P5224" s="2659"/>
    </row>
    <row r="5225" spans="12:16" s="3107" customFormat="1">
      <c r="L5225" s="3109"/>
      <c r="M5225" s="3109"/>
      <c r="N5225" s="3109"/>
      <c r="P5225" s="2659"/>
    </row>
    <row r="5226" spans="12:16" s="3107" customFormat="1">
      <c r="L5226" s="3109"/>
      <c r="M5226" s="3109"/>
      <c r="N5226" s="3109"/>
      <c r="P5226" s="2659"/>
    </row>
    <row r="5227" spans="12:16" s="3107" customFormat="1">
      <c r="L5227" s="3109"/>
      <c r="M5227" s="3109"/>
      <c r="N5227" s="3109"/>
      <c r="P5227" s="2659"/>
    </row>
    <row r="5228" spans="12:16" s="3107" customFormat="1">
      <c r="L5228" s="3109"/>
      <c r="M5228" s="3109"/>
      <c r="N5228" s="3109"/>
      <c r="P5228" s="2659"/>
    </row>
    <row r="5229" spans="12:16" s="3107" customFormat="1">
      <c r="L5229" s="3109"/>
      <c r="M5229" s="3109"/>
      <c r="N5229" s="3109"/>
      <c r="P5229" s="2659"/>
    </row>
    <row r="5230" spans="12:16" s="3107" customFormat="1">
      <c r="L5230" s="3109"/>
      <c r="M5230" s="3109"/>
      <c r="N5230" s="3109"/>
      <c r="P5230" s="2659"/>
    </row>
    <row r="5231" spans="12:16" s="3107" customFormat="1">
      <c r="L5231" s="3109"/>
      <c r="M5231" s="3109"/>
      <c r="N5231" s="3109"/>
      <c r="P5231" s="2659"/>
    </row>
    <row r="5232" spans="12:16" s="3107" customFormat="1">
      <c r="L5232" s="3109"/>
      <c r="M5232" s="3109"/>
      <c r="N5232" s="3109"/>
      <c r="P5232" s="2659"/>
    </row>
    <row r="5233" spans="12:16" s="3107" customFormat="1">
      <c r="L5233" s="3109"/>
      <c r="M5233" s="3109"/>
      <c r="N5233" s="3109"/>
      <c r="P5233" s="2659"/>
    </row>
    <row r="5234" spans="12:16" s="3107" customFormat="1">
      <c r="L5234" s="3109"/>
      <c r="M5234" s="3109"/>
      <c r="N5234" s="3109"/>
      <c r="P5234" s="2659"/>
    </row>
    <row r="5235" spans="12:16" s="3107" customFormat="1">
      <c r="L5235" s="3109"/>
      <c r="M5235" s="3109"/>
      <c r="N5235" s="3109"/>
      <c r="P5235" s="2659"/>
    </row>
    <row r="5236" spans="12:16" s="3107" customFormat="1">
      <c r="L5236" s="3109"/>
      <c r="M5236" s="3109"/>
      <c r="N5236" s="3109"/>
      <c r="P5236" s="2659"/>
    </row>
    <row r="5237" spans="12:16" s="3107" customFormat="1">
      <c r="L5237" s="3109"/>
      <c r="M5237" s="3109"/>
      <c r="N5237" s="3109"/>
      <c r="P5237" s="2659"/>
    </row>
    <row r="5238" spans="12:16" s="3107" customFormat="1">
      <c r="L5238" s="3109"/>
      <c r="M5238" s="3109"/>
      <c r="N5238" s="3109"/>
      <c r="P5238" s="2659"/>
    </row>
    <row r="5239" spans="12:16" s="3107" customFormat="1">
      <c r="L5239" s="3109"/>
      <c r="M5239" s="3109"/>
      <c r="N5239" s="3109"/>
      <c r="P5239" s="2659"/>
    </row>
    <row r="5240" spans="12:16" s="3107" customFormat="1">
      <c r="L5240" s="3109"/>
      <c r="M5240" s="3109"/>
      <c r="N5240" s="3109"/>
      <c r="P5240" s="2659"/>
    </row>
    <row r="5241" spans="12:16" s="3107" customFormat="1">
      <c r="L5241" s="3109"/>
      <c r="M5241" s="3109"/>
      <c r="N5241" s="3109"/>
      <c r="P5241" s="2659"/>
    </row>
    <row r="5242" spans="12:16" s="3107" customFormat="1">
      <c r="L5242" s="3109"/>
      <c r="M5242" s="3109"/>
      <c r="N5242" s="3109"/>
      <c r="P5242" s="2659"/>
    </row>
    <row r="5243" spans="12:16" s="3107" customFormat="1">
      <c r="L5243" s="3109"/>
      <c r="M5243" s="3109"/>
      <c r="N5243" s="3109"/>
      <c r="P5243" s="2659"/>
    </row>
    <row r="5244" spans="12:16" s="3107" customFormat="1">
      <c r="L5244" s="3109"/>
      <c r="M5244" s="3109"/>
      <c r="N5244" s="3109"/>
      <c r="P5244" s="2659"/>
    </row>
    <row r="5245" spans="12:16" s="3107" customFormat="1">
      <c r="L5245" s="3109"/>
      <c r="M5245" s="3109"/>
      <c r="N5245" s="3109"/>
      <c r="P5245" s="2659"/>
    </row>
    <row r="5246" spans="12:16" s="3107" customFormat="1">
      <c r="L5246" s="3109"/>
      <c r="M5246" s="3109"/>
      <c r="N5246" s="3109"/>
      <c r="P5246" s="2659"/>
    </row>
    <row r="5247" spans="12:16" s="3107" customFormat="1">
      <c r="L5247" s="3109"/>
      <c r="M5247" s="3109"/>
      <c r="N5247" s="3109"/>
      <c r="P5247" s="2659"/>
    </row>
    <row r="5248" spans="12:16" s="3107" customFormat="1">
      <c r="L5248" s="3109"/>
      <c r="M5248" s="3109"/>
      <c r="N5248" s="3109"/>
      <c r="P5248" s="2659"/>
    </row>
    <row r="5249" spans="12:16" s="3107" customFormat="1">
      <c r="L5249" s="3109"/>
      <c r="M5249" s="3109"/>
      <c r="N5249" s="3109"/>
      <c r="P5249" s="2659"/>
    </row>
    <row r="5250" spans="12:16" s="3107" customFormat="1">
      <c r="L5250" s="3109"/>
      <c r="M5250" s="3109"/>
      <c r="N5250" s="3109"/>
      <c r="P5250" s="2659"/>
    </row>
    <row r="5251" spans="12:16" s="3107" customFormat="1">
      <c r="L5251" s="3109"/>
      <c r="M5251" s="3109"/>
      <c r="N5251" s="3109"/>
      <c r="P5251" s="2659"/>
    </row>
    <row r="5252" spans="12:16" s="3107" customFormat="1">
      <c r="L5252" s="3109"/>
      <c r="M5252" s="3109"/>
      <c r="N5252" s="3109"/>
      <c r="P5252" s="2659"/>
    </row>
    <row r="5253" spans="12:16" s="3107" customFormat="1">
      <c r="L5253" s="3109"/>
      <c r="M5253" s="3109"/>
      <c r="N5253" s="3109"/>
      <c r="P5253" s="2659"/>
    </row>
    <row r="5254" spans="12:16" s="3107" customFormat="1">
      <c r="L5254" s="3109"/>
      <c r="M5254" s="3109"/>
      <c r="N5254" s="3109"/>
      <c r="P5254" s="2659"/>
    </row>
    <row r="5255" spans="12:16" s="3107" customFormat="1">
      <c r="L5255" s="3109"/>
      <c r="M5255" s="3109"/>
      <c r="N5255" s="3109"/>
      <c r="P5255" s="2659"/>
    </row>
    <row r="5256" spans="12:16" s="3107" customFormat="1">
      <c r="L5256" s="3109"/>
      <c r="M5256" s="3109"/>
      <c r="N5256" s="3109"/>
      <c r="P5256" s="2659"/>
    </row>
    <row r="5257" spans="12:16" s="3107" customFormat="1">
      <c r="L5257" s="3109"/>
      <c r="M5257" s="3109"/>
      <c r="N5257" s="3109"/>
      <c r="P5257" s="2659"/>
    </row>
    <row r="5258" spans="12:16" s="3107" customFormat="1">
      <c r="L5258" s="3109"/>
      <c r="M5258" s="3109"/>
      <c r="N5258" s="3109"/>
      <c r="P5258" s="2659"/>
    </row>
    <row r="5259" spans="12:16" s="3107" customFormat="1">
      <c r="L5259" s="3109"/>
      <c r="M5259" s="3109"/>
      <c r="N5259" s="3109"/>
      <c r="P5259" s="2659"/>
    </row>
    <row r="5260" spans="12:16" s="3107" customFormat="1">
      <c r="L5260" s="3109"/>
      <c r="M5260" s="3109"/>
      <c r="N5260" s="3109"/>
      <c r="P5260" s="2659"/>
    </row>
    <row r="5261" spans="12:16" s="3107" customFormat="1">
      <c r="L5261" s="3109"/>
      <c r="M5261" s="3109"/>
      <c r="N5261" s="3109"/>
      <c r="P5261" s="2659"/>
    </row>
    <row r="5262" spans="12:16" s="3107" customFormat="1">
      <c r="L5262" s="3109"/>
      <c r="M5262" s="3109"/>
      <c r="N5262" s="3109"/>
      <c r="P5262" s="2659"/>
    </row>
    <row r="5263" spans="12:16" s="3107" customFormat="1">
      <c r="L5263" s="3109"/>
      <c r="M5263" s="3109"/>
      <c r="N5263" s="3109"/>
      <c r="P5263" s="2659"/>
    </row>
    <row r="5264" spans="12:16" s="3107" customFormat="1">
      <c r="L5264" s="3109"/>
      <c r="M5264" s="3109"/>
      <c r="N5264" s="3109"/>
      <c r="P5264" s="2659"/>
    </row>
    <row r="5265" spans="12:16" s="3107" customFormat="1">
      <c r="L5265" s="3109"/>
      <c r="M5265" s="3109"/>
      <c r="N5265" s="3109"/>
      <c r="P5265" s="2659"/>
    </row>
    <row r="5266" spans="12:16" s="3107" customFormat="1">
      <c r="L5266" s="3109"/>
      <c r="M5266" s="3109"/>
      <c r="N5266" s="3109"/>
      <c r="P5266" s="2659"/>
    </row>
    <row r="5267" spans="12:16" s="3107" customFormat="1">
      <c r="L5267" s="3109"/>
      <c r="M5267" s="3109"/>
      <c r="N5267" s="3109"/>
      <c r="P5267" s="2659"/>
    </row>
    <row r="5268" spans="12:16" s="3107" customFormat="1">
      <c r="L5268" s="3109"/>
      <c r="M5268" s="3109"/>
      <c r="N5268" s="3109"/>
      <c r="P5268" s="2659"/>
    </row>
    <row r="5269" spans="12:16" s="3107" customFormat="1">
      <c r="L5269" s="3109"/>
      <c r="M5269" s="3109"/>
      <c r="N5269" s="3109"/>
      <c r="P5269" s="2659"/>
    </row>
    <row r="5270" spans="12:16" s="3107" customFormat="1">
      <c r="L5270" s="3109"/>
      <c r="M5270" s="3109"/>
      <c r="N5270" s="3109"/>
      <c r="P5270" s="2659"/>
    </row>
    <row r="5271" spans="12:16" s="3107" customFormat="1">
      <c r="L5271" s="3109"/>
      <c r="M5271" s="3109"/>
      <c r="N5271" s="3109"/>
      <c r="P5271" s="2659"/>
    </row>
    <row r="5272" spans="12:16" s="3107" customFormat="1">
      <c r="L5272" s="3109"/>
      <c r="M5272" s="3109"/>
      <c r="N5272" s="3109"/>
      <c r="P5272" s="2659"/>
    </row>
    <row r="5273" spans="12:16" s="3107" customFormat="1">
      <c r="L5273" s="3109"/>
      <c r="M5273" s="3109"/>
      <c r="N5273" s="3109"/>
      <c r="P5273" s="2659"/>
    </row>
    <row r="5274" spans="12:16" s="3107" customFormat="1">
      <c r="L5274" s="3109"/>
      <c r="M5274" s="3109"/>
      <c r="N5274" s="3109"/>
      <c r="P5274" s="2659"/>
    </row>
    <row r="5275" spans="12:16" s="3107" customFormat="1">
      <c r="L5275" s="3109"/>
      <c r="M5275" s="3109"/>
      <c r="N5275" s="3109"/>
      <c r="P5275" s="2659"/>
    </row>
    <row r="5276" spans="12:16" s="3107" customFormat="1">
      <c r="L5276" s="3109"/>
      <c r="M5276" s="3109"/>
      <c r="N5276" s="3109"/>
      <c r="P5276" s="2659"/>
    </row>
    <row r="5277" spans="12:16" s="3107" customFormat="1">
      <c r="L5277" s="3109"/>
      <c r="M5277" s="3109"/>
      <c r="N5277" s="3109"/>
      <c r="P5277" s="2659"/>
    </row>
    <row r="5278" spans="12:16" s="3107" customFormat="1">
      <c r="L5278" s="3109"/>
      <c r="M5278" s="3109"/>
      <c r="N5278" s="3109"/>
      <c r="P5278" s="2659"/>
    </row>
    <row r="5279" spans="12:16" s="3107" customFormat="1">
      <c r="L5279" s="3109"/>
      <c r="M5279" s="3109"/>
      <c r="N5279" s="3109"/>
      <c r="P5279" s="2659"/>
    </row>
    <row r="5280" spans="12:16" s="3107" customFormat="1">
      <c r="L5280" s="3109"/>
      <c r="M5280" s="3109"/>
      <c r="N5280" s="3109"/>
      <c r="P5280" s="2659"/>
    </row>
    <row r="5281" spans="12:16" s="3107" customFormat="1">
      <c r="L5281" s="3109"/>
      <c r="M5281" s="3109"/>
      <c r="N5281" s="3109"/>
      <c r="P5281" s="2659"/>
    </row>
    <row r="5282" spans="12:16" s="3107" customFormat="1">
      <c r="L5282" s="3109"/>
      <c r="M5282" s="3109"/>
      <c r="N5282" s="3109"/>
      <c r="P5282" s="2659"/>
    </row>
    <row r="5283" spans="12:16" s="3107" customFormat="1">
      <c r="L5283" s="3109"/>
      <c r="M5283" s="3109"/>
      <c r="N5283" s="3109"/>
      <c r="P5283" s="2659"/>
    </row>
    <row r="5284" spans="12:16" s="3107" customFormat="1">
      <c r="L5284" s="3109"/>
      <c r="M5284" s="3109"/>
      <c r="N5284" s="3109"/>
      <c r="P5284" s="2659"/>
    </row>
    <row r="5285" spans="12:16" s="3107" customFormat="1">
      <c r="L5285" s="3109"/>
      <c r="M5285" s="3109"/>
      <c r="N5285" s="3109"/>
      <c r="P5285" s="2659"/>
    </row>
    <row r="5286" spans="12:16" s="3107" customFormat="1">
      <c r="L5286" s="3109"/>
      <c r="M5286" s="3109"/>
      <c r="N5286" s="3109"/>
      <c r="P5286" s="2659"/>
    </row>
    <row r="5287" spans="12:16" s="3107" customFormat="1">
      <c r="L5287" s="3109"/>
      <c r="M5287" s="3109"/>
      <c r="N5287" s="3109"/>
      <c r="P5287" s="2659"/>
    </row>
    <row r="5288" spans="12:16" s="3107" customFormat="1">
      <c r="L5288" s="3109"/>
      <c r="M5288" s="3109"/>
      <c r="N5288" s="3109"/>
      <c r="P5288" s="2659"/>
    </row>
    <row r="5289" spans="12:16" s="3107" customFormat="1">
      <c r="L5289" s="3109"/>
      <c r="M5289" s="3109"/>
      <c r="N5289" s="3109"/>
      <c r="P5289" s="2659"/>
    </row>
    <row r="5290" spans="12:16" s="3107" customFormat="1">
      <c r="L5290" s="3109"/>
      <c r="M5290" s="3109"/>
      <c r="N5290" s="3109"/>
      <c r="P5290" s="2659"/>
    </row>
    <row r="5291" spans="12:16" s="3107" customFormat="1">
      <c r="L5291" s="3109"/>
      <c r="M5291" s="3109"/>
      <c r="N5291" s="3109"/>
      <c r="P5291" s="2659"/>
    </row>
    <row r="5292" spans="12:16" s="3107" customFormat="1">
      <c r="L5292" s="3109"/>
      <c r="M5292" s="3109"/>
      <c r="N5292" s="3109"/>
      <c r="P5292" s="2659"/>
    </row>
    <row r="5293" spans="12:16" s="3107" customFormat="1">
      <c r="L5293" s="3109"/>
      <c r="M5293" s="3109"/>
      <c r="N5293" s="3109"/>
      <c r="P5293" s="2659"/>
    </row>
    <row r="5294" spans="12:16" s="3107" customFormat="1">
      <c r="L5294" s="3109"/>
      <c r="M5294" s="3109"/>
      <c r="N5294" s="3109"/>
      <c r="P5294" s="2659"/>
    </row>
    <row r="5295" spans="12:16" s="3107" customFormat="1">
      <c r="L5295" s="3109"/>
      <c r="M5295" s="3109"/>
      <c r="N5295" s="3109"/>
      <c r="P5295" s="2659"/>
    </row>
    <row r="5296" spans="12:16" s="3107" customFormat="1">
      <c r="L5296" s="3109"/>
      <c r="M5296" s="3109"/>
      <c r="N5296" s="3109"/>
      <c r="P5296" s="2659"/>
    </row>
    <row r="5297" spans="12:16" s="3107" customFormat="1">
      <c r="L5297" s="3109"/>
      <c r="M5297" s="3109"/>
      <c r="N5297" s="3109"/>
      <c r="P5297" s="2659"/>
    </row>
    <row r="5298" spans="12:16" s="3107" customFormat="1">
      <c r="L5298" s="3109"/>
      <c r="M5298" s="3109"/>
      <c r="N5298" s="3109"/>
      <c r="P5298" s="2659"/>
    </row>
    <row r="5299" spans="12:16" s="3107" customFormat="1">
      <c r="L5299" s="3109"/>
      <c r="M5299" s="3109"/>
      <c r="N5299" s="3109"/>
      <c r="P5299" s="2659"/>
    </row>
    <row r="5300" spans="12:16" s="3107" customFormat="1">
      <c r="L5300" s="3109"/>
      <c r="M5300" s="3109"/>
      <c r="N5300" s="3109"/>
      <c r="P5300" s="2659"/>
    </row>
    <row r="5301" spans="12:16" s="3107" customFormat="1">
      <c r="L5301" s="3109"/>
      <c r="M5301" s="3109"/>
      <c r="N5301" s="3109"/>
      <c r="P5301" s="2659"/>
    </row>
    <row r="5302" spans="12:16" s="3107" customFormat="1">
      <c r="L5302" s="3109"/>
      <c r="M5302" s="3109"/>
      <c r="N5302" s="3109"/>
      <c r="P5302" s="2659"/>
    </row>
    <row r="5303" spans="12:16" s="3107" customFormat="1">
      <c r="L5303" s="3109"/>
      <c r="M5303" s="3109"/>
      <c r="N5303" s="3109"/>
      <c r="P5303" s="2659"/>
    </row>
    <row r="5304" spans="12:16" s="3107" customFormat="1">
      <c r="L5304" s="3109"/>
      <c r="M5304" s="3109"/>
      <c r="N5304" s="3109"/>
      <c r="P5304" s="2659"/>
    </row>
    <row r="5305" spans="12:16" s="3107" customFormat="1">
      <c r="L5305" s="3109"/>
      <c r="M5305" s="3109"/>
      <c r="N5305" s="3109"/>
      <c r="P5305" s="2659"/>
    </row>
    <row r="5306" spans="12:16" s="3107" customFormat="1">
      <c r="L5306" s="3109"/>
      <c r="M5306" s="3109"/>
      <c r="N5306" s="3109"/>
      <c r="P5306" s="2659"/>
    </row>
    <row r="5307" spans="12:16" s="3107" customFormat="1">
      <c r="L5307" s="3109"/>
      <c r="M5307" s="3109"/>
      <c r="N5307" s="3109"/>
      <c r="P5307" s="2659"/>
    </row>
    <row r="5308" spans="12:16" s="3107" customFormat="1">
      <c r="L5308" s="3109"/>
      <c r="M5308" s="3109"/>
      <c r="N5308" s="3109"/>
      <c r="P5308" s="2659"/>
    </row>
    <row r="5309" spans="12:16" s="3107" customFormat="1">
      <c r="L5309" s="3109"/>
      <c r="M5309" s="3109"/>
      <c r="N5309" s="3109"/>
      <c r="P5309" s="2659"/>
    </row>
    <row r="5310" spans="12:16" s="3107" customFormat="1">
      <c r="L5310" s="3109"/>
      <c r="M5310" s="3109"/>
      <c r="N5310" s="3109"/>
      <c r="P5310" s="2659"/>
    </row>
    <row r="5311" spans="12:16" s="3107" customFormat="1">
      <c r="L5311" s="3109"/>
      <c r="M5311" s="3109"/>
      <c r="N5311" s="3109"/>
      <c r="P5311" s="2659"/>
    </row>
    <row r="5312" spans="12:16" s="3107" customFormat="1">
      <c r="L5312" s="3109"/>
      <c r="M5312" s="3109"/>
      <c r="N5312" s="3109"/>
      <c r="P5312" s="2659"/>
    </row>
    <row r="5313" spans="12:16" s="3107" customFormat="1">
      <c r="L5313" s="3109"/>
      <c r="M5313" s="3109"/>
      <c r="N5313" s="3109"/>
      <c r="P5313" s="2659"/>
    </row>
    <row r="5314" spans="12:16" s="3107" customFormat="1">
      <c r="L5314" s="3109"/>
      <c r="M5314" s="3109"/>
      <c r="N5314" s="3109"/>
      <c r="P5314" s="2659"/>
    </row>
    <row r="5315" spans="12:16" s="3107" customFormat="1">
      <c r="L5315" s="3109"/>
      <c r="M5315" s="3109"/>
      <c r="N5315" s="3109"/>
      <c r="P5315" s="2659"/>
    </row>
    <row r="5316" spans="12:16" s="3107" customFormat="1">
      <c r="L5316" s="3109"/>
      <c r="M5316" s="3109"/>
      <c r="N5316" s="3109"/>
      <c r="P5316" s="2659"/>
    </row>
    <row r="5317" spans="12:16" s="3107" customFormat="1">
      <c r="L5317" s="3109"/>
      <c r="M5317" s="3109"/>
      <c r="N5317" s="3109"/>
      <c r="P5317" s="2659"/>
    </row>
    <row r="5318" spans="12:16" s="3107" customFormat="1">
      <c r="L5318" s="3109"/>
      <c r="M5318" s="3109"/>
      <c r="N5318" s="3109"/>
      <c r="P5318" s="2659"/>
    </row>
    <row r="5319" spans="12:16" s="3107" customFormat="1">
      <c r="L5319" s="3109"/>
      <c r="M5319" s="3109"/>
      <c r="N5319" s="3109"/>
      <c r="P5319" s="2659"/>
    </row>
    <row r="5320" spans="12:16" s="3107" customFormat="1">
      <c r="L5320" s="3109"/>
      <c r="M5320" s="3109"/>
      <c r="N5320" s="3109"/>
      <c r="P5320" s="2659"/>
    </row>
    <row r="5321" spans="12:16" s="3107" customFormat="1">
      <c r="L5321" s="3109"/>
      <c r="M5321" s="3109"/>
      <c r="N5321" s="3109"/>
      <c r="P5321" s="2659"/>
    </row>
    <row r="5322" spans="12:16" s="3107" customFormat="1">
      <c r="L5322" s="3109"/>
      <c r="M5322" s="3109"/>
      <c r="N5322" s="3109"/>
      <c r="P5322" s="2659"/>
    </row>
    <row r="5323" spans="12:16" s="3107" customFormat="1">
      <c r="L5323" s="3109"/>
      <c r="M5323" s="3109"/>
      <c r="N5323" s="3109"/>
      <c r="P5323" s="2659"/>
    </row>
    <row r="5324" spans="12:16" s="3107" customFormat="1">
      <c r="L5324" s="3109"/>
      <c r="M5324" s="3109"/>
      <c r="N5324" s="3109"/>
      <c r="P5324" s="2659"/>
    </row>
    <row r="5325" spans="12:16" s="3107" customFormat="1">
      <c r="L5325" s="3109"/>
      <c r="M5325" s="3109"/>
      <c r="N5325" s="3109"/>
      <c r="P5325" s="2659"/>
    </row>
    <row r="5326" spans="12:16" s="3107" customFormat="1">
      <c r="L5326" s="3109"/>
      <c r="M5326" s="3109"/>
      <c r="N5326" s="3109"/>
      <c r="P5326" s="2659"/>
    </row>
    <row r="5327" spans="12:16" s="3107" customFormat="1">
      <c r="L5327" s="3109"/>
      <c r="M5327" s="3109"/>
      <c r="N5327" s="3109"/>
      <c r="P5327" s="2659"/>
    </row>
    <row r="5328" spans="12:16" s="3107" customFormat="1">
      <c r="L5328" s="3109"/>
      <c r="M5328" s="3109"/>
      <c r="N5328" s="3109"/>
      <c r="P5328" s="2659"/>
    </row>
    <row r="5329" spans="12:16" s="3107" customFormat="1">
      <c r="L5329" s="3109"/>
      <c r="M5329" s="3109"/>
      <c r="N5329" s="3109"/>
      <c r="P5329" s="2659"/>
    </row>
    <row r="5330" spans="12:16" s="3107" customFormat="1">
      <c r="L5330" s="3109"/>
      <c r="M5330" s="3109"/>
      <c r="N5330" s="3109"/>
      <c r="P5330" s="2659"/>
    </row>
    <row r="5331" spans="12:16" s="3107" customFormat="1">
      <c r="L5331" s="3109"/>
      <c r="M5331" s="3109"/>
      <c r="N5331" s="3109"/>
      <c r="P5331" s="2659"/>
    </row>
    <row r="5332" spans="12:16" s="3107" customFormat="1">
      <c r="L5332" s="3109"/>
      <c r="M5332" s="3109"/>
      <c r="N5332" s="3109"/>
      <c r="P5332" s="2659"/>
    </row>
    <row r="5333" spans="12:16" s="3107" customFormat="1">
      <c r="L5333" s="3109"/>
      <c r="M5333" s="3109"/>
      <c r="N5333" s="3109"/>
      <c r="P5333" s="2659"/>
    </row>
    <row r="5334" spans="12:16" s="3107" customFormat="1">
      <c r="L5334" s="3109"/>
      <c r="M5334" s="3109"/>
      <c r="N5334" s="3109"/>
      <c r="P5334" s="2659"/>
    </row>
    <row r="5335" spans="12:16" s="3107" customFormat="1">
      <c r="L5335" s="3109"/>
      <c r="M5335" s="3109"/>
      <c r="N5335" s="3109"/>
      <c r="P5335" s="2659"/>
    </row>
    <row r="5336" spans="12:16" s="3107" customFormat="1">
      <c r="L5336" s="3109"/>
      <c r="M5336" s="3109"/>
      <c r="N5336" s="3109"/>
      <c r="P5336" s="2659"/>
    </row>
    <row r="5337" spans="12:16" s="3107" customFormat="1">
      <c r="L5337" s="3109"/>
      <c r="M5337" s="3109"/>
      <c r="N5337" s="3109"/>
      <c r="P5337" s="2659"/>
    </row>
    <row r="5338" spans="12:16" s="3107" customFormat="1">
      <c r="L5338" s="3109"/>
      <c r="M5338" s="3109"/>
      <c r="N5338" s="3109"/>
      <c r="P5338" s="2659"/>
    </row>
    <row r="5339" spans="12:16" s="3107" customFormat="1">
      <c r="L5339" s="3109"/>
      <c r="M5339" s="3109"/>
      <c r="N5339" s="3109"/>
      <c r="P5339" s="2659"/>
    </row>
    <row r="5340" spans="12:16" s="3107" customFormat="1">
      <c r="L5340" s="3109"/>
      <c r="M5340" s="3109"/>
      <c r="N5340" s="3109"/>
      <c r="P5340" s="2659"/>
    </row>
    <row r="5341" spans="12:16" s="3107" customFormat="1">
      <c r="L5341" s="3109"/>
      <c r="M5341" s="3109"/>
      <c r="N5341" s="3109"/>
      <c r="P5341" s="2659"/>
    </row>
    <row r="5342" spans="12:16" s="3107" customFormat="1">
      <c r="L5342" s="3109"/>
      <c r="M5342" s="3109"/>
      <c r="N5342" s="3109"/>
      <c r="P5342" s="2659"/>
    </row>
    <row r="5343" spans="12:16" s="3107" customFormat="1">
      <c r="L5343" s="3109"/>
      <c r="M5343" s="3109"/>
      <c r="N5343" s="3109"/>
      <c r="P5343" s="2659"/>
    </row>
    <row r="5344" spans="12:16" s="3107" customFormat="1">
      <c r="L5344" s="3109"/>
      <c r="M5344" s="3109"/>
      <c r="N5344" s="3109"/>
      <c r="P5344" s="2659"/>
    </row>
    <row r="5345" spans="12:16" s="3107" customFormat="1">
      <c r="L5345" s="3109"/>
      <c r="M5345" s="3109"/>
      <c r="N5345" s="3109"/>
      <c r="P5345" s="2659"/>
    </row>
    <row r="5346" spans="12:16" s="3107" customFormat="1">
      <c r="L5346" s="3109"/>
      <c r="M5346" s="3109"/>
      <c r="N5346" s="3109"/>
      <c r="P5346" s="2659"/>
    </row>
    <row r="5347" spans="12:16" s="3107" customFormat="1">
      <c r="L5347" s="3109"/>
      <c r="M5347" s="3109"/>
      <c r="N5347" s="3109"/>
      <c r="P5347" s="2659"/>
    </row>
    <row r="5348" spans="12:16" s="3107" customFormat="1">
      <c r="L5348" s="3109"/>
      <c r="M5348" s="3109"/>
      <c r="N5348" s="3109"/>
      <c r="P5348" s="2659"/>
    </row>
    <row r="5349" spans="12:16" s="3107" customFormat="1">
      <c r="L5349" s="3109"/>
      <c r="M5349" s="3109"/>
      <c r="N5349" s="3109"/>
      <c r="P5349" s="2659"/>
    </row>
    <row r="5350" spans="12:16" s="3107" customFormat="1">
      <c r="L5350" s="3109"/>
      <c r="M5350" s="3109"/>
      <c r="N5350" s="3109"/>
      <c r="P5350" s="2659"/>
    </row>
    <row r="5351" spans="12:16" s="3107" customFormat="1">
      <c r="L5351" s="3109"/>
      <c r="M5351" s="3109"/>
      <c r="N5351" s="3109"/>
      <c r="P5351" s="2659"/>
    </row>
    <row r="5352" spans="12:16" s="3107" customFormat="1">
      <c r="L5352" s="3109"/>
      <c r="M5352" s="3109"/>
      <c r="N5352" s="3109"/>
      <c r="P5352" s="2659"/>
    </row>
    <row r="5353" spans="12:16" s="3107" customFormat="1">
      <c r="L5353" s="3109"/>
      <c r="M5353" s="3109"/>
      <c r="N5353" s="3109"/>
      <c r="P5353" s="2659"/>
    </row>
    <row r="5354" spans="12:16" s="3107" customFormat="1">
      <c r="L5354" s="3109"/>
      <c r="M5354" s="3109"/>
      <c r="N5354" s="3109"/>
      <c r="P5354" s="2659"/>
    </row>
    <row r="5355" spans="12:16" s="3107" customFormat="1">
      <c r="L5355" s="3109"/>
      <c r="M5355" s="3109"/>
      <c r="N5355" s="3109"/>
      <c r="P5355" s="2659"/>
    </row>
    <row r="5356" spans="12:16" s="3107" customFormat="1">
      <c r="L5356" s="3109"/>
      <c r="M5356" s="3109"/>
      <c r="N5356" s="3109"/>
      <c r="P5356" s="2659"/>
    </row>
    <row r="5357" spans="12:16" s="3107" customFormat="1">
      <c r="L5357" s="3109"/>
      <c r="M5357" s="3109"/>
      <c r="N5357" s="3109"/>
      <c r="P5357" s="2659"/>
    </row>
    <row r="5358" spans="12:16" s="3107" customFormat="1">
      <c r="L5358" s="3109"/>
      <c r="M5358" s="3109"/>
      <c r="N5358" s="3109"/>
      <c r="P5358" s="2659"/>
    </row>
    <row r="5359" spans="12:16" s="3107" customFormat="1">
      <c r="L5359" s="3109"/>
      <c r="M5359" s="3109"/>
      <c r="N5359" s="3109"/>
      <c r="P5359" s="2659"/>
    </row>
    <row r="5360" spans="12:16" s="3107" customFormat="1">
      <c r="L5360" s="3109"/>
      <c r="M5360" s="3109"/>
      <c r="N5360" s="3109"/>
      <c r="P5360" s="2659"/>
    </row>
    <row r="5361" spans="12:16" s="3107" customFormat="1">
      <c r="L5361" s="3109"/>
      <c r="M5361" s="3109"/>
      <c r="N5361" s="3109"/>
      <c r="P5361" s="2659"/>
    </row>
    <row r="5362" spans="12:16" s="3107" customFormat="1">
      <c r="L5362" s="3109"/>
      <c r="M5362" s="3109"/>
      <c r="N5362" s="3109"/>
      <c r="P5362" s="2659"/>
    </row>
    <row r="5363" spans="12:16" s="3107" customFormat="1">
      <c r="L5363" s="3109"/>
      <c r="M5363" s="3109"/>
      <c r="N5363" s="3109"/>
      <c r="P5363" s="2659"/>
    </row>
    <row r="5364" spans="12:16" s="3107" customFormat="1">
      <c r="L5364" s="3109"/>
      <c r="M5364" s="3109"/>
      <c r="N5364" s="3109"/>
      <c r="P5364" s="2659"/>
    </row>
    <row r="5365" spans="12:16" s="3107" customFormat="1">
      <c r="L5365" s="3109"/>
      <c r="M5365" s="3109"/>
      <c r="N5365" s="3109"/>
      <c r="P5365" s="2659"/>
    </row>
    <row r="5366" spans="12:16" s="3107" customFormat="1">
      <c r="L5366" s="3109"/>
      <c r="M5366" s="3109"/>
      <c r="N5366" s="3109"/>
      <c r="P5366" s="2659"/>
    </row>
    <row r="5367" spans="12:16" s="3107" customFormat="1">
      <c r="L5367" s="3109"/>
      <c r="M5367" s="3109"/>
      <c r="N5367" s="3109"/>
      <c r="P5367" s="2659"/>
    </row>
    <row r="5368" spans="12:16" s="3107" customFormat="1">
      <c r="L5368" s="3109"/>
      <c r="M5368" s="3109"/>
      <c r="N5368" s="3109"/>
      <c r="P5368" s="2659"/>
    </row>
    <row r="5369" spans="12:16" s="3107" customFormat="1">
      <c r="L5369" s="3109"/>
      <c r="M5369" s="3109"/>
      <c r="N5369" s="3109"/>
      <c r="P5369" s="2659"/>
    </row>
    <row r="5370" spans="12:16" s="3107" customFormat="1">
      <c r="L5370" s="3109"/>
      <c r="M5370" s="3109"/>
      <c r="N5370" s="3109"/>
      <c r="P5370" s="2659"/>
    </row>
    <row r="5371" spans="12:16" s="3107" customFormat="1">
      <c r="L5371" s="3109"/>
      <c r="M5371" s="3109"/>
      <c r="N5371" s="3109"/>
      <c r="P5371" s="2659"/>
    </row>
    <row r="5372" spans="12:16" s="3107" customFormat="1">
      <c r="L5372" s="3109"/>
      <c r="M5372" s="3109"/>
      <c r="N5372" s="3109"/>
      <c r="P5372" s="2659"/>
    </row>
    <row r="5373" spans="12:16" s="3107" customFormat="1">
      <c r="L5373" s="3109"/>
      <c r="M5373" s="3109"/>
      <c r="N5373" s="3109"/>
      <c r="P5373" s="2659"/>
    </row>
    <row r="5374" spans="12:16" s="3107" customFormat="1">
      <c r="L5374" s="3109"/>
      <c r="M5374" s="3109"/>
      <c r="N5374" s="3109"/>
      <c r="P5374" s="2659"/>
    </row>
    <row r="5375" spans="12:16" s="3107" customFormat="1">
      <c r="L5375" s="3109"/>
      <c r="M5375" s="3109"/>
      <c r="N5375" s="3109"/>
      <c r="P5375" s="2659"/>
    </row>
    <row r="5376" spans="12:16" s="3107" customFormat="1">
      <c r="L5376" s="3109"/>
      <c r="M5376" s="3109"/>
      <c r="N5376" s="3109"/>
      <c r="P5376" s="2659"/>
    </row>
    <row r="5377" spans="12:16" s="3107" customFormat="1">
      <c r="L5377" s="3109"/>
      <c r="M5377" s="3109"/>
      <c r="N5377" s="3109"/>
      <c r="P5377" s="2659"/>
    </row>
    <row r="5378" spans="12:16" s="3107" customFormat="1">
      <c r="L5378" s="3109"/>
      <c r="M5378" s="3109"/>
      <c r="N5378" s="3109"/>
      <c r="P5378" s="2659"/>
    </row>
    <row r="5379" spans="12:16" s="3107" customFormat="1">
      <c r="L5379" s="3109"/>
      <c r="M5379" s="3109"/>
      <c r="N5379" s="3109"/>
      <c r="P5379" s="2659"/>
    </row>
    <row r="5380" spans="12:16" s="3107" customFormat="1">
      <c r="L5380" s="3109"/>
      <c r="M5380" s="3109"/>
      <c r="N5380" s="3109"/>
      <c r="P5380" s="2659"/>
    </row>
    <row r="5381" spans="12:16" s="3107" customFormat="1">
      <c r="L5381" s="3109"/>
      <c r="M5381" s="3109"/>
      <c r="N5381" s="3109"/>
      <c r="P5381" s="2659"/>
    </row>
    <row r="5382" spans="12:16" s="3107" customFormat="1">
      <c r="L5382" s="3109"/>
      <c r="M5382" s="3109"/>
      <c r="N5382" s="3109"/>
      <c r="P5382" s="2659"/>
    </row>
    <row r="5383" spans="12:16" s="3107" customFormat="1">
      <c r="L5383" s="3109"/>
      <c r="M5383" s="3109"/>
      <c r="N5383" s="3109"/>
      <c r="P5383" s="2659"/>
    </row>
    <row r="5384" spans="12:16" s="3107" customFormat="1">
      <c r="L5384" s="3109"/>
      <c r="M5384" s="3109"/>
      <c r="N5384" s="3109"/>
      <c r="P5384" s="2659"/>
    </row>
    <row r="5385" spans="12:16" s="3107" customFormat="1">
      <c r="L5385" s="3109"/>
      <c r="M5385" s="3109"/>
      <c r="N5385" s="3109"/>
      <c r="P5385" s="2659"/>
    </row>
    <row r="5386" spans="12:16" s="3107" customFormat="1">
      <c r="L5386" s="3109"/>
      <c r="M5386" s="3109"/>
      <c r="N5386" s="3109"/>
      <c r="P5386" s="2659"/>
    </row>
    <row r="5387" spans="12:16" s="3107" customFormat="1">
      <c r="L5387" s="3109"/>
      <c r="M5387" s="3109"/>
      <c r="N5387" s="3109"/>
      <c r="P5387" s="2659"/>
    </row>
    <row r="5388" spans="12:16" s="3107" customFormat="1">
      <c r="L5388" s="3109"/>
      <c r="M5388" s="3109"/>
      <c r="N5388" s="3109"/>
      <c r="P5388" s="2659"/>
    </row>
    <row r="5389" spans="12:16" s="3107" customFormat="1">
      <c r="L5389" s="3109"/>
      <c r="M5389" s="3109"/>
      <c r="N5389" s="3109"/>
      <c r="P5389" s="2659"/>
    </row>
    <row r="5390" spans="12:16" s="3107" customFormat="1">
      <c r="L5390" s="3109"/>
      <c r="M5390" s="3109"/>
      <c r="N5390" s="3109"/>
      <c r="P5390" s="2659"/>
    </row>
    <row r="5391" spans="12:16" s="3107" customFormat="1">
      <c r="L5391" s="3109"/>
      <c r="M5391" s="3109"/>
      <c r="N5391" s="3109"/>
      <c r="P5391" s="2659"/>
    </row>
    <row r="5392" spans="12:16" s="3107" customFormat="1">
      <c r="L5392" s="3109"/>
      <c r="M5392" s="3109"/>
      <c r="N5392" s="3109"/>
      <c r="P5392" s="2659"/>
    </row>
    <row r="5393" spans="12:16" s="3107" customFormat="1">
      <c r="L5393" s="3109"/>
      <c r="M5393" s="3109"/>
      <c r="N5393" s="3109"/>
      <c r="P5393" s="2659"/>
    </row>
    <row r="5394" spans="12:16" s="3107" customFormat="1">
      <c r="L5394" s="3109"/>
      <c r="M5394" s="3109"/>
      <c r="N5394" s="3109"/>
      <c r="P5394" s="2659"/>
    </row>
    <row r="5395" spans="12:16" s="3107" customFormat="1">
      <c r="L5395" s="3109"/>
      <c r="M5395" s="3109"/>
      <c r="N5395" s="3109"/>
      <c r="P5395" s="2659"/>
    </row>
    <row r="5396" spans="12:16" s="3107" customFormat="1">
      <c r="L5396" s="3109"/>
      <c r="M5396" s="3109"/>
      <c r="N5396" s="3109"/>
      <c r="P5396" s="2659"/>
    </row>
    <row r="5397" spans="12:16" s="3107" customFormat="1">
      <c r="L5397" s="3109"/>
      <c r="M5397" s="3109"/>
      <c r="N5397" s="3109"/>
      <c r="P5397" s="2659"/>
    </row>
    <row r="5398" spans="12:16" s="3107" customFormat="1">
      <c r="L5398" s="3109"/>
      <c r="M5398" s="3109"/>
      <c r="N5398" s="3109"/>
      <c r="P5398" s="2659"/>
    </row>
    <row r="5399" spans="12:16" s="3107" customFormat="1">
      <c r="L5399" s="3109"/>
      <c r="M5399" s="3109"/>
      <c r="N5399" s="3109"/>
      <c r="P5399" s="2659"/>
    </row>
    <row r="5400" spans="12:16" s="3107" customFormat="1">
      <c r="L5400" s="3109"/>
      <c r="M5400" s="3109"/>
      <c r="N5400" s="3109"/>
      <c r="P5400" s="2659"/>
    </row>
    <row r="5401" spans="12:16" s="3107" customFormat="1">
      <c r="L5401" s="3109"/>
      <c r="M5401" s="3109"/>
      <c r="N5401" s="3109"/>
      <c r="P5401" s="2659"/>
    </row>
    <row r="5402" spans="12:16" s="3107" customFormat="1">
      <c r="L5402" s="3109"/>
      <c r="M5402" s="3109"/>
      <c r="N5402" s="3109"/>
      <c r="P5402" s="2659"/>
    </row>
    <row r="5403" spans="12:16" s="3107" customFormat="1">
      <c r="L5403" s="3109"/>
      <c r="M5403" s="3109"/>
      <c r="N5403" s="3109"/>
      <c r="P5403" s="2659"/>
    </row>
    <row r="5404" spans="12:16" s="3107" customFormat="1">
      <c r="L5404" s="3109"/>
      <c r="M5404" s="3109"/>
      <c r="N5404" s="3109"/>
      <c r="P5404" s="2659"/>
    </row>
    <row r="5405" spans="12:16" s="3107" customFormat="1">
      <c r="L5405" s="3109"/>
      <c r="M5405" s="3109"/>
      <c r="N5405" s="3109"/>
      <c r="P5405" s="2659"/>
    </row>
    <row r="5406" spans="12:16" s="3107" customFormat="1">
      <c r="L5406" s="3109"/>
      <c r="M5406" s="3109"/>
      <c r="N5406" s="3109"/>
      <c r="P5406" s="2659"/>
    </row>
    <row r="5407" spans="12:16" s="3107" customFormat="1">
      <c r="L5407" s="3109"/>
      <c r="M5407" s="3109"/>
      <c r="N5407" s="3109"/>
      <c r="P5407" s="2659"/>
    </row>
    <row r="5408" spans="12:16" s="3107" customFormat="1">
      <c r="L5408" s="3109"/>
      <c r="M5408" s="3109"/>
      <c r="N5408" s="3109"/>
      <c r="P5408" s="2659"/>
    </row>
    <row r="5409" spans="12:16" s="3107" customFormat="1">
      <c r="L5409" s="3109"/>
      <c r="M5409" s="3109"/>
      <c r="N5409" s="3109"/>
      <c r="P5409" s="2659"/>
    </row>
    <row r="5410" spans="12:16" s="3107" customFormat="1">
      <c r="L5410" s="3109"/>
      <c r="M5410" s="3109"/>
      <c r="N5410" s="3109"/>
      <c r="P5410" s="2659"/>
    </row>
    <row r="5411" spans="12:16" s="3107" customFormat="1">
      <c r="L5411" s="3109"/>
      <c r="M5411" s="3109"/>
      <c r="N5411" s="3109"/>
      <c r="P5411" s="2659"/>
    </row>
    <row r="5412" spans="12:16" s="3107" customFormat="1">
      <c r="L5412" s="3109"/>
      <c r="M5412" s="3109"/>
      <c r="N5412" s="3109"/>
      <c r="P5412" s="2659"/>
    </row>
    <row r="5413" spans="12:16" s="3107" customFormat="1">
      <c r="L5413" s="3109"/>
      <c r="M5413" s="3109"/>
      <c r="N5413" s="3109"/>
      <c r="P5413" s="2659"/>
    </row>
    <row r="5414" spans="12:16" s="3107" customFormat="1">
      <c r="L5414" s="3109"/>
      <c r="M5414" s="3109"/>
      <c r="N5414" s="3109"/>
      <c r="P5414" s="2659"/>
    </row>
    <row r="5415" spans="12:16" s="3107" customFormat="1">
      <c r="L5415" s="3109"/>
      <c r="M5415" s="3109"/>
      <c r="N5415" s="3109"/>
      <c r="P5415" s="2659"/>
    </row>
    <row r="5416" spans="12:16" s="3107" customFormat="1">
      <c r="L5416" s="3109"/>
      <c r="M5416" s="3109"/>
      <c r="N5416" s="3109"/>
      <c r="P5416" s="2659"/>
    </row>
    <row r="5417" spans="12:16" s="3107" customFormat="1">
      <c r="L5417" s="3109"/>
      <c r="M5417" s="3109"/>
      <c r="N5417" s="3109"/>
      <c r="P5417" s="2659"/>
    </row>
    <row r="5418" spans="12:16" s="3107" customFormat="1">
      <c r="L5418" s="3109"/>
      <c r="M5418" s="3109"/>
      <c r="N5418" s="3109"/>
      <c r="P5418" s="2659"/>
    </row>
    <row r="5419" spans="12:16" s="3107" customFormat="1">
      <c r="L5419" s="3109"/>
      <c r="M5419" s="3109"/>
      <c r="N5419" s="3109"/>
      <c r="P5419" s="2659"/>
    </row>
    <row r="5420" spans="12:16" s="3107" customFormat="1">
      <c r="L5420" s="3109"/>
      <c r="M5420" s="3109"/>
      <c r="N5420" s="3109"/>
      <c r="P5420" s="2659"/>
    </row>
    <row r="5421" spans="12:16" s="3107" customFormat="1">
      <c r="L5421" s="3109"/>
      <c r="M5421" s="3109"/>
      <c r="N5421" s="3109"/>
      <c r="P5421" s="2659"/>
    </row>
    <row r="5422" spans="12:16" s="3107" customFormat="1">
      <c r="L5422" s="3109"/>
      <c r="M5422" s="3109"/>
      <c r="N5422" s="3109"/>
      <c r="P5422" s="2659"/>
    </row>
    <row r="5423" spans="12:16" s="3107" customFormat="1">
      <c r="L5423" s="3109"/>
      <c r="M5423" s="3109"/>
      <c r="N5423" s="3109"/>
      <c r="P5423" s="2659"/>
    </row>
    <row r="5424" spans="12:16" s="3107" customFormat="1">
      <c r="L5424" s="3109"/>
      <c r="M5424" s="3109"/>
      <c r="N5424" s="3109"/>
      <c r="P5424" s="2659"/>
    </row>
    <row r="5425" spans="12:16" s="3107" customFormat="1">
      <c r="L5425" s="3109"/>
      <c r="M5425" s="3109"/>
      <c r="N5425" s="3109"/>
      <c r="P5425" s="2659"/>
    </row>
    <row r="5426" spans="12:16" s="3107" customFormat="1">
      <c r="L5426" s="3109"/>
      <c r="M5426" s="3109"/>
      <c r="N5426" s="3109"/>
      <c r="P5426" s="2659"/>
    </row>
    <row r="5427" spans="12:16" s="3107" customFormat="1">
      <c r="L5427" s="3109"/>
      <c r="M5427" s="3109"/>
      <c r="N5427" s="3109"/>
      <c r="P5427" s="2659"/>
    </row>
    <row r="5428" spans="12:16" s="3107" customFormat="1">
      <c r="L5428" s="3109"/>
      <c r="M5428" s="3109"/>
      <c r="N5428" s="3109"/>
      <c r="P5428" s="2659"/>
    </row>
    <row r="5429" spans="12:16" s="3107" customFormat="1">
      <c r="L5429" s="3109"/>
      <c r="M5429" s="3109"/>
      <c r="N5429" s="3109"/>
      <c r="P5429" s="2659"/>
    </row>
    <row r="5430" spans="12:16" s="3107" customFormat="1">
      <c r="L5430" s="3109"/>
      <c r="M5430" s="3109"/>
      <c r="N5430" s="3109"/>
      <c r="P5430" s="2659"/>
    </row>
    <row r="5431" spans="12:16" s="3107" customFormat="1">
      <c r="L5431" s="3109"/>
      <c r="M5431" s="3109"/>
      <c r="N5431" s="3109"/>
      <c r="P5431" s="2659"/>
    </row>
    <row r="5432" spans="12:16" s="3107" customFormat="1">
      <c r="L5432" s="3109"/>
      <c r="M5432" s="3109"/>
      <c r="N5432" s="3109"/>
      <c r="P5432" s="2659"/>
    </row>
    <row r="5433" spans="12:16" s="3107" customFormat="1">
      <c r="L5433" s="3109"/>
      <c r="M5433" s="3109"/>
      <c r="N5433" s="3109"/>
      <c r="P5433" s="2659"/>
    </row>
    <row r="5434" spans="12:16" s="3107" customFormat="1">
      <c r="L5434" s="3109"/>
      <c r="M5434" s="3109"/>
      <c r="N5434" s="3109"/>
      <c r="P5434" s="2659"/>
    </row>
    <row r="5435" spans="12:16" s="3107" customFormat="1">
      <c r="L5435" s="3109"/>
      <c r="M5435" s="3109"/>
      <c r="N5435" s="3109"/>
      <c r="P5435" s="2659"/>
    </row>
    <row r="5436" spans="12:16" s="3107" customFormat="1">
      <c r="L5436" s="3109"/>
      <c r="M5436" s="3109"/>
      <c r="N5436" s="3109"/>
      <c r="P5436" s="2659"/>
    </row>
    <row r="5437" spans="12:16" s="3107" customFormat="1">
      <c r="L5437" s="3109"/>
      <c r="M5437" s="3109"/>
      <c r="N5437" s="3109"/>
      <c r="P5437" s="2659"/>
    </row>
    <row r="5438" spans="12:16" s="3107" customFormat="1">
      <c r="L5438" s="3109"/>
      <c r="M5438" s="3109"/>
      <c r="N5438" s="3109"/>
      <c r="P5438" s="2659"/>
    </row>
    <row r="5439" spans="12:16" s="3107" customFormat="1">
      <c r="L5439" s="3109"/>
      <c r="M5439" s="3109"/>
      <c r="N5439" s="3109"/>
      <c r="P5439" s="2659"/>
    </row>
    <row r="5440" spans="12:16" s="3107" customFormat="1">
      <c r="L5440" s="3109"/>
      <c r="M5440" s="3109"/>
      <c r="N5440" s="3109"/>
      <c r="P5440" s="2659"/>
    </row>
    <row r="5441" spans="12:16" s="3107" customFormat="1">
      <c r="L5441" s="3109"/>
      <c r="M5441" s="3109"/>
      <c r="N5441" s="3109"/>
      <c r="P5441" s="2659"/>
    </row>
    <row r="5442" spans="12:16" s="3107" customFormat="1">
      <c r="L5442" s="3109"/>
      <c r="M5442" s="3109"/>
      <c r="N5442" s="3109"/>
      <c r="P5442" s="2659"/>
    </row>
    <row r="5443" spans="12:16" s="3107" customFormat="1">
      <c r="L5443" s="3109"/>
      <c r="M5443" s="3109"/>
      <c r="N5443" s="3109"/>
      <c r="P5443" s="2659"/>
    </row>
    <row r="5444" spans="12:16" s="3107" customFormat="1">
      <c r="L5444" s="3109"/>
      <c r="M5444" s="3109"/>
      <c r="N5444" s="3109"/>
      <c r="P5444" s="2659"/>
    </row>
    <row r="5445" spans="12:16" s="3107" customFormat="1">
      <c r="L5445" s="3109"/>
      <c r="M5445" s="3109"/>
      <c r="N5445" s="3109"/>
      <c r="P5445" s="2659"/>
    </row>
    <row r="5446" spans="12:16" s="3107" customFormat="1">
      <c r="L5446" s="3109"/>
      <c r="M5446" s="3109"/>
      <c r="N5446" s="3109"/>
      <c r="P5446" s="2659"/>
    </row>
    <row r="5447" spans="12:16" s="3107" customFormat="1">
      <c r="L5447" s="3109"/>
      <c r="M5447" s="3109"/>
      <c r="N5447" s="3109"/>
      <c r="P5447" s="2659"/>
    </row>
    <row r="5448" spans="12:16" s="3107" customFormat="1">
      <c r="L5448" s="3109"/>
      <c r="M5448" s="3109"/>
      <c r="N5448" s="3109"/>
      <c r="P5448" s="2659"/>
    </row>
    <row r="5449" spans="12:16" s="3107" customFormat="1">
      <c r="L5449" s="3109"/>
      <c r="M5449" s="3109"/>
      <c r="N5449" s="3109"/>
      <c r="P5449" s="2659"/>
    </row>
    <row r="5450" spans="12:16" s="3107" customFormat="1">
      <c r="L5450" s="3109"/>
      <c r="M5450" s="3109"/>
      <c r="N5450" s="3109"/>
      <c r="P5450" s="2659"/>
    </row>
    <row r="5451" spans="12:16" s="3107" customFormat="1">
      <c r="L5451" s="3109"/>
      <c r="M5451" s="3109"/>
      <c r="N5451" s="3109"/>
      <c r="P5451" s="2659"/>
    </row>
    <row r="5452" spans="12:16" s="3107" customFormat="1">
      <c r="L5452" s="3109"/>
      <c r="M5452" s="3109"/>
      <c r="N5452" s="3109"/>
      <c r="P5452" s="2659"/>
    </row>
    <row r="5453" spans="12:16" s="3107" customFormat="1">
      <c r="L5453" s="3109"/>
      <c r="M5453" s="3109"/>
      <c r="N5453" s="3109"/>
      <c r="P5453" s="2659"/>
    </row>
    <row r="5454" spans="12:16" s="3107" customFormat="1">
      <c r="L5454" s="3109"/>
      <c r="M5454" s="3109"/>
      <c r="N5454" s="3109"/>
      <c r="P5454" s="2659"/>
    </row>
    <row r="5455" spans="12:16" s="3107" customFormat="1">
      <c r="L5455" s="3109"/>
      <c r="M5455" s="3109"/>
      <c r="N5455" s="3109"/>
      <c r="P5455" s="2659"/>
    </row>
    <row r="5456" spans="12:16" s="3107" customFormat="1">
      <c r="L5456" s="3109"/>
      <c r="M5456" s="3109"/>
      <c r="N5456" s="3109"/>
      <c r="P5456" s="2659"/>
    </row>
    <row r="5457" spans="12:16" s="3107" customFormat="1">
      <c r="L5457" s="3109"/>
      <c r="M5457" s="3109"/>
      <c r="N5457" s="3109"/>
      <c r="P5457" s="2659"/>
    </row>
    <row r="5458" spans="12:16" s="3107" customFormat="1">
      <c r="L5458" s="3109"/>
      <c r="M5458" s="3109"/>
      <c r="N5458" s="3109"/>
      <c r="P5458" s="2659"/>
    </row>
    <row r="5459" spans="12:16" s="3107" customFormat="1">
      <c r="L5459" s="3109"/>
      <c r="M5459" s="3109"/>
      <c r="N5459" s="3109"/>
      <c r="P5459" s="2659"/>
    </row>
    <row r="5460" spans="12:16" s="3107" customFormat="1">
      <c r="L5460" s="3109"/>
      <c r="M5460" s="3109"/>
      <c r="N5460" s="3109"/>
      <c r="P5460" s="2659"/>
    </row>
    <row r="5461" spans="12:16" s="3107" customFormat="1">
      <c r="L5461" s="3109"/>
      <c r="M5461" s="3109"/>
      <c r="N5461" s="3109"/>
      <c r="P5461" s="2659"/>
    </row>
    <row r="5462" spans="12:16" s="3107" customFormat="1">
      <c r="L5462" s="3109"/>
      <c r="M5462" s="3109"/>
      <c r="N5462" s="3109"/>
      <c r="P5462" s="2659"/>
    </row>
    <row r="5463" spans="12:16" s="3107" customFormat="1">
      <c r="L5463" s="3109"/>
      <c r="M5463" s="3109"/>
      <c r="N5463" s="3109"/>
      <c r="P5463" s="2659"/>
    </row>
    <row r="5464" spans="12:16" s="3107" customFormat="1">
      <c r="L5464" s="3109"/>
      <c r="M5464" s="3109"/>
      <c r="N5464" s="3109"/>
      <c r="P5464" s="2659"/>
    </row>
    <row r="5465" spans="12:16" s="3107" customFormat="1">
      <c r="L5465" s="3109"/>
      <c r="M5465" s="3109"/>
      <c r="N5465" s="3109"/>
      <c r="P5465" s="2659"/>
    </row>
    <row r="5466" spans="12:16" s="3107" customFormat="1">
      <c r="L5466" s="3109"/>
      <c r="M5466" s="3109"/>
      <c r="N5466" s="3109"/>
      <c r="P5466" s="2659"/>
    </row>
    <row r="5467" spans="12:16" s="3107" customFormat="1">
      <c r="L5467" s="3109"/>
      <c r="M5467" s="3109"/>
      <c r="N5467" s="3109"/>
      <c r="P5467" s="2659"/>
    </row>
    <row r="5468" spans="12:16" s="3107" customFormat="1">
      <c r="L5468" s="3109"/>
      <c r="M5468" s="3109"/>
      <c r="N5468" s="3109"/>
      <c r="P5468" s="2659"/>
    </row>
    <row r="5469" spans="12:16" s="3107" customFormat="1">
      <c r="L5469" s="3109"/>
      <c r="M5469" s="3109"/>
      <c r="N5469" s="3109"/>
      <c r="P5469" s="2659"/>
    </row>
    <row r="5470" spans="12:16" s="3107" customFormat="1">
      <c r="L5470" s="3109"/>
      <c r="M5470" s="3109"/>
      <c r="N5470" s="3109"/>
      <c r="P5470" s="2659"/>
    </row>
    <row r="5471" spans="12:16" s="3107" customFormat="1">
      <c r="L5471" s="3109"/>
      <c r="M5471" s="3109"/>
      <c r="N5471" s="3109"/>
      <c r="P5471" s="2659"/>
    </row>
    <row r="5472" spans="12:16" s="3107" customFormat="1">
      <c r="L5472" s="3109"/>
      <c r="M5472" s="3109"/>
      <c r="N5472" s="3109"/>
      <c r="P5472" s="2659"/>
    </row>
    <row r="5473" spans="12:16" s="3107" customFormat="1">
      <c r="L5473" s="3109"/>
      <c r="M5473" s="3109"/>
      <c r="N5473" s="3109"/>
      <c r="P5473" s="2659"/>
    </row>
    <row r="5474" spans="12:16" s="3107" customFormat="1">
      <c r="L5474" s="3109"/>
      <c r="M5474" s="3109"/>
      <c r="N5474" s="3109"/>
      <c r="P5474" s="2659"/>
    </row>
    <row r="5475" spans="12:16" s="3107" customFormat="1">
      <c r="L5475" s="3109"/>
      <c r="M5475" s="3109"/>
      <c r="N5475" s="3109"/>
      <c r="P5475" s="2659"/>
    </row>
    <row r="5476" spans="12:16" s="3107" customFormat="1">
      <c r="L5476" s="3109"/>
      <c r="M5476" s="3109"/>
      <c r="N5476" s="3109"/>
      <c r="P5476" s="2659"/>
    </row>
    <row r="5477" spans="12:16" s="3107" customFormat="1">
      <c r="L5477" s="3109"/>
      <c r="M5477" s="3109"/>
      <c r="N5477" s="3109"/>
      <c r="P5477" s="2659"/>
    </row>
    <row r="5478" spans="12:16" s="3107" customFormat="1">
      <c r="L5478" s="3109"/>
      <c r="M5478" s="3109"/>
      <c r="N5478" s="3109"/>
      <c r="P5478" s="2659"/>
    </row>
    <row r="5479" spans="12:16" s="3107" customFormat="1">
      <c r="L5479" s="3109"/>
      <c r="M5479" s="3109"/>
      <c r="N5479" s="3109"/>
      <c r="P5479" s="2659"/>
    </row>
    <row r="5480" spans="12:16" s="3107" customFormat="1">
      <c r="L5480" s="3109"/>
      <c r="M5480" s="3109"/>
      <c r="N5480" s="3109"/>
      <c r="P5480" s="2659"/>
    </row>
    <row r="5481" spans="12:16" s="3107" customFormat="1">
      <c r="L5481" s="3109"/>
      <c r="M5481" s="3109"/>
      <c r="N5481" s="3109"/>
      <c r="P5481" s="2659"/>
    </row>
    <row r="5482" spans="12:16" s="3107" customFormat="1">
      <c r="L5482" s="3109"/>
      <c r="M5482" s="3109"/>
      <c r="N5482" s="3109"/>
      <c r="P5482" s="2659"/>
    </row>
    <row r="5483" spans="12:16" s="3107" customFormat="1">
      <c r="L5483" s="3109"/>
      <c r="M5483" s="3109"/>
      <c r="N5483" s="3109"/>
      <c r="P5483" s="2659"/>
    </row>
    <row r="5484" spans="12:16" s="3107" customFormat="1">
      <c r="L5484" s="3109"/>
      <c r="M5484" s="3109"/>
      <c r="N5484" s="3109"/>
      <c r="P5484" s="2659"/>
    </row>
    <row r="5485" spans="12:16" s="3107" customFormat="1">
      <c r="L5485" s="3109"/>
      <c r="M5485" s="3109"/>
      <c r="N5485" s="3109"/>
      <c r="P5485" s="2659"/>
    </row>
    <row r="5486" spans="12:16" s="3107" customFormat="1">
      <c r="L5486" s="3109"/>
      <c r="M5486" s="3109"/>
      <c r="N5486" s="3109"/>
      <c r="P5486" s="2659"/>
    </row>
    <row r="5487" spans="12:16" s="3107" customFormat="1">
      <c r="L5487" s="3109"/>
      <c r="M5487" s="3109"/>
      <c r="N5487" s="3109"/>
      <c r="P5487" s="2659"/>
    </row>
    <row r="5488" spans="12:16" s="3107" customFormat="1">
      <c r="L5488" s="3109"/>
      <c r="M5488" s="3109"/>
      <c r="N5488" s="3109"/>
      <c r="P5488" s="2659"/>
    </row>
    <row r="5489" spans="12:16" s="3107" customFormat="1">
      <c r="L5489" s="3109"/>
      <c r="M5489" s="3109"/>
      <c r="N5489" s="3109"/>
      <c r="P5489" s="2659"/>
    </row>
    <row r="5490" spans="12:16" s="3107" customFormat="1">
      <c r="L5490" s="3109"/>
      <c r="M5490" s="3109"/>
      <c r="N5490" s="3109"/>
      <c r="P5490" s="2659"/>
    </row>
    <row r="5491" spans="12:16" s="3107" customFormat="1">
      <c r="L5491" s="3109"/>
      <c r="M5491" s="3109"/>
      <c r="N5491" s="3109"/>
      <c r="P5491" s="2659"/>
    </row>
    <row r="5492" spans="12:16" s="3107" customFormat="1">
      <c r="L5492" s="3109"/>
      <c r="M5492" s="3109"/>
      <c r="N5492" s="3109"/>
      <c r="P5492" s="2659"/>
    </row>
    <row r="5493" spans="12:16" s="3107" customFormat="1">
      <c r="L5493" s="3109"/>
      <c r="M5493" s="3109"/>
      <c r="N5493" s="3109"/>
      <c r="P5493" s="2659"/>
    </row>
    <row r="5494" spans="12:16" s="3107" customFormat="1">
      <c r="L5494" s="3109"/>
      <c r="M5494" s="3109"/>
      <c r="N5494" s="3109"/>
      <c r="P5494" s="2659"/>
    </row>
    <row r="5495" spans="12:16" s="3107" customFormat="1">
      <c r="L5495" s="3109"/>
      <c r="M5495" s="3109"/>
      <c r="N5495" s="3109"/>
      <c r="P5495" s="2659"/>
    </row>
    <row r="5496" spans="12:16" s="3107" customFormat="1">
      <c r="L5496" s="3109"/>
      <c r="M5496" s="3109"/>
      <c r="N5496" s="3109"/>
      <c r="P5496" s="2659"/>
    </row>
    <row r="5497" spans="12:16" s="3107" customFormat="1">
      <c r="L5497" s="3109"/>
      <c r="M5497" s="3109"/>
      <c r="N5497" s="3109"/>
      <c r="P5497" s="2659"/>
    </row>
    <row r="5498" spans="12:16" s="3107" customFormat="1">
      <c r="L5498" s="3109"/>
      <c r="M5498" s="3109"/>
      <c r="N5498" s="3109"/>
      <c r="P5498" s="2659"/>
    </row>
    <row r="5499" spans="12:16" s="3107" customFormat="1">
      <c r="L5499" s="3109"/>
      <c r="M5499" s="3109"/>
      <c r="N5499" s="3109"/>
      <c r="P5499" s="2659"/>
    </row>
    <row r="5500" spans="12:16" s="3107" customFormat="1">
      <c r="L5500" s="3109"/>
      <c r="M5500" s="3109"/>
      <c r="N5500" s="3109"/>
      <c r="P5500" s="2659"/>
    </row>
    <row r="5501" spans="12:16" s="3107" customFormat="1">
      <c r="L5501" s="3109"/>
      <c r="M5501" s="3109"/>
      <c r="N5501" s="3109"/>
      <c r="P5501" s="2659"/>
    </row>
    <row r="5502" spans="12:16" s="3107" customFormat="1">
      <c r="L5502" s="3109"/>
      <c r="M5502" s="3109"/>
      <c r="N5502" s="3109"/>
      <c r="P5502" s="2659"/>
    </row>
    <row r="5503" spans="12:16" s="3107" customFormat="1">
      <c r="L5503" s="3109"/>
      <c r="M5503" s="3109"/>
      <c r="N5503" s="3109"/>
      <c r="P5503" s="2659"/>
    </row>
    <row r="5504" spans="12:16" s="3107" customFormat="1">
      <c r="L5504" s="3109"/>
      <c r="M5504" s="3109"/>
      <c r="N5504" s="3109"/>
      <c r="P5504" s="2659"/>
    </row>
    <row r="5505" spans="12:16" s="3107" customFormat="1">
      <c r="L5505" s="3109"/>
      <c r="M5505" s="3109"/>
      <c r="N5505" s="3109"/>
      <c r="P5505" s="2659"/>
    </row>
    <row r="5506" spans="12:16" s="3107" customFormat="1">
      <c r="L5506" s="3109"/>
      <c r="M5506" s="3109"/>
      <c r="N5506" s="3109"/>
      <c r="P5506" s="2659"/>
    </row>
    <row r="5507" spans="12:16" s="3107" customFormat="1">
      <c r="L5507" s="3109"/>
      <c r="M5507" s="3109"/>
      <c r="N5507" s="3109"/>
      <c r="P5507" s="2659"/>
    </row>
    <row r="5508" spans="12:16" s="3107" customFormat="1">
      <c r="L5508" s="3109"/>
      <c r="M5508" s="3109"/>
      <c r="N5508" s="3109"/>
      <c r="P5508" s="2659"/>
    </row>
    <row r="5509" spans="12:16" s="3107" customFormat="1">
      <c r="L5509" s="3109"/>
      <c r="M5509" s="3109"/>
      <c r="N5509" s="3109"/>
      <c r="P5509" s="2659"/>
    </row>
    <row r="5510" spans="12:16" s="3107" customFormat="1">
      <c r="L5510" s="3109"/>
      <c r="M5510" s="3109"/>
      <c r="N5510" s="3109"/>
      <c r="P5510" s="2659"/>
    </row>
    <row r="5511" spans="12:16" s="3107" customFormat="1">
      <c r="L5511" s="3109"/>
      <c r="M5511" s="3109"/>
      <c r="N5511" s="3109"/>
      <c r="P5511" s="2659"/>
    </row>
    <row r="5512" spans="12:16" s="3107" customFormat="1">
      <c r="L5512" s="3109"/>
      <c r="M5512" s="3109"/>
      <c r="N5512" s="3109"/>
      <c r="P5512" s="2659"/>
    </row>
    <row r="5513" spans="12:16" s="3107" customFormat="1">
      <c r="L5513" s="3109"/>
      <c r="M5513" s="3109"/>
      <c r="N5513" s="3109"/>
      <c r="P5513" s="2659"/>
    </row>
    <row r="5514" spans="12:16" s="3107" customFormat="1">
      <c r="L5514" s="3109"/>
      <c r="M5514" s="3109"/>
      <c r="N5514" s="3109"/>
      <c r="P5514" s="2659"/>
    </row>
    <row r="5515" spans="12:16" s="3107" customFormat="1">
      <c r="L5515" s="3109"/>
      <c r="M5515" s="3109"/>
      <c r="N5515" s="3109"/>
      <c r="P5515" s="2659"/>
    </row>
    <row r="5516" spans="12:16" s="3107" customFormat="1">
      <c r="L5516" s="3109"/>
      <c r="M5516" s="3109"/>
      <c r="N5516" s="3109"/>
      <c r="P5516" s="2659"/>
    </row>
    <row r="5517" spans="12:16" s="3107" customFormat="1">
      <c r="L5517" s="3109"/>
      <c r="M5517" s="3109"/>
      <c r="N5517" s="3109"/>
      <c r="P5517" s="2659"/>
    </row>
    <row r="5518" spans="12:16" s="3107" customFormat="1">
      <c r="L5518" s="3109"/>
      <c r="M5518" s="3109"/>
      <c r="N5518" s="3109"/>
      <c r="P5518" s="2659"/>
    </row>
    <row r="5519" spans="12:16" s="3107" customFormat="1">
      <c r="L5519" s="3109"/>
      <c r="M5519" s="3109"/>
      <c r="N5519" s="3109"/>
      <c r="P5519" s="2659"/>
    </row>
    <row r="5520" spans="12:16" s="3107" customFormat="1">
      <c r="L5520" s="3109"/>
      <c r="M5520" s="3109"/>
      <c r="N5520" s="3109"/>
      <c r="P5520" s="2659"/>
    </row>
    <row r="5521" spans="12:16" s="3107" customFormat="1">
      <c r="L5521" s="3109"/>
      <c r="M5521" s="3109"/>
      <c r="N5521" s="3109"/>
      <c r="P5521" s="2659"/>
    </row>
    <row r="5522" spans="12:16" s="3107" customFormat="1">
      <c r="L5522" s="3109"/>
      <c r="M5522" s="3109"/>
      <c r="N5522" s="3109"/>
      <c r="P5522" s="2659"/>
    </row>
    <row r="5523" spans="12:16" s="3107" customFormat="1">
      <c r="L5523" s="3109"/>
      <c r="M5523" s="3109"/>
      <c r="N5523" s="3109"/>
      <c r="P5523" s="2659"/>
    </row>
    <row r="5524" spans="12:16" s="3107" customFormat="1">
      <c r="L5524" s="3109"/>
      <c r="M5524" s="3109"/>
      <c r="N5524" s="3109"/>
      <c r="P5524" s="2659"/>
    </row>
    <row r="5525" spans="12:16" s="3107" customFormat="1">
      <c r="L5525" s="3109"/>
      <c r="M5525" s="3109"/>
      <c r="N5525" s="3109"/>
      <c r="P5525" s="2659"/>
    </row>
    <row r="5526" spans="12:16" s="3107" customFormat="1">
      <c r="L5526" s="3109"/>
      <c r="M5526" s="3109"/>
      <c r="N5526" s="3109"/>
      <c r="P5526" s="2659"/>
    </row>
    <row r="5527" spans="12:16" s="3107" customFormat="1">
      <c r="L5527" s="3109"/>
      <c r="M5527" s="3109"/>
      <c r="N5527" s="3109"/>
      <c r="P5527" s="2659"/>
    </row>
    <row r="5528" spans="12:16" s="3107" customFormat="1">
      <c r="L5528" s="3109"/>
      <c r="M5528" s="3109"/>
      <c r="N5528" s="3109"/>
      <c r="P5528" s="2659"/>
    </row>
    <row r="5529" spans="12:16" s="3107" customFormat="1">
      <c r="L5529" s="3109"/>
      <c r="M5529" s="3109"/>
      <c r="N5529" s="3109"/>
      <c r="P5529" s="2659"/>
    </row>
    <row r="5530" spans="12:16" s="3107" customFormat="1">
      <c r="L5530" s="3109"/>
      <c r="M5530" s="3109"/>
      <c r="N5530" s="3109"/>
      <c r="P5530" s="2659"/>
    </row>
    <row r="5531" spans="12:16" s="3107" customFormat="1">
      <c r="L5531" s="3109"/>
      <c r="M5531" s="3109"/>
      <c r="N5531" s="3109"/>
      <c r="P5531" s="2659"/>
    </row>
    <row r="5532" spans="12:16" s="3107" customFormat="1">
      <c r="L5532" s="3109"/>
      <c r="M5532" s="3109"/>
      <c r="N5532" s="3109"/>
      <c r="P5532" s="2659"/>
    </row>
    <row r="5533" spans="12:16" s="3107" customFormat="1">
      <c r="L5533" s="3109"/>
      <c r="M5533" s="3109"/>
      <c r="N5533" s="3109"/>
      <c r="P5533" s="2659"/>
    </row>
    <row r="5534" spans="12:16" s="3107" customFormat="1">
      <c r="L5534" s="3109"/>
      <c r="M5534" s="3109"/>
      <c r="N5534" s="3109"/>
      <c r="P5534" s="2659"/>
    </row>
    <row r="5535" spans="12:16" s="3107" customFormat="1">
      <c r="L5535" s="3109"/>
      <c r="M5535" s="3109"/>
      <c r="N5535" s="3109"/>
      <c r="P5535" s="2659"/>
    </row>
    <row r="5536" spans="12:16" s="3107" customFormat="1">
      <c r="L5536" s="3109"/>
      <c r="M5536" s="3109"/>
      <c r="N5536" s="3109"/>
      <c r="P5536" s="2659"/>
    </row>
    <row r="5537" spans="12:16" s="3107" customFormat="1">
      <c r="L5537" s="3109"/>
      <c r="M5537" s="3109"/>
      <c r="N5537" s="3109"/>
      <c r="P5537" s="2659"/>
    </row>
    <row r="5538" spans="12:16" s="3107" customFormat="1">
      <c r="L5538" s="3109"/>
      <c r="M5538" s="3109"/>
      <c r="N5538" s="3109"/>
      <c r="P5538" s="2659"/>
    </row>
    <row r="5539" spans="12:16" s="3107" customFormat="1">
      <c r="L5539" s="3109"/>
      <c r="M5539" s="3109"/>
      <c r="N5539" s="3109"/>
      <c r="P5539" s="2659"/>
    </row>
    <row r="5540" spans="12:16" s="3107" customFormat="1">
      <c r="L5540" s="3109"/>
      <c r="M5540" s="3109"/>
      <c r="N5540" s="3109"/>
      <c r="P5540" s="2659"/>
    </row>
    <row r="5541" spans="12:16" s="3107" customFormat="1">
      <c r="L5541" s="3109"/>
      <c r="M5541" s="3109"/>
      <c r="N5541" s="3109"/>
      <c r="P5541" s="2659"/>
    </row>
    <row r="5542" spans="12:16" s="3107" customFormat="1">
      <c r="L5542" s="3109"/>
      <c r="M5542" s="3109"/>
      <c r="N5542" s="3109"/>
      <c r="P5542" s="2659"/>
    </row>
    <row r="5543" spans="12:16" s="3107" customFormat="1">
      <c r="L5543" s="3109"/>
      <c r="M5543" s="3109"/>
      <c r="N5543" s="3109"/>
      <c r="P5543" s="2659"/>
    </row>
    <row r="5544" spans="12:16" s="3107" customFormat="1">
      <c r="L5544" s="3109"/>
      <c r="M5544" s="3109"/>
      <c r="N5544" s="3109"/>
      <c r="P5544" s="2659"/>
    </row>
    <row r="5545" spans="12:16" s="3107" customFormat="1">
      <c r="L5545" s="3109"/>
      <c r="M5545" s="3109"/>
      <c r="N5545" s="3109"/>
      <c r="P5545" s="2659"/>
    </row>
    <row r="5546" spans="12:16" s="3107" customFormat="1">
      <c r="L5546" s="3109"/>
      <c r="M5546" s="3109"/>
      <c r="N5546" s="3109"/>
      <c r="P5546" s="2659"/>
    </row>
    <row r="5547" spans="12:16" s="3107" customFormat="1">
      <c r="L5547" s="3109"/>
      <c r="M5547" s="3109"/>
      <c r="N5547" s="3109"/>
      <c r="P5547" s="2659"/>
    </row>
    <row r="5548" spans="12:16" s="3107" customFormat="1">
      <c r="L5548" s="3109"/>
      <c r="M5548" s="3109"/>
      <c r="N5548" s="3109"/>
      <c r="P5548" s="2659"/>
    </row>
    <row r="5549" spans="12:16" s="3107" customFormat="1">
      <c r="L5549" s="3109"/>
      <c r="M5549" s="3109"/>
      <c r="N5549" s="3109"/>
      <c r="P5549" s="2659"/>
    </row>
    <row r="5550" spans="12:16" s="3107" customFormat="1">
      <c r="L5550" s="3109"/>
      <c r="M5550" s="3109"/>
      <c r="N5550" s="3109"/>
      <c r="P5550" s="2659"/>
    </row>
    <row r="5551" spans="12:16" s="3107" customFormat="1">
      <c r="L5551" s="3109"/>
      <c r="M5551" s="3109"/>
      <c r="N5551" s="3109"/>
      <c r="P5551" s="2659"/>
    </row>
    <row r="5552" spans="12:16" s="3107" customFormat="1">
      <c r="L5552" s="3109"/>
      <c r="M5552" s="3109"/>
      <c r="N5552" s="3109"/>
      <c r="P5552" s="2659"/>
    </row>
    <row r="5553" spans="12:16" s="3107" customFormat="1">
      <c r="L5553" s="3109"/>
      <c r="M5553" s="3109"/>
      <c r="N5553" s="3109"/>
      <c r="P5553" s="2659"/>
    </row>
    <row r="5554" spans="12:16" s="3107" customFormat="1">
      <c r="L5554" s="3109"/>
      <c r="M5554" s="3109"/>
      <c r="N5554" s="3109"/>
      <c r="P5554" s="2659"/>
    </row>
    <row r="5555" spans="12:16" s="3107" customFormat="1">
      <c r="L5555" s="3109"/>
      <c r="M5555" s="3109"/>
      <c r="N5555" s="3109"/>
      <c r="P5555" s="2659"/>
    </row>
    <row r="5556" spans="12:16" s="3107" customFormat="1">
      <c r="L5556" s="3109"/>
      <c r="M5556" s="3109"/>
      <c r="N5556" s="3109"/>
      <c r="P5556" s="2659"/>
    </row>
    <row r="5557" spans="12:16" s="3107" customFormat="1">
      <c r="L5557" s="3109"/>
      <c r="M5557" s="3109"/>
      <c r="N5557" s="3109"/>
      <c r="P5557" s="2659"/>
    </row>
    <row r="5558" spans="12:16" s="3107" customFormat="1">
      <c r="L5558" s="3109"/>
      <c r="M5558" s="3109"/>
      <c r="N5558" s="3109"/>
      <c r="P5558" s="2659"/>
    </row>
    <row r="5559" spans="12:16" s="3107" customFormat="1">
      <c r="L5559" s="3109"/>
      <c r="M5559" s="3109"/>
      <c r="N5559" s="3109"/>
      <c r="P5559" s="2659"/>
    </row>
    <row r="5560" spans="12:16" s="3107" customFormat="1">
      <c r="L5560" s="3109"/>
      <c r="M5560" s="3109"/>
      <c r="N5560" s="3109"/>
      <c r="P5560" s="2659"/>
    </row>
    <row r="5561" spans="12:16" s="3107" customFormat="1">
      <c r="L5561" s="3109"/>
      <c r="M5561" s="3109"/>
      <c r="N5561" s="3109"/>
      <c r="P5561" s="2659"/>
    </row>
    <row r="5562" spans="12:16" s="3107" customFormat="1">
      <c r="L5562" s="3109"/>
      <c r="M5562" s="3109"/>
      <c r="N5562" s="3109"/>
      <c r="P5562" s="2659"/>
    </row>
    <row r="5563" spans="12:16" s="3107" customFormat="1">
      <c r="L5563" s="3109"/>
      <c r="M5563" s="3109"/>
      <c r="N5563" s="3109"/>
      <c r="P5563" s="2659"/>
    </row>
    <row r="5564" spans="12:16" s="3107" customFormat="1">
      <c r="L5564" s="3109"/>
      <c r="M5564" s="3109"/>
      <c r="N5564" s="3109"/>
      <c r="P5564" s="2659"/>
    </row>
    <row r="5565" spans="12:16" s="3107" customFormat="1">
      <c r="L5565" s="3109"/>
      <c r="M5565" s="3109"/>
      <c r="N5565" s="3109"/>
      <c r="P5565" s="2659"/>
    </row>
    <row r="5566" spans="12:16" s="3107" customFormat="1">
      <c r="L5566" s="3109"/>
      <c r="M5566" s="3109"/>
      <c r="N5566" s="3109"/>
      <c r="P5566" s="2659"/>
    </row>
    <row r="5567" spans="12:16" s="3107" customFormat="1">
      <c r="L5567" s="3109"/>
      <c r="M5567" s="3109"/>
      <c r="N5567" s="3109"/>
      <c r="P5567" s="2659"/>
    </row>
    <row r="5568" spans="12:16" s="3107" customFormat="1">
      <c r="L5568" s="3109"/>
      <c r="M5568" s="3109"/>
      <c r="N5568" s="3109"/>
      <c r="P5568" s="2659"/>
    </row>
    <row r="5569" spans="12:16" s="3107" customFormat="1">
      <c r="L5569" s="3109"/>
      <c r="M5569" s="3109"/>
      <c r="N5569" s="3109"/>
      <c r="P5569" s="2659"/>
    </row>
    <row r="5570" spans="12:16" s="3107" customFormat="1">
      <c r="L5570" s="3109"/>
      <c r="M5570" s="3109"/>
      <c r="N5570" s="3109"/>
      <c r="P5570" s="2659"/>
    </row>
    <row r="5571" spans="12:16" s="3107" customFormat="1">
      <c r="L5571" s="3109"/>
      <c r="M5571" s="3109"/>
      <c r="N5571" s="3109"/>
      <c r="P5571" s="2659"/>
    </row>
    <row r="5572" spans="12:16" s="3107" customFormat="1">
      <c r="L5572" s="3109"/>
      <c r="M5572" s="3109"/>
      <c r="N5572" s="3109"/>
      <c r="P5572" s="2659"/>
    </row>
    <row r="5573" spans="12:16" s="3107" customFormat="1">
      <c r="L5573" s="3109"/>
      <c r="M5573" s="3109"/>
      <c r="N5573" s="3109"/>
      <c r="P5573" s="2659"/>
    </row>
    <row r="5574" spans="12:16" s="3107" customFormat="1">
      <c r="L5574" s="3109"/>
      <c r="M5574" s="3109"/>
      <c r="N5574" s="3109"/>
      <c r="P5574" s="2659"/>
    </row>
    <row r="5575" spans="12:16" s="3107" customFormat="1">
      <c r="L5575" s="3109"/>
      <c r="M5575" s="3109"/>
      <c r="N5575" s="3109"/>
      <c r="P5575" s="2659"/>
    </row>
    <row r="5576" spans="12:16" s="3107" customFormat="1">
      <c r="L5576" s="3109"/>
      <c r="M5576" s="3109"/>
      <c r="N5576" s="3109"/>
      <c r="P5576" s="2659"/>
    </row>
    <row r="5577" spans="12:16" s="3107" customFormat="1">
      <c r="L5577" s="3109"/>
      <c r="M5577" s="3109"/>
      <c r="N5577" s="3109"/>
      <c r="P5577" s="2659"/>
    </row>
    <row r="5578" spans="12:16" s="3107" customFormat="1">
      <c r="L5578" s="3109"/>
      <c r="M5578" s="3109"/>
      <c r="N5578" s="3109"/>
      <c r="P5578" s="2659"/>
    </row>
    <row r="5579" spans="12:16" s="3107" customFormat="1">
      <c r="L5579" s="3109"/>
      <c r="M5579" s="3109"/>
      <c r="N5579" s="3109"/>
      <c r="P5579" s="2659"/>
    </row>
    <row r="5580" spans="12:16" s="3107" customFormat="1">
      <c r="L5580" s="3109"/>
      <c r="M5580" s="3109"/>
      <c r="N5580" s="3109"/>
      <c r="P5580" s="2659"/>
    </row>
    <row r="5581" spans="12:16" s="3107" customFormat="1">
      <c r="L5581" s="3109"/>
      <c r="M5581" s="3109"/>
      <c r="N5581" s="3109"/>
      <c r="P5581" s="2659"/>
    </row>
    <row r="5582" spans="12:16" s="3107" customFormat="1">
      <c r="L5582" s="3109"/>
      <c r="M5582" s="3109"/>
      <c r="N5582" s="3109"/>
      <c r="P5582" s="2659"/>
    </row>
    <row r="5583" spans="12:16" s="3107" customFormat="1">
      <c r="L5583" s="3109"/>
      <c r="M5583" s="3109"/>
      <c r="N5583" s="3109"/>
      <c r="P5583" s="2659"/>
    </row>
    <row r="5584" spans="12:16" s="3107" customFormat="1">
      <c r="L5584" s="3109"/>
      <c r="M5584" s="3109"/>
      <c r="N5584" s="3109"/>
      <c r="P5584" s="2659"/>
    </row>
    <row r="5585" spans="12:16" s="3107" customFormat="1">
      <c r="L5585" s="3109"/>
      <c r="M5585" s="3109"/>
      <c r="N5585" s="3109"/>
      <c r="P5585" s="2659"/>
    </row>
    <row r="5586" spans="12:16" s="3107" customFormat="1">
      <c r="L5586" s="3109"/>
      <c r="M5586" s="3109"/>
      <c r="N5586" s="3109"/>
      <c r="P5586" s="2659"/>
    </row>
    <row r="5587" spans="12:16" s="3107" customFormat="1">
      <c r="L5587" s="3109"/>
      <c r="M5587" s="3109"/>
      <c r="N5587" s="3109"/>
      <c r="P5587" s="2659"/>
    </row>
    <row r="5588" spans="12:16" s="3107" customFormat="1">
      <c r="L5588" s="3109"/>
      <c r="M5588" s="3109"/>
      <c r="N5588" s="3109"/>
      <c r="P5588" s="2659"/>
    </row>
    <row r="5589" spans="12:16" s="3107" customFormat="1">
      <c r="L5589" s="3109"/>
      <c r="M5589" s="3109"/>
      <c r="N5589" s="3109"/>
      <c r="P5589" s="2659"/>
    </row>
    <row r="5590" spans="12:16" s="3107" customFormat="1">
      <c r="L5590" s="3109"/>
      <c r="M5590" s="3109"/>
      <c r="N5590" s="3109"/>
      <c r="P5590" s="2659"/>
    </row>
    <row r="5591" spans="12:16" s="3107" customFormat="1">
      <c r="L5591" s="3109"/>
      <c r="M5591" s="3109"/>
      <c r="N5591" s="3109"/>
      <c r="P5591" s="2659"/>
    </row>
    <row r="5592" spans="12:16" s="3107" customFormat="1">
      <c r="L5592" s="3109"/>
      <c r="M5592" s="3109"/>
      <c r="N5592" s="3109"/>
      <c r="P5592" s="2659"/>
    </row>
    <row r="5593" spans="12:16" s="3107" customFormat="1">
      <c r="L5593" s="3109"/>
      <c r="M5593" s="3109"/>
      <c r="N5593" s="3109"/>
      <c r="P5593" s="2659"/>
    </row>
    <row r="5594" spans="12:16" s="3107" customFormat="1">
      <c r="L5594" s="3109"/>
      <c r="M5594" s="3109"/>
      <c r="N5594" s="3109"/>
      <c r="P5594" s="2659"/>
    </row>
    <row r="5595" spans="12:16" s="3107" customFormat="1">
      <c r="L5595" s="3109"/>
      <c r="M5595" s="3109"/>
      <c r="N5595" s="3109"/>
      <c r="P5595" s="2659"/>
    </row>
    <row r="5596" spans="12:16" s="3107" customFormat="1">
      <c r="L5596" s="3109"/>
      <c r="M5596" s="3109"/>
      <c r="N5596" s="3109"/>
      <c r="P5596" s="2659"/>
    </row>
    <row r="5597" spans="12:16" s="3107" customFormat="1">
      <c r="L5597" s="3109"/>
      <c r="M5597" s="3109"/>
      <c r="N5597" s="3109"/>
      <c r="P5597" s="2659"/>
    </row>
    <row r="5598" spans="12:16" s="3107" customFormat="1">
      <c r="L5598" s="3109"/>
      <c r="M5598" s="3109"/>
      <c r="N5598" s="3109"/>
      <c r="P5598" s="2659"/>
    </row>
    <row r="5599" spans="12:16" s="3107" customFormat="1">
      <c r="L5599" s="3109"/>
      <c r="M5599" s="3109"/>
      <c r="N5599" s="3109"/>
      <c r="P5599" s="2659"/>
    </row>
    <row r="5600" spans="12:16" s="3107" customFormat="1">
      <c r="L5600" s="3109"/>
      <c r="M5600" s="3109"/>
      <c r="N5600" s="3109"/>
      <c r="P5600" s="2659"/>
    </row>
    <row r="5601" spans="12:16" s="3107" customFormat="1">
      <c r="L5601" s="3109"/>
      <c r="M5601" s="3109"/>
      <c r="N5601" s="3109"/>
      <c r="P5601" s="2659"/>
    </row>
    <row r="5602" spans="12:16" s="3107" customFormat="1">
      <c r="L5602" s="3109"/>
      <c r="M5602" s="3109"/>
      <c r="N5602" s="3109"/>
      <c r="P5602" s="2659"/>
    </row>
    <row r="5603" spans="12:16" s="3107" customFormat="1">
      <c r="L5603" s="3109"/>
      <c r="M5603" s="3109"/>
      <c r="N5603" s="3109"/>
      <c r="P5603" s="2659"/>
    </row>
    <row r="5604" spans="12:16" s="3107" customFormat="1">
      <c r="L5604" s="3109"/>
      <c r="M5604" s="3109"/>
      <c r="N5604" s="3109"/>
      <c r="P5604" s="2659"/>
    </row>
    <row r="5605" spans="12:16" s="3107" customFormat="1">
      <c r="L5605" s="3109"/>
      <c r="M5605" s="3109"/>
      <c r="N5605" s="3109"/>
      <c r="P5605" s="2659"/>
    </row>
    <row r="5606" spans="12:16" s="3107" customFormat="1">
      <c r="L5606" s="3109"/>
      <c r="M5606" s="3109"/>
      <c r="N5606" s="3109"/>
      <c r="P5606" s="2659"/>
    </row>
    <row r="5607" spans="12:16" s="3107" customFormat="1">
      <c r="L5607" s="3109"/>
      <c r="M5607" s="3109"/>
      <c r="N5607" s="3109"/>
      <c r="P5607" s="2659"/>
    </row>
    <row r="5608" spans="12:16" s="3107" customFormat="1">
      <c r="L5608" s="3109"/>
      <c r="M5608" s="3109"/>
      <c r="N5608" s="3109"/>
      <c r="P5608" s="2659"/>
    </row>
    <row r="5609" spans="12:16" s="3107" customFormat="1">
      <c r="L5609" s="3109"/>
      <c r="M5609" s="3109"/>
      <c r="N5609" s="3109"/>
      <c r="P5609" s="2659"/>
    </row>
    <row r="5610" spans="12:16" s="3107" customFormat="1">
      <c r="L5610" s="3109"/>
      <c r="M5610" s="3109"/>
      <c r="N5610" s="3109"/>
      <c r="P5610" s="2659"/>
    </row>
    <row r="5611" spans="12:16" s="3107" customFormat="1">
      <c r="L5611" s="3109"/>
      <c r="M5611" s="3109"/>
      <c r="N5611" s="3109"/>
      <c r="P5611" s="2659"/>
    </row>
    <row r="5612" spans="12:16" s="3107" customFormat="1">
      <c r="L5612" s="3109"/>
      <c r="M5612" s="3109"/>
      <c r="N5612" s="3109"/>
      <c r="P5612" s="2659"/>
    </row>
    <row r="5613" spans="12:16" s="3107" customFormat="1">
      <c r="L5613" s="3109"/>
      <c r="M5613" s="3109"/>
      <c r="N5613" s="3109"/>
      <c r="P5613" s="2659"/>
    </row>
    <row r="5614" spans="12:16" s="3107" customFormat="1">
      <c r="L5614" s="3109"/>
      <c r="M5614" s="3109"/>
      <c r="N5614" s="3109"/>
      <c r="P5614" s="2659"/>
    </row>
    <row r="5615" spans="12:16" s="3107" customFormat="1">
      <c r="L5615" s="3109"/>
      <c r="M5615" s="3109"/>
      <c r="N5615" s="3109"/>
      <c r="P5615" s="2659"/>
    </row>
    <row r="5616" spans="12:16" s="3107" customFormat="1">
      <c r="L5616" s="3109"/>
      <c r="M5616" s="3109"/>
      <c r="N5616" s="3109"/>
      <c r="P5616" s="2659"/>
    </row>
    <row r="5617" spans="12:16" s="3107" customFormat="1">
      <c r="L5617" s="3109"/>
      <c r="M5617" s="3109"/>
      <c r="N5617" s="3109"/>
      <c r="P5617" s="2659"/>
    </row>
    <row r="5618" spans="12:16" s="3107" customFormat="1">
      <c r="L5618" s="3109"/>
      <c r="M5618" s="3109"/>
      <c r="N5618" s="3109"/>
      <c r="P5618" s="2659"/>
    </row>
    <row r="5619" spans="12:16" s="3107" customFormat="1">
      <c r="L5619" s="3109"/>
      <c r="M5619" s="3109"/>
      <c r="N5619" s="3109"/>
      <c r="P5619" s="2659"/>
    </row>
    <row r="5620" spans="12:16" s="3107" customFormat="1">
      <c r="L5620" s="3109"/>
      <c r="M5620" s="3109"/>
      <c r="N5620" s="3109"/>
      <c r="P5620" s="2659"/>
    </row>
    <row r="5621" spans="12:16" s="3107" customFormat="1">
      <c r="L5621" s="3109"/>
      <c r="M5621" s="3109"/>
      <c r="N5621" s="3109"/>
      <c r="P5621" s="2659"/>
    </row>
    <row r="5622" spans="12:16" s="3107" customFormat="1">
      <c r="L5622" s="3109"/>
      <c r="M5622" s="3109"/>
      <c r="N5622" s="3109"/>
      <c r="P5622" s="2659"/>
    </row>
    <row r="5623" spans="12:16" s="3107" customFormat="1">
      <c r="L5623" s="3109"/>
      <c r="M5623" s="3109"/>
      <c r="N5623" s="3109"/>
      <c r="P5623" s="2659"/>
    </row>
    <row r="5624" spans="12:16" s="3107" customFormat="1">
      <c r="L5624" s="3109"/>
      <c r="M5624" s="3109"/>
      <c r="N5624" s="3109"/>
      <c r="P5624" s="2659"/>
    </row>
    <row r="5625" spans="12:16" s="3107" customFormat="1">
      <c r="L5625" s="3109"/>
      <c r="M5625" s="3109"/>
      <c r="N5625" s="3109"/>
      <c r="P5625" s="2659"/>
    </row>
    <row r="5626" spans="12:16" s="3107" customFormat="1">
      <c r="L5626" s="3109"/>
      <c r="M5626" s="3109"/>
      <c r="N5626" s="3109"/>
      <c r="P5626" s="2659"/>
    </row>
    <row r="5627" spans="12:16" s="3107" customFormat="1">
      <c r="L5627" s="3109"/>
      <c r="M5627" s="3109"/>
      <c r="N5627" s="3109"/>
      <c r="P5627" s="2659"/>
    </row>
    <row r="5628" spans="12:16" s="3107" customFormat="1">
      <c r="L5628" s="3109"/>
      <c r="M5628" s="3109"/>
      <c r="N5628" s="3109"/>
      <c r="P5628" s="2659"/>
    </row>
    <row r="5629" spans="12:16" s="3107" customFormat="1">
      <c r="L5629" s="3109"/>
      <c r="M5629" s="3109"/>
      <c r="N5629" s="3109"/>
      <c r="P5629" s="2659"/>
    </row>
    <row r="5630" spans="12:16" s="3107" customFormat="1">
      <c r="L5630" s="3109"/>
      <c r="M5630" s="3109"/>
      <c r="N5630" s="3109"/>
      <c r="P5630" s="2659"/>
    </row>
    <row r="5631" spans="12:16" s="3107" customFormat="1">
      <c r="L5631" s="3109"/>
      <c r="M5631" s="3109"/>
      <c r="N5631" s="3109"/>
      <c r="P5631" s="2659"/>
    </row>
    <row r="5632" spans="12:16" s="3107" customFormat="1">
      <c r="L5632" s="3109"/>
      <c r="M5632" s="3109"/>
      <c r="N5632" s="3109"/>
      <c r="P5632" s="2659"/>
    </row>
    <row r="5633" spans="12:16" s="3107" customFormat="1">
      <c r="L5633" s="3109"/>
      <c r="M5633" s="3109"/>
      <c r="N5633" s="3109"/>
      <c r="P5633" s="2659"/>
    </row>
    <row r="5634" spans="12:16" s="3107" customFormat="1">
      <c r="L5634" s="3109"/>
      <c r="M5634" s="3109"/>
      <c r="N5634" s="3109"/>
      <c r="P5634" s="2659"/>
    </row>
    <row r="5635" spans="12:16" s="3107" customFormat="1">
      <c r="L5635" s="3109"/>
      <c r="M5635" s="3109"/>
      <c r="N5635" s="3109"/>
      <c r="P5635" s="2659"/>
    </row>
    <row r="5636" spans="12:16" s="3107" customFormat="1">
      <c r="L5636" s="3109"/>
      <c r="M5636" s="3109"/>
      <c r="N5636" s="3109"/>
      <c r="P5636" s="2659"/>
    </row>
    <row r="5637" spans="12:16" s="3107" customFormat="1">
      <c r="L5637" s="3109"/>
      <c r="M5637" s="3109"/>
      <c r="N5637" s="3109"/>
      <c r="P5637" s="2659"/>
    </row>
    <row r="5638" spans="12:16" s="3107" customFormat="1">
      <c r="L5638" s="3109"/>
      <c r="M5638" s="3109"/>
      <c r="N5638" s="3109"/>
      <c r="P5638" s="2659"/>
    </row>
    <row r="5639" spans="12:16" s="3107" customFormat="1">
      <c r="L5639" s="3109"/>
      <c r="M5639" s="3109"/>
      <c r="N5639" s="3109"/>
      <c r="P5639" s="2659"/>
    </row>
    <row r="5640" spans="12:16" s="3107" customFormat="1">
      <c r="L5640" s="3109"/>
      <c r="M5640" s="3109"/>
      <c r="N5640" s="3109"/>
      <c r="P5640" s="2659"/>
    </row>
    <row r="5641" spans="12:16" s="3107" customFormat="1">
      <c r="L5641" s="3109"/>
      <c r="M5641" s="3109"/>
      <c r="N5641" s="3109"/>
      <c r="P5641" s="2659"/>
    </row>
    <row r="5642" spans="12:16" s="3107" customFormat="1">
      <c r="L5642" s="3109"/>
      <c r="M5642" s="3109"/>
      <c r="N5642" s="3109"/>
      <c r="P5642" s="2659"/>
    </row>
    <row r="5643" spans="12:16" s="3107" customFormat="1">
      <c r="L5643" s="3109"/>
      <c r="M5643" s="3109"/>
      <c r="N5643" s="3109"/>
      <c r="P5643" s="2659"/>
    </row>
    <row r="5644" spans="12:16" s="3107" customFormat="1">
      <c r="L5644" s="3109"/>
      <c r="M5644" s="3109"/>
      <c r="N5644" s="3109"/>
      <c r="P5644" s="2659"/>
    </row>
    <row r="5645" spans="12:16" s="3107" customFormat="1">
      <c r="L5645" s="3109"/>
      <c r="M5645" s="3109"/>
      <c r="N5645" s="3109"/>
      <c r="P5645" s="2659"/>
    </row>
    <row r="5646" spans="12:16" s="3107" customFormat="1">
      <c r="L5646" s="3109"/>
      <c r="M5646" s="3109"/>
      <c r="N5646" s="3109"/>
      <c r="P5646" s="2659"/>
    </row>
    <row r="5647" spans="12:16" s="3107" customFormat="1">
      <c r="L5647" s="3109"/>
      <c r="M5647" s="3109"/>
      <c r="N5647" s="3109"/>
      <c r="P5647" s="2659"/>
    </row>
    <row r="5648" spans="12:16" s="3107" customFormat="1">
      <c r="L5648" s="3109"/>
      <c r="M5648" s="3109"/>
      <c r="N5648" s="3109"/>
      <c r="P5648" s="2659"/>
    </row>
    <row r="5649" spans="12:16" s="3107" customFormat="1">
      <c r="L5649" s="3109"/>
      <c r="M5649" s="3109"/>
      <c r="N5649" s="3109"/>
      <c r="P5649" s="2659"/>
    </row>
    <row r="5650" spans="12:16" s="3107" customFormat="1">
      <c r="L5650" s="3109"/>
      <c r="M5650" s="3109"/>
      <c r="N5650" s="3109"/>
      <c r="P5650" s="2659"/>
    </row>
    <row r="5651" spans="12:16" s="3107" customFormat="1">
      <c r="L5651" s="3109"/>
      <c r="M5651" s="3109"/>
      <c r="N5651" s="3109"/>
      <c r="P5651" s="2659"/>
    </row>
    <row r="5652" spans="12:16" s="3107" customFormat="1">
      <c r="L5652" s="3109"/>
      <c r="M5652" s="3109"/>
      <c r="N5652" s="3109"/>
      <c r="P5652" s="2659"/>
    </row>
    <row r="5653" spans="12:16" s="3107" customFormat="1">
      <c r="L5653" s="3109"/>
      <c r="M5653" s="3109"/>
      <c r="N5653" s="3109"/>
      <c r="P5653" s="2659"/>
    </row>
    <row r="5654" spans="12:16" s="3107" customFormat="1">
      <c r="L5654" s="3109"/>
      <c r="M5654" s="3109"/>
      <c r="N5654" s="3109"/>
      <c r="P5654" s="2659"/>
    </row>
    <row r="5655" spans="12:16" s="3107" customFormat="1">
      <c r="L5655" s="3109"/>
      <c r="M5655" s="3109"/>
      <c r="N5655" s="3109"/>
      <c r="P5655" s="2659"/>
    </row>
    <row r="5656" spans="12:16" s="3107" customFormat="1">
      <c r="L5656" s="3109"/>
      <c r="M5656" s="3109"/>
      <c r="N5656" s="3109"/>
      <c r="P5656" s="2659"/>
    </row>
    <row r="5657" spans="12:16" s="3107" customFormat="1">
      <c r="L5657" s="3109"/>
      <c r="M5657" s="3109"/>
      <c r="N5657" s="3109"/>
      <c r="P5657" s="2659"/>
    </row>
    <row r="5658" spans="12:16" s="3107" customFormat="1">
      <c r="L5658" s="3109"/>
      <c r="M5658" s="3109"/>
      <c r="N5658" s="3109"/>
      <c r="P5658" s="2659"/>
    </row>
    <row r="5659" spans="12:16" s="3107" customFormat="1">
      <c r="L5659" s="3109"/>
      <c r="M5659" s="3109"/>
      <c r="N5659" s="3109"/>
      <c r="P5659" s="2659"/>
    </row>
    <row r="5660" spans="12:16" s="3107" customFormat="1">
      <c r="L5660" s="3109"/>
      <c r="M5660" s="3109"/>
      <c r="N5660" s="3109"/>
      <c r="P5660" s="2659"/>
    </row>
    <row r="5661" spans="12:16" s="3107" customFormat="1">
      <c r="L5661" s="3109"/>
      <c r="M5661" s="3109"/>
      <c r="N5661" s="3109"/>
      <c r="P5661" s="2659"/>
    </row>
    <row r="5662" spans="12:16" s="3107" customFormat="1">
      <c r="L5662" s="3109"/>
      <c r="M5662" s="3109"/>
      <c r="N5662" s="3109"/>
      <c r="P5662" s="2659"/>
    </row>
    <row r="5663" spans="12:16" s="3107" customFormat="1">
      <c r="L5663" s="3109"/>
      <c r="M5663" s="3109"/>
      <c r="N5663" s="3109"/>
      <c r="P5663" s="2659"/>
    </row>
    <row r="5664" spans="12:16" s="3107" customFormat="1">
      <c r="L5664" s="3109"/>
      <c r="M5664" s="3109"/>
      <c r="N5664" s="3109"/>
      <c r="P5664" s="2659"/>
    </row>
    <row r="5665" spans="12:16" s="3107" customFormat="1">
      <c r="L5665" s="3109"/>
      <c r="M5665" s="3109"/>
      <c r="N5665" s="3109"/>
      <c r="P5665" s="2659"/>
    </row>
    <row r="5666" spans="12:16" s="3107" customFormat="1">
      <c r="L5666" s="3109"/>
      <c r="M5666" s="3109"/>
      <c r="N5666" s="3109"/>
      <c r="P5666" s="2659"/>
    </row>
    <row r="5667" spans="12:16" s="3107" customFormat="1">
      <c r="L5667" s="3109"/>
      <c r="M5667" s="3109"/>
      <c r="N5667" s="3109"/>
      <c r="P5667" s="2659"/>
    </row>
    <row r="5668" spans="12:16" s="3107" customFormat="1">
      <c r="L5668" s="3109"/>
      <c r="M5668" s="3109"/>
      <c r="N5668" s="3109"/>
      <c r="P5668" s="2659"/>
    </row>
    <row r="5669" spans="12:16" s="3107" customFormat="1">
      <c r="L5669" s="3109"/>
      <c r="M5669" s="3109"/>
      <c r="N5669" s="3109"/>
      <c r="P5669" s="2659"/>
    </row>
    <row r="5670" spans="12:16" s="3107" customFormat="1">
      <c r="L5670" s="3109"/>
      <c r="M5670" s="3109"/>
      <c r="N5670" s="3109"/>
      <c r="P5670" s="2659"/>
    </row>
    <row r="5671" spans="12:16" s="3107" customFormat="1">
      <c r="L5671" s="3109"/>
      <c r="M5671" s="3109"/>
      <c r="N5671" s="3109"/>
      <c r="P5671" s="2659"/>
    </row>
    <row r="5672" spans="12:16" s="3107" customFormat="1">
      <c r="L5672" s="3109"/>
      <c r="M5672" s="3109"/>
      <c r="N5672" s="3109"/>
      <c r="P5672" s="2659"/>
    </row>
    <row r="5673" spans="12:16" s="3107" customFormat="1">
      <c r="L5673" s="3109"/>
      <c r="M5673" s="3109"/>
      <c r="N5673" s="3109"/>
      <c r="P5673" s="2659"/>
    </row>
    <row r="5674" spans="12:16" s="3107" customFormat="1">
      <c r="L5674" s="3109"/>
      <c r="M5674" s="3109"/>
      <c r="N5674" s="3109"/>
      <c r="P5674" s="2659"/>
    </row>
    <row r="5675" spans="12:16" s="3107" customFormat="1">
      <c r="L5675" s="3109"/>
      <c r="M5675" s="3109"/>
      <c r="N5675" s="3109"/>
      <c r="P5675" s="2659"/>
    </row>
    <row r="5676" spans="12:16" s="3107" customFormat="1">
      <c r="L5676" s="3109"/>
      <c r="M5676" s="3109"/>
      <c r="N5676" s="3109"/>
      <c r="P5676" s="2659"/>
    </row>
    <row r="5677" spans="12:16" s="3107" customFormat="1">
      <c r="L5677" s="3109"/>
      <c r="M5677" s="3109"/>
      <c r="N5677" s="3109"/>
      <c r="P5677" s="2659"/>
    </row>
    <row r="5678" spans="12:16" s="3107" customFormat="1">
      <c r="L5678" s="3109"/>
      <c r="M5678" s="3109"/>
      <c r="N5678" s="3109"/>
      <c r="P5678" s="2659"/>
    </row>
    <row r="5679" spans="12:16" s="3107" customFormat="1">
      <c r="L5679" s="3109"/>
      <c r="M5679" s="3109"/>
      <c r="N5679" s="3109"/>
      <c r="P5679" s="2659"/>
    </row>
    <row r="5680" spans="12:16" s="3107" customFormat="1">
      <c r="L5680" s="3109"/>
      <c r="M5680" s="3109"/>
      <c r="N5680" s="3109"/>
      <c r="P5680" s="2659"/>
    </row>
    <row r="5681" spans="12:16" s="3107" customFormat="1">
      <c r="L5681" s="3109"/>
      <c r="M5681" s="3109"/>
      <c r="N5681" s="3109"/>
      <c r="P5681" s="2659"/>
    </row>
    <row r="5682" spans="12:16" s="3107" customFormat="1">
      <c r="L5682" s="3109"/>
      <c r="M5682" s="3109"/>
      <c r="N5682" s="3109"/>
      <c r="P5682" s="2659"/>
    </row>
    <row r="5683" spans="12:16" s="3107" customFormat="1">
      <c r="L5683" s="3109"/>
      <c r="M5683" s="3109"/>
      <c r="N5683" s="3109"/>
      <c r="P5683" s="2659"/>
    </row>
    <row r="5684" spans="12:16" s="3107" customFormat="1">
      <c r="L5684" s="3109"/>
      <c r="M5684" s="3109"/>
      <c r="N5684" s="3109"/>
      <c r="P5684" s="2659"/>
    </row>
    <row r="5685" spans="12:16" s="3107" customFormat="1">
      <c r="L5685" s="3109"/>
      <c r="M5685" s="3109"/>
      <c r="N5685" s="3109"/>
      <c r="P5685" s="2659"/>
    </row>
    <row r="5686" spans="12:16" s="3107" customFormat="1">
      <c r="L5686" s="3109"/>
      <c r="M5686" s="3109"/>
      <c r="N5686" s="3109"/>
      <c r="P5686" s="2659"/>
    </row>
    <row r="5687" spans="12:16" s="3107" customFormat="1">
      <c r="L5687" s="3109"/>
      <c r="M5687" s="3109"/>
      <c r="N5687" s="3109"/>
      <c r="P5687" s="2659"/>
    </row>
    <row r="5688" spans="12:16" s="3107" customFormat="1">
      <c r="L5688" s="3109"/>
      <c r="M5688" s="3109"/>
      <c r="N5688" s="3109"/>
      <c r="P5688" s="2659"/>
    </row>
    <row r="5689" spans="12:16" s="3107" customFormat="1">
      <c r="L5689" s="3109"/>
      <c r="M5689" s="3109"/>
      <c r="N5689" s="3109"/>
      <c r="P5689" s="2659"/>
    </row>
    <row r="5690" spans="12:16" s="3107" customFormat="1">
      <c r="L5690" s="3109"/>
      <c r="M5690" s="3109"/>
      <c r="N5690" s="3109"/>
      <c r="P5690" s="2659"/>
    </row>
    <row r="5691" spans="12:16" s="3107" customFormat="1">
      <c r="L5691" s="3109"/>
      <c r="M5691" s="3109"/>
      <c r="N5691" s="3109"/>
      <c r="P5691" s="2659"/>
    </row>
    <row r="5692" spans="12:16" s="3107" customFormat="1">
      <c r="L5692" s="3109"/>
      <c r="M5692" s="3109"/>
      <c r="N5692" s="3109"/>
      <c r="P5692" s="2659"/>
    </row>
    <row r="5693" spans="12:16" s="3107" customFormat="1">
      <c r="L5693" s="3109"/>
      <c r="M5693" s="3109"/>
      <c r="N5693" s="3109"/>
      <c r="P5693" s="2659"/>
    </row>
    <row r="5694" spans="12:16" s="3107" customFormat="1">
      <c r="L5694" s="3109"/>
      <c r="M5694" s="3109"/>
      <c r="N5694" s="3109"/>
      <c r="P5694" s="2659"/>
    </row>
    <row r="5695" spans="12:16" s="3107" customFormat="1">
      <c r="L5695" s="3109"/>
      <c r="M5695" s="3109"/>
      <c r="N5695" s="3109"/>
      <c r="P5695" s="2659"/>
    </row>
    <row r="5696" spans="12:16" s="3107" customFormat="1">
      <c r="L5696" s="3109"/>
      <c r="M5696" s="3109"/>
      <c r="N5696" s="3109"/>
      <c r="P5696" s="2659"/>
    </row>
    <row r="5697" spans="12:16" s="3107" customFormat="1">
      <c r="L5697" s="3109"/>
      <c r="M5697" s="3109"/>
      <c r="N5697" s="3109"/>
      <c r="P5697" s="2659"/>
    </row>
    <row r="5698" spans="12:16" s="3107" customFormat="1">
      <c r="L5698" s="3109"/>
      <c r="M5698" s="3109"/>
      <c r="N5698" s="3109"/>
      <c r="P5698" s="2659"/>
    </row>
    <row r="5699" spans="12:16" s="3107" customFormat="1">
      <c r="L5699" s="3109"/>
      <c r="M5699" s="3109"/>
      <c r="N5699" s="3109"/>
      <c r="P5699" s="2659"/>
    </row>
    <row r="5700" spans="12:16" s="3107" customFormat="1">
      <c r="L5700" s="3109"/>
      <c r="M5700" s="3109"/>
      <c r="N5700" s="3109"/>
      <c r="P5700" s="2659"/>
    </row>
    <row r="5701" spans="12:16" s="3107" customFormat="1">
      <c r="L5701" s="3109"/>
      <c r="M5701" s="3109"/>
      <c r="N5701" s="3109"/>
      <c r="P5701" s="2659"/>
    </row>
    <row r="5702" spans="12:16" s="3107" customFormat="1">
      <c r="L5702" s="3109"/>
      <c r="M5702" s="3109"/>
      <c r="N5702" s="3109"/>
      <c r="P5702" s="2659"/>
    </row>
    <row r="5703" spans="12:16" s="3107" customFormat="1">
      <c r="L5703" s="3109"/>
      <c r="M5703" s="3109"/>
      <c r="N5703" s="3109"/>
      <c r="P5703" s="2659"/>
    </row>
    <row r="5704" spans="12:16" s="3107" customFormat="1">
      <c r="L5704" s="3109"/>
      <c r="M5704" s="3109"/>
      <c r="N5704" s="3109"/>
      <c r="P5704" s="2659"/>
    </row>
    <row r="5705" spans="12:16" s="3107" customFormat="1">
      <c r="L5705" s="3109"/>
      <c r="M5705" s="3109"/>
      <c r="N5705" s="3109"/>
      <c r="P5705" s="2659"/>
    </row>
    <row r="5706" spans="12:16" s="3107" customFormat="1">
      <c r="L5706" s="3109"/>
      <c r="M5706" s="3109"/>
      <c r="N5706" s="3109"/>
      <c r="P5706" s="2659"/>
    </row>
    <row r="5707" spans="12:16" s="3107" customFormat="1">
      <c r="L5707" s="3109"/>
      <c r="M5707" s="3109"/>
      <c r="N5707" s="3109"/>
      <c r="P5707" s="2659"/>
    </row>
    <row r="5708" spans="12:16" s="3107" customFormat="1">
      <c r="L5708" s="3109"/>
      <c r="M5708" s="3109"/>
      <c r="N5708" s="3109"/>
      <c r="P5708" s="2659"/>
    </row>
    <row r="5709" spans="12:16" s="3107" customFormat="1">
      <c r="L5709" s="3109"/>
      <c r="M5709" s="3109"/>
      <c r="N5709" s="3109"/>
      <c r="P5709" s="2659"/>
    </row>
    <row r="5710" spans="12:16" s="3107" customFormat="1">
      <c r="L5710" s="3109"/>
      <c r="M5710" s="3109"/>
      <c r="N5710" s="3109"/>
      <c r="P5710" s="2659"/>
    </row>
    <row r="5711" spans="12:16" s="3107" customFormat="1">
      <c r="L5711" s="3109"/>
      <c r="M5711" s="3109"/>
      <c r="N5711" s="3109"/>
      <c r="P5711" s="2659"/>
    </row>
    <row r="5712" spans="12:16" s="3107" customFormat="1">
      <c r="L5712" s="3109"/>
      <c r="M5712" s="3109"/>
      <c r="N5712" s="3109"/>
      <c r="P5712" s="2659"/>
    </row>
    <row r="5713" spans="12:16" s="3107" customFormat="1">
      <c r="L5713" s="3109"/>
      <c r="M5713" s="3109"/>
      <c r="N5713" s="3109"/>
      <c r="P5713" s="2659"/>
    </row>
    <row r="5714" spans="12:16" s="3107" customFormat="1">
      <c r="L5714" s="3109"/>
      <c r="M5714" s="3109"/>
      <c r="N5714" s="3109"/>
      <c r="P5714" s="2659"/>
    </row>
    <row r="5715" spans="12:16" s="3107" customFormat="1">
      <c r="L5715" s="3109"/>
      <c r="M5715" s="3109"/>
      <c r="N5715" s="3109"/>
      <c r="P5715" s="2659"/>
    </row>
    <row r="5716" spans="12:16" s="3107" customFormat="1">
      <c r="L5716" s="3109"/>
      <c r="M5716" s="3109"/>
      <c r="N5716" s="3109"/>
      <c r="P5716" s="2659"/>
    </row>
    <row r="5717" spans="12:16" s="3107" customFormat="1">
      <c r="L5717" s="3109"/>
      <c r="M5717" s="3109"/>
      <c r="N5717" s="3109"/>
      <c r="P5717" s="2659"/>
    </row>
    <row r="5718" spans="12:16" s="3107" customFormat="1">
      <c r="L5718" s="3109"/>
      <c r="M5718" s="3109"/>
      <c r="N5718" s="3109"/>
      <c r="P5718" s="2659"/>
    </row>
    <row r="5719" spans="12:16" s="3107" customFormat="1">
      <c r="L5719" s="3109"/>
      <c r="M5719" s="3109"/>
      <c r="N5719" s="3109"/>
      <c r="P5719" s="2659"/>
    </row>
    <row r="5720" spans="12:16" s="3107" customFormat="1">
      <c r="L5720" s="3109"/>
      <c r="M5720" s="3109"/>
      <c r="N5720" s="3109"/>
      <c r="P5720" s="2659"/>
    </row>
    <row r="5721" spans="12:16" s="3107" customFormat="1">
      <c r="L5721" s="3109"/>
      <c r="M5721" s="3109"/>
      <c r="N5721" s="3109"/>
      <c r="P5721" s="2659"/>
    </row>
    <row r="5722" spans="12:16" s="3107" customFormat="1">
      <c r="L5722" s="3109"/>
      <c r="M5722" s="3109"/>
      <c r="N5722" s="3109"/>
      <c r="P5722" s="2659"/>
    </row>
    <row r="5723" spans="12:16" s="3107" customFormat="1">
      <c r="L5723" s="3109"/>
      <c r="M5723" s="3109"/>
      <c r="N5723" s="3109"/>
      <c r="P5723" s="2659"/>
    </row>
    <row r="5724" spans="12:16" s="3107" customFormat="1">
      <c r="L5724" s="3109"/>
      <c r="M5724" s="3109"/>
      <c r="N5724" s="3109"/>
      <c r="P5724" s="2659"/>
    </row>
    <row r="5725" spans="12:16" s="3107" customFormat="1">
      <c r="L5725" s="3109"/>
      <c r="M5725" s="3109"/>
      <c r="N5725" s="3109"/>
      <c r="P5725" s="2659"/>
    </row>
    <row r="5726" spans="12:16" s="3107" customFormat="1">
      <c r="L5726" s="3109"/>
      <c r="M5726" s="3109"/>
      <c r="N5726" s="3109"/>
      <c r="P5726" s="2659"/>
    </row>
    <row r="5727" spans="12:16" s="3107" customFormat="1">
      <c r="L5727" s="3109"/>
      <c r="M5727" s="3109"/>
      <c r="N5727" s="3109"/>
      <c r="P5727" s="2659"/>
    </row>
    <row r="5728" spans="12:16" s="3107" customFormat="1">
      <c r="L5728" s="3109"/>
      <c r="M5728" s="3109"/>
      <c r="N5728" s="3109"/>
      <c r="P5728" s="2659"/>
    </row>
    <row r="5729" spans="12:16" s="3107" customFormat="1">
      <c r="L5729" s="3109"/>
      <c r="M5729" s="3109"/>
      <c r="N5729" s="3109"/>
      <c r="P5729" s="2659"/>
    </row>
    <row r="5730" spans="12:16" s="3107" customFormat="1">
      <c r="L5730" s="3109"/>
      <c r="M5730" s="3109"/>
      <c r="N5730" s="3109"/>
      <c r="P5730" s="2659"/>
    </row>
    <row r="5731" spans="12:16" s="3107" customFormat="1">
      <c r="L5731" s="3109"/>
      <c r="M5731" s="3109"/>
      <c r="N5731" s="3109"/>
      <c r="P5731" s="2659"/>
    </row>
    <row r="5732" spans="12:16" s="3107" customFormat="1">
      <c r="L5732" s="3109"/>
      <c r="M5732" s="3109"/>
      <c r="N5732" s="3109"/>
      <c r="P5732" s="2659"/>
    </row>
    <row r="5733" spans="12:16" s="3107" customFormat="1">
      <c r="L5733" s="3109"/>
      <c r="M5733" s="3109"/>
      <c r="N5733" s="3109"/>
      <c r="P5733" s="2659"/>
    </row>
    <row r="5734" spans="12:16" s="3107" customFormat="1">
      <c r="L5734" s="3109"/>
      <c r="M5734" s="3109"/>
      <c r="N5734" s="3109"/>
      <c r="P5734" s="2659"/>
    </row>
    <row r="5735" spans="12:16" s="3107" customFormat="1">
      <c r="L5735" s="3109"/>
      <c r="M5735" s="3109"/>
      <c r="N5735" s="3109"/>
      <c r="P5735" s="2659"/>
    </row>
    <row r="5736" spans="12:16" s="3107" customFormat="1">
      <c r="L5736" s="3109"/>
      <c r="M5736" s="3109"/>
      <c r="N5736" s="3109"/>
      <c r="P5736" s="2659"/>
    </row>
    <row r="5737" spans="12:16" s="3107" customFormat="1">
      <c r="L5737" s="3109"/>
      <c r="M5737" s="3109"/>
      <c r="N5737" s="3109"/>
      <c r="P5737" s="2659"/>
    </row>
    <row r="5738" spans="12:16" s="3107" customFormat="1">
      <c r="L5738" s="3109"/>
      <c r="M5738" s="3109"/>
      <c r="N5738" s="3109"/>
      <c r="P5738" s="2659"/>
    </row>
    <row r="5739" spans="12:16" s="3107" customFormat="1">
      <c r="L5739" s="3109"/>
      <c r="M5739" s="3109"/>
      <c r="N5739" s="3109"/>
      <c r="P5739" s="2659"/>
    </row>
    <row r="5740" spans="12:16" s="3107" customFormat="1">
      <c r="L5740" s="3109"/>
      <c r="M5740" s="3109"/>
      <c r="N5740" s="3109"/>
      <c r="P5740" s="2659"/>
    </row>
    <row r="5741" spans="12:16" s="3107" customFormat="1">
      <c r="L5741" s="3109"/>
      <c r="M5741" s="3109"/>
      <c r="N5741" s="3109"/>
      <c r="P5741" s="2659"/>
    </row>
    <row r="5742" spans="12:16" s="3107" customFormat="1">
      <c r="L5742" s="3109"/>
      <c r="M5742" s="3109"/>
      <c r="N5742" s="3109"/>
      <c r="P5742" s="2659"/>
    </row>
    <row r="5743" spans="12:16" s="3107" customFormat="1">
      <c r="L5743" s="3109"/>
      <c r="M5743" s="3109"/>
      <c r="N5743" s="3109"/>
      <c r="P5743" s="2659"/>
    </row>
    <row r="5744" spans="12:16" s="3107" customFormat="1">
      <c r="L5744" s="3109"/>
      <c r="M5744" s="3109"/>
      <c r="N5744" s="3109"/>
      <c r="P5744" s="2659"/>
    </row>
    <row r="5745" spans="12:16" s="3107" customFormat="1">
      <c r="L5745" s="3109"/>
      <c r="M5745" s="3109"/>
      <c r="N5745" s="3109"/>
      <c r="P5745" s="2659"/>
    </row>
    <row r="5746" spans="12:16" s="3107" customFormat="1">
      <c r="L5746" s="3109"/>
      <c r="M5746" s="3109"/>
      <c r="N5746" s="3109"/>
      <c r="P5746" s="2659"/>
    </row>
    <row r="5747" spans="12:16" s="3107" customFormat="1">
      <c r="L5747" s="3109"/>
      <c r="M5747" s="3109"/>
      <c r="N5747" s="3109"/>
      <c r="P5747" s="2659"/>
    </row>
    <row r="5748" spans="12:16" s="3107" customFormat="1">
      <c r="L5748" s="3109"/>
      <c r="M5748" s="3109"/>
      <c r="N5748" s="3109"/>
      <c r="P5748" s="2659"/>
    </row>
    <row r="5749" spans="12:16" s="3107" customFormat="1">
      <c r="L5749" s="3109"/>
      <c r="M5749" s="3109"/>
      <c r="N5749" s="3109"/>
      <c r="P5749" s="2659"/>
    </row>
    <row r="5750" spans="12:16" s="3107" customFormat="1">
      <c r="L5750" s="3109"/>
      <c r="M5750" s="3109"/>
      <c r="N5750" s="3109"/>
      <c r="P5750" s="2659"/>
    </row>
    <row r="5751" spans="12:16" s="3107" customFormat="1">
      <c r="L5751" s="3109"/>
      <c r="M5751" s="3109"/>
      <c r="N5751" s="3109"/>
      <c r="P5751" s="2659"/>
    </row>
    <row r="5752" spans="12:16" s="3107" customFormat="1">
      <c r="L5752" s="3109"/>
      <c r="M5752" s="3109"/>
      <c r="N5752" s="3109"/>
      <c r="P5752" s="2659"/>
    </row>
    <row r="5753" spans="12:16" s="3107" customFormat="1">
      <c r="L5753" s="3109"/>
      <c r="M5753" s="3109"/>
      <c r="N5753" s="3109"/>
      <c r="P5753" s="2659"/>
    </row>
    <row r="5754" spans="12:16" s="3107" customFormat="1">
      <c r="L5754" s="3109"/>
      <c r="M5754" s="3109"/>
      <c r="N5754" s="3109"/>
      <c r="P5754" s="2659"/>
    </row>
    <row r="5755" spans="12:16" s="3107" customFormat="1">
      <c r="L5755" s="3109"/>
      <c r="M5755" s="3109"/>
      <c r="N5755" s="3109"/>
      <c r="P5755" s="2659"/>
    </row>
    <row r="5756" spans="12:16" s="3107" customFormat="1">
      <c r="L5756" s="3109"/>
      <c r="M5756" s="3109"/>
      <c r="N5756" s="3109"/>
      <c r="P5756" s="2659"/>
    </row>
    <row r="5757" spans="12:16" s="3107" customFormat="1">
      <c r="L5757" s="3109"/>
      <c r="M5757" s="3109"/>
      <c r="N5757" s="3109"/>
      <c r="P5757" s="2659"/>
    </row>
    <row r="5758" spans="12:16" s="3107" customFormat="1">
      <c r="L5758" s="3109"/>
      <c r="M5758" s="3109"/>
      <c r="N5758" s="3109"/>
      <c r="P5758" s="2659"/>
    </row>
    <row r="5759" spans="12:16" s="3107" customFormat="1">
      <c r="L5759" s="3109"/>
      <c r="M5759" s="3109"/>
      <c r="N5759" s="3109"/>
      <c r="P5759" s="2659"/>
    </row>
    <row r="5760" spans="12:16" s="3107" customFormat="1">
      <c r="L5760" s="3109"/>
      <c r="M5760" s="3109"/>
      <c r="N5760" s="3109"/>
      <c r="P5760" s="2659"/>
    </row>
    <row r="5761" spans="12:16" s="3107" customFormat="1">
      <c r="L5761" s="3109"/>
      <c r="M5761" s="3109"/>
      <c r="N5761" s="3109"/>
      <c r="P5761" s="2659"/>
    </row>
    <row r="5762" spans="12:16" s="3107" customFormat="1">
      <c r="L5762" s="3109"/>
      <c r="M5762" s="3109"/>
      <c r="N5762" s="3109"/>
      <c r="P5762" s="2659"/>
    </row>
    <row r="5763" spans="12:16" s="3107" customFormat="1">
      <c r="L5763" s="3109"/>
      <c r="M5763" s="3109"/>
      <c r="N5763" s="3109"/>
      <c r="P5763" s="2659"/>
    </row>
    <row r="5764" spans="12:16" s="3107" customFormat="1">
      <c r="L5764" s="3109"/>
      <c r="M5764" s="3109"/>
      <c r="N5764" s="3109"/>
      <c r="P5764" s="2659"/>
    </row>
    <row r="5765" spans="12:16" s="3107" customFormat="1">
      <c r="L5765" s="3109"/>
      <c r="M5765" s="3109"/>
      <c r="N5765" s="3109"/>
      <c r="P5765" s="2659"/>
    </row>
    <row r="5766" spans="12:16" s="3107" customFormat="1">
      <c r="L5766" s="3109"/>
      <c r="M5766" s="3109"/>
      <c r="N5766" s="3109"/>
      <c r="P5766" s="2659"/>
    </row>
    <row r="5767" spans="12:16" s="3107" customFormat="1">
      <c r="L5767" s="3109"/>
      <c r="M5767" s="3109"/>
      <c r="N5767" s="3109"/>
      <c r="P5767" s="2659"/>
    </row>
    <row r="5768" spans="12:16" s="3107" customFormat="1">
      <c r="L5768" s="3109"/>
      <c r="M5768" s="3109"/>
      <c r="N5768" s="3109"/>
      <c r="P5768" s="2659"/>
    </row>
    <row r="5769" spans="12:16" s="3107" customFormat="1">
      <c r="L5769" s="3109"/>
      <c r="M5769" s="3109"/>
      <c r="N5769" s="3109"/>
      <c r="P5769" s="2659"/>
    </row>
    <row r="5770" spans="12:16" s="3107" customFormat="1">
      <c r="L5770" s="3109"/>
      <c r="M5770" s="3109"/>
      <c r="N5770" s="3109"/>
      <c r="P5770" s="2659"/>
    </row>
    <row r="5771" spans="12:16" s="3107" customFormat="1">
      <c r="L5771" s="3109"/>
      <c r="M5771" s="3109"/>
      <c r="N5771" s="3109"/>
      <c r="P5771" s="2659"/>
    </row>
    <row r="5772" spans="12:16" s="3107" customFormat="1">
      <c r="L5772" s="3109"/>
      <c r="M5772" s="3109"/>
      <c r="N5772" s="3109"/>
      <c r="P5772" s="2659"/>
    </row>
    <row r="5773" spans="12:16" s="3107" customFormat="1">
      <c r="L5773" s="3109"/>
      <c r="M5773" s="3109"/>
      <c r="N5773" s="3109"/>
      <c r="P5773" s="2659"/>
    </row>
    <row r="5774" spans="12:16" s="3107" customFormat="1">
      <c r="L5774" s="3109"/>
      <c r="M5774" s="3109"/>
      <c r="N5774" s="3109"/>
      <c r="P5774" s="2659"/>
    </row>
    <row r="5775" spans="12:16" s="3107" customFormat="1">
      <c r="L5775" s="3109"/>
      <c r="M5775" s="3109"/>
      <c r="N5775" s="3109"/>
      <c r="P5775" s="2659"/>
    </row>
    <row r="5776" spans="12:16" s="3107" customFormat="1">
      <c r="L5776" s="3109"/>
      <c r="M5776" s="3109"/>
      <c r="N5776" s="3109"/>
      <c r="P5776" s="2659"/>
    </row>
    <row r="5777" spans="12:16" s="3107" customFormat="1">
      <c r="L5777" s="3109"/>
      <c r="M5777" s="3109"/>
      <c r="N5777" s="3109"/>
      <c r="P5777" s="2659"/>
    </row>
    <row r="5778" spans="12:16" s="3107" customFormat="1">
      <c r="L5778" s="3109"/>
      <c r="M5778" s="3109"/>
      <c r="N5778" s="3109"/>
      <c r="P5778" s="2659"/>
    </row>
    <row r="5779" spans="12:16" s="3107" customFormat="1">
      <c r="L5779" s="3109"/>
      <c r="M5779" s="3109"/>
      <c r="N5779" s="3109"/>
      <c r="P5779" s="2659"/>
    </row>
    <row r="5780" spans="12:16" s="3107" customFormat="1">
      <c r="L5780" s="3109"/>
      <c r="M5780" s="3109"/>
      <c r="N5780" s="3109"/>
      <c r="P5780" s="2659"/>
    </row>
    <row r="5781" spans="12:16" s="3107" customFormat="1">
      <c r="L5781" s="3109"/>
      <c r="M5781" s="3109"/>
      <c r="N5781" s="3109"/>
      <c r="P5781" s="2659"/>
    </row>
    <row r="5782" spans="12:16" s="3107" customFormat="1">
      <c r="L5782" s="3109"/>
      <c r="M5782" s="3109"/>
      <c r="N5782" s="3109"/>
      <c r="P5782" s="2659"/>
    </row>
    <row r="5783" spans="12:16" s="3107" customFormat="1">
      <c r="L5783" s="3109"/>
      <c r="M5783" s="3109"/>
      <c r="N5783" s="3109"/>
      <c r="P5783" s="2659"/>
    </row>
    <row r="5784" spans="12:16" s="3107" customFormat="1">
      <c r="L5784" s="3109"/>
      <c r="M5784" s="3109"/>
      <c r="N5784" s="3109"/>
      <c r="P5784" s="2659"/>
    </row>
    <row r="5785" spans="12:16" s="3107" customFormat="1">
      <c r="L5785" s="3109"/>
      <c r="M5785" s="3109"/>
      <c r="N5785" s="3109"/>
      <c r="P5785" s="2659"/>
    </row>
    <row r="5786" spans="12:16" s="3107" customFormat="1">
      <c r="L5786" s="3109"/>
      <c r="M5786" s="3109"/>
      <c r="N5786" s="3109"/>
      <c r="P5786" s="2659"/>
    </row>
    <row r="5787" spans="12:16" s="3107" customFormat="1">
      <c r="L5787" s="3109"/>
      <c r="M5787" s="3109"/>
      <c r="N5787" s="3109"/>
      <c r="P5787" s="2659"/>
    </row>
    <row r="5788" spans="12:16" s="3107" customFormat="1">
      <c r="L5788" s="3109"/>
      <c r="M5788" s="3109"/>
      <c r="N5788" s="3109"/>
      <c r="P5788" s="2659"/>
    </row>
    <row r="5789" spans="12:16" s="3107" customFormat="1">
      <c r="L5789" s="3109"/>
      <c r="M5789" s="3109"/>
      <c r="N5789" s="3109"/>
      <c r="P5789" s="2659"/>
    </row>
    <row r="5790" spans="12:16" s="3107" customFormat="1">
      <c r="L5790" s="3109"/>
      <c r="M5790" s="3109"/>
      <c r="N5790" s="3109"/>
      <c r="P5790" s="2659"/>
    </row>
    <row r="5791" spans="12:16" s="3107" customFormat="1">
      <c r="L5791" s="3109"/>
      <c r="M5791" s="3109"/>
      <c r="N5791" s="3109"/>
      <c r="P5791" s="2659"/>
    </row>
    <row r="5792" spans="12:16" s="3107" customFormat="1">
      <c r="L5792" s="3109"/>
      <c r="M5792" s="3109"/>
      <c r="N5792" s="3109"/>
      <c r="P5792" s="2659"/>
    </row>
    <row r="5793" spans="12:16" s="3107" customFormat="1">
      <c r="L5793" s="3109"/>
      <c r="M5793" s="3109"/>
      <c r="N5793" s="3109"/>
      <c r="P5793" s="2659"/>
    </row>
    <row r="5794" spans="12:16" s="3107" customFormat="1">
      <c r="L5794" s="3109"/>
      <c r="M5794" s="3109"/>
      <c r="N5794" s="3109"/>
      <c r="P5794" s="2659"/>
    </row>
    <row r="5795" spans="12:16" s="3107" customFormat="1">
      <c r="L5795" s="3109"/>
      <c r="M5795" s="3109"/>
      <c r="N5795" s="3109"/>
      <c r="P5795" s="2659"/>
    </row>
    <row r="5796" spans="12:16" s="3107" customFormat="1">
      <c r="L5796" s="3109"/>
      <c r="M5796" s="3109"/>
      <c r="N5796" s="3109"/>
      <c r="P5796" s="2659"/>
    </row>
    <row r="5797" spans="12:16" s="3107" customFormat="1">
      <c r="L5797" s="3109"/>
      <c r="M5797" s="3109"/>
      <c r="N5797" s="3109"/>
      <c r="P5797" s="2659"/>
    </row>
    <row r="5798" spans="12:16" s="3107" customFormat="1">
      <c r="L5798" s="3109"/>
      <c r="M5798" s="3109"/>
      <c r="N5798" s="3109"/>
      <c r="P5798" s="2659"/>
    </row>
    <row r="5799" spans="12:16" s="3107" customFormat="1">
      <c r="L5799" s="3109"/>
      <c r="M5799" s="3109"/>
      <c r="N5799" s="3109"/>
      <c r="P5799" s="2659"/>
    </row>
    <row r="5800" spans="12:16" s="3107" customFormat="1">
      <c r="L5800" s="3109"/>
      <c r="M5800" s="3109"/>
      <c r="N5800" s="3109"/>
      <c r="P5800" s="2659"/>
    </row>
    <row r="5801" spans="12:16" s="3107" customFormat="1">
      <c r="L5801" s="3109"/>
      <c r="M5801" s="3109"/>
      <c r="N5801" s="3109"/>
      <c r="P5801" s="2659"/>
    </row>
    <row r="5802" spans="12:16" s="3107" customFormat="1">
      <c r="L5802" s="3109"/>
      <c r="M5802" s="3109"/>
      <c r="N5802" s="3109"/>
      <c r="P5802" s="2659"/>
    </row>
    <row r="5803" spans="12:16" s="3107" customFormat="1">
      <c r="L5803" s="3109"/>
      <c r="M5803" s="3109"/>
      <c r="N5803" s="3109"/>
      <c r="P5803" s="2659"/>
    </row>
    <row r="5804" spans="12:16" s="3107" customFormat="1">
      <c r="L5804" s="3109"/>
      <c r="M5804" s="3109"/>
      <c r="N5804" s="3109"/>
      <c r="P5804" s="2659"/>
    </row>
    <row r="5805" spans="12:16" s="3107" customFormat="1">
      <c r="L5805" s="3109"/>
      <c r="M5805" s="3109"/>
      <c r="N5805" s="3109"/>
      <c r="P5805" s="2659"/>
    </row>
    <row r="5806" spans="12:16" s="3107" customFormat="1">
      <c r="L5806" s="3109"/>
      <c r="M5806" s="3109"/>
      <c r="N5806" s="3109"/>
      <c r="P5806" s="2659"/>
    </row>
    <row r="5807" spans="12:16" s="3107" customFormat="1">
      <c r="L5807" s="3109"/>
      <c r="M5807" s="3109"/>
      <c r="N5807" s="3109"/>
      <c r="P5807" s="2659"/>
    </row>
    <row r="5808" spans="12:16" s="3107" customFormat="1">
      <c r="L5808" s="3109"/>
      <c r="M5808" s="3109"/>
      <c r="N5808" s="3109"/>
      <c r="P5808" s="2659"/>
    </row>
    <row r="5809" spans="12:16" s="3107" customFormat="1">
      <c r="L5809" s="3109"/>
      <c r="M5809" s="3109"/>
      <c r="N5809" s="3109"/>
      <c r="P5809" s="2659"/>
    </row>
    <row r="5810" spans="12:16" s="3107" customFormat="1">
      <c r="L5810" s="3109"/>
      <c r="M5810" s="3109"/>
      <c r="N5810" s="3109"/>
      <c r="P5810" s="2659"/>
    </row>
    <row r="5811" spans="12:16" s="3107" customFormat="1">
      <c r="L5811" s="3109"/>
      <c r="M5811" s="3109"/>
      <c r="N5811" s="3109"/>
      <c r="P5811" s="2659"/>
    </row>
    <row r="5812" spans="12:16" s="3107" customFormat="1">
      <c r="L5812" s="3109"/>
      <c r="M5812" s="3109"/>
      <c r="N5812" s="3109"/>
      <c r="P5812" s="2659"/>
    </row>
    <row r="5813" spans="12:16" s="3107" customFormat="1">
      <c r="L5813" s="3109"/>
      <c r="M5813" s="3109"/>
      <c r="N5813" s="3109"/>
      <c r="P5813" s="2659"/>
    </row>
    <row r="5814" spans="12:16" s="3107" customFormat="1">
      <c r="L5814" s="3109"/>
      <c r="M5814" s="3109"/>
      <c r="N5814" s="3109"/>
      <c r="P5814" s="2659"/>
    </row>
    <row r="5815" spans="12:16" s="3107" customFormat="1">
      <c r="L5815" s="3109"/>
      <c r="M5815" s="3109"/>
      <c r="N5815" s="3109"/>
      <c r="P5815" s="2659"/>
    </row>
    <row r="5816" spans="12:16" s="3107" customFormat="1">
      <c r="L5816" s="3109"/>
      <c r="M5816" s="3109"/>
      <c r="N5816" s="3109"/>
      <c r="P5816" s="2659"/>
    </row>
    <row r="5817" spans="12:16" s="3107" customFormat="1">
      <c r="L5817" s="3109"/>
      <c r="M5817" s="3109"/>
      <c r="N5817" s="3109"/>
      <c r="P5817" s="2659"/>
    </row>
    <row r="5818" spans="12:16" s="3107" customFormat="1">
      <c r="L5818" s="3109"/>
      <c r="M5818" s="3109"/>
      <c r="N5818" s="3109"/>
      <c r="P5818" s="2659"/>
    </row>
    <row r="5819" spans="12:16" s="3107" customFormat="1">
      <c r="L5819" s="3109"/>
      <c r="M5819" s="3109"/>
      <c r="N5819" s="3109"/>
      <c r="P5819" s="2659"/>
    </row>
    <row r="5820" spans="12:16" s="3107" customFormat="1">
      <c r="L5820" s="3109"/>
      <c r="M5820" s="3109"/>
      <c r="N5820" s="3109"/>
      <c r="P5820" s="2659"/>
    </row>
    <row r="5821" spans="12:16" s="3107" customFormat="1">
      <c r="L5821" s="3109"/>
      <c r="M5821" s="3109"/>
      <c r="N5821" s="3109"/>
      <c r="P5821" s="2659"/>
    </row>
    <row r="5822" spans="12:16" s="3107" customFormat="1">
      <c r="L5822" s="3109"/>
      <c r="M5822" s="3109"/>
      <c r="N5822" s="3109"/>
      <c r="P5822" s="2659"/>
    </row>
    <row r="5823" spans="12:16" s="3107" customFormat="1">
      <c r="L5823" s="3109"/>
      <c r="M5823" s="3109"/>
      <c r="N5823" s="3109"/>
      <c r="P5823" s="2659"/>
    </row>
    <row r="5824" spans="12:16" s="3107" customFormat="1">
      <c r="L5824" s="3109"/>
      <c r="M5824" s="3109"/>
      <c r="N5824" s="3109"/>
      <c r="P5824" s="2659"/>
    </row>
    <row r="5825" spans="12:16" s="3107" customFormat="1">
      <c r="L5825" s="3109"/>
      <c r="M5825" s="3109"/>
      <c r="N5825" s="3109"/>
      <c r="P5825" s="2659"/>
    </row>
    <row r="5826" spans="12:16" s="3107" customFormat="1">
      <c r="L5826" s="3109"/>
      <c r="M5826" s="3109"/>
      <c r="N5826" s="3109"/>
      <c r="P5826" s="2659"/>
    </row>
    <row r="5827" spans="12:16" s="3107" customFormat="1">
      <c r="L5827" s="3109"/>
      <c r="M5827" s="3109"/>
      <c r="N5827" s="3109"/>
      <c r="P5827" s="2659"/>
    </row>
    <row r="5828" spans="12:16" s="3107" customFormat="1">
      <c r="L5828" s="3109"/>
      <c r="M5828" s="3109"/>
      <c r="N5828" s="3109"/>
      <c r="P5828" s="2659"/>
    </row>
    <row r="5829" spans="12:16" s="3107" customFormat="1">
      <c r="L5829" s="3109"/>
      <c r="M5829" s="3109"/>
      <c r="N5829" s="3109"/>
      <c r="P5829" s="2659"/>
    </row>
    <row r="5830" spans="12:16" s="3107" customFormat="1">
      <c r="L5830" s="3109"/>
      <c r="M5830" s="3109"/>
      <c r="N5830" s="3109"/>
      <c r="P5830" s="2659"/>
    </row>
    <row r="5831" spans="12:16" s="3107" customFormat="1">
      <c r="L5831" s="3109"/>
      <c r="M5831" s="3109"/>
      <c r="N5831" s="3109"/>
      <c r="P5831" s="2659"/>
    </row>
    <row r="5832" spans="12:16" s="3107" customFormat="1">
      <c r="L5832" s="3109"/>
      <c r="M5832" s="3109"/>
      <c r="N5832" s="3109"/>
      <c r="P5832" s="2659"/>
    </row>
    <row r="5833" spans="12:16" s="3107" customFormat="1">
      <c r="L5833" s="3109"/>
      <c r="M5833" s="3109"/>
      <c r="N5833" s="3109"/>
      <c r="P5833" s="2659"/>
    </row>
    <row r="5834" spans="12:16" s="3107" customFormat="1">
      <c r="L5834" s="3109"/>
      <c r="M5834" s="3109"/>
      <c r="N5834" s="3109"/>
      <c r="P5834" s="2659"/>
    </row>
    <row r="5835" spans="12:16" s="3107" customFormat="1">
      <c r="L5835" s="3109"/>
      <c r="M5835" s="3109"/>
      <c r="N5835" s="3109"/>
      <c r="P5835" s="2659"/>
    </row>
    <row r="5836" spans="12:16" s="3107" customFormat="1">
      <c r="L5836" s="3109"/>
      <c r="M5836" s="3109"/>
      <c r="N5836" s="3109"/>
      <c r="P5836" s="2659"/>
    </row>
    <row r="5837" spans="12:16" s="3107" customFormat="1">
      <c r="L5837" s="3109"/>
      <c r="M5837" s="3109"/>
      <c r="N5837" s="3109"/>
      <c r="P5837" s="2659"/>
    </row>
    <row r="5838" spans="12:16" s="3107" customFormat="1">
      <c r="L5838" s="3109"/>
      <c r="M5838" s="3109"/>
      <c r="N5838" s="3109"/>
      <c r="P5838" s="2659"/>
    </row>
    <row r="5839" spans="12:16" s="3107" customFormat="1">
      <c r="L5839" s="3109"/>
      <c r="M5839" s="3109"/>
      <c r="N5839" s="3109"/>
      <c r="P5839" s="2659"/>
    </row>
    <row r="5840" spans="12:16" s="3107" customFormat="1">
      <c r="L5840" s="3109"/>
      <c r="M5840" s="3109"/>
      <c r="N5840" s="3109"/>
      <c r="P5840" s="2659"/>
    </row>
    <row r="5841" spans="12:16" s="3107" customFormat="1">
      <c r="L5841" s="3109"/>
      <c r="M5841" s="3109"/>
      <c r="N5841" s="3109"/>
      <c r="P5841" s="2659"/>
    </row>
    <row r="5842" spans="12:16" s="3107" customFormat="1">
      <c r="L5842" s="3109"/>
      <c r="M5842" s="3109"/>
      <c r="N5842" s="3109"/>
      <c r="P5842" s="2659"/>
    </row>
    <row r="5843" spans="12:16" s="3107" customFormat="1">
      <c r="L5843" s="3109"/>
      <c r="M5843" s="3109"/>
      <c r="N5843" s="3109"/>
      <c r="P5843" s="2659"/>
    </row>
    <row r="5844" spans="12:16" s="3107" customFormat="1">
      <c r="L5844" s="3109"/>
      <c r="M5844" s="3109"/>
      <c r="N5844" s="3109"/>
      <c r="P5844" s="2659"/>
    </row>
    <row r="5845" spans="12:16" s="3107" customFormat="1">
      <c r="L5845" s="3109"/>
      <c r="M5845" s="3109"/>
      <c r="N5845" s="3109"/>
      <c r="P5845" s="2659"/>
    </row>
    <row r="5846" spans="12:16" s="3107" customFormat="1">
      <c r="L5846" s="3109"/>
      <c r="M5846" s="3109"/>
      <c r="N5846" s="3109"/>
      <c r="P5846" s="2659"/>
    </row>
    <row r="5847" spans="12:16" s="3107" customFormat="1">
      <c r="L5847" s="3109"/>
      <c r="M5847" s="3109"/>
      <c r="N5847" s="3109"/>
      <c r="P5847" s="2659"/>
    </row>
    <row r="5848" spans="12:16" s="3107" customFormat="1">
      <c r="L5848" s="3109"/>
      <c r="M5848" s="3109"/>
      <c r="N5848" s="3109"/>
      <c r="P5848" s="2659"/>
    </row>
    <row r="5849" spans="12:16" s="3107" customFormat="1">
      <c r="L5849" s="3109"/>
      <c r="M5849" s="3109"/>
      <c r="N5849" s="3109"/>
      <c r="P5849" s="2659"/>
    </row>
    <row r="5850" spans="12:16" s="3107" customFormat="1">
      <c r="L5850" s="3109"/>
      <c r="M5850" s="3109"/>
      <c r="N5850" s="3109"/>
      <c r="P5850" s="2659"/>
    </row>
    <row r="5851" spans="12:16" s="3107" customFormat="1">
      <c r="L5851" s="3109"/>
      <c r="M5851" s="3109"/>
      <c r="N5851" s="3109"/>
      <c r="P5851" s="2659"/>
    </row>
    <row r="5852" spans="12:16" s="3107" customFormat="1">
      <c r="L5852" s="3109"/>
      <c r="M5852" s="3109"/>
      <c r="N5852" s="3109"/>
      <c r="P5852" s="2659"/>
    </row>
    <row r="5853" spans="12:16" s="3107" customFormat="1">
      <c r="L5853" s="3109"/>
      <c r="M5853" s="3109"/>
      <c r="N5853" s="3109"/>
      <c r="P5853" s="2659"/>
    </row>
    <row r="5854" spans="12:16" s="3107" customFormat="1">
      <c r="L5854" s="3109"/>
      <c r="M5854" s="3109"/>
      <c r="N5854" s="3109"/>
      <c r="P5854" s="2659"/>
    </row>
    <row r="5855" spans="12:16" s="3107" customFormat="1">
      <c r="L5855" s="3109"/>
      <c r="M5855" s="3109"/>
      <c r="N5855" s="3109"/>
      <c r="P5855" s="2659"/>
    </row>
    <row r="5856" spans="12:16" s="3107" customFormat="1">
      <c r="L5856" s="3109"/>
      <c r="M5856" s="3109"/>
      <c r="N5856" s="3109"/>
      <c r="P5856" s="2659"/>
    </row>
    <row r="5857" spans="12:16" s="3107" customFormat="1">
      <c r="L5857" s="3109"/>
      <c r="M5857" s="3109"/>
      <c r="N5857" s="3109"/>
      <c r="P5857" s="2659"/>
    </row>
    <row r="5858" spans="12:16" s="3107" customFormat="1">
      <c r="L5858" s="3109"/>
      <c r="M5858" s="3109"/>
      <c r="N5858" s="3109"/>
      <c r="P5858" s="2659"/>
    </row>
    <row r="5859" spans="12:16" s="3107" customFormat="1">
      <c r="L5859" s="3109"/>
      <c r="M5859" s="3109"/>
      <c r="N5859" s="3109"/>
      <c r="P5859" s="2659"/>
    </row>
    <row r="5860" spans="12:16" s="3107" customFormat="1">
      <c r="L5860" s="3109"/>
      <c r="M5860" s="3109"/>
      <c r="N5860" s="3109"/>
      <c r="P5860" s="2659"/>
    </row>
    <row r="5861" spans="12:16" s="3107" customFormat="1">
      <c r="L5861" s="3109"/>
      <c r="M5861" s="3109"/>
      <c r="N5861" s="3109"/>
      <c r="P5861" s="2659"/>
    </row>
    <row r="5862" spans="12:16" s="3107" customFormat="1">
      <c r="L5862" s="3109"/>
      <c r="M5862" s="3109"/>
      <c r="N5862" s="3109"/>
      <c r="P5862" s="2659"/>
    </row>
    <row r="5863" spans="12:16" s="3107" customFormat="1">
      <c r="L5863" s="3109"/>
      <c r="M5863" s="3109"/>
      <c r="N5863" s="3109"/>
      <c r="P5863" s="2659"/>
    </row>
    <row r="5864" spans="12:16" s="3107" customFormat="1">
      <c r="L5864" s="3109"/>
      <c r="M5864" s="3109"/>
      <c r="N5864" s="3109"/>
      <c r="P5864" s="2659"/>
    </row>
    <row r="5865" spans="12:16" s="3107" customFormat="1">
      <c r="L5865" s="3109"/>
      <c r="M5865" s="3109"/>
      <c r="N5865" s="3109"/>
      <c r="P5865" s="2659"/>
    </row>
    <row r="5866" spans="12:16" s="3107" customFormat="1">
      <c r="L5866" s="3109"/>
      <c r="M5866" s="3109"/>
      <c r="N5866" s="3109"/>
      <c r="P5866" s="2659"/>
    </row>
    <row r="5867" spans="12:16" s="3107" customFormat="1">
      <c r="L5867" s="3109"/>
      <c r="M5867" s="3109"/>
      <c r="N5867" s="3109"/>
      <c r="P5867" s="2659"/>
    </row>
    <row r="5868" spans="12:16" s="3107" customFormat="1">
      <c r="L5868" s="3109"/>
      <c r="M5868" s="3109"/>
      <c r="N5868" s="3109"/>
      <c r="P5868" s="2659"/>
    </row>
    <row r="5869" spans="12:16" s="3107" customFormat="1">
      <c r="L5869" s="3109"/>
      <c r="M5869" s="3109"/>
      <c r="N5869" s="3109"/>
      <c r="P5869" s="2659"/>
    </row>
    <row r="5870" spans="12:16" s="3107" customFormat="1">
      <c r="L5870" s="3109"/>
      <c r="M5870" s="3109"/>
      <c r="N5870" s="3109"/>
      <c r="P5870" s="2659"/>
    </row>
    <row r="5871" spans="12:16" s="3107" customFormat="1">
      <c r="L5871" s="3109"/>
      <c r="M5871" s="3109"/>
      <c r="N5871" s="3109"/>
      <c r="P5871" s="2659"/>
    </row>
    <row r="5872" spans="12:16" s="3107" customFormat="1">
      <c r="L5872" s="3109"/>
      <c r="M5872" s="3109"/>
      <c r="N5872" s="3109"/>
      <c r="P5872" s="2659"/>
    </row>
    <row r="5873" spans="12:16" s="3107" customFormat="1">
      <c r="L5873" s="3109"/>
      <c r="M5873" s="3109"/>
      <c r="N5873" s="3109"/>
      <c r="P5873" s="2659"/>
    </row>
    <row r="5874" spans="12:16" s="3107" customFormat="1">
      <c r="L5874" s="3109"/>
      <c r="M5874" s="3109"/>
      <c r="N5874" s="3109"/>
      <c r="P5874" s="2659"/>
    </row>
    <row r="5875" spans="12:16" s="3107" customFormat="1">
      <c r="L5875" s="3109"/>
      <c r="M5875" s="3109"/>
      <c r="N5875" s="3109"/>
      <c r="P5875" s="2659"/>
    </row>
    <row r="5876" spans="12:16" s="3107" customFormat="1">
      <c r="L5876" s="3109"/>
      <c r="M5876" s="3109"/>
      <c r="N5876" s="3109"/>
      <c r="P5876" s="2659"/>
    </row>
    <row r="5877" spans="12:16" s="3107" customFormat="1">
      <c r="L5877" s="3109"/>
      <c r="M5877" s="3109"/>
      <c r="N5877" s="3109"/>
      <c r="P5877" s="2659"/>
    </row>
    <row r="5878" spans="12:16" s="3107" customFormat="1">
      <c r="L5878" s="3109"/>
      <c r="M5878" s="3109"/>
      <c r="N5878" s="3109"/>
      <c r="P5878" s="2659"/>
    </row>
    <row r="5879" spans="12:16" s="3107" customFormat="1">
      <c r="L5879" s="3109"/>
      <c r="M5879" s="3109"/>
      <c r="N5879" s="3109"/>
      <c r="P5879" s="2659"/>
    </row>
    <row r="5880" spans="12:16" s="3107" customFormat="1">
      <c r="L5880" s="3109"/>
      <c r="M5880" s="3109"/>
      <c r="N5880" s="3109"/>
      <c r="P5880" s="2659"/>
    </row>
    <row r="5881" spans="12:16" s="3107" customFormat="1">
      <c r="L5881" s="3109"/>
      <c r="M5881" s="3109"/>
      <c r="N5881" s="3109"/>
      <c r="P5881" s="2659"/>
    </row>
    <row r="5882" spans="12:16" s="3107" customFormat="1">
      <c r="L5882" s="3109"/>
      <c r="M5882" s="3109"/>
      <c r="N5882" s="3109"/>
      <c r="P5882" s="2659"/>
    </row>
    <row r="5883" spans="12:16" s="3107" customFormat="1">
      <c r="L5883" s="3109"/>
      <c r="M5883" s="3109"/>
      <c r="N5883" s="3109"/>
      <c r="P5883" s="2659"/>
    </row>
    <row r="5884" spans="12:16" s="3107" customFormat="1">
      <c r="L5884" s="3109"/>
      <c r="M5884" s="3109"/>
      <c r="N5884" s="3109"/>
      <c r="P5884" s="2659"/>
    </row>
    <row r="5885" spans="12:16" s="3107" customFormat="1">
      <c r="L5885" s="3109"/>
      <c r="M5885" s="3109"/>
      <c r="N5885" s="3109"/>
      <c r="P5885" s="2659"/>
    </row>
    <row r="5886" spans="12:16" s="3107" customFormat="1">
      <c r="L5886" s="3109"/>
      <c r="M5886" s="3109"/>
      <c r="N5886" s="3109"/>
      <c r="P5886" s="2659"/>
    </row>
    <row r="5887" spans="12:16" s="3107" customFormat="1">
      <c r="L5887" s="3109"/>
      <c r="M5887" s="3109"/>
      <c r="N5887" s="3109"/>
      <c r="P5887" s="2659"/>
    </row>
    <row r="5888" spans="12:16" s="3107" customFormat="1">
      <c r="L5888" s="3109"/>
      <c r="M5888" s="3109"/>
      <c r="N5888" s="3109"/>
      <c r="P5888" s="2659"/>
    </row>
    <row r="5889" spans="12:16" s="3107" customFormat="1">
      <c r="L5889" s="3109"/>
      <c r="M5889" s="3109"/>
      <c r="N5889" s="3109"/>
      <c r="P5889" s="2659"/>
    </row>
    <row r="5890" spans="12:16" s="3107" customFormat="1">
      <c r="L5890" s="3109"/>
      <c r="M5890" s="3109"/>
      <c r="N5890" s="3109"/>
      <c r="P5890" s="2659"/>
    </row>
    <row r="5891" spans="12:16" s="3107" customFormat="1">
      <c r="L5891" s="3109"/>
      <c r="M5891" s="3109"/>
      <c r="N5891" s="3109"/>
      <c r="P5891" s="2659"/>
    </row>
    <row r="5892" spans="12:16" s="3107" customFormat="1">
      <c r="L5892" s="3109"/>
      <c r="M5892" s="3109"/>
      <c r="N5892" s="3109"/>
      <c r="P5892" s="2659"/>
    </row>
    <row r="5893" spans="12:16" s="3107" customFormat="1">
      <c r="L5893" s="3109"/>
      <c r="M5893" s="3109"/>
      <c r="N5893" s="3109"/>
      <c r="P5893" s="2659"/>
    </row>
    <row r="5894" spans="12:16" s="3107" customFormat="1">
      <c r="L5894" s="3109"/>
      <c r="M5894" s="3109"/>
      <c r="N5894" s="3109"/>
      <c r="P5894" s="2659"/>
    </row>
    <row r="5895" spans="12:16" s="3107" customFormat="1">
      <c r="L5895" s="3109"/>
      <c r="M5895" s="3109"/>
      <c r="N5895" s="3109"/>
      <c r="P5895" s="2659"/>
    </row>
    <row r="5896" spans="12:16" s="3107" customFormat="1">
      <c r="L5896" s="3109"/>
      <c r="M5896" s="3109"/>
      <c r="N5896" s="3109"/>
      <c r="P5896" s="2659"/>
    </row>
    <row r="5897" spans="12:16" s="3107" customFormat="1">
      <c r="L5897" s="3109"/>
      <c r="M5897" s="3109"/>
      <c r="N5897" s="3109"/>
      <c r="P5897" s="2659"/>
    </row>
    <row r="5898" spans="12:16" s="3107" customFormat="1">
      <c r="L5898" s="3109"/>
      <c r="M5898" s="3109"/>
      <c r="N5898" s="3109"/>
      <c r="P5898" s="2659"/>
    </row>
    <row r="5899" spans="12:16" s="3107" customFormat="1">
      <c r="L5899" s="3109"/>
      <c r="M5899" s="3109"/>
      <c r="N5899" s="3109"/>
      <c r="P5899" s="2659"/>
    </row>
    <row r="5900" spans="12:16" s="3107" customFormat="1">
      <c r="L5900" s="3109"/>
      <c r="M5900" s="3109"/>
      <c r="N5900" s="3109"/>
      <c r="P5900" s="2659"/>
    </row>
    <row r="5901" spans="12:16" s="3107" customFormat="1">
      <c r="L5901" s="3109"/>
      <c r="M5901" s="3109"/>
      <c r="N5901" s="3109"/>
      <c r="P5901" s="2659"/>
    </row>
    <row r="5902" spans="12:16" s="3107" customFormat="1">
      <c r="L5902" s="3109"/>
      <c r="M5902" s="3109"/>
      <c r="N5902" s="3109"/>
      <c r="P5902" s="2659"/>
    </row>
    <row r="5903" spans="12:16" s="3107" customFormat="1">
      <c r="L5903" s="3109"/>
      <c r="M5903" s="3109"/>
      <c r="N5903" s="3109"/>
      <c r="P5903" s="2659"/>
    </row>
    <row r="5904" spans="12:16" s="3107" customFormat="1">
      <c r="L5904" s="3109"/>
      <c r="M5904" s="3109"/>
      <c r="N5904" s="3109"/>
      <c r="P5904" s="2659"/>
    </row>
    <row r="5905" spans="12:16" s="3107" customFormat="1">
      <c r="L5905" s="3109"/>
      <c r="M5905" s="3109"/>
      <c r="N5905" s="3109"/>
      <c r="P5905" s="2659"/>
    </row>
    <row r="5906" spans="12:16" s="3107" customFormat="1">
      <c r="L5906" s="3109"/>
      <c r="M5906" s="3109"/>
      <c r="N5906" s="3109"/>
      <c r="P5906" s="2659"/>
    </row>
    <row r="5907" spans="12:16" s="3107" customFormat="1">
      <c r="L5907" s="3109"/>
      <c r="M5907" s="3109"/>
      <c r="N5907" s="3109"/>
      <c r="P5907" s="2659"/>
    </row>
    <row r="5908" spans="12:16" s="3107" customFormat="1">
      <c r="L5908" s="3109"/>
      <c r="M5908" s="3109"/>
      <c r="N5908" s="3109"/>
      <c r="P5908" s="2659"/>
    </row>
    <row r="5909" spans="12:16" s="3107" customFormat="1">
      <c r="L5909" s="3109"/>
      <c r="M5909" s="3109"/>
      <c r="N5909" s="3109"/>
      <c r="P5909" s="2659"/>
    </row>
    <row r="5910" spans="12:16" s="3107" customFormat="1">
      <c r="L5910" s="3109"/>
      <c r="M5910" s="3109"/>
      <c r="N5910" s="3109"/>
      <c r="P5910" s="2659"/>
    </row>
    <row r="5911" spans="12:16" s="3107" customFormat="1">
      <c r="L5911" s="3109"/>
      <c r="M5911" s="3109"/>
      <c r="N5911" s="3109"/>
      <c r="P5911" s="2659"/>
    </row>
    <row r="5912" spans="12:16" s="3107" customFormat="1">
      <c r="L5912" s="3109"/>
      <c r="M5912" s="3109"/>
      <c r="N5912" s="3109"/>
      <c r="P5912" s="2659"/>
    </row>
    <row r="5913" spans="12:16" s="3107" customFormat="1">
      <c r="L5913" s="3109"/>
      <c r="M5913" s="3109"/>
      <c r="N5913" s="3109"/>
      <c r="P5913" s="2659"/>
    </row>
    <row r="5914" spans="12:16" s="3107" customFormat="1">
      <c r="L5914" s="3109"/>
      <c r="M5914" s="3109"/>
      <c r="N5914" s="3109"/>
      <c r="P5914" s="2659"/>
    </row>
    <row r="5915" spans="12:16" s="3107" customFormat="1">
      <c r="L5915" s="3109"/>
      <c r="M5915" s="3109"/>
      <c r="N5915" s="3109"/>
      <c r="P5915" s="2659"/>
    </row>
    <row r="5916" spans="12:16" s="3107" customFormat="1">
      <c r="L5916" s="3109"/>
      <c r="M5916" s="3109"/>
      <c r="N5916" s="3109"/>
      <c r="P5916" s="2659"/>
    </row>
    <row r="5917" spans="12:16" s="3107" customFormat="1">
      <c r="L5917" s="3109"/>
      <c r="M5917" s="3109"/>
      <c r="N5917" s="3109"/>
      <c r="P5917" s="2659"/>
    </row>
    <row r="5918" spans="12:16" s="3107" customFormat="1">
      <c r="L5918" s="3109"/>
      <c r="M5918" s="3109"/>
      <c r="N5918" s="3109"/>
      <c r="P5918" s="2659"/>
    </row>
    <row r="5919" spans="12:16" s="3107" customFormat="1">
      <c r="L5919" s="3109"/>
      <c r="M5919" s="3109"/>
      <c r="N5919" s="3109"/>
      <c r="P5919" s="2659"/>
    </row>
    <row r="5920" spans="12:16" s="3107" customFormat="1">
      <c r="L5920" s="3109"/>
      <c r="M5920" s="3109"/>
      <c r="N5920" s="3109"/>
      <c r="P5920" s="2659"/>
    </row>
    <row r="5921" spans="12:16" s="3107" customFormat="1">
      <c r="L5921" s="3109"/>
      <c r="M5921" s="3109"/>
      <c r="N5921" s="3109"/>
      <c r="P5921" s="2659"/>
    </row>
    <row r="5922" spans="12:16" s="3107" customFormat="1">
      <c r="L5922" s="3109"/>
      <c r="M5922" s="3109"/>
      <c r="N5922" s="3109"/>
      <c r="P5922" s="2659"/>
    </row>
    <row r="5923" spans="12:16" s="3107" customFormat="1">
      <c r="L5923" s="3109"/>
      <c r="M5923" s="3109"/>
      <c r="N5923" s="3109"/>
      <c r="P5923" s="2659"/>
    </row>
    <row r="5924" spans="12:16" s="3107" customFormat="1">
      <c r="L5924" s="3109"/>
      <c r="M5924" s="3109"/>
      <c r="N5924" s="3109"/>
      <c r="P5924" s="2659"/>
    </row>
    <row r="5925" spans="12:16" s="3107" customFormat="1">
      <c r="L5925" s="3109"/>
      <c r="M5925" s="3109"/>
      <c r="N5925" s="3109"/>
      <c r="P5925" s="2659"/>
    </row>
    <row r="5926" spans="12:16" s="3107" customFormat="1">
      <c r="L5926" s="3109"/>
      <c r="M5926" s="3109"/>
      <c r="N5926" s="3109"/>
      <c r="P5926" s="2659"/>
    </row>
    <row r="5927" spans="12:16" s="3107" customFormat="1">
      <c r="L5927" s="3109"/>
      <c r="M5927" s="3109"/>
      <c r="N5927" s="3109"/>
      <c r="P5927" s="2659"/>
    </row>
    <row r="5928" spans="12:16" s="3107" customFormat="1">
      <c r="L5928" s="3109"/>
      <c r="M5928" s="3109"/>
      <c r="N5928" s="3109"/>
      <c r="P5928" s="2659"/>
    </row>
    <row r="5929" spans="12:16" s="3107" customFormat="1">
      <c r="L5929" s="3109"/>
      <c r="M5929" s="3109"/>
      <c r="N5929" s="3109"/>
      <c r="P5929" s="2659"/>
    </row>
    <row r="5930" spans="12:16" s="3107" customFormat="1">
      <c r="L5930" s="3109"/>
      <c r="M5930" s="3109"/>
      <c r="N5930" s="3109"/>
      <c r="P5930" s="2659"/>
    </row>
    <row r="5931" spans="12:16" s="3107" customFormat="1">
      <c r="L5931" s="3109"/>
      <c r="M5931" s="3109"/>
      <c r="N5931" s="3109"/>
      <c r="P5931" s="2659"/>
    </row>
    <row r="5932" spans="12:16" s="3107" customFormat="1">
      <c r="L5932" s="3109"/>
      <c r="M5932" s="3109"/>
      <c r="N5932" s="3109"/>
      <c r="P5932" s="2659"/>
    </row>
    <row r="5933" spans="12:16" s="3107" customFormat="1">
      <c r="L5933" s="3109"/>
      <c r="M5933" s="3109"/>
      <c r="N5933" s="3109"/>
      <c r="P5933" s="2659"/>
    </row>
    <row r="5934" spans="12:16" s="3107" customFormat="1">
      <c r="L5934" s="3109"/>
      <c r="M5934" s="3109"/>
      <c r="N5934" s="3109"/>
      <c r="P5934" s="2659"/>
    </row>
    <row r="5935" spans="12:16" s="3107" customFormat="1">
      <c r="L5935" s="3109"/>
      <c r="M5935" s="3109"/>
      <c r="N5935" s="3109"/>
      <c r="P5935" s="2659"/>
    </row>
    <row r="5936" spans="12:16" s="3107" customFormat="1">
      <c r="L5936" s="3109"/>
      <c r="M5936" s="3109"/>
      <c r="N5936" s="3109"/>
      <c r="P5936" s="2659"/>
    </row>
    <row r="5937" spans="12:16" s="3107" customFormat="1">
      <c r="L5937" s="3109"/>
      <c r="M5937" s="3109"/>
      <c r="N5937" s="3109"/>
      <c r="P5937" s="2659"/>
    </row>
    <row r="5938" spans="12:16" s="3107" customFormat="1">
      <c r="L5938" s="3109"/>
      <c r="M5938" s="3109"/>
      <c r="N5938" s="3109"/>
      <c r="P5938" s="2659"/>
    </row>
    <row r="5939" spans="12:16" s="3107" customFormat="1">
      <c r="L5939" s="3109"/>
      <c r="M5939" s="3109"/>
      <c r="N5939" s="3109"/>
      <c r="P5939" s="2659"/>
    </row>
    <row r="5940" spans="12:16" s="3107" customFormat="1">
      <c r="L5940" s="3109"/>
      <c r="M5940" s="3109"/>
      <c r="N5940" s="3109"/>
      <c r="P5940" s="2659"/>
    </row>
    <row r="5941" spans="12:16" s="3107" customFormat="1">
      <c r="L5941" s="3109"/>
      <c r="M5941" s="3109"/>
      <c r="N5941" s="3109"/>
      <c r="P5941" s="2659"/>
    </row>
    <row r="5942" spans="12:16" s="3107" customFormat="1">
      <c r="L5942" s="3109"/>
      <c r="M5942" s="3109"/>
      <c r="N5942" s="3109"/>
      <c r="P5942" s="2659"/>
    </row>
    <row r="5943" spans="12:16" s="3107" customFormat="1">
      <c r="L5943" s="3109"/>
      <c r="M5943" s="3109"/>
      <c r="N5943" s="3109"/>
      <c r="P5943" s="2659"/>
    </row>
    <row r="5944" spans="12:16" s="3107" customFormat="1">
      <c r="L5944" s="3109"/>
      <c r="M5944" s="3109"/>
      <c r="N5944" s="3109"/>
      <c r="P5944" s="2659"/>
    </row>
    <row r="5945" spans="12:16" s="3107" customFormat="1">
      <c r="L5945" s="3109"/>
      <c r="M5945" s="3109"/>
      <c r="N5945" s="3109"/>
      <c r="P5945" s="2659"/>
    </row>
    <row r="5946" spans="12:16" s="3107" customFormat="1">
      <c r="L5946" s="3109"/>
      <c r="M5946" s="3109"/>
      <c r="N5946" s="3109"/>
      <c r="P5946" s="2659"/>
    </row>
    <row r="5947" spans="12:16" s="3107" customFormat="1">
      <c r="L5947" s="3109"/>
      <c r="M5947" s="3109"/>
      <c r="N5947" s="3109"/>
      <c r="P5947" s="2659"/>
    </row>
    <row r="5948" spans="12:16" s="3107" customFormat="1">
      <c r="L5948" s="3109"/>
      <c r="M5948" s="3109"/>
      <c r="N5948" s="3109"/>
      <c r="P5948" s="2659"/>
    </row>
    <row r="5949" spans="12:16" s="3107" customFormat="1">
      <c r="L5949" s="3109"/>
      <c r="M5949" s="3109"/>
      <c r="N5949" s="3109"/>
      <c r="P5949" s="2659"/>
    </row>
    <row r="5950" spans="12:16" s="3107" customFormat="1">
      <c r="L5950" s="3109"/>
      <c r="M5950" s="3109"/>
      <c r="N5950" s="3109"/>
      <c r="P5950" s="2659"/>
    </row>
    <row r="5951" spans="12:16" s="3107" customFormat="1">
      <c r="L5951" s="3109"/>
      <c r="M5951" s="3109"/>
      <c r="N5951" s="3109"/>
      <c r="P5951" s="2659"/>
    </row>
    <row r="5952" spans="12:16" s="3107" customFormat="1">
      <c r="L5952" s="3109"/>
      <c r="M5952" s="3109"/>
      <c r="N5952" s="3109"/>
      <c r="P5952" s="2659"/>
    </row>
    <row r="5953" spans="12:16" s="3107" customFormat="1">
      <c r="L5953" s="3109"/>
      <c r="M5953" s="3109"/>
      <c r="N5953" s="3109"/>
      <c r="P5953" s="2659"/>
    </row>
    <row r="5954" spans="12:16" s="3107" customFormat="1">
      <c r="L5954" s="3109"/>
      <c r="M5954" s="3109"/>
      <c r="N5954" s="3109"/>
      <c r="P5954" s="2659"/>
    </row>
    <row r="5955" spans="12:16" s="3107" customFormat="1">
      <c r="L5955" s="3109"/>
      <c r="M5955" s="3109"/>
      <c r="N5955" s="3109"/>
      <c r="P5955" s="2659"/>
    </row>
    <row r="5956" spans="12:16" s="3107" customFormat="1">
      <c r="L5956" s="3109"/>
      <c r="M5956" s="3109"/>
      <c r="N5956" s="3109"/>
      <c r="P5956" s="2659"/>
    </row>
    <row r="5957" spans="12:16" s="3107" customFormat="1">
      <c r="L5957" s="3109"/>
      <c r="M5957" s="3109"/>
      <c r="N5957" s="3109"/>
      <c r="P5957" s="2659"/>
    </row>
    <row r="5958" spans="12:16" s="3107" customFormat="1">
      <c r="L5958" s="3109"/>
      <c r="M5958" s="3109"/>
      <c r="N5958" s="3109"/>
      <c r="P5958" s="2659"/>
    </row>
    <row r="5959" spans="12:16" s="3107" customFormat="1">
      <c r="L5959" s="3109"/>
      <c r="M5959" s="3109"/>
      <c r="N5959" s="3109"/>
      <c r="P5959" s="2659"/>
    </row>
    <row r="5960" spans="12:16" s="3107" customFormat="1">
      <c r="L5960" s="3109"/>
      <c r="M5960" s="3109"/>
      <c r="N5960" s="3109"/>
      <c r="P5960" s="2659"/>
    </row>
    <row r="5961" spans="12:16" s="3107" customFormat="1">
      <c r="L5961" s="3109"/>
      <c r="M5961" s="3109"/>
      <c r="N5961" s="3109"/>
      <c r="P5961" s="2659"/>
    </row>
    <row r="5962" spans="12:16" s="3107" customFormat="1">
      <c r="L5962" s="3109"/>
      <c r="M5962" s="3109"/>
      <c r="N5962" s="3109"/>
      <c r="P5962" s="2659"/>
    </row>
    <row r="5963" spans="12:16" s="3107" customFormat="1">
      <c r="L5963" s="3109"/>
      <c r="M5963" s="3109"/>
      <c r="N5963" s="3109"/>
      <c r="P5963" s="2659"/>
    </row>
    <row r="5964" spans="12:16" s="3107" customFormat="1">
      <c r="L5964" s="3109"/>
      <c r="M5964" s="3109"/>
      <c r="N5964" s="3109"/>
      <c r="P5964" s="2659"/>
    </row>
    <row r="5965" spans="12:16" s="3107" customFormat="1">
      <c r="L5965" s="3109"/>
      <c r="M5965" s="3109"/>
      <c r="N5965" s="3109"/>
      <c r="P5965" s="2659"/>
    </row>
    <row r="5966" spans="12:16" s="3107" customFormat="1">
      <c r="L5966" s="3109"/>
      <c r="M5966" s="3109"/>
      <c r="N5966" s="3109"/>
      <c r="P5966" s="2659"/>
    </row>
    <row r="5967" spans="12:16" s="3107" customFormat="1">
      <c r="L5967" s="3109"/>
      <c r="M5967" s="3109"/>
      <c r="N5967" s="3109"/>
      <c r="P5967" s="2659"/>
    </row>
    <row r="5968" spans="12:16" s="3107" customFormat="1">
      <c r="L5968" s="3109"/>
      <c r="M5968" s="3109"/>
      <c r="N5968" s="3109"/>
      <c r="P5968" s="2659"/>
    </row>
    <row r="5969" spans="12:16" s="3107" customFormat="1">
      <c r="L5969" s="3109"/>
      <c r="M5969" s="3109"/>
      <c r="N5969" s="3109"/>
      <c r="P5969" s="2659"/>
    </row>
    <row r="5970" spans="12:16" s="3107" customFormat="1">
      <c r="L5970" s="3109"/>
      <c r="M5970" s="3109"/>
      <c r="N5970" s="3109"/>
      <c r="P5970" s="2659"/>
    </row>
    <row r="5971" spans="12:16" s="3107" customFormat="1">
      <c r="L5971" s="3109"/>
      <c r="M5971" s="3109"/>
      <c r="N5971" s="3109"/>
      <c r="P5971" s="2659"/>
    </row>
    <row r="5972" spans="12:16" s="3107" customFormat="1">
      <c r="L5972" s="3109"/>
      <c r="M5972" s="3109"/>
      <c r="N5972" s="3109"/>
      <c r="P5972" s="2659"/>
    </row>
    <row r="5973" spans="12:16" s="3107" customFormat="1">
      <c r="L5973" s="3109"/>
      <c r="M5973" s="3109"/>
      <c r="N5973" s="3109"/>
      <c r="P5973" s="2659"/>
    </row>
    <row r="5974" spans="12:16" s="3107" customFormat="1">
      <c r="L5974" s="3109"/>
      <c r="M5974" s="3109"/>
      <c r="N5974" s="3109"/>
      <c r="P5974" s="2659"/>
    </row>
    <row r="5975" spans="12:16" s="3107" customFormat="1">
      <c r="L5975" s="3109"/>
      <c r="M5975" s="3109"/>
      <c r="N5975" s="3109"/>
      <c r="P5975" s="2659"/>
    </row>
    <row r="5976" spans="12:16" s="3107" customFormat="1">
      <c r="L5976" s="3109"/>
      <c r="M5976" s="3109"/>
      <c r="N5976" s="3109"/>
      <c r="P5976" s="2659"/>
    </row>
    <row r="5977" spans="12:16" s="3107" customFormat="1">
      <c r="L5977" s="3109"/>
      <c r="M5977" s="3109"/>
      <c r="N5977" s="3109"/>
      <c r="P5977" s="2659"/>
    </row>
    <row r="5978" spans="12:16" s="3107" customFormat="1">
      <c r="L5978" s="3109"/>
      <c r="M5978" s="3109"/>
      <c r="N5978" s="3109"/>
      <c r="P5978" s="2659"/>
    </row>
    <row r="5979" spans="12:16" s="3107" customFormat="1">
      <c r="L5979" s="3109"/>
      <c r="M5979" s="3109"/>
      <c r="N5979" s="3109"/>
      <c r="P5979" s="2659"/>
    </row>
    <row r="5980" spans="12:16" s="3107" customFormat="1">
      <c r="L5980" s="3109"/>
      <c r="M5980" s="3109"/>
      <c r="N5980" s="3109"/>
      <c r="P5980" s="2659"/>
    </row>
    <row r="5981" spans="12:16" s="3107" customFormat="1">
      <c r="L5981" s="3109"/>
      <c r="M5981" s="3109"/>
      <c r="N5981" s="3109"/>
      <c r="P5981" s="2659"/>
    </row>
    <row r="5982" spans="12:16" s="3107" customFormat="1">
      <c r="L5982" s="3109"/>
      <c r="M5982" s="3109"/>
      <c r="N5982" s="3109"/>
      <c r="P5982" s="2659"/>
    </row>
    <row r="5983" spans="12:16" s="3107" customFormat="1">
      <c r="L5983" s="3109"/>
      <c r="M5983" s="3109"/>
      <c r="N5983" s="3109"/>
      <c r="P5983" s="2659"/>
    </row>
    <row r="5984" spans="12:16" s="3107" customFormat="1">
      <c r="L5984" s="3109"/>
      <c r="M5984" s="3109"/>
      <c r="N5984" s="3109"/>
      <c r="P5984" s="2659"/>
    </row>
    <row r="5985" spans="12:16" s="3107" customFormat="1">
      <c r="L5985" s="3109"/>
      <c r="M5985" s="3109"/>
      <c r="N5985" s="3109"/>
      <c r="P5985" s="2659"/>
    </row>
    <row r="5986" spans="12:16" s="3107" customFormat="1">
      <c r="L5986" s="3109"/>
      <c r="M5986" s="3109"/>
      <c r="N5986" s="3109"/>
      <c r="P5986" s="2659"/>
    </row>
    <row r="5987" spans="12:16" s="3107" customFormat="1">
      <c r="L5987" s="3109"/>
      <c r="M5987" s="3109"/>
      <c r="N5987" s="3109"/>
      <c r="P5987" s="2659"/>
    </row>
    <row r="5988" spans="12:16" s="3107" customFormat="1">
      <c r="L5988" s="3109"/>
      <c r="M5988" s="3109"/>
      <c r="N5988" s="3109"/>
      <c r="P5988" s="2659"/>
    </row>
    <row r="5989" spans="12:16" s="3107" customFormat="1">
      <c r="L5989" s="3109"/>
      <c r="M5989" s="3109"/>
      <c r="N5989" s="3109"/>
      <c r="P5989" s="2659"/>
    </row>
    <row r="5990" spans="12:16" s="3107" customFormat="1">
      <c r="L5990" s="3109"/>
      <c r="M5990" s="3109"/>
      <c r="N5990" s="3109"/>
      <c r="P5990" s="2659"/>
    </row>
    <row r="5991" spans="12:16" s="3107" customFormat="1">
      <c r="L5991" s="3109"/>
      <c r="M5991" s="3109"/>
      <c r="N5991" s="3109"/>
      <c r="P5991" s="2659"/>
    </row>
    <row r="5992" spans="12:16" s="3107" customFormat="1">
      <c r="L5992" s="3109"/>
      <c r="M5992" s="3109"/>
      <c r="N5992" s="3109"/>
      <c r="P5992" s="2659"/>
    </row>
    <row r="5993" spans="12:16" s="3107" customFormat="1">
      <c r="L5993" s="3109"/>
      <c r="M5993" s="3109"/>
      <c r="N5993" s="3109"/>
      <c r="P5993" s="2659"/>
    </row>
    <row r="5994" spans="12:16" s="3107" customFormat="1">
      <c r="L5994" s="3109"/>
      <c r="M5994" s="3109"/>
      <c r="N5994" s="3109"/>
      <c r="P5994" s="2659"/>
    </row>
    <row r="5995" spans="12:16" s="3107" customFormat="1">
      <c r="L5995" s="3109"/>
      <c r="M5995" s="3109"/>
      <c r="N5995" s="3109"/>
      <c r="P5995" s="2659"/>
    </row>
    <row r="5996" spans="12:16" s="3107" customFormat="1">
      <c r="L5996" s="3109"/>
      <c r="M5996" s="3109"/>
      <c r="N5996" s="3109"/>
      <c r="P5996" s="2659"/>
    </row>
    <row r="5997" spans="12:16" s="3107" customFormat="1">
      <c r="L5997" s="3109"/>
      <c r="M5997" s="3109"/>
      <c r="N5997" s="3109"/>
      <c r="P5997" s="2659"/>
    </row>
    <row r="5998" spans="12:16" s="3107" customFormat="1">
      <c r="L5998" s="3109"/>
      <c r="M5998" s="3109"/>
      <c r="N5998" s="3109"/>
      <c r="P5998" s="2659"/>
    </row>
    <row r="5999" spans="12:16" s="3107" customFormat="1">
      <c r="L5999" s="3109"/>
      <c r="M5999" s="3109"/>
      <c r="N5999" s="3109"/>
      <c r="P5999" s="2659"/>
    </row>
    <row r="6000" spans="12:16" s="3107" customFormat="1">
      <c r="L6000" s="3109"/>
      <c r="M6000" s="3109"/>
      <c r="N6000" s="3109"/>
      <c r="P6000" s="2659"/>
    </row>
    <row r="6001" spans="12:16" s="3107" customFormat="1">
      <c r="L6001" s="3109"/>
      <c r="M6001" s="3109"/>
      <c r="N6001" s="3109"/>
      <c r="P6001" s="2659"/>
    </row>
    <row r="6002" spans="12:16" s="3107" customFormat="1">
      <c r="L6002" s="3109"/>
      <c r="M6002" s="3109"/>
      <c r="N6002" s="3109"/>
      <c r="P6002" s="2659"/>
    </row>
    <row r="6003" spans="12:16" s="3107" customFormat="1">
      <c r="L6003" s="3109"/>
      <c r="M6003" s="3109"/>
      <c r="N6003" s="3109"/>
      <c r="P6003" s="2659"/>
    </row>
    <row r="6004" spans="12:16" s="3107" customFormat="1">
      <c r="L6004" s="3109"/>
      <c r="M6004" s="3109"/>
      <c r="N6004" s="3109"/>
      <c r="P6004" s="2659"/>
    </row>
    <row r="6005" spans="12:16" s="3107" customFormat="1">
      <c r="L6005" s="3109"/>
      <c r="M6005" s="3109"/>
      <c r="N6005" s="3109"/>
      <c r="P6005" s="2659"/>
    </row>
    <row r="6006" spans="12:16" s="3107" customFormat="1">
      <c r="L6006" s="3109"/>
      <c r="M6006" s="3109"/>
      <c r="N6006" s="3109"/>
      <c r="P6006" s="2659"/>
    </row>
    <row r="6007" spans="12:16" s="3107" customFormat="1">
      <c r="L6007" s="3109"/>
      <c r="M6007" s="3109"/>
      <c r="N6007" s="3109"/>
      <c r="P6007" s="2659"/>
    </row>
    <row r="6008" spans="12:16" s="3107" customFormat="1">
      <c r="L6008" s="3109"/>
      <c r="M6008" s="3109"/>
      <c r="N6008" s="3109"/>
      <c r="P6008" s="2659"/>
    </row>
    <row r="6009" spans="12:16" s="3107" customFormat="1">
      <c r="L6009" s="3109"/>
      <c r="M6009" s="3109"/>
      <c r="N6009" s="3109"/>
      <c r="P6009" s="2659"/>
    </row>
    <row r="6010" spans="12:16" s="3107" customFormat="1">
      <c r="L6010" s="3109"/>
      <c r="M6010" s="3109"/>
      <c r="N6010" s="3109"/>
      <c r="P6010" s="2659"/>
    </row>
    <row r="6011" spans="12:16" s="3107" customFormat="1">
      <c r="L6011" s="3109"/>
      <c r="M6011" s="3109"/>
      <c r="N6011" s="3109"/>
      <c r="P6011" s="2659"/>
    </row>
    <row r="6012" spans="12:16" s="3107" customFormat="1">
      <c r="L6012" s="3109"/>
      <c r="M6012" s="3109"/>
      <c r="N6012" s="3109"/>
      <c r="P6012" s="2659"/>
    </row>
    <row r="6013" spans="12:16" s="3107" customFormat="1">
      <c r="L6013" s="3109"/>
      <c r="M6013" s="3109"/>
      <c r="N6013" s="3109"/>
      <c r="P6013" s="2659"/>
    </row>
    <row r="6014" spans="12:16" s="3107" customFormat="1">
      <c r="L6014" s="3109"/>
      <c r="M6014" s="3109"/>
      <c r="N6014" s="3109"/>
      <c r="P6014" s="2659"/>
    </row>
    <row r="6015" spans="12:16" s="3107" customFormat="1">
      <c r="L6015" s="3109"/>
      <c r="M6015" s="3109"/>
      <c r="N6015" s="3109"/>
      <c r="P6015" s="2659"/>
    </row>
    <row r="6016" spans="12:16" s="3107" customFormat="1">
      <c r="L6016" s="3109"/>
      <c r="M6016" s="3109"/>
      <c r="N6016" s="3109"/>
      <c r="P6016" s="2659"/>
    </row>
    <row r="6017" spans="12:16" s="3107" customFormat="1">
      <c r="L6017" s="3109"/>
      <c r="M6017" s="3109"/>
      <c r="N6017" s="3109"/>
      <c r="P6017" s="2659"/>
    </row>
    <row r="6018" spans="12:16" s="3107" customFormat="1">
      <c r="L6018" s="3109"/>
      <c r="M6018" s="3109"/>
      <c r="N6018" s="3109"/>
      <c r="P6018" s="2659"/>
    </row>
    <row r="6019" spans="12:16" s="3107" customFormat="1">
      <c r="L6019" s="3109"/>
      <c r="M6019" s="3109"/>
      <c r="N6019" s="3109"/>
      <c r="P6019" s="2659"/>
    </row>
    <row r="6020" spans="12:16" s="3107" customFormat="1">
      <c r="L6020" s="3109"/>
      <c r="M6020" s="3109"/>
      <c r="N6020" s="3109"/>
      <c r="P6020" s="2659"/>
    </row>
    <row r="6021" spans="12:16" s="3107" customFormat="1">
      <c r="L6021" s="3109"/>
      <c r="M6021" s="3109"/>
      <c r="N6021" s="3109"/>
      <c r="P6021" s="2659"/>
    </row>
    <row r="6022" spans="12:16" s="3107" customFormat="1">
      <c r="L6022" s="3109"/>
      <c r="M6022" s="3109"/>
      <c r="N6022" s="3109"/>
      <c r="P6022" s="2659"/>
    </row>
    <row r="6023" spans="12:16" s="3107" customFormat="1">
      <c r="L6023" s="3109"/>
      <c r="M6023" s="3109"/>
      <c r="N6023" s="3109"/>
      <c r="P6023" s="2659"/>
    </row>
    <row r="6024" spans="12:16" s="3107" customFormat="1">
      <c r="L6024" s="3109"/>
      <c r="M6024" s="3109"/>
      <c r="N6024" s="3109"/>
      <c r="P6024" s="2659"/>
    </row>
    <row r="6025" spans="12:16" s="3107" customFormat="1">
      <c r="L6025" s="3109"/>
      <c r="M6025" s="3109"/>
      <c r="N6025" s="3109"/>
      <c r="P6025" s="2659"/>
    </row>
    <row r="6026" spans="12:16" s="3107" customFormat="1">
      <c r="L6026" s="3109"/>
      <c r="M6026" s="3109"/>
      <c r="N6026" s="3109"/>
      <c r="P6026" s="2659"/>
    </row>
    <row r="6027" spans="12:16" s="3107" customFormat="1">
      <c r="L6027" s="3109"/>
      <c r="M6027" s="3109"/>
      <c r="N6027" s="3109"/>
      <c r="P6027" s="2659"/>
    </row>
    <row r="6028" spans="12:16" s="3107" customFormat="1">
      <c r="L6028" s="3109"/>
      <c r="M6028" s="3109"/>
      <c r="N6028" s="3109"/>
      <c r="P6028" s="2659"/>
    </row>
    <row r="6029" spans="12:16" s="3107" customFormat="1">
      <c r="L6029" s="3109"/>
      <c r="M6029" s="3109"/>
      <c r="N6029" s="3109"/>
      <c r="P6029" s="2659"/>
    </row>
    <row r="6030" spans="12:16" s="3107" customFormat="1">
      <c r="L6030" s="3109"/>
      <c r="M6030" s="3109"/>
      <c r="N6030" s="3109"/>
      <c r="P6030" s="2659"/>
    </row>
    <row r="6031" spans="12:16" s="3107" customFormat="1">
      <c r="L6031" s="3109"/>
      <c r="M6031" s="3109"/>
      <c r="N6031" s="3109"/>
      <c r="P6031" s="2659"/>
    </row>
    <row r="6032" spans="12:16" s="3107" customFormat="1">
      <c r="L6032" s="3109"/>
      <c r="M6032" s="3109"/>
      <c r="N6032" s="3109"/>
      <c r="P6032" s="2659"/>
    </row>
    <row r="6033" spans="12:16" s="3107" customFormat="1">
      <c r="L6033" s="3109"/>
      <c r="M6033" s="3109"/>
      <c r="N6033" s="3109"/>
      <c r="P6033" s="2659"/>
    </row>
    <row r="6034" spans="12:16" s="3107" customFormat="1">
      <c r="L6034" s="3109"/>
      <c r="M6034" s="3109"/>
      <c r="N6034" s="3109"/>
      <c r="P6034" s="2659"/>
    </row>
    <row r="6035" spans="12:16" s="3107" customFormat="1">
      <c r="L6035" s="3109"/>
      <c r="M6035" s="3109"/>
      <c r="N6035" s="3109"/>
      <c r="P6035" s="2659"/>
    </row>
    <row r="6036" spans="12:16" s="3107" customFormat="1">
      <c r="L6036" s="3109"/>
      <c r="M6036" s="3109"/>
      <c r="N6036" s="3109"/>
      <c r="P6036" s="2659"/>
    </row>
    <row r="6037" spans="12:16" s="3107" customFormat="1">
      <c r="L6037" s="3109"/>
      <c r="M6037" s="3109"/>
      <c r="N6037" s="3109"/>
      <c r="P6037" s="2659"/>
    </row>
    <row r="6038" spans="12:16" s="3107" customFormat="1">
      <c r="L6038" s="3109"/>
      <c r="M6038" s="3109"/>
      <c r="N6038" s="3109"/>
      <c r="P6038" s="2659"/>
    </row>
    <row r="6039" spans="12:16" s="3107" customFormat="1">
      <c r="L6039" s="3109"/>
      <c r="M6039" s="3109"/>
      <c r="N6039" s="3109"/>
      <c r="P6039" s="2659"/>
    </row>
    <row r="6040" spans="12:16" s="3107" customFormat="1">
      <c r="L6040" s="3109"/>
      <c r="M6040" s="3109"/>
      <c r="N6040" s="3109"/>
      <c r="P6040" s="2659"/>
    </row>
    <row r="6041" spans="12:16" s="3107" customFormat="1">
      <c r="L6041" s="3109"/>
      <c r="M6041" s="3109"/>
      <c r="N6041" s="3109"/>
      <c r="P6041" s="2659"/>
    </row>
    <row r="6042" spans="12:16" s="3107" customFormat="1">
      <c r="L6042" s="3109"/>
      <c r="M6042" s="3109"/>
      <c r="N6042" s="3109"/>
      <c r="P6042" s="2659"/>
    </row>
    <row r="6043" spans="12:16" s="3107" customFormat="1">
      <c r="L6043" s="3109"/>
      <c r="M6043" s="3109"/>
      <c r="N6043" s="3109"/>
      <c r="P6043" s="2659"/>
    </row>
    <row r="6044" spans="12:16" s="3107" customFormat="1">
      <c r="L6044" s="3109"/>
      <c r="M6044" s="3109"/>
      <c r="N6044" s="3109"/>
      <c r="P6044" s="2659"/>
    </row>
    <row r="6045" spans="12:16" s="3107" customFormat="1">
      <c r="L6045" s="3109"/>
      <c r="M6045" s="3109"/>
      <c r="N6045" s="3109"/>
      <c r="P6045" s="2659"/>
    </row>
    <row r="6046" spans="12:16" s="3107" customFormat="1">
      <c r="L6046" s="3109"/>
      <c r="M6046" s="3109"/>
      <c r="N6046" s="3109"/>
      <c r="P6046" s="2659"/>
    </row>
    <row r="6047" spans="12:16" s="3107" customFormat="1">
      <c r="L6047" s="3109"/>
      <c r="M6047" s="3109"/>
      <c r="N6047" s="3109"/>
      <c r="P6047" s="2659"/>
    </row>
    <row r="6048" spans="12:16" s="3107" customFormat="1">
      <c r="L6048" s="3109"/>
      <c r="M6048" s="3109"/>
      <c r="N6048" s="3109"/>
      <c r="P6048" s="2659"/>
    </row>
    <row r="6049" spans="12:16" s="3107" customFormat="1">
      <c r="L6049" s="3109"/>
      <c r="M6049" s="3109"/>
      <c r="N6049" s="3109"/>
      <c r="P6049" s="2659"/>
    </row>
    <row r="6050" spans="12:16" s="3107" customFormat="1">
      <c r="L6050" s="3109"/>
      <c r="M6050" s="3109"/>
      <c r="N6050" s="3109"/>
      <c r="P6050" s="2659"/>
    </row>
    <row r="6051" spans="12:16" s="3107" customFormat="1">
      <c r="L6051" s="3109"/>
      <c r="M6051" s="3109"/>
      <c r="N6051" s="3109"/>
      <c r="P6051" s="2659"/>
    </row>
    <row r="6052" spans="12:16" s="3107" customFormat="1">
      <c r="L6052" s="3109"/>
      <c r="M6052" s="3109"/>
      <c r="N6052" s="3109"/>
      <c r="P6052" s="2659"/>
    </row>
    <row r="6053" spans="12:16" s="3107" customFormat="1">
      <c r="L6053" s="3109"/>
      <c r="M6053" s="3109"/>
      <c r="N6053" s="3109"/>
      <c r="P6053" s="2659"/>
    </row>
    <row r="6054" spans="12:16" s="3107" customFormat="1">
      <c r="L6054" s="3109"/>
      <c r="M6054" s="3109"/>
      <c r="N6054" s="3109"/>
      <c r="P6054" s="2659"/>
    </row>
    <row r="6055" spans="12:16" s="3107" customFormat="1">
      <c r="L6055" s="3109"/>
      <c r="M6055" s="3109"/>
      <c r="N6055" s="3109"/>
      <c r="P6055" s="2659"/>
    </row>
    <row r="6056" spans="12:16" s="3107" customFormat="1">
      <c r="L6056" s="3109"/>
      <c r="M6056" s="3109"/>
      <c r="N6056" s="3109"/>
      <c r="P6056" s="2659"/>
    </row>
    <row r="6057" spans="12:16" s="3107" customFormat="1">
      <c r="L6057" s="3109"/>
      <c r="M6057" s="3109"/>
      <c r="N6057" s="3109"/>
      <c r="P6057" s="2659"/>
    </row>
    <row r="6058" spans="12:16" s="3107" customFormat="1">
      <c r="L6058" s="3109"/>
      <c r="M6058" s="3109"/>
      <c r="N6058" s="3109"/>
      <c r="P6058" s="2659"/>
    </row>
    <row r="6059" spans="12:16" s="3107" customFormat="1">
      <c r="L6059" s="3109"/>
      <c r="M6059" s="3109"/>
      <c r="N6059" s="3109"/>
      <c r="P6059" s="2659"/>
    </row>
    <row r="6060" spans="12:16" s="3107" customFormat="1">
      <c r="L6060" s="3109"/>
      <c r="M6060" s="3109"/>
      <c r="N6060" s="3109"/>
      <c r="P6060" s="2659"/>
    </row>
    <row r="6061" spans="12:16" s="3107" customFormat="1">
      <c r="L6061" s="3109"/>
      <c r="M6061" s="3109"/>
      <c r="N6061" s="3109"/>
      <c r="P6061" s="2659"/>
    </row>
    <row r="6062" spans="12:16" s="3107" customFormat="1">
      <c r="L6062" s="3109"/>
      <c r="M6062" s="3109"/>
      <c r="N6062" s="3109"/>
      <c r="P6062" s="2659"/>
    </row>
    <row r="6063" spans="12:16" s="3107" customFormat="1">
      <c r="L6063" s="3109"/>
      <c r="M6063" s="3109"/>
      <c r="N6063" s="3109"/>
      <c r="P6063" s="2659"/>
    </row>
    <row r="6064" spans="12:16" s="3107" customFormat="1">
      <c r="L6064" s="3109"/>
      <c r="M6064" s="3109"/>
      <c r="N6064" s="3109"/>
      <c r="P6064" s="2659"/>
    </row>
    <row r="6065" spans="12:16" s="3107" customFormat="1">
      <c r="L6065" s="3109"/>
      <c r="M6065" s="3109"/>
      <c r="N6065" s="3109"/>
      <c r="P6065" s="2659"/>
    </row>
    <row r="6066" spans="12:16" s="3107" customFormat="1">
      <c r="L6066" s="3109"/>
      <c r="M6066" s="3109"/>
      <c r="N6066" s="3109"/>
      <c r="P6066" s="2659"/>
    </row>
    <row r="6067" spans="12:16" s="3107" customFormat="1">
      <c r="L6067" s="3109"/>
      <c r="M6067" s="3109"/>
      <c r="N6067" s="3109"/>
      <c r="P6067" s="2659"/>
    </row>
    <row r="6068" spans="12:16" s="3107" customFormat="1">
      <c r="L6068" s="3109"/>
      <c r="M6068" s="3109"/>
      <c r="N6068" s="3109"/>
      <c r="P6068" s="2659"/>
    </row>
    <row r="6069" spans="12:16" s="3107" customFormat="1">
      <c r="L6069" s="3109"/>
      <c r="M6069" s="3109"/>
      <c r="N6069" s="3109"/>
      <c r="P6069" s="2659"/>
    </row>
    <row r="6070" spans="12:16" s="3107" customFormat="1">
      <c r="L6070" s="3109"/>
      <c r="M6070" s="3109"/>
      <c r="N6070" s="3109"/>
      <c r="P6070" s="2659"/>
    </row>
    <row r="6071" spans="12:16" s="3107" customFormat="1">
      <c r="L6071" s="3109"/>
      <c r="M6071" s="3109"/>
      <c r="N6071" s="3109"/>
      <c r="P6071" s="2659"/>
    </row>
    <row r="6072" spans="12:16" s="3107" customFormat="1">
      <c r="L6072" s="3109"/>
      <c r="M6072" s="3109"/>
      <c r="N6072" s="3109"/>
      <c r="P6072" s="2659"/>
    </row>
    <row r="6073" spans="12:16" s="3107" customFormat="1">
      <c r="L6073" s="3109"/>
      <c r="M6073" s="3109"/>
      <c r="N6073" s="3109"/>
      <c r="P6073" s="2659"/>
    </row>
    <row r="6074" spans="12:16" s="3107" customFormat="1">
      <c r="L6074" s="3109"/>
      <c r="M6074" s="3109"/>
      <c r="N6074" s="3109"/>
      <c r="P6074" s="2659"/>
    </row>
    <row r="6075" spans="12:16" s="3107" customFormat="1">
      <c r="L6075" s="3109"/>
      <c r="M6075" s="3109"/>
      <c r="N6075" s="3109"/>
      <c r="P6075" s="2659"/>
    </row>
    <row r="6076" spans="12:16" s="3107" customFormat="1">
      <c r="L6076" s="3109"/>
      <c r="M6076" s="3109"/>
      <c r="N6076" s="3109"/>
      <c r="P6076" s="2659"/>
    </row>
    <row r="6077" spans="12:16" s="3107" customFormat="1">
      <c r="L6077" s="3109"/>
      <c r="M6077" s="3109"/>
      <c r="N6077" s="3109"/>
      <c r="P6077" s="2659"/>
    </row>
    <row r="6078" spans="12:16" s="3107" customFormat="1">
      <c r="L6078" s="3109"/>
      <c r="M6078" s="3109"/>
      <c r="N6078" s="3109"/>
      <c r="P6078" s="2659"/>
    </row>
    <row r="6079" spans="12:16" s="3107" customFormat="1">
      <c r="L6079" s="3109"/>
      <c r="M6079" s="3109"/>
      <c r="N6079" s="3109"/>
      <c r="P6079" s="2659"/>
    </row>
    <row r="6080" spans="12:16" s="3107" customFormat="1">
      <c r="L6080" s="3109"/>
      <c r="M6080" s="3109"/>
      <c r="N6080" s="3109"/>
      <c r="P6080" s="2659"/>
    </row>
    <row r="6081" spans="12:16" s="3107" customFormat="1">
      <c r="L6081" s="3109"/>
      <c r="M6081" s="3109"/>
      <c r="N6081" s="3109"/>
      <c r="P6081" s="2659"/>
    </row>
    <row r="6082" spans="12:16" s="3107" customFormat="1">
      <c r="L6082" s="3109"/>
      <c r="M6082" s="3109"/>
      <c r="N6082" s="3109"/>
      <c r="P6082" s="2659"/>
    </row>
    <row r="6083" spans="12:16" s="3107" customFormat="1">
      <c r="L6083" s="3109"/>
      <c r="M6083" s="3109"/>
      <c r="N6083" s="3109"/>
      <c r="P6083" s="2659"/>
    </row>
    <row r="6084" spans="12:16" s="3107" customFormat="1">
      <c r="L6084" s="3109"/>
      <c r="M6084" s="3109"/>
      <c r="N6084" s="3109"/>
      <c r="P6084" s="2659"/>
    </row>
    <row r="6085" spans="12:16" s="3107" customFormat="1">
      <c r="L6085" s="3109"/>
      <c r="M6085" s="3109"/>
      <c r="N6085" s="3109"/>
      <c r="P6085" s="2659"/>
    </row>
    <row r="6086" spans="12:16" s="3107" customFormat="1">
      <c r="L6086" s="3109"/>
      <c r="M6086" s="3109"/>
      <c r="N6086" s="3109"/>
      <c r="P6086" s="2659"/>
    </row>
    <row r="6087" spans="12:16" s="3107" customFormat="1">
      <c r="L6087" s="3109"/>
      <c r="M6087" s="3109"/>
      <c r="N6087" s="3109"/>
      <c r="P6087" s="2659"/>
    </row>
    <row r="6088" spans="12:16" s="3107" customFormat="1">
      <c r="L6088" s="3109"/>
      <c r="M6088" s="3109"/>
      <c r="N6088" s="3109"/>
      <c r="P6088" s="2659"/>
    </row>
    <row r="6089" spans="12:16" s="3107" customFormat="1">
      <c r="L6089" s="3109"/>
      <c r="M6089" s="3109"/>
      <c r="N6089" s="3109"/>
      <c r="P6089" s="2659"/>
    </row>
    <row r="6090" spans="12:16" s="3107" customFormat="1">
      <c r="L6090" s="3109"/>
      <c r="M6090" s="3109"/>
      <c r="N6090" s="3109"/>
      <c r="P6090" s="2659"/>
    </row>
    <row r="6091" spans="12:16" s="3107" customFormat="1">
      <c r="L6091" s="3109"/>
      <c r="M6091" s="3109"/>
      <c r="N6091" s="3109"/>
      <c r="P6091" s="2659"/>
    </row>
    <row r="6092" spans="12:16" s="3107" customFormat="1">
      <c r="L6092" s="3109"/>
      <c r="M6092" s="3109"/>
      <c r="N6092" s="3109"/>
      <c r="P6092" s="2659"/>
    </row>
    <row r="6093" spans="12:16" s="3107" customFormat="1">
      <c r="L6093" s="3109"/>
      <c r="M6093" s="3109"/>
      <c r="N6093" s="3109"/>
      <c r="P6093" s="2659"/>
    </row>
    <row r="6094" spans="12:16" s="3107" customFormat="1">
      <c r="L6094" s="3109"/>
      <c r="M6094" s="3109"/>
      <c r="N6094" s="3109"/>
      <c r="P6094" s="2659"/>
    </row>
    <row r="6095" spans="12:16" s="3107" customFormat="1">
      <c r="L6095" s="3109"/>
      <c r="M6095" s="3109"/>
      <c r="N6095" s="3109"/>
      <c r="P6095" s="2659"/>
    </row>
    <row r="6096" spans="12:16" s="3107" customFormat="1">
      <c r="L6096" s="3109"/>
      <c r="M6096" s="3109"/>
      <c r="N6096" s="3109"/>
      <c r="P6096" s="2659"/>
    </row>
    <row r="6097" spans="12:16" s="3107" customFormat="1">
      <c r="L6097" s="3109"/>
      <c r="M6097" s="3109"/>
      <c r="N6097" s="3109"/>
      <c r="P6097" s="2659"/>
    </row>
    <row r="6098" spans="12:16" s="3107" customFormat="1">
      <c r="L6098" s="3109"/>
      <c r="M6098" s="3109"/>
      <c r="N6098" s="3109"/>
      <c r="P6098" s="2659"/>
    </row>
    <row r="6099" spans="12:16" s="3107" customFormat="1">
      <c r="L6099" s="3109"/>
      <c r="M6099" s="3109"/>
      <c r="N6099" s="3109"/>
      <c r="P6099" s="2659"/>
    </row>
    <row r="6100" spans="12:16" s="3107" customFormat="1">
      <c r="L6100" s="3109"/>
      <c r="M6100" s="3109"/>
      <c r="N6100" s="3109"/>
      <c r="P6100" s="2659"/>
    </row>
    <row r="6101" spans="12:16" s="3107" customFormat="1">
      <c r="L6101" s="3109"/>
      <c r="M6101" s="3109"/>
      <c r="N6101" s="3109"/>
      <c r="P6101" s="2659"/>
    </row>
    <row r="6102" spans="12:16" s="3107" customFormat="1">
      <c r="L6102" s="3109"/>
      <c r="M6102" s="3109"/>
      <c r="N6102" s="3109"/>
      <c r="P6102" s="2659"/>
    </row>
    <row r="6103" spans="12:16" s="3107" customFormat="1">
      <c r="L6103" s="3109"/>
      <c r="M6103" s="3109"/>
      <c r="N6103" s="3109"/>
      <c r="P6103" s="2659"/>
    </row>
    <row r="6104" spans="12:16" s="3107" customFormat="1">
      <c r="L6104" s="3109"/>
      <c r="M6104" s="3109"/>
      <c r="N6104" s="3109"/>
      <c r="P6104" s="2659"/>
    </row>
    <row r="6105" spans="12:16" s="3107" customFormat="1">
      <c r="L6105" s="3109"/>
      <c r="M6105" s="3109"/>
      <c r="N6105" s="3109"/>
      <c r="P6105" s="2659"/>
    </row>
    <row r="6106" spans="12:16" s="3107" customFormat="1">
      <c r="L6106" s="3109"/>
      <c r="M6106" s="3109"/>
      <c r="N6106" s="3109"/>
      <c r="P6106" s="2659"/>
    </row>
    <row r="6107" spans="12:16" s="3107" customFormat="1">
      <c r="L6107" s="3109"/>
      <c r="M6107" s="3109"/>
      <c r="N6107" s="3109"/>
      <c r="P6107" s="2659"/>
    </row>
    <row r="6108" spans="12:16" s="3107" customFormat="1">
      <c r="L6108" s="3109"/>
      <c r="M6108" s="3109"/>
      <c r="N6108" s="3109"/>
      <c r="P6108" s="2659"/>
    </row>
    <row r="6109" spans="12:16" s="3107" customFormat="1">
      <c r="L6109" s="3109"/>
      <c r="M6109" s="3109"/>
      <c r="N6109" s="3109"/>
      <c r="P6109" s="2659"/>
    </row>
    <row r="6110" spans="12:16" s="3107" customFormat="1">
      <c r="L6110" s="3109"/>
      <c r="M6110" s="3109"/>
      <c r="N6110" s="3109"/>
      <c r="P6110" s="2659"/>
    </row>
    <row r="6111" spans="12:16" s="3107" customFormat="1">
      <c r="L6111" s="3109"/>
      <c r="M6111" s="3109"/>
      <c r="N6111" s="3109"/>
      <c r="P6111" s="2659"/>
    </row>
    <row r="6112" spans="12:16" s="3107" customFormat="1">
      <c r="L6112" s="3109"/>
      <c r="M6112" s="3109"/>
      <c r="N6112" s="3109"/>
      <c r="P6112" s="2659"/>
    </row>
    <row r="6113" spans="12:16" s="3107" customFormat="1">
      <c r="L6113" s="3109"/>
      <c r="M6113" s="3109"/>
      <c r="N6113" s="3109"/>
      <c r="P6113" s="2659"/>
    </row>
    <row r="6114" spans="12:16" s="3107" customFormat="1">
      <c r="L6114" s="3109"/>
      <c r="M6114" s="3109"/>
      <c r="N6114" s="3109"/>
      <c r="P6114" s="2659"/>
    </row>
    <row r="6115" spans="12:16" s="3107" customFormat="1">
      <c r="L6115" s="3109"/>
      <c r="M6115" s="3109"/>
      <c r="N6115" s="3109"/>
      <c r="P6115" s="2659"/>
    </row>
    <row r="6116" spans="12:16" s="3107" customFormat="1">
      <c r="L6116" s="3109"/>
      <c r="M6116" s="3109"/>
      <c r="N6116" s="3109"/>
      <c r="P6116" s="2659"/>
    </row>
    <row r="6117" spans="12:16" s="3107" customFormat="1">
      <c r="L6117" s="3109"/>
      <c r="M6117" s="3109"/>
      <c r="N6117" s="3109"/>
      <c r="P6117" s="2659"/>
    </row>
    <row r="6118" spans="12:16" s="3107" customFormat="1">
      <c r="L6118" s="3109"/>
      <c r="M6118" s="3109"/>
      <c r="N6118" s="3109"/>
      <c r="P6118" s="2659"/>
    </row>
    <row r="6119" spans="12:16" s="3107" customFormat="1">
      <c r="L6119" s="3109"/>
      <c r="M6119" s="3109"/>
      <c r="N6119" s="3109"/>
      <c r="P6119" s="2659"/>
    </row>
    <row r="6120" spans="12:16" s="3107" customFormat="1">
      <c r="L6120" s="3109"/>
      <c r="M6120" s="3109"/>
      <c r="N6120" s="3109"/>
      <c r="P6120" s="2659"/>
    </row>
    <row r="6121" spans="12:16" s="3107" customFormat="1">
      <c r="L6121" s="3109"/>
      <c r="M6121" s="3109"/>
      <c r="N6121" s="3109"/>
      <c r="P6121" s="2659"/>
    </row>
    <row r="6122" spans="12:16" s="3107" customFormat="1">
      <c r="L6122" s="3109"/>
      <c r="M6122" s="3109"/>
      <c r="N6122" s="3109"/>
      <c r="P6122" s="2659"/>
    </row>
    <row r="6123" spans="12:16" s="3107" customFormat="1">
      <c r="L6123" s="3109"/>
      <c r="M6123" s="3109"/>
      <c r="N6123" s="3109"/>
      <c r="P6123" s="2659"/>
    </row>
    <row r="6124" spans="12:16" s="3107" customFormat="1">
      <c r="L6124" s="3109"/>
      <c r="M6124" s="3109"/>
      <c r="N6124" s="3109"/>
      <c r="P6124" s="2659"/>
    </row>
    <row r="6125" spans="12:16" s="3107" customFormat="1">
      <c r="L6125" s="3109"/>
      <c r="M6125" s="3109"/>
      <c r="N6125" s="3109"/>
      <c r="P6125" s="2659"/>
    </row>
    <row r="6126" spans="12:16" s="3107" customFormat="1">
      <c r="L6126" s="3109"/>
      <c r="M6126" s="3109"/>
      <c r="N6126" s="3109"/>
      <c r="P6126" s="2659"/>
    </row>
    <row r="6127" spans="12:16" s="3107" customFormat="1">
      <c r="L6127" s="3109"/>
      <c r="M6127" s="3109"/>
      <c r="N6127" s="3109"/>
      <c r="P6127" s="2659"/>
    </row>
    <row r="6128" spans="12:16" s="3107" customFormat="1">
      <c r="L6128" s="3109"/>
      <c r="M6128" s="3109"/>
      <c r="N6128" s="3109"/>
      <c r="P6128" s="2659"/>
    </row>
    <row r="6129" spans="12:16" s="3107" customFormat="1">
      <c r="L6129" s="3109"/>
      <c r="M6129" s="3109"/>
      <c r="N6129" s="3109"/>
      <c r="P6129" s="2659"/>
    </row>
    <row r="6130" spans="12:16" s="3107" customFormat="1">
      <c r="L6130" s="3109"/>
      <c r="M6130" s="3109"/>
      <c r="N6130" s="3109"/>
      <c r="P6130" s="2659"/>
    </row>
    <row r="6131" spans="12:16" s="3107" customFormat="1">
      <c r="L6131" s="3109"/>
      <c r="M6131" s="3109"/>
      <c r="N6131" s="3109"/>
      <c r="P6131" s="2659"/>
    </row>
    <row r="6132" spans="12:16" s="3107" customFormat="1">
      <c r="L6132" s="3109"/>
      <c r="M6132" s="3109"/>
      <c r="N6132" s="3109"/>
      <c r="P6132" s="2659"/>
    </row>
    <row r="6133" spans="12:16" s="3107" customFormat="1">
      <c r="L6133" s="3109"/>
      <c r="M6133" s="3109"/>
      <c r="N6133" s="3109"/>
      <c r="P6133" s="2659"/>
    </row>
    <row r="6134" spans="12:16" s="3107" customFormat="1">
      <c r="L6134" s="3109"/>
      <c r="M6134" s="3109"/>
      <c r="N6134" s="3109"/>
      <c r="P6134" s="2659"/>
    </row>
    <row r="6135" spans="12:16" s="3107" customFormat="1">
      <c r="L6135" s="3109"/>
      <c r="M6135" s="3109"/>
      <c r="N6135" s="3109"/>
      <c r="P6135" s="2659"/>
    </row>
    <row r="6136" spans="12:16" s="3107" customFormat="1">
      <c r="L6136" s="3109"/>
      <c r="M6136" s="3109"/>
      <c r="N6136" s="3109"/>
      <c r="P6136" s="2659"/>
    </row>
    <row r="6137" spans="12:16" s="3107" customFormat="1">
      <c r="L6137" s="3109"/>
      <c r="M6137" s="3109"/>
      <c r="N6137" s="3109"/>
      <c r="P6137" s="2659"/>
    </row>
    <row r="6138" spans="12:16" s="3107" customFormat="1">
      <c r="L6138" s="3109"/>
      <c r="M6138" s="3109"/>
      <c r="N6138" s="3109"/>
      <c r="P6138" s="2659"/>
    </row>
    <row r="6139" spans="12:16" s="3107" customFormat="1">
      <c r="L6139" s="3109"/>
      <c r="M6139" s="3109"/>
      <c r="N6139" s="3109"/>
      <c r="P6139" s="2659"/>
    </row>
    <row r="6140" spans="12:16" s="3107" customFormat="1">
      <c r="L6140" s="3109"/>
      <c r="M6140" s="3109"/>
      <c r="N6140" s="3109"/>
      <c r="P6140" s="2659"/>
    </row>
    <row r="6141" spans="12:16" s="3107" customFormat="1">
      <c r="L6141" s="3109"/>
      <c r="M6141" s="3109"/>
      <c r="N6141" s="3109"/>
      <c r="P6141" s="2659"/>
    </row>
    <row r="6142" spans="12:16" s="3107" customFormat="1">
      <c r="L6142" s="3109"/>
      <c r="M6142" s="3109"/>
      <c r="N6142" s="3109"/>
      <c r="P6142" s="2659"/>
    </row>
    <row r="6143" spans="12:16" s="3107" customFormat="1">
      <c r="L6143" s="3109"/>
      <c r="M6143" s="3109"/>
      <c r="N6143" s="3109"/>
      <c r="P6143" s="2659"/>
    </row>
    <row r="6144" spans="12:16" s="3107" customFormat="1">
      <c r="L6144" s="3109"/>
      <c r="M6144" s="3109"/>
      <c r="N6144" s="3109"/>
      <c r="P6144" s="2659"/>
    </row>
    <row r="6145" spans="12:16" s="3107" customFormat="1">
      <c r="L6145" s="3109"/>
      <c r="M6145" s="3109"/>
      <c r="N6145" s="3109"/>
      <c r="P6145" s="2659"/>
    </row>
    <row r="6146" spans="12:16" s="3107" customFormat="1">
      <c r="L6146" s="3109"/>
      <c r="M6146" s="3109"/>
      <c r="N6146" s="3109"/>
      <c r="P6146" s="2659"/>
    </row>
    <row r="6147" spans="12:16" s="3107" customFormat="1">
      <c r="L6147" s="3109"/>
      <c r="M6147" s="3109"/>
      <c r="N6147" s="3109"/>
      <c r="P6147" s="2659"/>
    </row>
    <row r="6148" spans="12:16" s="3107" customFormat="1">
      <c r="L6148" s="3109"/>
      <c r="M6148" s="3109"/>
      <c r="N6148" s="3109"/>
      <c r="P6148" s="2659"/>
    </row>
    <row r="6149" spans="12:16" s="3107" customFormat="1">
      <c r="L6149" s="3109"/>
      <c r="M6149" s="3109"/>
      <c r="N6149" s="3109"/>
      <c r="P6149" s="2659"/>
    </row>
    <row r="6150" spans="12:16" s="3107" customFormat="1">
      <c r="L6150" s="3109"/>
      <c r="M6150" s="3109"/>
      <c r="N6150" s="3109"/>
      <c r="P6150" s="2659"/>
    </row>
    <row r="6151" spans="12:16" s="3107" customFormat="1">
      <c r="L6151" s="3109"/>
      <c r="M6151" s="3109"/>
      <c r="N6151" s="3109"/>
      <c r="P6151" s="2659"/>
    </row>
    <row r="6152" spans="12:16" s="3107" customFormat="1">
      <c r="L6152" s="3109"/>
      <c r="M6152" s="3109"/>
      <c r="N6152" s="3109"/>
      <c r="P6152" s="2659"/>
    </row>
    <row r="6153" spans="12:16" s="3107" customFormat="1">
      <c r="L6153" s="3109"/>
      <c r="M6153" s="3109"/>
      <c r="N6153" s="3109"/>
      <c r="P6153" s="2659"/>
    </row>
    <row r="6154" spans="12:16" s="3107" customFormat="1">
      <c r="L6154" s="3109"/>
      <c r="M6154" s="3109"/>
      <c r="N6154" s="3109"/>
      <c r="P6154" s="2659"/>
    </row>
    <row r="6155" spans="12:16" s="3107" customFormat="1">
      <c r="L6155" s="3109"/>
      <c r="M6155" s="3109"/>
      <c r="N6155" s="3109"/>
      <c r="P6155" s="2659"/>
    </row>
    <row r="6156" spans="12:16" s="3107" customFormat="1">
      <c r="L6156" s="3109"/>
      <c r="M6156" s="3109"/>
      <c r="N6156" s="3109"/>
      <c r="P6156" s="2659"/>
    </row>
    <row r="6157" spans="12:16" s="3107" customFormat="1">
      <c r="L6157" s="3109"/>
      <c r="M6157" s="3109"/>
      <c r="N6157" s="3109"/>
      <c r="P6157" s="2659"/>
    </row>
    <row r="6158" spans="12:16" s="3107" customFormat="1">
      <c r="L6158" s="3109"/>
      <c r="M6158" s="3109"/>
      <c r="N6158" s="3109"/>
      <c r="P6158" s="2659"/>
    </row>
    <row r="6159" spans="12:16" s="3107" customFormat="1">
      <c r="L6159" s="3109"/>
      <c r="M6159" s="3109"/>
      <c r="N6159" s="3109"/>
      <c r="P6159" s="2659"/>
    </row>
    <row r="6160" spans="12:16" s="3107" customFormat="1">
      <c r="L6160" s="3109"/>
      <c r="M6160" s="3109"/>
      <c r="N6160" s="3109"/>
      <c r="P6160" s="2659"/>
    </row>
    <row r="6161" spans="12:16" s="3107" customFormat="1">
      <c r="L6161" s="3109"/>
      <c r="M6161" s="3109"/>
      <c r="N6161" s="3109"/>
      <c r="P6161" s="2659"/>
    </row>
    <row r="6162" spans="12:16" s="3107" customFormat="1">
      <c r="L6162" s="3109"/>
      <c r="M6162" s="3109"/>
      <c r="N6162" s="3109"/>
      <c r="P6162" s="2659"/>
    </row>
    <row r="6163" spans="12:16" s="3107" customFormat="1">
      <c r="L6163" s="3109"/>
      <c r="M6163" s="3109"/>
      <c r="N6163" s="3109"/>
      <c r="P6163" s="2659"/>
    </row>
    <row r="6164" spans="12:16" s="3107" customFormat="1">
      <c r="L6164" s="3109"/>
      <c r="M6164" s="3109"/>
      <c r="N6164" s="3109"/>
      <c r="P6164" s="2659"/>
    </row>
    <row r="6165" spans="12:16" s="3107" customFormat="1">
      <c r="L6165" s="3109"/>
      <c r="M6165" s="3109"/>
      <c r="N6165" s="3109"/>
      <c r="P6165" s="2659"/>
    </row>
    <row r="6166" spans="12:16" s="3107" customFormat="1">
      <c r="L6166" s="3109"/>
      <c r="M6166" s="3109"/>
      <c r="N6166" s="3109"/>
      <c r="P6166" s="2659"/>
    </row>
    <row r="6167" spans="12:16" s="3107" customFormat="1">
      <c r="L6167" s="3109"/>
      <c r="M6167" s="3109"/>
      <c r="N6167" s="3109"/>
      <c r="P6167" s="2659"/>
    </row>
    <row r="6168" spans="12:16" s="3107" customFormat="1">
      <c r="L6168" s="3109"/>
      <c r="M6168" s="3109"/>
      <c r="N6168" s="3109"/>
      <c r="P6168" s="2659"/>
    </row>
    <row r="6169" spans="12:16" s="3107" customFormat="1">
      <c r="L6169" s="3109"/>
      <c r="M6169" s="3109"/>
      <c r="N6169" s="3109"/>
      <c r="P6169" s="2659"/>
    </row>
    <row r="6170" spans="12:16" s="3107" customFormat="1">
      <c r="L6170" s="3109"/>
      <c r="M6170" s="3109"/>
      <c r="N6170" s="3109"/>
      <c r="P6170" s="2659"/>
    </row>
    <row r="6171" spans="12:16" s="3107" customFormat="1">
      <c r="L6171" s="3109"/>
      <c r="M6171" s="3109"/>
      <c r="N6171" s="3109"/>
      <c r="P6171" s="2659"/>
    </row>
    <row r="6172" spans="12:16" s="3107" customFormat="1">
      <c r="L6172" s="3109"/>
      <c r="M6172" s="3109"/>
      <c r="N6172" s="3109"/>
      <c r="P6172" s="2659"/>
    </row>
    <row r="6173" spans="12:16" s="3107" customFormat="1">
      <c r="L6173" s="3109"/>
      <c r="M6173" s="3109"/>
      <c r="N6173" s="3109"/>
      <c r="P6173" s="2659"/>
    </row>
    <row r="6174" spans="12:16" s="3107" customFormat="1">
      <c r="L6174" s="3109"/>
      <c r="M6174" s="3109"/>
      <c r="N6174" s="3109"/>
      <c r="P6174" s="2659"/>
    </row>
    <row r="6175" spans="12:16" s="3107" customFormat="1">
      <c r="L6175" s="3109"/>
      <c r="M6175" s="3109"/>
      <c r="N6175" s="3109"/>
      <c r="P6175" s="2659"/>
    </row>
    <row r="6176" spans="12:16" s="3107" customFormat="1">
      <c r="L6176" s="3109"/>
      <c r="M6176" s="3109"/>
      <c r="N6176" s="3109"/>
      <c r="P6176" s="2659"/>
    </row>
    <row r="6177" spans="12:16" s="3107" customFormat="1">
      <c r="L6177" s="3109"/>
      <c r="M6177" s="3109"/>
      <c r="N6177" s="3109"/>
      <c r="P6177" s="2659"/>
    </row>
    <row r="6178" spans="12:16" s="3107" customFormat="1">
      <c r="L6178" s="3109"/>
      <c r="M6178" s="3109"/>
      <c r="N6178" s="3109"/>
      <c r="P6178" s="2659"/>
    </row>
    <row r="6179" spans="12:16" s="3107" customFormat="1">
      <c r="L6179" s="3109"/>
      <c r="M6179" s="3109"/>
      <c r="N6179" s="3109"/>
      <c r="P6179" s="2659"/>
    </row>
    <row r="6180" spans="12:16" s="3107" customFormat="1">
      <c r="L6180" s="3109"/>
      <c r="M6180" s="3109"/>
      <c r="N6180" s="3109"/>
      <c r="P6180" s="2659"/>
    </row>
    <row r="6181" spans="12:16" s="3107" customFormat="1">
      <c r="L6181" s="3109"/>
      <c r="M6181" s="3109"/>
      <c r="N6181" s="3109"/>
      <c r="P6181" s="2659"/>
    </row>
    <row r="6182" spans="12:16" s="3107" customFormat="1">
      <c r="L6182" s="3109"/>
      <c r="M6182" s="3109"/>
      <c r="N6182" s="3109"/>
      <c r="P6182" s="2659"/>
    </row>
    <row r="6183" spans="12:16" s="3107" customFormat="1">
      <c r="L6183" s="3109"/>
      <c r="M6183" s="3109"/>
      <c r="N6183" s="3109"/>
      <c r="P6183" s="2659"/>
    </row>
    <row r="6184" spans="12:16" s="3107" customFormat="1">
      <c r="L6184" s="3109"/>
      <c r="M6184" s="3109"/>
      <c r="N6184" s="3109"/>
      <c r="P6184" s="2659"/>
    </row>
    <row r="6185" spans="12:16" s="3107" customFormat="1">
      <c r="L6185" s="3109"/>
      <c r="M6185" s="3109"/>
      <c r="N6185" s="3109"/>
      <c r="P6185" s="2659"/>
    </row>
    <row r="6186" spans="12:16" s="3107" customFormat="1">
      <c r="L6186" s="3109"/>
      <c r="M6186" s="3109"/>
      <c r="N6186" s="3109"/>
      <c r="P6186" s="2659"/>
    </row>
    <row r="6187" spans="12:16" s="3107" customFormat="1">
      <c r="L6187" s="3109"/>
      <c r="M6187" s="3109"/>
      <c r="N6187" s="3109"/>
      <c r="P6187" s="2659"/>
    </row>
    <row r="6188" spans="12:16" s="3107" customFormat="1">
      <c r="L6188" s="3109"/>
      <c r="M6188" s="3109"/>
      <c r="N6188" s="3109"/>
      <c r="P6188" s="2659"/>
    </row>
    <row r="6189" spans="12:16" s="3107" customFormat="1">
      <c r="L6189" s="3109"/>
      <c r="M6189" s="3109"/>
      <c r="N6189" s="3109"/>
      <c r="P6189" s="2659"/>
    </row>
    <row r="6190" spans="12:16" s="3107" customFormat="1">
      <c r="L6190" s="3109"/>
      <c r="M6190" s="3109"/>
      <c r="N6190" s="3109"/>
      <c r="P6190" s="2659"/>
    </row>
    <row r="6191" spans="12:16" s="3107" customFormat="1">
      <c r="L6191" s="3109"/>
      <c r="M6191" s="3109"/>
      <c r="N6191" s="3109"/>
      <c r="P6191" s="2659"/>
    </row>
    <row r="6192" spans="12:16" s="3107" customFormat="1">
      <c r="L6192" s="3109"/>
      <c r="M6192" s="3109"/>
      <c r="N6192" s="3109"/>
      <c r="P6192" s="2659"/>
    </row>
    <row r="6193" spans="12:16" s="3107" customFormat="1">
      <c r="L6193" s="3109"/>
      <c r="M6193" s="3109"/>
      <c r="N6193" s="3109"/>
      <c r="P6193" s="2659"/>
    </row>
    <row r="6194" spans="12:16" s="3107" customFormat="1">
      <c r="L6194" s="3109"/>
      <c r="M6194" s="3109"/>
      <c r="N6194" s="3109"/>
      <c r="P6194" s="2659"/>
    </row>
    <row r="6195" spans="12:16" s="3107" customFormat="1">
      <c r="L6195" s="3109"/>
      <c r="M6195" s="3109"/>
      <c r="N6195" s="3109"/>
      <c r="P6195" s="2659"/>
    </row>
    <row r="6196" spans="12:16" s="3107" customFormat="1">
      <c r="L6196" s="3109"/>
      <c r="M6196" s="3109"/>
      <c r="N6196" s="3109"/>
      <c r="P6196" s="2659"/>
    </row>
    <row r="6197" spans="12:16" s="3107" customFormat="1">
      <c r="L6197" s="3109"/>
      <c r="M6197" s="3109"/>
      <c r="N6197" s="3109"/>
      <c r="P6197" s="2659"/>
    </row>
    <row r="6198" spans="12:16" s="3107" customFormat="1">
      <c r="L6198" s="3109"/>
      <c r="M6198" s="3109"/>
      <c r="N6198" s="3109"/>
      <c r="P6198" s="2659"/>
    </row>
    <row r="6199" spans="12:16" s="3107" customFormat="1">
      <c r="L6199" s="3109"/>
      <c r="M6199" s="3109"/>
      <c r="N6199" s="3109"/>
      <c r="P6199" s="2659"/>
    </row>
    <row r="6200" spans="12:16" s="3107" customFormat="1">
      <c r="L6200" s="3109"/>
      <c r="M6200" s="3109"/>
      <c r="N6200" s="3109"/>
      <c r="P6200" s="2659"/>
    </row>
    <row r="6201" spans="12:16" s="3107" customFormat="1">
      <c r="L6201" s="3109"/>
      <c r="M6201" s="3109"/>
      <c r="N6201" s="3109"/>
      <c r="P6201" s="2659"/>
    </row>
    <row r="6202" spans="12:16" s="3107" customFormat="1">
      <c r="L6202" s="3109"/>
      <c r="M6202" s="3109"/>
      <c r="N6202" s="3109"/>
      <c r="P6202" s="2659"/>
    </row>
    <row r="6203" spans="12:16" s="3107" customFormat="1">
      <c r="L6203" s="3109"/>
      <c r="M6203" s="3109"/>
      <c r="N6203" s="3109"/>
      <c r="P6203" s="2659"/>
    </row>
    <row r="6204" spans="12:16" s="3107" customFormat="1">
      <c r="L6204" s="3109"/>
      <c r="M6204" s="3109"/>
      <c r="N6204" s="3109"/>
      <c r="P6204" s="2659"/>
    </row>
    <row r="6205" spans="12:16" s="3107" customFormat="1">
      <c r="L6205" s="3109"/>
      <c r="M6205" s="3109"/>
      <c r="N6205" s="3109"/>
      <c r="P6205" s="2659"/>
    </row>
    <row r="6206" spans="12:16" s="3107" customFormat="1">
      <c r="L6206" s="3109"/>
      <c r="M6206" s="3109"/>
      <c r="N6206" s="3109"/>
      <c r="P6206" s="2659"/>
    </row>
    <row r="6207" spans="12:16" s="3107" customFormat="1">
      <c r="L6207" s="3109"/>
      <c r="M6207" s="3109"/>
      <c r="N6207" s="3109"/>
      <c r="P6207" s="2659"/>
    </row>
    <row r="6208" spans="12:16" s="3107" customFormat="1">
      <c r="L6208" s="3109"/>
      <c r="M6208" s="3109"/>
      <c r="N6208" s="3109"/>
      <c r="P6208" s="2659"/>
    </row>
    <row r="6209" spans="12:16" s="3107" customFormat="1">
      <c r="L6209" s="3109"/>
      <c r="M6209" s="3109"/>
      <c r="N6209" s="3109"/>
      <c r="P6209" s="2659"/>
    </row>
    <row r="6210" spans="12:16" s="3107" customFormat="1">
      <c r="L6210" s="3109"/>
      <c r="M6210" s="3109"/>
      <c r="N6210" s="3109"/>
      <c r="P6210" s="2659"/>
    </row>
    <row r="6211" spans="12:16" s="3107" customFormat="1">
      <c r="L6211" s="3109"/>
      <c r="M6211" s="3109"/>
      <c r="N6211" s="3109"/>
      <c r="P6211" s="2659"/>
    </row>
    <row r="6212" spans="12:16" s="3107" customFormat="1">
      <c r="L6212" s="3109"/>
      <c r="M6212" s="3109"/>
      <c r="N6212" s="3109"/>
      <c r="P6212" s="2659"/>
    </row>
    <row r="6213" spans="12:16" s="3107" customFormat="1">
      <c r="L6213" s="3109"/>
      <c r="M6213" s="3109"/>
      <c r="N6213" s="3109"/>
      <c r="P6213" s="2659"/>
    </row>
    <row r="6214" spans="12:16" s="3107" customFormat="1">
      <c r="L6214" s="3109"/>
      <c r="M6214" s="3109"/>
      <c r="N6214" s="3109"/>
      <c r="P6214" s="2659"/>
    </row>
    <row r="6215" spans="12:16" s="3107" customFormat="1">
      <c r="L6215" s="3109"/>
      <c r="M6215" s="3109"/>
      <c r="N6215" s="3109"/>
      <c r="P6215" s="2659"/>
    </row>
    <row r="6216" spans="12:16" s="3107" customFormat="1">
      <c r="L6216" s="3109"/>
      <c r="M6216" s="3109"/>
      <c r="N6216" s="3109"/>
      <c r="P6216" s="2659"/>
    </row>
    <row r="6217" spans="12:16" s="3107" customFormat="1">
      <c r="L6217" s="3109"/>
      <c r="M6217" s="3109"/>
      <c r="N6217" s="3109"/>
      <c r="P6217" s="2659"/>
    </row>
    <row r="6218" spans="12:16" s="3107" customFormat="1">
      <c r="L6218" s="3109"/>
      <c r="M6218" s="3109"/>
      <c r="N6218" s="3109"/>
      <c r="P6218" s="2659"/>
    </row>
    <row r="6219" spans="12:16" s="3107" customFormat="1">
      <c r="L6219" s="3109"/>
      <c r="M6219" s="3109"/>
      <c r="N6219" s="3109"/>
      <c r="P6219" s="2659"/>
    </row>
    <row r="6220" spans="12:16" s="3107" customFormat="1">
      <c r="L6220" s="3109"/>
      <c r="M6220" s="3109"/>
      <c r="N6220" s="3109"/>
      <c r="P6220" s="2659"/>
    </row>
    <row r="6221" spans="12:16" s="3107" customFormat="1">
      <c r="L6221" s="3109"/>
      <c r="M6221" s="3109"/>
      <c r="N6221" s="3109"/>
      <c r="P6221" s="2659"/>
    </row>
    <row r="6222" spans="12:16" s="3107" customFormat="1">
      <c r="L6222" s="3109"/>
      <c r="M6222" s="3109"/>
      <c r="N6222" s="3109"/>
      <c r="P6222" s="2659"/>
    </row>
    <row r="6223" spans="12:16" s="3107" customFormat="1">
      <c r="L6223" s="3109"/>
      <c r="M6223" s="3109"/>
      <c r="N6223" s="3109"/>
      <c r="P6223" s="2659"/>
    </row>
    <row r="6224" spans="12:16" s="3107" customFormat="1">
      <c r="L6224" s="3109"/>
      <c r="M6224" s="3109"/>
      <c r="N6224" s="3109"/>
      <c r="P6224" s="2659"/>
    </row>
    <row r="6225" spans="12:16" s="3107" customFormat="1">
      <c r="L6225" s="3109"/>
      <c r="M6225" s="3109"/>
      <c r="N6225" s="3109"/>
      <c r="P6225" s="2659"/>
    </row>
    <row r="6226" spans="12:16" s="3107" customFormat="1">
      <c r="L6226" s="3109"/>
      <c r="M6226" s="3109"/>
      <c r="N6226" s="3109"/>
      <c r="P6226" s="2659"/>
    </row>
    <row r="6227" spans="12:16" s="3107" customFormat="1">
      <c r="L6227" s="3109"/>
      <c r="M6227" s="3109"/>
      <c r="N6227" s="3109"/>
      <c r="P6227" s="2659"/>
    </row>
    <row r="6228" spans="12:16" s="3107" customFormat="1">
      <c r="L6228" s="3109"/>
      <c r="M6228" s="3109"/>
      <c r="N6228" s="3109"/>
      <c r="P6228" s="2659"/>
    </row>
    <row r="6229" spans="12:16" s="3107" customFormat="1">
      <c r="L6229" s="3109"/>
      <c r="M6229" s="3109"/>
      <c r="N6229" s="3109"/>
      <c r="P6229" s="2659"/>
    </row>
    <row r="6230" spans="12:16" s="3107" customFormat="1">
      <c r="L6230" s="3109"/>
      <c r="M6230" s="3109"/>
      <c r="N6230" s="3109"/>
      <c r="P6230" s="2659"/>
    </row>
    <row r="6231" spans="12:16" s="3107" customFormat="1">
      <c r="L6231" s="3109"/>
      <c r="M6231" s="3109"/>
      <c r="N6231" s="3109"/>
      <c r="P6231" s="2659"/>
    </row>
    <row r="6232" spans="12:16" s="3107" customFormat="1">
      <c r="L6232" s="3109"/>
      <c r="M6232" s="3109"/>
      <c r="N6232" s="3109"/>
      <c r="P6232" s="2659"/>
    </row>
    <row r="6233" spans="12:16" s="3107" customFormat="1">
      <c r="L6233" s="3109"/>
      <c r="M6233" s="3109"/>
      <c r="N6233" s="3109"/>
      <c r="P6233" s="2659"/>
    </row>
    <row r="6234" spans="12:16" s="3107" customFormat="1">
      <c r="L6234" s="3109"/>
      <c r="M6234" s="3109"/>
      <c r="N6234" s="3109"/>
      <c r="P6234" s="2659"/>
    </row>
    <row r="6235" spans="12:16" s="3107" customFormat="1">
      <c r="L6235" s="3109"/>
      <c r="M6235" s="3109"/>
      <c r="N6235" s="3109"/>
      <c r="P6235" s="2659"/>
    </row>
    <row r="6236" spans="12:16" s="3107" customFormat="1">
      <c r="L6236" s="3109"/>
      <c r="M6236" s="3109"/>
      <c r="N6236" s="3109"/>
      <c r="P6236" s="2659"/>
    </row>
    <row r="6237" spans="12:16" s="3107" customFormat="1">
      <c r="L6237" s="3109"/>
      <c r="M6237" s="3109"/>
      <c r="N6237" s="3109"/>
      <c r="P6237" s="2659"/>
    </row>
    <row r="6238" spans="12:16" s="3107" customFormat="1">
      <c r="L6238" s="3109"/>
      <c r="M6238" s="3109"/>
      <c r="N6238" s="3109"/>
      <c r="P6238" s="2659"/>
    </row>
    <row r="6239" spans="12:16" s="3107" customFormat="1">
      <c r="L6239" s="3109"/>
      <c r="M6239" s="3109"/>
      <c r="N6239" s="3109"/>
      <c r="P6239" s="2659"/>
    </row>
    <row r="6240" spans="12:16" s="3107" customFormat="1">
      <c r="L6240" s="3109"/>
      <c r="M6240" s="3109"/>
      <c r="N6240" s="3109"/>
      <c r="P6240" s="2659"/>
    </row>
    <row r="6241" spans="12:16" s="3107" customFormat="1">
      <c r="L6241" s="3109"/>
      <c r="M6241" s="3109"/>
      <c r="N6241" s="3109"/>
      <c r="P6241" s="2659"/>
    </row>
    <row r="6242" spans="12:16" s="3107" customFormat="1">
      <c r="L6242" s="3109"/>
      <c r="M6242" s="3109"/>
      <c r="N6242" s="3109"/>
      <c r="P6242" s="2659"/>
    </row>
    <row r="6243" spans="12:16" s="3107" customFormat="1">
      <c r="L6243" s="3109"/>
      <c r="M6243" s="3109"/>
      <c r="N6243" s="3109"/>
      <c r="P6243" s="2659"/>
    </row>
    <row r="6244" spans="12:16" s="3107" customFormat="1">
      <c r="L6244" s="3109"/>
      <c r="M6244" s="3109"/>
      <c r="N6244" s="3109"/>
      <c r="P6244" s="2659"/>
    </row>
    <row r="6245" spans="12:16" s="3107" customFormat="1">
      <c r="L6245" s="3109"/>
      <c r="M6245" s="3109"/>
      <c r="N6245" s="3109"/>
      <c r="P6245" s="2659"/>
    </row>
    <row r="6246" spans="12:16" s="3107" customFormat="1">
      <c r="L6246" s="3109"/>
      <c r="M6246" s="3109"/>
      <c r="N6246" s="3109"/>
      <c r="P6246" s="2659"/>
    </row>
    <row r="6247" spans="12:16" s="3107" customFormat="1">
      <c r="L6247" s="3109"/>
      <c r="M6247" s="3109"/>
      <c r="N6247" s="3109"/>
      <c r="P6247" s="2659"/>
    </row>
    <row r="6248" spans="12:16" s="3107" customFormat="1">
      <c r="L6248" s="3109"/>
      <c r="M6248" s="3109"/>
      <c r="N6248" s="3109"/>
      <c r="P6248" s="2659"/>
    </row>
    <row r="6249" spans="12:16" s="3107" customFormat="1">
      <c r="L6249" s="3109"/>
      <c r="M6249" s="3109"/>
      <c r="N6249" s="3109"/>
      <c r="P6249" s="2659"/>
    </row>
    <row r="6250" spans="12:16" s="3107" customFormat="1">
      <c r="L6250" s="3109"/>
      <c r="M6250" s="3109"/>
      <c r="N6250" s="3109"/>
      <c r="P6250" s="2659"/>
    </row>
    <row r="6251" spans="12:16" s="3107" customFormat="1">
      <c r="L6251" s="3109"/>
      <c r="M6251" s="3109"/>
      <c r="N6251" s="3109"/>
      <c r="P6251" s="2659"/>
    </row>
    <row r="6252" spans="12:16" s="3107" customFormat="1">
      <c r="L6252" s="3109"/>
      <c r="M6252" s="3109"/>
      <c r="N6252" s="3109"/>
      <c r="P6252" s="2659"/>
    </row>
    <row r="6253" spans="12:16" s="3107" customFormat="1">
      <c r="L6253" s="3109"/>
      <c r="M6253" s="3109"/>
      <c r="N6253" s="3109"/>
      <c r="P6253" s="2659"/>
    </row>
    <row r="6254" spans="12:16" s="3107" customFormat="1">
      <c r="L6254" s="3109"/>
      <c r="M6254" s="3109"/>
      <c r="N6254" s="3109"/>
      <c r="P6254" s="2659"/>
    </row>
    <row r="6255" spans="12:16" s="3107" customFormat="1">
      <c r="L6255" s="3109"/>
      <c r="M6255" s="3109"/>
      <c r="N6255" s="3109"/>
      <c r="P6255" s="2659"/>
    </row>
    <row r="6256" spans="12:16" s="3107" customFormat="1">
      <c r="L6256" s="3109"/>
      <c r="M6256" s="3109"/>
      <c r="N6256" s="3109"/>
      <c r="P6256" s="2659"/>
    </row>
    <row r="6257" spans="12:16" s="3107" customFormat="1">
      <c r="L6257" s="3109"/>
      <c r="M6257" s="3109"/>
      <c r="N6257" s="3109"/>
      <c r="P6257" s="2659"/>
    </row>
    <row r="6258" spans="12:16" s="3107" customFormat="1">
      <c r="L6258" s="3109"/>
      <c r="M6258" s="3109"/>
      <c r="N6258" s="3109"/>
      <c r="P6258" s="2659"/>
    </row>
    <row r="6259" spans="12:16" s="3107" customFormat="1">
      <c r="L6259" s="3109"/>
      <c r="M6259" s="3109"/>
      <c r="N6259" s="3109"/>
      <c r="P6259" s="2659"/>
    </row>
    <row r="6260" spans="12:16" s="3107" customFormat="1">
      <c r="L6260" s="3109"/>
      <c r="M6260" s="3109"/>
      <c r="N6260" s="3109"/>
      <c r="P6260" s="2659"/>
    </row>
    <row r="6261" spans="12:16" s="3107" customFormat="1">
      <c r="L6261" s="3109"/>
      <c r="M6261" s="3109"/>
      <c r="N6261" s="3109"/>
      <c r="P6261" s="2659"/>
    </row>
    <row r="6262" spans="12:16" s="3107" customFormat="1">
      <c r="L6262" s="3109"/>
      <c r="M6262" s="3109"/>
      <c r="N6262" s="3109"/>
      <c r="P6262" s="2659"/>
    </row>
    <row r="6263" spans="12:16" s="3107" customFormat="1">
      <c r="L6263" s="3109"/>
      <c r="M6263" s="3109"/>
      <c r="N6263" s="3109"/>
      <c r="P6263" s="2659"/>
    </row>
    <row r="6264" spans="12:16" s="3107" customFormat="1">
      <c r="L6264" s="3109"/>
      <c r="M6264" s="3109"/>
      <c r="N6264" s="3109"/>
      <c r="P6264" s="2659"/>
    </row>
    <row r="6265" spans="12:16" s="3107" customFormat="1">
      <c r="L6265" s="3109"/>
      <c r="M6265" s="3109"/>
      <c r="N6265" s="3109"/>
      <c r="P6265" s="2659"/>
    </row>
    <row r="6266" spans="12:16" s="3107" customFormat="1">
      <c r="L6266" s="3109"/>
      <c r="M6266" s="3109"/>
      <c r="N6266" s="3109"/>
      <c r="P6266" s="2659"/>
    </row>
    <row r="6267" spans="12:16" s="3107" customFormat="1">
      <c r="L6267" s="3109"/>
      <c r="M6267" s="3109"/>
      <c r="N6267" s="3109"/>
      <c r="P6267" s="2659"/>
    </row>
    <row r="6268" spans="12:16" s="3107" customFormat="1">
      <c r="L6268" s="3109"/>
      <c r="M6268" s="3109"/>
      <c r="N6268" s="3109"/>
      <c r="P6268" s="2659"/>
    </row>
    <row r="6269" spans="12:16" s="3107" customFormat="1">
      <c r="L6269" s="3109"/>
      <c r="M6269" s="3109"/>
      <c r="N6269" s="3109"/>
      <c r="P6269" s="2659"/>
    </row>
    <row r="6270" spans="12:16" s="3107" customFormat="1">
      <c r="L6270" s="3109"/>
      <c r="M6270" s="3109"/>
      <c r="N6270" s="3109"/>
      <c r="P6270" s="2659"/>
    </row>
    <row r="6271" spans="12:16" s="3107" customFormat="1">
      <c r="L6271" s="3109"/>
      <c r="M6271" s="3109"/>
      <c r="N6271" s="3109"/>
      <c r="P6271" s="2659"/>
    </row>
    <row r="6272" spans="12:16" s="3107" customFormat="1">
      <c r="L6272" s="3109"/>
      <c r="M6272" s="3109"/>
      <c r="N6272" s="3109"/>
      <c r="P6272" s="2659"/>
    </row>
    <row r="6273" spans="12:16" s="3107" customFormat="1">
      <c r="L6273" s="3109"/>
      <c r="M6273" s="3109"/>
      <c r="N6273" s="3109"/>
      <c r="P6273" s="2659"/>
    </row>
    <row r="6274" spans="12:16" s="3107" customFormat="1">
      <c r="L6274" s="3109"/>
      <c r="M6274" s="3109"/>
      <c r="N6274" s="3109"/>
      <c r="P6274" s="2659"/>
    </row>
    <row r="6275" spans="12:16" s="3107" customFormat="1">
      <c r="L6275" s="3109"/>
      <c r="M6275" s="3109"/>
      <c r="N6275" s="3109"/>
      <c r="P6275" s="2659"/>
    </row>
    <row r="6276" spans="12:16" s="3107" customFormat="1">
      <c r="L6276" s="3109"/>
      <c r="M6276" s="3109"/>
      <c r="N6276" s="3109"/>
      <c r="P6276" s="2659"/>
    </row>
    <row r="6277" spans="12:16" s="3107" customFormat="1">
      <c r="L6277" s="3109"/>
      <c r="M6277" s="3109"/>
      <c r="N6277" s="3109"/>
      <c r="P6277" s="2659"/>
    </row>
    <row r="6278" spans="12:16" s="3107" customFormat="1">
      <c r="L6278" s="3109"/>
      <c r="M6278" s="3109"/>
      <c r="N6278" s="3109"/>
      <c r="P6278" s="2659"/>
    </row>
    <row r="6279" spans="12:16" s="3107" customFormat="1">
      <c r="L6279" s="3109"/>
      <c r="M6279" s="3109"/>
      <c r="N6279" s="3109"/>
      <c r="P6279" s="2659"/>
    </row>
    <row r="6280" spans="12:16" s="3107" customFormat="1">
      <c r="L6280" s="3109"/>
      <c r="M6280" s="3109"/>
      <c r="N6280" s="3109"/>
      <c r="P6280" s="2659"/>
    </row>
    <row r="6281" spans="12:16" s="3107" customFormat="1">
      <c r="L6281" s="3109"/>
      <c r="M6281" s="3109"/>
      <c r="N6281" s="3109"/>
      <c r="P6281" s="2659"/>
    </row>
    <row r="6282" spans="12:16" s="3107" customFormat="1">
      <c r="L6282" s="3109"/>
      <c r="M6282" s="3109"/>
      <c r="N6282" s="3109"/>
      <c r="P6282" s="2659"/>
    </row>
    <row r="6283" spans="12:16" s="3107" customFormat="1">
      <c r="L6283" s="3109"/>
      <c r="M6283" s="3109"/>
      <c r="N6283" s="3109"/>
      <c r="P6283" s="2659"/>
    </row>
    <row r="6284" spans="12:16" s="3107" customFormat="1">
      <c r="L6284" s="3109"/>
      <c r="M6284" s="3109"/>
      <c r="N6284" s="3109"/>
      <c r="P6284" s="2659"/>
    </row>
    <row r="6285" spans="12:16" s="3107" customFormat="1">
      <c r="L6285" s="3109"/>
      <c r="M6285" s="3109"/>
      <c r="N6285" s="3109"/>
      <c r="P6285" s="2659"/>
    </row>
    <row r="6286" spans="12:16" s="3107" customFormat="1">
      <c r="L6286" s="3109"/>
      <c r="M6286" s="3109"/>
      <c r="N6286" s="3109"/>
      <c r="P6286" s="2659"/>
    </row>
    <row r="6287" spans="12:16" s="3107" customFormat="1">
      <c r="L6287" s="3109"/>
      <c r="M6287" s="3109"/>
      <c r="N6287" s="3109"/>
      <c r="P6287" s="2659"/>
    </row>
    <row r="6288" spans="12:16" s="3107" customFormat="1">
      <c r="L6288" s="3109"/>
      <c r="M6288" s="3109"/>
      <c r="N6288" s="3109"/>
      <c r="P6288" s="2659"/>
    </row>
    <row r="6289" spans="12:16" s="3107" customFormat="1">
      <c r="L6289" s="3109"/>
      <c r="M6289" s="3109"/>
      <c r="N6289" s="3109"/>
      <c r="P6289" s="2659"/>
    </row>
    <row r="6290" spans="12:16" s="3107" customFormat="1">
      <c r="L6290" s="3109"/>
      <c r="M6290" s="3109"/>
      <c r="N6290" s="3109"/>
      <c r="P6290" s="2659"/>
    </row>
    <row r="6291" spans="12:16" s="3107" customFormat="1">
      <c r="L6291" s="3109"/>
      <c r="M6291" s="3109"/>
      <c r="N6291" s="3109"/>
      <c r="P6291" s="2659"/>
    </row>
    <row r="6292" spans="12:16" s="3107" customFormat="1">
      <c r="L6292" s="3109"/>
      <c r="M6292" s="3109"/>
      <c r="N6292" s="3109"/>
      <c r="P6292" s="2659"/>
    </row>
    <row r="6293" spans="12:16" s="3107" customFormat="1">
      <c r="L6293" s="3109"/>
      <c r="M6293" s="3109"/>
      <c r="N6293" s="3109"/>
      <c r="P6293" s="2659"/>
    </row>
    <row r="6294" spans="12:16" s="3107" customFormat="1">
      <c r="L6294" s="3109"/>
      <c r="M6294" s="3109"/>
      <c r="N6294" s="3109"/>
      <c r="P6294" s="2659"/>
    </row>
    <row r="6295" spans="12:16" s="3107" customFormat="1">
      <c r="L6295" s="3109"/>
      <c r="M6295" s="3109"/>
      <c r="N6295" s="3109"/>
      <c r="P6295" s="2659"/>
    </row>
    <row r="6296" spans="12:16" s="3107" customFormat="1">
      <c r="L6296" s="3109"/>
      <c r="M6296" s="3109"/>
      <c r="N6296" s="3109"/>
      <c r="P6296" s="2659"/>
    </row>
    <row r="6297" spans="12:16" s="3107" customFormat="1">
      <c r="L6297" s="3109"/>
      <c r="M6297" s="3109"/>
      <c r="N6297" s="3109"/>
      <c r="P6297" s="2659"/>
    </row>
    <row r="6298" spans="12:16" s="3107" customFormat="1">
      <c r="L6298" s="3109"/>
      <c r="M6298" s="3109"/>
      <c r="N6298" s="3109"/>
      <c r="P6298" s="2659"/>
    </row>
    <row r="6299" spans="12:16" s="3107" customFormat="1">
      <c r="L6299" s="3109"/>
      <c r="M6299" s="3109"/>
      <c r="N6299" s="3109"/>
      <c r="P6299" s="2659"/>
    </row>
    <row r="6300" spans="12:16" s="3107" customFormat="1">
      <c r="L6300" s="3109"/>
      <c r="M6300" s="3109"/>
      <c r="N6300" s="3109"/>
      <c r="P6300" s="2659"/>
    </row>
    <row r="6301" spans="12:16" s="3107" customFormat="1">
      <c r="L6301" s="3109"/>
      <c r="M6301" s="3109"/>
      <c r="N6301" s="3109"/>
      <c r="P6301" s="2659"/>
    </row>
    <row r="6302" spans="12:16" s="3107" customFormat="1">
      <c r="L6302" s="3109"/>
      <c r="M6302" s="3109"/>
      <c r="N6302" s="3109"/>
      <c r="P6302" s="2659"/>
    </row>
    <row r="6303" spans="12:16" s="3107" customFormat="1">
      <c r="L6303" s="3109"/>
      <c r="M6303" s="3109"/>
      <c r="N6303" s="3109"/>
      <c r="P6303" s="2659"/>
    </row>
    <row r="6304" spans="12:16" s="3107" customFormat="1">
      <c r="L6304" s="3109"/>
      <c r="M6304" s="3109"/>
      <c r="N6304" s="3109"/>
      <c r="P6304" s="2659"/>
    </row>
    <row r="6305" spans="12:16" s="3107" customFormat="1">
      <c r="L6305" s="3109"/>
      <c r="M6305" s="3109"/>
      <c r="N6305" s="3109"/>
      <c r="P6305" s="2659"/>
    </row>
    <row r="6306" spans="12:16" s="3107" customFormat="1">
      <c r="L6306" s="3109"/>
      <c r="M6306" s="3109"/>
      <c r="N6306" s="3109"/>
      <c r="P6306" s="2659"/>
    </row>
    <row r="6307" spans="12:16" s="3107" customFormat="1">
      <c r="L6307" s="3109"/>
      <c r="M6307" s="3109"/>
      <c r="N6307" s="3109"/>
      <c r="P6307" s="2659"/>
    </row>
    <row r="6308" spans="12:16" s="3107" customFormat="1">
      <c r="L6308" s="3109"/>
      <c r="M6308" s="3109"/>
      <c r="N6308" s="3109"/>
      <c r="P6308" s="2659"/>
    </row>
    <row r="6309" spans="12:16" s="3107" customFormat="1">
      <c r="L6309" s="3109"/>
      <c r="M6309" s="3109"/>
      <c r="N6309" s="3109"/>
      <c r="P6309" s="2659"/>
    </row>
    <row r="6310" spans="12:16" s="3107" customFormat="1">
      <c r="L6310" s="3109"/>
      <c r="M6310" s="3109"/>
      <c r="N6310" s="3109"/>
      <c r="P6310" s="2659"/>
    </row>
    <row r="6311" spans="12:16" s="3107" customFormat="1">
      <c r="L6311" s="3109"/>
      <c r="M6311" s="3109"/>
      <c r="N6311" s="3109"/>
      <c r="P6311" s="2659"/>
    </row>
    <row r="6312" spans="12:16" s="3107" customFormat="1">
      <c r="L6312" s="3109"/>
      <c r="M6312" s="3109"/>
      <c r="N6312" s="3109"/>
      <c r="P6312" s="2659"/>
    </row>
    <row r="6313" spans="12:16" s="3107" customFormat="1">
      <c r="L6313" s="3109"/>
      <c r="M6313" s="3109"/>
      <c r="N6313" s="3109"/>
      <c r="P6313" s="2659"/>
    </row>
    <row r="6314" spans="12:16" s="3107" customFormat="1">
      <c r="L6314" s="3109"/>
      <c r="M6314" s="3109"/>
      <c r="N6314" s="3109"/>
      <c r="P6314" s="2659"/>
    </row>
    <row r="6315" spans="12:16" s="3107" customFormat="1">
      <c r="L6315" s="3109"/>
      <c r="M6315" s="3109"/>
      <c r="N6315" s="3109"/>
      <c r="P6315" s="2659"/>
    </row>
    <row r="6316" spans="12:16" s="3107" customFormat="1">
      <c r="L6316" s="3109"/>
      <c r="M6316" s="3109"/>
      <c r="N6316" s="3109"/>
      <c r="P6316" s="2659"/>
    </row>
    <row r="6317" spans="12:16" s="3107" customFormat="1">
      <c r="L6317" s="3109"/>
      <c r="M6317" s="3109"/>
      <c r="N6317" s="3109"/>
      <c r="P6317" s="2659"/>
    </row>
    <row r="6318" spans="12:16" s="3107" customFormat="1">
      <c r="L6318" s="3109"/>
      <c r="M6318" s="3109"/>
      <c r="N6318" s="3109"/>
      <c r="P6318" s="2659"/>
    </row>
    <row r="6319" spans="12:16" s="3107" customFormat="1">
      <c r="L6319" s="3109"/>
      <c r="M6319" s="3109"/>
      <c r="N6319" s="3109"/>
      <c r="P6319" s="2659"/>
    </row>
    <row r="6320" spans="12:16" s="3107" customFormat="1">
      <c r="L6320" s="3109"/>
      <c r="M6320" s="3109"/>
      <c r="N6320" s="3109"/>
      <c r="P6320" s="2659"/>
    </row>
    <row r="6321" spans="12:16" s="3107" customFormat="1">
      <c r="L6321" s="3109"/>
      <c r="M6321" s="3109"/>
      <c r="N6321" s="3109"/>
      <c r="P6321" s="2659"/>
    </row>
    <row r="6322" spans="12:16" s="3107" customFormat="1">
      <c r="L6322" s="3109"/>
      <c r="M6322" s="3109"/>
      <c r="N6322" s="3109"/>
      <c r="P6322" s="2659"/>
    </row>
    <row r="6323" spans="12:16" s="3107" customFormat="1">
      <c r="L6323" s="3109"/>
      <c r="M6323" s="3109"/>
      <c r="N6323" s="3109"/>
      <c r="P6323" s="2659"/>
    </row>
    <row r="6324" spans="12:16" s="3107" customFormat="1">
      <c r="L6324" s="3109"/>
      <c r="M6324" s="3109"/>
      <c r="N6324" s="3109"/>
      <c r="P6324" s="2659"/>
    </row>
    <row r="6325" spans="12:16" s="3107" customFormat="1">
      <c r="L6325" s="3109"/>
      <c r="M6325" s="3109"/>
      <c r="N6325" s="3109"/>
      <c r="P6325" s="2659"/>
    </row>
    <row r="6326" spans="12:16" s="3107" customFormat="1">
      <c r="L6326" s="3109"/>
      <c r="M6326" s="3109"/>
      <c r="N6326" s="3109"/>
      <c r="P6326" s="2659"/>
    </row>
    <row r="6327" spans="12:16" s="3107" customFormat="1">
      <c r="L6327" s="3109"/>
      <c r="M6327" s="3109"/>
      <c r="N6327" s="3109"/>
      <c r="P6327" s="2659"/>
    </row>
    <row r="6328" spans="12:16" s="3107" customFormat="1">
      <c r="L6328" s="3109"/>
      <c r="M6328" s="3109"/>
      <c r="N6328" s="3109"/>
      <c r="P6328" s="2659"/>
    </row>
    <row r="6329" spans="12:16" s="3107" customFormat="1">
      <c r="L6329" s="3109"/>
      <c r="M6329" s="3109"/>
      <c r="N6329" s="3109"/>
      <c r="P6329" s="2659"/>
    </row>
    <row r="6330" spans="12:16" s="3107" customFormat="1">
      <c r="L6330" s="3109"/>
      <c r="M6330" s="3109"/>
      <c r="N6330" s="3109"/>
      <c r="P6330" s="2659"/>
    </row>
    <row r="6331" spans="12:16" s="3107" customFormat="1">
      <c r="L6331" s="3109"/>
      <c r="M6331" s="3109"/>
      <c r="N6331" s="3109"/>
      <c r="P6331" s="2659"/>
    </row>
    <row r="6332" spans="12:16" s="3107" customFormat="1">
      <c r="L6332" s="3109"/>
      <c r="M6332" s="3109"/>
      <c r="N6332" s="3109"/>
      <c r="P6332" s="2659"/>
    </row>
    <row r="6333" spans="12:16" s="3107" customFormat="1">
      <c r="L6333" s="3109"/>
      <c r="M6333" s="3109"/>
      <c r="N6333" s="3109"/>
      <c r="P6333" s="2659"/>
    </row>
    <row r="6334" spans="12:16" s="3107" customFormat="1">
      <c r="L6334" s="3109"/>
      <c r="M6334" s="3109"/>
      <c r="N6334" s="3109"/>
      <c r="P6334" s="2659"/>
    </row>
    <row r="6335" spans="12:16" s="3107" customFormat="1">
      <c r="L6335" s="3109"/>
      <c r="M6335" s="3109"/>
      <c r="N6335" s="3109"/>
      <c r="P6335" s="2659"/>
    </row>
    <row r="6336" spans="12:16" s="3107" customFormat="1">
      <c r="L6336" s="3109"/>
      <c r="M6336" s="3109"/>
      <c r="N6336" s="3109"/>
      <c r="P6336" s="2659"/>
    </row>
    <row r="6337" spans="12:16" s="3107" customFormat="1">
      <c r="L6337" s="3109"/>
      <c r="M6337" s="3109"/>
      <c r="N6337" s="3109"/>
      <c r="P6337" s="2659"/>
    </row>
    <row r="6338" spans="12:16" s="3107" customFormat="1">
      <c r="L6338" s="3109"/>
      <c r="M6338" s="3109"/>
      <c r="N6338" s="3109"/>
      <c r="P6338" s="2659"/>
    </row>
    <row r="6339" spans="12:16" s="3107" customFormat="1">
      <c r="L6339" s="3109"/>
      <c r="M6339" s="3109"/>
      <c r="N6339" s="3109"/>
      <c r="P6339" s="2659"/>
    </row>
    <row r="6340" spans="12:16" s="3107" customFormat="1">
      <c r="L6340" s="3109"/>
      <c r="M6340" s="3109"/>
      <c r="N6340" s="3109"/>
      <c r="P6340" s="2659"/>
    </row>
    <row r="6341" spans="12:16" s="3107" customFormat="1">
      <c r="L6341" s="3109"/>
      <c r="M6341" s="3109"/>
      <c r="N6341" s="3109"/>
      <c r="P6341" s="2659"/>
    </row>
    <row r="6342" spans="12:16" s="3107" customFormat="1">
      <c r="L6342" s="3109"/>
      <c r="M6342" s="3109"/>
      <c r="N6342" s="3109"/>
      <c r="P6342" s="2659"/>
    </row>
    <row r="6343" spans="12:16" s="3107" customFormat="1">
      <c r="L6343" s="3109"/>
      <c r="M6343" s="3109"/>
      <c r="N6343" s="3109"/>
      <c r="P6343" s="2659"/>
    </row>
    <row r="6344" spans="12:16" s="3107" customFormat="1">
      <c r="L6344" s="3109"/>
      <c r="M6344" s="3109"/>
      <c r="N6344" s="3109"/>
      <c r="P6344" s="2659"/>
    </row>
    <row r="6345" spans="12:16" s="3107" customFormat="1">
      <c r="L6345" s="3109"/>
      <c r="M6345" s="3109"/>
      <c r="N6345" s="3109"/>
      <c r="P6345" s="2659"/>
    </row>
    <row r="6346" spans="12:16" s="3107" customFormat="1">
      <c r="L6346" s="3109"/>
      <c r="M6346" s="3109"/>
      <c r="N6346" s="3109"/>
      <c r="P6346" s="2659"/>
    </row>
    <row r="6347" spans="12:16" s="3107" customFormat="1">
      <c r="L6347" s="3109"/>
      <c r="M6347" s="3109"/>
      <c r="N6347" s="3109"/>
      <c r="P6347" s="2659"/>
    </row>
    <row r="6348" spans="12:16" s="3107" customFormat="1">
      <c r="L6348" s="3109"/>
      <c r="M6348" s="3109"/>
      <c r="N6348" s="3109"/>
      <c r="P6348" s="2659"/>
    </row>
    <row r="6349" spans="12:16" s="3107" customFormat="1">
      <c r="L6349" s="3109"/>
      <c r="M6349" s="3109"/>
      <c r="N6349" s="3109"/>
      <c r="P6349" s="2659"/>
    </row>
    <row r="6350" spans="12:16" s="3107" customFormat="1">
      <c r="L6350" s="3109"/>
      <c r="M6350" s="3109"/>
      <c r="N6350" s="3109"/>
      <c r="P6350" s="2659"/>
    </row>
    <row r="6351" spans="12:16" s="3107" customFormat="1">
      <c r="L6351" s="3109"/>
      <c r="M6351" s="3109"/>
      <c r="N6351" s="3109"/>
      <c r="P6351" s="2659"/>
    </row>
    <row r="6352" spans="12:16" s="3107" customFormat="1">
      <c r="L6352" s="3109"/>
      <c r="M6352" s="3109"/>
      <c r="N6352" s="3109"/>
      <c r="P6352" s="2659"/>
    </row>
    <row r="6353" spans="12:16" s="3107" customFormat="1">
      <c r="L6353" s="3109"/>
      <c r="M6353" s="3109"/>
      <c r="N6353" s="3109"/>
      <c r="P6353" s="2659"/>
    </row>
    <row r="6354" spans="12:16" s="3107" customFormat="1">
      <c r="L6354" s="3109"/>
      <c r="M6354" s="3109"/>
      <c r="N6354" s="3109"/>
      <c r="P6354" s="2659"/>
    </row>
    <row r="6355" spans="12:16" s="3107" customFormat="1">
      <c r="L6355" s="3109"/>
      <c r="M6355" s="3109"/>
      <c r="N6355" s="3109"/>
      <c r="P6355" s="2659"/>
    </row>
    <row r="6356" spans="12:16" s="3107" customFormat="1">
      <c r="L6356" s="3109"/>
      <c r="M6356" s="3109"/>
      <c r="N6356" s="3109"/>
      <c r="P6356" s="2659"/>
    </row>
    <row r="6357" spans="12:16" s="3107" customFormat="1">
      <c r="L6357" s="3109"/>
      <c r="M6357" s="3109"/>
      <c r="N6357" s="3109"/>
      <c r="P6357" s="2659"/>
    </row>
    <row r="6358" spans="12:16" s="3107" customFormat="1">
      <c r="L6358" s="3109"/>
      <c r="M6358" s="3109"/>
      <c r="N6358" s="3109"/>
      <c r="P6358" s="2659"/>
    </row>
    <row r="6359" spans="12:16" s="3107" customFormat="1">
      <c r="L6359" s="3109"/>
      <c r="M6359" s="3109"/>
      <c r="N6359" s="3109"/>
      <c r="P6359" s="2659"/>
    </row>
    <row r="6360" spans="12:16" s="3107" customFormat="1">
      <c r="L6360" s="3109"/>
      <c r="M6360" s="3109"/>
      <c r="N6360" s="3109"/>
      <c r="P6360" s="2659"/>
    </row>
    <row r="6361" spans="12:16" s="3107" customFormat="1">
      <c r="L6361" s="3109"/>
      <c r="M6361" s="3109"/>
      <c r="N6361" s="3109"/>
      <c r="P6361" s="2659"/>
    </row>
    <row r="6362" spans="12:16" s="3107" customFormat="1">
      <c r="L6362" s="3109"/>
      <c r="M6362" s="3109"/>
      <c r="N6362" s="3109"/>
      <c r="P6362" s="2659"/>
    </row>
    <row r="6363" spans="12:16" s="3107" customFormat="1">
      <c r="L6363" s="3109"/>
      <c r="M6363" s="3109"/>
      <c r="N6363" s="3109"/>
      <c r="P6363" s="2659"/>
    </row>
    <row r="6364" spans="12:16" s="3107" customFormat="1">
      <c r="L6364" s="3109"/>
      <c r="M6364" s="3109"/>
      <c r="N6364" s="3109"/>
      <c r="P6364" s="2659"/>
    </row>
    <row r="6365" spans="12:16" s="3107" customFormat="1">
      <c r="L6365" s="3109"/>
      <c r="M6365" s="3109"/>
      <c r="N6365" s="3109"/>
      <c r="P6365" s="2659"/>
    </row>
    <row r="6366" spans="12:16" s="3107" customFormat="1">
      <c r="L6366" s="3109"/>
      <c r="M6366" s="3109"/>
      <c r="N6366" s="3109"/>
      <c r="P6366" s="2659"/>
    </row>
    <row r="6367" spans="12:16" s="3107" customFormat="1">
      <c r="L6367" s="3109"/>
      <c r="M6367" s="3109"/>
      <c r="N6367" s="3109"/>
      <c r="P6367" s="2659"/>
    </row>
    <row r="6368" spans="12:16" s="3107" customFormat="1">
      <c r="L6368" s="3109"/>
      <c r="M6368" s="3109"/>
      <c r="N6368" s="3109"/>
      <c r="P6368" s="2659"/>
    </row>
    <row r="6369" spans="12:16" s="3107" customFormat="1">
      <c r="L6369" s="3109"/>
      <c r="M6369" s="3109"/>
      <c r="N6369" s="3109"/>
      <c r="P6369" s="2659"/>
    </row>
    <row r="6370" spans="12:16" s="3107" customFormat="1">
      <c r="L6370" s="3109"/>
      <c r="M6370" s="3109"/>
      <c r="N6370" s="3109"/>
      <c r="P6370" s="2659"/>
    </row>
    <row r="6371" spans="12:16" s="3107" customFormat="1">
      <c r="L6371" s="3109"/>
      <c r="M6371" s="3109"/>
      <c r="N6371" s="3109"/>
      <c r="P6371" s="2659"/>
    </row>
    <row r="6372" spans="12:16" s="3107" customFormat="1">
      <c r="L6372" s="3109"/>
      <c r="M6372" s="3109"/>
      <c r="N6372" s="3109"/>
      <c r="P6372" s="2659"/>
    </row>
    <row r="6373" spans="12:16" s="3107" customFormat="1">
      <c r="L6373" s="3109"/>
      <c r="M6373" s="3109"/>
      <c r="N6373" s="3109"/>
      <c r="P6373" s="2659"/>
    </row>
    <row r="6374" spans="12:16" s="3107" customFormat="1">
      <c r="L6374" s="3109"/>
      <c r="M6374" s="3109"/>
      <c r="N6374" s="3109"/>
      <c r="P6374" s="2659"/>
    </row>
    <row r="6375" spans="12:16" s="3107" customFormat="1">
      <c r="L6375" s="3109"/>
      <c r="M6375" s="3109"/>
      <c r="N6375" s="3109"/>
      <c r="P6375" s="2659"/>
    </row>
    <row r="6376" spans="12:16" s="3107" customFormat="1">
      <c r="L6376" s="3109"/>
      <c r="M6376" s="3109"/>
      <c r="N6376" s="3109"/>
      <c r="P6376" s="2659"/>
    </row>
    <row r="6377" spans="12:16" s="3107" customFormat="1">
      <c r="L6377" s="3109"/>
      <c r="M6377" s="3109"/>
      <c r="N6377" s="3109"/>
      <c r="P6377" s="2659"/>
    </row>
    <row r="6378" spans="12:16" s="3107" customFormat="1">
      <c r="L6378" s="3109"/>
      <c r="M6378" s="3109"/>
      <c r="N6378" s="3109"/>
      <c r="P6378" s="2659"/>
    </row>
    <row r="6379" spans="12:16" s="3107" customFormat="1">
      <c r="L6379" s="3109"/>
      <c r="M6379" s="3109"/>
      <c r="N6379" s="3109"/>
      <c r="P6379" s="2659"/>
    </row>
    <row r="6380" spans="12:16" s="3107" customFormat="1">
      <c r="L6380" s="3109"/>
      <c r="M6380" s="3109"/>
      <c r="N6380" s="3109"/>
      <c r="P6380" s="2659"/>
    </row>
    <row r="6381" spans="12:16" s="3107" customFormat="1">
      <c r="L6381" s="3109"/>
      <c r="M6381" s="3109"/>
      <c r="N6381" s="3109"/>
      <c r="P6381" s="2659"/>
    </row>
    <row r="6382" spans="12:16" s="3107" customFormat="1">
      <c r="L6382" s="3109"/>
      <c r="M6382" s="3109"/>
      <c r="N6382" s="3109"/>
      <c r="P6382" s="2659"/>
    </row>
    <row r="6383" spans="12:16" s="3107" customFormat="1">
      <c r="L6383" s="3109"/>
      <c r="M6383" s="3109"/>
      <c r="N6383" s="3109"/>
      <c r="P6383" s="2659"/>
    </row>
    <row r="6384" spans="12:16" s="3107" customFormat="1">
      <c r="L6384" s="3109"/>
      <c r="M6384" s="3109"/>
      <c r="N6384" s="3109"/>
      <c r="P6384" s="2659"/>
    </row>
    <row r="6385" spans="12:16" s="3107" customFormat="1">
      <c r="L6385" s="3109"/>
      <c r="M6385" s="3109"/>
      <c r="N6385" s="3109"/>
      <c r="P6385" s="2659"/>
    </row>
    <row r="6386" spans="12:16" s="3107" customFormat="1">
      <c r="L6386" s="3109"/>
      <c r="M6386" s="3109"/>
      <c r="N6386" s="3109"/>
      <c r="P6386" s="2659"/>
    </row>
    <row r="6387" spans="12:16" s="3107" customFormat="1">
      <c r="L6387" s="3109"/>
      <c r="M6387" s="3109"/>
      <c r="N6387" s="3109"/>
      <c r="P6387" s="2659"/>
    </row>
    <row r="6388" spans="12:16" s="3107" customFormat="1">
      <c r="L6388" s="3109"/>
      <c r="M6388" s="3109"/>
      <c r="N6388" s="3109"/>
      <c r="P6388" s="2659"/>
    </row>
    <row r="6389" spans="12:16" s="3107" customFormat="1">
      <c r="L6389" s="3109"/>
      <c r="M6389" s="3109"/>
      <c r="N6389" s="3109"/>
      <c r="P6389" s="2659"/>
    </row>
    <row r="6390" spans="12:16" s="3107" customFormat="1">
      <c r="L6390" s="3109"/>
      <c r="M6390" s="3109"/>
      <c r="N6390" s="3109"/>
      <c r="P6390" s="2659"/>
    </row>
    <row r="6391" spans="12:16" s="3107" customFormat="1">
      <c r="L6391" s="3109"/>
      <c r="M6391" s="3109"/>
      <c r="N6391" s="3109"/>
      <c r="P6391" s="2659"/>
    </row>
    <row r="6392" spans="12:16" s="3107" customFormat="1">
      <c r="L6392" s="3109"/>
      <c r="M6392" s="3109"/>
      <c r="N6392" s="3109"/>
      <c r="P6392" s="2659"/>
    </row>
    <row r="6393" spans="12:16" s="3107" customFormat="1">
      <c r="L6393" s="3109"/>
      <c r="M6393" s="3109"/>
      <c r="N6393" s="3109"/>
      <c r="P6393" s="2659"/>
    </row>
    <row r="6394" spans="12:16" s="3107" customFormat="1">
      <c r="L6394" s="3109"/>
      <c r="M6394" s="3109"/>
      <c r="N6394" s="3109"/>
      <c r="P6394" s="2659"/>
    </row>
    <row r="6395" spans="12:16" s="3107" customFormat="1">
      <c r="L6395" s="3109"/>
      <c r="M6395" s="3109"/>
      <c r="N6395" s="3109"/>
      <c r="P6395" s="2659"/>
    </row>
    <row r="6396" spans="12:16" s="3107" customFormat="1">
      <c r="L6396" s="3109"/>
      <c r="M6396" s="3109"/>
      <c r="N6396" s="3109"/>
      <c r="P6396" s="2659"/>
    </row>
    <row r="6397" spans="12:16" s="3107" customFormat="1">
      <c r="L6397" s="3109"/>
      <c r="M6397" s="3109"/>
      <c r="N6397" s="3109"/>
      <c r="P6397" s="2659"/>
    </row>
    <row r="6398" spans="12:16" s="3107" customFormat="1">
      <c r="L6398" s="3109"/>
      <c r="M6398" s="3109"/>
      <c r="N6398" s="3109"/>
      <c r="P6398" s="2659"/>
    </row>
    <row r="6399" spans="12:16" s="3107" customFormat="1">
      <c r="L6399" s="3109"/>
      <c r="M6399" s="3109"/>
      <c r="N6399" s="3109"/>
      <c r="P6399" s="2659"/>
    </row>
    <row r="6400" spans="12:16" s="3107" customFormat="1">
      <c r="L6400" s="3109"/>
      <c r="M6400" s="3109"/>
      <c r="N6400" s="3109"/>
      <c r="P6400" s="2659"/>
    </row>
    <row r="6401" spans="12:16" s="3107" customFormat="1">
      <c r="L6401" s="3109"/>
      <c r="M6401" s="3109"/>
      <c r="N6401" s="3109"/>
      <c r="P6401" s="2659"/>
    </row>
    <row r="6402" spans="12:16" s="3107" customFormat="1">
      <c r="L6402" s="3109"/>
      <c r="M6402" s="3109"/>
      <c r="N6402" s="3109"/>
      <c r="P6402" s="2659"/>
    </row>
    <row r="6403" spans="12:16" s="3107" customFormat="1">
      <c r="L6403" s="3109"/>
      <c r="M6403" s="3109"/>
      <c r="N6403" s="3109"/>
      <c r="P6403" s="2659"/>
    </row>
    <row r="6404" spans="12:16" s="3107" customFormat="1">
      <c r="L6404" s="3109"/>
      <c r="M6404" s="3109"/>
      <c r="N6404" s="3109"/>
      <c r="P6404" s="2659"/>
    </row>
    <row r="6405" spans="12:16" s="3107" customFormat="1">
      <c r="L6405" s="3109"/>
      <c r="M6405" s="3109"/>
      <c r="N6405" s="3109"/>
      <c r="P6405" s="2659"/>
    </row>
    <row r="6406" spans="12:16" s="3107" customFormat="1">
      <c r="L6406" s="3109"/>
      <c r="M6406" s="3109"/>
      <c r="N6406" s="3109"/>
      <c r="P6406" s="2659"/>
    </row>
    <row r="6407" spans="12:16" s="3107" customFormat="1">
      <c r="L6407" s="3109"/>
      <c r="M6407" s="3109"/>
      <c r="N6407" s="3109"/>
      <c r="P6407" s="2659"/>
    </row>
    <row r="6408" spans="12:16" s="3107" customFormat="1">
      <c r="L6408" s="3109"/>
      <c r="M6408" s="3109"/>
      <c r="N6408" s="3109"/>
      <c r="P6408" s="2659"/>
    </row>
    <row r="6409" spans="12:16" s="3107" customFormat="1">
      <c r="L6409" s="3109"/>
      <c r="M6409" s="3109"/>
      <c r="N6409" s="3109"/>
      <c r="P6409" s="2659"/>
    </row>
    <row r="6410" spans="12:16" s="3107" customFormat="1">
      <c r="L6410" s="3109"/>
      <c r="M6410" s="3109"/>
      <c r="N6410" s="3109"/>
      <c r="P6410" s="2659"/>
    </row>
    <row r="6411" spans="12:16" s="3107" customFormat="1">
      <c r="L6411" s="3109"/>
      <c r="M6411" s="3109"/>
      <c r="N6411" s="3109"/>
      <c r="P6411" s="2659"/>
    </row>
    <row r="6412" spans="12:16" s="3107" customFormat="1">
      <c r="L6412" s="3109"/>
      <c r="M6412" s="3109"/>
      <c r="N6412" s="3109"/>
      <c r="P6412" s="2659"/>
    </row>
    <row r="6413" spans="12:16" s="3107" customFormat="1">
      <c r="L6413" s="3109"/>
      <c r="M6413" s="3109"/>
      <c r="N6413" s="3109"/>
      <c r="P6413" s="2659"/>
    </row>
    <row r="6414" spans="12:16" s="3107" customFormat="1">
      <c r="L6414" s="3109"/>
      <c r="M6414" s="3109"/>
      <c r="N6414" s="3109"/>
      <c r="P6414" s="2659"/>
    </row>
    <row r="6415" spans="12:16" s="3107" customFormat="1">
      <c r="L6415" s="3109"/>
      <c r="M6415" s="3109"/>
      <c r="N6415" s="3109"/>
      <c r="P6415" s="2659"/>
    </row>
    <row r="6416" spans="12:16" s="3107" customFormat="1">
      <c r="L6416" s="3109"/>
      <c r="M6416" s="3109"/>
      <c r="N6416" s="3109"/>
      <c r="P6416" s="2659"/>
    </row>
    <row r="6417" spans="12:16" s="3107" customFormat="1">
      <c r="L6417" s="3109"/>
      <c r="M6417" s="3109"/>
      <c r="N6417" s="3109"/>
      <c r="P6417" s="2659"/>
    </row>
    <row r="6418" spans="12:16" s="3107" customFormat="1">
      <c r="L6418" s="3109"/>
      <c r="M6418" s="3109"/>
      <c r="N6418" s="3109"/>
      <c r="P6418" s="2659"/>
    </row>
    <row r="6419" spans="12:16" s="3107" customFormat="1">
      <c r="L6419" s="3109"/>
      <c r="M6419" s="3109"/>
      <c r="N6419" s="3109"/>
      <c r="P6419" s="2659"/>
    </row>
    <row r="6420" spans="12:16" s="3107" customFormat="1">
      <c r="L6420" s="3109"/>
      <c r="M6420" s="3109"/>
      <c r="N6420" s="3109"/>
      <c r="P6420" s="2659"/>
    </row>
    <row r="6421" spans="12:16" s="3107" customFormat="1">
      <c r="L6421" s="3109"/>
      <c r="M6421" s="3109"/>
      <c r="N6421" s="3109"/>
      <c r="P6421" s="2659"/>
    </row>
    <row r="6422" spans="12:16" s="3107" customFormat="1">
      <c r="L6422" s="3109"/>
      <c r="M6422" s="3109"/>
      <c r="N6422" s="3109"/>
      <c r="P6422" s="2659"/>
    </row>
    <row r="6423" spans="12:16" s="3107" customFormat="1">
      <c r="L6423" s="3109"/>
      <c r="M6423" s="3109"/>
      <c r="N6423" s="3109"/>
      <c r="P6423" s="2659"/>
    </row>
    <row r="6424" spans="12:16" s="3107" customFormat="1">
      <c r="L6424" s="3109"/>
      <c r="M6424" s="3109"/>
      <c r="N6424" s="3109"/>
      <c r="P6424" s="2659"/>
    </row>
    <row r="6425" spans="12:16" s="3107" customFormat="1">
      <c r="L6425" s="3109"/>
      <c r="M6425" s="3109"/>
      <c r="N6425" s="3109"/>
      <c r="P6425" s="2659"/>
    </row>
    <row r="6426" spans="12:16" s="3107" customFormat="1">
      <c r="L6426" s="3109"/>
      <c r="M6426" s="3109"/>
      <c r="N6426" s="3109"/>
      <c r="P6426" s="2659"/>
    </row>
    <row r="6427" spans="12:16" s="3107" customFormat="1">
      <c r="L6427" s="3109"/>
      <c r="M6427" s="3109"/>
      <c r="N6427" s="3109"/>
      <c r="P6427" s="2659"/>
    </row>
    <row r="6428" spans="12:16" s="3107" customFormat="1">
      <c r="L6428" s="3109"/>
      <c r="M6428" s="3109"/>
      <c r="N6428" s="3109"/>
      <c r="P6428" s="2659"/>
    </row>
    <row r="6429" spans="12:16" s="3107" customFormat="1">
      <c r="L6429" s="3109"/>
      <c r="M6429" s="3109"/>
      <c r="N6429" s="3109"/>
      <c r="P6429" s="2659"/>
    </row>
    <row r="6430" spans="12:16" s="3107" customFormat="1">
      <c r="L6430" s="3109"/>
      <c r="M6430" s="3109"/>
      <c r="N6430" s="3109"/>
      <c r="P6430" s="2659"/>
    </row>
    <row r="6431" spans="12:16" s="3107" customFormat="1">
      <c r="L6431" s="3109"/>
      <c r="M6431" s="3109"/>
      <c r="N6431" s="3109"/>
      <c r="P6431" s="2659"/>
    </row>
    <row r="6432" spans="12:16" s="3107" customFormat="1">
      <c r="L6432" s="3109"/>
      <c r="M6432" s="3109"/>
      <c r="N6432" s="3109"/>
      <c r="P6432" s="2659"/>
    </row>
    <row r="6433" spans="12:16" s="3107" customFormat="1">
      <c r="L6433" s="3109"/>
      <c r="M6433" s="3109"/>
      <c r="N6433" s="3109"/>
      <c r="P6433" s="2659"/>
    </row>
    <row r="6434" spans="12:16" s="3107" customFormat="1">
      <c r="L6434" s="3109"/>
      <c r="M6434" s="3109"/>
      <c r="N6434" s="3109"/>
      <c r="P6434" s="2659"/>
    </row>
    <row r="6435" spans="12:16" s="3107" customFormat="1">
      <c r="L6435" s="3109"/>
      <c r="M6435" s="3109"/>
      <c r="N6435" s="3109"/>
      <c r="P6435" s="2659"/>
    </row>
    <row r="6436" spans="12:16" s="3107" customFormat="1">
      <c r="L6436" s="3109"/>
      <c r="M6436" s="3109"/>
      <c r="N6436" s="3109"/>
      <c r="P6436" s="2659"/>
    </row>
    <row r="6437" spans="12:16" s="3107" customFormat="1">
      <c r="L6437" s="3109"/>
      <c r="M6437" s="3109"/>
      <c r="N6437" s="3109"/>
      <c r="P6437" s="2659"/>
    </row>
    <row r="6438" spans="12:16" s="3107" customFormat="1">
      <c r="L6438" s="3109"/>
      <c r="M6438" s="3109"/>
      <c r="N6438" s="3109"/>
      <c r="P6438" s="2659"/>
    </row>
    <row r="6439" spans="12:16" s="3107" customFormat="1">
      <c r="L6439" s="3109"/>
      <c r="M6439" s="3109"/>
      <c r="N6439" s="3109"/>
      <c r="P6439" s="2659"/>
    </row>
    <row r="6440" spans="12:16" s="3107" customFormat="1">
      <c r="L6440" s="3109"/>
      <c r="M6440" s="3109"/>
      <c r="N6440" s="3109"/>
      <c r="P6440" s="2659"/>
    </row>
    <row r="6441" spans="12:16" s="3107" customFormat="1">
      <c r="L6441" s="3109"/>
      <c r="M6441" s="3109"/>
      <c r="N6441" s="3109"/>
      <c r="P6441" s="2659"/>
    </row>
    <row r="6442" spans="12:16" s="3107" customFormat="1">
      <c r="L6442" s="3109"/>
      <c r="M6442" s="3109"/>
      <c r="N6442" s="3109"/>
      <c r="P6442" s="2659"/>
    </row>
    <row r="6443" spans="12:16" s="3107" customFormat="1">
      <c r="L6443" s="3109"/>
      <c r="M6443" s="3109"/>
      <c r="N6443" s="3109"/>
      <c r="P6443" s="2659"/>
    </row>
    <row r="6444" spans="12:16" s="3107" customFormat="1">
      <c r="L6444" s="3109"/>
      <c r="M6444" s="3109"/>
      <c r="N6444" s="3109"/>
      <c r="P6444" s="2659"/>
    </row>
    <row r="6445" spans="12:16" s="3107" customFormat="1">
      <c r="L6445" s="3109"/>
      <c r="M6445" s="3109"/>
      <c r="N6445" s="3109"/>
      <c r="P6445" s="2659"/>
    </row>
    <row r="6446" spans="12:16" s="3107" customFormat="1">
      <c r="L6446" s="3109"/>
      <c r="M6446" s="3109"/>
      <c r="N6446" s="3109"/>
      <c r="P6446" s="2659"/>
    </row>
    <row r="6447" spans="12:16" s="3107" customFormat="1">
      <c r="L6447" s="3109"/>
      <c r="M6447" s="3109"/>
      <c r="N6447" s="3109"/>
      <c r="P6447" s="2659"/>
    </row>
    <row r="6448" spans="12:16" s="3107" customFormat="1">
      <c r="L6448" s="3109"/>
      <c r="M6448" s="3109"/>
      <c r="N6448" s="3109"/>
      <c r="P6448" s="2659"/>
    </row>
    <row r="6449" spans="12:16" s="3107" customFormat="1">
      <c r="L6449" s="3109"/>
      <c r="M6449" s="3109"/>
      <c r="N6449" s="3109"/>
      <c r="P6449" s="2659"/>
    </row>
    <row r="6450" spans="12:16" s="3107" customFormat="1">
      <c r="L6450" s="3109"/>
      <c r="M6450" s="3109"/>
      <c r="N6450" s="3109"/>
      <c r="P6450" s="2659"/>
    </row>
    <row r="6451" spans="12:16" s="3107" customFormat="1">
      <c r="L6451" s="3109"/>
      <c r="M6451" s="3109"/>
      <c r="N6451" s="3109"/>
      <c r="P6451" s="2659"/>
    </row>
    <row r="6452" spans="12:16" s="3107" customFormat="1">
      <c r="L6452" s="3109"/>
      <c r="M6452" s="3109"/>
      <c r="N6452" s="3109"/>
      <c r="P6452" s="2659"/>
    </row>
    <row r="6453" spans="12:16" s="3107" customFormat="1">
      <c r="L6453" s="3109"/>
      <c r="M6453" s="3109"/>
      <c r="N6453" s="3109"/>
      <c r="P6453" s="2659"/>
    </row>
    <row r="6454" spans="12:16" s="3107" customFormat="1">
      <c r="L6454" s="3109"/>
      <c r="M6454" s="3109"/>
      <c r="N6454" s="3109"/>
      <c r="P6454" s="2659"/>
    </row>
    <row r="6455" spans="12:16" s="3107" customFormat="1">
      <c r="L6455" s="3109"/>
      <c r="M6455" s="3109"/>
      <c r="N6455" s="3109"/>
      <c r="P6455" s="2659"/>
    </row>
    <row r="6456" spans="12:16" s="3107" customFormat="1">
      <c r="L6456" s="3109"/>
      <c r="M6456" s="3109"/>
      <c r="N6456" s="3109"/>
      <c r="P6456" s="2659"/>
    </row>
    <row r="6457" spans="12:16" s="3107" customFormat="1">
      <c r="L6457" s="3109"/>
      <c r="M6457" s="3109"/>
      <c r="N6457" s="3109"/>
      <c r="P6457" s="2659"/>
    </row>
    <row r="6458" spans="12:16" s="3107" customFormat="1">
      <c r="L6458" s="3109"/>
      <c r="M6458" s="3109"/>
      <c r="N6458" s="3109"/>
      <c r="P6458" s="2659"/>
    </row>
    <row r="6459" spans="12:16" s="3107" customFormat="1">
      <c r="L6459" s="3109"/>
      <c r="M6459" s="3109"/>
      <c r="N6459" s="3109"/>
      <c r="P6459" s="2659"/>
    </row>
    <row r="6460" spans="12:16" s="3107" customFormat="1">
      <c r="L6460" s="3109"/>
      <c r="M6460" s="3109"/>
      <c r="N6460" s="3109"/>
      <c r="P6460" s="2659"/>
    </row>
    <row r="6461" spans="12:16" s="3107" customFormat="1">
      <c r="L6461" s="3109"/>
      <c r="M6461" s="3109"/>
      <c r="N6461" s="3109"/>
      <c r="P6461" s="2659"/>
    </row>
    <row r="6462" spans="12:16" s="3107" customFormat="1">
      <c r="L6462" s="3109"/>
      <c r="M6462" s="3109"/>
      <c r="N6462" s="3109"/>
      <c r="P6462" s="2659"/>
    </row>
    <row r="6463" spans="12:16" s="3107" customFormat="1">
      <c r="L6463" s="3109"/>
      <c r="M6463" s="3109"/>
      <c r="N6463" s="3109"/>
      <c r="P6463" s="2659"/>
    </row>
    <row r="6464" spans="12:16" s="3107" customFormat="1">
      <c r="L6464" s="3109"/>
      <c r="M6464" s="3109"/>
      <c r="N6464" s="3109"/>
      <c r="P6464" s="2659"/>
    </row>
    <row r="6465" spans="12:16" s="3107" customFormat="1">
      <c r="L6465" s="3109"/>
      <c r="M6465" s="3109"/>
      <c r="N6465" s="3109"/>
      <c r="P6465" s="2659"/>
    </row>
    <row r="6466" spans="12:16" s="3107" customFormat="1">
      <c r="L6466" s="3109"/>
      <c r="M6466" s="3109"/>
      <c r="N6466" s="3109"/>
      <c r="P6466" s="2659"/>
    </row>
    <row r="6467" spans="12:16" s="3107" customFormat="1">
      <c r="L6467" s="3109"/>
      <c r="M6467" s="3109"/>
      <c r="N6467" s="3109"/>
      <c r="P6467" s="2659"/>
    </row>
    <row r="6468" spans="12:16" s="3107" customFormat="1">
      <c r="L6468" s="3109"/>
      <c r="M6468" s="3109"/>
      <c r="N6468" s="3109"/>
      <c r="P6468" s="2659"/>
    </row>
    <row r="6469" spans="12:16" s="3107" customFormat="1">
      <c r="L6469" s="3109"/>
      <c r="M6469" s="3109"/>
      <c r="N6469" s="3109"/>
      <c r="P6469" s="2659"/>
    </row>
    <row r="6470" spans="12:16" s="3107" customFormat="1">
      <c r="L6470" s="3109"/>
      <c r="M6470" s="3109"/>
      <c r="N6470" s="3109"/>
      <c r="P6470" s="2659"/>
    </row>
    <row r="6471" spans="12:16" s="3107" customFormat="1">
      <c r="L6471" s="3109"/>
      <c r="M6471" s="3109"/>
      <c r="N6471" s="3109"/>
      <c r="P6471" s="2659"/>
    </row>
    <row r="6472" spans="12:16" s="3107" customFormat="1">
      <c r="L6472" s="3109"/>
      <c r="M6472" s="3109"/>
      <c r="N6472" s="3109"/>
      <c r="P6472" s="2659"/>
    </row>
    <row r="6473" spans="12:16" s="3107" customFormat="1">
      <c r="L6473" s="3109"/>
      <c r="M6473" s="3109"/>
      <c r="N6473" s="3109"/>
      <c r="P6473" s="2659"/>
    </row>
    <row r="6474" spans="12:16" s="3107" customFormat="1">
      <c r="L6474" s="3109"/>
      <c r="M6474" s="3109"/>
      <c r="N6474" s="3109"/>
      <c r="P6474" s="2659"/>
    </row>
    <row r="6475" spans="12:16" s="3107" customFormat="1">
      <c r="L6475" s="3109"/>
      <c r="M6475" s="3109"/>
      <c r="N6475" s="3109"/>
      <c r="P6475" s="2659"/>
    </row>
    <row r="6476" spans="12:16" s="3107" customFormat="1">
      <c r="L6476" s="3109"/>
      <c r="M6476" s="3109"/>
      <c r="N6476" s="3109"/>
      <c r="P6476" s="2659"/>
    </row>
    <row r="6477" spans="12:16" s="3107" customFormat="1">
      <c r="L6477" s="3109"/>
      <c r="M6477" s="3109"/>
      <c r="N6477" s="3109"/>
      <c r="P6477" s="2659"/>
    </row>
    <row r="6478" spans="12:16" s="3107" customFormat="1">
      <c r="L6478" s="3109"/>
      <c r="M6478" s="3109"/>
      <c r="N6478" s="3109"/>
      <c r="P6478" s="2659"/>
    </row>
    <row r="6479" spans="12:16" s="3107" customFormat="1">
      <c r="L6479" s="3109"/>
      <c r="M6479" s="3109"/>
      <c r="N6479" s="3109"/>
      <c r="P6479" s="2659"/>
    </row>
    <row r="6480" spans="12:16" s="3107" customFormat="1">
      <c r="L6480" s="3109"/>
      <c r="M6480" s="3109"/>
      <c r="N6480" s="3109"/>
      <c r="P6480" s="2659"/>
    </row>
    <row r="6481" spans="12:16" s="3107" customFormat="1">
      <c r="L6481" s="3109"/>
      <c r="M6481" s="3109"/>
      <c r="N6481" s="3109"/>
      <c r="P6481" s="2659"/>
    </row>
    <row r="6482" spans="12:16" s="3107" customFormat="1">
      <c r="L6482" s="3109"/>
      <c r="M6482" s="3109"/>
      <c r="N6482" s="3109"/>
      <c r="P6482" s="2659"/>
    </row>
    <row r="6483" spans="12:16" s="3107" customFormat="1">
      <c r="L6483" s="3109"/>
      <c r="M6483" s="3109"/>
      <c r="N6483" s="3109"/>
      <c r="P6483" s="2659"/>
    </row>
    <row r="6484" spans="12:16" s="3107" customFormat="1">
      <c r="L6484" s="3109"/>
      <c r="M6484" s="3109"/>
      <c r="N6484" s="3109"/>
      <c r="P6484" s="2659"/>
    </row>
    <row r="6485" spans="12:16" s="3107" customFormat="1">
      <c r="L6485" s="3109"/>
      <c r="M6485" s="3109"/>
      <c r="N6485" s="3109"/>
      <c r="P6485" s="2659"/>
    </row>
    <row r="6486" spans="12:16" s="3107" customFormat="1">
      <c r="L6486" s="3109"/>
      <c r="M6486" s="3109"/>
      <c r="N6486" s="3109"/>
      <c r="P6486" s="2659"/>
    </row>
    <row r="6487" spans="12:16" s="3107" customFormat="1">
      <c r="L6487" s="3109"/>
      <c r="M6487" s="3109"/>
      <c r="N6487" s="3109"/>
      <c r="P6487" s="2659"/>
    </row>
    <row r="6488" spans="12:16" s="3107" customFormat="1">
      <c r="L6488" s="3109"/>
      <c r="M6488" s="3109"/>
      <c r="N6488" s="3109"/>
      <c r="P6488" s="2659"/>
    </row>
    <row r="6489" spans="12:16" s="3107" customFormat="1">
      <c r="L6489" s="3109"/>
      <c r="M6489" s="3109"/>
      <c r="N6489" s="3109"/>
      <c r="P6489" s="2659"/>
    </row>
    <row r="6490" spans="12:16" s="3107" customFormat="1">
      <c r="L6490" s="3109"/>
      <c r="M6490" s="3109"/>
      <c r="N6490" s="3109"/>
      <c r="P6490" s="2659"/>
    </row>
    <row r="6491" spans="12:16" s="3107" customFormat="1">
      <c r="L6491" s="3109"/>
      <c r="M6491" s="3109"/>
      <c r="N6491" s="3109"/>
      <c r="P6491" s="2659"/>
    </row>
    <row r="6492" spans="12:16" s="3107" customFormat="1">
      <c r="L6492" s="3109"/>
      <c r="M6492" s="3109"/>
      <c r="N6492" s="3109"/>
      <c r="P6492" s="2659"/>
    </row>
    <row r="6493" spans="12:16" s="3107" customFormat="1">
      <c r="L6493" s="3109"/>
      <c r="M6493" s="3109"/>
      <c r="N6493" s="3109"/>
      <c r="P6493" s="2659"/>
    </row>
    <row r="6494" spans="12:16" s="3107" customFormat="1">
      <c r="L6494" s="3109"/>
      <c r="M6494" s="3109"/>
      <c r="N6494" s="3109"/>
      <c r="P6494" s="2659"/>
    </row>
    <row r="6495" spans="12:16" s="3107" customFormat="1">
      <c r="L6495" s="3109"/>
      <c r="M6495" s="3109"/>
      <c r="N6495" s="3109"/>
      <c r="P6495" s="2659"/>
    </row>
    <row r="6496" spans="12:16" s="3107" customFormat="1">
      <c r="L6496" s="3109"/>
      <c r="M6496" s="3109"/>
      <c r="N6496" s="3109"/>
      <c r="P6496" s="2659"/>
    </row>
    <row r="6497" spans="12:16" s="3107" customFormat="1">
      <c r="L6497" s="3109"/>
      <c r="M6497" s="3109"/>
      <c r="N6497" s="3109"/>
      <c r="P6497" s="2659"/>
    </row>
    <row r="6498" spans="12:16" s="3107" customFormat="1">
      <c r="L6498" s="3109"/>
      <c r="M6498" s="3109"/>
      <c r="N6498" s="3109"/>
      <c r="P6498" s="2659"/>
    </row>
    <row r="6499" spans="12:16" s="3107" customFormat="1">
      <c r="L6499" s="3109"/>
      <c r="M6499" s="3109"/>
      <c r="N6499" s="3109"/>
      <c r="P6499" s="2659"/>
    </row>
    <row r="6500" spans="12:16" s="3107" customFormat="1">
      <c r="L6500" s="3109"/>
      <c r="M6500" s="3109"/>
      <c r="N6500" s="3109"/>
      <c r="P6500" s="2659"/>
    </row>
    <row r="6501" spans="12:16" s="3107" customFormat="1">
      <c r="L6501" s="3109"/>
      <c r="M6501" s="3109"/>
      <c r="N6501" s="3109"/>
      <c r="P6501" s="2659"/>
    </row>
    <row r="6502" spans="12:16" s="3107" customFormat="1">
      <c r="L6502" s="3109"/>
      <c r="M6502" s="3109"/>
      <c r="N6502" s="3109"/>
      <c r="P6502" s="2659"/>
    </row>
    <row r="6503" spans="12:16" s="3107" customFormat="1">
      <c r="L6503" s="3109"/>
      <c r="M6503" s="3109"/>
      <c r="N6503" s="3109"/>
      <c r="P6503" s="2659"/>
    </row>
    <row r="6504" spans="12:16" s="3107" customFormat="1">
      <c r="L6504" s="3109"/>
      <c r="M6504" s="3109"/>
      <c r="N6504" s="3109"/>
      <c r="P6504" s="2659"/>
    </row>
    <row r="6505" spans="12:16" s="3107" customFormat="1">
      <c r="L6505" s="3109"/>
      <c r="M6505" s="3109"/>
      <c r="N6505" s="3109"/>
      <c r="P6505" s="2659"/>
    </row>
    <row r="6506" spans="12:16" s="3107" customFormat="1">
      <c r="L6506" s="3109"/>
      <c r="M6506" s="3109"/>
      <c r="N6506" s="3109"/>
      <c r="P6506" s="2659"/>
    </row>
    <row r="6507" spans="12:16" s="3107" customFormat="1">
      <c r="L6507" s="3109"/>
      <c r="M6507" s="3109"/>
      <c r="N6507" s="3109"/>
      <c r="P6507" s="2659"/>
    </row>
    <row r="6508" spans="12:16" s="3107" customFormat="1">
      <c r="L6508" s="3109"/>
      <c r="M6508" s="3109"/>
      <c r="N6508" s="3109"/>
      <c r="P6508" s="2659"/>
    </row>
    <row r="6509" spans="12:16" s="3107" customFormat="1">
      <c r="L6509" s="3109"/>
      <c r="M6509" s="3109"/>
      <c r="N6509" s="3109"/>
      <c r="P6509" s="2659"/>
    </row>
    <row r="6510" spans="12:16" s="3107" customFormat="1">
      <c r="L6510" s="3109"/>
      <c r="M6510" s="3109"/>
      <c r="N6510" s="3109"/>
      <c r="P6510" s="2659"/>
    </row>
    <row r="6511" spans="12:16" s="3107" customFormat="1">
      <c r="L6511" s="3109"/>
      <c r="M6511" s="3109"/>
      <c r="N6511" s="3109"/>
      <c r="P6511" s="2659"/>
    </row>
    <row r="6512" spans="12:16" s="3107" customFormat="1">
      <c r="L6512" s="3109"/>
      <c r="M6512" s="3109"/>
      <c r="N6512" s="3109"/>
      <c r="P6512" s="2659"/>
    </row>
    <row r="6513" spans="12:16" s="3107" customFormat="1">
      <c r="L6513" s="3109"/>
      <c r="M6513" s="3109"/>
      <c r="N6513" s="3109"/>
      <c r="P6513" s="2659"/>
    </row>
    <row r="6514" spans="12:16" s="3107" customFormat="1">
      <c r="L6514" s="3109"/>
      <c r="M6514" s="3109"/>
      <c r="N6514" s="3109"/>
      <c r="P6514" s="2659"/>
    </row>
    <row r="6515" spans="12:16" s="3107" customFormat="1">
      <c r="L6515" s="3109"/>
      <c r="M6515" s="3109"/>
      <c r="N6515" s="3109"/>
      <c r="P6515" s="2659"/>
    </row>
    <row r="6516" spans="12:16" s="3107" customFormat="1">
      <c r="L6516" s="3109"/>
      <c r="M6516" s="3109"/>
      <c r="N6516" s="3109"/>
      <c r="P6516" s="2659"/>
    </row>
    <row r="6517" spans="12:16" s="3107" customFormat="1">
      <c r="L6517" s="3109"/>
      <c r="M6517" s="3109"/>
      <c r="N6517" s="3109"/>
      <c r="P6517" s="2659"/>
    </row>
    <row r="6518" spans="12:16" s="3107" customFormat="1">
      <c r="L6518" s="3109"/>
      <c r="M6518" s="3109"/>
      <c r="N6518" s="3109"/>
      <c r="P6518" s="2659"/>
    </row>
    <row r="6519" spans="12:16" s="3107" customFormat="1">
      <c r="L6519" s="3109"/>
      <c r="M6519" s="3109"/>
      <c r="N6519" s="3109"/>
      <c r="P6519" s="2659"/>
    </row>
    <row r="6520" spans="12:16" s="3107" customFormat="1">
      <c r="L6520" s="3109"/>
      <c r="M6520" s="3109"/>
      <c r="N6520" s="3109"/>
      <c r="P6520" s="2659"/>
    </row>
    <row r="6521" spans="12:16" s="3107" customFormat="1">
      <c r="L6521" s="3109"/>
      <c r="M6521" s="3109"/>
      <c r="N6521" s="3109"/>
      <c r="P6521" s="2659"/>
    </row>
    <row r="6522" spans="12:16" s="3107" customFormat="1">
      <c r="L6522" s="3109"/>
      <c r="M6522" s="3109"/>
      <c r="N6522" s="3109"/>
      <c r="P6522" s="2659"/>
    </row>
    <row r="6523" spans="12:16" s="3107" customFormat="1">
      <c r="L6523" s="3109"/>
      <c r="M6523" s="3109"/>
      <c r="N6523" s="3109"/>
      <c r="P6523" s="2659"/>
    </row>
    <row r="6524" spans="12:16" s="3107" customFormat="1">
      <c r="L6524" s="3109"/>
      <c r="M6524" s="3109"/>
      <c r="N6524" s="3109"/>
      <c r="P6524" s="2659"/>
    </row>
    <row r="6525" spans="12:16" s="3107" customFormat="1">
      <c r="L6525" s="3109"/>
      <c r="M6525" s="3109"/>
      <c r="N6525" s="3109"/>
      <c r="P6525" s="2659"/>
    </row>
    <row r="6526" spans="12:16" s="3107" customFormat="1">
      <c r="L6526" s="3109"/>
      <c r="M6526" s="3109"/>
      <c r="N6526" s="3109"/>
      <c r="P6526" s="2659"/>
    </row>
    <row r="6527" spans="12:16" s="3107" customFormat="1">
      <c r="L6527" s="3109"/>
      <c r="M6527" s="3109"/>
      <c r="N6527" s="3109"/>
      <c r="P6527" s="2659"/>
    </row>
    <row r="6528" spans="12:16" s="3107" customFormat="1">
      <c r="L6528" s="3109"/>
      <c r="M6528" s="3109"/>
      <c r="N6528" s="3109"/>
      <c r="P6528" s="2659"/>
    </row>
    <row r="6529" spans="12:16" s="3107" customFormat="1">
      <c r="L6529" s="3109"/>
      <c r="M6529" s="3109"/>
      <c r="N6529" s="3109"/>
      <c r="P6529" s="2659"/>
    </row>
    <row r="6530" spans="12:16" s="3107" customFormat="1">
      <c r="L6530" s="3109"/>
      <c r="M6530" s="3109"/>
      <c r="N6530" s="3109"/>
      <c r="P6530" s="2659"/>
    </row>
    <row r="6531" spans="12:16" s="3107" customFormat="1">
      <c r="L6531" s="3109"/>
      <c r="M6531" s="3109"/>
      <c r="N6531" s="3109"/>
      <c r="P6531" s="2659"/>
    </row>
    <row r="6532" spans="12:16" s="3107" customFormat="1">
      <c r="L6532" s="3109"/>
      <c r="M6532" s="3109"/>
      <c r="N6532" s="3109"/>
      <c r="P6532" s="2659"/>
    </row>
    <row r="6533" spans="12:16" s="3107" customFormat="1">
      <c r="L6533" s="3109"/>
      <c r="M6533" s="3109"/>
      <c r="N6533" s="3109"/>
      <c r="P6533" s="2659"/>
    </row>
    <row r="6534" spans="12:16" s="3107" customFormat="1">
      <c r="L6534" s="3109"/>
      <c r="M6534" s="3109"/>
      <c r="N6534" s="3109"/>
      <c r="P6534" s="2659"/>
    </row>
    <row r="6535" spans="12:16" s="3107" customFormat="1">
      <c r="L6535" s="3109"/>
      <c r="M6535" s="3109"/>
      <c r="N6535" s="3109"/>
      <c r="P6535" s="2659"/>
    </row>
    <row r="6536" spans="12:16" s="3107" customFormat="1">
      <c r="L6536" s="3109"/>
      <c r="M6536" s="3109"/>
      <c r="N6536" s="3109"/>
      <c r="P6536" s="2659"/>
    </row>
    <row r="6537" spans="12:16" s="3107" customFormat="1">
      <c r="L6537" s="3109"/>
      <c r="M6537" s="3109"/>
      <c r="N6537" s="3109"/>
      <c r="P6537" s="2659"/>
    </row>
    <row r="6538" spans="12:16" s="3107" customFormat="1">
      <c r="L6538" s="3109"/>
      <c r="M6538" s="3109"/>
      <c r="N6538" s="3109"/>
      <c r="P6538" s="2659"/>
    </row>
    <row r="6539" spans="12:16" s="3107" customFormat="1">
      <c r="L6539" s="3109"/>
      <c r="M6539" s="3109"/>
      <c r="N6539" s="3109"/>
      <c r="P6539" s="2659"/>
    </row>
    <row r="6540" spans="12:16" s="3107" customFormat="1">
      <c r="L6540" s="3109"/>
      <c r="M6540" s="3109"/>
      <c r="N6540" s="3109"/>
      <c r="P6540" s="2659"/>
    </row>
    <row r="6541" spans="12:16" s="3107" customFormat="1">
      <c r="L6541" s="3109"/>
      <c r="M6541" s="3109"/>
      <c r="N6541" s="3109"/>
      <c r="P6541" s="2659"/>
    </row>
    <row r="6542" spans="12:16" s="3107" customFormat="1">
      <c r="L6542" s="3109"/>
      <c r="M6542" s="3109"/>
      <c r="N6542" s="3109"/>
      <c r="P6542" s="2659"/>
    </row>
    <row r="6543" spans="12:16" s="3107" customFormat="1">
      <c r="L6543" s="3109"/>
      <c r="M6543" s="3109"/>
      <c r="N6543" s="3109"/>
      <c r="P6543" s="2659"/>
    </row>
    <row r="6544" spans="12:16" s="3107" customFormat="1">
      <c r="L6544" s="3109"/>
      <c r="M6544" s="3109"/>
      <c r="N6544" s="3109"/>
      <c r="P6544" s="2659"/>
    </row>
    <row r="6545" spans="12:16" s="3107" customFormat="1">
      <c r="L6545" s="3109"/>
      <c r="M6545" s="3109"/>
      <c r="N6545" s="3109"/>
      <c r="P6545" s="2659"/>
    </row>
    <row r="6546" spans="12:16" s="3107" customFormat="1">
      <c r="L6546" s="3109"/>
      <c r="M6546" s="3109"/>
      <c r="N6546" s="3109"/>
      <c r="P6546" s="2659"/>
    </row>
    <row r="6547" spans="12:16" s="3107" customFormat="1">
      <c r="L6547" s="3109"/>
      <c r="M6547" s="3109"/>
      <c r="N6547" s="3109"/>
      <c r="P6547" s="2659"/>
    </row>
    <row r="6548" spans="12:16" s="3107" customFormat="1">
      <c r="L6548" s="3109"/>
      <c r="M6548" s="3109"/>
      <c r="N6548" s="3109"/>
      <c r="P6548" s="2659"/>
    </row>
    <row r="6549" spans="12:16" s="3107" customFormat="1">
      <c r="L6549" s="3109"/>
      <c r="M6549" s="3109"/>
      <c r="N6549" s="3109"/>
      <c r="P6549" s="2659"/>
    </row>
    <row r="6550" spans="12:16" s="3107" customFormat="1">
      <c r="L6550" s="3109"/>
      <c r="M6550" s="3109"/>
      <c r="N6550" s="3109"/>
      <c r="P6550" s="2659"/>
    </row>
    <row r="6551" spans="12:16" s="3107" customFormat="1">
      <c r="L6551" s="3109"/>
      <c r="M6551" s="3109"/>
      <c r="N6551" s="3109"/>
      <c r="P6551" s="2659"/>
    </row>
    <row r="6552" spans="12:16" s="3107" customFormat="1">
      <c r="L6552" s="3109"/>
      <c r="M6552" s="3109"/>
      <c r="N6552" s="3109"/>
      <c r="P6552" s="2659"/>
    </row>
    <row r="6553" spans="12:16" s="3107" customFormat="1">
      <c r="L6553" s="3109"/>
      <c r="M6553" s="3109"/>
      <c r="N6553" s="3109"/>
      <c r="P6553" s="2659"/>
    </row>
    <row r="6554" spans="12:16" s="3107" customFormat="1">
      <c r="L6554" s="3109"/>
      <c r="M6554" s="3109"/>
      <c r="N6554" s="3109"/>
      <c r="P6554" s="2659"/>
    </row>
    <row r="6555" spans="12:16" s="3107" customFormat="1">
      <c r="L6555" s="3109"/>
      <c r="M6555" s="3109"/>
      <c r="N6555" s="3109"/>
      <c r="P6555" s="2659"/>
    </row>
    <row r="6556" spans="12:16" s="3107" customFormat="1">
      <c r="L6556" s="3109"/>
      <c r="M6556" s="3109"/>
      <c r="N6556" s="3109"/>
      <c r="P6556" s="2659"/>
    </row>
    <row r="6557" spans="12:16" s="3107" customFormat="1">
      <c r="L6557" s="3109"/>
      <c r="M6557" s="3109"/>
      <c r="N6557" s="3109"/>
      <c r="P6557" s="2659"/>
    </row>
    <row r="6558" spans="12:16" s="3107" customFormat="1">
      <c r="L6558" s="3109"/>
      <c r="M6558" s="3109"/>
      <c r="N6558" s="3109"/>
      <c r="P6558" s="2659"/>
    </row>
    <row r="6559" spans="12:16" s="3107" customFormat="1">
      <c r="L6559" s="3109"/>
      <c r="M6559" s="3109"/>
      <c r="N6559" s="3109"/>
      <c r="P6559" s="2659"/>
    </row>
    <row r="6560" spans="12:16" s="3107" customFormat="1">
      <c r="L6560" s="3109"/>
      <c r="M6560" s="3109"/>
      <c r="N6560" s="3109"/>
      <c r="P6560" s="2659"/>
    </row>
    <row r="6561" spans="12:16" s="3107" customFormat="1">
      <c r="L6561" s="3109"/>
      <c r="M6561" s="3109"/>
      <c r="N6561" s="3109"/>
      <c r="P6561" s="2659"/>
    </row>
    <row r="6562" spans="12:16" s="3107" customFormat="1">
      <c r="L6562" s="3109"/>
      <c r="M6562" s="3109"/>
      <c r="N6562" s="3109"/>
      <c r="P6562" s="2659"/>
    </row>
    <row r="6563" spans="12:16" s="3107" customFormat="1">
      <c r="L6563" s="3109"/>
      <c r="M6563" s="3109"/>
      <c r="N6563" s="3109"/>
      <c r="P6563" s="2659"/>
    </row>
    <row r="6564" spans="12:16" s="3107" customFormat="1">
      <c r="L6564" s="3109"/>
      <c r="M6564" s="3109"/>
      <c r="N6564" s="3109"/>
      <c r="P6564" s="2659"/>
    </row>
    <row r="6565" spans="12:16" s="3107" customFormat="1">
      <c r="L6565" s="3109"/>
      <c r="M6565" s="3109"/>
      <c r="N6565" s="3109"/>
      <c r="P6565" s="2659"/>
    </row>
    <row r="6566" spans="12:16" s="3107" customFormat="1">
      <c r="L6566" s="3109"/>
      <c r="M6566" s="3109"/>
      <c r="N6566" s="3109"/>
      <c r="P6566" s="2659"/>
    </row>
    <row r="6567" spans="12:16" s="3107" customFormat="1">
      <c r="L6567" s="3109"/>
      <c r="M6567" s="3109"/>
      <c r="N6567" s="3109"/>
      <c r="P6567" s="2659"/>
    </row>
    <row r="6568" spans="12:16" s="3107" customFormat="1">
      <c r="L6568" s="3109"/>
      <c r="M6568" s="3109"/>
      <c r="N6568" s="3109"/>
      <c r="P6568" s="2659"/>
    </row>
    <row r="6569" spans="12:16" s="3107" customFormat="1">
      <c r="L6569" s="3109"/>
      <c r="M6569" s="3109"/>
      <c r="N6569" s="3109"/>
      <c r="P6569" s="2659"/>
    </row>
    <row r="6570" spans="12:16" s="3107" customFormat="1">
      <c r="L6570" s="3109"/>
      <c r="M6570" s="3109"/>
      <c r="N6570" s="3109"/>
      <c r="P6570" s="2659"/>
    </row>
    <row r="6571" spans="12:16" s="3107" customFormat="1">
      <c r="L6571" s="3109"/>
      <c r="M6571" s="3109"/>
      <c r="N6571" s="3109"/>
      <c r="P6571" s="2659"/>
    </row>
    <row r="6572" spans="12:16" s="3107" customFormat="1">
      <c r="L6572" s="3109"/>
      <c r="M6572" s="3109"/>
      <c r="N6572" s="3109"/>
      <c r="P6572" s="2659"/>
    </row>
    <row r="6573" spans="12:16" s="3107" customFormat="1">
      <c r="L6573" s="3109"/>
      <c r="M6573" s="3109"/>
      <c r="N6573" s="3109"/>
      <c r="P6573" s="2659"/>
    </row>
    <row r="6574" spans="12:16" s="3107" customFormat="1">
      <c r="L6574" s="3109"/>
      <c r="M6574" s="3109"/>
      <c r="N6574" s="3109"/>
      <c r="P6574" s="2659"/>
    </row>
    <row r="6575" spans="12:16" s="3107" customFormat="1">
      <c r="L6575" s="3109"/>
      <c r="M6575" s="3109"/>
      <c r="N6575" s="3109"/>
      <c r="P6575" s="2659"/>
    </row>
    <row r="6576" spans="12:16" s="3107" customFormat="1">
      <c r="L6576" s="3109"/>
      <c r="M6576" s="3109"/>
      <c r="N6576" s="3109"/>
      <c r="P6576" s="2659"/>
    </row>
    <row r="6577" spans="12:16" s="3107" customFormat="1">
      <c r="L6577" s="3109"/>
      <c r="M6577" s="3109"/>
      <c r="N6577" s="3109"/>
      <c r="P6577" s="2659"/>
    </row>
    <row r="6578" spans="12:16" s="3107" customFormat="1">
      <c r="L6578" s="3109"/>
      <c r="M6578" s="3109"/>
      <c r="N6578" s="3109"/>
      <c r="P6578" s="2659"/>
    </row>
    <row r="6579" spans="12:16" s="3107" customFormat="1">
      <c r="L6579" s="3109"/>
      <c r="M6579" s="3109"/>
      <c r="N6579" s="3109"/>
      <c r="P6579" s="2659"/>
    </row>
    <row r="6580" spans="12:16" s="3107" customFormat="1">
      <c r="L6580" s="3109"/>
      <c r="M6580" s="3109"/>
      <c r="N6580" s="3109"/>
      <c r="P6580" s="2659"/>
    </row>
    <row r="6581" spans="12:16" s="3107" customFormat="1">
      <c r="L6581" s="3109"/>
      <c r="M6581" s="3109"/>
      <c r="N6581" s="3109"/>
      <c r="P6581" s="2659"/>
    </row>
    <row r="6582" spans="12:16" s="3107" customFormat="1">
      <c r="L6582" s="3109"/>
      <c r="M6582" s="3109"/>
      <c r="N6582" s="3109"/>
      <c r="P6582" s="2659"/>
    </row>
    <row r="6583" spans="12:16" s="3107" customFormat="1">
      <c r="L6583" s="3109"/>
      <c r="M6583" s="3109"/>
      <c r="N6583" s="3109"/>
      <c r="P6583" s="2659"/>
    </row>
    <row r="6584" spans="12:16" s="3107" customFormat="1">
      <c r="L6584" s="3109"/>
      <c r="M6584" s="3109"/>
      <c r="N6584" s="3109"/>
      <c r="P6584" s="2659"/>
    </row>
    <row r="6585" spans="12:16" s="3107" customFormat="1">
      <c r="L6585" s="3109"/>
      <c r="M6585" s="3109"/>
      <c r="N6585" s="3109"/>
      <c r="P6585" s="2659"/>
    </row>
    <row r="6586" spans="12:16" s="3107" customFormat="1">
      <c r="L6586" s="3109"/>
      <c r="M6586" s="3109"/>
      <c r="N6586" s="3109"/>
      <c r="P6586" s="2659"/>
    </row>
    <row r="6587" spans="12:16" s="3107" customFormat="1">
      <c r="L6587" s="3109"/>
      <c r="M6587" s="3109"/>
      <c r="N6587" s="3109"/>
      <c r="P6587" s="2659"/>
    </row>
    <row r="6588" spans="12:16" s="3107" customFormat="1">
      <c r="L6588" s="3109"/>
      <c r="M6588" s="3109"/>
      <c r="N6588" s="3109"/>
      <c r="P6588" s="2659"/>
    </row>
    <row r="6589" spans="12:16" s="3107" customFormat="1">
      <c r="L6589" s="3109"/>
      <c r="M6589" s="3109"/>
      <c r="N6589" s="3109"/>
      <c r="P6589" s="2659"/>
    </row>
    <row r="6590" spans="12:16" s="3107" customFormat="1">
      <c r="L6590" s="3109"/>
      <c r="M6590" s="3109"/>
      <c r="N6590" s="3109"/>
      <c r="P6590" s="2659"/>
    </row>
    <row r="6591" spans="12:16" s="3107" customFormat="1">
      <c r="L6591" s="3109"/>
      <c r="M6591" s="3109"/>
      <c r="N6591" s="3109"/>
      <c r="P6591" s="2659"/>
    </row>
    <row r="6592" spans="12:16" s="3107" customFormat="1">
      <c r="L6592" s="3109"/>
      <c r="M6592" s="3109"/>
      <c r="N6592" s="3109"/>
      <c r="P6592" s="2659"/>
    </row>
    <row r="6593" spans="12:16" s="3107" customFormat="1">
      <c r="L6593" s="3109"/>
      <c r="M6593" s="3109"/>
      <c r="N6593" s="3109"/>
      <c r="P6593" s="2659"/>
    </row>
    <row r="6594" spans="12:16" s="3107" customFormat="1">
      <c r="L6594" s="3109"/>
      <c r="M6594" s="3109"/>
      <c r="N6594" s="3109"/>
      <c r="P6594" s="2659"/>
    </row>
    <row r="6595" spans="12:16" s="3107" customFormat="1">
      <c r="L6595" s="3109"/>
      <c r="M6595" s="3109"/>
      <c r="N6595" s="3109"/>
      <c r="P6595" s="2659"/>
    </row>
    <row r="6596" spans="12:16" s="3107" customFormat="1">
      <c r="L6596" s="3109"/>
      <c r="M6596" s="3109"/>
      <c r="N6596" s="3109"/>
      <c r="P6596" s="2659"/>
    </row>
    <row r="6597" spans="12:16" s="3107" customFormat="1">
      <c r="L6597" s="3109"/>
      <c r="M6597" s="3109"/>
      <c r="N6597" s="3109"/>
      <c r="P6597" s="2659"/>
    </row>
    <row r="6598" spans="12:16" s="3107" customFormat="1">
      <c r="L6598" s="3109"/>
      <c r="M6598" s="3109"/>
      <c r="N6598" s="3109"/>
      <c r="P6598" s="2659"/>
    </row>
    <row r="6599" spans="12:16" s="3107" customFormat="1">
      <c r="L6599" s="3109"/>
      <c r="M6599" s="3109"/>
      <c r="N6599" s="3109"/>
      <c r="P6599" s="2659"/>
    </row>
    <row r="6600" spans="12:16" s="3107" customFormat="1">
      <c r="L6600" s="3109"/>
      <c r="M6600" s="3109"/>
      <c r="N6600" s="3109"/>
      <c r="P6600" s="2659"/>
    </row>
    <row r="6601" spans="12:16" s="3107" customFormat="1">
      <c r="L6601" s="3109"/>
      <c r="M6601" s="3109"/>
      <c r="N6601" s="3109"/>
      <c r="P6601" s="2659"/>
    </row>
    <row r="6602" spans="12:16" s="3107" customFormat="1">
      <c r="L6602" s="3109"/>
      <c r="M6602" s="3109"/>
      <c r="N6602" s="3109"/>
      <c r="P6602" s="2659"/>
    </row>
    <row r="6603" spans="12:16" s="3107" customFormat="1">
      <c r="L6603" s="3109"/>
      <c r="M6603" s="3109"/>
      <c r="N6603" s="3109"/>
      <c r="P6603" s="2659"/>
    </row>
    <row r="6604" spans="12:16" s="3107" customFormat="1">
      <c r="L6604" s="3109"/>
      <c r="M6604" s="3109"/>
      <c r="N6604" s="3109"/>
      <c r="P6604" s="2659"/>
    </row>
    <row r="6605" spans="12:16" s="3107" customFormat="1">
      <c r="L6605" s="3109"/>
      <c r="M6605" s="3109"/>
      <c r="N6605" s="3109"/>
      <c r="P6605" s="2659"/>
    </row>
    <row r="6606" spans="12:16" s="3107" customFormat="1">
      <c r="L6606" s="3109"/>
      <c r="M6606" s="3109"/>
      <c r="N6606" s="3109"/>
      <c r="P6606" s="2659"/>
    </row>
    <row r="6607" spans="12:16" s="3107" customFormat="1">
      <c r="L6607" s="3109"/>
      <c r="M6607" s="3109"/>
      <c r="N6607" s="3109"/>
      <c r="P6607" s="2659"/>
    </row>
    <row r="6608" spans="12:16" s="3107" customFormat="1">
      <c r="L6608" s="3109"/>
      <c r="M6608" s="3109"/>
      <c r="N6608" s="3109"/>
      <c r="P6608" s="2659"/>
    </row>
    <row r="6609" spans="12:16" s="3107" customFormat="1">
      <c r="L6609" s="3109"/>
      <c r="M6609" s="3109"/>
      <c r="N6609" s="3109"/>
      <c r="P6609" s="2659"/>
    </row>
    <row r="6610" spans="12:16" s="3107" customFormat="1">
      <c r="L6610" s="3109"/>
      <c r="M6610" s="3109"/>
      <c r="N6610" s="3109"/>
      <c r="P6610" s="2659"/>
    </row>
    <row r="6611" spans="12:16" s="3107" customFormat="1">
      <c r="L6611" s="3109"/>
      <c r="M6611" s="3109"/>
      <c r="N6611" s="3109"/>
      <c r="P6611" s="2659"/>
    </row>
    <row r="6612" spans="12:16" s="3107" customFormat="1">
      <c r="L6612" s="3109"/>
      <c r="M6612" s="3109"/>
      <c r="N6612" s="3109"/>
      <c r="P6612" s="2659"/>
    </row>
    <row r="6613" spans="12:16" s="3107" customFormat="1">
      <c r="L6613" s="3109"/>
      <c r="M6613" s="3109"/>
      <c r="N6613" s="3109"/>
      <c r="P6613" s="2659"/>
    </row>
    <row r="6614" spans="12:16" s="3107" customFormat="1">
      <c r="L6614" s="3109"/>
      <c r="M6614" s="3109"/>
      <c r="N6614" s="3109"/>
      <c r="P6614" s="2659"/>
    </row>
    <row r="6615" spans="12:16" s="3107" customFormat="1">
      <c r="L6615" s="3109"/>
      <c r="M6615" s="3109"/>
      <c r="N6615" s="3109"/>
      <c r="P6615" s="2659"/>
    </row>
    <row r="6616" spans="12:16" s="3107" customFormat="1">
      <c r="L6616" s="3109"/>
      <c r="M6616" s="3109"/>
      <c r="N6616" s="3109"/>
      <c r="P6616" s="2659"/>
    </row>
    <row r="6617" spans="12:16" s="3107" customFormat="1">
      <c r="L6617" s="3109"/>
      <c r="M6617" s="3109"/>
      <c r="N6617" s="3109"/>
      <c r="P6617" s="2659"/>
    </row>
    <row r="6618" spans="12:16" s="3107" customFormat="1">
      <c r="L6618" s="3109"/>
      <c r="M6618" s="3109"/>
      <c r="N6618" s="3109"/>
      <c r="P6618" s="2659"/>
    </row>
    <row r="6619" spans="12:16" s="3107" customFormat="1">
      <c r="L6619" s="3109"/>
      <c r="M6619" s="3109"/>
      <c r="N6619" s="3109"/>
      <c r="P6619" s="2659"/>
    </row>
    <row r="6620" spans="12:16" s="3107" customFormat="1">
      <c r="L6620" s="3109"/>
      <c r="M6620" s="3109"/>
      <c r="N6620" s="3109"/>
      <c r="P6620" s="2659"/>
    </row>
    <row r="6621" spans="12:16" s="3107" customFormat="1">
      <c r="L6621" s="3109"/>
      <c r="M6621" s="3109"/>
      <c r="N6621" s="3109"/>
      <c r="P6621" s="2659"/>
    </row>
    <row r="6622" spans="12:16" s="3107" customFormat="1">
      <c r="L6622" s="3109"/>
      <c r="M6622" s="3109"/>
      <c r="N6622" s="3109"/>
      <c r="P6622" s="2659"/>
    </row>
    <row r="6623" spans="12:16" s="3107" customFormat="1">
      <c r="L6623" s="3109"/>
      <c r="M6623" s="3109"/>
      <c r="N6623" s="3109"/>
      <c r="P6623" s="2659"/>
    </row>
    <row r="6624" spans="12:16" s="3107" customFormat="1">
      <c r="L6624" s="3109"/>
      <c r="M6624" s="3109"/>
      <c r="N6624" s="3109"/>
      <c r="P6624" s="2659"/>
    </row>
    <row r="6625" spans="12:16" s="3107" customFormat="1">
      <c r="L6625" s="3109"/>
      <c r="M6625" s="3109"/>
      <c r="N6625" s="3109"/>
      <c r="P6625" s="2659"/>
    </row>
    <row r="6626" spans="12:16" s="3107" customFormat="1">
      <c r="L6626" s="3109"/>
      <c r="M6626" s="3109"/>
      <c r="N6626" s="3109"/>
      <c r="P6626" s="2659"/>
    </row>
    <row r="6627" spans="12:16" s="3107" customFormat="1">
      <c r="L6627" s="3109"/>
      <c r="M6627" s="3109"/>
      <c r="N6627" s="3109"/>
      <c r="P6627" s="2659"/>
    </row>
    <row r="6628" spans="12:16" s="3107" customFormat="1">
      <c r="L6628" s="3109"/>
      <c r="M6628" s="3109"/>
      <c r="N6628" s="3109"/>
      <c r="P6628" s="2659"/>
    </row>
    <row r="6629" spans="12:16" s="3107" customFormat="1">
      <c r="L6629" s="3109"/>
      <c r="M6629" s="3109"/>
      <c r="N6629" s="3109"/>
      <c r="P6629" s="2659"/>
    </row>
    <row r="6630" spans="12:16" s="3107" customFormat="1">
      <c r="L6630" s="3109"/>
      <c r="M6630" s="3109"/>
      <c r="N6630" s="3109"/>
      <c r="P6630" s="2659"/>
    </row>
    <row r="6631" spans="12:16" s="3107" customFormat="1">
      <c r="L6631" s="3109"/>
      <c r="M6631" s="3109"/>
      <c r="N6631" s="3109"/>
      <c r="P6631" s="2659"/>
    </row>
    <row r="6632" spans="12:16" s="3107" customFormat="1">
      <c r="L6632" s="3109"/>
      <c r="M6632" s="3109"/>
      <c r="N6632" s="3109"/>
      <c r="P6632" s="2659"/>
    </row>
    <row r="6633" spans="12:16" s="3107" customFormat="1">
      <c r="L6633" s="3109"/>
      <c r="M6633" s="3109"/>
      <c r="N6633" s="3109"/>
      <c r="P6633" s="2659"/>
    </row>
    <row r="6634" spans="12:16" s="3107" customFormat="1">
      <c r="L6634" s="3109"/>
      <c r="M6634" s="3109"/>
      <c r="N6634" s="3109"/>
      <c r="P6634" s="2659"/>
    </row>
    <row r="6635" spans="12:16" s="3107" customFormat="1">
      <c r="L6635" s="3109"/>
      <c r="M6635" s="3109"/>
      <c r="N6635" s="3109"/>
      <c r="P6635" s="2659"/>
    </row>
    <row r="6636" spans="12:16" s="3107" customFormat="1">
      <c r="L6636" s="3109"/>
      <c r="M6636" s="3109"/>
      <c r="N6636" s="3109"/>
      <c r="P6636" s="2659"/>
    </row>
    <row r="6637" spans="12:16" s="3107" customFormat="1">
      <c r="L6637" s="3109"/>
      <c r="M6637" s="3109"/>
      <c r="N6637" s="3109"/>
      <c r="P6637" s="2659"/>
    </row>
    <row r="6638" spans="12:16" s="3107" customFormat="1">
      <c r="L6638" s="3109"/>
      <c r="M6638" s="3109"/>
      <c r="N6638" s="3109"/>
      <c r="P6638" s="2659"/>
    </row>
    <row r="6639" spans="12:16" s="3107" customFormat="1">
      <c r="L6639" s="3109"/>
      <c r="M6639" s="3109"/>
      <c r="N6639" s="3109"/>
      <c r="P6639" s="2659"/>
    </row>
    <row r="6640" spans="12:16" s="3107" customFormat="1">
      <c r="L6640" s="3109"/>
      <c r="M6640" s="3109"/>
      <c r="N6640" s="3109"/>
      <c r="P6640" s="2659"/>
    </row>
    <row r="6641" spans="12:16" s="3107" customFormat="1">
      <c r="L6641" s="3109"/>
      <c r="M6641" s="3109"/>
      <c r="N6641" s="3109"/>
      <c r="P6641" s="2659"/>
    </row>
    <row r="6642" spans="12:16" s="3107" customFormat="1">
      <c r="L6642" s="3109"/>
      <c r="M6642" s="3109"/>
      <c r="N6642" s="3109"/>
      <c r="P6642" s="2659"/>
    </row>
    <row r="6643" spans="12:16" s="3107" customFormat="1">
      <c r="L6643" s="3109"/>
      <c r="M6643" s="3109"/>
      <c r="N6643" s="3109"/>
      <c r="P6643" s="2659"/>
    </row>
    <row r="6644" spans="12:16" s="3107" customFormat="1">
      <c r="L6644" s="3109"/>
      <c r="M6644" s="3109"/>
      <c r="N6644" s="3109"/>
      <c r="P6644" s="2659"/>
    </row>
    <row r="6645" spans="12:16" s="3107" customFormat="1">
      <c r="L6645" s="3109"/>
      <c r="M6645" s="3109"/>
      <c r="N6645" s="3109"/>
      <c r="P6645" s="2659"/>
    </row>
    <row r="6646" spans="12:16" s="3107" customFormat="1">
      <c r="L6646" s="3109"/>
      <c r="M6646" s="3109"/>
      <c r="N6646" s="3109"/>
      <c r="P6646" s="2659"/>
    </row>
    <row r="6647" spans="12:16" s="3107" customFormat="1">
      <c r="L6647" s="3109"/>
      <c r="M6647" s="3109"/>
      <c r="N6647" s="3109"/>
      <c r="P6647" s="2659"/>
    </row>
    <row r="6648" spans="12:16" s="3107" customFormat="1">
      <c r="L6648" s="3109"/>
      <c r="M6648" s="3109"/>
      <c r="N6648" s="3109"/>
      <c r="P6648" s="2659"/>
    </row>
    <row r="6649" spans="12:16" s="3107" customFormat="1">
      <c r="L6649" s="3109"/>
      <c r="M6649" s="3109"/>
      <c r="N6649" s="3109"/>
      <c r="P6649" s="2659"/>
    </row>
    <row r="6650" spans="12:16" s="3107" customFormat="1">
      <c r="L6650" s="3109"/>
      <c r="M6650" s="3109"/>
      <c r="N6650" s="3109"/>
      <c r="P6650" s="2659"/>
    </row>
    <row r="6651" spans="12:16" s="3107" customFormat="1">
      <c r="L6651" s="3109"/>
      <c r="M6651" s="3109"/>
      <c r="N6651" s="3109"/>
      <c r="P6651" s="2659"/>
    </row>
    <row r="6652" spans="12:16" s="3107" customFormat="1">
      <c r="L6652" s="3109"/>
      <c r="M6652" s="3109"/>
      <c r="N6652" s="3109"/>
      <c r="P6652" s="2659"/>
    </row>
    <row r="6653" spans="12:16" s="3107" customFormat="1">
      <c r="L6653" s="3109"/>
      <c r="M6653" s="3109"/>
      <c r="N6653" s="3109"/>
      <c r="P6653" s="2659"/>
    </row>
    <row r="6654" spans="12:16" s="3107" customFormat="1">
      <c r="L6654" s="3109"/>
      <c r="M6654" s="3109"/>
      <c r="N6654" s="3109"/>
      <c r="P6654" s="2659"/>
    </row>
    <row r="6655" spans="12:16" s="3107" customFormat="1">
      <c r="L6655" s="3109"/>
      <c r="M6655" s="3109"/>
      <c r="N6655" s="3109"/>
      <c r="P6655" s="2659"/>
    </row>
    <row r="6656" spans="12:16" s="3107" customFormat="1">
      <c r="L6656" s="3109"/>
      <c r="M6656" s="3109"/>
      <c r="N6656" s="3109"/>
      <c r="P6656" s="2659"/>
    </row>
    <row r="6657" spans="12:16" s="3107" customFormat="1">
      <c r="L6657" s="3109"/>
      <c r="M6657" s="3109"/>
      <c r="N6657" s="3109"/>
      <c r="P6657" s="2659"/>
    </row>
    <row r="6658" spans="12:16" s="3107" customFormat="1">
      <c r="L6658" s="3109"/>
      <c r="M6658" s="3109"/>
      <c r="N6658" s="3109"/>
      <c r="P6658" s="2659"/>
    </row>
    <row r="6659" spans="12:16" s="3107" customFormat="1">
      <c r="L6659" s="3109"/>
      <c r="M6659" s="3109"/>
      <c r="N6659" s="3109"/>
      <c r="P6659" s="2659"/>
    </row>
    <row r="6660" spans="12:16" s="3107" customFormat="1">
      <c r="L6660" s="3109"/>
      <c r="M6660" s="3109"/>
      <c r="N6660" s="3109"/>
      <c r="P6660" s="2659"/>
    </row>
    <row r="6661" spans="12:16" s="3107" customFormat="1">
      <c r="L6661" s="3109"/>
      <c r="M6661" s="3109"/>
      <c r="N6661" s="3109"/>
      <c r="P6661" s="2659"/>
    </row>
    <row r="6662" spans="12:16" s="3107" customFormat="1">
      <c r="L6662" s="3109"/>
      <c r="M6662" s="3109"/>
      <c r="N6662" s="3109"/>
      <c r="P6662" s="2659"/>
    </row>
    <row r="6663" spans="12:16" s="3107" customFormat="1">
      <c r="L6663" s="3109"/>
      <c r="M6663" s="3109"/>
      <c r="N6663" s="3109"/>
      <c r="P6663" s="2659"/>
    </row>
    <row r="6664" spans="12:16" s="3107" customFormat="1">
      <c r="L6664" s="3109"/>
      <c r="M6664" s="3109"/>
      <c r="N6664" s="3109"/>
      <c r="P6664" s="2659"/>
    </row>
    <row r="6665" spans="12:16" s="3107" customFormat="1">
      <c r="L6665" s="3109"/>
      <c r="M6665" s="3109"/>
      <c r="N6665" s="3109"/>
      <c r="P6665" s="2659"/>
    </row>
    <row r="6666" spans="12:16" s="3107" customFormat="1">
      <c r="L6666" s="3109"/>
      <c r="M6666" s="3109"/>
      <c r="N6666" s="3109"/>
      <c r="P6666" s="2659"/>
    </row>
    <row r="6667" spans="12:16" s="3107" customFormat="1">
      <c r="L6667" s="3109"/>
      <c r="M6667" s="3109"/>
      <c r="N6667" s="3109"/>
      <c r="P6667" s="2659"/>
    </row>
    <row r="6668" spans="12:16" s="3107" customFormat="1">
      <c r="L6668" s="3109"/>
      <c r="M6668" s="3109"/>
      <c r="N6668" s="3109"/>
      <c r="P6668" s="2659"/>
    </row>
    <row r="6669" spans="12:16" s="3107" customFormat="1">
      <c r="L6669" s="3109"/>
      <c r="M6669" s="3109"/>
      <c r="N6669" s="3109"/>
      <c r="P6669" s="2659"/>
    </row>
    <row r="6670" spans="12:16" s="3107" customFormat="1">
      <c r="L6670" s="3109"/>
      <c r="M6670" s="3109"/>
      <c r="N6670" s="3109"/>
      <c r="P6670" s="2659"/>
    </row>
    <row r="6671" spans="12:16" s="3107" customFormat="1">
      <c r="L6671" s="3109"/>
      <c r="M6671" s="3109"/>
      <c r="N6671" s="3109"/>
      <c r="P6671" s="2659"/>
    </row>
    <row r="6672" spans="12:16" s="3107" customFormat="1">
      <c r="L6672" s="3109"/>
      <c r="M6672" s="3109"/>
      <c r="N6672" s="3109"/>
      <c r="P6672" s="2659"/>
    </row>
    <row r="6673" spans="12:16" s="3107" customFormat="1">
      <c r="L6673" s="3109"/>
      <c r="M6673" s="3109"/>
      <c r="N6673" s="3109"/>
      <c r="P6673" s="2659"/>
    </row>
    <row r="6674" spans="12:16" s="3107" customFormat="1">
      <c r="L6674" s="3109"/>
      <c r="M6674" s="3109"/>
      <c r="N6674" s="3109"/>
      <c r="P6674" s="2659"/>
    </row>
    <row r="6675" spans="12:16" s="3107" customFormat="1">
      <c r="L6675" s="3109"/>
      <c r="M6675" s="3109"/>
      <c r="N6675" s="3109"/>
      <c r="P6675" s="2659"/>
    </row>
    <row r="6676" spans="12:16" s="3107" customFormat="1">
      <c r="L6676" s="3109"/>
      <c r="M6676" s="3109"/>
      <c r="N6676" s="3109"/>
      <c r="P6676" s="2659"/>
    </row>
    <row r="6677" spans="12:16" s="3107" customFormat="1">
      <c r="L6677" s="3109"/>
      <c r="M6677" s="3109"/>
      <c r="N6677" s="3109"/>
      <c r="P6677" s="2659"/>
    </row>
    <row r="6678" spans="12:16" s="3107" customFormat="1">
      <c r="L6678" s="3109"/>
      <c r="M6678" s="3109"/>
      <c r="N6678" s="3109"/>
      <c r="P6678" s="2659"/>
    </row>
    <row r="6679" spans="12:16" s="3107" customFormat="1">
      <c r="L6679" s="3109"/>
      <c r="M6679" s="3109"/>
      <c r="N6679" s="3109"/>
      <c r="P6679" s="2659"/>
    </row>
    <row r="6680" spans="12:16" s="3107" customFormat="1">
      <c r="L6680" s="3109"/>
      <c r="M6680" s="3109"/>
      <c r="N6680" s="3109"/>
      <c r="P6680" s="2659"/>
    </row>
    <row r="6681" spans="12:16" s="3107" customFormat="1">
      <c r="L6681" s="3109"/>
      <c r="M6681" s="3109"/>
      <c r="N6681" s="3109"/>
      <c r="P6681" s="2659"/>
    </row>
    <row r="6682" spans="12:16" s="3107" customFormat="1">
      <c r="L6682" s="3109"/>
      <c r="M6682" s="3109"/>
      <c r="N6682" s="3109"/>
      <c r="P6682" s="2659"/>
    </row>
    <row r="6683" spans="12:16" s="3107" customFormat="1">
      <c r="L6683" s="3109"/>
      <c r="M6683" s="3109"/>
      <c r="N6683" s="3109"/>
      <c r="P6683" s="2659"/>
    </row>
    <row r="6684" spans="12:16" s="3107" customFormat="1">
      <c r="L6684" s="3109"/>
      <c r="M6684" s="3109"/>
      <c r="N6684" s="3109"/>
      <c r="P6684" s="2659"/>
    </row>
    <row r="6685" spans="12:16" s="3107" customFormat="1">
      <c r="L6685" s="3109"/>
      <c r="M6685" s="3109"/>
      <c r="N6685" s="3109"/>
      <c r="P6685" s="2659"/>
    </row>
    <row r="6686" spans="12:16" s="3107" customFormat="1">
      <c r="L6686" s="3109"/>
      <c r="M6686" s="3109"/>
      <c r="N6686" s="3109"/>
      <c r="P6686" s="2659"/>
    </row>
    <row r="6687" spans="12:16" s="3107" customFormat="1">
      <c r="L6687" s="3109"/>
      <c r="M6687" s="3109"/>
      <c r="N6687" s="3109"/>
      <c r="P6687" s="2659"/>
    </row>
    <row r="6688" spans="12:16" s="3107" customFormat="1">
      <c r="L6688" s="3109"/>
      <c r="M6688" s="3109"/>
      <c r="N6688" s="3109"/>
      <c r="P6688" s="2659"/>
    </row>
    <row r="6689" spans="12:16" s="3107" customFormat="1">
      <c r="L6689" s="3109"/>
      <c r="M6689" s="3109"/>
      <c r="N6689" s="3109"/>
      <c r="P6689" s="2659"/>
    </row>
    <row r="6690" spans="12:16" s="3107" customFormat="1">
      <c r="L6690" s="3109"/>
      <c r="M6690" s="3109"/>
      <c r="N6690" s="3109"/>
      <c r="P6690" s="2659"/>
    </row>
    <row r="6691" spans="12:16" s="3107" customFormat="1">
      <c r="L6691" s="3109"/>
      <c r="M6691" s="3109"/>
      <c r="N6691" s="3109"/>
      <c r="P6691" s="2659"/>
    </row>
    <row r="6692" spans="12:16" s="3107" customFormat="1">
      <c r="L6692" s="3109"/>
      <c r="M6692" s="3109"/>
      <c r="N6692" s="3109"/>
      <c r="P6692" s="2659"/>
    </row>
    <row r="6693" spans="12:16" s="3107" customFormat="1">
      <c r="L6693" s="3109"/>
      <c r="M6693" s="3109"/>
      <c r="N6693" s="3109"/>
      <c r="P6693" s="2659"/>
    </row>
    <row r="6694" spans="12:16" s="3107" customFormat="1">
      <c r="L6694" s="3109"/>
      <c r="M6694" s="3109"/>
      <c r="N6694" s="3109"/>
      <c r="P6694" s="2659"/>
    </row>
    <row r="6695" spans="12:16" s="3107" customFormat="1">
      <c r="L6695" s="3109"/>
      <c r="M6695" s="3109"/>
      <c r="N6695" s="3109"/>
      <c r="P6695" s="2659"/>
    </row>
    <row r="6696" spans="12:16" s="3107" customFormat="1">
      <c r="L6696" s="3109"/>
      <c r="M6696" s="3109"/>
      <c r="N6696" s="3109"/>
      <c r="P6696" s="2659"/>
    </row>
    <row r="6697" spans="12:16" s="3107" customFormat="1">
      <c r="L6697" s="3109"/>
      <c r="M6697" s="3109"/>
      <c r="N6697" s="3109"/>
      <c r="P6697" s="2659"/>
    </row>
    <row r="6698" spans="12:16" s="3107" customFormat="1">
      <c r="L6698" s="3109"/>
      <c r="M6698" s="3109"/>
      <c r="N6698" s="3109"/>
      <c r="P6698" s="2659"/>
    </row>
    <row r="6699" spans="12:16" s="3107" customFormat="1">
      <c r="L6699" s="3109"/>
      <c r="M6699" s="3109"/>
      <c r="N6699" s="3109"/>
      <c r="P6699" s="2659"/>
    </row>
    <row r="6700" spans="12:16" s="3107" customFormat="1">
      <c r="L6700" s="3109"/>
      <c r="M6700" s="3109"/>
      <c r="N6700" s="3109"/>
      <c r="P6700" s="2659"/>
    </row>
    <row r="6701" spans="12:16" s="3107" customFormat="1">
      <c r="L6701" s="3109"/>
      <c r="M6701" s="3109"/>
      <c r="N6701" s="3109"/>
      <c r="P6701" s="2659"/>
    </row>
    <row r="6702" spans="12:16" s="3107" customFormat="1">
      <c r="L6702" s="3109"/>
      <c r="M6702" s="3109"/>
      <c r="N6702" s="3109"/>
      <c r="P6702" s="2659"/>
    </row>
    <row r="6703" spans="12:16" s="3107" customFormat="1">
      <c r="L6703" s="3109"/>
      <c r="M6703" s="3109"/>
      <c r="N6703" s="3109"/>
      <c r="P6703" s="2659"/>
    </row>
    <row r="6704" spans="12:16" s="3107" customFormat="1">
      <c r="L6704" s="3109"/>
      <c r="M6704" s="3109"/>
      <c r="N6704" s="3109"/>
      <c r="P6704" s="2659"/>
    </row>
    <row r="6705" spans="12:16" s="3107" customFormat="1">
      <c r="L6705" s="3109"/>
      <c r="M6705" s="3109"/>
      <c r="N6705" s="3109"/>
      <c r="P6705" s="2659"/>
    </row>
    <row r="6706" spans="12:16" s="3107" customFormat="1">
      <c r="L6706" s="3109"/>
      <c r="M6706" s="3109"/>
      <c r="N6706" s="3109"/>
      <c r="P6706" s="2659"/>
    </row>
    <row r="6707" spans="12:16" s="3107" customFormat="1">
      <c r="L6707" s="3109"/>
      <c r="M6707" s="3109"/>
      <c r="N6707" s="3109"/>
      <c r="P6707" s="2659"/>
    </row>
    <row r="6708" spans="12:16" s="3107" customFormat="1">
      <c r="L6708" s="3109"/>
      <c r="M6708" s="3109"/>
      <c r="N6708" s="3109"/>
      <c r="P6708" s="2659"/>
    </row>
    <row r="6709" spans="12:16" s="3107" customFormat="1">
      <c r="L6709" s="3109"/>
      <c r="M6709" s="3109"/>
      <c r="N6709" s="3109"/>
      <c r="P6709" s="2659"/>
    </row>
    <row r="6710" spans="12:16" s="3107" customFormat="1">
      <c r="L6710" s="3109"/>
      <c r="M6710" s="3109"/>
      <c r="N6710" s="3109"/>
      <c r="P6710" s="2659"/>
    </row>
    <row r="6711" spans="12:16" s="3107" customFormat="1">
      <c r="L6711" s="3109"/>
      <c r="M6711" s="3109"/>
      <c r="N6711" s="3109"/>
      <c r="P6711" s="2659"/>
    </row>
    <row r="6712" spans="12:16" s="3107" customFormat="1">
      <c r="L6712" s="3109"/>
      <c r="M6712" s="3109"/>
      <c r="N6712" s="3109"/>
      <c r="P6712" s="2659"/>
    </row>
    <row r="6713" spans="12:16" s="3107" customFormat="1">
      <c r="L6713" s="3109"/>
      <c r="M6713" s="3109"/>
      <c r="N6713" s="3109"/>
      <c r="P6713" s="2659"/>
    </row>
    <row r="6714" spans="12:16" s="3107" customFormat="1">
      <c r="L6714" s="3109"/>
      <c r="M6714" s="3109"/>
      <c r="N6714" s="3109"/>
      <c r="P6714" s="2659"/>
    </row>
    <row r="6715" spans="12:16" s="3107" customFormat="1">
      <c r="L6715" s="3109"/>
      <c r="M6715" s="3109"/>
      <c r="N6715" s="3109"/>
      <c r="P6715" s="2659"/>
    </row>
    <row r="6716" spans="12:16" s="3107" customFormat="1">
      <c r="L6716" s="3109"/>
      <c r="M6716" s="3109"/>
      <c r="N6716" s="3109"/>
      <c r="P6716" s="2659"/>
    </row>
    <row r="6717" spans="12:16" s="3107" customFormat="1">
      <c r="L6717" s="3109"/>
      <c r="M6717" s="3109"/>
      <c r="N6717" s="3109"/>
      <c r="P6717" s="2659"/>
    </row>
    <row r="6718" spans="12:16" s="3107" customFormat="1">
      <c r="L6718" s="3109"/>
      <c r="M6718" s="3109"/>
      <c r="N6718" s="3109"/>
      <c r="P6718" s="2659"/>
    </row>
    <row r="6719" spans="12:16" s="3107" customFormat="1">
      <c r="L6719" s="3109"/>
      <c r="M6719" s="3109"/>
      <c r="N6719" s="3109"/>
      <c r="P6719" s="2659"/>
    </row>
    <row r="6720" spans="12:16" s="3107" customFormat="1">
      <c r="L6720" s="3109"/>
      <c r="M6720" s="3109"/>
      <c r="N6720" s="3109"/>
      <c r="P6720" s="2659"/>
    </row>
    <row r="6721" spans="12:16" s="3107" customFormat="1">
      <c r="L6721" s="3109"/>
      <c r="M6721" s="3109"/>
      <c r="N6721" s="3109"/>
      <c r="P6721" s="2659"/>
    </row>
    <row r="6722" spans="12:16" s="3107" customFormat="1">
      <c r="L6722" s="3109"/>
      <c r="M6722" s="3109"/>
      <c r="N6722" s="3109"/>
      <c r="P6722" s="2659"/>
    </row>
    <row r="6723" spans="12:16" s="3107" customFormat="1">
      <c r="L6723" s="3109"/>
      <c r="M6723" s="3109"/>
      <c r="N6723" s="3109"/>
      <c r="P6723" s="2659"/>
    </row>
    <row r="6724" spans="12:16" s="3107" customFormat="1">
      <c r="L6724" s="3109"/>
      <c r="M6724" s="3109"/>
      <c r="N6724" s="3109"/>
      <c r="P6724" s="2659"/>
    </row>
    <row r="6725" spans="12:16" s="3107" customFormat="1">
      <c r="L6725" s="3109"/>
      <c r="M6725" s="3109"/>
      <c r="N6725" s="3109"/>
      <c r="P6725" s="2659"/>
    </row>
    <row r="6726" spans="12:16" s="3107" customFormat="1">
      <c r="L6726" s="3109"/>
      <c r="M6726" s="3109"/>
      <c r="N6726" s="3109"/>
      <c r="P6726" s="2659"/>
    </row>
    <row r="6727" spans="12:16" s="3107" customFormat="1">
      <c r="L6727" s="3109"/>
      <c r="M6727" s="3109"/>
      <c r="N6727" s="3109"/>
      <c r="P6727" s="2659"/>
    </row>
    <row r="6728" spans="12:16" s="3107" customFormat="1">
      <c r="L6728" s="3109"/>
      <c r="M6728" s="3109"/>
      <c r="N6728" s="3109"/>
      <c r="P6728" s="2659"/>
    </row>
    <row r="6729" spans="12:16" s="3107" customFormat="1">
      <c r="L6729" s="3109"/>
      <c r="M6729" s="3109"/>
      <c r="N6729" s="3109"/>
      <c r="P6729" s="2659"/>
    </row>
    <row r="6730" spans="12:16" s="3107" customFormat="1">
      <c r="L6730" s="3109"/>
      <c r="M6730" s="3109"/>
      <c r="N6730" s="3109"/>
      <c r="P6730" s="2659"/>
    </row>
    <row r="6731" spans="12:16" s="3107" customFormat="1">
      <c r="L6731" s="3109"/>
      <c r="M6731" s="3109"/>
      <c r="N6731" s="3109"/>
      <c r="P6731" s="2659"/>
    </row>
    <row r="6732" spans="12:16" s="3107" customFormat="1">
      <c r="L6732" s="3109"/>
      <c r="M6732" s="3109"/>
      <c r="N6732" s="3109"/>
      <c r="P6732" s="2659"/>
    </row>
    <row r="6733" spans="12:16" s="3107" customFormat="1">
      <c r="L6733" s="3109"/>
      <c r="M6733" s="3109"/>
      <c r="N6733" s="3109"/>
      <c r="P6733" s="2659"/>
    </row>
    <row r="6734" spans="12:16" s="3107" customFormat="1">
      <c r="L6734" s="3109"/>
      <c r="M6734" s="3109"/>
      <c r="N6734" s="3109"/>
      <c r="P6734" s="2659"/>
    </row>
    <row r="6735" spans="12:16" s="3107" customFormat="1">
      <c r="L6735" s="3109"/>
      <c r="M6735" s="3109"/>
      <c r="N6735" s="3109"/>
      <c r="P6735" s="2659"/>
    </row>
    <row r="6736" spans="12:16" s="3107" customFormat="1">
      <c r="L6736" s="3109"/>
      <c r="M6736" s="3109"/>
      <c r="N6736" s="3109"/>
      <c r="P6736" s="2659"/>
    </row>
    <row r="6737" spans="12:16" s="3107" customFormat="1">
      <c r="L6737" s="3109"/>
      <c r="M6737" s="3109"/>
      <c r="N6737" s="3109"/>
      <c r="P6737" s="2659"/>
    </row>
    <row r="6738" spans="12:16" s="3107" customFormat="1">
      <c r="L6738" s="3109"/>
      <c r="M6738" s="3109"/>
      <c r="N6738" s="3109"/>
      <c r="P6738" s="2659"/>
    </row>
    <row r="6739" spans="12:16" s="3107" customFormat="1">
      <c r="L6739" s="3109"/>
      <c r="M6739" s="3109"/>
      <c r="N6739" s="3109"/>
      <c r="P6739" s="2659"/>
    </row>
    <row r="6740" spans="12:16" s="3107" customFormat="1">
      <c r="L6740" s="3109"/>
      <c r="M6740" s="3109"/>
      <c r="N6740" s="3109"/>
      <c r="P6740" s="2659"/>
    </row>
    <row r="6741" spans="12:16" s="3107" customFormat="1">
      <c r="L6741" s="3109"/>
      <c r="M6741" s="3109"/>
      <c r="N6741" s="3109"/>
      <c r="P6741" s="2659"/>
    </row>
    <row r="6742" spans="12:16" s="3107" customFormat="1">
      <c r="L6742" s="3109"/>
      <c r="M6742" s="3109"/>
      <c r="N6742" s="3109"/>
      <c r="P6742" s="2659"/>
    </row>
    <row r="6743" spans="12:16" s="3107" customFormat="1">
      <c r="L6743" s="3109"/>
      <c r="M6743" s="3109"/>
      <c r="N6743" s="3109"/>
      <c r="P6743" s="2659"/>
    </row>
    <row r="6744" spans="12:16" s="3107" customFormat="1">
      <c r="L6744" s="3109"/>
      <c r="M6744" s="3109"/>
      <c r="N6744" s="3109"/>
      <c r="P6744" s="2659"/>
    </row>
    <row r="6745" spans="12:16" s="3107" customFormat="1">
      <c r="L6745" s="3109"/>
      <c r="M6745" s="3109"/>
      <c r="N6745" s="3109"/>
      <c r="P6745" s="2659"/>
    </row>
    <row r="6746" spans="12:16" s="3107" customFormat="1">
      <c r="L6746" s="3109"/>
      <c r="M6746" s="3109"/>
      <c r="N6746" s="3109"/>
      <c r="P6746" s="2659"/>
    </row>
    <row r="6747" spans="12:16" s="3107" customFormat="1">
      <c r="L6747" s="3109"/>
      <c r="M6747" s="3109"/>
      <c r="N6747" s="3109"/>
      <c r="P6747" s="2659"/>
    </row>
    <row r="6748" spans="12:16" s="3107" customFormat="1">
      <c r="L6748" s="3109"/>
      <c r="M6748" s="3109"/>
      <c r="N6748" s="3109"/>
      <c r="P6748" s="2659"/>
    </row>
    <row r="6749" spans="12:16" s="3107" customFormat="1">
      <c r="L6749" s="3109"/>
      <c r="M6749" s="3109"/>
      <c r="N6749" s="3109"/>
      <c r="P6749" s="2659"/>
    </row>
    <row r="6750" spans="12:16" s="3107" customFormat="1">
      <c r="L6750" s="3109"/>
      <c r="M6750" s="3109"/>
      <c r="N6750" s="3109"/>
      <c r="P6750" s="2659"/>
    </row>
    <row r="6751" spans="12:16" s="3107" customFormat="1">
      <c r="L6751" s="3109"/>
      <c r="M6751" s="3109"/>
      <c r="N6751" s="3109"/>
      <c r="P6751" s="2659"/>
    </row>
    <row r="6752" spans="12:16" s="3107" customFormat="1">
      <c r="L6752" s="3109"/>
      <c r="M6752" s="3109"/>
      <c r="N6752" s="3109"/>
      <c r="P6752" s="2659"/>
    </row>
    <row r="6753" spans="12:16" s="3107" customFormat="1">
      <c r="L6753" s="3109"/>
      <c r="M6753" s="3109"/>
      <c r="N6753" s="3109"/>
      <c r="P6753" s="2659"/>
    </row>
    <row r="6754" spans="12:16" s="3107" customFormat="1">
      <c r="L6754" s="3109"/>
      <c r="M6754" s="3109"/>
      <c r="N6754" s="3109"/>
      <c r="P6754" s="2659"/>
    </row>
    <row r="6755" spans="12:16" s="3107" customFormat="1">
      <c r="L6755" s="3109"/>
      <c r="M6755" s="3109"/>
      <c r="N6755" s="3109"/>
      <c r="P6755" s="2659"/>
    </row>
    <row r="6756" spans="12:16" s="3107" customFormat="1">
      <c r="L6756" s="3109"/>
      <c r="M6756" s="3109"/>
      <c r="N6756" s="3109"/>
      <c r="P6756" s="2659"/>
    </row>
    <row r="6757" spans="12:16" s="3107" customFormat="1">
      <c r="L6757" s="3109"/>
      <c r="M6757" s="3109"/>
      <c r="N6757" s="3109"/>
      <c r="P6757" s="2659"/>
    </row>
    <row r="6758" spans="12:16" s="3107" customFormat="1">
      <c r="L6758" s="3109"/>
      <c r="M6758" s="3109"/>
      <c r="N6758" s="3109"/>
      <c r="P6758" s="2659"/>
    </row>
    <row r="6759" spans="12:16" s="3107" customFormat="1">
      <c r="L6759" s="3109"/>
      <c r="M6759" s="3109"/>
      <c r="N6759" s="3109"/>
      <c r="P6759" s="2659"/>
    </row>
    <row r="6760" spans="12:16" s="3107" customFormat="1">
      <c r="L6760" s="3109"/>
      <c r="M6760" s="3109"/>
      <c r="N6760" s="3109"/>
      <c r="P6760" s="2659"/>
    </row>
    <row r="6761" spans="12:16" s="3107" customFormat="1">
      <c r="L6761" s="3109"/>
      <c r="M6761" s="3109"/>
      <c r="N6761" s="3109"/>
      <c r="P6761" s="2659"/>
    </row>
    <row r="6762" spans="12:16" s="3107" customFormat="1">
      <c r="L6762" s="3109"/>
      <c r="M6762" s="3109"/>
      <c r="N6762" s="3109"/>
      <c r="P6762" s="2659"/>
    </row>
    <row r="6763" spans="12:16" s="3107" customFormat="1">
      <c r="L6763" s="3109"/>
      <c r="M6763" s="3109"/>
      <c r="N6763" s="3109"/>
      <c r="P6763" s="2659"/>
    </row>
    <row r="6764" spans="12:16" s="3107" customFormat="1">
      <c r="L6764" s="3109"/>
      <c r="M6764" s="3109"/>
      <c r="N6764" s="3109"/>
      <c r="P6764" s="2659"/>
    </row>
    <row r="6765" spans="12:16" s="3107" customFormat="1">
      <c r="L6765" s="3109"/>
      <c r="M6765" s="3109"/>
      <c r="N6765" s="3109"/>
      <c r="P6765" s="2659"/>
    </row>
    <row r="6766" spans="12:16" s="3107" customFormat="1">
      <c r="L6766" s="3109"/>
      <c r="M6766" s="3109"/>
      <c r="N6766" s="3109"/>
      <c r="P6766" s="2659"/>
    </row>
    <row r="6767" spans="12:16" s="3107" customFormat="1">
      <c r="L6767" s="3109"/>
      <c r="M6767" s="3109"/>
      <c r="N6767" s="3109"/>
      <c r="P6767" s="2659"/>
    </row>
    <row r="6768" spans="12:16" s="3107" customFormat="1">
      <c r="L6768" s="3109"/>
      <c r="M6768" s="3109"/>
      <c r="N6768" s="3109"/>
      <c r="P6768" s="2659"/>
    </row>
    <row r="6769" spans="12:16" s="3107" customFormat="1">
      <c r="L6769" s="3109"/>
      <c r="M6769" s="3109"/>
      <c r="N6769" s="3109"/>
      <c r="P6769" s="2659"/>
    </row>
    <row r="6770" spans="12:16" s="3107" customFormat="1">
      <c r="L6770" s="3109"/>
      <c r="M6770" s="3109"/>
      <c r="N6770" s="3109"/>
      <c r="P6770" s="2659"/>
    </row>
    <row r="6771" spans="12:16" s="3107" customFormat="1">
      <c r="L6771" s="3109"/>
      <c r="M6771" s="3109"/>
      <c r="N6771" s="3109"/>
      <c r="P6771" s="2659"/>
    </row>
    <row r="6772" spans="12:16" s="3107" customFormat="1">
      <c r="L6772" s="3109"/>
      <c r="M6772" s="3109"/>
      <c r="N6772" s="3109"/>
      <c r="P6772" s="2659"/>
    </row>
    <row r="6773" spans="12:16" s="3107" customFormat="1">
      <c r="L6773" s="3109"/>
      <c r="M6773" s="3109"/>
      <c r="N6773" s="3109"/>
      <c r="P6773" s="2659"/>
    </row>
    <row r="6774" spans="12:16" s="3107" customFormat="1">
      <c r="L6774" s="3109"/>
      <c r="M6774" s="3109"/>
      <c r="N6774" s="3109"/>
      <c r="P6774" s="2659"/>
    </row>
    <row r="6775" spans="12:16" s="3107" customFormat="1">
      <c r="L6775" s="3109"/>
      <c r="M6775" s="3109"/>
      <c r="N6775" s="3109"/>
      <c r="P6775" s="2659"/>
    </row>
    <row r="6776" spans="12:16" s="3107" customFormat="1">
      <c r="L6776" s="3109"/>
      <c r="M6776" s="3109"/>
      <c r="N6776" s="3109"/>
      <c r="P6776" s="2659"/>
    </row>
    <row r="6777" spans="12:16" s="3107" customFormat="1">
      <c r="L6777" s="3109"/>
      <c r="M6777" s="3109"/>
      <c r="N6777" s="3109"/>
      <c r="P6777" s="2659"/>
    </row>
    <row r="6778" spans="12:16" s="3107" customFormat="1">
      <c r="L6778" s="3109"/>
      <c r="M6778" s="3109"/>
      <c r="N6778" s="3109"/>
      <c r="P6778" s="2659"/>
    </row>
    <row r="6779" spans="12:16" s="3107" customFormat="1">
      <c r="L6779" s="3109"/>
      <c r="M6779" s="3109"/>
      <c r="N6779" s="3109"/>
      <c r="P6779" s="2659"/>
    </row>
    <row r="6780" spans="12:16" s="3107" customFormat="1">
      <c r="L6780" s="3109"/>
      <c r="M6780" s="3109"/>
      <c r="N6780" s="3109"/>
      <c r="P6780" s="2659"/>
    </row>
    <row r="6781" spans="12:16" s="3107" customFormat="1">
      <c r="L6781" s="3109"/>
      <c r="M6781" s="3109"/>
      <c r="N6781" s="3109"/>
      <c r="P6781" s="2659"/>
    </row>
    <row r="6782" spans="12:16" s="3107" customFormat="1">
      <c r="L6782" s="3109"/>
      <c r="M6782" s="3109"/>
      <c r="N6782" s="3109"/>
      <c r="P6782" s="2659"/>
    </row>
    <row r="6783" spans="12:16" s="3107" customFormat="1">
      <c r="L6783" s="3109"/>
      <c r="M6783" s="3109"/>
      <c r="N6783" s="3109"/>
      <c r="P6783" s="2659"/>
    </row>
    <row r="6784" spans="12:16" s="3107" customFormat="1">
      <c r="L6784" s="3109"/>
      <c r="M6784" s="3109"/>
      <c r="N6784" s="3109"/>
      <c r="P6784" s="2659"/>
    </row>
    <row r="6785" spans="12:16" s="3107" customFormat="1">
      <c r="L6785" s="3109"/>
      <c r="M6785" s="3109"/>
      <c r="N6785" s="3109"/>
      <c r="P6785" s="2659"/>
    </row>
    <row r="6786" spans="12:16" s="3107" customFormat="1">
      <c r="L6786" s="3109"/>
      <c r="M6786" s="3109"/>
      <c r="N6786" s="3109"/>
      <c r="P6786" s="2659"/>
    </row>
    <row r="6787" spans="12:16" s="3107" customFormat="1">
      <c r="L6787" s="3109"/>
      <c r="M6787" s="3109"/>
      <c r="N6787" s="3109"/>
      <c r="P6787" s="2659"/>
    </row>
    <row r="6788" spans="12:16" s="3107" customFormat="1">
      <c r="L6788" s="3109"/>
      <c r="M6788" s="3109"/>
      <c r="N6788" s="3109"/>
      <c r="P6788" s="2659"/>
    </row>
    <row r="6789" spans="12:16" s="3107" customFormat="1">
      <c r="L6789" s="3109"/>
      <c r="M6789" s="3109"/>
      <c r="N6789" s="3109"/>
      <c r="P6789" s="2659"/>
    </row>
    <row r="6790" spans="12:16" s="3107" customFormat="1">
      <c r="L6790" s="3109"/>
      <c r="M6790" s="3109"/>
      <c r="N6790" s="3109"/>
      <c r="P6790" s="2659"/>
    </row>
    <row r="6791" spans="12:16" s="3107" customFormat="1">
      <c r="L6791" s="3109"/>
      <c r="M6791" s="3109"/>
      <c r="N6791" s="3109"/>
      <c r="P6791" s="2659"/>
    </row>
    <row r="6792" spans="12:16" s="3107" customFormat="1">
      <c r="L6792" s="3109"/>
      <c r="M6792" s="3109"/>
      <c r="N6792" s="3109"/>
      <c r="P6792" s="2659"/>
    </row>
    <row r="6793" spans="12:16" s="3107" customFormat="1">
      <c r="L6793" s="3109"/>
      <c r="M6793" s="3109"/>
      <c r="N6793" s="3109"/>
      <c r="P6793" s="2659"/>
    </row>
    <row r="6794" spans="12:16" s="3107" customFormat="1">
      <c r="L6794" s="3109"/>
      <c r="M6794" s="3109"/>
      <c r="N6794" s="3109"/>
      <c r="P6794" s="2659"/>
    </row>
    <row r="6795" spans="12:16" s="3107" customFormat="1">
      <c r="L6795" s="3109"/>
      <c r="M6795" s="3109"/>
      <c r="N6795" s="3109"/>
      <c r="P6795" s="2659"/>
    </row>
    <row r="6796" spans="12:16" s="3107" customFormat="1">
      <c r="L6796" s="3109"/>
      <c r="M6796" s="3109"/>
      <c r="N6796" s="3109"/>
      <c r="P6796" s="2659"/>
    </row>
    <row r="6797" spans="12:16" s="3107" customFormat="1">
      <c r="L6797" s="3109"/>
      <c r="M6797" s="3109"/>
      <c r="N6797" s="3109"/>
      <c r="P6797" s="2659"/>
    </row>
    <row r="6798" spans="12:16" s="3107" customFormat="1">
      <c r="L6798" s="3109"/>
      <c r="M6798" s="3109"/>
      <c r="N6798" s="3109"/>
      <c r="P6798" s="2659"/>
    </row>
    <row r="6799" spans="12:16" s="3107" customFormat="1">
      <c r="L6799" s="3109"/>
      <c r="M6799" s="3109"/>
      <c r="N6799" s="3109"/>
      <c r="P6799" s="2659"/>
    </row>
    <row r="6800" spans="12:16" s="3107" customFormat="1">
      <c r="L6800" s="3109"/>
      <c r="M6800" s="3109"/>
      <c r="N6800" s="3109"/>
      <c r="P6800" s="2659"/>
    </row>
    <row r="6801" spans="12:16" s="3107" customFormat="1">
      <c r="L6801" s="3109"/>
      <c r="M6801" s="3109"/>
      <c r="N6801" s="3109"/>
      <c r="P6801" s="2659"/>
    </row>
    <row r="6802" spans="12:16" s="3107" customFormat="1">
      <c r="L6802" s="3109"/>
      <c r="M6802" s="3109"/>
      <c r="N6802" s="3109"/>
      <c r="P6802" s="2659"/>
    </row>
    <row r="6803" spans="12:16" s="3107" customFormat="1">
      <c r="L6803" s="3109"/>
      <c r="M6803" s="3109"/>
      <c r="N6803" s="3109"/>
      <c r="P6803" s="2659"/>
    </row>
    <row r="6804" spans="12:16" s="3107" customFormat="1">
      <c r="L6804" s="3109"/>
      <c r="M6804" s="3109"/>
      <c r="N6804" s="3109"/>
      <c r="P6804" s="2659"/>
    </row>
    <row r="6805" spans="12:16" s="3107" customFormat="1">
      <c r="L6805" s="3109"/>
      <c r="M6805" s="3109"/>
      <c r="N6805" s="3109"/>
      <c r="P6805" s="2659"/>
    </row>
    <row r="6806" spans="12:16" s="3107" customFormat="1">
      <c r="L6806" s="3109"/>
      <c r="M6806" s="3109"/>
      <c r="N6806" s="3109"/>
      <c r="P6806" s="2659"/>
    </row>
    <row r="6807" spans="12:16" s="3107" customFormat="1">
      <c r="L6807" s="3109"/>
      <c r="M6807" s="3109"/>
      <c r="N6807" s="3109"/>
      <c r="P6807" s="2659"/>
    </row>
    <row r="6808" spans="12:16" s="3107" customFormat="1">
      <c r="L6808" s="3109"/>
      <c r="M6808" s="3109"/>
      <c r="N6808" s="3109"/>
      <c r="P6808" s="2659"/>
    </row>
    <row r="6809" spans="12:16" s="3107" customFormat="1">
      <c r="L6809" s="3109"/>
      <c r="M6809" s="3109"/>
      <c r="N6809" s="3109"/>
      <c r="P6809" s="2659"/>
    </row>
    <row r="6810" spans="12:16" s="3107" customFormat="1">
      <c r="L6810" s="3109"/>
      <c r="M6810" s="3109"/>
      <c r="N6810" s="3109"/>
      <c r="P6810" s="2659"/>
    </row>
    <row r="6811" spans="12:16" s="3107" customFormat="1">
      <c r="L6811" s="3109"/>
      <c r="M6811" s="3109"/>
      <c r="N6811" s="3109"/>
      <c r="P6811" s="2659"/>
    </row>
    <row r="6812" spans="12:16" s="3107" customFormat="1">
      <c r="L6812" s="3109"/>
      <c r="M6812" s="3109"/>
      <c r="N6812" s="3109"/>
      <c r="P6812" s="2659"/>
    </row>
    <row r="6813" spans="12:16" s="3107" customFormat="1">
      <c r="L6813" s="3109"/>
      <c r="M6813" s="3109"/>
      <c r="N6813" s="3109"/>
      <c r="P6813" s="2659"/>
    </row>
    <row r="6814" spans="12:16" s="3107" customFormat="1">
      <c r="L6814" s="3109"/>
      <c r="M6814" s="3109"/>
      <c r="N6814" s="3109"/>
      <c r="P6814" s="2659"/>
    </row>
    <row r="6815" spans="12:16" s="3107" customFormat="1">
      <c r="L6815" s="3109"/>
      <c r="M6815" s="3109"/>
      <c r="N6815" s="3109"/>
      <c r="P6815" s="2659"/>
    </row>
    <row r="6816" spans="12:16" s="3107" customFormat="1">
      <c r="L6816" s="3109"/>
      <c r="M6816" s="3109"/>
      <c r="N6816" s="3109"/>
      <c r="P6816" s="2659"/>
    </row>
    <row r="6817" spans="12:16" s="3107" customFormat="1">
      <c r="L6817" s="3109"/>
      <c r="M6817" s="3109"/>
      <c r="N6817" s="3109"/>
      <c r="P6817" s="2659"/>
    </row>
    <row r="6818" spans="12:16" s="3107" customFormat="1">
      <c r="L6818" s="3109"/>
      <c r="M6818" s="3109"/>
      <c r="N6818" s="3109"/>
      <c r="P6818" s="2659"/>
    </row>
    <row r="6819" spans="12:16" s="3107" customFormat="1">
      <c r="L6819" s="3109"/>
      <c r="M6819" s="3109"/>
      <c r="N6819" s="3109"/>
      <c r="P6819" s="2659"/>
    </row>
    <row r="6820" spans="12:16" s="3107" customFormat="1">
      <c r="L6820" s="3109"/>
      <c r="M6820" s="3109"/>
      <c r="N6820" s="3109"/>
      <c r="P6820" s="2659"/>
    </row>
    <row r="6821" spans="12:16" s="3107" customFormat="1">
      <c r="L6821" s="3109"/>
      <c r="M6821" s="3109"/>
      <c r="N6821" s="3109"/>
      <c r="P6821" s="2659"/>
    </row>
    <row r="6822" spans="12:16" s="3107" customFormat="1">
      <c r="L6822" s="3109"/>
      <c r="M6822" s="3109"/>
      <c r="N6822" s="3109"/>
      <c r="P6822" s="2659"/>
    </row>
    <row r="6823" spans="12:16" s="3107" customFormat="1">
      <c r="L6823" s="3109"/>
      <c r="M6823" s="3109"/>
      <c r="N6823" s="3109"/>
      <c r="P6823" s="2659"/>
    </row>
    <row r="6824" spans="12:16" s="3107" customFormat="1">
      <c r="L6824" s="3109"/>
      <c r="M6824" s="3109"/>
      <c r="N6824" s="3109"/>
      <c r="P6824" s="2659"/>
    </row>
    <row r="6825" spans="12:16" s="3107" customFormat="1">
      <c r="L6825" s="3109"/>
      <c r="M6825" s="3109"/>
      <c r="N6825" s="3109"/>
      <c r="P6825" s="2659"/>
    </row>
    <row r="6826" spans="12:16" s="3107" customFormat="1">
      <c r="L6826" s="3109"/>
      <c r="M6826" s="3109"/>
      <c r="N6826" s="3109"/>
      <c r="P6826" s="2659"/>
    </row>
    <row r="6827" spans="12:16" s="3107" customFormat="1">
      <c r="L6827" s="3109"/>
      <c r="M6827" s="3109"/>
      <c r="N6827" s="3109"/>
      <c r="P6827" s="2659"/>
    </row>
    <row r="6828" spans="12:16" s="3107" customFormat="1">
      <c r="L6828" s="3109"/>
      <c r="M6828" s="3109"/>
      <c r="N6828" s="3109"/>
      <c r="P6828" s="2659"/>
    </row>
    <row r="6829" spans="12:16" s="3107" customFormat="1">
      <c r="L6829" s="3109"/>
      <c r="M6829" s="3109"/>
      <c r="N6829" s="3109"/>
      <c r="P6829" s="2659"/>
    </row>
    <row r="6830" spans="12:16" s="3107" customFormat="1">
      <c r="L6830" s="3109"/>
      <c r="M6830" s="3109"/>
      <c r="N6830" s="3109"/>
      <c r="P6830" s="2659"/>
    </row>
    <row r="6831" spans="12:16" s="3107" customFormat="1">
      <c r="L6831" s="3109"/>
      <c r="M6831" s="3109"/>
      <c r="N6831" s="3109"/>
      <c r="P6831" s="2659"/>
    </row>
    <row r="6832" spans="12:16" s="3107" customFormat="1">
      <c r="L6832" s="3109"/>
      <c r="M6832" s="3109"/>
      <c r="N6832" s="3109"/>
      <c r="P6832" s="2659"/>
    </row>
    <row r="6833" spans="12:16" s="3107" customFormat="1">
      <c r="L6833" s="3109"/>
      <c r="M6833" s="3109"/>
      <c r="N6833" s="3109"/>
      <c r="P6833" s="2659"/>
    </row>
    <row r="6834" spans="12:16" s="3107" customFormat="1">
      <c r="L6834" s="3109"/>
      <c r="M6834" s="3109"/>
      <c r="N6834" s="3109"/>
      <c r="P6834" s="2659"/>
    </row>
    <row r="6835" spans="12:16" s="3107" customFormat="1">
      <c r="L6835" s="3109"/>
      <c r="M6835" s="3109"/>
      <c r="N6835" s="3109"/>
      <c r="P6835" s="2659"/>
    </row>
    <row r="6836" spans="12:16" s="3107" customFormat="1">
      <c r="L6836" s="3109"/>
      <c r="M6836" s="3109"/>
      <c r="N6836" s="3109"/>
      <c r="P6836" s="2659"/>
    </row>
    <row r="6837" spans="12:16" s="3107" customFormat="1">
      <c r="L6837" s="3109"/>
      <c r="M6837" s="3109"/>
      <c r="N6837" s="3109"/>
      <c r="P6837" s="2659"/>
    </row>
    <row r="6838" spans="12:16" s="3107" customFormat="1">
      <c r="L6838" s="3109"/>
      <c r="M6838" s="3109"/>
      <c r="N6838" s="3109"/>
      <c r="P6838" s="2659"/>
    </row>
    <row r="6839" spans="12:16" s="3107" customFormat="1">
      <c r="L6839" s="3109"/>
      <c r="M6839" s="3109"/>
      <c r="N6839" s="3109"/>
      <c r="P6839" s="2659"/>
    </row>
    <row r="6840" spans="12:16" s="3107" customFormat="1">
      <c r="L6840" s="3109"/>
      <c r="M6840" s="3109"/>
      <c r="N6840" s="3109"/>
      <c r="P6840" s="2659"/>
    </row>
    <row r="6841" spans="12:16" s="3107" customFormat="1">
      <c r="L6841" s="3109"/>
      <c r="M6841" s="3109"/>
      <c r="N6841" s="3109"/>
      <c r="P6841" s="2659"/>
    </row>
    <row r="6842" spans="12:16" s="3107" customFormat="1">
      <c r="L6842" s="3109"/>
      <c r="M6842" s="3109"/>
      <c r="N6842" s="3109"/>
      <c r="P6842" s="2659"/>
    </row>
    <row r="6843" spans="12:16" s="3107" customFormat="1">
      <c r="L6843" s="3109"/>
      <c r="M6843" s="3109"/>
      <c r="N6843" s="3109"/>
      <c r="P6843" s="2659"/>
    </row>
    <row r="6844" spans="12:16" s="3107" customFormat="1">
      <c r="L6844" s="3109"/>
      <c r="M6844" s="3109"/>
      <c r="N6844" s="3109"/>
      <c r="P6844" s="2659"/>
    </row>
    <row r="6845" spans="12:16" s="3107" customFormat="1">
      <c r="L6845" s="3109"/>
      <c r="M6845" s="3109"/>
      <c r="N6845" s="3109"/>
      <c r="P6845" s="2659"/>
    </row>
    <row r="6846" spans="12:16" s="3107" customFormat="1">
      <c r="L6846" s="3109"/>
      <c r="M6846" s="3109"/>
      <c r="N6846" s="3109"/>
      <c r="P6846" s="2659"/>
    </row>
    <row r="6847" spans="12:16" s="3107" customFormat="1">
      <c r="L6847" s="3109"/>
      <c r="M6847" s="3109"/>
      <c r="N6847" s="3109"/>
      <c r="P6847" s="2659"/>
    </row>
    <row r="6848" spans="12:16" s="3107" customFormat="1">
      <c r="L6848" s="3109"/>
      <c r="M6848" s="3109"/>
      <c r="N6848" s="3109"/>
      <c r="P6848" s="2659"/>
    </row>
    <row r="6849" spans="12:16" s="3107" customFormat="1">
      <c r="L6849" s="3109"/>
      <c r="M6849" s="3109"/>
      <c r="N6849" s="3109"/>
      <c r="P6849" s="2659"/>
    </row>
    <row r="6850" spans="12:16" s="3107" customFormat="1">
      <c r="L6850" s="3109"/>
      <c r="M6850" s="3109"/>
      <c r="N6850" s="3109"/>
      <c r="P6850" s="2659"/>
    </row>
    <row r="6851" spans="12:16" s="3107" customFormat="1">
      <c r="L6851" s="3109"/>
      <c r="M6851" s="3109"/>
      <c r="N6851" s="3109"/>
      <c r="P6851" s="2659"/>
    </row>
    <row r="6852" spans="12:16" s="3107" customFormat="1">
      <c r="L6852" s="3109"/>
      <c r="M6852" s="3109"/>
      <c r="N6852" s="3109"/>
      <c r="P6852" s="2659"/>
    </row>
    <row r="6853" spans="12:16" s="3107" customFormat="1">
      <c r="L6853" s="3109"/>
      <c r="M6853" s="3109"/>
      <c r="N6853" s="3109"/>
      <c r="P6853" s="2659"/>
    </row>
    <row r="6854" spans="12:16" s="3107" customFormat="1">
      <c r="L6854" s="3109"/>
      <c r="M6854" s="3109"/>
      <c r="N6854" s="3109"/>
      <c r="P6854" s="2659"/>
    </row>
    <row r="6855" spans="12:16" s="3107" customFormat="1">
      <c r="L6855" s="3109"/>
      <c r="M6855" s="3109"/>
      <c r="N6855" s="3109"/>
      <c r="P6855" s="2659"/>
    </row>
    <row r="6856" spans="12:16" s="3107" customFormat="1">
      <c r="L6856" s="3109"/>
      <c r="M6856" s="3109"/>
      <c r="N6856" s="3109"/>
      <c r="P6856" s="2659"/>
    </row>
    <row r="6857" spans="12:16" s="3107" customFormat="1">
      <c r="L6857" s="3109"/>
      <c r="M6857" s="3109"/>
      <c r="N6857" s="3109"/>
      <c r="P6857" s="2659"/>
    </row>
    <row r="6858" spans="12:16" s="3107" customFormat="1">
      <c r="L6858" s="3109"/>
      <c r="M6858" s="3109"/>
      <c r="N6858" s="3109"/>
      <c r="P6858" s="2659"/>
    </row>
    <row r="6859" spans="12:16" s="3107" customFormat="1">
      <c r="L6859" s="3109"/>
      <c r="M6859" s="3109"/>
      <c r="N6859" s="3109"/>
      <c r="P6859" s="2659"/>
    </row>
    <row r="6860" spans="12:16" s="3107" customFormat="1">
      <c r="L6860" s="3109"/>
      <c r="M6860" s="3109"/>
      <c r="N6860" s="3109"/>
      <c r="P6860" s="2659"/>
    </row>
    <row r="6861" spans="12:16" s="3107" customFormat="1">
      <c r="L6861" s="3109"/>
      <c r="M6861" s="3109"/>
      <c r="N6861" s="3109"/>
      <c r="P6861" s="2659"/>
    </row>
    <row r="6862" spans="12:16" s="3107" customFormat="1">
      <c r="L6862" s="3109"/>
      <c r="M6862" s="3109"/>
      <c r="N6862" s="3109"/>
      <c r="P6862" s="2659"/>
    </row>
    <row r="6863" spans="12:16" s="3107" customFormat="1">
      <c r="L6863" s="3109"/>
      <c r="M6863" s="3109"/>
      <c r="N6863" s="3109"/>
      <c r="P6863" s="2659"/>
    </row>
    <row r="6864" spans="12:16" s="3107" customFormat="1">
      <c r="L6864" s="3109"/>
      <c r="M6864" s="3109"/>
      <c r="N6864" s="3109"/>
      <c r="P6864" s="2659"/>
    </row>
    <row r="6865" spans="12:16" s="3107" customFormat="1">
      <c r="L6865" s="3109"/>
      <c r="M6865" s="3109"/>
      <c r="N6865" s="3109"/>
      <c r="P6865" s="2659"/>
    </row>
    <row r="6866" spans="12:16" s="3107" customFormat="1">
      <c r="L6866" s="3109"/>
      <c r="M6866" s="3109"/>
      <c r="N6866" s="3109"/>
      <c r="P6866" s="2659"/>
    </row>
    <row r="6867" spans="12:16" s="3107" customFormat="1">
      <c r="L6867" s="3109"/>
      <c r="M6867" s="3109"/>
      <c r="N6867" s="3109"/>
      <c r="P6867" s="2659"/>
    </row>
    <row r="6868" spans="12:16" s="3107" customFormat="1">
      <c r="L6868" s="3109"/>
      <c r="M6868" s="3109"/>
      <c r="N6868" s="3109"/>
      <c r="P6868" s="2659"/>
    </row>
    <row r="6869" spans="12:16" s="3107" customFormat="1">
      <c r="L6869" s="3109"/>
      <c r="M6869" s="3109"/>
      <c r="N6869" s="3109"/>
      <c r="P6869" s="2659"/>
    </row>
    <row r="6870" spans="12:16" s="3107" customFormat="1">
      <c r="L6870" s="3109"/>
      <c r="M6870" s="3109"/>
      <c r="N6870" s="3109"/>
      <c r="P6870" s="2659"/>
    </row>
    <row r="6871" spans="12:16" s="3107" customFormat="1">
      <c r="L6871" s="3109"/>
      <c r="M6871" s="3109"/>
      <c r="N6871" s="3109"/>
      <c r="P6871" s="2659"/>
    </row>
    <row r="6872" spans="12:16" s="3107" customFormat="1">
      <c r="L6872" s="3109"/>
      <c r="M6872" s="3109"/>
      <c r="N6872" s="3109"/>
      <c r="P6872" s="2659"/>
    </row>
    <row r="6873" spans="12:16" s="3107" customFormat="1">
      <c r="L6873" s="3109"/>
      <c r="M6873" s="3109"/>
      <c r="N6873" s="3109"/>
      <c r="P6873" s="2659"/>
    </row>
    <row r="6874" spans="12:16" s="3107" customFormat="1">
      <c r="L6874" s="3109"/>
      <c r="M6874" s="3109"/>
      <c r="N6874" s="3109"/>
      <c r="P6874" s="2659"/>
    </row>
    <row r="6875" spans="12:16" s="3107" customFormat="1">
      <c r="L6875" s="3109"/>
      <c r="M6875" s="3109"/>
      <c r="N6875" s="3109"/>
      <c r="P6875" s="2659"/>
    </row>
    <row r="6876" spans="12:16" s="3107" customFormat="1">
      <c r="L6876" s="3109"/>
      <c r="M6876" s="3109"/>
      <c r="N6876" s="3109"/>
      <c r="P6876" s="2659"/>
    </row>
    <row r="6877" spans="12:16" s="3107" customFormat="1">
      <c r="L6877" s="3109"/>
      <c r="M6877" s="3109"/>
      <c r="N6877" s="3109"/>
      <c r="P6877" s="2659"/>
    </row>
    <row r="6878" spans="12:16" s="3107" customFormat="1">
      <c r="L6878" s="3109"/>
      <c r="M6878" s="3109"/>
      <c r="N6878" s="3109"/>
      <c r="P6878" s="2659"/>
    </row>
    <row r="6879" spans="12:16" s="3107" customFormat="1">
      <c r="L6879" s="3109"/>
      <c r="M6879" s="3109"/>
      <c r="N6879" s="3109"/>
      <c r="P6879" s="2659"/>
    </row>
    <row r="6880" spans="12:16" s="3107" customFormat="1">
      <c r="L6880" s="3109"/>
      <c r="M6880" s="3109"/>
      <c r="N6880" s="3109"/>
      <c r="P6880" s="2659"/>
    </row>
    <row r="6881" spans="12:16" s="3107" customFormat="1">
      <c r="L6881" s="3109"/>
      <c r="M6881" s="3109"/>
      <c r="N6881" s="3109"/>
      <c r="P6881" s="2659"/>
    </row>
    <row r="6882" spans="12:16" s="3107" customFormat="1">
      <c r="L6882" s="3109"/>
      <c r="M6882" s="3109"/>
      <c r="N6882" s="3109"/>
      <c r="P6882" s="2659"/>
    </row>
    <row r="6883" spans="12:16" s="3107" customFormat="1">
      <c r="L6883" s="3109"/>
      <c r="M6883" s="3109"/>
      <c r="N6883" s="3109"/>
      <c r="P6883" s="2659"/>
    </row>
    <row r="6884" spans="12:16" s="3107" customFormat="1">
      <c r="L6884" s="3109"/>
      <c r="M6884" s="3109"/>
      <c r="N6884" s="3109"/>
      <c r="P6884" s="2659"/>
    </row>
    <row r="6885" spans="12:16" s="3107" customFormat="1">
      <c r="L6885" s="3109"/>
      <c r="M6885" s="3109"/>
      <c r="N6885" s="3109"/>
      <c r="P6885" s="2659"/>
    </row>
    <row r="6886" spans="12:16" s="3107" customFormat="1">
      <c r="L6886" s="3109"/>
      <c r="M6886" s="3109"/>
      <c r="N6886" s="3109"/>
      <c r="P6886" s="2659"/>
    </row>
    <row r="6887" spans="12:16" s="3107" customFormat="1">
      <c r="L6887" s="3109"/>
      <c r="M6887" s="3109"/>
      <c r="N6887" s="3109"/>
      <c r="P6887" s="2659"/>
    </row>
    <row r="6888" spans="12:16" s="3107" customFormat="1">
      <c r="L6888" s="3109"/>
      <c r="M6888" s="3109"/>
      <c r="N6888" s="3109"/>
      <c r="P6888" s="2659"/>
    </row>
    <row r="6889" spans="12:16" s="3107" customFormat="1">
      <c r="L6889" s="3109"/>
      <c r="M6889" s="3109"/>
      <c r="N6889" s="3109"/>
      <c r="P6889" s="2659"/>
    </row>
    <row r="6890" spans="12:16" s="3107" customFormat="1">
      <c r="L6890" s="3109"/>
      <c r="M6890" s="3109"/>
      <c r="N6890" s="3109"/>
      <c r="P6890" s="2659"/>
    </row>
    <row r="6891" spans="12:16" s="3107" customFormat="1">
      <c r="L6891" s="3109"/>
      <c r="M6891" s="3109"/>
      <c r="N6891" s="3109"/>
      <c r="P6891" s="2659"/>
    </row>
    <row r="6892" spans="12:16" s="3107" customFormat="1">
      <c r="L6892" s="3109"/>
      <c r="M6892" s="3109"/>
      <c r="N6892" s="3109"/>
      <c r="P6892" s="2659"/>
    </row>
    <row r="6893" spans="12:16" s="3107" customFormat="1">
      <c r="L6893" s="3109"/>
      <c r="M6893" s="3109"/>
      <c r="N6893" s="3109"/>
      <c r="P6893" s="2659"/>
    </row>
    <row r="6894" spans="12:16" s="3107" customFormat="1">
      <c r="L6894" s="3109"/>
      <c r="M6894" s="3109"/>
      <c r="N6894" s="3109"/>
      <c r="P6894" s="2659"/>
    </row>
    <row r="6895" spans="12:16" s="3107" customFormat="1">
      <c r="L6895" s="3109"/>
      <c r="M6895" s="3109"/>
      <c r="N6895" s="3109"/>
      <c r="P6895" s="2659"/>
    </row>
    <row r="6896" spans="12:16" s="3107" customFormat="1">
      <c r="L6896" s="3109"/>
      <c r="M6896" s="3109"/>
      <c r="N6896" s="3109"/>
      <c r="P6896" s="2659"/>
    </row>
    <row r="6897" spans="12:16" s="3107" customFormat="1">
      <c r="L6897" s="3109"/>
      <c r="M6897" s="3109"/>
      <c r="N6897" s="3109"/>
      <c r="P6897" s="2659"/>
    </row>
    <row r="6898" spans="12:16" s="3107" customFormat="1">
      <c r="L6898" s="3109"/>
      <c r="M6898" s="3109"/>
      <c r="N6898" s="3109"/>
      <c r="P6898" s="2659"/>
    </row>
    <row r="6899" spans="12:16" s="3107" customFormat="1">
      <c r="L6899" s="3109"/>
      <c r="M6899" s="3109"/>
      <c r="N6899" s="3109"/>
      <c r="P6899" s="2659"/>
    </row>
    <row r="6900" spans="12:16" s="3107" customFormat="1">
      <c r="L6900" s="3109"/>
      <c r="M6900" s="3109"/>
      <c r="N6900" s="3109"/>
      <c r="P6900" s="2659"/>
    </row>
    <row r="6901" spans="12:16" s="3107" customFormat="1">
      <c r="L6901" s="3109"/>
      <c r="M6901" s="3109"/>
      <c r="N6901" s="3109"/>
      <c r="P6901" s="2659"/>
    </row>
    <row r="6902" spans="12:16" s="3107" customFormat="1">
      <c r="L6902" s="3109"/>
      <c r="M6902" s="3109"/>
      <c r="N6902" s="3109"/>
      <c r="P6902" s="2659"/>
    </row>
    <row r="6903" spans="12:16" s="3107" customFormat="1">
      <c r="L6903" s="3109"/>
      <c r="M6903" s="3109"/>
      <c r="N6903" s="3109"/>
      <c r="P6903" s="2659"/>
    </row>
    <row r="6904" spans="12:16" s="3107" customFormat="1">
      <c r="L6904" s="3109"/>
      <c r="M6904" s="3109"/>
      <c r="N6904" s="3109"/>
      <c r="P6904" s="2659"/>
    </row>
    <row r="6905" spans="12:16" s="3107" customFormat="1">
      <c r="L6905" s="3109"/>
      <c r="M6905" s="3109"/>
      <c r="N6905" s="3109"/>
      <c r="P6905" s="2659"/>
    </row>
    <row r="6906" spans="12:16" s="3107" customFormat="1">
      <c r="L6906" s="3109"/>
      <c r="M6906" s="3109"/>
      <c r="N6906" s="3109"/>
      <c r="P6906" s="2659"/>
    </row>
    <row r="6907" spans="12:16" s="3107" customFormat="1">
      <c r="L6907" s="3109"/>
      <c r="M6907" s="3109"/>
      <c r="N6907" s="3109"/>
      <c r="P6907" s="2659"/>
    </row>
    <row r="6908" spans="12:16" s="3107" customFormat="1">
      <c r="L6908" s="3109"/>
      <c r="M6908" s="3109"/>
      <c r="N6908" s="3109"/>
      <c r="P6908" s="2659"/>
    </row>
    <row r="6909" spans="12:16" s="3107" customFormat="1">
      <c r="L6909" s="3109"/>
      <c r="M6909" s="3109"/>
      <c r="N6909" s="3109"/>
      <c r="P6909" s="2659"/>
    </row>
    <row r="6910" spans="12:16" s="3107" customFormat="1">
      <c r="L6910" s="3109"/>
      <c r="M6910" s="3109"/>
      <c r="N6910" s="3109"/>
      <c r="P6910" s="2659"/>
    </row>
    <row r="6911" spans="12:16" s="3107" customFormat="1">
      <c r="L6911" s="3109"/>
      <c r="M6911" s="3109"/>
      <c r="N6911" s="3109"/>
      <c r="P6911" s="2659"/>
    </row>
    <row r="6912" spans="12:16" s="3107" customFormat="1">
      <c r="L6912" s="3109"/>
      <c r="M6912" s="3109"/>
      <c r="N6912" s="3109"/>
      <c r="P6912" s="2659"/>
    </row>
    <row r="6913" spans="12:16" s="3107" customFormat="1">
      <c r="L6913" s="3109"/>
      <c r="M6913" s="3109"/>
      <c r="N6913" s="3109"/>
      <c r="P6913" s="2659"/>
    </row>
    <row r="6914" spans="12:16" s="3107" customFormat="1">
      <c r="L6914" s="3109"/>
      <c r="M6914" s="3109"/>
      <c r="N6914" s="3109"/>
      <c r="P6914" s="2659"/>
    </row>
    <row r="6915" spans="12:16" s="3107" customFormat="1">
      <c r="L6915" s="3109"/>
      <c r="M6915" s="3109"/>
      <c r="N6915" s="3109"/>
      <c r="P6915" s="2659"/>
    </row>
    <row r="6916" spans="12:16" s="3107" customFormat="1">
      <c r="L6916" s="3109"/>
      <c r="M6916" s="3109"/>
      <c r="N6916" s="3109"/>
      <c r="P6916" s="2659"/>
    </row>
    <row r="6917" spans="12:16" s="3107" customFormat="1">
      <c r="L6917" s="3109"/>
      <c r="M6917" s="3109"/>
      <c r="N6917" s="3109"/>
      <c r="P6917" s="2659"/>
    </row>
    <row r="6918" spans="12:16" s="3107" customFormat="1">
      <c r="L6918" s="3109"/>
      <c r="M6918" s="3109"/>
      <c r="N6918" s="3109"/>
      <c r="P6918" s="2659"/>
    </row>
    <row r="6919" spans="12:16" s="3107" customFormat="1">
      <c r="L6919" s="3109"/>
      <c r="M6919" s="3109"/>
      <c r="N6919" s="3109"/>
      <c r="P6919" s="2659"/>
    </row>
    <row r="6920" spans="12:16" s="3107" customFormat="1">
      <c r="L6920" s="3109"/>
      <c r="M6920" s="3109"/>
      <c r="N6920" s="3109"/>
      <c r="P6920" s="2659"/>
    </row>
    <row r="6921" spans="12:16" s="3107" customFormat="1">
      <c r="L6921" s="3109"/>
      <c r="M6921" s="3109"/>
      <c r="N6921" s="3109"/>
      <c r="P6921" s="2659"/>
    </row>
    <row r="6922" spans="12:16" s="3107" customFormat="1">
      <c r="L6922" s="3109"/>
      <c r="M6922" s="3109"/>
      <c r="N6922" s="3109"/>
      <c r="P6922" s="2659"/>
    </row>
    <row r="6923" spans="12:16" s="3107" customFormat="1">
      <c r="L6923" s="3109"/>
      <c r="M6923" s="3109"/>
      <c r="N6923" s="3109"/>
      <c r="P6923" s="2659"/>
    </row>
    <row r="6924" spans="12:16" s="3107" customFormat="1">
      <c r="L6924" s="3109"/>
      <c r="M6924" s="3109"/>
      <c r="N6924" s="3109"/>
      <c r="P6924" s="2659"/>
    </row>
    <row r="6925" spans="12:16" s="3107" customFormat="1">
      <c r="L6925" s="3109"/>
      <c r="M6925" s="3109"/>
      <c r="N6925" s="3109"/>
      <c r="P6925" s="2659"/>
    </row>
    <row r="6926" spans="12:16" s="3107" customFormat="1">
      <c r="L6926" s="3109"/>
      <c r="M6926" s="3109"/>
      <c r="N6926" s="3109"/>
      <c r="P6926" s="2659"/>
    </row>
    <row r="6927" spans="12:16" s="3107" customFormat="1">
      <c r="L6927" s="3109"/>
      <c r="M6927" s="3109"/>
      <c r="N6927" s="3109"/>
      <c r="P6927" s="2659"/>
    </row>
    <row r="6928" spans="12:16" s="3107" customFormat="1">
      <c r="L6928" s="3109"/>
      <c r="M6928" s="3109"/>
      <c r="N6928" s="3109"/>
      <c r="P6928" s="2659"/>
    </row>
    <row r="6929" spans="12:16" s="3107" customFormat="1">
      <c r="L6929" s="3109"/>
      <c r="M6929" s="3109"/>
      <c r="N6929" s="3109"/>
      <c r="P6929" s="2659"/>
    </row>
    <row r="6930" spans="12:16" s="3107" customFormat="1">
      <c r="L6930" s="3109"/>
      <c r="M6930" s="3109"/>
      <c r="N6930" s="3109"/>
      <c r="P6930" s="2659"/>
    </row>
    <row r="6931" spans="12:16" s="3107" customFormat="1">
      <c r="L6931" s="3109"/>
      <c r="M6931" s="3109"/>
      <c r="N6931" s="3109"/>
      <c r="P6931" s="2659"/>
    </row>
    <row r="6932" spans="12:16" s="3107" customFormat="1">
      <c r="L6932" s="3109"/>
      <c r="M6932" s="3109"/>
      <c r="N6932" s="3109"/>
      <c r="P6932" s="2659"/>
    </row>
    <row r="6933" spans="12:16" s="3107" customFormat="1">
      <c r="L6933" s="3109"/>
      <c r="M6933" s="3109"/>
      <c r="N6933" s="3109"/>
      <c r="P6933" s="2659"/>
    </row>
    <row r="6934" spans="12:16" s="3107" customFormat="1">
      <c r="L6934" s="3109"/>
      <c r="M6934" s="3109"/>
      <c r="N6934" s="3109"/>
      <c r="P6934" s="2659"/>
    </row>
    <row r="6935" spans="12:16" s="3107" customFormat="1">
      <c r="L6935" s="3109"/>
      <c r="M6935" s="3109"/>
      <c r="N6935" s="3109"/>
      <c r="P6935" s="2659"/>
    </row>
    <row r="6936" spans="12:16" s="3107" customFormat="1">
      <c r="L6936" s="3109"/>
      <c r="M6936" s="3109"/>
      <c r="N6936" s="3109"/>
      <c r="P6936" s="2659"/>
    </row>
    <row r="6937" spans="12:16" s="3107" customFormat="1">
      <c r="L6937" s="3109"/>
      <c r="M6937" s="3109"/>
      <c r="N6937" s="3109"/>
      <c r="P6937" s="2659"/>
    </row>
    <row r="6938" spans="12:16" s="3107" customFormat="1">
      <c r="L6938" s="3109"/>
      <c r="M6938" s="3109"/>
      <c r="N6938" s="3109"/>
      <c r="P6938" s="2659"/>
    </row>
    <row r="6939" spans="12:16" s="3107" customFormat="1">
      <c r="L6939" s="3109"/>
      <c r="M6939" s="3109"/>
      <c r="N6939" s="3109"/>
      <c r="P6939" s="2659"/>
    </row>
    <row r="6940" spans="12:16" s="3107" customFormat="1">
      <c r="L6940" s="3109"/>
      <c r="M6940" s="3109"/>
      <c r="N6940" s="3109"/>
      <c r="P6940" s="2659"/>
    </row>
    <row r="6941" spans="12:16" s="3107" customFormat="1">
      <c r="L6941" s="3109"/>
      <c r="M6941" s="3109"/>
      <c r="N6941" s="3109"/>
      <c r="P6941" s="2659"/>
    </row>
    <row r="6942" spans="12:16" s="3107" customFormat="1">
      <c r="L6942" s="3109"/>
      <c r="M6942" s="3109"/>
      <c r="N6942" s="3109"/>
      <c r="P6942" s="2659"/>
    </row>
    <row r="6943" spans="12:16" s="3107" customFormat="1">
      <c r="L6943" s="3109"/>
      <c r="M6943" s="3109"/>
      <c r="N6943" s="3109"/>
      <c r="P6943" s="2659"/>
    </row>
    <row r="6944" spans="12:16" s="3107" customFormat="1">
      <c r="L6944" s="3109"/>
      <c r="M6944" s="3109"/>
      <c r="N6944" s="3109"/>
      <c r="P6944" s="2659"/>
    </row>
    <row r="6945" spans="12:16" s="3107" customFormat="1">
      <c r="L6945" s="3109"/>
      <c r="M6945" s="3109"/>
      <c r="N6945" s="3109"/>
      <c r="P6945" s="2659"/>
    </row>
    <row r="6946" spans="12:16" s="3107" customFormat="1">
      <c r="L6946" s="3109"/>
      <c r="M6946" s="3109"/>
      <c r="N6946" s="3109"/>
      <c r="P6946" s="2659"/>
    </row>
    <row r="6947" spans="12:16" s="3107" customFormat="1">
      <c r="L6947" s="3109"/>
      <c r="M6947" s="3109"/>
      <c r="N6947" s="3109"/>
      <c r="P6947" s="2659"/>
    </row>
    <row r="6948" spans="12:16" s="3107" customFormat="1">
      <c r="L6948" s="3109"/>
      <c r="M6948" s="3109"/>
      <c r="N6948" s="3109"/>
      <c r="P6948" s="2659"/>
    </row>
    <row r="6949" spans="12:16" s="3107" customFormat="1">
      <c r="L6949" s="3109"/>
      <c r="M6949" s="3109"/>
      <c r="N6949" s="3109"/>
      <c r="P6949" s="2659"/>
    </row>
    <row r="6950" spans="12:16" s="3107" customFormat="1">
      <c r="L6950" s="3109"/>
      <c r="M6950" s="3109"/>
      <c r="N6950" s="3109"/>
      <c r="P6950" s="2659"/>
    </row>
    <row r="6951" spans="12:16" s="3107" customFormat="1">
      <c r="L6951" s="3109"/>
      <c r="M6951" s="3109"/>
      <c r="N6951" s="3109"/>
      <c r="P6951" s="2659"/>
    </row>
    <row r="6952" spans="12:16" s="3107" customFormat="1">
      <c r="L6952" s="3109"/>
      <c r="M6952" s="3109"/>
      <c r="N6952" s="3109"/>
      <c r="P6952" s="2659"/>
    </row>
    <row r="6953" spans="12:16" s="3107" customFormat="1">
      <c r="L6953" s="3109"/>
      <c r="M6953" s="3109"/>
      <c r="N6953" s="3109"/>
      <c r="P6953" s="2659"/>
    </row>
    <row r="6954" spans="12:16" s="3107" customFormat="1">
      <c r="L6954" s="3109"/>
      <c r="M6954" s="3109"/>
      <c r="N6954" s="3109"/>
      <c r="P6954" s="2659"/>
    </row>
    <row r="6955" spans="12:16" s="3107" customFormat="1">
      <c r="L6955" s="3109"/>
      <c r="M6955" s="3109"/>
      <c r="N6955" s="3109"/>
      <c r="P6955" s="2659"/>
    </row>
    <row r="6956" spans="12:16" s="3107" customFormat="1">
      <c r="L6956" s="3109"/>
      <c r="M6956" s="3109"/>
      <c r="N6956" s="3109"/>
      <c r="P6956" s="2659"/>
    </row>
    <row r="6957" spans="12:16" s="3107" customFormat="1">
      <c r="L6957" s="3109"/>
      <c r="M6957" s="3109"/>
      <c r="N6957" s="3109"/>
      <c r="P6957" s="2659"/>
    </row>
    <row r="6958" spans="12:16" s="3107" customFormat="1">
      <c r="L6958" s="3109"/>
      <c r="M6958" s="3109"/>
      <c r="N6958" s="3109"/>
      <c r="P6958" s="2659"/>
    </row>
    <row r="6959" spans="12:16" s="3107" customFormat="1">
      <c r="L6959" s="3109"/>
      <c r="M6959" s="3109"/>
      <c r="N6959" s="3109"/>
      <c r="P6959" s="2659"/>
    </row>
    <row r="6960" spans="12:16" s="3107" customFormat="1">
      <c r="L6960" s="3109"/>
      <c r="M6960" s="3109"/>
      <c r="N6960" s="3109"/>
      <c r="P6960" s="2659"/>
    </row>
    <row r="6961" spans="12:16" s="3107" customFormat="1">
      <c r="L6961" s="3109"/>
      <c r="M6961" s="3109"/>
      <c r="N6961" s="3109"/>
      <c r="P6961" s="2659"/>
    </row>
    <row r="6962" spans="12:16" s="3107" customFormat="1">
      <c r="L6962" s="3109"/>
      <c r="M6962" s="3109"/>
      <c r="N6962" s="3109"/>
      <c r="P6962" s="2659"/>
    </row>
    <row r="6963" spans="12:16" s="3107" customFormat="1">
      <c r="L6963" s="3109"/>
      <c r="M6963" s="3109"/>
      <c r="N6963" s="3109"/>
      <c r="P6963" s="2659"/>
    </row>
    <row r="6964" spans="12:16" s="3107" customFormat="1">
      <c r="L6964" s="3109"/>
      <c r="M6964" s="3109"/>
      <c r="N6964" s="3109"/>
      <c r="P6964" s="2659"/>
    </row>
    <row r="6965" spans="12:16" s="3107" customFormat="1">
      <c r="L6965" s="3109"/>
      <c r="M6965" s="3109"/>
      <c r="N6965" s="3109"/>
      <c r="P6965" s="2659"/>
    </row>
    <row r="6966" spans="12:16" s="3107" customFormat="1">
      <c r="L6966" s="3109"/>
      <c r="M6966" s="3109"/>
      <c r="N6966" s="3109"/>
      <c r="P6966" s="2659"/>
    </row>
    <row r="6967" spans="12:16" s="3107" customFormat="1">
      <c r="L6967" s="3109"/>
      <c r="M6967" s="3109"/>
      <c r="N6967" s="3109"/>
      <c r="P6967" s="2659"/>
    </row>
    <row r="6968" spans="12:16" s="3107" customFormat="1">
      <c r="L6968" s="3109"/>
      <c r="M6968" s="3109"/>
      <c r="N6968" s="3109"/>
      <c r="P6968" s="2659"/>
    </row>
    <row r="6969" spans="12:16" s="3107" customFormat="1">
      <c r="L6969" s="3109"/>
      <c r="M6969" s="3109"/>
      <c r="N6969" s="3109"/>
      <c r="P6969" s="2659"/>
    </row>
    <row r="6970" spans="12:16" s="3107" customFormat="1">
      <c r="L6970" s="3109"/>
      <c r="M6970" s="3109"/>
      <c r="N6970" s="3109"/>
      <c r="P6970" s="2659"/>
    </row>
    <row r="6971" spans="12:16" s="3107" customFormat="1">
      <c r="L6971" s="3109"/>
      <c r="M6971" s="3109"/>
      <c r="N6971" s="3109"/>
      <c r="P6971" s="2659"/>
    </row>
    <row r="6972" spans="12:16" s="3107" customFormat="1">
      <c r="L6972" s="3109"/>
      <c r="M6972" s="3109"/>
      <c r="N6972" s="3109"/>
      <c r="P6972" s="2659"/>
    </row>
    <row r="6973" spans="12:16" s="3107" customFormat="1">
      <c r="L6973" s="3109"/>
      <c r="M6973" s="3109"/>
      <c r="N6973" s="3109"/>
      <c r="P6973" s="2659"/>
    </row>
    <row r="6974" spans="12:16" s="3107" customFormat="1">
      <c r="L6974" s="3109"/>
      <c r="M6974" s="3109"/>
      <c r="N6974" s="3109"/>
      <c r="P6974" s="2659"/>
    </row>
    <row r="6975" spans="12:16" s="3107" customFormat="1">
      <c r="L6975" s="3109"/>
      <c r="M6975" s="3109"/>
      <c r="N6975" s="3109"/>
      <c r="P6975" s="2659"/>
    </row>
    <row r="6976" spans="12:16" s="3107" customFormat="1">
      <c r="L6976" s="3109"/>
      <c r="M6976" s="3109"/>
      <c r="N6976" s="3109"/>
      <c r="P6976" s="2659"/>
    </row>
    <row r="6977" spans="12:16" s="3107" customFormat="1">
      <c r="L6977" s="3109"/>
      <c r="M6977" s="3109"/>
      <c r="N6977" s="3109"/>
      <c r="P6977" s="2659"/>
    </row>
    <row r="6978" spans="12:16" s="3107" customFormat="1">
      <c r="L6978" s="3109"/>
      <c r="M6978" s="3109"/>
      <c r="N6978" s="3109"/>
      <c r="P6978" s="2659"/>
    </row>
    <row r="6979" spans="12:16" s="3107" customFormat="1">
      <c r="L6979" s="3109"/>
      <c r="M6979" s="3109"/>
      <c r="N6979" s="3109"/>
      <c r="P6979" s="2659"/>
    </row>
    <row r="6980" spans="12:16" s="3107" customFormat="1">
      <c r="L6980" s="3109"/>
      <c r="M6980" s="3109"/>
      <c r="N6980" s="3109"/>
      <c r="P6980" s="2659"/>
    </row>
    <row r="6981" spans="12:16" s="3107" customFormat="1">
      <c r="L6981" s="3109"/>
      <c r="M6981" s="3109"/>
      <c r="N6981" s="3109"/>
      <c r="P6981" s="2659"/>
    </row>
    <row r="6982" spans="12:16" s="3107" customFormat="1">
      <c r="L6982" s="3109"/>
      <c r="M6982" s="3109"/>
      <c r="N6982" s="3109"/>
      <c r="P6982" s="2659"/>
    </row>
    <row r="6983" spans="12:16" s="3107" customFormat="1">
      <c r="L6983" s="3109"/>
      <c r="M6983" s="3109"/>
      <c r="N6983" s="3109"/>
      <c r="P6983" s="2659"/>
    </row>
    <row r="6984" spans="12:16" s="3107" customFormat="1">
      <c r="L6984" s="3109"/>
      <c r="M6984" s="3109"/>
      <c r="N6984" s="3109"/>
      <c r="P6984" s="2659"/>
    </row>
    <row r="6985" spans="12:16" s="3107" customFormat="1">
      <c r="L6985" s="3109"/>
      <c r="M6985" s="3109"/>
      <c r="N6985" s="3109"/>
      <c r="P6985" s="2659"/>
    </row>
    <row r="6986" spans="12:16" s="3107" customFormat="1">
      <c r="L6986" s="3109"/>
      <c r="M6986" s="3109"/>
      <c r="N6986" s="3109"/>
      <c r="P6986" s="2659"/>
    </row>
    <row r="6987" spans="12:16" s="3107" customFormat="1">
      <c r="L6987" s="3109"/>
      <c r="M6987" s="3109"/>
      <c r="N6987" s="3109"/>
      <c r="P6987" s="2659"/>
    </row>
    <row r="6988" spans="12:16" s="3107" customFormat="1">
      <c r="L6988" s="3109"/>
      <c r="M6988" s="3109"/>
      <c r="N6988" s="3109"/>
      <c r="P6988" s="2659"/>
    </row>
    <row r="6989" spans="12:16" s="3107" customFormat="1">
      <c r="L6989" s="3109"/>
      <c r="M6989" s="3109"/>
      <c r="N6989" s="3109"/>
      <c r="P6989" s="2659"/>
    </row>
    <row r="6990" spans="12:16" s="3107" customFormat="1">
      <c r="L6990" s="3109"/>
      <c r="M6990" s="3109"/>
      <c r="N6990" s="3109"/>
      <c r="P6990" s="2659"/>
    </row>
    <row r="6991" spans="12:16" s="3107" customFormat="1">
      <c r="L6991" s="3109"/>
      <c r="M6991" s="3109"/>
      <c r="N6991" s="3109"/>
      <c r="P6991" s="2659"/>
    </row>
    <row r="6992" spans="12:16" s="3107" customFormat="1">
      <c r="L6992" s="3109"/>
      <c r="M6992" s="3109"/>
      <c r="N6992" s="3109"/>
      <c r="P6992" s="2659"/>
    </row>
    <row r="6993" spans="12:16" s="3107" customFormat="1">
      <c r="L6993" s="3109"/>
      <c r="M6993" s="3109"/>
      <c r="N6993" s="3109"/>
      <c r="P6993" s="2659"/>
    </row>
    <row r="6994" spans="12:16" s="3107" customFormat="1">
      <c r="L6994" s="3109"/>
      <c r="M6994" s="3109"/>
      <c r="N6994" s="3109"/>
      <c r="P6994" s="2659"/>
    </row>
    <row r="6995" spans="12:16" s="3107" customFormat="1">
      <c r="L6995" s="3109"/>
      <c r="M6995" s="3109"/>
      <c r="N6995" s="3109"/>
      <c r="P6995" s="2659"/>
    </row>
    <row r="6996" spans="12:16" s="3107" customFormat="1">
      <c r="L6996" s="3109"/>
      <c r="M6996" s="3109"/>
      <c r="N6996" s="3109"/>
      <c r="P6996" s="2659"/>
    </row>
    <row r="6997" spans="12:16" s="3107" customFormat="1">
      <c r="L6997" s="3109"/>
      <c r="M6997" s="3109"/>
      <c r="N6997" s="3109"/>
      <c r="P6997" s="2659"/>
    </row>
    <row r="6998" spans="12:16" s="3107" customFormat="1">
      <c r="L6998" s="3109"/>
      <c r="M6998" s="3109"/>
      <c r="N6998" s="3109"/>
      <c r="P6998" s="2659"/>
    </row>
    <row r="6999" spans="12:16" s="3107" customFormat="1">
      <c r="L6999" s="3109"/>
      <c r="M6999" s="3109"/>
      <c r="N6999" s="3109"/>
      <c r="P6999" s="2659"/>
    </row>
    <row r="7000" spans="12:16" s="3107" customFormat="1">
      <c r="L7000" s="3109"/>
      <c r="M7000" s="3109"/>
      <c r="N7000" s="3109"/>
      <c r="P7000" s="2659"/>
    </row>
    <row r="7001" spans="12:16" s="3107" customFormat="1">
      <c r="L7001" s="3109"/>
      <c r="M7001" s="3109"/>
      <c r="N7001" s="3109"/>
      <c r="P7001" s="2659"/>
    </row>
    <row r="7002" spans="12:16" s="3107" customFormat="1">
      <c r="L7002" s="3109"/>
      <c r="M7002" s="3109"/>
      <c r="N7002" s="3109"/>
      <c r="P7002" s="2659"/>
    </row>
    <row r="7003" spans="12:16" s="3107" customFormat="1">
      <c r="L7003" s="3109"/>
      <c r="M7003" s="3109"/>
      <c r="N7003" s="3109"/>
      <c r="P7003" s="2659"/>
    </row>
    <row r="7004" spans="12:16" s="3107" customFormat="1">
      <c r="L7004" s="3109"/>
      <c r="M7004" s="3109"/>
      <c r="N7004" s="3109"/>
      <c r="P7004" s="2659"/>
    </row>
    <row r="7005" spans="12:16" s="3107" customFormat="1">
      <c r="L7005" s="3109"/>
      <c r="M7005" s="3109"/>
      <c r="N7005" s="3109"/>
      <c r="P7005" s="2659"/>
    </row>
    <row r="7006" spans="12:16" s="3107" customFormat="1">
      <c r="L7006" s="3109"/>
      <c r="M7006" s="3109"/>
      <c r="N7006" s="3109"/>
      <c r="P7006" s="2659"/>
    </row>
    <row r="7007" spans="12:16" s="3107" customFormat="1">
      <c r="L7007" s="3109"/>
      <c r="M7007" s="3109"/>
      <c r="N7007" s="3109"/>
      <c r="P7007" s="2659"/>
    </row>
    <row r="7008" spans="12:16" s="3107" customFormat="1">
      <c r="L7008" s="3109"/>
      <c r="M7008" s="3109"/>
      <c r="N7008" s="3109"/>
      <c r="P7008" s="2659"/>
    </row>
    <row r="7009" spans="12:16" s="3107" customFormat="1">
      <c r="L7009" s="3109"/>
      <c r="M7009" s="3109"/>
      <c r="N7009" s="3109"/>
      <c r="P7009" s="2659"/>
    </row>
    <row r="7010" spans="12:16" s="3107" customFormat="1">
      <c r="L7010" s="3109"/>
      <c r="M7010" s="3109"/>
      <c r="N7010" s="3109"/>
      <c r="P7010" s="2659"/>
    </row>
    <row r="7011" spans="12:16" s="3107" customFormat="1">
      <c r="L7011" s="3109"/>
      <c r="M7011" s="3109"/>
      <c r="N7011" s="3109"/>
      <c r="P7011" s="2659"/>
    </row>
    <row r="7012" spans="12:16" s="3107" customFormat="1">
      <c r="L7012" s="3109"/>
      <c r="M7012" s="3109"/>
      <c r="N7012" s="3109"/>
      <c r="P7012" s="2659"/>
    </row>
    <row r="7013" spans="12:16" s="3107" customFormat="1">
      <c r="L7013" s="3109"/>
      <c r="M7013" s="3109"/>
      <c r="N7013" s="3109"/>
      <c r="P7013" s="2659"/>
    </row>
    <row r="7014" spans="12:16" s="3107" customFormat="1">
      <c r="L7014" s="3109"/>
      <c r="M7014" s="3109"/>
      <c r="N7014" s="3109"/>
      <c r="P7014" s="2659"/>
    </row>
    <row r="7015" spans="12:16" s="3107" customFormat="1">
      <c r="L7015" s="3109"/>
      <c r="M7015" s="3109"/>
      <c r="N7015" s="3109"/>
      <c r="P7015" s="2659"/>
    </row>
    <row r="7016" spans="12:16" s="3107" customFormat="1">
      <c r="L7016" s="3109"/>
      <c r="M7016" s="3109"/>
      <c r="N7016" s="3109"/>
      <c r="P7016" s="2659"/>
    </row>
    <row r="7017" spans="12:16" s="3107" customFormat="1">
      <c r="L7017" s="3109"/>
      <c r="M7017" s="3109"/>
      <c r="N7017" s="3109"/>
      <c r="P7017" s="2659"/>
    </row>
    <row r="7018" spans="12:16" s="3107" customFormat="1">
      <c r="L7018" s="3109"/>
      <c r="M7018" s="3109"/>
      <c r="N7018" s="3109"/>
      <c r="P7018" s="2659"/>
    </row>
    <row r="7019" spans="12:16" s="3107" customFormat="1">
      <c r="L7019" s="3109"/>
      <c r="M7019" s="3109"/>
      <c r="N7019" s="3109"/>
      <c r="P7019" s="2659"/>
    </row>
    <row r="7020" spans="12:16" s="3107" customFormat="1">
      <c r="L7020" s="3109"/>
      <c r="M7020" s="3109"/>
      <c r="N7020" s="3109"/>
      <c r="P7020" s="2659"/>
    </row>
    <row r="7021" spans="12:16" s="3107" customFormat="1">
      <c r="L7021" s="3109"/>
      <c r="M7021" s="3109"/>
      <c r="N7021" s="3109"/>
      <c r="P7021" s="2659"/>
    </row>
    <row r="7022" spans="12:16" s="3107" customFormat="1">
      <c r="L7022" s="3109"/>
      <c r="M7022" s="3109"/>
      <c r="N7022" s="3109"/>
      <c r="P7022" s="2659"/>
    </row>
    <row r="7023" spans="12:16" s="3107" customFormat="1">
      <c r="L7023" s="3109"/>
      <c r="M7023" s="3109"/>
      <c r="N7023" s="3109"/>
      <c r="P7023" s="2659"/>
    </row>
    <row r="7024" spans="12:16" s="3107" customFormat="1">
      <c r="L7024" s="3109"/>
      <c r="M7024" s="3109"/>
      <c r="N7024" s="3109"/>
      <c r="P7024" s="2659"/>
    </row>
    <row r="7025" spans="12:16" s="3107" customFormat="1">
      <c r="L7025" s="3109"/>
      <c r="M7025" s="3109"/>
      <c r="N7025" s="3109"/>
      <c r="P7025" s="2659"/>
    </row>
    <row r="7026" spans="12:16" s="3107" customFormat="1">
      <c r="L7026" s="3109"/>
      <c r="M7026" s="3109"/>
      <c r="N7026" s="3109"/>
      <c r="P7026" s="2659"/>
    </row>
    <row r="7027" spans="12:16" s="3107" customFormat="1">
      <c r="L7027" s="3109"/>
      <c r="M7027" s="3109"/>
      <c r="N7027" s="3109"/>
      <c r="P7027" s="2659"/>
    </row>
    <row r="7028" spans="12:16" s="3107" customFormat="1">
      <c r="L7028" s="3109"/>
      <c r="M7028" s="3109"/>
      <c r="N7028" s="3109"/>
      <c r="P7028" s="2659"/>
    </row>
    <row r="7029" spans="12:16" s="3107" customFormat="1">
      <c r="L7029" s="3109"/>
      <c r="M7029" s="3109"/>
      <c r="N7029" s="3109"/>
      <c r="P7029" s="2659"/>
    </row>
    <row r="7030" spans="12:16" s="3107" customFormat="1">
      <c r="L7030" s="3109"/>
      <c r="M7030" s="3109"/>
      <c r="N7030" s="3109"/>
      <c r="P7030" s="2659"/>
    </row>
    <row r="7031" spans="12:16" s="3107" customFormat="1">
      <c r="L7031" s="3109"/>
      <c r="M7031" s="3109"/>
      <c r="N7031" s="3109"/>
      <c r="P7031" s="2659"/>
    </row>
    <row r="7032" spans="12:16" s="3107" customFormat="1">
      <c r="L7032" s="3109"/>
      <c r="M7032" s="3109"/>
      <c r="N7032" s="3109"/>
      <c r="P7032" s="2659"/>
    </row>
    <row r="7033" spans="12:16" s="3107" customFormat="1">
      <c r="L7033" s="3109"/>
      <c r="M7033" s="3109"/>
      <c r="N7033" s="3109"/>
      <c r="P7033" s="2659"/>
    </row>
    <row r="7034" spans="12:16" s="3107" customFormat="1">
      <c r="L7034" s="3109"/>
      <c r="M7034" s="3109"/>
      <c r="N7034" s="3109"/>
      <c r="P7034" s="2659"/>
    </row>
    <row r="7035" spans="12:16" s="3107" customFormat="1">
      <c r="L7035" s="3109"/>
      <c r="M7035" s="3109"/>
      <c r="N7035" s="3109"/>
      <c r="P7035" s="2659"/>
    </row>
    <row r="7036" spans="12:16" s="3107" customFormat="1">
      <c r="L7036" s="3109"/>
      <c r="M7036" s="3109"/>
      <c r="N7036" s="3109"/>
      <c r="P7036" s="2659"/>
    </row>
    <row r="7037" spans="12:16" s="3107" customFormat="1">
      <c r="L7037" s="3109"/>
      <c r="M7037" s="3109"/>
      <c r="N7037" s="3109"/>
      <c r="P7037" s="2659"/>
    </row>
    <row r="7038" spans="12:16" s="3107" customFormat="1">
      <c r="L7038" s="3109"/>
      <c r="M7038" s="3109"/>
      <c r="N7038" s="3109"/>
      <c r="P7038" s="2659"/>
    </row>
    <row r="7039" spans="12:16" s="3107" customFormat="1">
      <c r="L7039" s="3109"/>
      <c r="M7039" s="3109"/>
      <c r="N7039" s="3109"/>
      <c r="P7039" s="2659"/>
    </row>
    <row r="7040" spans="12:16" s="3107" customFormat="1">
      <c r="L7040" s="3109"/>
      <c r="M7040" s="3109"/>
      <c r="N7040" s="3109"/>
      <c r="P7040" s="2659"/>
    </row>
    <row r="7041" spans="12:16" s="3107" customFormat="1">
      <c r="L7041" s="3109"/>
      <c r="M7041" s="3109"/>
      <c r="N7041" s="3109"/>
      <c r="P7041" s="2659"/>
    </row>
    <row r="7042" spans="12:16" s="3107" customFormat="1">
      <c r="L7042" s="3109"/>
      <c r="M7042" s="3109"/>
      <c r="N7042" s="3109"/>
      <c r="P7042" s="2659"/>
    </row>
    <row r="7043" spans="12:16" s="3107" customFormat="1">
      <c r="L7043" s="3109"/>
      <c r="M7043" s="3109"/>
      <c r="N7043" s="3109"/>
      <c r="P7043" s="2659"/>
    </row>
    <row r="7044" spans="12:16" s="3107" customFormat="1">
      <c r="L7044" s="3109"/>
      <c r="M7044" s="3109"/>
      <c r="N7044" s="3109"/>
      <c r="P7044" s="2659"/>
    </row>
    <row r="7045" spans="12:16" s="3107" customFormat="1">
      <c r="L7045" s="3109"/>
      <c r="M7045" s="3109"/>
      <c r="N7045" s="3109"/>
      <c r="P7045" s="2659"/>
    </row>
    <row r="7046" spans="12:16" s="3107" customFormat="1">
      <c r="L7046" s="3109"/>
      <c r="M7046" s="3109"/>
      <c r="N7046" s="3109"/>
      <c r="P7046" s="2659"/>
    </row>
    <row r="7047" spans="12:16" s="3107" customFormat="1">
      <c r="L7047" s="3109"/>
      <c r="M7047" s="3109"/>
      <c r="N7047" s="3109"/>
      <c r="P7047" s="2659"/>
    </row>
    <row r="7048" spans="12:16" s="3107" customFormat="1">
      <c r="L7048" s="3109"/>
      <c r="M7048" s="3109"/>
      <c r="N7048" s="3109"/>
      <c r="P7048" s="2659"/>
    </row>
    <row r="7049" spans="12:16" s="3107" customFormat="1">
      <c r="L7049" s="3109"/>
      <c r="M7049" s="3109"/>
      <c r="N7049" s="3109"/>
      <c r="P7049" s="2659"/>
    </row>
    <row r="7050" spans="12:16" s="3107" customFormat="1">
      <c r="L7050" s="3109"/>
      <c r="M7050" s="3109"/>
      <c r="N7050" s="3109"/>
      <c r="P7050" s="2659"/>
    </row>
    <row r="7051" spans="12:16" s="3107" customFormat="1">
      <c r="L7051" s="3109"/>
      <c r="M7051" s="3109"/>
      <c r="N7051" s="3109"/>
      <c r="P7051" s="2659"/>
    </row>
    <row r="7052" spans="12:16" s="3107" customFormat="1">
      <c r="L7052" s="3109"/>
      <c r="M7052" s="3109"/>
      <c r="N7052" s="3109"/>
      <c r="P7052" s="2659"/>
    </row>
    <row r="7053" spans="12:16" s="3107" customFormat="1">
      <c r="L7053" s="3109"/>
      <c r="M7053" s="3109"/>
      <c r="N7053" s="3109"/>
      <c r="P7053" s="2659"/>
    </row>
    <row r="7054" spans="12:16" s="3107" customFormat="1">
      <c r="L7054" s="3109"/>
      <c r="M7054" s="3109"/>
      <c r="N7054" s="3109"/>
      <c r="P7054" s="2659"/>
    </row>
    <row r="7055" spans="12:16" s="3107" customFormat="1">
      <c r="L7055" s="3109"/>
      <c r="M7055" s="3109"/>
      <c r="N7055" s="3109"/>
      <c r="P7055" s="2659"/>
    </row>
    <row r="7056" spans="12:16" s="3107" customFormat="1">
      <c r="L7056" s="3109"/>
      <c r="M7056" s="3109"/>
      <c r="N7056" s="3109"/>
      <c r="P7056" s="2659"/>
    </row>
    <row r="7057" spans="12:16" s="3107" customFormat="1">
      <c r="L7057" s="3109"/>
      <c r="M7057" s="3109"/>
      <c r="N7057" s="3109"/>
      <c r="P7057" s="2659"/>
    </row>
    <row r="7058" spans="12:16" s="3107" customFormat="1">
      <c r="L7058" s="3109"/>
      <c r="M7058" s="3109"/>
      <c r="N7058" s="3109"/>
      <c r="P7058" s="2659"/>
    </row>
    <row r="7059" spans="12:16" s="3107" customFormat="1">
      <c r="L7059" s="3109"/>
      <c r="M7059" s="3109"/>
      <c r="N7059" s="3109"/>
      <c r="P7059" s="2659"/>
    </row>
    <row r="7060" spans="12:16" s="3107" customFormat="1">
      <c r="L7060" s="3109"/>
      <c r="M7060" s="3109"/>
      <c r="N7060" s="3109"/>
      <c r="P7060" s="2659"/>
    </row>
    <row r="7061" spans="12:16" s="3107" customFormat="1">
      <c r="L7061" s="3109"/>
      <c r="M7061" s="3109"/>
      <c r="N7061" s="3109"/>
      <c r="P7061" s="2659"/>
    </row>
    <row r="7062" spans="12:16" s="3107" customFormat="1">
      <c r="L7062" s="3109"/>
      <c r="M7062" s="3109"/>
      <c r="N7062" s="3109"/>
      <c r="P7062" s="2659"/>
    </row>
    <row r="7063" spans="12:16" s="3107" customFormat="1">
      <c r="L7063" s="3109"/>
      <c r="M7063" s="3109"/>
      <c r="N7063" s="3109"/>
      <c r="P7063" s="2659"/>
    </row>
    <row r="7064" spans="12:16" s="3107" customFormat="1">
      <c r="L7064" s="3109"/>
      <c r="M7064" s="3109"/>
      <c r="N7064" s="3109"/>
      <c r="P7064" s="2659"/>
    </row>
    <row r="7065" spans="12:16" s="3107" customFormat="1">
      <c r="L7065" s="3109"/>
      <c r="M7065" s="3109"/>
      <c r="N7065" s="3109"/>
      <c r="P7065" s="2659"/>
    </row>
    <row r="7066" spans="12:16" s="3107" customFormat="1">
      <c r="L7066" s="3109"/>
      <c r="M7066" s="3109"/>
      <c r="N7066" s="3109"/>
      <c r="P7066" s="2659"/>
    </row>
    <row r="7067" spans="12:16" s="3107" customFormat="1">
      <c r="L7067" s="3109"/>
      <c r="M7067" s="3109"/>
      <c r="N7067" s="3109"/>
      <c r="P7067" s="2659"/>
    </row>
    <row r="7068" spans="12:16" s="3107" customFormat="1">
      <c r="L7068" s="3109"/>
      <c r="M7068" s="3109"/>
      <c r="N7068" s="3109"/>
      <c r="P7068" s="2659"/>
    </row>
    <row r="7069" spans="12:16" s="3107" customFormat="1">
      <c r="L7069" s="3109"/>
      <c r="M7069" s="3109"/>
      <c r="N7069" s="3109"/>
      <c r="P7069" s="2659"/>
    </row>
    <row r="7070" spans="12:16" s="3107" customFormat="1">
      <c r="L7070" s="3109"/>
      <c r="M7070" s="3109"/>
      <c r="N7070" s="3109"/>
      <c r="P7070" s="2659"/>
    </row>
    <row r="7071" spans="12:16" s="3107" customFormat="1">
      <c r="L7071" s="3109"/>
      <c r="M7071" s="3109"/>
      <c r="N7071" s="3109"/>
      <c r="P7071" s="2659"/>
    </row>
    <row r="7072" spans="12:16" s="3107" customFormat="1">
      <c r="L7072" s="3109"/>
      <c r="M7072" s="3109"/>
      <c r="N7072" s="3109"/>
      <c r="P7072" s="2659"/>
    </row>
    <row r="7073" spans="12:16" s="3107" customFormat="1">
      <c r="L7073" s="3109"/>
      <c r="M7073" s="3109"/>
      <c r="N7073" s="3109"/>
      <c r="P7073" s="2659"/>
    </row>
    <row r="7074" spans="12:16" s="3107" customFormat="1">
      <c r="L7074" s="3109"/>
      <c r="M7074" s="3109"/>
      <c r="N7074" s="3109"/>
      <c r="P7074" s="2659"/>
    </row>
    <row r="7075" spans="12:16" s="3107" customFormat="1">
      <c r="L7075" s="3109"/>
      <c r="M7075" s="3109"/>
      <c r="N7075" s="3109"/>
      <c r="P7075" s="2659"/>
    </row>
    <row r="7076" spans="12:16" s="3107" customFormat="1">
      <c r="L7076" s="3109"/>
      <c r="M7076" s="3109"/>
      <c r="N7076" s="3109"/>
      <c r="P7076" s="2659"/>
    </row>
    <row r="7077" spans="12:16" s="3107" customFormat="1">
      <c r="L7077" s="3109"/>
      <c r="M7077" s="3109"/>
      <c r="N7077" s="3109"/>
      <c r="P7077" s="2659"/>
    </row>
    <row r="7078" spans="12:16" s="3107" customFormat="1">
      <c r="L7078" s="3109"/>
      <c r="M7078" s="3109"/>
      <c r="N7078" s="3109"/>
      <c r="P7078" s="2659"/>
    </row>
    <row r="7079" spans="12:16" s="3107" customFormat="1">
      <c r="L7079" s="3109"/>
      <c r="M7079" s="3109"/>
      <c r="N7079" s="3109"/>
      <c r="P7079" s="2659"/>
    </row>
    <row r="7080" spans="12:16" s="3107" customFormat="1">
      <c r="L7080" s="3109"/>
      <c r="M7080" s="3109"/>
      <c r="N7080" s="3109"/>
      <c r="P7080" s="2659"/>
    </row>
    <row r="7081" spans="12:16" s="3107" customFormat="1">
      <c r="L7081" s="3109"/>
      <c r="M7081" s="3109"/>
      <c r="N7081" s="3109"/>
      <c r="P7081" s="2659"/>
    </row>
    <row r="7082" spans="12:16" s="3107" customFormat="1">
      <c r="L7082" s="3109"/>
      <c r="M7082" s="3109"/>
      <c r="N7082" s="3109"/>
      <c r="P7082" s="2659"/>
    </row>
    <row r="7083" spans="12:16" s="3107" customFormat="1">
      <c r="L7083" s="3109"/>
      <c r="M7083" s="3109"/>
      <c r="N7083" s="3109"/>
      <c r="P7083" s="2659"/>
    </row>
    <row r="7084" spans="12:16" s="3107" customFormat="1">
      <c r="L7084" s="3109"/>
      <c r="M7084" s="3109"/>
      <c r="N7084" s="3109"/>
      <c r="P7084" s="2659"/>
    </row>
    <row r="7085" spans="12:16" s="3107" customFormat="1">
      <c r="L7085" s="3109"/>
      <c r="M7085" s="3109"/>
      <c r="N7085" s="3109"/>
      <c r="P7085" s="2659"/>
    </row>
    <row r="7086" spans="12:16" s="3107" customFormat="1">
      <c r="L7086" s="3109"/>
      <c r="M7086" s="3109"/>
      <c r="N7086" s="3109"/>
      <c r="P7086" s="2659"/>
    </row>
    <row r="7087" spans="12:16" s="3107" customFormat="1">
      <c r="L7087" s="3109"/>
      <c r="M7087" s="3109"/>
      <c r="N7087" s="3109"/>
      <c r="P7087" s="2659"/>
    </row>
    <row r="7088" spans="12:16" s="3107" customFormat="1">
      <c r="L7088" s="3109"/>
      <c r="M7088" s="3109"/>
      <c r="N7088" s="3109"/>
      <c r="P7088" s="2659"/>
    </row>
    <row r="7089" spans="12:16" s="3107" customFormat="1">
      <c r="L7089" s="3109"/>
      <c r="M7089" s="3109"/>
      <c r="N7089" s="3109"/>
      <c r="P7089" s="2659"/>
    </row>
    <row r="7090" spans="12:16" s="3107" customFormat="1">
      <c r="L7090" s="3109"/>
      <c r="M7090" s="3109"/>
      <c r="N7090" s="3109"/>
      <c r="P7090" s="2659"/>
    </row>
    <row r="7091" spans="12:16" s="3107" customFormat="1">
      <c r="L7091" s="3109"/>
      <c r="M7091" s="3109"/>
      <c r="N7091" s="3109"/>
      <c r="P7091" s="2659"/>
    </row>
    <row r="7092" spans="12:16" s="3107" customFormat="1">
      <c r="L7092" s="3109"/>
      <c r="M7092" s="3109"/>
      <c r="N7092" s="3109"/>
      <c r="P7092" s="2659"/>
    </row>
    <row r="7093" spans="12:16" s="3107" customFormat="1">
      <c r="L7093" s="3109"/>
      <c r="M7093" s="3109"/>
      <c r="N7093" s="3109"/>
      <c r="P7093" s="2659"/>
    </row>
    <row r="7094" spans="12:16" s="3107" customFormat="1">
      <c r="L7094" s="3109"/>
      <c r="M7094" s="3109"/>
      <c r="N7094" s="3109"/>
      <c r="P7094" s="2659"/>
    </row>
    <row r="7095" spans="12:16" s="3107" customFormat="1">
      <c r="L7095" s="3109"/>
      <c r="M7095" s="3109"/>
      <c r="N7095" s="3109"/>
      <c r="P7095" s="2659"/>
    </row>
    <row r="7096" spans="12:16" s="3107" customFormat="1">
      <c r="L7096" s="3109"/>
      <c r="M7096" s="3109"/>
      <c r="N7096" s="3109"/>
      <c r="P7096" s="2659"/>
    </row>
    <row r="7097" spans="12:16" s="3107" customFormat="1">
      <c r="L7097" s="3109"/>
      <c r="M7097" s="3109"/>
      <c r="N7097" s="3109"/>
      <c r="P7097" s="2659"/>
    </row>
    <row r="7098" spans="12:16" s="3107" customFormat="1">
      <c r="L7098" s="3109"/>
      <c r="M7098" s="3109"/>
      <c r="N7098" s="3109"/>
      <c r="P7098" s="2659"/>
    </row>
    <row r="7099" spans="12:16" s="3107" customFormat="1">
      <c r="L7099" s="3109"/>
      <c r="M7099" s="3109"/>
      <c r="N7099" s="3109"/>
      <c r="P7099" s="2659"/>
    </row>
    <row r="7100" spans="12:16" s="3107" customFormat="1">
      <c r="L7100" s="3109"/>
      <c r="M7100" s="3109"/>
      <c r="N7100" s="3109"/>
      <c r="P7100" s="2659"/>
    </row>
    <row r="7101" spans="12:16" s="3107" customFormat="1">
      <c r="L7101" s="3109"/>
      <c r="M7101" s="3109"/>
      <c r="N7101" s="3109"/>
      <c r="P7101" s="2659"/>
    </row>
    <row r="7102" spans="12:16" s="3107" customFormat="1">
      <c r="L7102" s="3109"/>
      <c r="M7102" s="3109"/>
      <c r="N7102" s="3109"/>
      <c r="P7102" s="2659"/>
    </row>
    <row r="7103" spans="12:16" s="3107" customFormat="1">
      <c r="L7103" s="3109"/>
      <c r="M7103" s="3109"/>
      <c r="N7103" s="3109"/>
      <c r="P7103" s="2659"/>
    </row>
    <row r="7104" spans="12:16" s="3107" customFormat="1">
      <c r="L7104" s="3109"/>
      <c r="M7104" s="3109"/>
      <c r="N7104" s="3109"/>
      <c r="P7104" s="2659"/>
    </row>
    <row r="7105" spans="12:16" s="3107" customFormat="1">
      <c r="L7105" s="3109"/>
      <c r="M7105" s="3109"/>
      <c r="N7105" s="3109"/>
      <c r="P7105" s="2659"/>
    </row>
    <row r="7106" spans="12:16" s="3107" customFormat="1">
      <c r="L7106" s="3109"/>
      <c r="M7106" s="3109"/>
      <c r="N7106" s="3109"/>
      <c r="P7106" s="2659"/>
    </row>
    <row r="7107" spans="12:16" s="3107" customFormat="1">
      <c r="L7107" s="3109"/>
      <c r="M7107" s="3109"/>
      <c r="N7107" s="3109"/>
      <c r="P7107" s="2659"/>
    </row>
    <row r="7108" spans="12:16" s="3107" customFormat="1">
      <c r="L7108" s="3109"/>
      <c r="M7108" s="3109"/>
      <c r="N7108" s="3109"/>
      <c r="P7108" s="2659"/>
    </row>
    <row r="7109" spans="12:16" s="3107" customFormat="1">
      <c r="L7109" s="3109"/>
      <c r="M7109" s="3109"/>
      <c r="N7109" s="3109"/>
      <c r="P7109" s="2659"/>
    </row>
    <row r="7110" spans="12:16" s="3107" customFormat="1">
      <c r="L7110" s="3109"/>
      <c r="M7110" s="3109"/>
      <c r="N7110" s="3109"/>
      <c r="P7110" s="2659"/>
    </row>
    <row r="7111" spans="12:16" s="3107" customFormat="1">
      <c r="L7111" s="3109"/>
      <c r="M7111" s="3109"/>
      <c r="N7111" s="3109"/>
      <c r="P7111" s="2659"/>
    </row>
    <row r="7112" spans="12:16" s="3107" customFormat="1">
      <c r="L7112" s="3109"/>
      <c r="M7112" s="3109"/>
      <c r="N7112" s="3109"/>
      <c r="P7112" s="2659"/>
    </row>
    <row r="7113" spans="12:16" s="3107" customFormat="1">
      <c r="L7113" s="3109"/>
      <c r="M7113" s="3109"/>
      <c r="N7113" s="3109"/>
      <c r="P7113" s="2659"/>
    </row>
    <row r="7114" spans="12:16" s="3107" customFormat="1">
      <c r="L7114" s="3109"/>
      <c r="M7114" s="3109"/>
      <c r="N7114" s="3109"/>
      <c r="P7114" s="2659"/>
    </row>
    <row r="7115" spans="12:16" s="3107" customFormat="1">
      <c r="L7115" s="3109"/>
      <c r="M7115" s="3109"/>
      <c r="N7115" s="3109"/>
      <c r="P7115" s="2659"/>
    </row>
    <row r="7116" spans="12:16" s="3107" customFormat="1">
      <c r="L7116" s="3109"/>
      <c r="M7116" s="3109"/>
      <c r="N7116" s="3109"/>
      <c r="P7116" s="2659"/>
    </row>
    <row r="7117" spans="12:16" s="3107" customFormat="1">
      <c r="L7117" s="3109"/>
      <c r="M7117" s="3109"/>
      <c r="N7117" s="3109"/>
      <c r="P7117" s="2659"/>
    </row>
    <row r="7118" spans="12:16" s="3107" customFormat="1">
      <c r="L7118" s="3109"/>
      <c r="M7118" s="3109"/>
      <c r="N7118" s="3109"/>
      <c r="P7118" s="2659"/>
    </row>
    <row r="7119" spans="12:16" s="3107" customFormat="1">
      <c r="L7119" s="3109"/>
      <c r="M7119" s="3109"/>
      <c r="N7119" s="3109"/>
      <c r="P7119" s="2659"/>
    </row>
    <row r="7120" spans="12:16" s="3107" customFormat="1">
      <c r="L7120" s="3109"/>
      <c r="M7120" s="3109"/>
      <c r="N7120" s="3109"/>
      <c r="P7120" s="2659"/>
    </row>
    <row r="7121" spans="12:16" s="3107" customFormat="1">
      <c r="L7121" s="3109"/>
      <c r="M7121" s="3109"/>
      <c r="N7121" s="3109"/>
      <c r="P7121" s="2659"/>
    </row>
    <row r="7122" spans="12:16" s="3107" customFormat="1">
      <c r="L7122" s="3109"/>
      <c r="M7122" s="3109"/>
      <c r="N7122" s="3109"/>
      <c r="P7122" s="2659"/>
    </row>
    <row r="7123" spans="12:16" s="3107" customFormat="1">
      <c r="L7123" s="3109"/>
      <c r="M7123" s="3109"/>
      <c r="N7123" s="3109"/>
      <c r="P7123" s="2659"/>
    </row>
    <row r="7124" spans="12:16" s="3107" customFormat="1">
      <c r="L7124" s="3109"/>
      <c r="M7124" s="3109"/>
      <c r="N7124" s="3109"/>
      <c r="P7124" s="2659"/>
    </row>
    <row r="7125" spans="12:16" s="3107" customFormat="1">
      <c r="L7125" s="3109"/>
      <c r="M7125" s="3109"/>
      <c r="N7125" s="3109"/>
      <c r="P7125" s="2659"/>
    </row>
    <row r="7126" spans="12:16" s="3107" customFormat="1">
      <c r="L7126" s="3109"/>
      <c r="M7126" s="3109"/>
      <c r="N7126" s="3109"/>
      <c r="P7126" s="2659"/>
    </row>
    <row r="7127" spans="12:16" s="3107" customFormat="1">
      <c r="L7127" s="3109"/>
      <c r="M7127" s="3109"/>
      <c r="N7127" s="3109"/>
      <c r="P7127" s="2659"/>
    </row>
    <row r="7128" spans="12:16" s="3107" customFormat="1">
      <c r="L7128" s="3109"/>
      <c r="M7128" s="3109"/>
      <c r="N7128" s="3109"/>
      <c r="P7128" s="2659"/>
    </row>
    <row r="7129" spans="12:16" s="3107" customFormat="1">
      <c r="L7129" s="3109"/>
      <c r="M7129" s="3109"/>
      <c r="N7129" s="3109"/>
      <c r="P7129" s="2659"/>
    </row>
    <row r="7130" spans="12:16" s="3107" customFormat="1">
      <c r="L7130" s="3109"/>
      <c r="M7130" s="3109"/>
      <c r="N7130" s="3109"/>
      <c r="P7130" s="2659"/>
    </row>
    <row r="7131" spans="12:16" s="3107" customFormat="1">
      <c r="L7131" s="3109"/>
      <c r="M7131" s="3109"/>
      <c r="N7131" s="3109"/>
      <c r="P7131" s="2659"/>
    </row>
    <row r="7132" spans="12:16" s="3107" customFormat="1">
      <c r="L7132" s="3109"/>
      <c r="M7132" s="3109"/>
      <c r="N7132" s="3109"/>
      <c r="P7132" s="2659"/>
    </row>
    <row r="7133" spans="12:16" s="3107" customFormat="1">
      <c r="L7133" s="3109"/>
      <c r="M7133" s="3109"/>
      <c r="N7133" s="3109"/>
      <c r="P7133" s="2659"/>
    </row>
    <row r="7134" spans="12:16" s="3107" customFormat="1">
      <c r="L7134" s="3109"/>
      <c r="M7134" s="3109"/>
      <c r="N7134" s="3109"/>
      <c r="P7134" s="2659"/>
    </row>
    <row r="7135" spans="12:16" s="3107" customFormat="1">
      <c r="L7135" s="3109"/>
      <c r="M7135" s="3109"/>
      <c r="N7135" s="3109"/>
      <c r="P7135" s="2659"/>
    </row>
    <row r="7136" spans="12:16" s="3107" customFormat="1">
      <c r="L7136" s="3109"/>
      <c r="M7136" s="3109"/>
      <c r="N7136" s="3109"/>
      <c r="P7136" s="2659"/>
    </row>
    <row r="7137" spans="12:16" s="3107" customFormat="1">
      <c r="L7137" s="3109"/>
      <c r="M7137" s="3109"/>
      <c r="N7137" s="3109"/>
      <c r="P7137" s="2659"/>
    </row>
    <row r="7138" spans="12:16" s="3107" customFormat="1">
      <c r="L7138" s="3109"/>
      <c r="M7138" s="3109"/>
      <c r="N7138" s="3109"/>
      <c r="P7138" s="2659"/>
    </row>
    <row r="7139" spans="12:16" s="3107" customFormat="1">
      <c r="L7139" s="3109"/>
      <c r="M7139" s="3109"/>
      <c r="N7139" s="3109"/>
      <c r="P7139" s="2659"/>
    </row>
    <row r="7140" spans="12:16" s="3107" customFormat="1">
      <c r="L7140" s="3109"/>
      <c r="M7140" s="3109"/>
      <c r="N7140" s="3109"/>
      <c r="P7140" s="2659"/>
    </row>
    <row r="7141" spans="12:16" s="3107" customFormat="1">
      <c r="L7141" s="3109"/>
      <c r="M7141" s="3109"/>
      <c r="N7141" s="3109"/>
      <c r="P7141" s="2659"/>
    </row>
    <row r="7142" spans="12:16" s="3107" customFormat="1">
      <c r="L7142" s="3109"/>
      <c r="M7142" s="3109"/>
      <c r="N7142" s="3109"/>
      <c r="P7142" s="2659"/>
    </row>
    <row r="7143" spans="12:16" s="3107" customFormat="1">
      <c r="L7143" s="3109"/>
      <c r="M7143" s="3109"/>
      <c r="N7143" s="3109"/>
      <c r="P7143" s="2659"/>
    </row>
    <row r="7144" spans="12:16" s="3107" customFormat="1">
      <c r="L7144" s="3109"/>
      <c r="M7144" s="3109"/>
      <c r="N7144" s="3109"/>
      <c r="P7144" s="2659"/>
    </row>
    <row r="7145" spans="12:16" s="3107" customFormat="1">
      <c r="L7145" s="3109"/>
      <c r="M7145" s="3109"/>
      <c r="N7145" s="3109"/>
      <c r="P7145" s="2659"/>
    </row>
    <row r="7146" spans="12:16" s="3107" customFormat="1">
      <c r="L7146" s="3109"/>
      <c r="M7146" s="3109"/>
      <c r="N7146" s="3109"/>
      <c r="P7146" s="2659"/>
    </row>
    <row r="7147" spans="12:16" s="3107" customFormat="1">
      <c r="L7147" s="3109"/>
      <c r="M7147" s="3109"/>
      <c r="N7147" s="3109"/>
      <c r="P7147" s="2659"/>
    </row>
    <row r="7148" spans="12:16" s="3107" customFormat="1">
      <c r="L7148" s="3109"/>
      <c r="M7148" s="3109"/>
      <c r="N7148" s="3109"/>
      <c r="P7148" s="2659"/>
    </row>
    <row r="7149" spans="12:16" s="3107" customFormat="1">
      <c r="L7149" s="3109"/>
      <c r="M7149" s="3109"/>
      <c r="N7149" s="3109"/>
      <c r="P7149" s="2659"/>
    </row>
    <row r="7150" spans="12:16" s="3107" customFormat="1">
      <c r="L7150" s="3109"/>
      <c r="M7150" s="3109"/>
      <c r="N7150" s="3109"/>
      <c r="P7150" s="2659"/>
    </row>
    <row r="7151" spans="12:16" s="3107" customFormat="1">
      <c r="L7151" s="3109"/>
      <c r="M7151" s="3109"/>
      <c r="N7151" s="3109"/>
      <c r="P7151" s="2659"/>
    </row>
    <row r="7152" spans="12:16" s="3107" customFormat="1">
      <c r="L7152" s="3109"/>
      <c r="M7152" s="3109"/>
      <c r="N7152" s="3109"/>
      <c r="P7152" s="2659"/>
    </row>
    <row r="7153" spans="12:16" s="3107" customFormat="1">
      <c r="L7153" s="3109"/>
      <c r="M7153" s="3109"/>
      <c r="N7153" s="3109"/>
      <c r="P7153" s="2659"/>
    </row>
    <row r="7154" spans="12:16" s="3107" customFormat="1">
      <c r="L7154" s="3109"/>
      <c r="M7154" s="3109"/>
      <c r="N7154" s="3109"/>
      <c r="P7154" s="2659"/>
    </row>
    <row r="7155" spans="12:16" s="3107" customFormat="1">
      <c r="L7155" s="3109"/>
      <c r="M7155" s="3109"/>
      <c r="N7155" s="3109"/>
      <c r="P7155" s="2659"/>
    </row>
    <row r="7156" spans="12:16" s="3107" customFormat="1">
      <c r="L7156" s="3109"/>
      <c r="M7156" s="3109"/>
      <c r="N7156" s="3109"/>
      <c r="P7156" s="2659"/>
    </row>
    <row r="7157" spans="12:16" s="3107" customFormat="1">
      <c r="L7157" s="3109"/>
      <c r="M7157" s="3109"/>
      <c r="N7157" s="3109"/>
      <c r="P7157" s="2659"/>
    </row>
    <row r="7158" spans="12:16" s="3107" customFormat="1">
      <c r="L7158" s="3109"/>
      <c r="M7158" s="3109"/>
      <c r="N7158" s="3109"/>
      <c r="P7158" s="2659"/>
    </row>
    <row r="7159" spans="12:16" s="3107" customFormat="1">
      <c r="L7159" s="3109"/>
      <c r="M7159" s="3109"/>
      <c r="N7159" s="3109"/>
      <c r="P7159" s="2659"/>
    </row>
    <row r="7160" spans="12:16" s="3107" customFormat="1">
      <c r="L7160" s="3109"/>
      <c r="M7160" s="3109"/>
      <c r="N7160" s="3109"/>
      <c r="P7160" s="2659"/>
    </row>
    <row r="7161" spans="12:16" s="3107" customFormat="1">
      <c r="L7161" s="3109"/>
      <c r="M7161" s="3109"/>
      <c r="N7161" s="3109"/>
      <c r="P7161" s="2659"/>
    </row>
    <row r="7162" spans="12:16" s="3107" customFormat="1">
      <c r="L7162" s="3109"/>
      <c r="M7162" s="3109"/>
      <c r="N7162" s="3109"/>
      <c r="P7162" s="2659"/>
    </row>
    <row r="7163" spans="12:16" s="3107" customFormat="1">
      <c r="L7163" s="3109"/>
      <c r="M7163" s="3109"/>
      <c r="N7163" s="3109"/>
      <c r="P7163" s="2659"/>
    </row>
    <row r="7164" spans="12:16" s="3107" customFormat="1">
      <c r="L7164" s="3109"/>
      <c r="M7164" s="3109"/>
      <c r="N7164" s="3109"/>
      <c r="P7164" s="2659"/>
    </row>
    <row r="7165" spans="12:16" s="3107" customFormat="1">
      <c r="L7165" s="3109"/>
      <c r="M7165" s="3109"/>
      <c r="N7165" s="3109"/>
      <c r="P7165" s="2659"/>
    </row>
    <row r="7166" spans="12:16" s="3107" customFormat="1">
      <c r="L7166" s="3109"/>
      <c r="M7166" s="3109"/>
      <c r="N7166" s="3109"/>
      <c r="P7166" s="2659"/>
    </row>
    <row r="7167" spans="12:16" s="3107" customFormat="1">
      <c r="L7167" s="3109"/>
      <c r="M7167" s="3109"/>
      <c r="N7167" s="3109"/>
      <c r="P7167" s="2659"/>
    </row>
    <row r="7168" spans="12:16" s="3107" customFormat="1">
      <c r="L7168" s="3109"/>
      <c r="M7168" s="3109"/>
      <c r="N7168" s="3109"/>
      <c r="P7168" s="2659"/>
    </row>
    <row r="7169" spans="12:16" s="3107" customFormat="1">
      <c r="L7169" s="3109"/>
      <c r="M7169" s="3109"/>
      <c r="N7169" s="3109"/>
      <c r="P7169" s="2659"/>
    </row>
    <row r="7170" spans="12:16" s="3107" customFormat="1">
      <c r="L7170" s="3109"/>
      <c r="M7170" s="3109"/>
      <c r="N7170" s="3109"/>
      <c r="P7170" s="2659"/>
    </row>
    <row r="7171" spans="12:16" s="3107" customFormat="1">
      <c r="L7171" s="3109"/>
      <c r="M7171" s="3109"/>
      <c r="N7171" s="3109"/>
      <c r="P7171" s="2659"/>
    </row>
    <row r="7172" spans="12:16" s="3107" customFormat="1">
      <c r="L7172" s="3109"/>
      <c r="M7172" s="3109"/>
      <c r="N7172" s="3109"/>
      <c r="P7172" s="2659"/>
    </row>
    <row r="7173" spans="12:16" s="3107" customFormat="1">
      <c r="L7173" s="3109"/>
      <c r="M7173" s="3109"/>
      <c r="N7173" s="3109"/>
      <c r="P7173" s="2659"/>
    </row>
    <row r="7174" spans="12:16" s="3107" customFormat="1">
      <c r="L7174" s="3109"/>
      <c r="M7174" s="3109"/>
      <c r="N7174" s="3109"/>
      <c r="P7174" s="2659"/>
    </row>
    <row r="7175" spans="12:16" s="3107" customFormat="1">
      <c r="L7175" s="3109"/>
      <c r="M7175" s="3109"/>
      <c r="N7175" s="3109"/>
      <c r="P7175" s="2659"/>
    </row>
    <row r="7176" spans="12:16" s="3107" customFormat="1">
      <c r="L7176" s="3109"/>
      <c r="M7176" s="3109"/>
      <c r="N7176" s="3109"/>
      <c r="P7176" s="2659"/>
    </row>
    <row r="7177" spans="12:16" s="3107" customFormat="1">
      <c r="L7177" s="3109"/>
      <c r="M7177" s="3109"/>
      <c r="N7177" s="3109"/>
      <c r="P7177" s="2659"/>
    </row>
    <row r="7178" spans="12:16" s="3107" customFormat="1">
      <c r="L7178" s="3109"/>
      <c r="M7178" s="3109"/>
      <c r="N7178" s="3109"/>
      <c r="P7178" s="2659"/>
    </row>
    <row r="7179" spans="12:16" s="3107" customFormat="1">
      <c r="L7179" s="3109"/>
      <c r="M7179" s="3109"/>
      <c r="N7179" s="3109"/>
      <c r="P7179" s="2659"/>
    </row>
    <row r="7180" spans="12:16" s="3107" customFormat="1">
      <c r="L7180" s="3109"/>
      <c r="M7180" s="3109"/>
      <c r="N7180" s="3109"/>
      <c r="P7180" s="2659"/>
    </row>
    <row r="7181" spans="12:16" s="3107" customFormat="1">
      <c r="L7181" s="3109"/>
      <c r="M7181" s="3109"/>
      <c r="N7181" s="3109"/>
      <c r="P7181" s="2659"/>
    </row>
    <row r="7182" spans="12:16" s="3107" customFormat="1">
      <c r="L7182" s="3109"/>
      <c r="M7182" s="3109"/>
      <c r="N7182" s="3109"/>
      <c r="P7182" s="2659"/>
    </row>
    <row r="7183" spans="12:16" s="3107" customFormat="1">
      <c r="L7183" s="3109"/>
      <c r="M7183" s="3109"/>
      <c r="N7183" s="3109"/>
      <c r="P7183" s="2659"/>
    </row>
    <row r="7184" spans="12:16" s="3107" customFormat="1">
      <c r="L7184" s="3109"/>
      <c r="M7184" s="3109"/>
      <c r="N7184" s="3109"/>
      <c r="P7184" s="2659"/>
    </row>
    <row r="7185" spans="12:16" s="3107" customFormat="1">
      <c r="L7185" s="3109"/>
      <c r="M7185" s="3109"/>
      <c r="N7185" s="3109"/>
      <c r="P7185" s="2659"/>
    </row>
    <row r="7186" spans="12:16" s="3107" customFormat="1">
      <c r="L7186" s="3109"/>
      <c r="M7186" s="3109"/>
      <c r="N7186" s="3109"/>
      <c r="P7186" s="2659"/>
    </row>
    <row r="7187" spans="12:16" s="3107" customFormat="1">
      <c r="L7187" s="3109"/>
      <c r="M7187" s="3109"/>
      <c r="N7187" s="3109"/>
      <c r="P7187" s="2659"/>
    </row>
    <row r="7188" spans="12:16" s="3107" customFormat="1">
      <c r="L7188" s="3109"/>
      <c r="M7188" s="3109"/>
      <c r="N7188" s="3109"/>
      <c r="P7188" s="2659"/>
    </row>
    <row r="7189" spans="12:16" s="3107" customFormat="1">
      <c r="L7189" s="3109"/>
      <c r="M7189" s="3109"/>
      <c r="N7189" s="3109"/>
      <c r="P7189" s="2659"/>
    </row>
    <row r="7190" spans="12:16" s="3107" customFormat="1">
      <c r="L7190" s="3109"/>
      <c r="M7190" s="3109"/>
      <c r="N7190" s="3109"/>
      <c r="P7190" s="2659"/>
    </row>
    <row r="7191" spans="12:16" s="3107" customFormat="1">
      <c r="L7191" s="3109"/>
      <c r="M7191" s="3109"/>
      <c r="N7191" s="3109"/>
      <c r="P7191" s="2659"/>
    </row>
    <row r="7192" spans="12:16" s="3107" customFormat="1">
      <c r="L7192" s="3109"/>
      <c r="M7192" s="3109"/>
      <c r="N7192" s="3109"/>
      <c r="P7192" s="2659"/>
    </row>
    <row r="7193" spans="12:16" s="3107" customFormat="1">
      <c r="L7193" s="3109"/>
      <c r="M7193" s="3109"/>
      <c r="N7193" s="3109"/>
      <c r="P7193" s="2659"/>
    </row>
    <row r="7194" spans="12:16" s="3107" customFormat="1">
      <c r="L7194" s="3109"/>
      <c r="M7194" s="3109"/>
      <c r="N7194" s="3109"/>
      <c r="P7194" s="2659"/>
    </row>
    <row r="7195" spans="12:16" s="3107" customFormat="1">
      <c r="L7195" s="3109"/>
      <c r="M7195" s="3109"/>
      <c r="N7195" s="3109"/>
      <c r="P7195" s="2659"/>
    </row>
    <row r="7196" spans="12:16" s="3107" customFormat="1">
      <c r="L7196" s="3109"/>
      <c r="M7196" s="3109"/>
      <c r="N7196" s="3109"/>
      <c r="P7196" s="2659"/>
    </row>
    <row r="7197" spans="12:16" s="3107" customFormat="1">
      <c r="L7197" s="3109"/>
      <c r="M7197" s="3109"/>
      <c r="N7197" s="3109"/>
      <c r="P7197" s="2659"/>
    </row>
    <row r="7198" spans="12:16" s="3107" customFormat="1">
      <c r="L7198" s="3109"/>
      <c r="M7198" s="3109"/>
      <c r="N7198" s="3109"/>
      <c r="P7198" s="2659"/>
    </row>
    <row r="7199" spans="12:16" s="3107" customFormat="1">
      <c r="L7199" s="3109"/>
      <c r="M7199" s="3109"/>
      <c r="N7199" s="3109"/>
      <c r="P7199" s="2659"/>
    </row>
    <row r="7200" spans="12:16" s="3107" customFormat="1">
      <c r="L7200" s="3109"/>
      <c r="M7200" s="3109"/>
      <c r="N7200" s="3109"/>
      <c r="P7200" s="2659"/>
    </row>
    <row r="7201" spans="12:16" s="3107" customFormat="1">
      <c r="L7201" s="3109"/>
      <c r="M7201" s="3109"/>
      <c r="N7201" s="3109"/>
      <c r="P7201" s="2659"/>
    </row>
    <row r="7202" spans="12:16" s="3107" customFormat="1">
      <c r="L7202" s="3109"/>
      <c r="M7202" s="3109"/>
      <c r="N7202" s="3109"/>
      <c r="P7202" s="2659"/>
    </row>
    <row r="7203" spans="12:16" s="3107" customFormat="1">
      <c r="L7203" s="3109"/>
      <c r="M7203" s="3109"/>
      <c r="N7203" s="3109"/>
      <c r="P7203" s="2659"/>
    </row>
    <row r="7204" spans="12:16" s="3107" customFormat="1">
      <c r="L7204" s="3109"/>
      <c r="M7204" s="3109"/>
      <c r="N7204" s="3109"/>
      <c r="P7204" s="2659"/>
    </row>
    <row r="7205" spans="12:16" s="3107" customFormat="1">
      <c r="L7205" s="3109"/>
      <c r="M7205" s="3109"/>
      <c r="N7205" s="3109"/>
      <c r="P7205" s="2659"/>
    </row>
    <row r="7206" spans="12:16" s="3107" customFormat="1">
      <c r="L7206" s="3109"/>
      <c r="M7206" s="3109"/>
      <c r="N7206" s="3109"/>
      <c r="P7206" s="2659"/>
    </row>
    <row r="7207" spans="12:16" s="3107" customFormat="1">
      <c r="L7207" s="3109"/>
      <c r="M7207" s="3109"/>
      <c r="N7207" s="3109"/>
      <c r="P7207" s="2659"/>
    </row>
    <row r="7208" spans="12:16" s="3107" customFormat="1">
      <c r="L7208" s="3109"/>
      <c r="M7208" s="3109"/>
      <c r="N7208" s="3109"/>
      <c r="P7208" s="2659"/>
    </row>
    <row r="7209" spans="12:16" s="3107" customFormat="1">
      <c r="L7209" s="3109"/>
      <c r="M7209" s="3109"/>
      <c r="N7209" s="3109"/>
      <c r="P7209" s="2659"/>
    </row>
    <row r="7210" spans="12:16" s="3107" customFormat="1">
      <c r="L7210" s="3109"/>
      <c r="M7210" s="3109"/>
      <c r="N7210" s="3109"/>
      <c r="P7210" s="2659"/>
    </row>
    <row r="7211" spans="12:16" s="3107" customFormat="1">
      <c r="L7211" s="3109"/>
      <c r="M7211" s="3109"/>
      <c r="N7211" s="3109"/>
      <c r="P7211" s="2659"/>
    </row>
    <row r="7212" spans="12:16" s="3107" customFormat="1">
      <c r="L7212" s="3109"/>
      <c r="M7212" s="3109"/>
      <c r="N7212" s="3109"/>
      <c r="P7212" s="2659"/>
    </row>
    <row r="7213" spans="12:16" s="3107" customFormat="1">
      <c r="L7213" s="3109"/>
      <c r="M7213" s="3109"/>
      <c r="N7213" s="3109"/>
      <c r="P7213" s="2659"/>
    </row>
    <row r="7214" spans="12:16" s="3107" customFormat="1">
      <c r="L7214" s="3109"/>
      <c r="M7214" s="3109"/>
      <c r="N7214" s="3109"/>
      <c r="P7214" s="2659"/>
    </row>
    <row r="7215" spans="12:16" s="3107" customFormat="1">
      <c r="L7215" s="3109"/>
      <c r="M7215" s="3109"/>
      <c r="N7215" s="3109"/>
      <c r="P7215" s="2659"/>
    </row>
    <row r="7216" spans="12:16" s="3107" customFormat="1">
      <c r="L7216" s="3109"/>
      <c r="M7216" s="3109"/>
      <c r="N7216" s="3109"/>
      <c r="P7216" s="2659"/>
    </row>
    <row r="7217" spans="12:16" s="3107" customFormat="1">
      <c r="L7217" s="3109"/>
      <c r="M7217" s="3109"/>
      <c r="N7217" s="3109"/>
      <c r="P7217" s="2659"/>
    </row>
    <row r="7218" spans="12:16" s="3107" customFormat="1">
      <c r="L7218" s="3109"/>
      <c r="M7218" s="3109"/>
      <c r="N7218" s="3109"/>
      <c r="P7218" s="2659"/>
    </row>
    <row r="7219" spans="12:16" s="3107" customFormat="1">
      <c r="L7219" s="3109"/>
      <c r="M7219" s="3109"/>
      <c r="N7219" s="3109"/>
      <c r="P7219" s="2659"/>
    </row>
    <row r="7220" spans="12:16" s="3107" customFormat="1">
      <c r="L7220" s="3109"/>
      <c r="M7220" s="3109"/>
      <c r="N7220" s="3109"/>
      <c r="P7220" s="2659"/>
    </row>
    <row r="7221" spans="12:16" s="3107" customFormat="1">
      <c r="L7221" s="3109"/>
      <c r="M7221" s="3109"/>
      <c r="N7221" s="3109"/>
      <c r="P7221" s="2659"/>
    </row>
    <row r="7222" spans="12:16" s="3107" customFormat="1">
      <c r="L7222" s="3109"/>
      <c r="M7222" s="3109"/>
      <c r="N7222" s="3109"/>
      <c r="P7222" s="2659"/>
    </row>
    <row r="7223" spans="12:16" s="3107" customFormat="1">
      <c r="L7223" s="3109"/>
      <c r="M7223" s="3109"/>
      <c r="N7223" s="3109"/>
      <c r="P7223" s="2659"/>
    </row>
    <row r="7224" spans="12:16" s="3107" customFormat="1">
      <c r="L7224" s="3109"/>
      <c r="M7224" s="3109"/>
      <c r="N7224" s="3109"/>
      <c r="P7224" s="2659"/>
    </row>
    <row r="7225" spans="12:16" s="3107" customFormat="1">
      <c r="L7225" s="3109"/>
      <c r="M7225" s="3109"/>
      <c r="N7225" s="3109"/>
      <c r="P7225" s="2659"/>
    </row>
    <row r="7226" spans="12:16" s="3107" customFormat="1">
      <c r="L7226" s="3109"/>
      <c r="M7226" s="3109"/>
      <c r="N7226" s="3109"/>
      <c r="P7226" s="2659"/>
    </row>
    <row r="7227" spans="12:16" s="3107" customFormat="1">
      <c r="L7227" s="3109"/>
      <c r="M7227" s="3109"/>
      <c r="N7227" s="3109"/>
      <c r="P7227" s="2659"/>
    </row>
    <row r="7228" spans="12:16" s="3107" customFormat="1">
      <c r="L7228" s="3109"/>
      <c r="M7228" s="3109"/>
      <c r="N7228" s="3109"/>
      <c r="P7228" s="2659"/>
    </row>
    <row r="7229" spans="12:16" s="3107" customFormat="1">
      <c r="L7229" s="3109"/>
      <c r="M7229" s="3109"/>
      <c r="N7229" s="3109"/>
      <c r="P7229" s="2659"/>
    </row>
    <row r="7230" spans="12:16" s="3107" customFormat="1">
      <c r="L7230" s="3109"/>
      <c r="M7230" s="3109"/>
      <c r="N7230" s="3109"/>
      <c r="P7230" s="2659"/>
    </row>
    <row r="7231" spans="12:16" s="3107" customFormat="1">
      <c r="L7231" s="3109"/>
      <c r="M7231" s="3109"/>
      <c r="N7231" s="3109"/>
      <c r="P7231" s="2659"/>
    </row>
    <row r="7232" spans="12:16" s="3107" customFormat="1">
      <c r="L7232" s="3109"/>
      <c r="M7232" s="3109"/>
      <c r="N7232" s="3109"/>
      <c r="P7232" s="2659"/>
    </row>
    <row r="7233" spans="12:16" s="3107" customFormat="1">
      <c r="L7233" s="3109"/>
      <c r="M7233" s="3109"/>
      <c r="N7233" s="3109"/>
      <c r="P7233" s="2659"/>
    </row>
    <row r="7234" spans="12:16" s="3107" customFormat="1">
      <c r="L7234" s="3109"/>
      <c r="M7234" s="3109"/>
      <c r="N7234" s="3109"/>
      <c r="P7234" s="2659"/>
    </row>
    <row r="7235" spans="12:16" s="3107" customFormat="1">
      <c r="L7235" s="3109"/>
      <c r="M7235" s="3109"/>
      <c r="N7235" s="3109"/>
      <c r="P7235" s="2659"/>
    </row>
    <row r="7236" spans="12:16" s="3107" customFormat="1">
      <c r="L7236" s="3109"/>
      <c r="M7236" s="3109"/>
      <c r="N7236" s="3109"/>
      <c r="P7236" s="2659"/>
    </row>
    <row r="7237" spans="12:16" s="3107" customFormat="1">
      <c r="L7237" s="3109"/>
      <c r="M7237" s="3109"/>
      <c r="N7237" s="3109"/>
      <c r="P7237" s="2659"/>
    </row>
    <row r="7238" spans="12:16" s="3107" customFormat="1">
      <c r="L7238" s="3109"/>
      <c r="M7238" s="3109"/>
      <c r="N7238" s="3109"/>
      <c r="P7238" s="2659"/>
    </row>
    <row r="7239" spans="12:16" s="3107" customFormat="1">
      <c r="L7239" s="3109"/>
      <c r="M7239" s="3109"/>
      <c r="N7239" s="3109"/>
      <c r="P7239" s="2659"/>
    </row>
    <row r="7240" spans="12:16" s="3107" customFormat="1">
      <c r="L7240" s="3109"/>
      <c r="M7240" s="3109"/>
      <c r="N7240" s="3109"/>
      <c r="P7240" s="2659"/>
    </row>
    <row r="7241" spans="12:16" s="3107" customFormat="1">
      <c r="L7241" s="3109"/>
      <c r="M7241" s="3109"/>
      <c r="N7241" s="3109"/>
      <c r="P7241" s="2659"/>
    </row>
    <row r="7242" spans="12:16" s="3107" customFormat="1">
      <c r="L7242" s="3109"/>
      <c r="M7242" s="3109"/>
      <c r="N7242" s="3109"/>
      <c r="P7242" s="2659"/>
    </row>
    <row r="7243" spans="12:16" s="3107" customFormat="1">
      <c r="L7243" s="3109"/>
      <c r="M7243" s="3109"/>
      <c r="N7243" s="3109"/>
      <c r="P7243" s="2659"/>
    </row>
    <row r="7244" spans="12:16" s="3107" customFormat="1">
      <c r="L7244" s="3109"/>
      <c r="M7244" s="3109"/>
      <c r="N7244" s="3109"/>
      <c r="P7244" s="2659"/>
    </row>
    <row r="7245" spans="12:16" s="3107" customFormat="1">
      <c r="L7245" s="3109"/>
      <c r="M7245" s="3109"/>
      <c r="N7245" s="3109"/>
      <c r="P7245" s="2659"/>
    </row>
    <row r="7246" spans="12:16" s="3107" customFormat="1">
      <c r="L7246" s="3109"/>
      <c r="M7246" s="3109"/>
      <c r="N7246" s="3109"/>
      <c r="P7246" s="2659"/>
    </row>
    <row r="7247" spans="12:16" s="3107" customFormat="1">
      <c r="L7247" s="3109"/>
      <c r="M7247" s="3109"/>
      <c r="N7247" s="3109"/>
      <c r="P7247" s="2659"/>
    </row>
    <row r="7248" spans="12:16" s="3107" customFormat="1">
      <c r="L7248" s="3109"/>
      <c r="M7248" s="3109"/>
      <c r="N7248" s="3109"/>
      <c r="P7248" s="2659"/>
    </row>
    <row r="7249" spans="12:16" s="3107" customFormat="1">
      <c r="L7249" s="3109"/>
      <c r="M7249" s="3109"/>
      <c r="N7249" s="3109"/>
      <c r="P7249" s="2659"/>
    </row>
    <row r="7250" spans="12:16" s="3107" customFormat="1">
      <c r="L7250" s="3109"/>
      <c r="M7250" s="3109"/>
      <c r="N7250" s="3109"/>
      <c r="P7250" s="2659"/>
    </row>
    <row r="7251" spans="12:16" s="3107" customFormat="1">
      <c r="L7251" s="3109"/>
      <c r="M7251" s="3109"/>
      <c r="N7251" s="3109"/>
      <c r="P7251" s="2659"/>
    </row>
    <row r="7252" spans="12:16" s="3107" customFormat="1">
      <c r="L7252" s="3109"/>
      <c r="M7252" s="3109"/>
      <c r="N7252" s="3109"/>
      <c r="P7252" s="2659"/>
    </row>
    <row r="7253" spans="12:16" s="3107" customFormat="1">
      <c r="L7253" s="3109"/>
      <c r="M7253" s="3109"/>
      <c r="N7253" s="3109"/>
      <c r="P7253" s="2659"/>
    </row>
    <row r="7254" spans="12:16" s="3107" customFormat="1">
      <c r="L7254" s="3109"/>
      <c r="M7254" s="3109"/>
      <c r="N7254" s="3109"/>
      <c r="P7254" s="2659"/>
    </row>
    <row r="7255" spans="12:16" s="3107" customFormat="1">
      <c r="L7255" s="3109"/>
      <c r="M7255" s="3109"/>
      <c r="N7255" s="3109"/>
      <c r="P7255" s="2659"/>
    </row>
    <row r="7256" spans="12:16" s="3107" customFormat="1">
      <c r="L7256" s="3109"/>
      <c r="M7256" s="3109"/>
      <c r="N7256" s="3109"/>
      <c r="P7256" s="2659"/>
    </row>
    <row r="7257" spans="12:16" s="3107" customFormat="1">
      <c r="L7257" s="3109"/>
      <c r="M7257" s="3109"/>
      <c r="N7257" s="3109"/>
      <c r="P7257" s="2659"/>
    </row>
    <row r="7258" spans="12:16" s="3107" customFormat="1">
      <c r="L7258" s="3109"/>
      <c r="M7258" s="3109"/>
      <c r="N7258" s="3109"/>
      <c r="P7258" s="2659"/>
    </row>
    <row r="7259" spans="12:16" s="3107" customFormat="1">
      <c r="L7259" s="3109"/>
      <c r="M7259" s="3109"/>
      <c r="N7259" s="3109"/>
      <c r="P7259" s="2659"/>
    </row>
    <row r="7260" spans="12:16" s="3107" customFormat="1">
      <c r="L7260" s="3109"/>
      <c r="M7260" s="3109"/>
      <c r="N7260" s="3109"/>
      <c r="P7260" s="2659"/>
    </row>
    <row r="7261" spans="12:16" s="3107" customFormat="1">
      <c r="L7261" s="3109"/>
      <c r="M7261" s="3109"/>
      <c r="N7261" s="3109"/>
      <c r="P7261" s="2659"/>
    </row>
    <row r="7262" spans="12:16" s="3107" customFormat="1">
      <c r="L7262" s="3109"/>
      <c r="M7262" s="3109"/>
      <c r="N7262" s="3109"/>
      <c r="P7262" s="2659"/>
    </row>
    <row r="7263" spans="12:16" s="3107" customFormat="1">
      <c r="L7263" s="3109"/>
      <c r="M7263" s="3109"/>
      <c r="N7263" s="3109"/>
      <c r="P7263" s="2659"/>
    </row>
    <row r="7264" spans="12:16" s="3107" customFormat="1">
      <c r="L7264" s="3109"/>
      <c r="M7264" s="3109"/>
      <c r="N7264" s="3109"/>
      <c r="P7264" s="2659"/>
    </row>
    <row r="7265" spans="12:16" s="3107" customFormat="1">
      <c r="L7265" s="3109"/>
      <c r="M7265" s="3109"/>
      <c r="N7265" s="3109"/>
      <c r="P7265" s="2659"/>
    </row>
    <row r="7266" spans="12:16" s="3107" customFormat="1">
      <c r="L7266" s="3109"/>
      <c r="M7266" s="3109"/>
      <c r="N7266" s="3109"/>
      <c r="P7266" s="2659"/>
    </row>
    <row r="7267" spans="12:16" s="3107" customFormat="1">
      <c r="L7267" s="3109"/>
      <c r="M7267" s="3109"/>
      <c r="N7267" s="3109"/>
      <c r="P7267" s="2659"/>
    </row>
    <row r="7268" spans="12:16" s="3107" customFormat="1">
      <c r="L7268" s="3109"/>
      <c r="M7268" s="3109"/>
      <c r="N7268" s="3109"/>
      <c r="P7268" s="2659"/>
    </row>
    <row r="7269" spans="12:16" s="3107" customFormat="1">
      <c r="L7269" s="3109"/>
      <c r="M7269" s="3109"/>
      <c r="N7269" s="3109"/>
      <c r="P7269" s="2659"/>
    </row>
    <row r="7270" spans="12:16" s="3107" customFormat="1">
      <c r="L7270" s="3109"/>
      <c r="M7270" s="3109"/>
      <c r="N7270" s="3109"/>
      <c r="P7270" s="2659"/>
    </row>
    <row r="7271" spans="12:16" s="3107" customFormat="1">
      <c r="L7271" s="3109"/>
      <c r="M7271" s="3109"/>
      <c r="N7271" s="3109"/>
      <c r="P7271" s="2659"/>
    </row>
    <row r="7272" spans="12:16" s="3107" customFormat="1">
      <c r="L7272" s="3109"/>
      <c r="M7272" s="3109"/>
      <c r="N7272" s="3109"/>
      <c r="P7272" s="2659"/>
    </row>
    <row r="7273" spans="12:16" s="3107" customFormat="1">
      <c r="L7273" s="3109"/>
      <c r="M7273" s="3109"/>
      <c r="N7273" s="3109"/>
      <c r="P7273" s="2659"/>
    </row>
    <row r="7274" spans="12:16" s="3107" customFormat="1">
      <c r="L7274" s="3109"/>
      <c r="M7274" s="3109"/>
      <c r="N7274" s="3109"/>
      <c r="P7274" s="2659"/>
    </row>
    <row r="7275" spans="12:16" s="3107" customFormat="1">
      <c r="L7275" s="3109"/>
      <c r="M7275" s="3109"/>
      <c r="N7275" s="3109"/>
      <c r="P7275" s="2659"/>
    </row>
    <row r="7276" spans="12:16" s="3107" customFormat="1">
      <c r="L7276" s="3109"/>
      <c r="M7276" s="3109"/>
      <c r="N7276" s="3109"/>
      <c r="P7276" s="2659"/>
    </row>
    <row r="7277" spans="12:16" s="3107" customFormat="1">
      <c r="L7277" s="3109"/>
      <c r="M7277" s="3109"/>
      <c r="N7277" s="3109"/>
      <c r="P7277" s="2659"/>
    </row>
    <row r="7278" spans="12:16" s="3107" customFormat="1">
      <c r="L7278" s="3109"/>
      <c r="M7278" s="3109"/>
      <c r="N7278" s="3109"/>
      <c r="P7278" s="2659"/>
    </row>
    <row r="7279" spans="12:16" s="3107" customFormat="1">
      <c r="L7279" s="3109"/>
      <c r="M7279" s="3109"/>
      <c r="N7279" s="3109"/>
      <c r="P7279" s="2659"/>
    </row>
    <row r="7280" spans="12:16" s="3107" customFormat="1">
      <c r="L7280" s="3109"/>
      <c r="M7280" s="3109"/>
      <c r="N7280" s="3109"/>
      <c r="P7280" s="2659"/>
    </row>
    <row r="7281" spans="12:16" s="3107" customFormat="1">
      <c r="L7281" s="3109"/>
      <c r="M7281" s="3109"/>
      <c r="N7281" s="3109"/>
      <c r="P7281" s="2659"/>
    </row>
    <row r="7282" spans="12:16" s="3107" customFormat="1">
      <c r="L7282" s="3109"/>
      <c r="M7282" s="3109"/>
      <c r="N7282" s="3109"/>
      <c r="P7282" s="2659"/>
    </row>
    <row r="7283" spans="12:16" s="3107" customFormat="1">
      <c r="L7283" s="3109"/>
      <c r="M7283" s="3109"/>
      <c r="N7283" s="3109"/>
      <c r="P7283" s="2659"/>
    </row>
    <row r="7284" spans="12:16" s="3107" customFormat="1">
      <c r="L7284" s="3109"/>
      <c r="M7284" s="3109"/>
      <c r="N7284" s="3109"/>
      <c r="P7284" s="2659"/>
    </row>
    <row r="7285" spans="12:16" s="3107" customFormat="1">
      <c r="L7285" s="3109"/>
      <c r="M7285" s="3109"/>
      <c r="N7285" s="3109"/>
      <c r="P7285" s="2659"/>
    </row>
    <row r="7286" spans="12:16" s="3107" customFormat="1">
      <c r="L7286" s="3109"/>
      <c r="M7286" s="3109"/>
      <c r="N7286" s="3109"/>
      <c r="P7286" s="2659"/>
    </row>
    <row r="7287" spans="12:16" s="3107" customFormat="1">
      <c r="L7287" s="3109"/>
      <c r="M7287" s="3109"/>
      <c r="N7287" s="3109"/>
      <c r="P7287" s="2659"/>
    </row>
    <row r="7288" spans="12:16" s="3107" customFormat="1">
      <c r="L7288" s="3109"/>
      <c r="M7288" s="3109"/>
      <c r="N7288" s="3109"/>
      <c r="P7288" s="2659"/>
    </row>
    <row r="7289" spans="12:16" s="3107" customFormat="1">
      <c r="L7289" s="3109"/>
      <c r="M7289" s="3109"/>
      <c r="N7289" s="3109"/>
      <c r="P7289" s="2659"/>
    </row>
    <row r="7290" spans="12:16" s="3107" customFormat="1">
      <c r="L7290" s="3109"/>
      <c r="M7290" s="3109"/>
      <c r="N7290" s="3109"/>
      <c r="P7290" s="2659"/>
    </row>
    <row r="7291" spans="12:16" s="3107" customFormat="1">
      <c r="L7291" s="3109"/>
      <c r="M7291" s="3109"/>
      <c r="N7291" s="3109"/>
      <c r="P7291" s="2659"/>
    </row>
    <row r="7292" spans="12:16" s="3107" customFormat="1">
      <c r="L7292" s="3109"/>
      <c r="M7292" s="3109"/>
      <c r="N7292" s="3109"/>
      <c r="P7292" s="2659"/>
    </row>
    <row r="7293" spans="12:16" s="3107" customFormat="1">
      <c r="L7293" s="3109"/>
      <c r="M7293" s="3109"/>
      <c r="N7293" s="3109"/>
      <c r="P7293" s="2659"/>
    </row>
    <row r="7294" spans="12:16" s="3107" customFormat="1">
      <c r="L7294" s="3109"/>
      <c r="M7294" s="3109"/>
      <c r="N7294" s="3109"/>
      <c r="P7294" s="2659"/>
    </row>
    <row r="7295" spans="12:16" s="3107" customFormat="1">
      <c r="L7295" s="3109"/>
      <c r="M7295" s="3109"/>
      <c r="N7295" s="3109"/>
      <c r="P7295" s="2659"/>
    </row>
    <row r="7296" spans="12:16" s="3107" customFormat="1">
      <c r="L7296" s="3109"/>
      <c r="M7296" s="3109"/>
      <c r="N7296" s="3109"/>
      <c r="P7296" s="2659"/>
    </row>
    <row r="7297" spans="12:16" s="3107" customFormat="1">
      <c r="L7297" s="3109"/>
      <c r="M7297" s="3109"/>
      <c r="N7297" s="3109"/>
      <c r="P7297" s="2659"/>
    </row>
    <row r="7298" spans="12:16" s="3107" customFormat="1">
      <c r="L7298" s="3109"/>
      <c r="M7298" s="3109"/>
      <c r="N7298" s="3109"/>
      <c r="P7298" s="2659"/>
    </row>
    <row r="7299" spans="12:16" s="3107" customFormat="1">
      <c r="L7299" s="3109"/>
      <c r="M7299" s="3109"/>
      <c r="N7299" s="3109"/>
      <c r="P7299" s="2659"/>
    </row>
    <row r="7300" spans="12:16" s="3107" customFormat="1">
      <c r="L7300" s="3109"/>
      <c r="M7300" s="3109"/>
      <c r="N7300" s="3109"/>
      <c r="P7300" s="2659"/>
    </row>
    <row r="7301" spans="12:16" s="3107" customFormat="1">
      <c r="L7301" s="3109"/>
      <c r="M7301" s="3109"/>
      <c r="N7301" s="3109"/>
      <c r="P7301" s="2659"/>
    </row>
    <row r="7302" spans="12:16" s="3107" customFormat="1">
      <c r="L7302" s="3109"/>
      <c r="M7302" s="3109"/>
      <c r="N7302" s="3109"/>
      <c r="P7302" s="2659"/>
    </row>
    <row r="7303" spans="12:16" s="3107" customFormat="1">
      <c r="L7303" s="3109"/>
      <c r="M7303" s="3109"/>
      <c r="N7303" s="3109"/>
      <c r="P7303" s="2659"/>
    </row>
    <row r="7304" spans="12:16" s="3107" customFormat="1">
      <c r="L7304" s="3109"/>
      <c r="M7304" s="3109"/>
      <c r="N7304" s="3109"/>
      <c r="P7304" s="2659"/>
    </row>
    <row r="7305" spans="12:16" s="3107" customFormat="1">
      <c r="L7305" s="3109"/>
      <c r="M7305" s="3109"/>
      <c r="N7305" s="3109"/>
      <c r="P7305" s="2659"/>
    </row>
    <row r="7306" spans="12:16" s="3107" customFormat="1">
      <c r="L7306" s="3109"/>
      <c r="M7306" s="3109"/>
      <c r="N7306" s="3109"/>
      <c r="P7306" s="2659"/>
    </row>
    <row r="7307" spans="12:16" s="3107" customFormat="1">
      <c r="L7307" s="3109"/>
      <c r="M7307" s="3109"/>
      <c r="N7307" s="3109"/>
      <c r="P7307" s="2659"/>
    </row>
    <row r="7308" spans="12:16" s="3107" customFormat="1">
      <c r="L7308" s="3109"/>
      <c r="M7308" s="3109"/>
      <c r="N7308" s="3109"/>
      <c r="P7308" s="2659"/>
    </row>
    <row r="7309" spans="12:16" s="3107" customFormat="1">
      <c r="L7309" s="3109"/>
      <c r="M7309" s="3109"/>
      <c r="N7309" s="3109"/>
      <c r="P7309" s="2659"/>
    </row>
    <row r="7310" spans="12:16" s="3107" customFormat="1">
      <c r="L7310" s="3109"/>
      <c r="M7310" s="3109"/>
      <c r="N7310" s="3109"/>
      <c r="P7310" s="2659"/>
    </row>
    <row r="7311" spans="12:16" s="3107" customFormat="1">
      <c r="L7311" s="3109"/>
      <c r="M7311" s="3109"/>
      <c r="N7311" s="3109"/>
      <c r="P7311" s="2659"/>
    </row>
    <row r="7312" spans="12:16" s="3107" customFormat="1">
      <c r="L7312" s="3109"/>
      <c r="M7312" s="3109"/>
      <c r="N7312" s="3109"/>
      <c r="P7312" s="2659"/>
    </row>
    <row r="7313" spans="12:16" s="3107" customFormat="1">
      <c r="L7313" s="3109"/>
      <c r="M7313" s="3109"/>
      <c r="N7313" s="3109"/>
      <c r="P7313" s="2659"/>
    </row>
    <row r="7314" spans="12:16" s="3107" customFormat="1">
      <c r="L7314" s="3109"/>
      <c r="M7314" s="3109"/>
      <c r="N7314" s="3109"/>
      <c r="P7314" s="2659"/>
    </row>
    <row r="7315" spans="12:16" s="3107" customFormat="1">
      <c r="L7315" s="3109"/>
      <c r="M7315" s="3109"/>
      <c r="N7315" s="3109"/>
      <c r="P7315" s="2659"/>
    </row>
    <row r="7316" spans="12:16" s="3107" customFormat="1">
      <c r="L7316" s="3109"/>
      <c r="M7316" s="3109"/>
      <c r="N7316" s="3109"/>
      <c r="P7316" s="2659"/>
    </row>
    <row r="7317" spans="12:16" s="3107" customFormat="1">
      <c r="L7317" s="3109"/>
      <c r="M7317" s="3109"/>
      <c r="N7317" s="3109"/>
      <c r="P7317" s="2659"/>
    </row>
    <row r="7318" spans="12:16" s="3107" customFormat="1">
      <c r="L7318" s="3109"/>
      <c r="M7318" s="3109"/>
      <c r="N7318" s="3109"/>
      <c r="P7318" s="2659"/>
    </row>
    <row r="7319" spans="12:16" s="3107" customFormat="1">
      <c r="L7319" s="3109"/>
      <c r="M7319" s="3109"/>
      <c r="N7319" s="3109"/>
      <c r="P7319" s="2659"/>
    </row>
    <row r="7320" spans="12:16" s="3107" customFormat="1">
      <c r="L7320" s="3109"/>
      <c r="M7320" s="3109"/>
      <c r="N7320" s="3109"/>
      <c r="P7320" s="2659"/>
    </row>
    <row r="7321" spans="12:16" s="3107" customFormat="1">
      <c r="L7321" s="3109"/>
      <c r="M7321" s="3109"/>
      <c r="N7321" s="3109"/>
      <c r="P7321" s="2659"/>
    </row>
    <row r="7322" spans="12:16" s="3107" customFormat="1">
      <c r="L7322" s="3109"/>
      <c r="M7322" s="3109"/>
      <c r="N7322" s="3109"/>
      <c r="P7322" s="2659"/>
    </row>
    <row r="7323" spans="12:16" s="3107" customFormat="1">
      <c r="L7323" s="3109"/>
      <c r="M7323" s="3109"/>
      <c r="N7323" s="3109"/>
      <c r="P7323" s="2659"/>
    </row>
    <row r="7324" spans="12:16" s="3107" customFormat="1">
      <c r="L7324" s="3109"/>
      <c r="M7324" s="3109"/>
      <c r="N7324" s="3109"/>
      <c r="P7324" s="2659"/>
    </row>
    <row r="7325" spans="12:16" s="3107" customFormat="1">
      <c r="L7325" s="3109"/>
      <c r="M7325" s="3109"/>
      <c r="N7325" s="3109"/>
      <c r="P7325" s="2659"/>
    </row>
    <row r="7326" spans="12:16" s="3107" customFormat="1">
      <c r="L7326" s="3109"/>
      <c r="M7326" s="3109"/>
      <c r="N7326" s="3109"/>
      <c r="P7326" s="2659"/>
    </row>
    <row r="7327" spans="12:16" s="3107" customFormat="1">
      <c r="L7327" s="3109"/>
      <c r="M7327" s="3109"/>
      <c r="N7327" s="3109"/>
      <c r="P7327" s="2659"/>
    </row>
    <row r="7328" spans="12:16" s="3107" customFormat="1">
      <c r="L7328" s="3109"/>
      <c r="M7328" s="3109"/>
      <c r="N7328" s="3109"/>
      <c r="P7328" s="2659"/>
    </row>
    <row r="7329" spans="12:16" s="3107" customFormat="1">
      <c r="L7329" s="3109"/>
      <c r="M7329" s="3109"/>
      <c r="N7329" s="3109"/>
      <c r="P7329" s="2659"/>
    </row>
    <row r="7330" spans="12:16" s="3107" customFormat="1">
      <c r="L7330" s="3109"/>
      <c r="M7330" s="3109"/>
      <c r="N7330" s="3109"/>
      <c r="P7330" s="2659"/>
    </row>
    <row r="7331" spans="12:16" s="3107" customFormat="1">
      <c r="L7331" s="3109"/>
      <c r="M7331" s="3109"/>
      <c r="N7331" s="3109"/>
      <c r="P7331" s="2659"/>
    </row>
    <row r="7332" spans="12:16" s="3107" customFormat="1">
      <c r="L7332" s="3109"/>
      <c r="M7332" s="3109"/>
      <c r="N7332" s="3109"/>
      <c r="P7332" s="2659"/>
    </row>
    <row r="7333" spans="12:16" s="3107" customFormat="1">
      <c r="L7333" s="3109"/>
      <c r="M7333" s="3109"/>
      <c r="N7333" s="3109"/>
      <c r="P7333" s="2659"/>
    </row>
    <row r="7334" spans="12:16" s="3107" customFormat="1">
      <c r="L7334" s="3109"/>
      <c r="M7334" s="3109"/>
      <c r="N7334" s="3109"/>
      <c r="P7334" s="2659"/>
    </row>
    <row r="7335" spans="12:16" s="3107" customFormat="1">
      <c r="L7335" s="3109"/>
      <c r="M7335" s="3109"/>
      <c r="N7335" s="3109"/>
      <c r="P7335" s="2659"/>
    </row>
    <row r="7336" spans="12:16" s="3107" customFormat="1">
      <c r="L7336" s="3109"/>
      <c r="M7336" s="3109"/>
      <c r="N7336" s="3109"/>
      <c r="P7336" s="2659"/>
    </row>
    <row r="7337" spans="12:16" s="3107" customFormat="1">
      <c r="L7337" s="3109"/>
      <c r="M7337" s="3109"/>
      <c r="N7337" s="3109"/>
      <c r="P7337" s="2659"/>
    </row>
    <row r="7338" spans="12:16" s="3107" customFormat="1">
      <c r="L7338" s="3109"/>
      <c r="M7338" s="3109"/>
      <c r="N7338" s="3109"/>
      <c r="P7338" s="2659"/>
    </row>
    <row r="7339" spans="12:16" s="3107" customFormat="1">
      <c r="L7339" s="3109"/>
      <c r="M7339" s="3109"/>
      <c r="N7339" s="3109"/>
      <c r="P7339" s="2659"/>
    </row>
    <row r="7340" spans="12:16" s="3107" customFormat="1">
      <c r="L7340" s="3109"/>
      <c r="M7340" s="3109"/>
      <c r="N7340" s="3109"/>
      <c r="P7340" s="2659"/>
    </row>
    <row r="7341" spans="12:16" s="3107" customFormat="1">
      <c r="L7341" s="3109"/>
      <c r="M7341" s="3109"/>
      <c r="N7341" s="3109"/>
      <c r="P7341" s="2659"/>
    </row>
    <row r="7342" spans="12:16" s="3107" customFormat="1">
      <c r="L7342" s="3109"/>
      <c r="M7342" s="3109"/>
      <c r="N7342" s="3109"/>
      <c r="P7342" s="2659"/>
    </row>
    <row r="7343" spans="12:16" s="3107" customFormat="1">
      <c r="L7343" s="3109"/>
      <c r="M7343" s="3109"/>
      <c r="N7343" s="3109"/>
      <c r="P7343" s="2659"/>
    </row>
    <row r="7344" spans="12:16" s="3107" customFormat="1">
      <c r="L7344" s="3109"/>
      <c r="M7344" s="3109"/>
      <c r="N7344" s="3109"/>
      <c r="P7344" s="2659"/>
    </row>
    <row r="7345" spans="12:16" s="3107" customFormat="1">
      <c r="L7345" s="3109"/>
      <c r="M7345" s="3109"/>
      <c r="N7345" s="3109"/>
      <c r="P7345" s="2659"/>
    </row>
    <row r="7346" spans="12:16" s="3107" customFormat="1">
      <c r="L7346" s="3109"/>
      <c r="M7346" s="3109"/>
      <c r="N7346" s="3109"/>
      <c r="P7346" s="2659"/>
    </row>
    <row r="7347" spans="12:16" s="3107" customFormat="1">
      <c r="L7347" s="3109"/>
      <c r="M7347" s="3109"/>
      <c r="N7347" s="3109"/>
      <c r="P7347" s="2659"/>
    </row>
    <row r="7348" spans="12:16" s="3107" customFormat="1">
      <c r="L7348" s="3109"/>
      <c r="M7348" s="3109"/>
      <c r="N7348" s="3109"/>
      <c r="P7348" s="2659"/>
    </row>
    <row r="7349" spans="12:16" s="3107" customFormat="1">
      <c r="L7349" s="3109"/>
      <c r="M7349" s="3109"/>
      <c r="N7349" s="3109"/>
      <c r="P7349" s="2659"/>
    </row>
    <row r="7350" spans="12:16" s="3107" customFormat="1">
      <c r="L7350" s="3109"/>
      <c r="M7350" s="3109"/>
      <c r="N7350" s="3109"/>
      <c r="P7350" s="2659"/>
    </row>
    <row r="7351" spans="12:16" s="3107" customFormat="1">
      <c r="L7351" s="3109"/>
      <c r="M7351" s="3109"/>
      <c r="N7351" s="3109"/>
      <c r="P7351" s="2659"/>
    </row>
    <row r="7352" spans="12:16" s="3107" customFormat="1">
      <c r="L7352" s="3109"/>
      <c r="M7352" s="3109"/>
      <c r="N7352" s="3109"/>
      <c r="P7352" s="2659"/>
    </row>
    <row r="7353" spans="12:16" s="3107" customFormat="1">
      <c r="L7353" s="3109"/>
      <c r="M7353" s="3109"/>
      <c r="N7353" s="3109"/>
      <c r="P7353" s="2659"/>
    </row>
    <row r="7354" spans="12:16" s="3107" customFormat="1">
      <c r="L7354" s="3109"/>
      <c r="M7354" s="3109"/>
      <c r="N7354" s="3109"/>
      <c r="P7354" s="2659"/>
    </row>
    <row r="7355" spans="12:16" s="3107" customFormat="1">
      <c r="L7355" s="3109"/>
      <c r="M7355" s="3109"/>
      <c r="N7355" s="3109"/>
      <c r="P7355" s="2659"/>
    </row>
    <row r="7356" spans="12:16" s="3107" customFormat="1">
      <c r="L7356" s="3109"/>
      <c r="M7356" s="3109"/>
      <c r="N7356" s="3109"/>
      <c r="P7356" s="2659"/>
    </row>
    <row r="7357" spans="12:16" s="3107" customFormat="1">
      <c r="L7357" s="3109"/>
      <c r="M7357" s="3109"/>
      <c r="N7357" s="3109"/>
      <c r="P7357" s="2659"/>
    </row>
    <row r="7358" spans="12:16" s="3107" customFormat="1">
      <c r="L7358" s="3109"/>
      <c r="M7358" s="3109"/>
      <c r="N7358" s="3109"/>
      <c r="P7358" s="2659"/>
    </row>
    <row r="7359" spans="12:16" s="3107" customFormat="1">
      <c r="L7359" s="3109"/>
      <c r="M7359" s="3109"/>
      <c r="N7359" s="3109"/>
      <c r="P7359" s="2659"/>
    </row>
    <row r="7360" spans="12:16" s="3107" customFormat="1">
      <c r="L7360" s="3109"/>
      <c r="M7360" s="3109"/>
      <c r="N7360" s="3109"/>
      <c r="P7360" s="2659"/>
    </row>
    <row r="7361" spans="12:16" s="3107" customFormat="1">
      <c r="L7361" s="3109"/>
      <c r="M7361" s="3109"/>
      <c r="N7361" s="3109"/>
      <c r="P7361" s="2659"/>
    </row>
    <row r="7362" spans="12:16" s="3107" customFormat="1">
      <c r="L7362" s="3109"/>
      <c r="M7362" s="3109"/>
      <c r="N7362" s="3109"/>
      <c r="P7362" s="2659"/>
    </row>
    <row r="7363" spans="12:16" s="3107" customFormat="1">
      <c r="L7363" s="3109"/>
      <c r="M7363" s="3109"/>
      <c r="N7363" s="3109"/>
      <c r="P7363" s="2659"/>
    </row>
    <row r="7364" spans="12:16" s="3107" customFormat="1">
      <c r="L7364" s="3109"/>
      <c r="M7364" s="3109"/>
      <c r="N7364" s="3109"/>
      <c r="P7364" s="2659"/>
    </row>
    <row r="7365" spans="12:16" s="3107" customFormat="1">
      <c r="L7365" s="3109"/>
      <c r="M7365" s="3109"/>
      <c r="N7365" s="3109"/>
      <c r="P7365" s="2659"/>
    </row>
    <row r="7366" spans="12:16" s="3107" customFormat="1">
      <c r="L7366" s="3109"/>
      <c r="M7366" s="3109"/>
      <c r="N7366" s="3109"/>
      <c r="P7366" s="2659"/>
    </row>
    <row r="7367" spans="12:16" s="3107" customFormat="1">
      <c r="L7367" s="3109"/>
      <c r="M7367" s="3109"/>
      <c r="N7367" s="3109"/>
      <c r="P7367" s="2659"/>
    </row>
    <row r="7368" spans="12:16" s="3107" customFormat="1">
      <c r="L7368" s="3109"/>
      <c r="M7368" s="3109"/>
      <c r="N7368" s="3109"/>
      <c r="P7368" s="2659"/>
    </row>
    <row r="7369" spans="12:16" s="3107" customFormat="1">
      <c r="L7369" s="3109"/>
      <c r="M7369" s="3109"/>
      <c r="N7369" s="3109"/>
      <c r="P7369" s="2659"/>
    </row>
    <row r="7370" spans="12:16" s="3107" customFormat="1">
      <c r="L7370" s="3109"/>
      <c r="M7370" s="3109"/>
      <c r="N7370" s="3109"/>
      <c r="P7370" s="2659"/>
    </row>
    <row r="7371" spans="12:16" s="3107" customFormat="1">
      <c r="L7371" s="3109"/>
      <c r="M7371" s="3109"/>
      <c r="N7371" s="3109"/>
      <c r="P7371" s="2659"/>
    </row>
    <row r="7372" spans="12:16" s="3107" customFormat="1">
      <c r="L7372" s="3109"/>
      <c r="M7372" s="3109"/>
      <c r="N7372" s="3109"/>
      <c r="P7372" s="2659"/>
    </row>
    <row r="7373" spans="12:16" s="3107" customFormat="1">
      <c r="L7373" s="3109"/>
      <c r="M7373" s="3109"/>
      <c r="N7373" s="3109"/>
      <c r="P7373" s="2659"/>
    </row>
    <row r="7374" spans="12:16" s="3107" customFormat="1">
      <c r="L7374" s="3109"/>
      <c r="M7374" s="3109"/>
      <c r="N7374" s="3109"/>
      <c r="P7374" s="2659"/>
    </row>
    <row r="7375" spans="12:16" s="3107" customFormat="1">
      <c r="L7375" s="3109"/>
      <c r="M7375" s="3109"/>
      <c r="N7375" s="3109"/>
      <c r="P7375" s="2659"/>
    </row>
    <row r="7376" spans="12:16" s="3107" customFormat="1">
      <c r="L7376" s="3109"/>
      <c r="M7376" s="3109"/>
      <c r="N7376" s="3109"/>
      <c r="P7376" s="2659"/>
    </row>
    <row r="7377" spans="12:16" s="3107" customFormat="1">
      <c r="L7377" s="3109"/>
      <c r="M7377" s="3109"/>
      <c r="N7377" s="3109"/>
      <c r="P7377" s="2659"/>
    </row>
    <row r="7378" spans="12:16" s="3107" customFormat="1">
      <c r="L7378" s="3109"/>
      <c r="M7378" s="3109"/>
      <c r="N7378" s="3109"/>
      <c r="P7378" s="2659"/>
    </row>
    <row r="7379" spans="12:16" s="3107" customFormat="1">
      <c r="L7379" s="3109"/>
      <c r="M7379" s="3109"/>
      <c r="N7379" s="3109"/>
      <c r="P7379" s="2659"/>
    </row>
    <row r="7380" spans="12:16" s="3107" customFormat="1">
      <c r="L7380" s="3109"/>
      <c r="M7380" s="3109"/>
      <c r="N7380" s="3109"/>
      <c r="P7380" s="2659"/>
    </row>
    <row r="7381" spans="12:16" s="3107" customFormat="1">
      <c r="L7381" s="3109"/>
      <c r="M7381" s="3109"/>
      <c r="N7381" s="3109"/>
      <c r="P7381" s="2659"/>
    </row>
    <row r="7382" spans="12:16" s="3107" customFormat="1">
      <c r="L7382" s="3109"/>
      <c r="M7382" s="3109"/>
      <c r="N7382" s="3109"/>
      <c r="P7382" s="2659"/>
    </row>
    <row r="7383" spans="12:16" s="3107" customFormat="1">
      <c r="L7383" s="3109"/>
      <c r="M7383" s="3109"/>
      <c r="N7383" s="3109"/>
      <c r="P7383" s="2659"/>
    </row>
    <row r="7384" spans="12:16" s="3107" customFormat="1">
      <c r="L7384" s="3109"/>
      <c r="M7384" s="3109"/>
      <c r="N7384" s="3109"/>
      <c r="P7384" s="2659"/>
    </row>
    <row r="7385" spans="12:16" s="3107" customFormat="1">
      <c r="L7385" s="3109"/>
      <c r="M7385" s="3109"/>
      <c r="N7385" s="3109"/>
      <c r="P7385" s="2659"/>
    </row>
    <row r="7386" spans="12:16" s="3107" customFormat="1">
      <c r="L7386" s="3109"/>
      <c r="M7386" s="3109"/>
      <c r="N7386" s="3109"/>
      <c r="P7386" s="2659"/>
    </row>
    <row r="7387" spans="12:16" s="3107" customFormat="1">
      <c r="L7387" s="3109"/>
      <c r="M7387" s="3109"/>
      <c r="N7387" s="3109"/>
      <c r="P7387" s="2659"/>
    </row>
    <row r="7388" spans="12:16" s="3107" customFormat="1">
      <c r="L7388" s="3109"/>
      <c r="M7388" s="3109"/>
      <c r="N7388" s="3109"/>
      <c r="P7388" s="2659"/>
    </row>
    <row r="7389" spans="12:16" s="3107" customFormat="1">
      <c r="L7389" s="3109"/>
      <c r="M7389" s="3109"/>
      <c r="N7389" s="3109"/>
      <c r="P7389" s="2659"/>
    </row>
    <row r="7390" spans="12:16" s="3107" customFormat="1">
      <c r="L7390" s="3109"/>
      <c r="M7390" s="3109"/>
      <c r="N7390" s="3109"/>
      <c r="P7390" s="2659"/>
    </row>
    <row r="7391" spans="12:16" s="3107" customFormat="1">
      <c r="L7391" s="3109"/>
      <c r="M7391" s="3109"/>
      <c r="N7391" s="3109"/>
      <c r="P7391" s="2659"/>
    </row>
    <row r="7392" spans="12:16" s="3107" customFormat="1">
      <c r="L7392" s="3109"/>
      <c r="M7392" s="3109"/>
      <c r="N7392" s="3109"/>
      <c r="P7392" s="2659"/>
    </row>
    <row r="7393" spans="12:16" s="3107" customFormat="1">
      <c r="L7393" s="3109"/>
      <c r="M7393" s="3109"/>
      <c r="N7393" s="3109"/>
      <c r="P7393" s="2659"/>
    </row>
    <row r="7394" spans="12:16" s="3107" customFormat="1">
      <c r="L7394" s="3109"/>
      <c r="M7394" s="3109"/>
      <c r="N7394" s="3109"/>
      <c r="P7394" s="2659"/>
    </row>
    <row r="7395" spans="12:16" s="3107" customFormat="1">
      <c r="L7395" s="3109"/>
      <c r="M7395" s="3109"/>
      <c r="N7395" s="3109"/>
      <c r="P7395" s="2659"/>
    </row>
    <row r="7396" spans="12:16" s="3107" customFormat="1">
      <c r="L7396" s="3109"/>
      <c r="M7396" s="3109"/>
      <c r="N7396" s="3109"/>
      <c r="P7396" s="2659"/>
    </row>
    <row r="7397" spans="12:16" s="3107" customFormat="1">
      <c r="L7397" s="3109"/>
      <c r="M7397" s="3109"/>
      <c r="N7397" s="3109"/>
      <c r="P7397" s="2659"/>
    </row>
    <row r="7398" spans="12:16" s="3107" customFormat="1">
      <c r="L7398" s="3109"/>
      <c r="M7398" s="3109"/>
      <c r="N7398" s="3109"/>
      <c r="P7398" s="2659"/>
    </row>
    <row r="7399" spans="12:16" s="3107" customFormat="1">
      <c r="L7399" s="3109"/>
      <c r="M7399" s="3109"/>
      <c r="N7399" s="3109"/>
      <c r="P7399" s="2659"/>
    </row>
    <row r="7400" spans="12:16" s="3107" customFormat="1">
      <c r="L7400" s="3109"/>
      <c r="M7400" s="3109"/>
      <c r="N7400" s="3109"/>
      <c r="P7400" s="2659"/>
    </row>
    <row r="7401" spans="12:16" s="3107" customFormat="1">
      <c r="L7401" s="3109"/>
      <c r="M7401" s="3109"/>
      <c r="N7401" s="3109"/>
      <c r="P7401" s="2659"/>
    </row>
    <row r="7402" spans="12:16" s="3107" customFormat="1">
      <c r="L7402" s="3109"/>
      <c r="M7402" s="3109"/>
      <c r="N7402" s="3109"/>
      <c r="P7402" s="2659"/>
    </row>
    <row r="7403" spans="12:16" s="3107" customFormat="1">
      <c r="L7403" s="3109"/>
      <c r="M7403" s="3109"/>
      <c r="N7403" s="3109"/>
      <c r="P7403" s="2659"/>
    </row>
    <row r="7404" spans="12:16" s="3107" customFormat="1">
      <c r="L7404" s="3109"/>
      <c r="M7404" s="3109"/>
      <c r="N7404" s="3109"/>
      <c r="P7404" s="2659"/>
    </row>
    <row r="7405" spans="12:16" s="3107" customFormat="1">
      <c r="L7405" s="3109"/>
      <c r="M7405" s="3109"/>
      <c r="N7405" s="3109"/>
      <c r="P7405" s="2659"/>
    </row>
    <row r="7406" spans="12:16" s="3107" customFormat="1">
      <c r="L7406" s="3109"/>
      <c r="M7406" s="3109"/>
      <c r="N7406" s="3109"/>
      <c r="P7406" s="2659"/>
    </row>
    <row r="7407" spans="12:16" s="3107" customFormat="1">
      <c r="L7407" s="3109"/>
      <c r="M7407" s="3109"/>
      <c r="N7407" s="3109"/>
      <c r="P7407" s="2659"/>
    </row>
    <row r="7408" spans="12:16" s="3107" customFormat="1">
      <c r="L7408" s="3109"/>
      <c r="M7408" s="3109"/>
      <c r="N7408" s="3109"/>
      <c r="P7408" s="2659"/>
    </row>
    <row r="7409" spans="12:16" s="3107" customFormat="1">
      <c r="L7409" s="3109"/>
      <c r="M7409" s="3109"/>
      <c r="N7409" s="3109"/>
      <c r="P7409" s="2659"/>
    </row>
    <row r="7410" spans="12:16" s="3107" customFormat="1">
      <c r="L7410" s="3109"/>
      <c r="M7410" s="3109"/>
      <c r="N7410" s="3109"/>
      <c r="P7410" s="2659"/>
    </row>
    <row r="7411" spans="12:16" s="3107" customFormat="1">
      <c r="L7411" s="3109"/>
      <c r="M7411" s="3109"/>
      <c r="N7411" s="3109"/>
      <c r="P7411" s="2659"/>
    </row>
    <row r="7412" spans="12:16" s="3107" customFormat="1">
      <c r="L7412" s="3109"/>
      <c r="M7412" s="3109"/>
      <c r="N7412" s="3109"/>
      <c r="P7412" s="2659"/>
    </row>
    <row r="7413" spans="12:16" s="3107" customFormat="1">
      <c r="L7413" s="3109"/>
      <c r="M7413" s="3109"/>
      <c r="N7413" s="3109"/>
      <c r="P7413" s="2659"/>
    </row>
    <row r="7414" spans="12:16" s="3107" customFormat="1">
      <c r="L7414" s="3109"/>
      <c r="M7414" s="3109"/>
      <c r="N7414" s="3109"/>
      <c r="P7414" s="2659"/>
    </row>
    <row r="7415" spans="12:16" s="3107" customFormat="1">
      <c r="L7415" s="3109"/>
      <c r="M7415" s="3109"/>
      <c r="N7415" s="3109"/>
      <c r="P7415" s="2659"/>
    </row>
    <row r="7416" spans="12:16" s="3107" customFormat="1">
      <c r="L7416" s="3109"/>
      <c r="M7416" s="3109"/>
      <c r="N7416" s="3109"/>
      <c r="P7416" s="2659"/>
    </row>
    <row r="7417" spans="12:16" s="3107" customFormat="1">
      <c r="L7417" s="3109"/>
      <c r="M7417" s="3109"/>
      <c r="N7417" s="3109"/>
      <c r="P7417" s="2659"/>
    </row>
    <row r="7418" spans="12:16" s="3107" customFormat="1">
      <c r="L7418" s="3109"/>
      <c r="M7418" s="3109"/>
      <c r="N7418" s="3109"/>
      <c r="P7418" s="2659"/>
    </row>
    <row r="7419" spans="12:16" s="3107" customFormat="1">
      <c r="L7419" s="3109"/>
      <c r="M7419" s="3109"/>
      <c r="N7419" s="3109"/>
      <c r="P7419" s="2659"/>
    </row>
    <row r="7420" spans="12:16" s="3107" customFormat="1">
      <c r="L7420" s="3109"/>
      <c r="M7420" s="3109"/>
      <c r="N7420" s="3109"/>
      <c r="P7420" s="2659"/>
    </row>
    <row r="7421" spans="12:16" s="3107" customFormat="1">
      <c r="L7421" s="3109"/>
      <c r="M7421" s="3109"/>
      <c r="N7421" s="3109"/>
      <c r="P7421" s="2659"/>
    </row>
    <row r="7422" spans="12:16" s="3107" customFormat="1">
      <c r="L7422" s="3109"/>
      <c r="M7422" s="3109"/>
      <c r="N7422" s="3109"/>
      <c r="P7422" s="2659"/>
    </row>
    <row r="7423" spans="12:16" s="3107" customFormat="1">
      <c r="L7423" s="3109"/>
      <c r="M7423" s="3109"/>
      <c r="N7423" s="3109"/>
      <c r="P7423" s="2659"/>
    </row>
    <row r="7424" spans="12:16" s="3107" customFormat="1">
      <c r="L7424" s="3109"/>
      <c r="M7424" s="3109"/>
      <c r="N7424" s="3109"/>
      <c r="P7424" s="2659"/>
    </row>
    <row r="7425" spans="12:16" s="3107" customFormat="1">
      <c r="L7425" s="3109"/>
      <c r="M7425" s="3109"/>
      <c r="N7425" s="3109"/>
      <c r="P7425" s="2659"/>
    </row>
    <row r="7426" spans="12:16" s="3107" customFormat="1">
      <c r="L7426" s="3109"/>
      <c r="M7426" s="3109"/>
      <c r="N7426" s="3109"/>
      <c r="P7426" s="2659"/>
    </row>
    <row r="7427" spans="12:16" s="3107" customFormat="1">
      <c r="L7427" s="3109"/>
      <c r="M7427" s="3109"/>
      <c r="N7427" s="3109"/>
      <c r="P7427" s="2659"/>
    </row>
    <row r="7428" spans="12:16" s="3107" customFormat="1">
      <c r="L7428" s="3109"/>
      <c r="M7428" s="3109"/>
      <c r="N7428" s="3109"/>
      <c r="P7428" s="2659"/>
    </row>
    <row r="7429" spans="12:16" s="3107" customFormat="1">
      <c r="L7429" s="3109"/>
      <c r="M7429" s="3109"/>
      <c r="N7429" s="3109"/>
      <c r="P7429" s="2659"/>
    </row>
    <row r="7430" spans="12:16" s="3107" customFormat="1">
      <c r="L7430" s="3109"/>
      <c r="M7430" s="3109"/>
      <c r="N7430" s="3109"/>
      <c r="P7430" s="2659"/>
    </row>
    <row r="7431" spans="12:16" s="3107" customFormat="1">
      <c r="L7431" s="3109"/>
      <c r="M7431" s="3109"/>
      <c r="N7431" s="3109"/>
      <c r="P7431" s="2659"/>
    </row>
    <row r="7432" spans="12:16" s="3107" customFormat="1">
      <c r="L7432" s="3109"/>
      <c r="M7432" s="3109"/>
      <c r="N7432" s="3109"/>
      <c r="P7432" s="2659"/>
    </row>
    <row r="7433" spans="12:16" s="3107" customFormat="1">
      <c r="L7433" s="3109"/>
      <c r="M7433" s="3109"/>
      <c r="N7433" s="3109"/>
      <c r="P7433" s="2659"/>
    </row>
    <row r="7434" spans="12:16" s="3107" customFormat="1">
      <c r="L7434" s="3109"/>
      <c r="M7434" s="3109"/>
      <c r="N7434" s="3109"/>
      <c r="P7434" s="2659"/>
    </row>
    <row r="7435" spans="12:16" s="3107" customFormat="1">
      <c r="L7435" s="3109"/>
      <c r="M7435" s="3109"/>
      <c r="N7435" s="3109"/>
      <c r="P7435" s="2659"/>
    </row>
    <row r="7436" spans="12:16" s="3107" customFormat="1">
      <c r="L7436" s="3109"/>
      <c r="M7436" s="3109"/>
      <c r="N7436" s="3109"/>
      <c r="P7436" s="2659"/>
    </row>
    <row r="7437" spans="12:16" s="3107" customFormat="1">
      <c r="L7437" s="3109"/>
      <c r="M7437" s="3109"/>
      <c r="N7437" s="3109"/>
      <c r="P7437" s="2659"/>
    </row>
    <row r="7438" spans="12:16" s="3107" customFormat="1">
      <c r="L7438" s="3109"/>
      <c r="M7438" s="3109"/>
      <c r="N7438" s="3109"/>
      <c r="P7438" s="2659"/>
    </row>
    <row r="7439" spans="12:16" s="3107" customFormat="1">
      <c r="L7439" s="3109"/>
      <c r="M7439" s="3109"/>
      <c r="N7439" s="3109"/>
      <c r="P7439" s="2659"/>
    </row>
    <row r="7440" spans="12:16" s="3107" customFormat="1">
      <c r="L7440" s="3109"/>
      <c r="M7440" s="3109"/>
      <c r="N7440" s="3109"/>
      <c r="P7440" s="2659"/>
    </row>
    <row r="7441" spans="12:16" s="3107" customFormat="1">
      <c r="L7441" s="3109"/>
      <c r="M7441" s="3109"/>
      <c r="N7441" s="3109"/>
      <c r="P7441" s="2659"/>
    </row>
    <row r="7442" spans="12:16" s="3107" customFormat="1">
      <c r="L7442" s="3109"/>
      <c r="M7442" s="3109"/>
      <c r="N7442" s="3109"/>
      <c r="P7442" s="2659"/>
    </row>
    <row r="7443" spans="12:16" s="3107" customFormat="1">
      <c r="L7443" s="3109"/>
      <c r="M7443" s="3109"/>
      <c r="N7443" s="3109"/>
      <c r="P7443" s="2659"/>
    </row>
    <row r="7444" spans="12:16" s="3107" customFormat="1">
      <c r="L7444" s="3109"/>
      <c r="M7444" s="3109"/>
      <c r="N7444" s="3109"/>
      <c r="P7444" s="2659"/>
    </row>
    <row r="7445" spans="12:16" s="3107" customFormat="1">
      <c r="L7445" s="3109"/>
      <c r="M7445" s="3109"/>
      <c r="N7445" s="3109"/>
      <c r="P7445" s="2659"/>
    </row>
    <row r="7446" spans="12:16" s="3107" customFormat="1">
      <c r="L7446" s="3109"/>
      <c r="M7446" s="3109"/>
      <c r="N7446" s="3109"/>
      <c r="P7446" s="2659"/>
    </row>
    <row r="7447" spans="12:16" s="3107" customFormat="1">
      <c r="L7447" s="3109"/>
      <c r="M7447" s="3109"/>
      <c r="N7447" s="3109"/>
      <c r="P7447" s="2659"/>
    </row>
    <row r="7448" spans="12:16" s="3107" customFormat="1">
      <c r="L7448" s="3109"/>
      <c r="M7448" s="3109"/>
      <c r="N7448" s="3109"/>
      <c r="P7448" s="2659"/>
    </row>
    <row r="7449" spans="12:16" s="3107" customFormat="1">
      <c r="L7449" s="3109"/>
      <c r="M7449" s="3109"/>
      <c r="N7449" s="3109"/>
      <c r="P7449" s="2659"/>
    </row>
    <row r="7450" spans="12:16" s="3107" customFormat="1">
      <c r="L7450" s="3109"/>
      <c r="M7450" s="3109"/>
      <c r="N7450" s="3109"/>
      <c r="P7450" s="2659"/>
    </row>
    <row r="7451" spans="12:16" s="3107" customFormat="1">
      <c r="L7451" s="3109"/>
      <c r="M7451" s="3109"/>
      <c r="N7451" s="3109"/>
      <c r="P7451" s="2659"/>
    </row>
    <row r="7452" spans="12:16" s="3107" customFormat="1">
      <c r="L7452" s="3109"/>
      <c r="M7452" s="3109"/>
      <c r="N7452" s="3109"/>
      <c r="P7452" s="2659"/>
    </row>
    <row r="7453" spans="12:16" s="3107" customFormat="1">
      <c r="L7453" s="3109"/>
      <c r="M7453" s="3109"/>
      <c r="N7453" s="3109"/>
      <c r="P7453" s="2659"/>
    </row>
    <row r="7454" spans="12:16" s="3107" customFormat="1">
      <c r="L7454" s="3109"/>
      <c r="M7454" s="3109"/>
      <c r="N7454" s="3109"/>
      <c r="P7454" s="2659"/>
    </row>
    <row r="7455" spans="12:16" s="3107" customFormat="1">
      <c r="L7455" s="3109"/>
      <c r="M7455" s="3109"/>
      <c r="N7455" s="3109"/>
      <c r="P7455" s="2659"/>
    </row>
    <row r="7456" spans="12:16" s="3107" customFormat="1">
      <c r="L7456" s="3109"/>
      <c r="M7456" s="3109"/>
      <c r="N7456" s="3109"/>
      <c r="P7456" s="2659"/>
    </row>
    <row r="7457" spans="12:16" s="3107" customFormat="1">
      <c r="L7457" s="3109"/>
      <c r="M7457" s="3109"/>
      <c r="N7457" s="3109"/>
      <c r="P7457" s="2659"/>
    </row>
    <row r="7458" spans="12:16" s="3107" customFormat="1">
      <c r="L7458" s="3109"/>
      <c r="M7458" s="3109"/>
      <c r="N7458" s="3109"/>
      <c r="P7458" s="2659"/>
    </row>
    <row r="7459" spans="12:16" s="3107" customFormat="1">
      <c r="L7459" s="3109"/>
      <c r="M7459" s="3109"/>
      <c r="N7459" s="3109"/>
      <c r="P7459" s="2659"/>
    </row>
    <row r="7460" spans="12:16" s="3107" customFormat="1">
      <c r="L7460" s="3109"/>
      <c r="M7460" s="3109"/>
      <c r="N7460" s="3109"/>
      <c r="P7460" s="2659"/>
    </row>
    <row r="7461" spans="12:16" s="3107" customFormat="1">
      <c r="L7461" s="3109"/>
      <c r="M7461" s="3109"/>
      <c r="N7461" s="3109"/>
      <c r="P7461" s="2659"/>
    </row>
    <row r="7462" spans="12:16" s="3107" customFormat="1">
      <c r="L7462" s="3109"/>
      <c r="M7462" s="3109"/>
      <c r="N7462" s="3109"/>
      <c r="P7462" s="2659"/>
    </row>
    <row r="7463" spans="12:16" s="3107" customFormat="1">
      <c r="L7463" s="3109"/>
      <c r="M7463" s="3109"/>
      <c r="N7463" s="3109"/>
      <c r="P7463" s="2659"/>
    </row>
    <row r="7464" spans="12:16" s="3107" customFormat="1">
      <c r="L7464" s="3109"/>
      <c r="M7464" s="3109"/>
      <c r="N7464" s="3109"/>
      <c r="P7464" s="2659"/>
    </row>
    <row r="7465" spans="12:16" s="3107" customFormat="1">
      <c r="L7465" s="3109"/>
      <c r="M7465" s="3109"/>
      <c r="N7465" s="3109"/>
      <c r="P7465" s="2659"/>
    </row>
    <row r="7466" spans="12:16" s="3107" customFormat="1">
      <c r="L7466" s="3109"/>
      <c r="M7466" s="3109"/>
      <c r="N7466" s="3109"/>
      <c r="P7466" s="2659"/>
    </row>
    <row r="7467" spans="12:16" s="3107" customFormat="1">
      <c r="L7467" s="3109"/>
      <c r="M7467" s="3109"/>
      <c r="N7467" s="3109"/>
      <c r="P7467" s="2659"/>
    </row>
    <row r="7468" spans="12:16" s="3107" customFormat="1">
      <c r="L7468" s="3109"/>
      <c r="M7468" s="3109"/>
      <c r="N7468" s="3109"/>
      <c r="P7468" s="2659"/>
    </row>
    <row r="7469" spans="12:16" s="3107" customFormat="1">
      <c r="L7469" s="3109"/>
      <c r="M7469" s="3109"/>
      <c r="N7469" s="3109"/>
      <c r="P7469" s="2659"/>
    </row>
    <row r="7470" spans="12:16" s="3107" customFormat="1">
      <c r="L7470" s="3109"/>
      <c r="M7470" s="3109"/>
      <c r="N7470" s="3109"/>
      <c r="P7470" s="2659"/>
    </row>
    <row r="7471" spans="12:16" s="3107" customFormat="1">
      <c r="L7471" s="3109"/>
      <c r="M7471" s="3109"/>
      <c r="N7471" s="3109"/>
      <c r="P7471" s="2659"/>
    </row>
    <row r="7472" spans="12:16" s="3107" customFormat="1">
      <c r="L7472" s="3109"/>
      <c r="M7472" s="3109"/>
      <c r="N7472" s="3109"/>
      <c r="P7472" s="2659"/>
    </row>
    <row r="7473" spans="12:16" s="3107" customFormat="1">
      <c r="L7473" s="3109"/>
      <c r="M7473" s="3109"/>
      <c r="N7473" s="3109"/>
      <c r="P7473" s="2659"/>
    </row>
    <row r="7474" spans="12:16" s="3107" customFormat="1">
      <c r="L7474" s="3109"/>
      <c r="M7474" s="3109"/>
      <c r="N7474" s="3109"/>
      <c r="P7474" s="2659"/>
    </row>
    <row r="7475" spans="12:16" s="3107" customFormat="1">
      <c r="L7475" s="3109"/>
      <c r="M7475" s="3109"/>
      <c r="N7475" s="3109"/>
      <c r="P7475" s="2659"/>
    </row>
    <row r="7476" spans="12:16" s="3107" customFormat="1">
      <c r="L7476" s="3109"/>
      <c r="M7476" s="3109"/>
      <c r="N7476" s="3109"/>
      <c r="P7476" s="2659"/>
    </row>
    <row r="7477" spans="12:16" s="3107" customFormat="1">
      <c r="L7477" s="3109"/>
      <c r="M7477" s="3109"/>
      <c r="N7477" s="3109"/>
      <c r="P7477" s="2659"/>
    </row>
    <row r="7478" spans="12:16" s="3107" customFormat="1">
      <c r="L7478" s="3109"/>
      <c r="M7478" s="3109"/>
      <c r="N7478" s="3109"/>
      <c r="P7478" s="2659"/>
    </row>
    <row r="7479" spans="12:16" s="3107" customFormat="1">
      <c r="L7479" s="3109"/>
      <c r="M7479" s="3109"/>
      <c r="N7479" s="3109"/>
      <c r="P7479" s="2659"/>
    </row>
    <row r="7480" spans="12:16" s="3107" customFormat="1">
      <c r="L7480" s="3109"/>
      <c r="M7480" s="3109"/>
      <c r="N7480" s="3109"/>
      <c r="P7480" s="2659"/>
    </row>
    <row r="7481" spans="12:16" s="3107" customFormat="1">
      <c r="L7481" s="3109"/>
      <c r="M7481" s="3109"/>
      <c r="N7481" s="3109"/>
      <c r="P7481" s="2659"/>
    </row>
    <row r="7482" spans="12:16" s="3107" customFormat="1">
      <c r="L7482" s="3109"/>
      <c r="M7482" s="3109"/>
      <c r="N7482" s="3109"/>
      <c r="P7482" s="2659"/>
    </row>
    <row r="7483" spans="12:16" s="3107" customFormat="1">
      <c r="L7483" s="3109"/>
      <c r="M7483" s="3109"/>
      <c r="N7483" s="3109"/>
      <c r="P7483" s="2659"/>
    </row>
    <row r="7484" spans="12:16" s="3107" customFormat="1">
      <c r="L7484" s="3109"/>
      <c r="M7484" s="3109"/>
      <c r="N7484" s="3109"/>
      <c r="P7484" s="2659"/>
    </row>
    <row r="7485" spans="12:16" s="3107" customFormat="1">
      <c r="L7485" s="3109"/>
      <c r="M7485" s="3109"/>
      <c r="N7485" s="3109"/>
      <c r="P7485" s="2659"/>
    </row>
    <row r="7486" spans="12:16" s="3107" customFormat="1">
      <c r="L7486" s="3109"/>
      <c r="M7486" s="3109"/>
      <c r="N7486" s="3109"/>
      <c r="P7486" s="2659"/>
    </row>
    <row r="7487" spans="12:16" s="3107" customFormat="1">
      <c r="L7487" s="3109"/>
      <c r="M7487" s="3109"/>
      <c r="N7487" s="3109"/>
      <c r="P7487" s="2659"/>
    </row>
    <row r="7488" spans="12:16" s="3107" customFormat="1">
      <c r="L7488" s="3109"/>
      <c r="M7488" s="3109"/>
      <c r="N7488" s="3109"/>
      <c r="P7488" s="2659"/>
    </row>
    <row r="7489" spans="12:16" s="3107" customFormat="1">
      <c r="L7489" s="3109"/>
      <c r="M7489" s="3109"/>
      <c r="N7489" s="3109"/>
      <c r="P7489" s="2659"/>
    </row>
    <row r="7490" spans="12:16" s="3107" customFormat="1">
      <c r="L7490" s="3109"/>
      <c r="M7490" s="3109"/>
      <c r="N7490" s="3109"/>
      <c r="P7490" s="2659"/>
    </row>
    <row r="7491" spans="12:16" s="3107" customFormat="1">
      <c r="L7491" s="3109"/>
      <c r="M7491" s="3109"/>
      <c r="N7491" s="3109"/>
      <c r="P7491" s="2659"/>
    </row>
    <row r="7492" spans="12:16" s="3107" customFormat="1">
      <c r="L7492" s="3109"/>
      <c r="M7492" s="3109"/>
      <c r="N7492" s="3109"/>
      <c r="P7492" s="2659"/>
    </row>
    <row r="7493" spans="12:16" s="3107" customFormat="1">
      <c r="L7493" s="3109"/>
      <c r="M7493" s="3109"/>
      <c r="N7493" s="3109"/>
      <c r="P7493" s="2659"/>
    </row>
    <row r="7494" spans="12:16" s="3107" customFormat="1">
      <c r="L7494" s="3109"/>
      <c r="M7494" s="3109"/>
      <c r="N7494" s="3109"/>
      <c r="P7494" s="2659"/>
    </row>
    <row r="7495" spans="12:16" s="3107" customFormat="1">
      <c r="L7495" s="3109"/>
      <c r="M7495" s="3109"/>
      <c r="N7495" s="3109"/>
      <c r="P7495" s="2659"/>
    </row>
    <row r="7496" spans="12:16" s="3107" customFormat="1">
      <c r="L7496" s="3109"/>
      <c r="M7496" s="3109"/>
      <c r="N7496" s="3109"/>
      <c r="P7496" s="2659"/>
    </row>
    <row r="7497" spans="12:16" s="3107" customFormat="1">
      <c r="L7497" s="3109"/>
      <c r="M7497" s="3109"/>
      <c r="N7497" s="3109"/>
      <c r="P7497" s="2659"/>
    </row>
    <row r="7498" spans="12:16" s="3107" customFormat="1">
      <c r="L7498" s="3109"/>
      <c r="M7498" s="3109"/>
      <c r="N7498" s="3109"/>
      <c r="P7498" s="2659"/>
    </row>
    <row r="7499" spans="12:16" s="3107" customFormat="1">
      <c r="L7499" s="3109"/>
      <c r="M7499" s="3109"/>
      <c r="N7499" s="3109"/>
      <c r="P7499" s="2659"/>
    </row>
    <row r="7500" spans="12:16" s="3107" customFormat="1">
      <c r="L7500" s="3109"/>
      <c r="M7500" s="3109"/>
      <c r="N7500" s="3109"/>
      <c r="P7500" s="2659"/>
    </row>
    <row r="7501" spans="12:16" s="3107" customFormat="1">
      <c r="L7501" s="3109"/>
      <c r="M7501" s="3109"/>
      <c r="N7501" s="3109"/>
      <c r="P7501" s="2659"/>
    </row>
    <row r="7502" spans="12:16" s="3107" customFormat="1">
      <c r="L7502" s="3109"/>
      <c r="M7502" s="3109"/>
      <c r="N7502" s="3109"/>
      <c r="P7502" s="2659"/>
    </row>
    <row r="7503" spans="12:16" s="3107" customFormat="1">
      <c r="L7503" s="3109"/>
      <c r="M7503" s="3109"/>
      <c r="N7503" s="3109"/>
      <c r="P7503" s="2659"/>
    </row>
    <row r="7504" spans="12:16" s="3107" customFormat="1">
      <c r="L7504" s="3109"/>
      <c r="M7504" s="3109"/>
      <c r="N7504" s="3109"/>
      <c r="P7504" s="2659"/>
    </row>
    <row r="7505" spans="12:16" s="3107" customFormat="1">
      <c r="L7505" s="3109"/>
      <c r="M7505" s="3109"/>
      <c r="N7505" s="3109"/>
      <c r="P7505" s="2659"/>
    </row>
    <row r="7506" spans="12:16" s="3107" customFormat="1">
      <c r="L7506" s="3109"/>
      <c r="M7506" s="3109"/>
      <c r="N7506" s="3109"/>
      <c r="P7506" s="2659"/>
    </row>
    <row r="7507" spans="12:16" s="3107" customFormat="1">
      <c r="L7507" s="3109"/>
      <c r="M7507" s="3109"/>
      <c r="N7507" s="3109"/>
      <c r="P7507" s="2659"/>
    </row>
    <row r="7508" spans="12:16" s="3107" customFormat="1">
      <c r="L7508" s="3109"/>
      <c r="M7508" s="3109"/>
      <c r="N7508" s="3109"/>
      <c r="P7508" s="2659"/>
    </row>
    <row r="7509" spans="12:16" s="3107" customFormat="1">
      <c r="L7509" s="3109"/>
      <c r="M7509" s="3109"/>
      <c r="N7509" s="3109"/>
      <c r="P7509" s="2659"/>
    </row>
    <row r="7510" spans="12:16" s="3107" customFormat="1">
      <c r="L7510" s="3109"/>
      <c r="M7510" s="3109"/>
      <c r="N7510" s="3109"/>
      <c r="P7510" s="2659"/>
    </row>
    <row r="7511" spans="12:16" s="3107" customFormat="1">
      <c r="L7511" s="3109"/>
      <c r="M7511" s="3109"/>
      <c r="N7511" s="3109"/>
      <c r="P7511" s="2659"/>
    </row>
    <row r="7512" spans="12:16" s="3107" customFormat="1">
      <c r="L7512" s="3109"/>
      <c r="M7512" s="3109"/>
      <c r="N7512" s="3109"/>
      <c r="P7512" s="2659"/>
    </row>
    <row r="7513" spans="12:16" s="3107" customFormat="1">
      <c r="L7513" s="3109"/>
      <c r="M7513" s="3109"/>
      <c r="N7513" s="3109"/>
      <c r="P7513" s="2659"/>
    </row>
    <row r="7514" spans="12:16" s="3107" customFormat="1">
      <c r="L7514" s="3109"/>
      <c r="M7514" s="3109"/>
      <c r="N7514" s="3109"/>
      <c r="P7514" s="2659"/>
    </row>
    <row r="7515" spans="12:16" s="3107" customFormat="1">
      <c r="L7515" s="3109"/>
      <c r="M7515" s="3109"/>
      <c r="N7515" s="3109"/>
      <c r="P7515" s="2659"/>
    </row>
    <row r="7516" spans="12:16" s="3107" customFormat="1">
      <c r="L7516" s="3109"/>
      <c r="M7516" s="3109"/>
      <c r="N7516" s="3109"/>
      <c r="P7516" s="2659"/>
    </row>
    <row r="7517" spans="12:16" s="3107" customFormat="1">
      <c r="L7517" s="3109"/>
      <c r="M7517" s="3109"/>
      <c r="N7517" s="3109"/>
      <c r="P7517" s="2659"/>
    </row>
    <row r="7518" spans="12:16" s="3107" customFormat="1">
      <c r="L7518" s="3109"/>
      <c r="M7518" s="3109"/>
      <c r="N7518" s="3109"/>
      <c r="P7518" s="2659"/>
    </row>
    <row r="7519" spans="12:16" s="3107" customFormat="1">
      <c r="L7519" s="3109"/>
      <c r="M7519" s="3109"/>
      <c r="N7519" s="3109"/>
      <c r="P7519" s="2659"/>
    </row>
    <row r="7520" spans="12:16" s="3107" customFormat="1">
      <c r="L7520" s="3109"/>
      <c r="M7520" s="3109"/>
      <c r="N7520" s="3109"/>
      <c r="P7520" s="2659"/>
    </row>
    <row r="7521" spans="12:16" s="3107" customFormat="1">
      <c r="L7521" s="3109"/>
      <c r="M7521" s="3109"/>
      <c r="N7521" s="3109"/>
      <c r="P7521" s="2659"/>
    </row>
    <row r="7522" spans="12:16" s="3107" customFormat="1">
      <c r="L7522" s="3109"/>
      <c r="M7522" s="3109"/>
      <c r="N7522" s="3109"/>
      <c r="P7522" s="2659"/>
    </row>
    <row r="7523" spans="12:16" s="3107" customFormat="1">
      <c r="L7523" s="3109"/>
      <c r="M7523" s="3109"/>
      <c r="N7523" s="3109"/>
      <c r="P7523" s="2659"/>
    </row>
    <row r="7524" spans="12:16" s="3107" customFormat="1">
      <c r="L7524" s="3109"/>
      <c r="M7524" s="3109"/>
      <c r="N7524" s="3109"/>
      <c r="P7524" s="2659"/>
    </row>
    <row r="7525" spans="12:16" s="3107" customFormat="1">
      <c r="L7525" s="3109"/>
      <c r="M7525" s="3109"/>
      <c r="N7525" s="3109"/>
      <c r="P7525" s="2659"/>
    </row>
    <row r="7526" spans="12:16" s="3107" customFormat="1">
      <c r="L7526" s="3109"/>
      <c r="M7526" s="3109"/>
      <c r="N7526" s="3109"/>
      <c r="P7526" s="2659"/>
    </row>
    <row r="7527" spans="12:16" s="3107" customFormat="1">
      <c r="L7527" s="3109"/>
      <c r="M7527" s="3109"/>
      <c r="N7527" s="3109"/>
      <c r="P7527" s="2659"/>
    </row>
    <row r="7528" spans="12:16" s="3107" customFormat="1">
      <c r="L7528" s="3109"/>
      <c r="M7528" s="3109"/>
      <c r="N7528" s="3109"/>
      <c r="P7528" s="2659"/>
    </row>
    <row r="7529" spans="12:16" s="3107" customFormat="1">
      <c r="L7529" s="3109"/>
      <c r="M7529" s="3109"/>
      <c r="N7529" s="3109"/>
      <c r="P7529" s="2659"/>
    </row>
    <row r="7530" spans="12:16" s="3107" customFormat="1">
      <c r="L7530" s="3109"/>
      <c r="M7530" s="3109"/>
      <c r="N7530" s="3109"/>
      <c r="P7530" s="2659"/>
    </row>
    <row r="7531" spans="12:16" s="3107" customFormat="1">
      <c r="L7531" s="3109"/>
      <c r="M7531" s="3109"/>
      <c r="N7531" s="3109"/>
      <c r="P7531" s="2659"/>
    </row>
    <row r="7532" spans="12:16" s="3107" customFormat="1">
      <c r="L7532" s="3109"/>
      <c r="M7532" s="3109"/>
      <c r="N7532" s="3109"/>
      <c r="P7532" s="2659"/>
    </row>
    <row r="7533" spans="12:16" s="3107" customFormat="1">
      <c r="L7533" s="3109"/>
      <c r="M7533" s="3109"/>
      <c r="N7533" s="3109"/>
      <c r="P7533" s="2659"/>
    </row>
    <row r="7534" spans="12:16" s="3107" customFormat="1">
      <c r="L7534" s="3109"/>
      <c r="M7534" s="3109"/>
      <c r="N7534" s="3109"/>
      <c r="P7534" s="2659"/>
    </row>
    <row r="7535" spans="12:16" s="3107" customFormat="1">
      <c r="L7535" s="3109"/>
      <c r="M7535" s="3109"/>
      <c r="N7535" s="3109"/>
      <c r="P7535" s="2659"/>
    </row>
    <row r="7536" spans="12:16" s="3107" customFormat="1">
      <c r="L7536" s="3109"/>
      <c r="M7536" s="3109"/>
      <c r="N7536" s="3109"/>
      <c r="P7536" s="2659"/>
    </row>
    <row r="7537" spans="12:16" s="3107" customFormat="1">
      <c r="L7537" s="3109"/>
      <c r="M7537" s="3109"/>
      <c r="N7537" s="3109"/>
      <c r="P7537" s="2659"/>
    </row>
    <row r="7538" spans="12:16" s="3107" customFormat="1">
      <c r="L7538" s="3109"/>
      <c r="M7538" s="3109"/>
      <c r="N7538" s="3109"/>
      <c r="P7538" s="2659"/>
    </row>
    <row r="7539" spans="12:16" s="3107" customFormat="1">
      <c r="L7539" s="3109"/>
      <c r="M7539" s="3109"/>
      <c r="N7539" s="3109"/>
      <c r="P7539" s="2659"/>
    </row>
    <row r="7540" spans="12:16" s="3107" customFormat="1">
      <c r="L7540" s="3109"/>
      <c r="M7540" s="3109"/>
      <c r="N7540" s="3109"/>
      <c r="P7540" s="2659"/>
    </row>
    <row r="7541" spans="12:16" s="3107" customFormat="1">
      <c r="L7541" s="3109"/>
      <c r="M7541" s="3109"/>
      <c r="N7541" s="3109"/>
      <c r="P7541" s="2659"/>
    </row>
    <row r="7542" spans="12:16" s="3107" customFormat="1">
      <c r="L7542" s="3109"/>
      <c r="M7542" s="3109"/>
      <c r="N7542" s="3109"/>
      <c r="P7542" s="2659"/>
    </row>
    <row r="7543" spans="12:16" s="3107" customFormat="1">
      <c r="L7543" s="3109"/>
      <c r="M7543" s="3109"/>
      <c r="N7543" s="3109"/>
      <c r="P7543" s="2659"/>
    </row>
    <row r="7544" spans="12:16" s="3107" customFormat="1">
      <c r="L7544" s="3109"/>
      <c r="M7544" s="3109"/>
      <c r="N7544" s="3109"/>
      <c r="P7544" s="2659"/>
    </row>
    <row r="7545" spans="12:16" s="3107" customFormat="1">
      <c r="L7545" s="3109"/>
      <c r="M7545" s="3109"/>
      <c r="N7545" s="3109"/>
      <c r="P7545" s="2659"/>
    </row>
    <row r="7546" spans="12:16" s="3107" customFormat="1">
      <c r="L7546" s="3109"/>
      <c r="M7546" s="3109"/>
      <c r="N7546" s="3109"/>
      <c r="P7546" s="2659"/>
    </row>
    <row r="7547" spans="12:16" s="3107" customFormat="1">
      <c r="L7547" s="3109"/>
      <c r="M7547" s="3109"/>
      <c r="N7547" s="3109"/>
      <c r="P7547" s="2659"/>
    </row>
    <row r="7548" spans="12:16" s="3107" customFormat="1">
      <c r="L7548" s="3109"/>
      <c r="M7548" s="3109"/>
      <c r="N7548" s="3109"/>
      <c r="P7548" s="2659"/>
    </row>
    <row r="7549" spans="12:16" s="3107" customFormat="1">
      <c r="L7549" s="3109"/>
      <c r="M7549" s="3109"/>
      <c r="N7549" s="3109"/>
      <c r="P7549" s="2659"/>
    </row>
    <row r="7550" spans="12:16" s="3107" customFormat="1">
      <c r="L7550" s="3109"/>
      <c r="M7550" s="3109"/>
      <c r="N7550" s="3109"/>
      <c r="P7550" s="2659"/>
    </row>
    <row r="7551" spans="12:16" s="3107" customFormat="1">
      <c r="L7551" s="3109"/>
      <c r="M7551" s="3109"/>
      <c r="N7551" s="3109"/>
      <c r="P7551" s="2659"/>
    </row>
    <row r="7552" spans="12:16" s="3107" customFormat="1">
      <c r="L7552" s="3109"/>
      <c r="M7552" s="3109"/>
      <c r="N7552" s="3109"/>
      <c r="P7552" s="2659"/>
    </row>
    <row r="7553" spans="12:16" s="3107" customFormat="1">
      <c r="L7553" s="3109"/>
      <c r="M7553" s="3109"/>
      <c r="N7553" s="3109"/>
      <c r="P7553" s="2659"/>
    </row>
    <row r="7554" spans="12:16" s="3107" customFormat="1">
      <c r="L7554" s="3109"/>
      <c r="M7554" s="3109"/>
      <c r="N7554" s="3109"/>
      <c r="P7554" s="2659"/>
    </row>
    <row r="7555" spans="12:16" s="3107" customFormat="1">
      <c r="L7555" s="3109"/>
      <c r="M7555" s="3109"/>
      <c r="N7555" s="3109"/>
      <c r="P7555" s="2659"/>
    </row>
    <row r="7556" spans="12:16" s="3107" customFormat="1">
      <c r="L7556" s="3109"/>
      <c r="M7556" s="3109"/>
      <c r="N7556" s="3109"/>
      <c r="P7556" s="2659"/>
    </row>
    <row r="7557" spans="12:16" s="3107" customFormat="1">
      <c r="L7557" s="3109"/>
      <c r="M7557" s="3109"/>
      <c r="N7557" s="3109"/>
      <c r="P7557" s="2659"/>
    </row>
    <row r="7558" spans="12:16" s="3107" customFormat="1">
      <c r="L7558" s="3109"/>
      <c r="M7558" s="3109"/>
      <c r="N7558" s="3109"/>
      <c r="P7558" s="2659"/>
    </row>
    <row r="7559" spans="12:16" s="3107" customFormat="1">
      <c r="L7559" s="3109"/>
      <c r="M7559" s="3109"/>
      <c r="N7559" s="3109"/>
      <c r="P7559" s="2659"/>
    </row>
    <row r="7560" spans="12:16" s="3107" customFormat="1">
      <c r="L7560" s="3109"/>
      <c r="M7560" s="3109"/>
      <c r="N7560" s="3109"/>
      <c r="P7560" s="2659"/>
    </row>
    <row r="7561" spans="12:16" s="3107" customFormat="1">
      <c r="L7561" s="3109"/>
      <c r="M7561" s="3109"/>
      <c r="N7561" s="3109"/>
      <c r="P7561" s="2659"/>
    </row>
    <row r="7562" spans="12:16" s="3107" customFormat="1">
      <c r="L7562" s="3109"/>
      <c r="M7562" s="3109"/>
      <c r="N7562" s="3109"/>
      <c r="P7562" s="2659"/>
    </row>
    <row r="7563" spans="12:16" s="3107" customFormat="1">
      <c r="L7563" s="3109"/>
      <c r="M7563" s="3109"/>
      <c r="N7563" s="3109"/>
      <c r="P7563" s="2659"/>
    </row>
    <row r="7564" spans="12:16" s="3107" customFormat="1">
      <c r="L7564" s="3109"/>
      <c r="M7564" s="3109"/>
      <c r="N7564" s="3109"/>
      <c r="P7564" s="2659"/>
    </row>
    <row r="7565" spans="12:16" s="3107" customFormat="1">
      <c r="L7565" s="3109"/>
      <c r="M7565" s="3109"/>
      <c r="N7565" s="3109"/>
      <c r="P7565" s="2659"/>
    </row>
    <row r="7566" spans="12:16" s="3107" customFormat="1">
      <c r="L7566" s="3109"/>
      <c r="M7566" s="3109"/>
      <c r="N7566" s="3109"/>
      <c r="P7566" s="2659"/>
    </row>
    <row r="7567" spans="12:16" s="3107" customFormat="1">
      <c r="L7567" s="3109"/>
      <c r="M7567" s="3109"/>
      <c r="N7567" s="3109"/>
      <c r="P7567" s="2659"/>
    </row>
    <row r="7568" spans="12:16" s="3107" customFormat="1">
      <c r="L7568" s="3109"/>
      <c r="M7568" s="3109"/>
      <c r="N7568" s="3109"/>
      <c r="P7568" s="2659"/>
    </row>
    <row r="7569" spans="12:16" s="3107" customFormat="1">
      <c r="L7569" s="3109"/>
      <c r="M7569" s="3109"/>
      <c r="N7569" s="3109"/>
      <c r="P7569" s="2659"/>
    </row>
    <row r="7570" spans="12:16" s="3107" customFormat="1">
      <c r="L7570" s="3109"/>
      <c r="M7570" s="3109"/>
      <c r="N7570" s="3109"/>
      <c r="P7570" s="2659"/>
    </row>
    <row r="7571" spans="12:16" s="3107" customFormat="1">
      <c r="L7571" s="3109"/>
      <c r="M7571" s="3109"/>
      <c r="N7571" s="3109"/>
      <c r="P7571" s="2659"/>
    </row>
    <row r="7572" spans="12:16" s="3107" customFormat="1">
      <c r="L7572" s="3109"/>
      <c r="M7572" s="3109"/>
      <c r="N7572" s="3109"/>
      <c r="P7572" s="2659"/>
    </row>
    <row r="7573" spans="12:16" s="3107" customFormat="1">
      <c r="L7573" s="3109"/>
      <c r="M7573" s="3109"/>
      <c r="N7573" s="3109"/>
      <c r="P7573" s="2659"/>
    </row>
    <row r="7574" spans="12:16" s="3107" customFormat="1">
      <c r="L7574" s="3109"/>
      <c r="M7574" s="3109"/>
      <c r="N7574" s="3109"/>
      <c r="P7574" s="2659"/>
    </row>
    <row r="7575" spans="12:16" s="3107" customFormat="1">
      <c r="L7575" s="3109"/>
      <c r="M7575" s="3109"/>
      <c r="N7575" s="3109"/>
      <c r="P7575" s="2659"/>
    </row>
    <row r="7576" spans="12:16" s="3107" customFormat="1">
      <c r="L7576" s="3109"/>
      <c r="M7576" s="3109"/>
      <c r="N7576" s="3109"/>
      <c r="P7576" s="2659"/>
    </row>
    <row r="7577" spans="12:16" s="3107" customFormat="1">
      <c r="L7577" s="3109"/>
      <c r="M7577" s="3109"/>
      <c r="N7577" s="3109"/>
      <c r="P7577" s="2659"/>
    </row>
    <row r="7578" spans="12:16" s="3107" customFormat="1">
      <c r="L7578" s="3109"/>
      <c r="M7578" s="3109"/>
      <c r="N7578" s="3109"/>
      <c r="P7578" s="2659"/>
    </row>
    <row r="7579" spans="12:16" s="3107" customFormat="1">
      <c r="L7579" s="3109"/>
      <c r="M7579" s="3109"/>
      <c r="N7579" s="3109"/>
      <c r="P7579" s="2659"/>
    </row>
    <row r="7580" spans="12:16" s="3107" customFormat="1">
      <c r="L7580" s="3109"/>
      <c r="M7580" s="3109"/>
      <c r="N7580" s="3109"/>
      <c r="P7580" s="2659"/>
    </row>
    <row r="7581" spans="12:16" s="3107" customFormat="1">
      <c r="L7581" s="3109"/>
      <c r="M7581" s="3109"/>
      <c r="N7581" s="3109"/>
      <c r="P7581" s="2659"/>
    </row>
    <row r="7582" spans="12:16" s="3107" customFormat="1">
      <c r="L7582" s="3109"/>
      <c r="M7582" s="3109"/>
      <c r="N7582" s="3109"/>
      <c r="P7582" s="2659"/>
    </row>
    <row r="7583" spans="12:16" s="3107" customFormat="1">
      <c r="L7583" s="3109"/>
      <c r="M7583" s="3109"/>
      <c r="N7583" s="3109"/>
      <c r="P7583" s="2659"/>
    </row>
    <row r="7584" spans="12:16" s="3107" customFormat="1">
      <c r="L7584" s="3109"/>
      <c r="M7584" s="3109"/>
      <c r="N7584" s="3109"/>
      <c r="P7584" s="2659"/>
    </row>
    <row r="7585" spans="12:16" s="3107" customFormat="1">
      <c r="L7585" s="3109"/>
      <c r="M7585" s="3109"/>
      <c r="N7585" s="3109"/>
      <c r="P7585" s="2659"/>
    </row>
    <row r="7586" spans="12:16" s="3107" customFormat="1">
      <c r="L7586" s="3109"/>
      <c r="M7586" s="3109"/>
      <c r="N7586" s="3109"/>
      <c r="P7586" s="2659"/>
    </row>
    <row r="7587" spans="12:16" s="3107" customFormat="1">
      <c r="L7587" s="3109"/>
      <c r="M7587" s="3109"/>
      <c r="N7587" s="3109"/>
      <c r="P7587" s="2659"/>
    </row>
    <row r="7588" spans="12:16" s="3107" customFormat="1">
      <c r="L7588" s="3109"/>
      <c r="M7588" s="3109"/>
      <c r="N7588" s="3109"/>
      <c r="P7588" s="2659"/>
    </row>
    <row r="7589" spans="12:16" s="3107" customFormat="1">
      <c r="L7589" s="3109"/>
      <c r="M7589" s="3109"/>
      <c r="N7589" s="3109"/>
      <c r="P7589" s="2659"/>
    </row>
    <row r="7590" spans="12:16" s="3107" customFormat="1">
      <c r="L7590" s="3109"/>
      <c r="M7590" s="3109"/>
      <c r="N7590" s="3109"/>
      <c r="P7590" s="2659"/>
    </row>
    <row r="7591" spans="12:16" s="3107" customFormat="1">
      <c r="L7591" s="3109"/>
      <c r="M7591" s="3109"/>
      <c r="N7591" s="3109"/>
      <c r="P7591" s="2659"/>
    </row>
    <row r="7592" spans="12:16" s="3107" customFormat="1">
      <c r="L7592" s="3109"/>
      <c r="M7592" s="3109"/>
      <c r="N7592" s="3109"/>
      <c r="P7592" s="2659"/>
    </row>
    <row r="7593" spans="12:16" s="3107" customFormat="1">
      <c r="L7593" s="3109"/>
      <c r="M7593" s="3109"/>
      <c r="N7593" s="3109"/>
      <c r="P7593" s="2659"/>
    </row>
    <row r="7594" spans="12:16" s="3107" customFormat="1">
      <c r="L7594" s="3109"/>
      <c r="M7594" s="3109"/>
      <c r="N7594" s="3109"/>
      <c r="P7594" s="2659"/>
    </row>
    <row r="7595" spans="12:16" s="3107" customFormat="1">
      <c r="L7595" s="3109"/>
      <c r="M7595" s="3109"/>
      <c r="N7595" s="3109"/>
      <c r="P7595" s="2659"/>
    </row>
    <row r="7596" spans="12:16" s="3107" customFormat="1">
      <c r="L7596" s="3109"/>
      <c r="M7596" s="3109"/>
      <c r="N7596" s="3109"/>
      <c r="P7596" s="2659"/>
    </row>
    <row r="7597" spans="12:16" s="3107" customFormat="1">
      <c r="L7597" s="3109"/>
      <c r="M7597" s="3109"/>
      <c r="N7597" s="3109"/>
      <c r="P7597" s="2659"/>
    </row>
    <row r="7598" spans="12:16" s="3107" customFormat="1">
      <c r="L7598" s="3109"/>
      <c r="M7598" s="3109"/>
      <c r="N7598" s="3109"/>
      <c r="P7598" s="2659"/>
    </row>
    <row r="7599" spans="12:16" s="3107" customFormat="1">
      <c r="L7599" s="3109"/>
      <c r="M7599" s="3109"/>
      <c r="N7599" s="3109"/>
      <c r="P7599" s="2659"/>
    </row>
    <row r="7600" spans="12:16" s="3107" customFormat="1">
      <c r="L7600" s="3109"/>
      <c r="M7600" s="3109"/>
      <c r="N7600" s="3109"/>
      <c r="P7600" s="2659"/>
    </row>
    <row r="7601" spans="12:16" s="3107" customFormat="1">
      <c r="L7601" s="3109"/>
      <c r="M7601" s="3109"/>
      <c r="N7601" s="3109"/>
      <c r="P7601" s="2659"/>
    </row>
    <row r="7602" spans="12:16" s="3107" customFormat="1">
      <c r="L7602" s="3109"/>
      <c r="M7602" s="3109"/>
      <c r="N7602" s="3109"/>
      <c r="P7602" s="2659"/>
    </row>
    <row r="7603" spans="12:16" s="3107" customFormat="1">
      <c r="L7603" s="3109"/>
      <c r="M7603" s="3109"/>
      <c r="N7603" s="3109"/>
      <c r="P7603" s="2659"/>
    </row>
    <row r="7604" spans="12:16" s="3107" customFormat="1">
      <c r="L7604" s="3109"/>
      <c r="M7604" s="3109"/>
      <c r="N7604" s="3109"/>
      <c r="P7604" s="2659"/>
    </row>
    <row r="7605" spans="12:16" s="3107" customFormat="1">
      <c r="L7605" s="3109"/>
      <c r="M7605" s="3109"/>
      <c r="N7605" s="3109"/>
      <c r="P7605" s="2659"/>
    </row>
    <row r="7606" spans="12:16" s="3107" customFormat="1">
      <c r="L7606" s="3109"/>
      <c r="M7606" s="3109"/>
      <c r="N7606" s="3109"/>
      <c r="P7606" s="2659"/>
    </row>
    <row r="7607" spans="12:16" s="3107" customFormat="1">
      <c r="L7607" s="3109"/>
      <c r="M7607" s="3109"/>
      <c r="N7607" s="3109"/>
      <c r="P7607" s="2659"/>
    </row>
    <row r="7608" spans="12:16" s="3107" customFormat="1">
      <c r="L7608" s="3109"/>
      <c r="M7608" s="3109"/>
      <c r="N7608" s="3109"/>
      <c r="P7608" s="2659"/>
    </row>
    <row r="7609" spans="12:16" s="3107" customFormat="1">
      <c r="L7609" s="3109"/>
      <c r="M7609" s="3109"/>
      <c r="N7609" s="3109"/>
      <c r="P7609" s="2659"/>
    </row>
    <row r="7610" spans="12:16" s="3107" customFormat="1">
      <c r="L7610" s="3109"/>
      <c r="M7610" s="3109"/>
      <c r="N7610" s="3109"/>
      <c r="P7610" s="2659"/>
    </row>
    <row r="7611" spans="12:16" s="3107" customFormat="1">
      <c r="L7611" s="3109"/>
      <c r="M7611" s="3109"/>
      <c r="N7611" s="3109"/>
      <c r="P7611" s="2659"/>
    </row>
    <row r="7612" spans="12:16" s="3107" customFormat="1">
      <c r="L7612" s="3109"/>
      <c r="M7612" s="3109"/>
      <c r="N7612" s="3109"/>
      <c r="P7612" s="2659"/>
    </row>
    <row r="7613" spans="12:16" s="3107" customFormat="1">
      <c r="L7613" s="3109"/>
      <c r="M7613" s="3109"/>
      <c r="N7613" s="3109"/>
      <c r="P7613" s="2659"/>
    </row>
    <row r="7614" spans="12:16" s="3107" customFormat="1">
      <c r="L7614" s="3109"/>
      <c r="M7614" s="3109"/>
      <c r="N7614" s="3109"/>
      <c r="P7614" s="2659"/>
    </row>
    <row r="7615" spans="12:16" s="3107" customFormat="1">
      <c r="L7615" s="3109"/>
      <c r="M7615" s="3109"/>
      <c r="N7615" s="3109"/>
      <c r="P7615" s="2659"/>
    </row>
    <row r="7616" spans="12:16" s="3107" customFormat="1">
      <c r="L7616" s="3109"/>
      <c r="M7616" s="3109"/>
      <c r="N7616" s="3109"/>
      <c r="P7616" s="2659"/>
    </row>
    <row r="7617" spans="12:16" s="3107" customFormat="1">
      <c r="L7617" s="3109"/>
      <c r="M7617" s="3109"/>
      <c r="N7617" s="3109"/>
      <c r="P7617" s="2659"/>
    </row>
    <row r="7618" spans="12:16" s="3107" customFormat="1">
      <c r="L7618" s="3109"/>
      <c r="M7618" s="3109"/>
      <c r="N7618" s="3109"/>
      <c r="P7618" s="2659"/>
    </row>
    <row r="7619" spans="12:16" s="3107" customFormat="1">
      <c r="L7619" s="3109"/>
      <c r="M7619" s="3109"/>
      <c r="N7619" s="3109"/>
      <c r="P7619" s="2659"/>
    </row>
    <row r="7620" spans="12:16" s="3107" customFormat="1">
      <c r="L7620" s="3109"/>
      <c r="M7620" s="3109"/>
      <c r="N7620" s="3109"/>
      <c r="P7620" s="2659"/>
    </row>
    <row r="7621" spans="12:16" s="3107" customFormat="1">
      <c r="L7621" s="3109"/>
      <c r="M7621" s="3109"/>
      <c r="N7621" s="3109"/>
      <c r="P7621" s="2659"/>
    </row>
    <row r="7622" spans="12:16" s="3107" customFormat="1">
      <c r="L7622" s="3109"/>
      <c r="M7622" s="3109"/>
      <c r="N7622" s="3109"/>
      <c r="P7622" s="2659"/>
    </row>
    <row r="7623" spans="12:16" s="3107" customFormat="1">
      <c r="L7623" s="3109"/>
      <c r="M7623" s="3109"/>
      <c r="N7623" s="3109"/>
      <c r="P7623" s="2659"/>
    </row>
    <row r="7624" spans="12:16" s="3107" customFormat="1">
      <c r="L7624" s="3109"/>
      <c r="M7624" s="3109"/>
      <c r="N7624" s="3109"/>
      <c r="P7624" s="2659"/>
    </row>
    <row r="7625" spans="12:16" s="3107" customFormat="1">
      <c r="L7625" s="3109"/>
      <c r="M7625" s="3109"/>
      <c r="N7625" s="3109"/>
      <c r="P7625" s="2659"/>
    </row>
    <row r="7626" spans="12:16" s="3107" customFormat="1">
      <c r="L7626" s="3109"/>
      <c r="M7626" s="3109"/>
      <c r="N7626" s="3109"/>
      <c r="P7626" s="2659"/>
    </row>
    <row r="7627" spans="12:16" s="3107" customFormat="1">
      <c r="L7627" s="3109"/>
      <c r="M7627" s="3109"/>
      <c r="N7627" s="3109"/>
      <c r="P7627" s="2659"/>
    </row>
    <row r="7628" spans="12:16" s="3107" customFormat="1">
      <c r="L7628" s="3109"/>
      <c r="M7628" s="3109"/>
      <c r="N7628" s="3109"/>
      <c r="P7628" s="2659"/>
    </row>
    <row r="7629" spans="12:16" s="3107" customFormat="1">
      <c r="L7629" s="3109"/>
      <c r="M7629" s="3109"/>
      <c r="N7629" s="3109"/>
      <c r="P7629" s="2659"/>
    </row>
    <row r="7630" spans="12:16" s="3107" customFormat="1">
      <c r="L7630" s="3109"/>
      <c r="M7630" s="3109"/>
      <c r="N7630" s="3109"/>
      <c r="P7630" s="2659"/>
    </row>
    <row r="7631" spans="12:16" s="3107" customFormat="1">
      <c r="L7631" s="3109"/>
      <c r="M7631" s="3109"/>
      <c r="N7631" s="3109"/>
      <c r="P7631" s="2659"/>
    </row>
    <row r="7632" spans="12:16" s="3107" customFormat="1">
      <c r="L7632" s="3109"/>
      <c r="M7632" s="3109"/>
      <c r="N7632" s="3109"/>
      <c r="P7632" s="2659"/>
    </row>
    <row r="7633" spans="12:16" s="3107" customFormat="1">
      <c r="L7633" s="3109"/>
      <c r="M7633" s="3109"/>
      <c r="N7633" s="3109"/>
      <c r="P7633" s="2659"/>
    </row>
    <row r="7634" spans="12:16" s="3107" customFormat="1">
      <c r="L7634" s="3109"/>
      <c r="M7634" s="3109"/>
      <c r="N7634" s="3109"/>
      <c r="P7634" s="2659"/>
    </row>
    <row r="7635" spans="12:16" s="3107" customFormat="1">
      <c r="L7635" s="3109"/>
      <c r="M7635" s="3109"/>
      <c r="N7635" s="3109"/>
      <c r="P7635" s="2659"/>
    </row>
    <row r="7636" spans="12:16" s="3107" customFormat="1">
      <c r="L7636" s="3109"/>
      <c r="M7636" s="3109"/>
      <c r="N7636" s="3109"/>
      <c r="P7636" s="2659"/>
    </row>
    <row r="7637" spans="12:16" s="3107" customFormat="1">
      <c r="L7637" s="3109"/>
      <c r="M7637" s="3109"/>
      <c r="N7637" s="3109"/>
      <c r="P7637" s="2659"/>
    </row>
    <row r="7638" spans="12:16" s="3107" customFormat="1">
      <c r="L7638" s="3109"/>
      <c r="M7638" s="3109"/>
      <c r="N7638" s="3109"/>
      <c r="P7638" s="2659"/>
    </row>
    <row r="7639" spans="12:16" s="3107" customFormat="1">
      <c r="L7639" s="3109"/>
      <c r="M7639" s="3109"/>
      <c r="N7639" s="3109"/>
      <c r="P7639" s="2659"/>
    </row>
    <row r="7640" spans="12:16" s="3107" customFormat="1">
      <c r="L7640" s="3109"/>
      <c r="M7640" s="3109"/>
      <c r="N7640" s="3109"/>
      <c r="P7640" s="2659"/>
    </row>
    <row r="7641" spans="12:16" s="3107" customFormat="1">
      <c r="L7641" s="3109"/>
      <c r="M7641" s="3109"/>
      <c r="N7641" s="3109"/>
      <c r="P7641" s="2659"/>
    </row>
    <row r="7642" spans="12:16" s="3107" customFormat="1">
      <c r="L7642" s="3109"/>
      <c r="M7642" s="3109"/>
      <c r="N7642" s="3109"/>
      <c r="P7642" s="2659"/>
    </row>
    <row r="7643" spans="12:16" s="3107" customFormat="1">
      <c r="L7643" s="3109"/>
      <c r="M7643" s="3109"/>
      <c r="N7643" s="3109"/>
      <c r="P7643" s="2659"/>
    </row>
    <row r="7644" spans="12:16" s="3107" customFormat="1">
      <c r="L7644" s="3109"/>
      <c r="M7644" s="3109"/>
      <c r="N7644" s="3109"/>
      <c r="P7644" s="2659"/>
    </row>
    <row r="7645" spans="12:16" s="3107" customFormat="1">
      <c r="L7645" s="3109"/>
      <c r="M7645" s="3109"/>
      <c r="N7645" s="3109"/>
      <c r="P7645" s="2659"/>
    </row>
    <row r="7646" spans="12:16" s="3107" customFormat="1">
      <c r="L7646" s="3109"/>
      <c r="M7646" s="3109"/>
      <c r="N7646" s="3109"/>
      <c r="P7646" s="2659"/>
    </row>
    <row r="7647" spans="12:16" s="3107" customFormat="1">
      <c r="L7647" s="3109"/>
      <c r="M7647" s="3109"/>
      <c r="N7647" s="3109"/>
      <c r="P7647" s="2659"/>
    </row>
    <row r="7648" spans="12:16" s="3107" customFormat="1">
      <c r="L7648" s="3109"/>
      <c r="M7648" s="3109"/>
      <c r="N7648" s="3109"/>
      <c r="P7648" s="2659"/>
    </row>
    <row r="7649" spans="12:16" s="3107" customFormat="1">
      <c r="L7649" s="3109"/>
      <c r="M7649" s="3109"/>
      <c r="N7649" s="3109"/>
      <c r="P7649" s="2659"/>
    </row>
    <row r="7650" spans="12:16" s="3107" customFormat="1">
      <c r="L7650" s="3109"/>
      <c r="M7650" s="3109"/>
      <c r="N7650" s="3109"/>
      <c r="P7650" s="2659"/>
    </row>
    <row r="7651" spans="12:16" s="3107" customFormat="1">
      <c r="L7651" s="3109"/>
      <c r="M7651" s="3109"/>
      <c r="N7651" s="3109"/>
      <c r="P7651" s="2659"/>
    </row>
    <row r="7652" spans="12:16" s="3107" customFormat="1">
      <c r="L7652" s="3109"/>
      <c r="M7652" s="3109"/>
      <c r="N7652" s="3109"/>
      <c r="P7652" s="2659"/>
    </row>
    <row r="7653" spans="12:16" s="3107" customFormat="1">
      <c r="L7653" s="3109"/>
      <c r="M7653" s="3109"/>
      <c r="N7653" s="3109"/>
      <c r="P7653" s="2659"/>
    </row>
    <row r="7654" spans="12:16" s="3107" customFormat="1">
      <c r="L7654" s="3109"/>
      <c r="M7654" s="3109"/>
      <c r="N7654" s="3109"/>
      <c r="P7654" s="2659"/>
    </row>
    <row r="7655" spans="12:16" s="3107" customFormat="1">
      <c r="L7655" s="3109"/>
      <c r="M7655" s="3109"/>
      <c r="N7655" s="3109"/>
      <c r="P7655" s="2659"/>
    </row>
    <row r="7656" spans="12:16" s="3107" customFormat="1">
      <c r="L7656" s="3109"/>
      <c r="M7656" s="3109"/>
      <c r="N7656" s="3109"/>
      <c r="P7656" s="2659"/>
    </row>
    <row r="7657" spans="12:16" s="3107" customFormat="1">
      <c r="L7657" s="3109"/>
      <c r="M7657" s="3109"/>
      <c r="N7657" s="3109"/>
      <c r="P7657" s="2659"/>
    </row>
    <row r="7658" spans="12:16" s="3107" customFormat="1">
      <c r="L7658" s="3109"/>
      <c r="M7658" s="3109"/>
      <c r="N7658" s="3109"/>
      <c r="P7658" s="2659"/>
    </row>
    <row r="7659" spans="12:16" s="3107" customFormat="1">
      <c r="L7659" s="3109"/>
      <c r="M7659" s="3109"/>
      <c r="N7659" s="3109"/>
      <c r="P7659" s="2659"/>
    </row>
    <row r="7660" spans="12:16" s="3107" customFormat="1">
      <c r="L7660" s="3109"/>
      <c r="M7660" s="3109"/>
      <c r="N7660" s="3109"/>
      <c r="P7660" s="2659"/>
    </row>
    <row r="7661" spans="12:16" s="3107" customFormat="1">
      <c r="L7661" s="3109"/>
      <c r="M7661" s="3109"/>
      <c r="N7661" s="3109"/>
      <c r="P7661" s="2659"/>
    </row>
    <row r="7662" spans="12:16" s="3107" customFormat="1">
      <c r="L7662" s="3109"/>
      <c r="M7662" s="3109"/>
      <c r="N7662" s="3109"/>
      <c r="P7662" s="2659"/>
    </row>
    <row r="7663" spans="12:16" s="3107" customFormat="1">
      <c r="L7663" s="3109"/>
      <c r="M7663" s="3109"/>
      <c r="N7663" s="3109"/>
      <c r="P7663" s="2659"/>
    </row>
    <row r="7664" spans="12:16" s="3107" customFormat="1">
      <c r="L7664" s="3109"/>
      <c r="M7664" s="3109"/>
      <c r="N7664" s="3109"/>
      <c r="P7664" s="2659"/>
    </row>
    <row r="7665" spans="12:16" s="3107" customFormat="1">
      <c r="L7665" s="3109"/>
      <c r="M7665" s="3109"/>
      <c r="N7665" s="3109"/>
      <c r="P7665" s="2659"/>
    </row>
    <row r="7666" spans="12:16" s="3107" customFormat="1">
      <c r="L7666" s="3109"/>
      <c r="M7666" s="3109"/>
      <c r="N7666" s="3109"/>
      <c r="P7666" s="2659"/>
    </row>
    <row r="7667" spans="12:16" s="3107" customFormat="1">
      <c r="L7667" s="3109"/>
      <c r="M7667" s="3109"/>
      <c r="N7667" s="3109"/>
      <c r="P7667" s="2659"/>
    </row>
    <row r="7668" spans="12:16" s="3107" customFormat="1">
      <c r="L7668" s="3109"/>
      <c r="M7668" s="3109"/>
      <c r="N7668" s="3109"/>
      <c r="P7668" s="2659"/>
    </row>
    <row r="7669" spans="12:16" s="3107" customFormat="1">
      <c r="L7669" s="3109"/>
      <c r="M7669" s="3109"/>
      <c r="N7669" s="3109"/>
      <c r="P7669" s="2659"/>
    </row>
    <row r="7670" spans="12:16" s="3107" customFormat="1">
      <c r="L7670" s="3109"/>
      <c r="M7670" s="3109"/>
      <c r="N7670" s="3109"/>
      <c r="P7670" s="2659"/>
    </row>
    <row r="7671" spans="12:16" s="3107" customFormat="1">
      <c r="L7671" s="3109"/>
      <c r="M7671" s="3109"/>
      <c r="N7671" s="3109"/>
      <c r="P7671" s="2659"/>
    </row>
    <row r="7672" spans="12:16" s="3107" customFormat="1">
      <c r="L7672" s="3109"/>
      <c r="M7672" s="3109"/>
      <c r="N7672" s="3109"/>
      <c r="P7672" s="2659"/>
    </row>
    <row r="7673" spans="12:16" s="3107" customFormat="1">
      <c r="L7673" s="3109"/>
      <c r="M7673" s="3109"/>
      <c r="N7673" s="3109"/>
      <c r="P7673" s="2659"/>
    </row>
    <row r="7674" spans="12:16" s="3107" customFormat="1">
      <c r="L7674" s="3109"/>
      <c r="M7674" s="3109"/>
      <c r="N7674" s="3109"/>
      <c r="P7674" s="2659"/>
    </row>
    <row r="7675" spans="12:16" s="3107" customFormat="1">
      <c r="L7675" s="3109"/>
      <c r="M7675" s="3109"/>
      <c r="N7675" s="3109"/>
      <c r="P7675" s="2659"/>
    </row>
    <row r="7676" spans="12:16" s="3107" customFormat="1">
      <c r="L7676" s="3109"/>
      <c r="M7676" s="3109"/>
      <c r="N7676" s="3109"/>
      <c r="P7676" s="2659"/>
    </row>
    <row r="7677" spans="12:16" s="3107" customFormat="1">
      <c r="L7677" s="3109"/>
      <c r="M7677" s="3109"/>
      <c r="N7677" s="3109"/>
      <c r="P7677" s="2659"/>
    </row>
    <row r="7678" spans="12:16" s="3107" customFormat="1">
      <c r="L7678" s="3109"/>
      <c r="M7678" s="3109"/>
      <c r="N7678" s="3109"/>
      <c r="P7678" s="2659"/>
    </row>
    <row r="7679" spans="12:16" s="3107" customFormat="1">
      <c r="L7679" s="3109"/>
      <c r="M7679" s="3109"/>
      <c r="N7679" s="3109"/>
      <c r="P7679" s="2659"/>
    </row>
    <row r="7680" spans="12:16" s="3107" customFormat="1">
      <c r="L7680" s="3109"/>
      <c r="M7680" s="3109"/>
      <c r="N7680" s="3109"/>
      <c r="P7680" s="2659"/>
    </row>
    <row r="7681" spans="12:16" s="3107" customFormat="1">
      <c r="L7681" s="3109"/>
      <c r="M7681" s="3109"/>
      <c r="N7681" s="3109"/>
      <c r="P7681" s="2659"/>
    </row>
    <row r="7682" spans="12:16" s="3107" customFormat="1">
      <c r="L7682" s="3109"/>
      <c r="M7682" s="3109"/>
      <c r="N7682" s="3109"/>
      <c r="P7682" s="2659"/>
    </row>
    <row r="7683" spans="12:16" s="3107" customFormat="1">
      <c r="L7683" s="3109"/>
      <c r="M7683" s="3109"/>
      <c r="N7683" s="3109"/>
      <c r="P7683" s="2659"/>
    </row>
    <row r="7684" spans="12:16" s="3107" customFormat="1">
      <c r="L7684" s="3109"/>
      <c r="M7684" s="3109"/>
      <c r="N7684" s="3109"/>
      <c r="P7684" s="2659"/>
    </row>
    <row r="7685" spans="12:16" s="3107" customFormat="1">
      <c r="L7685" s="3109"/>
      <c r="M7685" s="3109"/>
      <c r="N7685" s="3109"/>
      <c r="P7685" s="2659"/>
    </row>
    <row r="7686" spans="12:16" s="3107" customFormat="1">
      <c r="L7686" s="3109"/>
      <c r="M7686" s="3109"/>
      <c r="N7686" s="3109"/>
      <c r="P7686" s="2659"/>
    </row>
    <row r="7687" spans="12:16" s="3107" customFormat="1">
      <c r="L7687" s="3109"/>
      <c r="M7687" s="3109"/>
      <c r="N7687" s="3109"/>
      <c r="P7687" s="2659"/>
    </row>
    <row r="7688" spans="12:16" s="3107" customFormat="1">
      <c r="L7688" s="3109"/>
      <c r="M7688" s="3109"/>
      <c r="N7688" s="3109"/>
      <c r="P7688" s="2659"/>
    </row>
    <row r="7689" spans="12:16" s="3107" customFormat="1">
      <c r="L7689" s="3109"/>
      <c r="M7689" s="3109"/>
      <c r="N7689" s="3109"/>
      <c r="P7689" s="2659"/>
    </row>
    <row r="7690" spans="12:16" s="3107" customFormat="1">
      <c r="L7690" s="3109"/>
      <c r="M7690" s="3109"/>
      <c r="N7690" s="3109"/>
      <c r="P7690" s="2659"/>
    </row>
    <row r="7691" spans="12:16" s="3107" customFormat="1">
      <c r="L7691" s="3109"/>
      <c r="M7691" s="3109"/>
      <c r="N7691" s="3109"/>
      <c r="P7691" s="2659"/>
    </row>
    <row r="7692" spans="12:16" s="3107" customFormat="1">
      <c r="L7692" s="3109"/>
      <c r="M7692" s="3109"/>
      <c r="N7692" s="3109"/>
      <c r="P7692" s="2659"/>
    </row>
    <row r="7693" spans="12:16" s="3107" customFormat="1">
      <c r="L7693" s="3109"/>
      <c r="M7693" s="3109"/>
      <c r="N7693" s="3109"/>
      <c r="P7693" s="2659"/>
    </row>
    <row r="7694" spans="12:16" s="3107" customFormat="1">
      <c r="L7694" s="3109"/>
      <c r="M7694" s="3109"/>
      <c r="N7694" s="3109"/>
      <c r="P7694" s="2659"/>
    </row>
    <row r="7695" spans="12:16" s="3107" customFormat="1">
      <c r="L7695" s="3109"/>
      <c r="M7695" s="3109"/>
      <c r="N7695" s="3109"/>
      <c r="P7695" s="2659"/>
    </row>
    <row r="7696" spans="12:16" s="3107" customFormat="1">
      <c r="L7696" s="3109"/>
      <c r="M7696" s="3109"/>
      <c r="N7696" s="3109"/>
      <c r="P7696" s="2659"/>
    </row>
    <row r="7697" spans="12:16" s="3107" customFormat="1">
      <c r="L7697" s="3109"/>
      <c r="M7697" s="3109"/>
      <c r="N7697" s="3109"/>
      <c r="P7697" s="2659"/>
    </row>
    <row r="7698" spans="12:16" s="3107" customFormat="1">
      <c r="L7698" s="3109"/>
      <c r="M7698" s="3109"/>
      <c r="N7698" s="3109"/>
      <c r="P7698" s="2659"/>
    </row>
    <row r="7699" spans="12:16" s="3107" customFormat="1">
      <c r="L7699" s="3109"/>
      <c r="M7699" s="3109"/>
      <c r="N7699" s="3109"/>
      <c r="P7699" s="2659"/>
    </row>
    <row r="7700" spans="12:16" s="3107" customFormat="1">
      <c r="L7700" s="3109"/>
      <c r="M7700" s="3109"/>
      <c r="N7700" s="3109"/>
      <c r="P7700" s="2659"/>
    </row>
    <row r="7701" spans="12:16" s="3107" customFormat="1">
      <c r="L7701" s="3109"/>
      <c r="M7701" s="3109"/>
      <c r="N7701" s="3109"/>
      <c r="P7701" s="2659"/>
    </row>
    <row r="7702" spans="12:16" s="3107" customFormat="1">
      <c r="L7702" s="3109"/>
      <c r="M7702" s="3109"/>
      <c r="N7702" s="3109"/>
      <c r="P7702" s="2659"/>
    </row>
    <row r="7703" spans="12:16" s="3107" customFormat="1">
      <c r="L7703" s="3109"/>
      <c r="M7703" s="3109"/>
      <c r="N7703" s="3109"/>
      <c r="P7703" s="2659"/>
    </row>
    <row r="7704" spans="12:16" s="3107" customFormat="1">
      <c r="L7704" s="3109"/>
      <c r="M7704" s="3109"/>
      <c r="N7704" s="3109"/>
      <c r="P7704" s="2659"/>
    </row>
    <row r="7705" spans="12:16" s="3107" customFormat="1">
      <c r="L7705" s="3109"/>
      <c r="M7705" s="3109"/>
      <c r="N7705" s="3109"/>
      <c r="P7705" s="2659"/>
    </row>
    <row r="7706" spans="12:16" s="3107" customFormat="1">
      <c r="L7706" s="3109"/>
      <c r="M7706" s="3109"/>
      <c r="N7706" s="3109"/>
      <c r="P7706" s="2659"/>
    </row>
    <row r="7707" spans="12:16" s="3107" customFormat="1">
      <c r="L7707" s="3109"/>
      <c r="M7707" s="3109"/>
      <c r="N7707" s="3109"/>
      <c r="P7707" s="2659"/>
    </row>
    <row r="7708" spans="12:16" s="3107" customFormat="1">
      <c r="L7708" s="3109"/>
      <c r="M7708" s="3109"/>
      <c r="N7708" s="3109"/>
      <c r="P7708" s="2659"/>
    </row>
    <row r="7709" spans="12:16" s="3107" customFormat="1">
      <c r="L7709" s="3109"/>
      <c r="M7709" s="3109"/>
      <c r="N7709" s="3109"/>
      <c r="P7709" s="2659"/>
    </row>
    <row r="7710" spans="12:16" s="3107" customFormat="1">
      <c r="L7710" s="3109"/>
      <c r="M7710" s="3109"/>
      <c r="N7710" s="3109"/>
      <c r="P7710" s="2659"/>
    </row>
    <row r="7711" spans="12:16" s="3107" customFormat="1">
      <c r="L7711" s="3109"/>
      <c r="M7711" s="3109"/>
      <c r="N7711" s="3109"/>
      <c r="P7711" s="2659"/>
    </row>
    <row r="7712" spans="12:16" s="3107" customFormat="1">
      <c r="L7712" s="3109"/>
      <c r="M7712" s="3109"/>
      <c r="N7712" s="3109"/>
      <c r="P7712" s="2659"/>
    </row>
    <row r="7713" spans="12:16" s="3107" customFormat="1">
      <c r="L7713" s="3109"/>
      <c r="M7713" s="3109"/>
      <c r="N7713" s="3109"/>
      <c r="P7713" s="2659"/>
    </row>
    <row r="7714" spans="12:16" s="3107" customFormat="1">
      <c r="L7714" s="3109"/>
      <c r="M7714" s="3109"/>
      <c r="N7714" s="3109"/>
      <c r="P7714" s="2659"/>
    </row>
    <row r="7715" spans="12:16" s="3107" customFormat="1">
      <c r="L7715" s="3109"/>
      <c r="M7715" s="3109"/>
      <c r="N7715" s="3109"/>
      <c r="P7715" s="2659"/>
    </row>
    <row r="7716" spans="12:16" s="3107" customFormat="1">
      <c r="L7716" s="3109"/>
      <c r="M7716" s="3109"/>
      <c r="N7716" s="3109"/>
      <c r="P7716" s="2659"/>
    </row>
    <row r="7717" spans="12:16" s="3107" customFormat="1">
      <c r="L7717" s="3109"/>
      <c r="M7717" s="3109"/>
      <c r="N7717" s="3109"/>
      <c r="P7717" s="2659"/>
    </row>
    <row r="7718" spans="12:16" s="3107" customFormat="1">
      <c r="L7718" s="3109"/>
      <c r="M7718" s="3109"/>
      <c r="N7718" s="3109"/>
      <c r="P7718" s="2659"/>
    </row>
    <row r="7719" spans="12:16" s="3107" customFormat="1">
      <c r="L7719" s="3109"/>
      <c r="M7719" s="3109"/>
      <c r="N7719" s="3109"/>
      <c r="P7719" s="2659"/>
    </row>
    <row r="7720" spans="12:16" s="3107" customFormat="1">
      <c r="L7720" s="3109"/>
      <c r="M7720" s="3109"/>
      <c r="N7720" s="3109"/>
      <c r="P7720" s="2659"/>
    </row>
    <row r="7721" spans="12:16" s="3107" customFormat="1">
      <c r="L7721" s="3109"/>
      <c r="M7721" s="3109"/>
      <c r="N7721" s="3109"/>
      <c r="P7721" s="2659"/>
    </row>
    <row r="7722" spans="12:16" s="3107" customFormat="1">
      <c r="L7722" s="3109"/>
      <c r="M7722" s="3109"/>
      <c r="N7722" s="3109"/>
      <c r="P7722" s="2659"/>
    </row>
    <row r="7723" spans="12:16" s="3107" customFormat="1">
      <c r="L7723" s="3109"/>
      <c r="M7723" s="3109"/>
      <c r="N7723" s="3109"/>
      <c r="P7723" s="2659"/>
    </row>
    <row r="7724" spans="12:16" s="3107" customFormat="1">
      <c r="L7724" s="3109"/>
      <c r="M7724" s="3109"/>
      <c r="N7724" s="3109"/>
      <c r="P7724" s="2659"/>
    </row>
    <row r="7725" spans="12:16" s="3107" customFormat="1">
      <c r="L7725" s="3109"/>
      <c r="M7725" s="3109"/>
      <c r="N7725" s="3109"/>
      <c r="P7725" s="2659"/>
    </row>
    <row r="7726" spans="12:16" s="3107" customFormat="1">
      <c r="L7726" s="3109"/>
      <c r="M7726" s="3109"/>
      <c r="N7726" s="3109"/>
      <c r="P7726" s="2659"/>
    </row>
    <row r="7727" spans="12:16" s="3107" customFormat="1">
      <c r="L7727" s="3109"/>
      <c r="M7727" s="3109"/>
      <c r="N7727" s="3109"/>
      <c r="P7727" s="2659"/>
    </row>
    <row r="7728" spans="12:16" s="3107" customFormat="1">
      <c r="L7728" s="3109"/>
      <c r="M7728" s="3109"/>
      <c r="N7728" s="3109"/>
      <c r="P7728" s="2659"/>
    </row>
    <row r="7729" spans="12:16" s="3107" customFormat="1">
      <c r="L7729" s="3109"/>
      <c r="M7729" s="3109"/>
      <c r="N7729" s="3109"/>
      <c r="P7729" s="2659"/>
    </row>
    <row r="7730" spans="12:16" s="3107" customFormat="1">
      <c r="L7730" s="3109"/>
      <c r="M7730" s="3109"/>
      <c r="N7730" s="3109"/>
      <c r="P7730" s="2659"/>
    </row>
    <row r="7731" spans="12:16" s="3107" customFormat="1">
      <c r="L7731" s="3109"/>
      <c r="M7731" s="3109"/>
      <c r="N7731" s="3109"/>
      <c r="P7731" s="2659"/>
    </row>
    <row r="7732" spans="12:16" s="3107" customFormat="1">
      <c r="L7732" s="3109"/>
      <c r="M7732" s="3109"/>
      <c r="N7732" s="3109"/>
      <c r="P7732" s="2659"/>
    </row>
    <row r="7733" spans="12:16" s="3107" customFormat="1">
      <c r="L7733" s="3109"/>
      <c r="M7733" s="3109"/>
      <c r="N7733" s="3109"/>
      <c r="P7733" s="2659"/>
    </row>
    <row r="7734" spans="12:16" s="3107" customFormat="1">
      <c r="L7734" s="3109"/>
      <c r="M7734" s="3109"/>
      <c r="N7734" s="3109"/>
      <c r="P7734" s="2659"/>
    </row>
    <row r="7735" spans="12:16" s="3107" customFormat="1">
      <c r="L7735" s="3109"/>
      <c r="M7735" s="3109"/>
      <c r="N7735" s="3109"/>
      <c r="P7735" s="2659"/>
    </row>
    <row r="7736" spans="12:16" s="3107" customFormat="1">
      <c r="L7736" s="3109"/>
      <c r="M7736" s="3109"/>
      <c r="N7736" s="3109"/>
      <c r="P7736" s="2659"/>
    </row>
    <row r="7737" spans="12:16" s="3107" customFormat="1">
      <c r="L7737" s="3109"/>
      <c r="M7737" s="3109"/>
      <c r="N7737" s="3109"/>
      <c r="P7737" s="2659"/>
    </row>
    <row r="7738" spans="12:16" s="3107" customFormat="1">
      <c r="L7738" s="3109"/>
      <c r="M7738" s="3109"/>
      <c r="N7738" s="3109"/>
      <c r="P7738" s="2659"/>
    </row>
    <row r="7739" spans="12:16" s="3107" customFormat="1">
      <c r="L7739" s="3109"/>
      <c r="M7739" s="3109"/>
      <c r="N7739" s="3109"/>
      <c r="P7739" s="2659"/>
    </row>
    <row r="7740" spans="12:16" s="3107" customFormat="1">
      <c r="L7740" s="3109"/>
      <c r="M7740" s="3109"/>
      <c r="N7740" s="3109"/>
      <c r="P7740" s="2659"/>
    </row>
    <row r="7741" spans="12:16" s="3107" customFormat="1">
      <c r="L7741" s="3109"/>
      <c r="M7741" s="3109"/>
      <c r="N7741" s="3109"/>
      <c r="P7741" s="2659"/>
    </row>
    <row r="7742" spans="12:16" s="3107" customFormat="1">
      <c r="L7742" s="3109"/>
      <c r="M7742" s="3109"/>
      <c r="N7742" s="3109"/>
      <c r="P7742" s="2659"/>
    </row>
    <row r="7743" spans="12:16" s="3107" customFormat="1">
      <c r="L7743" s="3109"/>
      <c r="M7743" s="3109"/>
      <c r="N7743" s="3109"/>
      <c r="P7743" s="2659"/>
    </row>
    <row r="7744" spans="12:16" s="3107" customFormat="1">
      <c r="L7744" s="3109"/>
      <c r="M7744" s="3109"/>
      <c r="N7744" s="3109"/>
      <c r="P7744" s="2659"/>
    </row>
    <row r="7745" spans="12:16" s="3107" customFormat="1">
      <c r="L7745" s="3109"/>
      <c r="M7745" s="3109"/>
      <c r="N7745" s="3109"/>
      <c r="P7745" s="2659"/>
    </row>
    <row r="7746" spans="12:16" s="3107" customFormat="1">
      <c r="L7746" s="3109"/>
      <c r="M7746" s="3109"/>
      <c r="N7746" s="3109"/>
      <c r="P7746" s="2659"/>
    </row>
    <row r="7747" spans="12:16" s="3107" customFormat="1">
      <c r="L7747" s="3109"/>
      <c r="M7747" s="3109"/>
      <c r="N7747" s="3109"/>
      <c r="P7747" s="2659"/>
    </row>
    <row r="7748" spans="12:16" s="3107" customFormat="1">
      <c r="L7748" s="3109"/>
      <c r="M7748" s="3109"/>
      <c r="N7748" s="3109"/>
      <c r="P7748" s="2659"/>
    </row>
    <row r="7749" spans="12:16" s="3107" customFormat="1">
      <c r="L7749" s="3109"/>
      <c r="M7749" s="3109"/>
      <c r="N7749" s="3109"/>
      <c r="P7749" s="2659"/>
    </row>
    <row r="7750" spans="12:16" s="3107" customFormat="1">
      <c r="L7750" s="3109"/>
      <c r="M7750" s="3109"/>
      <c r="N7750" s="3109"/>
      <c r="P7750" s="2659"/>
    </row>
    <row r="7751" spans="12:16" s="3107" customFormat="1">
      <c r="L7751" s="3109"/>
      <c r="M7751" s="3109"/>
      <c r="N7751" s="3109"/>
      <c r="P7751" s="2659"/>
    </row>
    <row r="7752" spans="12:16" s="3107" customFormat="1">
      <c r="L7752" s="3109"/>
      <c r="M7752" s="3109"/>
      <c r="N7752" s="3109"/>
      <c r="P7752" s="2659"/>
    </row>
    <row r="7753" spans="12:16" s="3107" customFormat="1">
      <c r="L7753" s="3109"/>
      <c r="M7753" s="3109"/>
      <c r="N7753" s="3109"/>
      <c r="P7753" s="2659"/>
    </row>
    <row r="7754" spans="12:16" s="3107" customFormat="1">
      <c r="L7754" s="3109"/>
      <c r="M7754" s="3109"/>
      <c r="N7754" s="3109"/>
      <c r="P7754" s="2659"/>
    </row>
    <row r="7755" spans="12:16" s="3107" customFormat="1">
      <c r="L7755" s="3109"/>
      <c r="M7755" s="3109"/>
      <c r="N7755" s="3109"/>
      <c r="P7755" s="2659"/>
    </row>
    <row r="7756" spans="12:16" s="3107" customFormat="1">
      <c r="L7756" s="3109"/>
      <c r="M7756" s="3109"/>
      <c r="N7756" s="3109"/>
      <c r="P7756" s="2659"/>
    </row>
    <row r="7757" spans="12:16" s="3107" customFormat="1">
      <c r="L7757" s="3109"/>
      <c r="M7757" s="3109"/>
      <c r="N7757" s="3109"/>
      <c r="P7757" s="2659"/>
    </row>
    <row r="7758" spans="12:16" s="3107" customFormat="1">
      <c r="L7758" s="3109"/>
      <c r="M7758" s="3109"/>
      <c r="N7758" s="3109"/>
      <c r="P7758" s="2659"/>
    </row>
    <row r="7759" spans="12:16" s="3107" customFormat="1">
      <c r="L7759" s="3109"/>
      <c r="M7759" s="3109"/>
      <c r="N7759" s="3109"/>
      <c r="P7759" s="2659"/>
    </row>
    <row r="7760" spans="12:16" s="3107" customFormat="1">
      <c r="L7760" s="3109"/>
      <c r="M7760" s="3109"/>
      <c r="N7760" s="3109"/>
      <c r="P7760" s="2659"/>
    </row>
    <row r="7761" spans="12:16" s="3107" customFormat="1">
      <c r="L7761" s="3109"/>
      <c r="M7761" s="3109"/>
      <c r="N7761" s="3109"/>
      <c r="P7761" s="2659"/>
    </row>
    <row r="7762" spans="12:16" s="3107" customFormat="1">
      <c r="L7762" s="3109"/>
      <c r="M7762" s="3109"/>
      <c r="N7762" s="3109"/>
      <c r="P7762" s="2659"/>
    </row>
    <row r="7763" spans="12:16" s="3107" customFormat="1">
      <c r="L7763" s="3109"/>
      <c r="M7763" s="3109"/>
      <c r="N7763" s="3109"/>
      <c r="P7763" s="2659"/>
    </row>
    <row r="7764" spans="12:16" s="3107" customFormat="1">
      <c r="L7764" s="3109"/>
      <c r="M7764" s="3109"/>
      <c r="N7764" s="3109"/>
      <c r="P7764" s="2659"/>
    </row>
    <row r="7765" spans="12:16" s="3107" customFormat="1">
      <c r="L7765" s="3109"/>
      <c r="M7765" s="3109"/>
      <c r="N7765" s="3109"/>
      <c r="P7765" s="2659"/>
    </row>
    <row r="7766" spans="12:16" s="3107" customFormat="1">
      <c r="L7766" s="3109"/>
      <c r="M7766" s="3109"/>
      <c r="N7766" s="3109"/>
      <c r="P7766" s="2659"/>
    </row>
    <row r="7767" spans="12:16" s="3107" customFormat="1">
      <c r="L7767" s="3109"/>
      <c r="M7767" s="3109"/>
      <c r="N7767" s="3109"/>
      <c r="P7767" s="2659"/>
    </row>
    <row r="7768" spans="12:16" s="3107" customFormat="1">
      <c r="L7768" s="3109"/>
      <c r="M7768" s="3109"/>
      <c r="N7768" s="3109"/>
      <c r="P7768" s="2659"/>
    </row>
    <row r="7769" spans="12:16" s="3107" customFormat="1">
      <c r="L7769" s="3109"/>
      <c r="M7769" s="3109"/>
      <c r="N7769" s="3109"/>
      <c r="P7769" s="2659"/>
    </row>
    <row r="7770" spans="12:16" s="3107" customFormat="1">
      <c r="L7770" s="3109"/>
      <c r="M7770" s="3109"/>
      <c r="N7770" s="3109"/>
      <c r="P7770" s="2659"/>
    </row>
    <row r="7771" spans="12:16" s="3107" customFormat="1">
      <c r="L7771" s="3109"/>
      <c r="M7771" s="3109"/>
      <c r="N7771" s="3109"/>
      <c r="P7771" s="2659"/>
    </row>
    <row r="7772" spans="12:16" s="3107" customFormat="1">
      <c r="L7772" s="3109"/>
      <c r="M7772" s="3109"/>
      <c r="N7772" s="3109"/>
      <c r="P7772" s="2659"/>
    </row>
    <row r="7773" spans="12:16" s="3107" customFormat="1">
      <c r="L7773" s="3109"/>
      <c r="M7773" s="3109"/>
      <c r="N7773" s="3109"/>
      <c r="P7773" s="2659"/>
    </row>
    <row r="7774" spans="12:16" s="3107" customFormat="1">
      <c r="L7774" s="3109"/>
      <c r="M7774" s="3109"/>
      <c r="N7774" s="3109"/>
      <c r="P7774" s="2659"/>
    </row>
    <row r="7775" spans="12:16" s="3107" customFormat="1">
      <c r="L7775" s="3109"/>
      <c r="M7775" s="3109"/>
      <c r="N7775" s="3109"/>
      <c r="P7775" s="2659"/>
    </row>
    <row r="7776" spans="12:16" s="3107" customFormat="1">
      <c r="L7776" s="3109"/>
      <c r="M7776" s="3109"/>
      <c r="N7776" s="3109"/>
      <c r="P7776" s="2659"/>
    </row>
    <row r="7777" spans="12:16" s="3107" customFormat="1">
      <c r="L7777" s="3109"/>
      <c r="M7777" s="3109"/>
      <c r="N7777" s="3109"/>
      <c r="P7777" s="2659"/>
    </row>
    <row r="7778" spans="12:16" s="3107" customFormat="1">
      <c r="L7778" s="3109"/>
      <c r="M7778" s="3109"/>
      <c r="N7778" s="3109"/>
      <c r="P7778" s="2659"/>
    </row>
    <row r="7779" spans="12:16" s="3107" customFormat="1">
      <c r="L7779" s="3109"/>
      <c r="M7779" s="3109"/>
      <c r="N7779" s="3109"/>
      <c r="P7779" s="2659"/>
    </row>
    <row r="7780" spans="12:16" s="3107" customFormat="1">
      <c r="L7780" s="3109"/>
      <c r="M7780" s="3109"/>
      <c r="N7780" s="3109"/>
      <c r="P7780" s="2659"/>
    </row>
    <row r="7781" spans="12:16" s="3107" customFormat="1">
      <c r="L7781" s="3109"/>
      <c r="M7781" s="3109"/>
      <c r="N7781" s="3109"/>
      <c r="P7781" s="2659"/>
    </row>
    <row r="7782" spans="12:16" s="3107" customFormat="1">
      <c r="L7782" s="3109"/>
      <c r="M7782" s="3109"/>
      <c r="N7782" s="3109"/>
      <c r="P7782" s="2659"/>
    </row>
    <row r="7783" spans="12:16" s="3107" customFormat="1">
      <c r="L7783" s="3109"/>
      <c r="M7783" s="3109"/>
      <c r="N7783" s="3109"/>
      <c r="P7783" s="2659"/>
    </row>
    <row r="7784" spans="12:16" s="3107" customFormat="1">
      <c r="L7784" s="3109"/>
      <c r="M7784" s="3109"/>
      <c r="N7784" s="3109"/>
      <c r="P7784" s="2659"/>
    </row>
    <row r="7785" spans="12:16" s="3107" customFormat="1">
      <c r="L7785" s="3109"/>
      <c r="M7785" s="3109"/>
      <c r="N7785" s="3109"/>
      <c r="P7785" s="2659"/>
    </row>
    <row r="7786" spans="12:16" s="3107" customFormat="1">
      <c r="L7786" s="3109"/>
      <c r="M7786" s="3109"/>
      <c r="N7786" s="3109"/>
      <c r="P7786" s="2659"/>
    </row>
    <row r="7787" spans="12:16" s="3107" customFormat="1">
      <c r="L7787" s="3109"/>
      <c r="M7787" s="3109"/>
      <c r="N7787" s="3109"/>
      <c r="P7787" s="2659"/>
    </row>
    <row r="7788" spans="12:16" s="3107" customFormat="1">
      <c r="L7788" s="3109"/>
      <c r="M7788" s="3109"/>
      <c r="N7788" s="3109"/>
      <c r="P7788" s="2659"/>
    </row>
    <row r="7789" spans="12:16" s="3107" customFormat="1">
      <c r="L7789" s="3109"/>
      <c r="M7789" s="3109"/>
      <c r="N7789" s="3109"/>
      <c r="P7789" s="2659"/>
    </row>
    <row r="7790" spans="12:16" s="3107" customFormat="1">
      <c r="L7790" s="3109"/>
      <c r="M7790" s="3109"/>
      <c r="N7790" s="3109"/>
      <c r="P7790" s="2659"/>
    </row>
    <row r="7791" spans="12:16" s="3107" customFormat="1">
      <c r="L7791" s="3109"/>
      <c r="M7791" s="3109"/>
      <c r="N7791" s="3109"/>
      <c r="P7791" s="2659"/>
    </row>
    <row r="7792" spans="12:16" s="3107" customFormat="1">
      <c r="L7792" s="3109"/>
      <c r="M7792" s="3109"/>
      <c r="N7792" s="3109"/>
      <c r="P7792" s="2659"/>
    </row>
    <row r="7793" spans="12:16" s="3107" customFormat="1">
      <c r="L7793" s="3109"/>
      <c r="M7793" s="3109"/>
      <c r="N7793" s="3109"/>
      <c r="P7793" s="2659"/>
    </row>
    <row r="7794" spans="12:16" s="3107" customFormat="1">
      <c r="L7794" s="3109"/>
      <c r="M7794" s="3109"/>
      <c r="N7794" s="3109"/>
      <c r="P7794" s="2659"/>
    </row>
    <row r="7795" spans="12:16" s="3107" customFormat="1">
      <c r="L7795" s="3109"/>
      <c r="M7795" s="3109"/>
      <c r="N7795" s="3109"/>
      <c r="P7795" s="2659"/>
    </row>
    <row r="7796" spans="12:16" s="3107" customFormat="1">
      <c r="L7796" s="3109"/>
      <c r="M7796" s="3109"/>
      <c r="N7796" s="3109"/>
      <c r="P7796" s="2659"/>
    </row>
    <row r="7797" spans="12:16" s="3107" customFormat="1">
      <c r="L7797" s="3109"/>
      <c r="M7797" s="3109"/>
      <c r="N7797" s="3109"/>
      <c r="P7797" s="2659"/>
    </row>
    <row r="7798" spans="12:16" s="3107" customFormat="1">
      <c r="L7798" s="3109"/>
      <c r="M7798" s="3109"/>
      <c r="N7798" s="3109"/>
      <c r="P7798" s="2659"/>
    </row>
    <row r="7799" spans="12:16" s="3107" customFormat="1">
      <c r="L7799" s="3109"/>
      <c r="M7799" s="3109"/>
      <c r="N7799" s="3109"/>
      <c r="P7799" s="2659"/>
    </row>
    <row r="7800" spans="12:16" s="3107" customFormat="1">
      <c r="L7800" s="3109"/>
      <c r="M7800" s="3109"/>
      <c r="N7800" s="3109"/>
      <c r="P7800" s="2659"/>
    </row>
    <row r="7801" spans="12:16" s="3107" customFormat="1">
      <c r="L7801" s="3109"/>
      <c r="M7801" s="3109"/>
      <c r="N7801" s="3109"/>
      <c r="P7801" s="2659"/>
    </row>
    <row r="7802" spans="12:16" s="3107" customFormat="1">
      <c r="L7802" s="3109"/>
      <c r="M7802" s="3109"/>
      <c r="N7802" s="3109"/>
      <c r="P7802" s="2659"/>
    </row>
    <row r="7803" spans="12:16" s="3107" customFormat="1">
      <c r="L7803" s="3109"/>
      <c r="M7803" s="3109"/>
      <c r="N7803" s="3109"/>
      <c r="P7803" s="2659"/>
    </row>
    <row r="7804" spans="12:16" s="3107" customFormat="1">
      <c r="L7804" s="3109"/>
      <c r="M7804" s="3109"/>
      <c r="N7804" s="3109"/>
      <c r="P7804" s="2659"/>
    </row>
    <row r="7805" spans="12:16" s="3107" customFormat="1">
      <c r="L7805" s="3109"/>
      <c r="M7805" s="3109"/>
      <c r="N7805" s="3109"/>
      <c r="P7805" s="2659"/>
    </row>
    <row r="7806" spans="12:16" s="3107" customFormat="1">
      <c r="L7806" s="3109"/>
      <c r="M7806" s="3109"/>
      <c r="N7806" s="3109"/>
      <c r="P7806" s="2659"/>
    </row>
    <row r="7807" spans="12:16" s="3107" customFormat="1">
      <c r="L7807" s="3109"/>
      <c r="M7807" s="3109"/>
      <c r="N7807" s="3109"/>
      <c r="P7807" s="2659"/>
    </row>
    <row r="7808" spans="12:16" s="3107" customFormat="1">
      <c r="L7808" s="3109"/>
      <c r="M7808" s="3109"/>
      <c r="N7808" s="3109"/>
      <c r="P7808" s="2659"/>
    </row>
    <row r="7809" spans="12:16" s="3107" customFormat="1">
      <c r="L7809" s="3109"/>
      <c r="M7809" s="3109"/>
      <c r="N7809" s="3109"/>
      <c r="P7809" s="2659"/>
    </row>
    <row r="7810" spans="12:16" s="3107" customFormat="1">
      <c r="L7810" s="3109"/>
      <c r="M7810" s="3109"/>
      <c r="N7810" s="3109"/>
      <c r="P7810" s="2659"/>
    </row>
    <row r="7811" spans="12:16" s="3107" customFormat="1">
      <c r="L7811" s="3109"/>
      <c r="M7811" s="3109"/>
      <c r="N7811" s="3109"/>
      <c r="P7811" s="2659"/>
    </row>
    <row r="7812" spans="12:16" s="3107" customFormat="1">
      <c r="L7812" s="3109"/>
      <c r="M7812" s="3109"/>
      <c r="N7812" s="3109"/>
      <c r="P7812" s="2659"/>
    </row>
    <row r="7813" spans="12:16" s="3107" customFormat="1">
      <c r="L7813" s="3109"/>
      <c r="M7813" s="3109"/>
      <c r="N7813" s="3109"/>
      <c r="P7813" s="2659"/>
    </row>
    <row r="7814" spans="12:16" s="3107" customFormat="1">
      <c r="L7814" s="3109"/>
      <c r="M7814" s="3109"/>
      <c r="N7814" s="3109"/>
      <c r="P7814" s="2659"/>
    </row>
    <row r="7815" spans="12:16" s="3107" customFormat="1">
      <c r="L7815" s="3109"/>
      <c r="M7815" s="3109"/>
      <c r="N7815" s="3109"/>
      <c r="P7815" s="2659"/>
    </row>
    <row r="7816" spans="12:16" s="3107" customFormat="1">
      <c r="L7816" s="3109"/>
      <c r="M7816" s="3109"/>
      <c r="N7816" s="3109"/>
      <c r="P7816" s="2659"/>
    </row>
    <row r="7817" spans="12:16" s="3107" customFormat="1">
      <c r="L7817" s="3109"/>
      <c r="M7817" s="3109"/>
      <c r="N7817" s="3109"/>
      <c r="P7817" s="2659"/>
    </row>
    <row r="7818" spans="12:16" s="3107" customFormat="1">
      <c r="L7818" s="3109"/>
      <c r="M7818" s="3109"/>
      <c r="N7818" s="3109"/>
      <c r="P7818" s="2659"/>
    </row>
    <row r="7819" spans="12:16" s="3107" customFormat="1">
      <c r="L7819" s="3109"/>
      <c r="M7819" s="3109"/>
      <c r="N7819" s="3109"/>
      <c r="P7819" s="2659"/>
    </row>
    <row r="7820" spans="12:16" s="3107" customFormat="1">
      <c r="L7820" s="3109"/>
      <c r="M7820" s="3109"/>
      <c r="N7820" s="3109"/>
      <c r="P7820" s="2659"/>
    </row>
    <row r="7821" spans="12:16" s="3107" customFormat="1">
      <c r="L7821" s="3109"/>
      <c r="M7821" s="3109"/>
      <c r="N7821" s="3109"/>
      <c r="P7821" s="2659"/>
    </row>
    <row r="7822" spans="12:16" s="3107" customFormat="1">
      <c r="L7822" s="3109"/>
      <c r="M7822" s="3109"/>
      <c r="N7822" s="3109"/>
      <c r="P7822" s="2659"/>
    </row>
    <row r="7823" spans="12:16" s="3107" customFormat="1">
      <c r="L7823" s="3109"/>
      <c r="M7823" s="3109"/>
      <c r="N7823" s="3109"/>
      <c r="P7823" s="2659"/>
    </row>
    <row r="7824" spans="12:16" s="3107" customFormat="1">
      <c r="L7824" s="3109"/>
      <c r="M7824" s="3109"/>
      <c r="N7824" s="3109"/>
      <c r="P7824" s="2659"/>
    </row>
    <row r="7825" spans="12:16" s="3107" customFormat="1">
      <c r="L7825" s="3109"/>
      <c r="M7825" s="3109"/>
      <c r="N7825" s="3109"/>
      <c r="P7825" s="2659"/>
    </row>
    <row r="7826" spans="12:16" s="3107" customFormat="1">
      <c r="L7826" s="3109"/>
      <c r="M7826" s="3109"/>
      <c r="N7826" s="3109"/>
      <c r="P7826" s="2659"/>
    </row>
    <row r="7827" spans="12:16" s="3107" customFormat="1">
      <c r="L7827" s="3109"/>
      <c r="M7827" s="3109"/>
      <c r="N7827" s="3109"/>
      <c r="P7827" s="2659"/>
    </row>
    <row r="7828" spans="12:16" s="3107" customFormat="1">
      <c r="L7828" s="3109"/>
      <c r="M7828" s="3109"/>
      <c r="N7828" s="3109"/>
      <c r="P7828" s="2659"/>
    </row>
    <row r="7829" spans="12:16" s="3107" customFormat="1">
      <c r="L7829" s="3109"/>
      <c r="M7829" s="3109"/>
      <c r="N7829" s="3109"/>
      <c r="P7829" s="2659"/>
    </row>
    <row r="7830" spans="12:16" s="3107" customFormat="1">
      <c r="L7830" s="3109"/>
      <c r="M7830" s="3109"/>
      <c r="N7830" s="3109"/>
      <c r="P7830" s="2659"/>
    </row>
    <row r="7831" spans="12:16" s="3107" customFormat="1">
      <c r="L7831" s="3109"/>
      <c r="M7831" s="3109"/>
      <c r="N7831" s="3109"/>
      <c r="P7831" s="2659"/>
    </row>
    <row r="7832" spans="12:16" s="3107" customFormat="1">
      <c r="L7832" s="3109"/>
      <c r="M7832" s="3109"/>
      <c r="N7832" s="3109"/>
      <c r="P7832" s="2659"/>
    </row>
    <row r="7833" spans="12:16" s="3107" customFormat="1">
      <c r="L7833" s="3109"/>
      <c r="M7833" s="3109"/>
      <c r="N7833" s="3109"/>
      <c r="P7833" s="2659"/>
    </row>
    <row r="7834" spans="12:16" s="3107" customFormat="1">
      <c r="L7834" s="3109"/>
      <c r="M7834" s="3109"/>
      <c r="N7834" s="3109"/>
      <c r="P7834" s="2659"/>
    </row>
    <row r="7835" spans="12:16" s="3107" customFormat="1">
      <c r="L7835" s="3109"/>
      <c r="M7835" s="3109"/>
      <c r="N7835" s="3109"/>
      <c r="P7835" s="2659"/>
    </row>
    <row r="7836" spans="12:16" s="3107" customFormat="1">
      <c r="L7836" s="3109"/>
      <c r="M7836" s="3109"/>
      <c r="N7836" s="3109"/>
      <c r="P7836" s="2659"/>
    </row>
    <row r="7837" spans="12:16" s="3107" customFormat="1">
      <c r="L7837" s="3109"/>
      <c r="M7837" s="3109"/>
      <c r="N7837" s="3109"/>
      <c r="P7837" s="2659"/>
    </row>
    <row r="7838" spans="12:16" s="3107" customFormat="1">
      <c r="L7838" s="3109"/>
      <c r="M7838" s="3109"/>
      <c r="N7838" s="3109"/>
      <c r="P7838" s="2659"/>
    </row>
    <row r="7839" spans="12:16" s="3107" customFormat="1">
      <c r="L7839" s="3109"/>
      <c r="M7839" s="3109"/>
      <c r="N7839" s="3109"/>
      <c r="P7839" s="2659"/>
    </row>
    <row r="7840" spans="12:16" s="3107" customFormat="1">
      <c r="L7840" s="3109"/>
      <c r="M7840" s="3109"/>
      <c r="N7840" s="3109"/>
      <c r="P7840" s="2659"/>
    </row>
    <row r="7841" spans="12:16" s="3107" customFormat="1">
      <c r="L7841" s="3109"/>
      <c r="M7841" s="3109"/>
      <c r="N7841" s="3109"/>
      <c r="P7841" s="2659"/>
    </row>
    <row r="7842" spans="12:16" s="3107" customFormat="1">
      <c r="L7842" s="3109"/>
      <c r="M7842" s="3109"/>
      <c r="N7842" s="3109"/>
      <c r="P7842" s="2659"/>
    </row>
    <row r="7843" spans="12:16" s="3107" customFormat="1">
      <c r="L7843" s="3109"/>
      <c r="M7843" s="3109"/>
      <c r="N7843" s="3109"/>
      <c r="P7843" s="2659"/>
    </row>
    <row r="7844" spans="12:16" s="3107" customFormat="1">
      <c r="L7844" s="3109"/>
      <c r="M7844" s="3109"/>
      <c r="N7844" s="3109"/>
      <c r="P7844" s="2659"/>
    </row>
    <row r="7845" spans="12:16" s="3107" customFormat="1">
      <c r="L7845" s="3109"/>
      <c r="M7845" s="3109"/>
      <c r="N7845" s="3109"/>
      <c r="P7845" s="2659"/>
    </row>
    <row r="7846" spans="12:16" s="3107" customFormat="1">
      <c r="L7846" s="3109"/>
      <c r="M7846" s="3109"/>
      <c r="N7846" s="3109"/>
      <c r="P7846" s="2659"/>
    </row>
    <row r="7847" spans="12:16" s="3107" customFormat="1">
      <c r="L7847" s="3109"/>
      <c r="M7847" s="3109"/>
      <c r="N7847" s="3109"/>
      <c r="P7847" s="2659"/>
    </row>
    <row r="7848" spans="12:16" s="3107" customFormat="1">
      <c r="L7848" s="3109"/>
      <c r="M7848" s="3109"/>
      <c r="N7848" s="3109"/>
      <c r="P7848" s="2659"/>
    </row>
    <row r="7849" spans="12:16" s="3107" customFormat="1">
      <c r="L7849" s="3109"/>
      <c r="M7849" s="3109"/>
      <c r="N7849" s="3109"/>
      <c r="P7849" s="2659"/>
    </row>
    <row r="7850" spans="12:16" s="3107" customFormat="1">
      <c r="L7850" s="3109"/>
      <c r="M7850" s="3109"/>
      <c r="N7850" s="3109"/>
      <c r="P7850" s="2659"/>
    </row>
    <row r="7851" spans="12:16" s="3107" customFormat="1">
      <c r="L7851" s="3109"/>
      <c r="M7851" s="3109"/>
      <c r="N7851" s="3109"/>
      <c r="P7851" s="2659"/>
    </row>
    <row r="7852" spans="12:16" s="3107" customFormat="1">
      <c r="L7852" s="3109"/>
      <c r="M7852" s="3109"/>
      <c r="N7852" s="3109"/>
      <c r="P7852" s="2659"/>
    </row>
    <row r="7853" spans="12:16" s="3107" customFormat="1">
      <c r="L7853" s="3109"/>
      <c r="M7853" s="3109"/>
      <c r="N7853" s="3109"/>
      <c r="P7853" s="2659"/>
    </row>
    <row r="7854" spans="12:16" s="3107" customFormat="1">
      <c r="L7854" s="3109"/>
      <c r="M7854" s="3109"/>
      <c r="N7854" s="3109"/>
      <c r="P7854" s="2659"/>
    </row>
    <row r="7855" spans="12:16" s="3107" customFormat="1">
      <c r="L7855" s="3109"/>
      <c r="M7855" s="3109"/>
      <c r="N7855" s="3109"/>
      <c r="P7855" s="2659"/>
    </row>
    <row r="7856" spans="12:16" s="3107" customFormat="1">
      <c r="L7856" s="3109"/>
      <c r="M7856" s="3109"/>
      <c r="N7856" s="3109"/>
      <c r="P7856" s="2659"/>
    </row>
    <row r="7857" spans="12:16" s="3107" customFormat="1">
      <c r="L7857" s="3109"/>
      <c r="M7857" s="3109"/>
      <c r="N7857" s="3109"/>
      <c r="P7857" s="2659"/>
    </row>
    <row r="7858" spans="12:16" s="3107" customFormat="1">
      <c r="L7858" s="3109"/>
      <c r="M7858" s="3109"/>
      <c r="N7858" s="3109"/>
      <c r="P7858" s="2659"/>
    </row>
    <row r="7859" spans="12:16" s="3107" customFormat="1">
      <c r="L7859" s="3109"/>
      <c r="M7859" s="3109"/>
      <c r="N7859" s="3109"/>
      <c r="P7859" s="2659"/>
    </row>
    <row r="7860" spans="12:16" s="3107" customFormat="1">
      <c r="L7860" s="3109"/>
      <c r="M7860" s="3109"/>
      <c r="N7860" s="3109"/>
      <c r="P7860" s="2659"/>
    </row>
    <row r="7861" spans="12:16" s="3107" customFormat="1">
      <c r="L7861" s="3109"/>
      <c r="M7861" s="3109"/>
      <c r="N7861" s="3109"/>
      <c r="P7861" s="2659"/>
    </row>
    <row r="7862" spans="12:16" s="3107" customFormat="1">
      <c r="L7862" s="3109"/>
      <c r="M7862" s="3109"/>
      <c r="N7862" s="3109"/>
      <c r="P7862" s="2659"/>
    </row>
    <row r="7863" spans="12:16" s="3107" customFormat="1">
      <c r="L7863" s="3109"/>
      <c r="M7863" s="3109"/>
      <c r="N7863" s="3109"/>
      <c r="P7863" s="2659"/>
    </row>
    <row r="7864" spans="12:16" s="3107" customFormat="1">
      <c r="L7864" s="3109"/>
      <c r="M7864" s="3109"/>
      <c r="N7864" s="3109"/>
      <c r="P7864" s="2659"/>
    </row>
    <row r="7865" spans="12:16" s="3107" customFormat="1">
      <c r="L7865" s="3109"/>
      <c r="M7865" s="3109"/>
      <c r="N7865" s="3109"/>
      <c r="P7865" s="2659"/>
    </row>
    <row r="7866" spans="12:16" s="3107" customFormat="1">
      <c r="L7866" s="3109"/>
      <c r="M7866" s="3109"/>
      <c r="N7866" s="3109"/>
      <c r="P7866" s="2659"/>
    </row>
    <row r="7867" spans="12:16" s="3107" customFormat="1">
      <c r="L7867" s="3109"/>
      <c r="M7867" s="3109"/>
      <c r="N7867" s="3109"/>
      <c r="P7867" s="2659"/>
    </row>
    <row r="7868" spans="12:16" s="3107" customFormat="1">
      <c r="L7868" s="3109"/>
      <c r="M7868" s="3109"/>
      <c r="N7868" s="3109"/>
      <c r="P7868" s="2659"/>
    </row>
    <row r="7869" spans="12:16" s="3107" customFormat="1">
      <c r="L7869" s="3109"/>
      <c r="M7869" s="3109"/>
      <c r="N7869" s="3109"/>
      <c r="P7869" s="2659"/>
    </row>
    <row r="7870" spans="12:16" s="3107" customFormat="1">
      <c r="L7870" s="3109"/>
      <c r="M7870" s="3109"/>
      <c r="N7870" s="3109"/>
      <c r="P7870" s="2659"/>
    </row>
    <row r="7871" spans="12:16" s="3107" customFormat="1">
      <c r="L7871" s="3109"/>
      <c r="M7871" s="3109"/>
      <c r="N7871" s="3109"/>
      <c r="P7871" s="2659"/>
    </row>
    <row r="7872" spans="12:16" s="3107" customFormat="1">
      <c r="L7872" s="3109"/>
      <c r="M7872" s="3109"/>
      <c r="N7872" s="3109"/>
      <c r="P7872" s="2659"/>
    </row>
    <row r="7873" spans="12:16" s="3107" customFormat="1">
      <c r="L7873" s="3109"/>
      <c r="M7873" s="3109"/>
      <c r="N7873" s="3109"/>
      <c r="P7873" s="2659"/>
    </row>
    <row r="7874" spans="12:16" s="3107" customFormat="1">
      <c r="L7874" s="3109"/>
      <c r="M7874" s="3109"/>
      <c r="N7874" s="3109"/>
      <c r="P7874" s="2659"/>
    </row>
    <row r="7875" spans="12:16" s="3107" customFormat="1">
      <c r="L7875" s="3109"/>
      <c r="M7875" s="3109"/>
      <c r="N7875" s="3109"/>
      <c r="P7875" s="2659"/>
    </row>
    <row r="7876" spans="12:16" s="3107" customFormat="1">
      <c r="L7876" s="3109"/>
      <c r="M7876" s="3109"/>
      <c r="N7876" s="3109"/>
      <c r="P7876" s="2659"/>
    </row>
    <row r="7877" spans="12:16" s="3107" customFormat="1">
      <c r="L7877" s="3109"/>
      <c r="M7877" s="3109"/>
      <c r="N7877" s="3109"/>
      <c r="P7877" s="2659"/>
    </row>
    <row r="7878" spans="12:16" s="3107" customFormat="1">
      <c r="L7878" s="3109"/>
      <c r="M7878" s="3109"/>
      <c r="N7878" s="3109"/>
      <c r="P7878" s="2659"/>
    </row>
    <row r="7879" spans="12:16" s="3107" customFormat="1">
      <c r="L7879" s="3109"/>
      <c r="M7879" s="3109"/>
      <c r="N7879" s="3109"/>
      <c r="P7879" s="2659"/>
    </row>
    <row r="7880" spans="12:16" s="3107" customFormat="1">
      <c r="L7880" s="3109"/>
      <c r="M7880" s="3109"/>
      <c r="N7880" s="3109"/>
      <c r="P7880" s="2659"/>
    </row>
    <row r="7881" spans="12:16" s="3107" customFormat="1">
      <c r="L7881" s="3109"/>
      <c r="M7881" s="3109"/>
      <c r="N7881" s="3109"/>
      <c r="P7881" s="2659"/>
    </row>
    <row r="7882" spans="12:16" s="3107" customFormat="1">
      <c r="L7882" s="3109"/>
      <c r="M7882" s="3109"/>
      <c r="N7882" s="3109"/>
      <c r="P7882" s="2659"/>
    </row>
    <row r="7883" spans="12:16" s="3107" customFormat="1">
      <c r="L7883" s="3109"/>
      <c r="M7883" s="3109"/>
      <c r="N7883" s="3109"/>
      <c r="P7883" s="2659"/>
    </row>
    <row r="7884" spans="12:16" s="3107" customFormat="1">
      <c r="L7884" s="3109"/>
      <c r="M7884" s="3109"/>
      <c r="N7884" s="3109"/>
      <c r="P7884" s="2659"/>
    </row>
    <row r="7885" spans="12:16" s="3107" customFormat="1">
      <c r="L7885" s="3109"/>
      <c r="M7885" s="3109"/>
      <c r="N7885" s="3109"/>
      <c r="P7885" s="2659"/>
    </row>
    <row r="7886" spans="12:16" s="3107" customFormat="1">
      <c r="L7886" s="3109"/>
      <c r="M7886" s="3109"/>
      <c r="N7886" s="3109"/>
      <c r="P7886" s="2659"/>
    </row>
    <row r="7887" spans="12:16" s="3107" customFormat="1">
      <c r="L7887" s="3109"/>
      <c r="M7887" s="3109"/>
      <c r="N7887" s="3109"/>
      <c r="P7887" s="2659"/>
    </row>
    <row r="7888" spans="12:16" s="3107" customFormat="1">
      <c r="L7888" s="3109"/>
      <c r="M7888" s="3109"/>
      <c r="N7888" s="3109"/>
      <c r="P7888" s="2659"/>
    </row>
    <row r="7889" spans="12:16" s="3107" customFormat="1">
      <c r="L7889" s="3109"/>
      <c r="M7889" s="3109"/>
      <c r="N7889" s="3109"/>
      <c r="P7889" s="2659"/>
    </row>
    <row r="7890" spans="12:16" s="3107" customFormat="1">
      <c r="L7890" s="3109"/>
      <c r="M7890" s="3109"/>
      <c r="N7890" s="3109"/>
      <c r="P7890" s="2659"/>
    </row>
    <row r="7891" spans="12:16" s="3107" customFormat="1">
      <c r="L7891" s="3109"/>
      <c r="M7891" s="3109"/>
      <c r="N7891" s="3109"/>
      <c r="P7891" s="2659"/>
    </row>
    <row r="7892" spans="12:16" s="3107" customFormat="1">
      <c r="L7892" s="3109"/>
      <c r="M7892" s="3109"/>
      <c r="N7892" s="3109"/>
      <c r="P7892" s="2659"/>
    </row>
    <row r="7893" spans="12:16" s="3107" customFormat="1">
      <c r="L7893" s="3109"/>
      <c r="M7893" s="3109"/>
      <c r="N7893" s="3109"/>
      <c r="P7893" s="2659"/>
    </row>
    <row r="7894" spans="12:16" s="3107" customFormat="1">
      <c r="L7894" s="3109"/>
      <c r="M7894" s="3109"/>
      <c r="N7894" s="3109"/>
      <c r="P7894" s="2659"/>
    </row>
    <row r="7895" spans="12:16" s="3107" customFormat="1">
      <c r="L7895" s="3109"/>
      <c r="M7895" s="3109"/>
      <c r="N7895" s="3109"/>
      <c r="P7895" s="2659"/>
    </row>
    <row r="7896" spans="12:16" s="3107" customFormat="1">
      <c r="L7896" s="3109"/>
      <c r="M7896" s="3109"/>
      <c r="N7896" s="3109"/>
      <c r="P7896" s="2659"/>
    </row>
    <row r="7897" spans="12:16" s="3107" customFormat="1">
      <c r="L7897" s="3109"/>
      <c r="M7897" s="3109"/>
      <c r="N7897" s="3109"/>
      <c r="P7897" s="2659"/>
    </row>
    <row r="7898" spans="12:16" s="3107" customFormat="1">
      <c r="L7898" s="3109"/>
      <c r="M7898" s="3109"/>
      <c r="N7898" s="3109"/>
      <c r="P7898" s="2659"/>
    </row>
    <row r="7899" spans="12:16" s="3107" customFormat="1">
      <c r="L7899" s="3109"/>
      <c r="M7899" s="3109"/>
      <c r="N7899" s="3109"/>
      <c r="P7899" s="2659"/>
    </row>
    <row r="7900" spans="12:16" s="3107" customFormat="1">
      <c r="L7900" s="3109"/>
      <c r="M7900" s="3109"/>
      <c r="N7900" s="3109"/>
      <c r="P7900" s="2659"/>
    </row>
    <row r="7901" spans="12:16" s="3107" customFormat="1">
      <c r="L7901" s="3109"/>
      <c r="M7901" s="3109"/>
      <c r="N7901" s="3109"/>
      <c r="P7901" s="2659"/>
    </row>
    <row r="7902" spans="12:16" s="3107" customFormat="1">
      <c r="L7902" s="3109"/>
      <c r="M7902" s="3109"/>
      <c r="N7902" s="3109"/>
      <c r="P7902" s="2659"/>
    </row>
    <row r="7903" spans="12:16" s="3107" customFormat="1">
      <c r="L7903" s="3109"/>
      <c r="M7903" s="3109"/>
      <c r="N7903" s="3109"/>
      <c r="P7903" s="2659"/>
    </row>
    <row r="7904" spans="12:16" s="3107" customFormat="1">
      <c r="L7904" s="3109"/>
      <c r="M7904" s="3109"/>
      <c r="N7904" s="3109"/>
      <c r="P7904" s="2659"/>
    </row>
    <row r="7905" spans="12:16" s="3107" customFormat="1">
      <c r="L7905" s="3109"/>
      <c r="M7905" s="3109"/>
      <c r="N7905" s="3109"/>
      <c r="P7905" s="2659"/>
    </row>
    <row r="7906" spans="12:16" s="3107" customFormat="1">
      <c r="L7906" s="3109"/>
      <c r="M7906" s="3109"/>
      <c r="N7906" s="3109"/>
      <c r="P7906" s="2659"/>
    </row>
    <row r="7907" spans="12:16" s="3107" customFormat="1">
      <c r="L7907" s="3109"/>
      <c r="M7907" s="3109"/>
      <c r="N7907" s="3109"/>
      <c r="P7907" s="2659"/>
    </row>
    <row r="7908" spans="12:16" s="3107" customFormat="1">
      <c r="L7908" s="3109"/>
      <c r="M7908" s="3109"/>
      <c r="N7908" s="3109"/>
      <c r="P7908" s="2659"/>
    </row>
    <row r="7909" spans="12:16" s="3107" customFormat="1">
      <c r="L7909" s="3109"/>
      <c r="M7909" s="3109"/>
      <c r="N7909" s="3109"/>
      <c r="P7909" s="2659"/>
    </row>
    <row r="7910" spans="12:16" s="3107" customFormat="1">
      <c r="L7910" s="3109"/>
      <c r="M7910" s="3109"/>
      <c r="N7910" s="3109"/>
      <c r="P7910" s="2659"/>
    </row>
    <row r="7911" spans="12:16" s="3107" customFormat="1">
      <c r="L7911" s="3109"/>
      <c r="M7911" s="3109"/>
      <c r="N7911" s="3109"/>
      <c r="P7911" s="2659"/>
    </row>
    <row r="7912" spans="12:16" s="3107" customFormat="1">
      <c r="L7912" s="3109"/>
      <c r="M7912" s="3109"/>
      <c r="N7912" s="3109"/>
      <c r="P7912" s="2659"/>
    </row>
    <row r="7913" spans="12:16" s="3107" customFormat="1">
      <c r="L7913" s="3109"/>
      <c r="M7913" s="3109"/>
      <c r="N7913" s="3109"/>
      <c r="P7913" s="2659"/>
    </row>
    <row r="7914" spans="12:16" s="3107" customFormat="1">
      <c r="L7914" s="3109"/>
      <c r="M7914" s="3109"/>
      <c r="N7914" s="3109"/>
      <c r="P7914" s="2659"/>
    </row>
    <row r="7915" spans="12:16" s="3107" customFormat="1">
      <c r="L7915" s="3109"/>
      <c r="M7915" s="3109"/>
      <c r="N7915" s="3109"/>
      <c r="P7915" s="2659"/>
    </row>
    <row r="7916" spans="12:16" s="3107" customFormat="1">
      <c r="L7916" s="3109"/>
      <c r="M7916" s="3109"/>
      <c r="N7916" s="3109"/>
      <c r="P7916" s="2659"/>
    </row>
    <row r="7917" spans="12:16" s="3107" customFormat="1">
      <c r="L7917" s="3109"/>
      <c r="M7917" s="3109"/>
      <c r="N7917" s="3109"/>
      <c r="P7917" s="2659"/>
    </row>
    <row r="7918" spans="12:16" s="3107" customFormat="1">
      <c r="L7918" s="3109"/>
      <c r="M7918" s="3109"/>
      <c r="N7918" s="3109"/>
      <c r="P7918" s="2659"/>
    </row>
    <row r="7919" spans="12:16" s="3107" customFormat="1">
      <c r="L7919" s="3109"/>
      <c r="M7919" s="3109"/>
      <c r="N7919" s="3109"/>
      <c r="P7919" s="2659"/>
    </row>
    <row r="7920" spans="12:16" s="3107" customFormat="1">
      <c r="L7920" s="3109"/>
      <c r="M7920" s="3109"/>
      <c r="N7920" s="3109"/>
      <c r="P7920" s="2659"/>
    </row>
    <row r="7921" spans="12:16" s="3107" customFormat="1">
      <c r="L7921" s="3109"/>
      <c r="M7921" s="3109"/>
      <c r="N7921" s="3109"/>
      <c r="P7921" s="2659"/>
    </row>
    <row r="7922" spans="12:16" s="3107" customFormat="1">
      <c r="L7922" s="3109"/>
      <c r="M7922" s="3109"/>
      <c r="N7922" s="3109"/>
      <c r="P7922" s="2659"/>
    </row>
    <row r="7923" spans="12:16" s="3107" customFormat="1">
      <c r="L7923" s="3109"/>
      <c r="M7923" s="3109"/>
      <c r="N7923" s="3109"/>
      <c r="P7923" s="2659"/>
    </row>
    <row r="7924" spans="12:16" s="3107" customFormat="1">
      <c r="L7924" s="3109"/>
      <c r="M7924" s="3109"/>
      <c r="N7924" s="3109"/>
      <c r="P7924" s="2659"/>
    </row>
    <row r="7925" spans="12:16" s="3107" customFormat="1">
      <c r="L7925" s="3109"/>
      <c r="M7925" s="3109"/>
      <c r="N7925" s="3109"/>
      <c r="P7925" s="2659"/>
    </row>
    <row r="7926" spans="12:16" s="3107" customFormat="1">
      <c r="L7926" s="3109"/>
      <c r="M7926" s="3109"/>
      <c r="N7926" s="3109"/>
      <c r="P7926" s="2659"/>
    </row>
    <row r="7927" spans="12:16" s="3107" customFormat="1">
      <c r="L7927" s="3109"/>
      <c r="M7927" s="3109"/>
      <c r="N7927" s="3109"/>
      <c r="P7927" s="2659"/>
    </row>
    <row r="7928" spans="12:16" s="3107" customFormat="1">
      <c r="L7928" s="3109"/>
      <c r="M7928" s="3109"/>
      <c r="N7928" s="3109"/>
      <c r="P7928" s="2659"/>
    </row>
    <row r="7929" spans="12:16" s="3107" customFormat="1">
      <c r="L7929" s="3109"/>
      <c r="M7929" s="3109"/>
      <c r="N7929" s="3109"/>
      <c r="P7929" s="2659"/>
    </row>
    <row r="7930" spans="12:16" s="3107" customFormat="1">
      <c r="L7930" s="3109"/>
      <c r="M7930" s="3109"/>
      <c r="N7930" s="3109"/>
      <c r="P7930" s="2659"/>
    </row>
    <row r="7931" spans="12:16" s="3107" customFormat="1">
      <c r="L7931" s="3109"/>
      <c r="M7931" s="3109"/>
      <c r="N7931" s="3109"/>
      <c r="P7931" s="2659"/>
    </row>
    <row r="7932" spans="12:16" s="3107" customFormat="1">
      <c r="L7932" s="3109"/>
      <c r="M7932" s="3109"/>
      <c r="N7932" s="3109"/>
      <c r="P7932" s="2659"/>
    </row>
    <row r="7933" spans="12:16" s="3107" customFormat="1">
      <c r="L7933" s="3109"/>
      <c r="M7933" s="3109"/>
      <c r="N7933" s="3109"/>
      <c r="P7933" s="2659"/>
    </row>
    <row r="7934" spans="12:16" s="3107" customFormat="1">
      <c r="L7934" s="3109"/>
      <c r="M7934" s="3109"/>
      <c r="N7934" s="3109"/>
      <c r="P7934" s="2659"/>
    </row>
    <row r="7935" spans="12:16" s="3107" customFormat="1">
      <c r="L7935" s="3109"/>
      <c r="M7935" s="3109"/>
      <c r="N7935" s="3109"/>
      <c r="P7935" s="2659"/>
    </row>
    <row r="7936" spans="12:16" s="3107" customFormat="1">
      <c r="L7936" s="3109"/>
      <c r="M7936" s="3109"/>
      <c r="N7936" s="3109"/>
      <c r="P7936" s="2659"/>
    </row>
    <row r="7937" spans="12:16" s="3107" customFormat="1">
      <c r="L7937" s="3109"/>
      <c r="M7937" s="3109"/>
      <c r="N7937" s="3109"/>
      <c r="P7937" s="2659"/>
    </row>
    <row r="7938" spans="12:16" s="3107" customFormat="1">
      <c r="L7938" s="3109"/>
      <c r="M7938" s="3109"/>
      <c r="N7938" s="3109"/>
      <c r="P7938" s="2659"/>
    </row>
    <row r="7939" spans="12:16" s="3107" customFormat="1">
      <c r="L7939" s="3109"/>
      <c r="M7939" s="3109"/>
      <c r="N7939" s="3109"/>
      <c r="P7939" s="2659"/>
    </row>
    <row r="7940" spans="12:16" s="3107" customFormat="1">
      <c r="L7940" s="3109"/>
      <c r="M7940" s="3109"/>
      <c r="N7940" s="3109"/>
      <c r="P7940" s="2659"/>
    </row>
    <row r="7941" spans="12:16" s="3107" customFormat="1">
      <c r="L7941" s="3109"/>
      <c r="M7941" s="3109"/>
      <c r="N7941" s="3109"/>
      <c r="P7941" s="2659"/>
    </row>
    <row r="7942" spans="12:16" s="3107" customFormat="1">
      <c r="L7942" s="3109"/>
      <c r="M7942" s="3109"/>
      <c r="N7942" s="3109"/>
      <c r="P7942" s="2659"/>
    </row>
    <row r="7943" spans="12:16" s="3107" customFormat="1">
      <c r="L7943" s="3109"/>
      <c r="M7943" s="3109"/>
      <c r="N7943" s="3109"/>
      <c r="P7943" s="2659"/>
    </row>
    <row r="7944" spans="12:16" s="3107" customFormat="1">
      <c r="L7944" s="3109"/>
      <c r="M7944" s="3109"/>
      <c r="N7944" s="3109"/>
      <c r="P7944" s="2659"/>
    </row>
    <row r="7945" spans="12:16" s="3107" customFormat="1">
      <c r="L7945" s="3109"/>
      <c r="M7945" s="3109"/>
      <c r="N7945" s="3109"/>
      <c r="P7945" s="2659"/>
    </row>
    <row r="7946" spans="12:16" s="3107" customFormat="1">
      <c r="L7946" s="3109"/>
      <c r="M7946" s="3109"/>
      <c r="N7946" s="3109"/>
      <c r="P7946" s="2659"/>
    </row>
    <row r="7947" spans="12:16" s="3107" customFormat="1">
      <c r="L7947" s="3109"/>
      <c r="M7947" s="3109"/>
      <c r="N7947" s="3109"/>
      <c r="P7947" s="2659"/>
    </row>
    <row r="7948" spans="12:16" s="3107" customFormat="1">
      <c r="L7948" s="3109"/>
      <c r="M7948" s="3109"/>
      <c r="N7948" s="3109"/>
      <c r="P7948" s="2659"/>
    </row>
    <row r="7949" spans="12:16" s="3107" customFormat="1">
      <c r="L7949" s="3109"/>
      <c r="M7949" s="3109"/>
      <c r="N7949" s="3109"/>
      <c r="P7949" s="2659"/>
    </row>
    <row r="7950" spans="12:16" s="3107" customFormat="1">
      <c r="L7950" s="3109"/>
      <c r="M7950" s="3109"/>
      <c r="N7950" s="3109"/>
      <c r="P7950" s="2659"/>
    </row>
    <row r="7951" spans="12:16" s="3107" customFormat="1">
      <c r="L7951" s="3109"/>
      <c r="M7951" s="3109"/>
      <c r="N7951" s="3109"/>
      <c r="P7951" s="2659"/>
    </row>
    <row r="7952" spans="12:16" s="3107" customFormat="1">
      <c r="L7952" s="3109"/>
      <c r="M7952" s="3109"/>
      <c r="N7952" s="3109"/>
      <c r="P7952" s="2659"/>
    </row>
    <row r="7953" spans="12:16" s="3107" customFormat="1">
      <c r="L7953" s="3109"/>
      <c r="M7953" s="3109"/>
      <c r="N7953" s="3109"/>
      <c r="P7953" s="2659"/>
    </row>
    <row r="7954" spans="12:16" s="3107" customFormat="1">
      <c r="L7954" s="3109"/>
      <c r="M7954" s="3109"/>
      <c r="N7954" s="3109"/>
      <c r="P7954" s="2659"/>
    </row>
    <row r="7955" spans="12:16" s="3107" customFormat="1">
      <c r="L7955" s="3109"/>
      <c r="M7955" s="3109"/>
      <c r="N7955" s="3109"/>
      <c r="P7955" s="2659"/>
    </row>
    <row r="7956" spans="12:16" s="3107" customFormat="1">
      <c r="L7956" s="3109"/>
      <c r="M7956" s="3109"/>
      <c r="N7956" s="3109"/>
      <c r="P7956" s="2659"/>
    </row>
    <row r="7957" spans="12:16" s="3107" customFormat="1">
      <c r="L7957" s="3109"/>
      <c r="M7957" s="3109"/>
      <c r="N7957" s="3109"/>
      <c r="P7957" s="2659"/>
    </row>
    <row r="7958" spans="12:16" s="3107" customFormat="1">
      <c r="L7958" s="3109"/>
      <c r="M7958" s="3109"/>
      <c r="N7958" s="3109"/>
      <c r="P7958" s="2659"/>
    </row>
    <row r="7959" spans="12:16" s="3107" customFormat="1">
      <c r="L7959" s="3109"/>
      <c r="M7959" s="3109"/>
      <c r="N7959" s="3109"/>
      <c r="P7959" s="2659"/>
    </row>
    <row r="7960" spans="12:16" s="3107" customFormat="1">
      <c r="L7960" s="3109"/>
      <c r="M7960" s="3109"/>
      <c r="N7960" s="3109"/>
      <c r="P7960" s="2659"/>
    </row>
    <row r="7961" spans="12:16" s="3107" customFormat="1">
      <c r="L7961" s="3109"/>
      <c r="M7961" s="3109"/>
      <c r="N7961" s="3109"/>
      <c r="P7961" s="2659"/>
    </row>
    <row r="7962" spans="12:16" s="3107" customFormat="1">
      <c r="L7962" s="3109"/>
      <c r="M7962" s="3109"/>
      <c r="N7962" s="3109"/>
      <c r="P7962" s="2659"/>
    </row>
    <row r="7963" spans="12:16" s="3107" customFormat="1">
      <c r="L7963" s="3109"/>
      <c r="M7963" s="3109"/>
      <c r="N7963" s="3109"/>
      <c r="P7963" s="2659"/>
    </row>
    <row r="7964" spans="12:16" s="3107" customFormat="1">
      <c r="L7964" s="3109"/>
      <c r="M7964" s="3109"/>
      <c r="N7964" s="3109"/>
      <c r="P7964" s="2659"/>
    </row>
    <row r="7965" spans="12:16" s="3107" customFormat="1">
      <c r="L7965" s="3109"/>
      <c r="M7965" s="3109"/>
      <c r="N7965" s="3109"/>
      <c r="P7965" s="2659"/>
    </row>
    <row r="7966" spans="12:16" s="3107" customFormat="1">
      <c r="L7966" s="3109"/>
      <c r="M7966" s="3109"/>
      <c r="N7966" s="3109"/>
      <c r="P7966" s="2659"/>
    </row>
    <row r="7967" spans="12:16" s="3107" customFormat="1">
      <c r="L7967" s="3109"/>
      <c r="M7967" s="3109"/>
      <c r="N7967" s="3109"/>
      <c r="P7967" s="2659"/>
    </row>
    <row r="7968" spans="12:16" s="3107" customFormat="1">
      <c r="L7968" s="3109"/>
      <c r="M7968" s="3109"/>
      <c r="N7968" s="3109"/>
      <c r="P7968" s="2659"/>
    </row>
    <row r="7969" spans="12:16" s="3107" customFormat="1">
      <c r="L7969" s="3109"/>
      <c r="M7969" s="3109"/>
      <c r="N7969" s="3109"/>
      <c r="P7969" s="2659"/>
    </row>
    <row r="7970" spans="12:16" s="3107" customFormat="1">
      <c r="L7970" s="3109"/>
      <c r="M7970" s="3109"/>
      <c r="N7970" s="3109"/>
      <c r="P7970" s="2659"/>
    </row>
    <row r="7971" spans="12:16" s="3107" customFormat="1">
      <c r="L7971" s="3109"/>
      <c r="M7971" s="3109"/>
      <c r="N7971" s="3109"/>
      <c r="P7971" s="2659"/>
    </row>
    <row r="7972" spans="12:16" s="3107" customFormat="1">
      <c r="L7972" s="3109"/>
      <c r="M7972" s="3109"/>
      <c r="N7972" s="3109"/>
      <c r="P7972" s="2659"/>
    </row>
    <row r="7973" spans="12:16" s="3107" customFormat="1">
      <c r="L7973" s="3109"/>
      <c r="M7973" s="3109"/>
      <c r="N7973" s="3109"/>
      <c r="P7973" s="2659"/>
    </row>
    <row r="7974" spans="12:16" s="3107" customFormat="1">
      <c r="L7974" s="3109"/>
      <c r="M7974" s="3109"/>
      <c r="N7974" s="3109"/>
      <c r="P7974" s="2659"/>
    </row>
    <row r="7975" spans="12:16" s="3107" customFormat="1">
      <c r="L7975" s="3109"/>
      <c r="M7975" s="3109"/>
      <c r="N7975" s="3109"/>
      <c r="P7975" s="2659"/>
    </row>
    <row r="7976" spans="12:16" s="3107" customFormat="1">
      <c r="L7976" s="3109"/>
      <c r="M7976" s="3109"/>
      <c r="N7976" s="3109"/>
      <c r="P7976" s="2659"/>
    </row>
    <row r="7977" spans="12:16" s="3107" customFormat="1">
      <c r="L7977" s="3109"/>
      <c r="M7977" s="3109"/>
      <c r="N7977" s="3109"/>
      <c r="P7977" s="2659"/>
    </row>
    <row r="7978" spans="12:16" s="3107" customFormat="1">
      <c r="L7978" s="3109"/>
      <c r="M7978" s="3109"/>
      <c r="N7978" s="3109"/>
      <c r="P7978" s="2659"/>
    </row>
    <row r="7979" spans="12:16" s="3107" customFormat="1">
      <c r="L7979" s="3109"/>
      <c r="M7979" s="3109"/>
      <c r="N7979" s="3109"/>
      <c r="P7979" s="2659"/>
    </row>
    <row r="7980" spans="12:16" s="3107" customFormat="1">
      <c r="L7980" s="3109"/>
      <c r="M7980" s="3109"/>
      <c r="N7980" s="3109"/>
      <c r="P7980" s="2659"/>
    </row>
    <row r="7981" spans="12:16" s="3107" customFormat="1">
      <c r="L7981" s="3109"/>
      <c r="M7981" s="3109"/>
      <c r="N7981" s="3109"/>
      <c r="P7981" s="2659"/>
    </row>
    <row r="7982" spans="12:16" s="3107" customFormat="1">
      <c r="L7982" s="3109"/>
      <c r="M7982" s="3109"/>
      <c r="N7982" s="3109"/>
      <c r="P7982" s="2659"/>
    </row>
    <row r="7983" spans="12:16" s="3107" customFormat="1">
      <c r="L7983" s="3109"/>
      <c r="M7983" s="3109"/>
      <c r="N7983" s="3109"/>
      <c r="P7983" s="2659"/>
    </row>
    <row r="7984" spans="12:16" s="3107" customFormat="1">
      <c r="L7984" s="3109"/>
      <c r="M7984" s="3109"/>
      <c r="N7984" s="3109"/>
      <c r="P7984" s="2659"/>
    </row>
    <row r="7985" spans="12:16" s="3107" customFormat="1">
      <c r="L7985" s="3109"/>
      <c r="M7985" s="3109"/>
      <c r="N7985" s="3109"/>
      <c r="P7985" s="2659"/>
    </row>
    <row r="7986" spans="12:16" s="3107" customFormat="1">
      <c r="L7986" s="3109"/>
      <c r="M7986" s="3109"/>
      <c r="N7986" s="3109"/>
      <c r="P7986" s="2659"/>
    </row>
    <row r="7987" spans="12:16" s="3107" customFormat="1">
      <c r="L7987" s="3109"/>
      <c r="M7987" s="3109"/>
      <c r="N7987" s="3109"/>
      <c r="P7987" s="2659"/>
    </row>
    <row r="7988" spans="12:16" s="3107" customFormat="1">
      <c r="L7988" s="3109"/>
      <c r="M7988" s="3109"/>
      <c r="N7988" s="3109"/>
      <c r="P7988" s="2659"/>
    </row>
    <row r="7989" spans="12:16" s="3107" customFormat="1">
      <c r="L7989" s="3109"/>
      <c r="M7989" s="3109"/>
      <c r="N7989" s="3109"/>
      <c r="P7989" s="2659"/>
    </row>
    <row r="7990" spans="12:16" s="3107" customFormat="1">
      <c r="L7990" s="3109"/>
      <c r="M7990" s="3109"/>
      <c r="N7990" s="3109"/>
      <c r="P7990" s="2659"/>
    </row>
    <row r="7991" spans="12:16" s="3107" customFormat="1">
      <c r="L7991" s="3109"/>
      <c r="M7991" s="3109"/>
      <c r="N7991" s="3109"/>
      <c r="P7991" s="2659"/>
    </row>
    <row r="7992" spans="12:16" s="3107" customFormat="1">
      <c r="L7992" s="3109"/>
      <c r="M7992" s="3109"/>
      <c r="N7992" s="3109"/>
      <c r="P7992" s="2659"/>
    </row>
    <row r="7993" spans="12:16" s="3107" customFormat="1">
      <c r="L7993" s="3109"/>
      <c r="M7993" s="3109"/>
      <c r="N7993" s="3109"/>
      <c r="P7993" s="2659"/>
    </row>
    <row r="7994" spans="12:16" s="3107" customFormat="1">
      <c r="L7994" s="3109"/>
      <c r="M7994" s="3109"/>
      <c r="N7994" s="3109"/>
      <c r="P7994" s="2659"/>
    </row>
    <row r="7995" spans="12:16" s="3107" customFormat="1">
      <c r="L7995" s="3109"/>
      <c r="M7995" s="3109"/>
      <c r="N7995" s="3109"/>
      <c r="P7995" s="2659"/>
    </row>
    <row r="7996" spans="12:16" s="3107" customFormat="1">
      <c r="L7996" s="3109"/>
      <c r="M7996" s="3109"/>
      <c r="N7996" s="3109"/>
      <c r="P7996" s="2659"/>
    </row>
    <row r="7997" spans="12:16" s="3107" customFormat="1">
      <c r="L7997" s="3109"/>
      <c r="M7997" s="3109"/>
      <c r="N7997" s="3109"/>
      <c r="P7997" s="2659"/>
    </row>
    <row r="7998" spans="12:16" s="3107" customFormat="1">
      <c r="L7998" s="3109"/>
      <c r="M7998" s="3109"/>
      <c r="N7998" s="3109"/>
      <c r="P7998" s="2659"/>
    </row>
    <row r="7999" spans="12:16" s="3107" customFormat="1">
      <c r="L7999" s="3109"/>
      <c r="M7999" s="3109"/>
      <c r="N7999" s="3109"/>
      <c r="P7999" s="2659"/>
    </row>
    <row r="8000" spans="12:16" s="3107" customFormat="1">
      <c r="L8000" s="3109"/>
      <c r="M8000" s="3109"/>
      <c r="N8000" s="3109"/>
      <c r="P8000" s="2659"/>
    </row>
    <row r="8001" spans="12:16" s="3107" customFormat="1">
      <c r="L8001" s="3109"/>
      <c r="M8001" s="3109"/>
      <c r="N8001" s="3109"/>
      <c r="P8001" s="2659"/>
    </row>
    <row r="8002" spans="12:16" s="3107" customFormat="1">
      <c r="L8002" s="3109"/>
      <c r="M8002" s="3109"/>
      <c r="N8002" s="3109"/>
      <c r="P8002" s="2659"/>
    </row>
    <row r="8003" spans="12:16" s="3107" customFormat="1">
      <c r="L8003" s="3109"/>
      <c r="M8003" s="3109"/>
      <c r="N8003" s="3109"/>
      <c r="P8003" s="2659"/>
    </row>
    <row r="8004" spans="12:16" s="3107" customFormat="1">
      <c r="L8004" s="3109"/>
      <c r="M8004" s="3109"/>
      <c r="N8004" s="3109"/>
      <c r="P8004" s="2659"/>
    </row>
    <row r="8005" spans="12:16" s="3107" customFormat="1">
      <c r="L8005" s="3109"/>
      <c r="M8005" s="3109"/>
      <c r="N8005" s="3109"/>
      <c r="P8005" s="2659"/>
    </row>
    <row r="8006" spans="12:16" s="3107" customFormat="1">
      <c r="L8006" s="3109"/>
      <c r="M8006" s="3109"/>
      <c r="N8006" s="3109"/>
      <c r="P8006" s="2659"/>
    </row>
    <row r="8007" spans="12:16" s="3107" customFormat="1">
      <c r="L8007" s="3109"/>
      <c r="M8007" s="3109"/>
      <c r="N8007" s="3109"/>
      <c r="P8007" s="2659"/>
    </row>
    <row r="8008" spans="12:16" s="3107" customFormat="1">
      <c r="L8008" s="3109"/>
      <c r="M8008" s="3109"/>
      <c r="N8008" s="3109"/>
      <c r="P8008" s="2659"/>
    </row>
    <row r="8009" spans="12:16" s="3107" customFormat="1">
      <c r="L8009" s="3109"/>
      <c r="M8009" s="3109"/>
      <c r="N8009" s="3109"/>
      <c r="P8009" s="2659"/>
    </row>
    <row r="8010" spans="12:16" s="3107" customFormat="1">
      <c r="L8010" s="3109"/>
      <c r="M8010" s="3109"/>
      <c r="N8010" s="3109"/>
      <c r="P8010" s="2659"/>
    </row>
    <row r="8011" spans="12:16" s="3107" customFormat="1">
      <c r="L8011" s="3109"/>
      <c r="M8011" s="3109"/>
      <c r="N8011" s="3109"/>
      <c r="P8011" s="2659"/>
    </row>
    <row r="8012" spans="12:16" s="3107" customFormat="1">
      <c r="L8012" s="3109"/>
      <c r="M8012" s="3109"/>
      <c r="N8012" s="3109"/>
      <c r="P8012" s="2659"/>
    </row>
    <row r="8013" spans="12:16" s="3107" customFormat="1">
      <c r="L8013" s="3109"/>
      <c r="M8013" s="3109"/>
      <c r="N8013" s="3109"/>
      <c r="P8013" s="2659"/>
    </row>
    <row r="8014" spans="12:16" s="3107" customFormat="1">
      <c r="L8014" s="3109"/>
      <c r="M8014" s="3109"/>
      <c r="N8014" s="3109"/>
      <c r="P8014" s="2659"/>
    </row>
    <row r="8015" spans="12:16" s="3107" customFormat="1">
      <c r="L8015" s="3109"/>
      <c r="M8015" s="3109"/>
      <c r="N8015" s="3109"/>
      <c r="P8015" s="2659"/>
    </row>
    <row r="8016" spans="12:16" s="3107" customFormat="1">
      <c r="L8016" s="3109"/>
      <c r="M8016" s="3109"/>
      <c r="N8016" s="3109"/>
      <c r="P8016" s="2659"/>
    </row>
    <row r="8017" spans="12:16" s="3107" customFormat="1">
      <c r="L8017" s="3109"/>
      <c r="M8017" s="3109"/>
      <c r="N8017" s="3109"/>
      <c r="P8017" s="2659"/>
    </row>
    <row r="8018" spans="12:16" s="3107" customFormat="1">
      <c r="L8018" s="3109"/>
      <c r="M8018" s="3109"/>
      <c r="N8018" s="3109"/>
      <c r="P8018" s="2659"/>
    </row>
    <row r="8019" spans="12:16" s="3107" customFormat="1">
      <c r="L8019" s="3109"/>
      <c r="M8019" s="3109"/>
      <c r="N8019" s="3109"/>
      <c r="P8019" s="2659"/>
    </row>
    <row r="8020" spans="12:16" s="3107" customFormat="1">
      <c r="L8020" s="3109"/>
      <c r="M8020" s="3109"/>
      <c r="N8020" s="3109"/>
      <c r="P8020" s="2659"/>
    </row>
    <row r="8021" spans="12:16" s="3107" customFormat="1">
      <c r="L8021" s="3109"/>
      <c r="M8021" s="3109"/>
      <c r="N8021" s="3109"/>
      <c r="P8021" s="2659"/>
    </row>
    <row r="8022" spans="12:16" s="3107" customFormat="1">
      <c r="L8022" s="3109"/>
      <c r="M8022" s="3109"/>
      <c r="N8022" s="3109"/>
      <c r="P8022" s="2659"/>
    </row>
    <row r="8023" spans="12:16" s="3107" customFormat="1">
      <c r="L8023" s="3109"/>
      <c r="M8023" s="3109"/>
      <c r="N8023" s="3109"/>
      <c r="P8023" s="2659"/>
    </row>
    <row r="8024" spans="12:16" s="3107" customFormat="1">
      <c r="L8024" s="3109"/>
      <c r="M8024" s="3109"/>
      <c r="N8024" s="3109"/>
      <c r="P8024" s="2659"/>
    </row>
    <row r="8025" spans="12:16" s="3107" customFormat="1">
      <c r="L8025" s="3109"/>
      <c r="M8025" s="3109"/>
      <c r="N8025" s="3109"/>
      <c r="P8025" s="2659"/>
    </row>
    <row r="8026" spans="12:16" s="3107" customFormat="1">
      <c r="L8026" s="3109"/>
      <c r="M8026" s="3109"/>
      <c r="N8026" s="3109"/>
      <c r="P8026" s="2659"/>
    </row>
    <row r="8027" spans="12:16" s="3107" customFormat="1">
      <c r="L8027" s="3109"/>
      <c r="M8027" s="3109"/>
      <c r="N8027" s="3109"/>
      <c r="P8027" s="2659"/>
    </row>
    <row r="8028" spans="12:16" s="3107" customFormat="1">
      <c r="L8028" s="3109"/>
      <c r="M8028" s="3109"/>
      <c r="N8028" s="3109"/>
      <c r="P8028" s="2659"/>
    </row>
    <row r="8029" spans="12:16" s="3107" customFormat="1">
      <c r="L8029" s="3109"/>
      <c r="M8029" s="3109"/>
      <c r="N8029" s="3109"/>
      <c r="P8029" s="2659"/>
    </row>
    <row r="8030" spans="12:16" s="3107" customFormat="1">
      <c r="L8030" s="3109"/>
      <c r="M8030" s="3109"/>
      <c r="N8030" s="3109"/>
      <c r="P8030" s="2659"/>
    </row>
    <row r="8031" spans="12:16" s="3107" customFormat="1">
      <c r="L8031" s="3109"/>
      <c r="M8031" s="3109"/>
      <c r="N8031" s="3109"/>
      <c r="P8031" s="2659"/>
    </row>
    <row r="8032" spans="12:16" s="3107" customFormat="1">
      <c r="L8032" s="3109"/>
      <c r="M8032" s="3109"/>
      <c r="N8032" s="3109"/>
      <c r="P8032" s="2659"/>
    </row>
    <row r="8033" spans="12:16" s="3107" customFormat="1">
      <c r="L8033" s="3109"/>
      <c r="M8033" s="3109"/>
      <c r="N8033" s="3109"/>
      <c r="P8033" s="2659"/>
    </row>
    <row r="8034" spans="12:16" s="3107" customFormat="1">
      <c r="L8034" s="3109"/>
      <c r="M8034" s="3109"/>
      <c r="N8034" s="3109"/>
      <c r="P8034" s="2659"/>
    </row>
    <row r="8035" spans="12:16" s="3107" customFormat="1">
      <c r="L8035" s="3109"/>
      <c r="M8035" s="3109"/>
      <c r="N8035" s="3109"/>
      <c r="P8035" s="2659"/>
    </row>
    <row r="8036" spans="12:16" s="3107" customFormat="1">
      <c r="L8036" s="3109"/>
      <c r="M8036" s="3109"/>
      <c r="N8036" s="3109"/>
      <c r="P8036" s="2659"/>
    </row>
    <row r="8037" spans="12:16" s="3107" customFormat="1">
      <c r="L8037" s="3109"/>
      <c r="M8037" s="3109"/>
      <c r="N8037" s="3109"/>
      <c r="P8037" s="2659"/>
    </row>
    <row r="8038" spans="12:16" s="3107" customFormat="1">
      <c r="L8038" s="3109"/>
      <c r="M8038" s="3109"/>
      <c r="N8038" s="3109"/>
      <c r="P8038" s="2659"/>
    </row>
    <row r="8039" spans="12:16" s="3107" customFormat="1">
      <c r="L8039" s="3109"/>
      <c r="M8039" s="3109"/>
      <c r="N8039" s="3109"/>
      <c r="P8039" s="2659"/>
    </row>
    <row r="8040" spans="12:16" s="3107" customFormat="1">
      <c r="L8040" s="3109"/>
      <c r="M8040" s="3109"/>
      <c r="N8040" s="3109"/>
      <c r="P8040" s="2659"/>
    </row>
    <row r="8041" spans="12:16" s="3107" customFormat="1">
      <c r="L8041" s="3109"/>
      <c r="M8041" s="3109"/>
      <c r="N8041" s="3109"/>
      <c r="P8041" s="2659"/>
    </row>
    <row r="8042" spans="12:16" s="3107" customFormat="1">
      <c r="L8042" s="3109"/>
      <c r="M8042" s="3109"/>
      <c r="N8042" s="3109"/>
      <c r="P8042" s="2659"/>
    </row>
    <row r="8043" spans="12:16" s="3107" customFormat="1">
      <c r="L8043" s="3109"/>
      <c r="M8043" s="3109"/>
      <c r="N8043" s="3109"/>
      <c r="P8043" s="2659"/>
    </row>
    <row r="8044" spans="12:16" s="3107" customFormat="1">
      <c r="L8044" s="3109"/>
      <c r="M8044" s="3109"/>
      <c r="N8044" s="3109"/>
      <c r="P8044" s="2659"/>
    </row>
    <row r="8045" spans="12:16" s="3107" customFormat="1">
      <c r="L8045" s="3109"/>
      <c r="M8045" s="3109"/>
      <c r="N8045" s="3109"/>
      <c r="P8045" s="2659"/>
    </row>
    <row r="8046" spans="12:16" s="3107" customFormat="1">
      <c r="L8046" s="3109"/>
      <c r="M8046" s="3109"/>
      <c r="N8046" s="3109"/>
      <c r="P8046" s="2659"/>
    </row>
    <row r="8047" spans="12:16" s="3107" customFormat="1">
      <c r="L8047" s="3109"/>
      <c r="M8047" s="3109"/>
      <c r="N8047" s="3109"/>
      <c r="P8047" s="2659"/>
    </row>
    <row r="8048" spans="12:16" s="3107" customFormat="1">
      <c r="L8048" s="3109"/>
      <c r="M8048" s="3109"/>
      <c r="N8048" s="3109"/>
      <c r="P8048" s="2659"/>
    </row>
    <row r="8049" spans="12:16" s="3107" customFormat="1">
      <c r="L8049" s="3109"/>
      <c r="M8049" s="3109"/>
      <c r="N8049" s="3109"/>
      <c r="P8049" s="2659"/>
    </row>
    <row r="8050" spans="12:16" s="3107" customFormat="1">
      <c r="L8050" s="3109"/>
      <c r="M8050" s="3109"/>
      <c r="N8050" s="3109"/>
      <c r="P8050" s="2659"/>
    </row>
    <row r="8051" spans="12:16" s="3107" customFormat="1">
      <c r="L8051" s="3109"/>
      <c r="M8051" s="3109"/>
      <c r="N8051" s="3109"/>
      <c r="P8051" s="2659"/>
    </row>
    <row r="8052" spans="12:16" s="3107" customFormat="1">
      <c r="L8052" s="3109"/>
      <c r="M8052" s="3109"/>
      <c r="N8052" s="3109"/>
      <c r="P8052" s="2659"/>
    </row>
    <row r="8053" spans="12:16" s="3107" customFormat="1">
      <c r="L8053" s="3109"/>
      <c r="M8053" s="3109"/>
      <c r="N8053" s="3109"/>
      <c r="P8053" s="2659"/>
    </row>
    <row r="8054" spans="12:16" s="3107" customFormat="1">
      <c r="L8054" s="3109"/>
      <c r="M8054" s="3109"/>
      <c r="N8054" s="3109"/>
      <c r="P8054" s="2659"/>
    </row>
    <row r="8055" spans="12:16" s="3107" customFormat="1">
      <c r="L8055" s="3109"/>
      <c r="M8055" s="3109"/>
      <c r="N8055" s="3109"/>
      <c r="P8055" s="2659"/>
    </row>
    <row r="8056" spans="12:16" s="3107" customFormat="1">
      <c r="L8056" s="3109"/>
      <c r="M8056" s="3109"/>
      <c r="N8056" s="3109"/>
      <c r="P8056" s="2659"/>
    </row>
    <row r="8057" spans="12:16" s="3107" customFormat="1">
      <c r="L8057" s="3109"/>
      <c r="M8057" s="3109"/>
      <c r="N8057" s="3109"/>
      <c r="P8057" s="2659"/>
    </row>
    <row r="8058" spans="12:16" s="3107" customFormat="1">
      <c r="L8058" s="3109"/>
      <c r="M8058" s="3109"/>
      <c r="N8058" s="3109"/>
      <c r="P8058" s="2659"/>
    </row>
    <row r="8059" spans="12:16" s="3107" customFormat="1">
      <c r="L8059" s="3109"/>
      <c r="M8059" s="3109"/>
      <c r="N8059" s="3109"/>
      <c r="P8059" s="2659"/>
    </row>
    <row r="8060" spans="12:16" s="3107" customFormat="1">
      <c r="L8060" s="3109"/>
      <c r="M8060" s="3109"/>
      <c r="N8060" s="3109"/>
      <c r="P8060" s="2659"/>
    </row>
    <row r="8061" spans="12:16" s="3107" customFormat="1">
      <c r="L8061" s="3109"/>
      <c r="M8061" s="3109"/>
      <c r="N8061" s="3109"/>
      <c r="P8061" s="2659"/>
    </row>
    <row r="8062" spans="12:16" s="3107" customFormat="1">
      <c r="L8062" s="3109"/>
      <c r="M8062" s="3109"/>
      <c r="N8062" s="3109"/>
      <c r="P8062" s="2659"/>
    </row>
    <row r="8063" spans="12:16" s="3107" customFormat="1">
      <c r="L8063" s="3109"/>
      <c r="M8063" s="3109"/>
      <c r="N8063" s="3109"/>
      <c r="P8063" s="2659"/>
    </row>
    <row r="8064" spans="12:16" s="3107" customFormat="1">
      <c r="L8064" s="3109"/>
      <c r="M8064" s="3109"/>
      <c r="N8064" s="3109"/>
      <c r="P8064" s="2659"/>
    </row>
    <row r="8065" spans="12:16" s="3107" customFormat="1">
      <c r="L8065" s="3109"/>
      <c r="M8065" s="3109"/>
      <c r="N8065" s="3109"/>
      <c r="P8065" s="2659"/>
    </row>
    <row r="8066" spans="12:16" s="3107" customFormat="1">
      <c r="L8066" s="3109"/>
      <c r="M8066" s="3109"/>
      <c r="N8066" s="3109"/>
      <c r="P8066" s="2659"/>
    </row>
    <row r="8067" spans="12:16" s="3107" customFormat="1">
      <c r="L8067" s="3109"/>
      <c r="M8067" s="3109"/>
      <c r="N8067" s="3109"/>
      <c r="P8067" s="2659"/>
    </row>
    <row r="8068" spans="12:16" s="3107" customFormat="1">
      <c r="L8068" s="3109"/>
      <c r="M8068" s="3109"/>
      <c r="N8068" s="3109"/>
      <c r="P8068" s="2659"/>
    </row>
    <row r="8069" spans="12:16" s="3107" customFormat="1">
      <c r="L8069" s="3109"/>
      <c r="M8069" s="3109"/>
      <c r="N8069" s="3109"/>
      <c r="P8069" s="2659"/>
    </row>
    <row r="8070" spans="12:16" s="3107" customFormat="1">
      <c r="L8070" s="3109"/>
      <c r="M8070" s="3109"/>
      <c r="N8070" s="3109"/>
      <c r="P8070" s="2659"/>
    </row>
    <row r="8071" spans="12:16" s="3107" customFormat="1">
      <c r="L8071" s="3109"/>
      <c r="M8071" s="3109"/>
      <c r="N8071" s="3109"/>
      <c r="P8071" s="2659"/>
    </row>
    <row r="8072" spans="12:16" s="3107" customFormat="1">
      <c r="L8072" s="3109"/>
      <c r="M8072" s="3109"/>
      <c r="N8072" s="3109"/>
      <c r="P8072" s="2659"/>
    </row>
    <row r="8073" spans="12:16" s="3107" customFormat="1">
      <c r="L8073" s="3109"/>
      <c r="M8073" s="3109"/>
      <c r="N8073" s="3109"/>
      <c r="P8073" s="2659"/>
    </row>
    <row r="8074" spans="12:16" s="3107" customFormat="1">
      <c r="L8074" s="3109"/>
      <c r="M8074" s="3109"/>
      <c r="N8074" s="3109"/>
      <c r="P8074" s="2659"/>
    </row>
    <row r="8075" spans="12:16" s="3107" customFormat="1">
      <c r="L8075" s="3109"/>
      <c r="M8075" s="3109"/>
      <c r="N8075" s="3109"/>
      <c r="P8075" s="2659"/>
    </row>
    <row r="8076" spans="12:16" s="3107" customFormat="1">
      <c r="L8076" s="3109"/>
      <c r="M8076" s="3109"/>
      <c r="N8076" s="3109"/>
      <c r="P8076" s="2659"/>
    </row>
    <row r="8077" spans="12:16" s="3107" customFormat="1">
      <c r="L8077" s="3109"/>
      <c r="M8077" s="3109"/>
      <c r="N8077" s="3109"/>
      <c r="P8077" s="2659"/>
    </row>
    <row r="8078" spans="12:16" s="3107" customFormat="1">
      <c r="L8078" s="3109"/>
      <c r="M8078" s="3109"/>
      <c r="N8078" s="3109"/>
      <c r="P8078" s="2659"/>
    </row>
    <row r="8079" spans="12:16" s="3107" customFormat="1">
      <c r="L8079" s="3109"/>
      <c r="M8079" s="3109"/>
      <c r="N8079" s="3109"/>
      <c r="P8079" s="2659"/>
    </row>
    <row r="8080" spans="12:16" s="3107" customFormat="1">
      <c r="L8080" s="3109"/>
      <c r="M8080" s="3109"/>
      <c r="N8080" s="3109"/>
      <c r="P8080" s="2659"/>
    </row>
    <row r="8081" spans="12:16" s="3107" customFormat="1">
      <c r="L8081" s="3109"/>
      <c r="M8081" s="3109"/>
      <c r="N8081" s="3109"/>
      <c r="P8081" s="2659"/>
    </row>
    <row r="8082" spans="12:16" s="3107" customFormat="1">
      <c r="L8082" s="3109"/>
      <c r="M8082" s="3109"/>
      <c r="N8082" s="3109"/>
      <c r="P8082" s="2659"/>
    </row>
    <row r="8083" spans="12:16" s="3107" customFormat="1">
      <c r="L8083" s="3109"/>
      <c r="M8083" s="3109"/>
      <c r="N8083" s="3109"/>
      <c r="P8083" s="2659"/>
    </row>
    <row r="8084" spans="12:16" s="3107" customFormat="1">
      <c r="L8084" s="3109"/>
      <c r="M8084" s="3109"/>
      <c r="N8084" s="3109"/>
      <c r="P8084" s="2659"/>
    </row>
    <row r="8085" spans="12:16" s="3107" customFormat="1">
      <c r="L8085" s="3109"/>
      <c r="M8085" s="3109"/>
      <c r="N8085" s="3109"/>
      <c r="P8085" s="2659"/>
    </row>
    <row r="8086" spans="12:16" s="3107" customFormat="1">
      <c r="L8086" s="3109"/>
      <c r="M8086" s="3109"/>
      <c r="N8086" s="3109"/>
      <c r="P8086" s="2659"/>
    </row>
    <row r="8087" spans="12:16" s="3107" customFormat="1">
      <c r="L8087" s="3109"/>
      <c r="M8087" s="3109"/>
      <c r="N8087" s="3109"/>
      <c r="P8087" s="2659"/>
    </row>
    <row r="8088" spans="12:16" s="3107" customFormat="1">
      <c r="L8088" s="3109"/>
      <c r="M8088" s="3109"/>
      <c r="N8088" s="3109"/>
      <c r="P8088" s="2659"/>
    </row>
    <row r="8089" spans="12:16" s="3107" customFormat="1">
      <c r="L8089" s="3109"/>
      <c r="M8089" s="3109"/>
      <c r="N8089" s="3109"/>
      <c r="P8089" s="2659"/>
    </row>
    <row r="8090" spans="12:16" s="3107" customFormat="1">
      <c r="L8090" s="3109"/>
      <c r="M8090" s="3109"/>
      <c r="N8090" s="3109"/>
      <c r="P8090" s="2659"/>
    </row>
    <row r="8091" spans="12:16" s="3107" customFormat="1">
      <c r="L8091" s="3109"/>
      <c r="M8091" s="3109"/>
      <c r="N8091" s="3109"/>
      <c r="P8091" s="2659"/>
    </row>
    <row r="8092" spans="12:16" s="3107" customFormat="1">
      <c r="L8092" s="3109"/>
      <c r="M8092" s="3109"/>
      <c r="N8092" s="3109"/>
      <c r="P8092" s="2659"/>
    </row>
    <row r="8093" spans="12:16" s="3107" customFormat="1">
      <c r="L8093" s="3109"/>
      <c r="M8093" s="3109"/>
      <c r="N8093" s="3109"/>
      <c r="P8093" s="2659"/>
    </row>
    <row r="8094" spans="12:16" s="3107" customFormat="1">
      <c r="L8094" s="3109"/>
      <c r="M8094" s="3109"/>
      <c r="N8094" s="3109"/>
      <c r="P8094" s="2659"/>
    </row>
    <row r="8095" spans="12:16" s="3107" customFormat="1">
      <c r="L8095" s="3109"/>
      <c r="M8095" s="3109"/>
      <c r="N8095" s="3109"/>
      <c r="P8095" s="2659"/>
    </row>
    <row r="8096" spans="12:16" s="3107" customFormat="1">
      <c r="L8096" s="3109"/>
      <c r="M8096" s="3109"/>
      <c r="N8096" s="3109"/>
      <c r="P8096" s="2659"/>
    </row>
    <row r="8097" spans="12:16" s="3107" customFormat="1">
      <c r="L8097" s="3109"/>
      <c r="M8097" s="3109"/>
      <c r="N8097" s="3109"/>
      <c r="P8097" s="2659"/>
    </row>
    <row r="8098" spans="12:16" s="3107" customFormat="1">
      <c r="L8098" s="3109"/>
      <c r="M8098" s="3109"/>
      <c r="N8098" s="3109"/>
      <c r="P8098" s="2659"/>
    </row>
    <row r="8099" spans="12:16" s="3107" customFormat="1">
      <c r="L8099" s="3109"/>
      <c r="M8099" s="3109"/>
      <c r="N8099" s="3109"/>
      <c r="P8099" s="2659"/>
    </row>
    <row r="8100" spans="12:16" s="3107" customFormat="1">
      <c r="L8100" s="3109"/>
      <c r="M8100" s="3109"/>
      <c r="N8100" s="3109"/>
      <c r="P8100" s="2659"/>
    </row>
    <row r="8101" spans="12:16" s="3107" customFormat="1">
      <c r="L8101" s="3109"/>
      <c r="M8101" s="3109"/>
      <c r="N8101" s="3109"/>
      <c r="P8101" s="2659"/>
    </row>
    <row r="8102" spans="12:16" s="3107" customFormat="1">
      <c r="L8102" s="3109"/>
      <c r="M8102" s="3109"/>
      <c r="N8102" s="3109"/>
      <c r="P8102" s="2659"/>
    </row>
    <row r="8103" spans="12:16" s="3107" customFormat="1">
      <c r="L8103" s="3109"/>
      <c r="M8103" s="3109"/>
      <c r="N8103" s="3109"/>
      <c r="P8103" s="2659"/>
    </row>
    <row r="8104" spans="12:16" s="3107" customFormat="1">
      <c r="L8104" s="3109"/>
      <c r="M8104" s="3109"/>
      <c r="N8104" s="3109"/>
      <c r="P8104" s="2659"/>
    </row>
    <row r="8105" spans="12:16" s="3107" customFormat="1">
      <c r="L8105" s="3109"/>
      <c r="M8105" s="3109"/>
      <c r="N8105" s="3109"/>
      <c r="P8105" s="2659"/>
    </row>
    <row r="8106" spans="12:16" s="3107" customFormat="1">
      <c r="L8106" s="3109"/>
      <c r="M8106" s="3109"/>
      <c r="N8106" s="3109"/>
      <c r="P8106" s="2659"/>
    </row>
    <row r="8107" spans="12:16" s="3107" customFormat="1">
      <c r="L8107" s="3109"/>
      <c r="M8107" s="3109"/>
      <c r="N8107" s="3109"/>
      <c r="P8107" s="2659"/>
    </row>
    <row r="8108" spans="12:16" s="3107" customFormat="1">
      <c r="L8108" s="3109"/>
      <c r="M8108" s="3109"/>
      <c r="N8108" s="3109"/>
      <c r="P8108" s="2659"/>
    </row>
    <row r="8109" spans="12:16" s="3107" customFormat="1">
      <c r="L8109" s="3109"/>
      <c r="M8109" s="3109"/>
      <c r="N8109" s="3109"/>
      <c r="P8109" s="2659"/>
    </row>
    <row r="8110" spans="12:16" s="3107" customFormat="1">
      <c r="L8110" s="3109"/>
      <c r="M8110" s="3109"/>
      <c r="N8110" s="3109"/>
      <c r="P8110" s="2659"/>
    </row>
    <row r="8111" spans="12:16" s="3107" customFormat="1">
      <c r="L8111" s="3109"/>
      <c r="M8111" s="3109"/>
      <c r="N8111" s="3109"/>
      <c r="P8111" s="2659"/>
    </row>
    <row r="8112" spans="12:16" s="3107" customFormat="1">
      <c r="L8112" s="3109"/>
      <c r="M8112" s="3109"/>
      <c r="N8112" s="3109"/>
      <c r="P8112" s="2659"/>
    </row>
    <row r="8113" spans="12:16" s="3107" customFormat="1">
      <c r="L8113" s="3109"/>
      <c r="M8113" s="3109"/>
      <c r="N8113" s="3109"/>
      <c r="P8113" s="2659"/>
    </row>
    <row r="8114" spans="12:16" s="3107" customFormat="1">
      <c r="L8114" s="3109"/>
      <c r="M8114" s="3109"/>
      <c r="N8114" s="3109"/>
      <c r="P8114" s="2659"/>
    </row>
    <row r="8115" spans="12:16" s="3107" customFormat="1">
      <c r="L8115" s="3109"/>
      <c r="M8115" s="3109"/>
      <c r="N8115" s="3109"/>
      <c r="P8115" s="2659"/>
    </row>
    <row r="8116" spans="12:16" s="3107" customFormat="1">
      <c r="L8116" s="3109"/>
      <c r="M8116" s="3109"/>
      <c r="N8116" s="3109"/>
      <c r="P8116" s="2659"/>
    </row>
    <row r="8117" spans="12:16" s="3107" customFormat="1">
      <c r="L8117" s="3109"/>
      <c r="M8117" s="3109"/>
      <c r="N8117" s="3109"/>
      <c r="P8117" s="2659"/>
    </row>
    <row r="8118" spans="12:16" s="3107" customFormat="1">
      <c r="L8118" s="3109"/>
      <c r="M8118" s="3109"/>
      <c r="N8118" s="3109"/>
      <c r="P8118" s="2659"/>
    </row>
    <row r="8119" spans="12:16" s="3107" customFormat="1">
      <c r="L8119" s="3109"/>
      <c r="M8119" s="3109"/>
      <c r="N8119" s="3109"/>
      <c r="P8119" s="2659"/>
    </row>
    <row r="8120" spans="12:16" s="3107" customFormat="1">
      <c r="L8120" s="3109"/>
      <c r="M8120" s="3109"/>
      <c r="N8120" s="3109"/>
      <c r="P8120" s="2659"/>
    </row>
    <row r="8121" spans="12:16" s="3107" customFormat="1">
      <c r="L8121" s="3109"/>
      <c r="M8121" s="3109"/>
      <c r="N8121" s="3109"/>
      <c r="P8121" s="2659"/>
    </row>
    <row r="8122" spans="12:16" s="3107" customFormat="1">
      <c r="L8122" s="3109"/>
      <c r="M8122" s="3109"/>
      <c r="N8122" s="3109"/>
      <c r="P8122" s="2659"/>
    </row>
    <row r="8123" spans="12:16" s="3107" customFormat="1">
      <c r="L8123" s="3109"/>
      <c r="M8123" s="3109"/>
      <c r="N8123" s="3109"/>
      <c r="P8123" s="2659"/>
    </row>
    <row r="8124" spans="12:16" s="3107" customFormat="1">
      <c r="L8124" s="3109"/>
      <c r="M8124" s="3109"/>
      <c r="N8124" s="3109"/>
      <c r="P8124" s="2659"/>
    </row>
    <row r="8125" spans="12:16" s="3107" customFormat="1">
      <c r="L8125" s="3109"/>
      <c r="M8125" s="3109"/>
      <c r="N8125" s="3109"/>
      <c r="P8125" s="2659"/>
    </row>
    <row r="8126" spans="12:16" s="3107" customFormat="1">
      <c r="L8126" s="3109"/>
      <c r="M8126" s="3109"/>
      <c r="N8126" s="3109"/>
      <c r="P8126" s="2659"/>
    </row>
    <row r="8127" spans="12:16" s="3107" customFormat="1">
      <c r="L8127" s="3109"/>
      <c r="M8127" s="3109"/>
      <c r="N8127" s="3109"/>
      <c r="P8127" s="2659"/>
    </row>
    <row r="8128" spans="12:16" s="3107" customFormat="1">
      <c r="L8128" s="3109"/>
      <c r="M8128" s="3109"/>
      <c r="N8128" s="3109"/>
      <c r="P8128" s="2659"/>
    </row>
    <row r="8129" spans="12:16" s="3107" customFormat="1">
      <c r="L8129" s="3109"/>
      <c r="M8129" s="3109"/>
      <c r="N8129" s="3109"/>
      <c r="P8129" s="2659"/>
    </row>
    <row r="8130" spans="12:16" s="3107" customFormat="1">
      <c r="L8130" s="3109"/>
      <c r="M8130" s="3109"/>
      <c r="N8130" s="3109"/>
      <c r="P8130" s="2659"/>
    </row>
    <row r="8131" spans="12:16" s="3107" customFormat="1">
      <c r="L8131" s="3109"/>
      <c r="M8131" s="3109"/>
      <c r="N8131" s="3109"/>
      <c r="P8131" s="2659"/>
    </row>
    <row r="8132" spans="12:16" s="3107" customFormat="1">
      <c r="L8132" s="3109"/>
      <c r="M8132" s="3109"/>
      <c r="N8132" s="3109"/>
      <c r="P8132" s="2659"/>
    </row>
    <row r="8133" spans="12:16" s="3107" customFormat="1">
      <c r="L8133" s="3109"/>
      <c r="M8133" s="3109"/>
      <c r="N8133" s="3109"/>
      <c r="P8133" s="2659"/>
    </row>
    <row r="8134" spans="12:16" s="3107" customFormat="1">
      <c r="L8134" s="3109"/>
      <c r="M8134" s="3109"/>
      <c r="N8134" s="3109"/>
      <c r="P8134" s="2659"/>
    </row>
    <row r="8135" spans="12:16" s="3107" customFormat="1">
      <c r="L8135" s="3109"/>
      <c r="M8135" s="3109"/>
      <c r="N8135" s="3109"/>
      <c r="P8135" s="2659"/>
    </row>
    <row r="8136" spans="12:16" s="3107" customFormat="1">
      <c r="L8136" s="3109"/>
      <c r="M8136" s="3109"/>
      <c r="N8136" s="3109"/>
      <c r="P8136" s="2659"/>
    </row>
    <row r="8137" spans="12:16" s="3107" customFormat="1">
      <c r="L8137" s="3109"/>
      <c r="M8137" s="3109"/>
      <c r="N8137" s="3109"/>
      <c r="P8137" s="2659"/>
    </row>
    <row r="8138" spans="12:16" s="3107" customFormat="1">
      <c r="L8138" s="3109"/>
      <c r="M8138" s="3109"/>
      <c r="N8138" s="3109"/>
      <c r="P8138" s="2659"/>
    </row>
    <row r="8139" spans="12:16" s="3107" customFormat="1">
      <c r="L8139" s="3109"/>
      <c r="M8139" s="3109"/>
      <c r="N8139" s="3109"/>
      <c r="P8139" s="2659"/>
    </row>
    <row r="8140" spans="12:16" s="3107" customFormat="1">
      <c r="L8140" s="3109"/>
      <c r="M8140" s="3109"/>
      <c r="N8140" s="3109"/>
      <c r="P8140" s="2659"/>
    </row>
    <row r="8141" spans="12:16" s="3107" customFormat="1">
      <c r="L8141" s="3109"/>
      <c r="M8141" s="3109"/>
      <c r="N8141" s="3109"/>
      <c r="P8141" s="2659"/>
    </row>
    <row r="8142" spans="12:16" s="3107" customFormat="1">
      <c r="L8142" s="3109"/>
      <c r="M8142" s="3109"/>
      <c r="N8142" s="3109"/>
      <c r="P8142" s="2659"/>
    </row>
    <row r="8143" spans="12:16" s="3107" customFormat="1">
      <c r="L8143" s="3109"/>
      <c r="M8143" s="3109"/>
      <c r="N8143" s="3109"/>
      <c r="P8143" s="2659"/>
    </row>
    <row r="8144" spans="12:16" s="3107" customFormat="1">
      <c r="L8144" s="3109"/>
      <c r="M8144" s="3109"/>
      <c r="N8144" s="3109"/>
      <c r="P8144" s="2659"/>
    </row>
    <row r="8145" spans="12:16" s="3107" customFormat="1">
      <c r="L8145" s="3109"/>
      <c r="M8145" s="3109"/>
      <c r="N8145" s="3109"/>
      <c r="P8145" s="2659"/>
    </row>
    <row r="8146" spans="12:16" s="3107" customFormat="1">
      <c r="L8146" s="3109"/>
      <c r="M8146" s="3109"/>
      <c r="N8146" s="3109"/>
      <c r="P8146" s="2659"/>
    </row>
    <row r="8147" spans="12:16" s="3107" customFormat="1">
      <c r="L8147" s="3109"/>
      <c r="M8147" s="3109"/>
      <c r="N8147" s="3109"/>
      <c r="P8147" s="2659"/>
    </row>
    <row r="8148" spans="12:16" s="3107" customFormat="1">
      <c r="L8148" s="3109"/>
      <c r="M8148" s="3109"/>
      <c r="N8148" s="3109"/>
      <c r="P8148" s="2659"/>
    </row>
    <row r="8149" spans="12:16" s="3107" customFormat="1">
      <c r="L8149" s="3109"/>
      <c r="M8149" s="3109"/>
      <c r="N8149" s="3109"/>
      <c r="P8149" s="2659"/>
    </row>
    <row r="8150" spans="12:16" s="3107" customFormat="1">
      <c r="L8150" s="3109"/>
      <c r="M8150" s="3109"/>
      <c r="N8150" s="3109"/>
      <c r="P8150" s="2659"/>
    </row>
    <row r="8151" spans="12:16" s="3107" customFormat="1">
      <c r="L8151" s="3109"/>
      <c r="M8151" s="3109"/>
      <c r="N8151" s="3109"/>
      <c r="P8151" s="2659"/>
    </row>
    <row r="8152" spans="12:16" s="3107" customFormat="1">
      <c r="L8152" s="3109"/>
      <c r="M8152" s="3109"/>
      <c r="N8152" s="3109"/>
      <c r="P8152" s="2659"/>
    </row>
    <row r="8153" spans="12:16" s="3107" customFormat="1">
      <c r="L8153" s="3109"/>
      <c r="M8153" s="3109"/>
      <c r="N8153" s="3109"/>
      <c r="P8153" s="2659"/>
    </row>
    <row r="8154" spans="12:16" s="3107" customFormat="1">
      <c r="L8154" s="3109"/>
      <c r="M8154" s="3109"/>
      <c r="N8154" s="3109"/>
      <c r="P8154" s="2659"/>
    </row>
    <row r="8155" spans="12:16" s="3107" customFormat="1">
      <c r="L8155" s="3109"/>
      <c r="M8155" s="3109"/>
      <c r="N8155" s="3109"/>
      <c r="P8155" s="2659"/>
    </row>
    <row r="8156" spans="12:16" s="3107" customFormat="1">
      <c r="L8156" s="3109"/>
      <c r="M8156" s="3109"/>
      <c r="N8156" s="3109"/>
      <c r="P8156" s="2659"/>
    </row>
    <row r="8157" spans="12:16" s="3107" customFormat="1">
      <c r="L8157" s="3109"/>
      <c r="M8157" s="3109"/>
      <c r="N8157" s="3109"/>
      <c r="P8157" s="2659"/>
    </row>
    <row r="8158" spans="12:16" s="3107" customFormat="1">
      <c r="L8158" s="3109"/>
      <c r="M8158" s="3109"/>
      <c r="N8158" s="3109"/>
      <c r="P8158" s="2659"/>
    </row>
    <row r="8159" spans="12:16" s="3107" customFormat="1">
      <c r="L8159" s="3109"/>
      <c r="M8159" s="3109"/>
      <c r="N8159" s="3109"/>
      <c r="P8159" s="2659"/>
    </row>
    <row r="8160" spans="12:16" s="3107" customFormat="1">
      <c r="L8160" s="3109"/>
      <c r="M8160" s="3109"/>
      <c r="N8160" s="3109"/>
      <c r="P8160" s="2659"/>
    </row>
    <row r="8161" spans="12:16" s="3107" customFormat="1">
      <c r="L8161" s="3109"/>
      <c r="M8161" s="3109"/>
      <c r="N8161" s="3109"/>
      <c r="P8161" s="2659"/>
    </row>
    <row r="8162" spans="12:16" s="3107" customFormat="1">
      <c r="L8162" s="3109"/>
      <c r="M8162" s="3109"/>
      <c r="N8162" s="3109"/>
      <c r="P8162" s="2659"/>
    </row>
    <row r="8163" spans="12:16" s="3107" customFormat="1">
      <c r="L8163" s="3109"/>
      <c r="M8163" s="3109"/>
      <c r="N8163" s="3109"/>
      <c r="P8163" s="2659"/>
    </row>
    <row r="8164" spans="12:16" s="3107" customFormat="1">
      <c r="L8164" s="3109"/>
      <c r="M8164" s="3109"/>
      <c r="N8164" s="3109"/>
      <c r="P8164" s="2659"/>
    </row>
    <row r="8165" spans="12:16" s="3107" customFormat="1">
      <c r="L8165" s="3109"/>
      <c r="M8165" s="3109"/>
      <c r="N8165" s="3109"/>
      <c r="P8165" s="2659"/>
    </row>
    <row r="8166" spans="12:16" s="3107" customFormat="1">
      <c r="L8166" s="3109"/>
      <c r="M8166" s="3109"/>
      <c r="N8166" s="3109"/>
      <c r="P8166" s="2659"/>
    </row>
    <row r="8167" spans="12:16" s="3107" customFormat="1">
      <c r="L8167" s="3109"/>
      <c r="M8167" s="3109"/>
      <c r="N8167" s="3109"/>
      <c r="P8167" s="2659"/>
    </row>
    <row r="8168" spans="12:16" s="3107" customFormat="1">
      <c r="L8168" s="3109"/>
      <c r="M8168" s="3109"/>
      <c r="N8168" s="3109"/>
      <c r="P8168" s="2659"/>
    </row>
    <row r="8169" spans="12:16" s="3107" customFormat="1">
      <c r="L8169" s="3109"/>
      <c r="M8169" s="3109"/>
      <c r="N8169" s="3109"/>
      <c r="P8169" s="2659"/>
    </row>
    <row r="8170" spans="12:16" s="3107" customFormat="1">
      <c r="L8170" s="3109"/>
      <c r="M8170" s="3109"/>
      <c r="N8170" s="3109"/>
      <c r="P8170" s="2659"/>
    </row>
    <row r="8171" spans="12:16" s="3107" customFormat="1">
      <c r="L8171" s="3109"/>
      <c r="M8171" s="3109"/>
      <c r="N8171" s="3109"/>
      <c r="P8171" s="2659"/>
    </row>
    <row r="8172" spans="12:16" s="3107" customFormat="1">
      <c r="L8172" s="3109"/>
      <c r="M8172" s="3109"/>
      <c r="N8172" s="3109"/>
      <c r="P8172" s="2659"/>
    </row>
    <row r="8173" spans="12:16" s="3107" customFormat="1">
      <c r="L8173" s="3109"/>
      <c r="M8173" s="3109"/>
      <c r="N8173" s="3109"/>
      <c r="P8173" s="2659"/>
    </row>
    <row r="8174" spans="12:16" s="3107" customFormat="1">
      <c r="L8174" s="3109"/>
      <c r="M8174" s="3109"/>
      <c r="N8174" s="3109"/>
      <c r="P8174" s="2659"/>
    </row>
    <row r="8175" spans="12:16" s="3107" customFormat="1">
      <c r="L8175" s="3109"/>
      <c r="M8175" s="3109"/>
      <c r="N8175" s="3109"/>
      <c r="P8175" s="2659"/>
    </row>
    <row r="8176" spans="12:16" s="3107" customFormat="1">
      <c r="L8176" s="3109"/>
      <c r="M8176" s="3109"/>
      <c r="N8176" s="3109"/>
      <c r="P8176" s="2659"/>
    </row>
    <row r="8177" spans="12:16" s="3107" customFormat="1">
      <c r="L8177" s="3109"/>
      <c r="M8177" s="3109"/>
      <c r="N8177" s="3109"/>
      <c r="P8177" s="2659"/>
    </row>
    <row r="8178" spans="12:16" s="3107" customFormat="1">
      <c r="L8178" s="3109"/>
      <c r="M8178" s="3109"/>
      <c r="N8178" s="3109"/>
      <c r="P8178" s="2659"/>
    </row>
    <row r="8179" spans="12:16" s="3107" customFormat="1">
      <c r="L8179" s="3109"/>
      <c r="M8179" s="3109"/>
      <c r="N8179" s="3109"/>
      <c r="P8179" s="2659"/>
    </row>
    <row r="8180" spans="12:16" s="3107" customFormat="1">
      <c r="L8180" s="3109"/>
      <c r="M8180" s="3109"/>
      <c r="N8180" s="3109"/>
      <c r="P8180" s="2659"/>
    </row>
    <row r="8181" spans="12:16" s="3107" customFormat="1">
      <c r="L8181" s="3109"/>
      <c r="M8181" s="3109"/>
      <c r="N8181" s="3109"/>
      <c r="P8181" s="2659"/>
    </row>
    <row r="8182" spans="12:16" s="3107" customFormat="1">
      <c r="L8182" s="3109"/>
      <c r="M8182" s="3109"/>
      <c r="N8182" s="3109"/>
      <c r="P8182" s="2659"/>
    </row>
    <row r="8183" spans="12:16" s="3107" customFormat="1">
      <c r="L8183" s="3109"/>
      <c r="M8183" s="3109"/>
      <c r="N8183" s="3109"/>
      <c r="P8183" s="2659"/>
    </row>
    <row r="8184" spans="12:16" s="3107" customFormat="1">
      <c r="L8184" s="3109"/>
      <c r="M8184" s="3109"/>
      <c r="N8184" s="3109"/>
      <c r="P8184" s="2659"/>
    </row>
    <row r="8185" spans="12:16" s="3107" customFormat="1">
      <c r="L8185" s="3109"/>
      <c r="M8185" s="3109"/>
      <c r="N8185" s="3109"/>
      <c r="P8185" s="2659"/>
    </row>
    <row r="8186" spans="12:16" s="3107" customFormat="1">
      <c r="L8186" s="3109"/>
      <c r="M8186" s="3109"/>
      <c r="N8186" s="3109"/>
      <c r="P8186" s="2659"/>
    </row>
    <row r="8187" spans="12:16" s="3107" customFormat="1">
      <c r="L8187" s="3109"/>
      <c r="M8187" s="3109"/>
      <c r="N8187" s="3109"/>
      <c r="P8187" s="2659"/>
    </row>
    <row r="8188" spans="12:16" s="3107" customFormat="1">
      <c r="L8188" s="3109"/>
      <c r="M8188" s="3109"/>
      <c r="N8188" s="3109"/>
      <c r="P8188" s="2659"/>
    </row>
    <row r="8189" spans="12:16" s="3107" customFormat="1">
      <c r="L8189" s="3109"/>
      <c r="M8189" s="3109"/>
      <c r="N8189" s="3109"/>
      <c r="P8189" s="2659"/>
    </row>
    <row r="8190" spans="12:16" s="3107" customFormat="1">
      <c r="L8190" s="3109"/>
      <c r="M8190" s="3109"/>
      <c r="N8190" s="3109"/>
      <c r="P8190" s="2659"/>
    </row>
    <row r="8191" spans="12:16" s="3107" customFormat="1">
      <c r="L8191" s="3109"/>
      <c r="M8191" s="3109"/>
      <c r="N8191" s="3109"/>
      <c r="P8191" s="2659"/>
    </row>
    <row r="8192" spans="12:16" s="3107" customFormat="1">
      <c r="L8192" s="3109"/>
      <c r="M8192" s="3109"/>
      <c r="N8192" s="3109"/>
      <c r="P8192" s="2659"/>
    </row>
    <row r="8193" spans="12:16" s="3107" customFormat="1">
      <c r="L8193" s="3109"/>
      <c r="M8193" s="3109"/>
      <c r="N8193" s="3109"/>
      <c r="P8193" s="2659"/>
    </row>
    <row r="8194" spans="12:16" s="3107" customFormat="1">
      <c r="L8194" s="3109"/>
      <c r="M8194" s="3109"/>
      <c r="N8194" s="3109"/>
      <c r="P8194" s="2659"/>
    </row>
    <row r="8195" spans="12:16" s="3107" customFormat="1">
      <c r="L8195" s="3109"/>
      <c r="M8195" s="3109"/>
      <c r="N8195" s="3109"/>
      <c r="P8195" s="2659"/>
    </row>
    <row r="8196" spans="12:16" s="3107" customFormat="1">
      <c r="L8196" s="3109"/>
      <c r="M8196" s="3109"/>
      <c r="N8196" s="3109"/>
      <c r="P8196" s="2659"/>
    </row>
    <row r="8197" spans="12:16" s="3107" customFormat="1">
      <c r="L8197" s="3109"/>
      <c r="M8197" s="3109"/>
      <c r="N8197" s="3109"/>
      <c r="P8197" s="2659"/>
    </row>
    <row r="8198" spans="12:16" s="3107" customFormat="1">
      <c r="L8198" s="3109"/>
      <c r="M8198" s="3109"/>
      <c r="N8198" s="3109"/>
      <c r="P8198" s="2659"/>
    </row>
    <row r="8199" spans="12:16" s="3107" customFormat="1">
      <c r="L8199" s="3109"/>
      <c r="M8199" s="3109"/>
      <c r="N8199" s="3109"/>
      <c r="P8199" s="2659"/>
    </row>
    <row r="8200" spans="12:16" s="3107" customFormat="1">
      <c r="L8200" s="3109"/>
      <c r="M8200" s="3109"/>
      <c r="N8200" s="3109"/>
      <c r="P8200" s="2659"/>
    </row>
    <row r="8201" spans="12:16" s="3107" customFormat="1">
      <c r="L8201" s="3109"/>
      <c r="M8201" s="3109"/>
      <c r="N8201" s="3109"/>
      <c r="P8201" s="2659"/>
    </row>
    <row r="8202" spans="12:16" s="3107" customFormat="1">
      <c r="L8202" s="3109"/>
      <c r="M8202" s="3109"/>
      <c r="N8202" s="3109"/>
      <c r="P8202" s="2659"/>
    </row>
    <row r="8203" spans="12:16" s="3107" customFormat="1">
      <c r="L8203" s="3109"/>
      <c r="M8203" s="3109"/>
      <c r="N8203" s="3109"/>
      <c r="P8203" s="2659"/>
    </row>
    <row r="8204" spans="12:16" s="3107" customFormat="1">
      <c r="L8204" s="3109"/>
      <c r="M8204" s="3109"/>
      <c r="N8204" s="3109"/>
      <c r="P8204" s="2659"/>
    </row>
    <row r="8205" spans="12:16" s="3107" customFormat="1">
      <c r="L8205" s="3109"/>
      <c r="M8205" s="3109"/>
      <c r="N8205" s="3109"/>
      <c r="P8205" s="2659"/>
    </row>
    <row r="8206" spans="12:16" s="3107" customFormat="1">
      <c r="L8206" s="3109"/>
      <c r="M8206" s="3109"/>
      <c r="N8206" s="3109"/>
      <c r="P8206" s="2659"/>
    </row>
    <row r="8207" spans="12:16" s="3107" customFormat="1">
      <c r="L8207" s="3109"/>
      <c r="M8207" s="3109"/>
      <c r="N8207" s="3109"/>
      <c r="P8207" s="2659"/>
    </row>
    <row r="8208" spans="12:16" s="3107" customFormat="1">
      <c r="L8208" s="3109"/>
      <c r="M8208" s="3109"/>
      <c r="N8208" s="3109"/>
      <c r="P8208" s="2659"/>
    </row>
    <row r="8209" spans="12:16" s="3107" customFormat="1">
      <c r="L8209" s="3109"/>
      <c r="M8209" s="3109"/>
      <c r="N8209" s="3109"/>
      <c r="P8209" s="2659"/>
    </row>
    <row r="8210" spans="12:16" s="3107" customFormat="1">
      <c r="L8210" s="3109"/>
      <c r="M8210" s="3109"/>
      <c r="N8210" s="3109"/>
      <c r="P8210" s="2659"/>
    </row>
    <row r="8211" spans="12:16" s="3107" customFormat="1">
      <c r="L8211" s="3109"/>
      <c r="M8211" s="3109"/>
      <c r="N8211" s="3109"/>
      <c r="P8211" s="2659"/>
    </row>
    <row r="8212" spans="12:16" s="3107" customFormat="1">
      <c r="L8212" s="3109"/>
      <c r="M8212" s="3109"/>
      <c r="N8212" s="3109"/>
      <c r="P8212" s="2659"/>
    </row>
    <row r="8213" spans="12:16" s="3107" customFormat="1">
      <c r="L8213" s="3109"/>
      <c r="M8213" s="3109"/>
      <c r="N8213" s="3109"/>
      <c r="P8213" s="2659"/>
    </row>
    <row r="8214" spans="12:16" s="3107" customFormat="1">
      <c r="L8214" s="3109"/>
      <c r="M8214" s="3109"/>
      <c r="N8214" s="3109"/>
      <c r="P8214" s="2659"/>
    </row>
    <row r="8215" spans="12:16" s="3107" customFormat="1">
      <c r="L8215" s="3109"/>
      <c r="M8215" s="3109"/>
      <c r="N8215" s="3109"/>
      <c r="P8215" s="2659"/>
    </row>
    <row r="8216" spans="12:16" s="3107" customFormat="1">
      <c r="L8216" s="3109"/>
      <c r="M8216" s="3109"/>
      <c r="N8216" s="3109"/>
      <c r="P8216" s="2659"/>
    </row>
    <row r="8217" spans="12:16" s="3107" customFormat="1">
      <c r="L8217" s="3109"/>
      <c r="M8217" s="3109"/>
      <c r="N8217" s="3109"/>
      <c r="P8217" s="2659"/>
    </row>
    <row r="8218" spans="12:16" s="3107" customFormat="1">
      <c r="L8218" s="3109"/>
      <c r="M8218" s="3109"/>
      <c r="N8218" s="3109"/>
      <c r="P8218" s="2659"/>
    </row>
    <row r="8219" spans="12:16" s="3107" customFormat="1">
      <c r="L8219" s="3109"/>
      <c r="M8219" s="3109"/>
      <c r="N8219" s="3109"/>
      <c r="P8219" s="2659"/>
    </row>
    <row r="8220" spans="12:16" s="3107" customFormat="1">
      <c r="L8220" s="3109"/>
      <c r="M8220" s="3109"/>
      <c r="N8220" s="3109"/>
      <c r="P8220" s="2659"/>
    </row>
    <row r="8221" spans="12:16" s="3107" customFormat="1">
      <c r="L8221" s="3109"/>
      <c r="M8221" s="3109"/>
      <c r="N8221" s="3109"/>
      <c r="P8221" s="2659"/>
    </row>
    <row r="8222" spans="12:16" s="3107" customFormat="1">
      <c r="L8222" s="3109"/>
      <c r="M8222" s="3109"/>
      <c r="N8222" s="3109"/>
      <c r="P8222" s="2659"/>
    </row>
    <row r="8223" spans="12:16" s="3107" customFormat="1">
      <c r="L8223" s="3109"/>
      <c r="M8223" s="3109"/>
      <c r="N8223" s="3109"/>
      <c r="P8223" s="2659"/>
    </row>
    <row r="8224" spans="12:16" s="3107" customFormat="1">
      <c r="L8224" s="3109"/>
      <c r="M8224" s="3109"/>
      <c r="N8224" s="3109"/>
      <c r="P8224" s="2659"/>
    </row>
    <row r="8225" spans="12:16" s="3107" customFormat="1">
      <c r="L8225" s="3109"/>
      <c r="M8225" s="3109"/>
      <c r="N8225" s="3109"/>
      <c r="P8225" s="2659"/>
    </row>
    <row r="8226" spans="12:16" s="3107" customFormat="1">
      <c r="L8226" s="3109"/>
      <c r="M8226" s="3109"/>
      <c r="N8226" s="3109"/>
      <c r="P8226" s="2659"/>
    </row>
    <row r="8227" spans="12:16" s="3107" customFormat="1">
      <c r="L8227" s="3109"/>
      <c r="M8227" s="3109"/>
      <c r="N8227" s="3109"/>
      <c r="P8227" s="2659"/>
    </row>
    <row r="8228" spans="12:16" s="3107" customFormat="1">
      <c r="L8228" s="3109"/>
      <c r="M8228" s="3109"/>
      <c r="N8228" s="3109"/>
      <c r="P8228" s="2659"/>
    </row>
    <row r="8229" spans="12:16" s="3107" customFormat="1">
      <c r="L8229" s="3109"/>
      <c r="M8229" s="3109"/>
      <c r="N8229" s="3109"/>
      <c r="P8229" s="2659"/>
    </row>
    <row r="8230" spans="12:16" s="3107" customFormat="1">
      <c r="L8230" s="3109"/>
      <c r="M8230" s="3109"/>
      <c r="N8230" s="3109"/>
      <c r="P8230" s="2659"/>
    </row>
    <row r="8231" spans="12:16" s="3107" customFormat="1">
      <c r="L8231" s="3109"/>
      <c r="M8231" s="3109"/>
      <c r="N8231" s="3109"/>
      <c r="P8231" s="2659"/>
    </row>
    <row r="8232" spans="12:16" s="3107" customFormat="1">
      <c r="L8232" s="3109"/>
      <c r="M8232" s="3109"/>
      <c r="N8232" s="3109"/>
      <c r="P8232" s="2659"/>
    </row>
    <row r="8233" spans="12:16" s="3107" customFormat="1">
      <c r="L8233" s="3109"/>
      <c r="M8233" s="3109"/>
      <c r="N8233" s="3109"/>
      <c r="P8233" s="2659"/>
    </row>
    <row r="8234" spans="12:16" s="3107" customFormat="1">
      <c r="L8234" s="3109"/>
      <c r="M8234" s="3109"/>
      <c r="N8234" s="3109"/>
      <c r="P8234" s="2659"/>
    </row>
    <row r="8235" spans="12:16" s="3107" customFormat="1">
      <c r="L8235" s="3109"/>
      <c r="M8235" s="3109"/>
      <c r="N8235" s="3109"/>
      <c r="P8235" s="2659"/>
    </row>
    <row r="8236" spans="12:16" s="3107" customFormat="1">
      <c r="L8236" s="3109"/>
      <c r="M8236" s="3109"/>
      <c r="N8236" s="3109"/>
      <c r="P8236" s="2659"/>
    </row>
    <row r="8237" spans="12:16" s="3107" customFormat="1">
      <c r="L8237" s="3109"/>
      <c r="M8237" s="3109"/>
      <c r="N8237" s="3109"/>
      <c r="P8237" s="2659"/>
    </row>
    <row r="8238" spans="12:16" s="3107" customFormat="1">
      <c r="L8238" s="3109"/>
      <c r="M8238" s="3109"/>
      <c r="N8238" s="3109"/>
      <c r="P8238" s="2659"/>
    </row>
    <row r="8239" spans="12:16" s="3107" customFormat="1">
      <c r="L8239" s="3109"/>
      <c r="M8239" s="3109"/>
      <c r="N8239" s="3109"/>
      <c r="P8239" s="2659"/>
    </row>
    <row r="8240" spans="12:16" s="3107" customFormat="1">
      <c r="L8240" s="3109"/>
      <c r="M8240" s="3109"/>
      <c r="N8240" s="3109"/>
      <c r="P8240" s="2659"/>
    </row>
    <row r="8241" spans="12:16" s="3107" customFormat="1">
      <c r="L8241" s="3109"/>
      <c r="M8241" s="3109"/>
      <c r="N8241" s="3109"/>
      <c r="P8241" s="2659"/>
    </row>
    <row r="8242" spans="12:16" s="3107" customFormat="1">
      <c r="L8242" s="3109"/>
      <c r="M8242" s="3109"/>
      <c r="N8242" s="3109"/>
      <c r="P8242" s="2659"/>
    </row>
    <row r="8243" spans="12:16" s="3107" customFormat="1">
      <c r="L8243" s="3109"/>
      <c r="M8243" s="3109"/>
      <c r="N8243" s="3109"/>
      <c r="P8243" s="2659"/>
    </row>
    <row r="8244" spans="12:16" s="3107" customFormat="1">
      <c r="L8244" s="3109"/>
      <c r="M8244" s="3109"/>
      <c r="N8244" s="3109"/>
      <c r="P8244" s="2659"/>
    </row>
    <row r="8245" spans="12:16" s="3107" customFormat="1">
      <c r="L8245" s="3109"/>
      <c r="M8245" s="3109"/>
      <c r="N8245" s="3109"/>
      <c r="P8245" s="2659"/>
    </row>
    <row r="8246" spans="12:16" s="3107" customFormat="1">
      <c r="L8246" s="3109"/>
      <c r="M8246" s="3109"/>
      <c r="N8246" s="3109"/>
      <c r="P8246" s="2659"/>
    </row>
    <row r="8247" spans="12:16" s="3107" customFormat="1">
      <c r="L8247" s="3109"/>
      <c r="M8247" s="3109"/>
      <c r="N8247" s="3109"/>
      <c r="P8247" s="2659"/>
    </row>
    <row r="8248" spans="12:16" s="3107" customFormat="1">
      <c r="L8248" s="3109"/>
      <c r="M8248" s="3109"/>
      <c r="N8248" s="3109"/>
      <c r="P8248" s="2659"/>
    </row>
    <row r="8249" spans="12:16" s="3107" customFormat="1">
      <c r="L8249" s="3109"/>
      <c r="M8249" s="3109"/>
      <c r="N8249" s="3109"/>
      <c r="P8249" s="2659"/>
    </row>
    <row r="8250" spans="12:16" s="3107" customFormat="1">
      <c r="L8250" s="3109"/>
      <c r="M8250" s="3109"/>
      <c r="N8250" s="3109"/>
      <c r="P8250" s="2659"/>
    </row>
    <row r="8251" spans="12:16" s="3107" customFormat="1">
      <c r="L8251" s="3109"/>
      <c r="M8251" s="3109"/>
      <c r="N8251" s="3109"/>
      <c r="P8251" s="2659"/>
    </row>
    <row r="8252" spans="12:16" s="3107" customFormat="1">
      <c r="L8252" s="3109"/>
      <c r="M8252" s="3109"/>
      <c r="N8252" s="3109"/>
      <c r="P8252" s="2659"/>
    </row>
    <row r="8253" spans="12:16" s="3107" customFormat="1">
      <c r="L8253" s="3109"/>
      <c r="M8253" s="3109"/>
      <c r="N8253" s="3109"/>
      <c r="P8253" s="2659"/>
    </row>
    <row r="8254" spans="12:16" s="3107" customFormat="1">
      <c r="L8254" s="3109"/>
      <c r="M8254" s="3109"/>
      <c r="N8254" s="3109"/>
      <c r="P8254" s="2659"/>
    </row>
    <row r="8255" spans="12:16" s="3107" customFormat="1">
      <c r="L8255" s="3109"/>
      <c r="M8255" s="3109"/>
      <c r="N8255" s="3109"/>
      <c r="P8255" s="2659"/>
    </row>
    <row r="8256" spans="12:16" s="3107" customFormat="1">
      <c r="L8256" s="3109"/>
      <c r="M8256" s="3109"/>
      <c r="N8256" s="3109"/>
      <c r="P8256" s="2659"/>
    </row>
    <row r="8257" spans="12:16" s="3107" customFormat="1">
      <c r="L8257" s="3109"/>
      <c r="M8257" s="3109"/>
      <c r="N8257" s="3109"/>
      <c r="P8257" s="2659"/>
    </row>
    <row r="8258" spans="12:16" s="3107" customFormat="1">
      <c r="L8258" s="3109"/>
      <c r="M8258" s="3109"/>
      <c r="N8258" s="3109"/>
      <c r="P8258" s="2659"/>
    </row>
    <row r="8259" spans="12:16" s="3107" customFormat="1">
      <c r="L8259" s="3109"/>
      <c r="M8259" s="3109"/>
      <c r="N8259" s="3109"/>
      <c r="P8259" s="2659"/>
    </row>
    <row r="8260" spans="12:16" s="3107" customFormat="1">
      <c r="L8260" s="3109"/>
      <c r="M8260" s="3109"/>
      <c r="N8260" s="3109"/>
      <c r="P8260" s="2659"/>
    </row>
    <row r="8261" spans="12:16" s="3107" customFormat="1">
      <c r="L8261" s="3109"/>
      <c r="M8261" s="3109"/>
      <c r="N8261" s="3109"/>
      <c r="P8261" s="2659"/>
    </row>
    <row r="8262" spans="12:16" s="3107" customFormat="1">
      <c r="L8262" s="3109"/>
      <c r="M8262" s="3109"/>
      <c r="N8262" s="3109"/>
      <c r="P8262" s="2659"/>
    </row>
    <row r="8263" spans="12:16" s="3107" customFormat="1">
      <c r="L8263" s="3109"/>
      <c r="M8263" s="3109"/>
      <c r="N8263" s="3109"/>
      <c r="P8263" s="2659"/>
    </row>
    <row r="8264" spans="12:16" s="3107" customFormat="1">
      <c r="L8264" s="3109"/>
      <c r="M8264" s="3109"/>
      <c r="N8264" s="3109"/>
      <c r="P8264" s="2659"/>
    </row>
    <row r="8265" spans="12:16" s="3107" customFormat="1">
      <c r="L8265" s="3109"/>
      <c r="M8265" s="3109"/>
      <c r="N8265" s="3109"/>
      <c r="P8265" s="2659"/>
    </row>
    <row r="8266" spans="12:16" s="3107" customFormat="1">
      <c r="L8266" s="3109"/>
      <c r="M8266" s="3109"/>
      <c r="N8266" s="3109"/>
      <c r="P8266" s="2659"/>
    </row>
    <row r="8267" spans="12:16" s="3107" customFormat="1">
      <c r="L8267" s="3109"/>
      <c r="M8267" s="3109"/>
      <c r="N8267" s="3109"/>
      <c r="P8267" s="2659"/>
    </row>
    <row r="8268" spans="12:16" s="3107" customFormat="1">
      <c r="L8268" s="3109"/>
      <c r="M8268" s="3109"/>
      <c r="N8268" s="3109"/>
      <c r="P8268" s="2659"/>
    </row>
    <row r="8269" spans="12:16" s="3107" customFormat="1">
      <c r="L8269" s="3109"/>
      <c r="M8269" s="3109"/>
      <c r="N8269" s="3109"/>
      <c r="P8269" s="2659"/>
    </row>
    <row r="8270" spans="12:16" s="3107" customFormat="1">
      <c r="L8270" s="3109"/>
      <c r="M8270" s="3109"/>
      <c r="N8270" s="3109"/>
      <c r="P8270" s="2659"/>
    </row>
    <row r="8271" spans="12:16" s="3107" customFormat="1">
      <c r="L8271" s="3109"/>
      <c r="M8271" s="3109"/>
      <c r="N8271" s="3109"/>
      <c r="P8271" s="2659"/>
    </row>
    <row r="8272" spans="12:16" s="3107" customFormat="1">
      <c r="L8272" s="3109"/>
      <c r="M8272" s="3109"/>
      <c r="N8272" s="3109"/>
      <c r="P8272" s="2659"/>
    </row>
    <row r="8273" spans="12:16" s="3107" customFormat="1">
      <c r="L8273" s="3109"/>
      <c r="M8273" s="3109"/>
      <c r="N8273" s="3109"/>
      <c r="P8273" s="2659"/>
    </row>
    <row r="8274" spans="12:16" s="3107" customFormat="1">
      <c r="L8274" s="3109"/>
      <c r="M8274" s="3109"/>
      <c r="N8274" s="3109"/>
      <c r="P8274" s="2659"/>
    </row>
    <row r="8275" spans="12:16" s="3107" customFormat="1">
      <c r="L8275" s="3109"/>
      <c r="M8275" s="3109"/>
      <c r="N8275" s="3109"/>
      <c r="P8275" s="2659"/>
    </row>
    <row r="8276" spans="12:16" s="3107" customFormat="1">
      <c r="L8276" s="3109"/>
      <c r="M8276" s="3109"/>
      <c r="N8276" s="3109"/>
      <c r="P8276" s="2659"/>
    </row>
    <row r="8277" spans="12:16" s="3107" customFormat="1">
      <c r="L8277" s="3109"/>
      <c r="M8277" s="3109"/>
      <c r="N8277" s="3109"/>
      <c r="P8277" s="2659"/>
    </row>
    <row r="8278" spans="12:16" s="3107" customFormat="1">
      <c r="L8278" s="3109"/>
      <c r="M8278" s="3109"/>
      <c r="N8278" s="3109"/>
      <c r="P8278" s="2659"/>
    </row>
    <row r="8279" spans="12:16" s="3107" customFormat="1">
      <c r="L8279" s="3109"/>
      <c r="M8279" s="3109"/>
      <c r="N8279" s="3109"/>
      <c r="P8279" s="2659"/>
    </row>
    <row r="8280" spans="12:16" s="3107" customFormat="1">
      <c r="L8280" s="3109"/>
      <c r="M8280" s="3109"/>
      <c r="N8280" s="3109"/>
      <c r="P8280" s="2659"/>
    </row>
    <row r="8281" spans="12:16" s="3107" customFormat="1">
      <c r="L8281" s="3109"/>
      <c r="M8281" s="3109"/>
      <c r="N8281" s="3109"/>
      <c r="P8281" s="2659"/>
    </row>
    <row r="8282" spans="12:16" s="3107" customFormat="1">
      <c r="L8282" s="3109"/>
      <c r="M8282" s="3109"/>
      <c r="N8282" s="3109"/>
      <c r="P8282" s="2659"/>
    </row>
    <row r="8283" spans="12:16" s="3107" customFormat="1">
      <c r="L8283" s="3109"/>
      <c r="M8283" s="3109"/>
      <c r="N8283" s="3109"/>
      <c r="P8283" s="2659"/>
    </row>
    <row r="8284" spans="12:16" s="3107" customFormat="1">
      <c r="L8284" s="3109"/>
      <c r="M8284" s="3109"/>
      <c r="N8284" s="3109"/>
      <c r="P8284" s="2659"/>
    </row>
    <row r="8285" spans="12:16" s="3107" customFormat="1">
      <c r="L8285" s="3109"/>
      <c r="M8285" s="3109"/>
      <c r="N8285" s="3109"/>
      <c r="P8285" s="2659"/>
    </row>
    <row r="8286" spans="12:16" s="3107" customFormat="1">
      <c r="L8286" s="3109"/>
      <c r="M8286" s="3109"/>
      <c r="N8286" s="3109"/>
      <c r="P8286" s="2659"/>
    </row>
    <row r="8287" spans="12:16" s="3107" customFormat="1">
      <c r="L8287" s="3109"/>
      <c r="M8287" s="3109"/>
      <c r="N8287" s="3109"/>
      <c r="P8287" s="2659"/>
    </row>
    <row r="8288" spans="12:16" s="3107" customFormat="1">
      <c r="L8288" s="3109"/>
      <c r="M8288" s="3109"/>
      <c r="N8288" s="3109"/>
      <c r="P8288" s="2659"/>
    </row>
    <row r="8289" spans="12:16" s="3107" customFormat="1">
      <c r="L8289" s="3109"/>
      <c r="M8289" s="3109"/>
      <c r="N8289" s="3109"/>
      <c r="P8289" s="2659"/>
    </row>
    <row r="8290" spans="12:16" s="3107" customFormat="1">
      <c r="L8290" s="3109"/>
      <c r="M8290" s="3109"/>
      <c r="N8290" s="3109"/>
      <c r="P8290" s="2659"/>
    </row>
    <row r="8291" spans="12:16" s="3107" customFormat="1">
      <c r="L8291" s="3109"/>
      <c r="M8291" s="3109"/>
      <c r="N8291" s="3109"/>
      <c r="P8291" s="2659"/>
    </row>
    <row r="8292" spans="12:16" s="3107" customFormat="1">
      <c r="L8292" s="3109"/>
      <c r="M8292" s="3109"/>
      <c r="N8292" s="3109"/>
      <c r="P8292" s="2659"/>
    </row>
    <row r="8293" spans="12:16" s="3107" customFormat="1">
      <c r="L8293" s="3109"/>
      <c r="M8293" s="3109"/>
      <c r="N8293" s="3109"/>
      <c r="P8293" s="2659"/>
    </row>
    <row r="8294" spans="12:16" s="3107" customFormat="1">
      <c r="L8294" s="3109"/>
      <c r="M8294" s="3109"/>
      <c r="N8294" s="3109"/>
      <c r="P8294" s="2659"/>
    </row>
    <row r="8295" spans="12:16" s="3107" customFormat="1">
      <c r="L8295" s="3109"/>
      <c r="M8295" s="3109"/>
      <c r="N8295" s="3109"/>
      <c r="P8295" s="2659"/>
    </row>
    <row r="8296" spans="12:16" s="3107" customFormat="1">
      <c r="L8296" s="3109"/>
      <c r="M8296" s="3109"/>
      <c r="N8296" s="3109"/>
      <c r="P8296" s="2659"/>
    </row>
    <row r="8297" spans="12:16" s="3107" customFormat="1">
      <c r="L8297" s="3109"/>
      <c r="M8297" s="3109"/>
      <c r="N8297" s="3109"/>
      <c r="P8297" s="2659"/>
    </row>
    <row r="8298" spans="12:16" s="3107" customFormat="1">
      <c r="L8298" s="3109"/>
      <c r="M8298" s="3109"/>
      <c r="N8298" s="3109"/>
      <c r="P8298" s="2659"/>
    </row>
    <row r="8299" spans="12:16" s="3107" customFormat="1">
      <c r="L8299" s="3109"/>
      <c r="M8299" s="3109"/>
      <c r="N8299" s="3109"/>
      <c r="P8299" s="2659"/>
    </row>
    <row r="8300" spans="12:16" s="3107" customFormat="1">
      <c r="L8300" s="3109"/>
      <c r="M8300" s="3109"/>
      <c r="N8300" s="3109"/>
      <c r="P8300" s="2659"/>
    </row>
    <row r="8301" spans="12:16" s="3107" customFormat="1">
      <c r="L8301" s="3109"/>
      <c r="M8301" s="3109"/>
      <c r="N8301" s="3109"/>
      <c r="P8301" s="2659"/>
    </row>
    <row r="8302" spans="12:16" s="3107" customFormat="1">
      <c r="L8302" s="3109"/>
      <c r="M8302" s="3109"/>
      <c r="N8302" s="3109"/>
      <c r="P8302" s="2659"/>
    </row>
    <row r="8303" spans="12:16" s="3107" customFormat="1">
      <c r="L8303" s="3109"/>
      <c r="M8303" s="3109"/>
      <c r="N8303" s="3109"/>
      <c r="P8303" s="2659"/>
    </row>
    <row r="8304" spans="12:16" s="3107" customFormat="1">
      <c r="L8304" s="3109"/>
      <c r="M8304" s="3109"/>
      <c r="N8304" s="3109"/>
      <c r="P8304" s="2659"/>
    </row>
    <row r="8305" spans="12:16" s="3107" customFormat="1">
      <c r="L8305" s="3109"/>
      <c r="M8305" s="3109"/>
      <c r="N8305" s="3109"/>
      <c r="P8305" s="2659"/>
    </row>
    <row r="8306" spans="12:16" s="3107" customFormat="1">
      <c r="L8306" s="3109"/>
      <c r="M8306" s="3109"/>
      <c r="N8306" s="3109"/>
      <c r="P8306" s="2659"/>
    </row>
    <row r="8307" spans="12:16" s="3107" customFormat="1">
      <c r="L8307" s="3109"/>
      <c r="M8307" s="3109"/>
      <c r="N8307" s="3109"/>
      <c r="P8307" s="2659"/>
    </row>
    <row r="8308" spans="12:16" s="3107" customFormat="1">
      <c r="L8308" s="3109"/>
      <c r="M8308" s="3109"/>
      <c r="N8308" s="3109"/>
      <c r="P8308" s="2659"/>
    </row>
    <row r="8309" spans="12:16" s="3107" customFormat="1">
      <c r="L8309" s="3109"/>
      <c r="M8309" s="3109"/>
      <c r="N8309" s="3109"/>
      <c r="P8309" s="2659"/>
    </row>
    <row r="8310" spans="12:16" s="3107" customFormat="1">
      <c r="L8310" s="3109"/>
      <c r="M8310" s="3109"/>
      <c r="N8310" s="3109"/>
      <c r="P8310" s="2659"/>
    </row>
    <row r="8311" spans="12:16" s="3107" customFormat="1">
      <c r="L8311" s="3109"/>
      <c r="M8311" s="3109"/>
      <c r="N8311" s="3109"/>
      <c r="P8311" s="2659"/>
    </row>
    <row r="8312" spans="12:16" s="3107" customFormat="1">
      <c r="L8312" s="3109"/>
      <c r="M8312" s="3109"/>
      <c r="N8312" s="3109"/>
      <c r="P8312" s="2659"/>
    </row>
    <row r="8313" spans="12:16" s="3107" customFormat="1">
      <c r="L8313" s="3109"/>
      <c r="M8313" s="3109"/>
      <c r="N8313" s="3109"/>
      <c r="P8313" s="2659"/>
    </row>
    <row r="8314" spans="12:16" s="3107" customFormat="1">
      <c r="L8314" s="3109"/>
      <c r="M8314" s="3109"/>
      <c r="N8314" s="3109"/>
      <c r="P8314" s="2659"/>
    </row>
    <row r="8315" spans="12:16" s="3107" customFormat="1">
      <c r="L8315" s="3109"/>
      <c r="M8315" s="3109"/>
      <c r="N8315" s="3109"/>
      <c r="P8315" s="2659"/>
    </row>
    <row r="8316" spans="12:16" s="3107" customFormat="1">
      <c r="L8316" s="3109"/>
      <c r="M8316" s="3109"/>
      <c r="N8316" s="3109"/>
      <c r="P8316" s="2659"/>
    </row>
    <row r="8317" spans="12:16" s="3107" customFormat="1">
      <c r="L8317" s="3109"/>
      <c r="M8317" s="3109"/>
      <c r="N8317" s="3109"/>
      <c r="P8317" s="2659"/>
    </row>
    <row r="8318" spans="12:16" s="3107" customFormat="1">
      <c r="L8318" s="3109"/>
      <c r="M8318" s="3109"/>
      <c r="N8318" s="3109"/>
      <c r="P8318" s="2659"/>
    </row>
    <row r="8319" spans="12:16" s="3107" customFormat="1">
      <c r="L8319" s="3109"/>
      <c r="M8319" s="3109"/>
      <c r="N8319" s="3109"/>
      <c r="P8319" s="2659"/>
    </row>
    <row r="8320" spans="12:16" s="3107" customFormat="1">
      <c r="L8320" s="3109"/>
      <c r="M8320" s="3109"/>
      <c r="N8320" s="3109"/>
      <c r="P8320" s="2659"/>
    </row>
    <row r="8321" spans="12:16" s="3107" customFormat="1">
      <c r="L8321" s="3109"/>
      <c r="M8321" s="3109"/>
      <c r="N8321" s="3109"/>
      <c r="P8321" s="2659"/>
    </row>
    <row r="8322" spans="12:16" s="3107" customFormat="1">
      <c r="L8322" s="3109"/>
      <c r="M8322" s="3109"/>
      <c r="N8322" s="3109"/>
      <c r="P8322" s="2659"/>
    </row>
    <row r="8323" spans="12:16" s="3107" customFormat="1">
      <c r="L8323" s="3109"/>
      <c r="M8323" s="3109"/>
      <c r="N8323" s="3109"/>
      <c r="P8323" s="2659"/>
    </row>
    <row r="8324" spans="12:16" s="3107" customFormat="1">
      <c r="L8324" s="3109"/>
      <c r="M8324" s="3109"/>
      <c r="N8324" s="3109"/>
      <c r="P8324" s="2659"/>
    </row>
    <row r="8325" spans="12:16" s="3107" customFormat="1">
      <c r="L8325" s="3109"/>
      <c r="M8325" s="3109"/>
      <c r="N8325" s="3109"/>
      <c r="P8325" s="2659"/>
    </row>
    <row r="8326" spans="12:16" s="3107" customFormat="1">
      <c r="L8326" s="3109"/>
      <c r="M8326" s="3109"/>
      <c r="N8326" s="3109"/>
      <c r="P8326" s="2659"/>
    </row>
    <row r="8327" spans="12:16" s="3107" customFormat="1">
      <c r="L8327" s="3109"/>
      <c r="M8327" s="3109"/>
      <c r="N8327" s="3109"/>
      <c r="P8327" s="2659"/>
    </row>
    <row r="8328" spans="12:16" s="3107" customFormat="1">
      <c r="L8328" s="3109"/>
      <c r="M8328" s="3109"/>
      <c r="N8328" s="3109"/>
      <c r="P8328" s="2659"/>
    </row>
    <row r="8329" spans="12:16" s="3107" customFormat="1">
      <c r="L8329" s="3109"/>
      <c r="M8329" s="3109"/>
      <c r="N8329" s="3109"/>
      <c r="P8329" s="2659"/>
    </row>
    <row r="8330" spans="12:16" s="3107" customFormat="1">
      <c r="L8330" s="3109"/>
      <c r="M8330" s="3109"/>
      <c r="N8330" s="3109"/>
      <c r="P8330" s="2659"/>
    </row>
    <row r="8331" spans="12:16" s="3107" customFormat="1">
      <c r="L8331" s="3109"/>
      <c r="M8331" s="3109"/>
      <c r="N8331" s="3109"/>
      <c r="P8331" s="2659"/>
    </row>
    <row r="8332" spans="12:16" s="3107" customFormat="1">
      <c r="L8332" s="3109"/>
      <c r="M8332" s="3109"/>
      <c r="N8332" s="3109"/>
      <c r="P8332" s="2659"/>
    </row>
    <row r="8333" spans="12:16" s="3107" customFormat="1">
      <c r="L8333" s="3109"/>
      <c r="M8333" s="3109"/>
      <c r="N8333" s="3109"/>
      <c r="P8333" s="2659"/>
    </row>
    <row r="8334" spans="12:16" s="3107" customFormat="1">
      <c r="L8334" s="3109"/>
      <c r="M8334" s="3109"/>
      <c r="N8334" s="3109"/>
      <c r="P8334" s="2659"/>
    </row>
    <row r="8335" spans="12:16" s="3107" customFormat="1">
      <c r="L8335" s="3109"/>
      <c r="M8335" s="3109"/>
      <c r="N8335" s="3109"/>
      <c r="P8335" s="2659"/>
    </row>
    <row r="8336" spans="12:16" s="3107" customFormat="1">
      <c r="L8336" s="3109"/>
      <c r="M8336" s="3109"/>
      <c r="N8336" s="3109"/>
      <c r="P8336" s="2659"/>
    </row>
    <row r="8337" spans="12:16" s="3107" customFormat="1">
      <c r="L8337" s="3109"/>
      <c r="M8337" s="3109"/>
      <c r="N8337" s="3109"/>
      <c r="P8337" s="2659"/>
    </row>
    <row r="8338" spans="12:16" s="3107" customFormat="1">
      <c r="L8338" s="3109"/>
      <c r="M8338" s="3109"/>
      <c r="N8338" s="3109"/>
      <c r="P8338" s="2659"/>
    </row>
    <row r="8339" spans="12:16" s="3107" customFormat="1">
      <c r="L8339" s="3109"/>
      <c r="M8339" s="3109"/>
      <c r="N8339" s="3109"/>
      <c r="P8339" s="2659"/>
    </row>
    <row r="8340" spans="12:16" s="3107" customFormat="1">
      <c r="L8340" s="3109"/>
      <c r="M8340" s="3109"/>
      <c r="N8340" s="3109"/>
      <c r="P8340" s="2659"/>
    </row>
    <row r="8341" spans="12:16" s="3107" customFormat="1">
      <c r="L8341" s="3109"/>
      <c r="M8341" s="3109"/>
      <c r="N8341" s="3109"/>
      <c r="P8341" s="2659"/>
    </row>
    <row r="8342" spans="12:16" s="3107" customFormat="1">
      <c r="L8342" s="3109"/>
      <c r="M8342" s="3109"/>
      <c r="N8342" s="3109"/>
      <c r="P8342" s="2659"/>
    </row>
    <row r="8343" spans="12:16" s="3107" customFormat="1">
      <c r="L8343" s="3109"/>
      <c r="M8343" s="3109"/>
      <c r="N8343" s="3109"/>
      <c r="P8343" s="2659"/>
    </row>
    <row r="8344" spans="12:16" s="3107" customFormat="1">
      <c r="L8344" s="3109"/>
      <c r="M8344" s="3109"/>
      <c r="N8344" s="3109"/>
      <c r="P8344" s="2659"/>
    </row>
    <row r="8345" spans="12:16" s="3107" customFormat="1">
      <c r="L8345" s="3109"/>
      <c r="M8345" s="3109"/>
      <c r="N8345" s="3109"/>
      <c r="P8345" s="2659"/>
    </row>
    <row r="8346" spans="12:16" s="3107" customFormat="1">
      <c r="L8346" s="3109"/>
      <c r="M8346" s="3109"/>
      <c r="N8346" s="3109"/>
      <c r="P8346" s="2659"/>
    </row>
    <row r="8347" spans="12:16" s="3107" customFormat="1">
      <c r="L8347" s="3109"/>
      <c r="M8347" s="3109"/>
      <c r="N8347" s="3109"/>
      <c r="P8347" s="2659"/>
    </row>
    <row r="8348" spans="12:16" s="3107" customFormat="1">
      <c r="L8348" s="3109"/>
      <c r="M8348" s="3109"/>
      <c r="N8348" s="3109"/>
      <c r="P8348" s="2659"/>
    </row>
    <row r="8349" spans="12:16" s="3107" customFormat="1">
      <c r="L8349" s="3109"/>
      <c r="M8349" s="3109"/>
      <c r="N8349" s="3109"/>
      <c r="P8349" s="2659"/>
    </row>
    <row r="8350" spans="12:16" s="3107" customFormat="1">
      <c r="L8350" s="3109"/>
      <c r="M8350" s="3109"/>
      <c r="N8350" s="3109"/>
      <c r="P8350" s="2659"/>
    </row>
    <row r="8351" spans="12:16" s="3107" customFormat="1">
      <c r="L8351" s="3109"/>
      <c r="M8351" s="3109"/>
      <c r="N8351" s="3109"/>
      <c r="P8351" s="2659"/>
    </row>
    <row r="8352" spans="12:16" s="3107" customFormat="1">
      <c r="L8352" s="3109"/>
      <c r="M8352" s="3109"/>
      <c r="N8352" s="3109"/>
      <c r="P8352" s="2659"/>
    </row>
    <row r="8353" spans="12:16" s="3107" customFormat="1">
      <c r="L8353" s="3109"/>
      <c r="M8353" s="3109"/>
      <c r="N8353" s="3109"/>
      <c r="P8353" s="2659"/>
    </row>
    <row r="8354" spans="12:16" s="3107" customFormat="1">
      <c r="L8354" s="3109"/>
      <c r="M8354" s="3109"/>
      <c r="N8354" s="3109"/>
      <c r="P8354" s="2659"/>
    </row>
    <row r="8355" spans="12:16" s="3107" customFormat="1">
      <c r="L8355" s="3109"/>
      <c r="M8355" s="3109"/>
      <c r="N8355" s="3109"/>
      <c r="P8355" s="2659"/>
    </row>
    <row r="8356" spans="12:16" s="3107" customFormat="1">
      <c r="L8356" s="3109"/>
      <c r="M8356" s="3109"/>
      <c r="N8356" s="3109"/>
      <c r="P8356" s="2659"/>
    </row>
    <row r="8357" spans="12:16" s="3107" customFormat="1">
      <c r="L8357" s="3109"/>
      <c r="M8357" s="3109"/>
      <c r="N8357" s="3109"/>
      <c r="P8357" s="2659"/>
    </row>
    <row r="8358" spans="12:16" s="3107" customFormat="1">
      <c r="L8358" s="3109"/>
      <c r="M8358" s="3109"/>
      <c r="N8358" s="3109"/>
      <c r="P8358" s="2659"/>
    </row>
    <row r="8359" spans="12:16" s="3107" customFormat="1">
      <c r="L8359" s="3109"/>
      <c r="M8359" s="3109"/>
      <c r="N8359" s="3109"/>
      <c r="P8359" s="2659"/>
    </row>
    <row r="8360" spans="12:16" s="3107" customFormat="1">
      <c r="L8360" s="3109"/>
      <c r="M8360" s="3109"/>
      <c r="N8360" s="3109"/>
      <c r="P8360" s="2659"/>
    </row>
    <row r="8361" spans="12:16" s="3107" customFormat="1">
      <c r="L8361" s="3109"/>
      <c r="M8361" s="3109"/>
      <c r="N8361" s="3109"/>
      <c r="P8361" s="2659"/>
    </row>
    <row r="8362" spans="12:16" s="3107" customFormat="1">
      <c r="L8362" s="3109"/>
      <c r="M8362" s="3109"/>
      <c r="N8362" s="3109"/>
      <c r="P8362" s="2659"/>
    </row>
    <row r="8363" spans="12:16" s="3107" customFormat="1">
      <c r="L8363" s="3109"/>
      <c r="M8363" s="3109"/>
      <c r="N8363" s="3109"/>
      <c r="P8363" s="2659"/>
    </row>
    <row r="8364" spans="12:16" s="3107" customFormat="1">
      <c r="L8364" s="3109"/>
      <c r="M8364" s="3109"/>
      <c r="N8364" s="3109"/>
      <c r="P8364" s="2659"/>
    </row>
    <row r="8365" spans="12:16" s="3107" customFormat="1">
      <c r="L8365" s="3109"/>
      <c r="M8365" s="3109"/>
      <c r="N8365" s="3109"/>
      <c r="P8365" s="2659"/>
    </row>
    <row r="8366" spans="12:16" s="3107" customFormat="1">
      <c r="L8366" s="3109"/>
      <c r="M8366" s="3109"/>
      <c r="N8366" s="3109"/>
      <c r="P8366" s="2659"/>
    </row>
    <row r="8367" spans="12:16" s="3107" customFormat="1">
      <c r="L8367" s="3109"/>
      <c r="M8367" s="3109"/>
      <c r="N8367" s="3109"/>
      <c r="P8367" s="2659"/>
    </row>
    <row r="8368" spans="12:16" s="3107" customFormat="1">
      <c r="L8368" s="3109"/>
      <c r="M8368" s="3109"/>
      <c r="N8368" s="3109"/>
      <c r="P8368" s="2659"/>
    </row>
    <row r="8369" spans="12:16" s="3107" customFormat="1">
      <c r="L8369" s="3109"/>
      <c r="M8369" s="3109"/>
      <c r="N8369" s="3109"/>
      <c r="P8369" s="2659"/>
    </row>
    <row r="8370" spans="12:16" s="3107" customFormat="1">
      <c r="L8370" s="3109"/>
      <c r="M8370" s="3109"/>
      <c r="N8370" s="3109"/>
      <c r="P8370" s="2659"/>
    </row>
    <row r="8371" spans="12:16" s="3107" customFormat="1">
      <c r="L8371" s="3109"/>
      <c r="M8371" s="3109"/>
      <c r="N8371" s="3109"/>
      <c r="P8371" s="2659"/>
    </row>
    <row r="8372" spans="12:16" s="3107" customFormat="1">
      <c r="L8372" s="3109"/>
      <c r="M8372" s="3109"/>
      <c r="N8372" s="3109"/>
      <c r="P8372" s="2659"/>
    </row>
    <row r="8373" spans="12:16" s="3107" customFormat="1">
      <c r="L8373" s="3109"/>
      <c r="M8373" s="3109"/>
      <c r="N8373" s="3109"/>
      <c r="P8373" s="2659"/>
    </row>
    <row r="8374" spans="12:16" s="3107" customFormat="1">
      <c r="L8374" s="3109"/>
      <c r="M8374" s="3109"/>
      <c r="N8374" s="3109"/>
      <c r="P8374" s="2659"/>
    </row>
    <row r="8375" spans="12:16" s="3107" customFormat="1">
      <c r="L8375" s="3109"/>
      <c r="M8375" s="3109"/>
      <c r="N8375" s="3109"/>
      <c r="P8375" s="2659"/>
    </row>
    <row r="8376" spans="12:16" s="3107" customFormat="1">
      <c r="L8376" s="3109"/>
      <c r="M8376" s="3109"/>
      <c r="N8376" s="3109"/>
      <c r="P8376" s="2659"/>
    </row>
    <row r="8377" spans="12:16" s="3107" customFormat="1">
      <c r="L8377" s="3109"/>
      <c r="M8377" s="3109"/>
      <c r="N8377" s="3109"/>
      <c r="P8377" s="2659"/>
    </row>
    <row r="8378" spans="12:16" s="3107" customFormat="1">
      <c r="L8378" s="3109"/>
      <c r="M8378" s="3109"/>
      <c r="N8378" s="3109"/>
      <c r="P8378" s="2659"/>
    </row>
    <row r="8379" spans="12:16" s="3107" customFormat="1">
      <c r="L8379" s="3109"/>
      <c r="M8379" s="3109"/>
      <c r="N8379" s="3109"/>
      <c r="P8379" s="2659"/>
    </row>
    <row r="8380" spans="12:16" s="3107" customFormat="1">
      <c r="L8380" s="3109"/>
      <c r="M8380" s="3109"/>
      <c r="N8380" s="3109"/>
      <c r="P8380" s="2659"/>
    </row>
    <row r="8381" spans="12:16" s="3107" customFormat="1">
      <c r="L8381" s="3109"/>
      <c r="M8381" s="3109"/>
      <c r="N8381" s="3109"/>
      <c r="P8381" s="2659"/>
    </row>
    <row r="8382" spans="12:16" s="3107" customFormat="1">
      <c r="L8382" s="3109"/>
      <c r="M8382" s="3109"/>
      <c r="N8382" s="3109"/>
      <c r="P8382" s="2659"/>
    </row>
    <row r="8383" spans="12:16" s="3107" customFormat="1">
      <c r="L8383" s="3109"/>
      <c r="M8383" s="3109"/>
      <c r="N8383" s="3109"/>
      <c r="P8383" s="2659"/>
    </row>
    <row r="8384" spans="12:16" s="3107" customFormat="1">
      <c r="L8384" s="3109"/>
      <c r="M8384" s="3109"/>
      <c r="N8384" s="3109"/>
      <c r="P8384" s="2659"/>
    </row>
    <row r="8385" spans="12:16" s="3107" customFormat="1">
      <c r="L8385" s="3109"/>
      <c r="M8385" s="3109"/>
      <c r="N8385" s="3109"/>
      <c r="P8385" s="2659"/>
    </row>
    <row r="8386" spans="12:16" s="3107" customFormat="1">
      <c r="L8386" s="3109"/>
      <c r="M8386" s="3109"/>
      <c r="N8386" s="3109"/>
      <c r="P8386" s="2659"/>
    </row>
    <row r="8387" spans="12:16" s="3107" customFormat="1">
      <c r="L8387" s="3109"/>
      <c r="M8387" s="3109"/>
      <c r="N8387" s="3109"/>
      <c r="P8387" s="2659"/>
    </row>
    <row r="8388" spans="12:16" s="3107" customFormat="1">
      <c r="L8388" s="3109"/>
      <c r="M8388" s="3109"/>
      <c r="N8388" s="3109"/>
      <c r="P8388" s="2659"/>
    </row>
    <row r="8389" spans="12:16" s="3107" customFormat="1">
      <c r="L8389" s="3109"/>
      <c r="M8389" s="3109"/>
      <c r="N8389" s="3109"/>
      <c r="P8389" s="2659"/>
    </row>
    <row r="8390" spans="12:16" s="3107" customFormat="1">
      <c r="L8390" s="3109"/>
      <c r="M8390" s="3109"/>
      <c r="N8390" s="3109"/>
      <c r="P8390" s="2659"/>
    </row>
    <row r="8391" spans="12:16" s="3107" customFormat="1">
      <c r="L8391" s="3109"/>
      <c r="M8391" s="3109"/>
      <c r="N8391" s="3109"/>
      <c r="P8391" s="2659"/>
    </row>
    <row r="8392" spans="12:16" s="3107" customFormat="1">
      <c r="L8392" s="3109"/>
      <c r="M8392" s="3109"/>
      <c r="N8392" s="3109"/>
      <c r="P8392" s="2659"/>
    </row>
    <row r="8393" spans="12:16" s="3107" customFormat="1">
      <c r="L8393" s="3109"/>
      <c r="M8393" s="3109"/>
      <c r="N8393" s="3109"/>
      <c r="P8393" s="2659"/>
    </row>
    <row r="8394" spans="12:16" s="3107" customFormat="1">
      <c r="L8394" s="3109"/>
      <c r="M8394" s="3109"/>
      <c r="N8394" s="3109"/>
      <c r="P8394" s="2659"/>
    </row>
    <row r="8395" spans="12:16" s="3107" customFormat="1">
      <c r="L8395" s="3109"/>
      <c r="M8395" s="3109"/>
      <c r="N8395" s="3109"/>
      <c r="P8395" s="2659"/>
    </row>
    <row r="8396" spans="12:16" s="3107" customFormat="1">
      <c r="L8396" s="3109"/>
      <c r="M8396" s="3109"/>
      <c r="N8396" s="3109"/>
      <c r="P8396" s="2659"/>
    </row>
    <row r="8397" spans="12:16" s="3107" customFormat="1">
      <c r="L8397" s="3109"/>
      <c r="M8397" s="3109"/>
      <c r="N8397" s="3109"/>
      <c r="P8397" s="2659"/>
    </row>
    <row r="8398" spans="12:16" s="3107" customFormat="1">
      <c r="L8398" s="3109"/>
      <c r="M8398" s="3109"/>
      <c r="N8398" s="3109"/>
      <c r="P8398" s="2659"/>
    </row>
    <row r="8399" spans="12:16" s="3107" customFormat="1">
      <c r="L8399" s="3109"/>
      <c r="M8399" s="3109"/>
      <c r="N8399" s="3109"/>
      <c r="P8399" s="2659"/>
    </row>
    <row r="8400" spans="12:16" s="3107" customFormat="1">
      <c r="L8400" s="3109"/>
      <c r="M8400" s="3109"/>
      <c r="N8400" s="3109"/>
      <c r="P8400" s="2659"/>
    </row>
    <row r="8401" spans="12:16" s="3107" customFormat="1">
      <c r="L8401" s="3109"/>
      <c r="M8401" s="3109"/>
      <c r="N8401" s="3109"/>
      <c r="P8401" s="2659"/>
    </row>
    <row r="8402" spans="12:16" s="3107" customFormat="1">
      <c r="L8402" s="3109"/>
      <c r="M8402" s="3109"/>
      <c r="N8402" s="3109"/>
      <c r="P8402" s="2659"/>
    </row>
    <row r="8403" spans="12:16" s="3107" customFormat="1">
      <c r="L8403" s="3109"/>
      <c r="M8403" s="3109"/>
      <c r="N8403" s="3109"/>
      <c r="P8403" s="2659"/>
    </row>
    <row r="8404" spans="12:16" s="3107" customFormat="1">
      <c r="L8404" s="3109"/>
      <c r="M8404" s="3109"/>
      <c r="N8404" s="3109"/>
      <c r="P8404" s="2659"/>
    </row>
    <row r="8405" spans="12:16" s="3107" customFormat="1">
      <c r="L8405" s="3109"/>
      <c r="M8405" s="3109"/>
      <c r="N8405" s="3109"/>
      <c r="P8405" s="2659"/>
    </row>
    <row r="8406" spans="12:16" s="3107" customFormat="1">
      <c r="L8406" s="3109"/>
      <c r="M8406" s="3109"/>
      <c r="N8406" s="3109"/>
      <c r="P8406" s="2659"/>
    </row>
    <row r="8407" spans="12:16" s="3107" customFormat="1">
      <c r="L8407" s="3109"/>
      <c r="M8407" s="3109"/>
      <c r="N8407" s="3109"/>
      <c r="P8407" s="2659"/>
    </row>
    <row r="8408" spans="12:16" s="3107" customFormat="1">
      <c r="L8408" s="3109"/>
      <c r="M8408" s="3109"/>
      <c r="N8408" s="3109"/>
      <c r="P8408" s="2659"/>
    </row>
    <row r="8409" spans="12:16" s="3107" customFormat="1">
      <c r="L8409" s="3109"/>
      <c r="M8409" s="3109"/>
      <c r="N8409" s="3109"/>
      <c r="P8409" s="2659"/>
    </row>
    <row r="8410" spans="12:16" s="3107" customFormat="1">
      <c r="L8410" s="3109"/>
      <c r="M8410" s="3109"/>
      <c r="N8410" s="3109"/>
      <c r="P8410" s="2659"/>
    </row>
    <row r="8411" spans="12:16" s="3107" customFormat="1">
      <c r="L8411" s="3109"/>
      <c r="M8411" s="3109"/>
      <c r="N8411" s="3109"/>
      <c r="P8411" s="2659"/>
    </row>
    <row r="8412" spans="12:16" s="3107" customFormat="1">
      <c r="L8412" s="3109"/>
      <c r="M8412" s="3109"/>
      <c r="N8412" s="3109"/>
      <c r="P8412" s="2659"/>
    </row>
    <row r="8413" spans="12:16" s="3107" customFormat="1">
      <c r="L8413" s="3109"/>
      <c r="M8413" s="3109"/>
      <c r="N8413" s="3109"/>
      <c r="P8413" s="2659"/>
    </row>
    <row r="8414" spans="12:16" s="3107" customFormat="1">
      <c r="L8414" s="3109"/>
      <c r="M8414" s="3109"/>
      <c r="N8414" s="3109"/>
      <c r="P8414" s="2659"/>
    </row>
    <row r="8415" spans="12:16" s="3107" customFormat="1">
      <c r="L8415" s="3109"/>
      <c r="M8415" s="3109"/>
      <c r="N8415" s="3109"/>
      <c r="P8415" s="2659"/>
    </row>
    <row r="8416" spans="12:16" s="3107" customFormat="1">
      <c r="L8416" s="3109"/>
      <c r="M8416" s="3109"/>
      <c r="N8416" s="3109"/>
      <c r="P8416" s="2659"/>
    </row>
    <row r="8417" spans="12:16" s="3107" customFormat="1">
      <c r="L8417" s="3109"/>
      <c r="M8417" s="3109"/>
      <c r="N8417" s="3109"/>
      <c r="P8417" s="2659"/>
    </row>
    <row r="8418" spans="12:16" s="3107" customFormat="1">
      <c r="L8418" s="3109"/>
      <c r="M8418" s="3109"/>
      <c r="N8418" s="3109"/>
      <c r="P8418" s="2659"/>
    </row>
    <row r="8419" spans="12:16" s="3107" customFormat="1">
      <c r="L8419" s="3109"/>
      <c r="M8419" s="3109"/>
      <c r="N8419" s="3109"/>
      <c r="P8419" s="2659"/>
    </row>
    <row r="8420" spans="12:16" s="3107" customFormat="1">
      <c r="L8420" s="3109"/>
      <c r="M8420" s="3109"/>
      <c r="N8420" s="3109"/>
      <c r="P8420" s="2659"/>
    </row>
    <row r="8421" spans="12:16" s="3107" customFormat="1">
      <c r="L8421" s="3109"/>
      <c r="M8421" s="3109"/>
      <c r="N8421" s="3109"/>
      <c r="P8421" s="2659"/>
    </row>
    <row r="8422" spans="12:16" s="3107" customFormat="1">
      <c r="L8422" s="3109"/>
      <c r="M8422" s="3109"/>
      <c r="N8422" s="3109"/>
      <c r="P8422" s="2659"/>
    </row>
    <row r="8423" spans="12:16" s="3107" customFormat="1">
      <c r="L8423" s="3109"/>
      <c r="M8423" s="3109"/>
      <c r="N8423" s="3109"/>
      <c r="P8423" s="2659"/>
    </row>
    <row r="8424" spans="12:16" s="3107" customFormat="1">
      <c r="L8424" s="3109"/>
      <c r="M8424" s="3109"/>
      <c r="N8424" s="3109"/>
      <c r="P8424" s="2659"/>
    </row>
    <row r="8425" spans="12:16" s="3107" customFormat="1">
      <c r="L8425" s="3109"/>
      <c r="M8425" s="3109"/>
      <c r="N8425" s="3109"/>
      <c r="P8425" s="2659"/>
    </row>
    <row r="8426" spans="12:16" s="3107" customFormat="1">
      <c r="L8426" s="3109"/>
      <c r="M8426" s="3109"/>
      <c r="N8426" s="3109"/>
      <c r="P8426" s="2659"/>
    </row>
    <row r="8427" spans="12:16" s="3107" customFormat="1">
      <c r="L8427" s="3109"/>
      <c r="M8427" s="3109"/>
      <c r="N8427" s="3109"/>
      <c r="P8427" s="2659"/>
    </row>
    <row r="8428" spans="12:16" s="3107" customFormat="1">
      <c r="L8428" s="3109"/>
      <c r="M8428" s="3109"/>
      <c r="N8428" s="3109"/>
      <c r="P8428" s="2659"/>
    </row>
    <row r="8429" spans="12:16" s="3107" customFormat="1">
      <c r="L8429" s="3109"/>
      <c r="M8429" s="3109"/>
      <c r="N8429" s="3109"/>
      <c r="P8429" s="2659"/>
    </row>
    <row r="8430" spans="12:16" s="3107" customFormat="1">
      <c r="L8430" s="3109"/>
      <c r="M8430" s="3109"/>
      <c r="N8430" s="3109"/>
      <c r="P8430" s="2659"/>
    </row>
    <row r="8431" spans="12:16" s="3107" customFormat="1">
      <c r="L8431" s="3109"/>
      <c r="M8431" s="3109"/>
      <c r="N8431" s="3109"/>
      <c r="P8431" s="2659"/>
    </row>
    <row r="8432" spans="12:16" s="3107" customFormat="1">
      <c r="L8432" s="3109"/>
      <c r="M8432" s="3109"/>
      <c r="N8432" s="3109"/>
      <c r="P8432" s="2659"/>
    </row>
    <row r="8433" spans="12:16" s="3107" customFormat="1">
      <c r="L8433" s="3109"/>
      <c r="M8433" s="3109"/>
      <c r="N8433" s="3109"/>
      <c r="P8433" s="2659"/>
    </row>
    <row r="8434" spans="12:16" s="3107" customFormat="1">
      <c r="L8434" s="3109"/>
      <c r="M8434" s="3109"/>
      <c r="N8434" s="3109"/>
      <c r="P8434" s="2659"/>
    </row>
    <row r="8435" spans="12:16" s="3107" customFormat="1">
      <c r="L8435" s="3109"/>
      <c r="M8435" s="3109"/>
      <c r="N8435" s="3109"/>
      <c r="P8435" s="2659"/>
    </row>
    <row r="8436" spans="12:16" s="3107" customFormat="1">
      <c r="L8436" s="3109"/>
      <c r="M8436" s="3109"/>
      <c r="N8436" s="3109"/>
      <c r="P8436" s="2659"/>
    </row>
    <row r="8437" spans="12:16" s="3107" customFormat="1">
      <c r="L8437" s="3109"/>
      <c r="M8437" s="3109"/>
      <c r="N8437" s="3109"/>
      <c r="P8437" s="2659"/>
    </row>
    <row r="8438" spans="12:16" s="3107" customFormat="1">
      <c r="L8438" s="3109"/>
      <c r="M8438" s="3109"/>
      <c r="N8438" s="3109"/>
      <c r="P8438" s="2659"/>
    </row>
    <row r="8439" spans="12:16" s="3107" customFormat="1">
      <c r="L8439" s="3109"/>
      <c r="M8439" s="3109"/>
      <c r="N8439" s="3109"/>
      <c r="P8439" s="2659"/>
    </row>
    <row r="8440" spans="12:16" s="3107" customFormat="1">
      <c r="L8440" s="3109"/>
      <c r="M8440" s="3109"/>
      <c r="N8440" s="3109"/>
      <c r="P8440" s="2659"/>
    </row>
    <row r="8441" spans="12:16" s="3107" customFormat="1">
      <c r="L8441" s="3109"/>
      <c r="M8441" s="3109"/>
      <c r="N8441" s="3109"/>
      <c r="P8441" s="2659"/>
    </row>
    <row r="8442" spans="12:16" s="3107" customFormat="1">
      <c r="L8442" s="3109"/>
      <c r="M8442" s="3109"/>
      <c r="N8442" s="3109"/>
      <c r="P8442" s="2659"/>
    </row>
    <row r="8443" spans="12:16" s="3107" customFormat="1">
      <c r="L8443" s="3109"/>
      <c r="M8443" s="3109"/>
      <c r="N8443" s="3109"/>
      <c r="P8443" s="2659"/>
    </row>
    <row r="8444" spans="12:16" s="3107" customFormat="1">
      <c r="L8444" s="3109"/>
      <c r="M8444" s="3109"/>
      <c r="N8444" s="3109"/>
      <c r="P8444" s="2659"/>
    </row>
    <row r="8445" spans="12:16" s="3107" customFormat="1">
      <c r="L8445" s="3109"/>
      <c r="M8445" s="3109"/>
      <c r="N8445" s="3109"/>
      <c r="P8445" s="2659"/>
    </row>
    <row r="8446" spans="12:16" s="3107" customFormat="1">
      <c r="L8446" s="3109"/>
      <c r="M8446" s="3109"/>
      <c r="N8446" s="3109"/>
      <c r="P8446" s="2659"/>
    </row>
    <row r="8447" spans="12:16" s="3107" customFormat="1">
      <c r="L8447" s="3109"/>
      <c r="M8447" s="3109"/>
      <c r="N8447" s="3109"/>
      <c r="P8447" s="2659"/>
    </row>
    <row r="8448" spans="12:16" s="3107" customFormat="1">
      <c r="L8448" s="3109"/>
      <c r="M8448" s="3109"/>
      <c r="N8448" s="3109"/>
      <c r="P8448" s="2659"/>
    </row>
    <row r="8449" spans="12:16" s="3107" customFormat="1">
      <c r="L8449" s="3109"/>
      <c r="M8449" s="3109"/>
      <c r="N8449" s="3109"/>
      <c r="P8449" s="2659"/>
    </row>
    <row r="8450" spans="12:16" s="3107" customFormat="1">
      <c r="L8450" s="3109"/>
      <c r="M8450" s="3109"/>
      <c r="N8450" s="3109"/>
      <c r="P8450" s="2659"/>
    </row>
    <row r="8451" spans="12:16" s="3107" customFormat="1">
      <c r="L8451" s="3109"/>
      <c r="M8451" s="3109"/>
      <c r="N8451" s="3109"/>
      <c r="P8451" s="2659"/>
    </row>
    <row r="8452" spans="12:16" s="3107" customFormat="1">
      <c r="L8452" s="3109"/>
      <c r="M8452" s="3109"/>
      <c r="N8452" s="3109"/>
      <c r="P8452" s="2659"/>
    </row>
    <row r="8453" spans="12:16" s="3107" customFormat="1">
      <c r="L8453" s="3109"/>
      <c r="M8453" s="3109"/>
      <c r="N8453" s="3109"/>
      <c r="P8453" s="2659"/>
    </row>
    <row r="8454" spans="12:16" s="3107" customFormat="1">
      <c r="L8454" s="3109"/>
      <c r="M8454" s="3109"/>
      <c r="N8454" s="3109"/>
      <c r="P8454" s="2659"/>
    </row>
    <row r="8455" spans="12:16" s="3107" customFormat="1">
      <c r="L8455" s="3109"/>
      <c r="M8455" s="3109"/>
      <c r="N8455" s="3109"/>
      <c r="P8455" s="2659"/>
    </row>
    <row r="8456" spans="12:16" s="3107" customFormat="1">
      <c r="L8456" s="3109"/>
      <c r="M8456" s="3109"/>
      <c r="N8456" s="3109"/>
      <c r="P8456" s="2659"/>
    </row>
    <row r="8457" spans="12:16" s="3107" customFormat="1">
      <c r="L8457" s="3109"/>
      <c r="M8457" s="3109"/>
      <c r="N8457" s="3109"/>
      <c r="P8457" s="2659"/>
    </row>
    <row r="8458" spans="12:16" s="3107" customFormat="1">
      <c r="L8458" s="3109"/>
      <c r="M8458" s="3109"/>
      <c r="N8458" s="3109"/>
      <c r="P8458" s="2659"/>
    </row>
    <row r="8459" spans="12:16" s="3107" customFormat="1">
      <c r="L8459" s="3109"/>
      <c r="M8459" s="3109"/>
      <c r="N8459" s="3109"/>
      <c r="P8459" s="2659"/>
    </row>
    <row r="8460" spans="12:16" s="3107" customFormat="1">
      <c r="L8460" s="3109"/>
      <c r="M8460" s="3109"/>
      <c r="N8460" s="3109"/>
      <c r="P8460" s="2659"/>
    </row>
    <row r="8461" spans="12:16" s="3107" customFormat="1">
      <c r="L8461" s="3109"/>
      <c r="M8461" s="3109"/>
      <c r="N8461" s="3109"/>
      <c r="P8461" s="2659"/>
    </row>
    <row r="8462" spans="12:16" s="3107" customFormat="1">
      <c r="L8462" s="3109"/>
      <c r="M8462" s="3109"/>
      <c r="N8462" s="3109"/>
      <c r="P8462" s="2659"/>
    </row>
    <row r="8463" spans="12:16" s="3107" customFormat="1">
      <c r="L8463" s="3109"/>
      <c r="M8463" s="3109"/>
      <c r="N8463" s="3109"/>
      <c r="P8463" s="2659"/>
    </row>
    <row r="8464" spans="12:16" s="3107" customFormat="1">
      <c r="L8464" s="3109"/>
      <c r="M8464" s="3109"/>
      <c r="N8464" s="3109"/>
      <c r="P8464" s="2659"/>
    </row>
    <row r="8465" spans="12:16" s="3107" customFormat="1">
      <c r="L8465" s="3109"/>
      <c r="M8465" s="3109"/>
      <c r="N8465" s="3109"/>
      <c r="P8465" s="2659"/>
    </row>
    <row r="8466" spans="12:16" s="3107" customFormat="1">
      <c r="L8466" s="3109"/>
      <c r="M8466" s="3109"/>
      <c r="N8466" s="3109"/>
      <c r="P8466" s="2659"/>
    </row>
    <row r="8467" spans="12:16" s="3107" customFormat="1">
      <c r="L8467" s="3109"/>
      <c r="M8467" s="3109"/>
      <c r="N8467" s="3109"/>
      <c r="P8467" s="2659"/>
    </row>
    <row r="8468" spans="12:16" s="3107" customFormat="1">
      <c r="L8468" s="3109"/>
      <c r="M8468" s="3109"/>
      <c r="N8468" s="3109"/>
      <c r="P8468" s="2659"/>
    </row>
    <row r="8469" spans="12:16" s="3107" customFormat="1">
      <c r="L8469" s="3109"/>
      <c r="M8469" s="3109"/>
      <c r="N8469" s="3109"/>
      <c r="P8469" s="2659"/>
    </row>
    <row r="8470" spans="12:16" s="3107" customFormat="1">
      <c r="L8470" s="3109"/>
      <c r="M8470" s="3109"/>
      <c r="N8470" s="3109"/>
      <c r="P8470" s="2659"/>
    </row>
    <row r="8471" spans="12:16" s="3107" customFormat="1">
      <c r="L8471" s="3109"/>
      <c r="M8471" s="3109"/>
      <c r="N8471" s="3109"/>
      <c r="P8471" s="2659"/>
    </row>
    <row r="8472" spans="12:16" s="3107" customFormat="1">
      <c r="L8472" s="3109"/>
      <c r="M8472" s="3109"/>
      <c r="N8472" s="3109"/>
      <c r="P8472" s="2659"/>
    </row>
    <row r="8473" spans="12:16" s="3107" customFormat="1">
      <c r="L8473" s="3109"/>
      <c r="M8473" s="3109"/>
      <c r="N8473" s="3109"/>
      <c r="P8473" s="2659"/>
    </row>
    <row r="8474" spans="12:16" s="3107" customFormat="1">
      <c r="L8474" s="3109"/>
      <c r="M8474" s="3109"/>
      <c r="N8474" s="3109"/>
      <c r="P8474" s="2659"/>
    </row>
    <row r="8475" spans="12:16" s="3107" customFormat="1">
      <c r="L8475" s="3109"/>
      <c r="M8475" s="3109"/>
      <c r="N8475" s="3109"/>
      <c r="P8475" s="2659"/>
    </row>
    <row r="8476" spans="12:16" s="3107" customFormat="1">
      <c r="L8476" s="3109"/>
      <c r="M8476" s="3109"/>
      <c r="N8476" s="3109"/>
      <c r="P8476" s="2659"/>
    </row>
    <row r="8477" spans="12:16" s="3107" customFormat="1">
      <c r="L8477" s="3109"/>
      <c r="M8477" s="3109"/>
      <c r="N8477" s="3109"/>
      <c r="P8477" s="2659"/>
    </row>
    <row r="8478" spans="12:16" s="3107" customFormat="1">
      <c r="L8478" s="3109"/>
      <c r="M8478" s="3109"/>
      <c r="N8478" s="3109"/>
      <c r="P8478" s="2659"/>
    </row>
    <row r="8479" spans="12:16" s="3107" customFormat="1">
      <c r="L8479" s="3109"/>
      <c r="M8479" s="3109"/>
      <c r="N8479" s="3109"/>
      <c r="P8479" s="2659"/>
    </row>
    <row r="8480" spans="12:16" s="3107" customFormat="1">
      <c r="L8480" s="3109"/>
      <c r="M8480" s="3109"/>
      <c r="N8480" s="3109"/>
      <c r="P8480" s="2659"/>
    </row>
    <row r="8481" spans="12:16" s="3107" customFormat="1">
      <c r="L8481" s="3109"/>
      <c r="M8481" s="3109"/>
      <c r="N8481" s="3109"/>
      <c r="P8481" s="2659"/>
    </row>
    <row r="8482" spans="12:16" s="3107" customFormat="1">
      <c r="L8482" s="3109"/>
      <c r="M8482" s="3109"/>
      <c r="N8482" s="3109"/>
      <c r="P8482" s="2659"/>
    </row>
    <row r="8483" spans="12:16" s="3107" customFormat="1">
      <c r="L8483" s="3109"/>
      <c r="M8483" s="3109"/>
      <c r="N8483" s="3109"/>
      <c r="P8483" s="2659"/>
    </row>
    <row r="8484" spans="12:16" s="3107" customFormat="1">
      <c r="L8484" s="3109"/>
      <c r="M8484" s="3109"/>
      <c r="N8484" s="3109"/>
      <c r="P8484" s="2659"/>
    </row>
    <row r="8485" spans="12:16" s="3107" customFormat="1">
      <c r="L8485" s="3109"/>
      <c r="M8485" s="3109"/>
      <c r="N8485" s="3109"/>
      <c r="P8485" s="2659"/>
    </row>
    <row r="8486" spans="12:16" s="3107" customFormat="1">
      <c r="L8486" s="3109"/>
      <c r="M8486" s="3109"/>
      <c r="N8486" s="3109"/>
      <c r="P8486" s="2659"/>
    </row>
    <row r="8487" spans="12:16" s="3107" customFormat="1">
      <c r="L8487" s="3109"/>
      <c r="M8487" s="3109"/>
      <c r="N8487" s="3109"/>
      <c r="P8487" s="2659"/>
    </row>
    <row r="8488" spans="12:16" s="3107" customFormat="1">
      <c r="L8488" s="3109"/>
      <c r="M8488" s="3109"/>
      <c r="N8488" s="3109"/>
      <c r="P8488" s="2659"/>
    </row>
    <row r="8489" spans="12:16" s="3107" customFormat="1">
      <c r="L8489" s="3109"/>
      <c r="M8489" s="3109"/>
      <c r="N8489" s="3109"/>
      <c r="P8489" s="2659"/>
    </row>
    <row r="8490" spans="12:16" s="3107" customFormat="1">
      <c r="L8490" s="3109"/>
      <c r="M8490" s="3109"/>
      <c r="N8490" s="3109"/>
      <c r="P8490" s="2659"/>
    </row>
    <row r="8491" spans="12:16" s="3107" customFormat="1">
      <c r="L8491" s="3109"/>
      <c r="M8491" s="3109"/>
      <c r="N8491" s="3109"/>
      <c r="P8491" s="2659"/>
    </row>
    <row r="8492" spans="12:16" s="3107" customFormat="1">
      <c r="L8492" s="3109"/>
      <c r="M8492" s="3109"/>
      <c r="N8492" s="3109"/>
      <c r="P8492" s="2659"/>
    </row>
    <row r="8493" spans="12:16" s="3107" customFormat="1">
      <c r="L8493" s="3109"/>
      <c r="M8493" s="3109"/>
      <c r="N8493" s="3109"/>
      <c r="P8493" s="2659"/>
    </row>
    <row r="8494" spans="12:16" s="3107" customFormat="1">
      <c r="L8494" s="3109"/>
      <c r="M8494" s="3109"/>
      <c r="N8494" s="3109"/>
      <c r="P8494" s="2659"/>
    </row>
    <row r="8495" spans="12:16" s="3107" customFormat="1">
      <c r="L8495" s="3109"/>
      <c r="M8495" s="3109"/>
      <c r="N8495" s="3109"/>
      <c r="P8495" s="2659"/>
    </row>
    <row r="8496" spans="12:16" s="3107" customFormat="1">
      <c r="L8496" s="3109"/>
      <c r="M8496" s="3109"/>
      <c r="N8496" s="3109"/>
      <c r="P8496" s="2659"/>
    </row>
    <row r="8497" spans="12:16" s="3107" customFormat="1">
      <c r="L8497" s="3109"/>
      <c r="M8497" s="3109"/>
      <c r="N8497" s="3109"/>
      <c r="P8497" s="2659"/>
    </row>
    <row r="8498" spans="12:16" s="3107" customFormat="1">
      <c r="L8498" s="3109"/>
      <c r="M8498" s="3109"/>
      <c r="N8498" s="3109"/>
      <c r="P8498" s="2659"/>
    </row>
    <row r="8499" spans="12:16" s="3107" customFormat="1">
      <c r="L8499" s="3109"/>
      <c r="M8499" s="3109"/>
      <c r="N8499" s="3109"/>
      <c r="P8499" s="2659"/>
    </row>
    <row r="8500" spans="12:16" s="3107" customFormat="1">
      <c r="L8500" s="3109"/>
      <c r="M8500" s="3109"/>
      <c r="N8500" s="3109"/>
      <c r="P8500" s="2659"/>
    </row>
    <row r="8501" spans="12:16" s="3107" customFormat="1">
      <c r="L8501" s="3109"/>
      <c r="M8501" s="3109"/>
      <c r="N8501" s="3109"/>
      <c r="P8501" s="2659"/>
    </row>
    <row r="8502" spans="12:16" s="3107" customFormat="1">
      <c r="L8502" s="3109"/>
      <c r="M8502" s="3109"/>
      <c r="N8502" s="3109"/>
      <c r="P8502" s="2659"/>
    </row>
    <row r="8503" spans="12:16" s="3107" customFormat="1">
      <c r="L8503" s="3109"/>
      <c r="M8503" s="3109"/>
      <c r="N8503" s="3109"/>
      <c r="P8503" s="2659"/>
    </row>
    <row r="8504" spans="12:16" s="3107" customFormat="1">
      <c r="L8504" s="3109"/>
      <c r="M8504" s="3109"/>
      <c r="N8504" s="3109"/>
      <c r="P8504" s="2659"/>
    </row>
    <row r="8505" spans="12:16" s="3107" customFormat="1">
      <c r="L8505" s="3109"/>
      <c r="M8505" s="3109"/>
      <c r="N8505" s="3109"/>
      <c r="P8505" s="2659"/>
    </row>
    <row r="8506" spans="12:16" s="3107" customFormat="1">
      <c r="L8506" s="3109"/>
      <c r="M8506" s="3109"/>
      <c r="N8506" s="3109"/>
      <c r="P8506" s="2659"/>
    </row>
    <row r="8507" spans="12:16" s="3107" customFormat="1">
      <c r="L8507" s="3109"/>
      <c r="M8507" s="3109"/>
      <c r="N8507" s="3109"/>
      <c r="P8507" s="2659"/>
    </row>
    <row r="8508" spans="12:16" s="3107" customFormat="1">
      <c r="L8508" s="3109"/>
      <c r="M8508" s="3109"/>
      <c r="N8508" s="3109"/>
      <c r="P8508" s="2659"/>
    </row>
    <row r="8509" spans="12:16" s="3107" customFormat="1">
      <c r="L8509" s="3109"/>
      <c r="M8509" s="3109"/>
      <c r="N8509" s="3109"/>
      <c r="P8509" s="2659"/>
    </row>
    <row r="8510" spans="12:16" s="3107" customFormat="1">
      <c r="L8510" s="3109"/>
      <c r="M8510" s="3109"/>
      <c r="N8510" s="3109"/>
      <c r="P8510" s="2659"/>
    </row>
    <row r="8511" spans="12:16" s="3107" customFormat="1">
      <c r="L8511" s="3109"/>
      <c r="M8511" s="3109"/>
      <c r="N8511" s="3109"/>
      <c r="P8511" s="2659"/>
    </row>
    <row r="8512" spans="12:16" s="3107" customFormat="1">
      <c r="L8512" s="3109"/>
      <c r="M8512" s="3109"/>
      <c r="N8512" s="3109"/>
      <c r="P8512" s="2659"/>
    </row>
    <row r="8513" spans="12:16" s="3107" customFormat="1">
      <c r="L8513" s="3109"/>
      <c r="M8513" s="3109"/>
      <c r="N8513" s="3109"/>
      <c r="P8513" s="2659"/>
    </row>
    <row r="8514" spans="12:16" s="3107" customFormat="1">
      <c r="L8514" s="3109"/>
      <c r="M8514" s="3109"/>
      <c r="N8514" s="3109"/>
      <c r="P8514" s="2659"/>
    </row>
    <row r="8515" spans="12:16" s="3107" customFormat="1">
      <c r="L8515" s="3109"/>
      <c r="M8515" s="3109"/>
      <c r="N8515" s="3109"/>
      <c r="P8515" s="2659"/>
    </row>
    <row r="8516" spans="12:16" s="3107" customFormat="1">
      <c r="L8516" s="3109"/>
      <c r="M8516" s="3109"/>
      <c r="N8516" s="3109"/>
      <c r="P8516" s="2659"/>
    </row>
    <row r="8517" spans="12:16" s="3107" customFormat="1">
      <c r="L8517" s="3109"/>
      <c r="M8517" s="3109"/>
      <c r="N8517" s="3109"/>
      <c r="P8517" s="2659"/>
    </row>
    <row r="8518" spans="12:16" s="3107" customFormat="1">
      <c r="L8518" s="3109"/>
      <c r="M8518" s="3109"/>
      <c r="N8518" s="3109"/>
      <c r="P8518" s="2659"/>
    </row>
    <row r="8519" spans="12:16" s="3107" customFormat="1">
      <c r="L8519" s="3109"/>
      <c r="M8519" s="3109"/>
      <c r="N8519" s="3109"/>
      <c r="P8519" s="2659"/>
    </row>
    <row r="8520" spans="12:16" s="3107" customFormat="1">
      <c r="L8520" s="3109"/>
      <c r="M8520" s="3109"/>
      <c r="N8520" s="3109"/>
      <c r="P8520" s="2659"/>
    </row>
    <row r="8521" spans="12:16" s="3107" customFormat="1">
      <c r="L8521" s="3109"/>
      <c r="M8521" s="3109"/>
      <c r="N8521" s="3109"/>
      <c r="P8521" s="2659"/>
    </row>
    <row r="8522" spans="12:16" s="3107" customFormat="1">
      <c r="L8522" s="3109"/>
      <c r="M8522" s="3109"/>
      <c r="N8522" s="3109"/>
      <c r="P8522" s="2659"/>
    </row>
    <row r="8523" spans="12:16" s="3107" customFormat="1">
      <c r="L8523" s="3109"/>
      <c r="M8523" s="3109"/>
      <c r="N8523" s="3109"/>
      <c r="P8523" s="2659"/>
    </row>
    <row r="8524" spans="12:16" s="3107" customFormat="1">
      <c r="L8524" s="3109"/>
      <c r="M8524" s="3109"/>
      <c r="N8524" s="3109"/>
      <c r="P8524" s="2659"/>
    </row>
    <row r="8525" spans="12:16" s="3107" customFormat="1">
      <c r="L8525" s="3109"/>
      <c r="M8525" s="3109"/>
      <c r="N8525" s="3109"/>
      <c r="P8525" s="2659"/>
    </row>
    <row r="8526" spans="12:16" s="3107" customFormat="1">
      <c r="L8526" s="3109"/>
      <c r="M8526" s="3109"/>
      <c r="N8526" s="3109"/>
      <c r="P8526" s="2659"/>
    </row>
    <row r="8527" spans="12:16" s="3107" customFormat="1">
      <c r="L8527" s="3109"/>
      <c r="M8527" s="3109"/>
      <c r="N8527" s="3109"/>
      <c r="P8527" s="2659"/>
    </row>
    <row r="8528" spans="12:16" s="3107" customFormat="1">
      <c r="L8528" s="3109"/>
      <c r="M8528" s="3109"/>
      <c r="N8528" s="3109"/>
      <c r="P8528" s="2659"/>
    </row>
    <row r="8529" spans="12:16" s="3107" customFormat="1">
      <c r="L8529" s="3109"/>
      <c r="M8529" s="3109"/>
      <c r="N8529" s="3109"/>
      <c r="P8529" s="2659"/>
    </row>
    <row r="8530" spans="12:16" s="3107" customFormat="1">
      <c r="L8530" s="3109"/>
      <c r="M8530" s="3109"/>
      <c r="N8530" s="3109"/>
      <c r="P8530" s="2659"/>
    </row>
    <row r="8531" spans="12:16" s="3107" customFormat="1">
      <c r="L8531" s="3109"/>
      <c r="M8531" s="3109"/>
      <c r="N8531" s="3109"/>
      <c r="P8531" s="2659"/>
    </row>
    <row r="8532" spans="12:16" s="3107" customFormat="1">
      <c r="L8532" s="3109"/>
      <c r="M8532" s="3109"/>
      <c r="N8532" s="3109"/>
      <c r="P8532" s="2659"/>
    </row>
    <row r="8533" spans="12:16" s="3107" customFormat="1">
      <c r="L8533" s="3109"/>
      <c r="M8533" s="3109"/>
      <c r="N8533" s="3109"/>
      <c r="P8533" s="2659"/>
    </row>
    <row r="8534" spans="12:16" s="3107" customFormat="1">
      <c r="L8534" s="3109"/>
      <c r="M8534" s="3109"/>
      <c r="N8534" s="3109"/>
      <c r="P8534" s="2659"/>
    </row>
    <row r="8535" spans="12:16" s="3107" customFormat="1">
      <c r="L8535" s="3109"/>
      <c r="M8535" s="3109"/>
      <c r="N8535" s="3109"/>
      <c r="P8535" s="2659"/>
    </row>
    <row r="8536" spans="12:16" s="3107" customFormat="1">
      <c r="L8536" s="3109"/>
      <c r="M8536" s="3109"/>
      <c r="N8536" s="3109"/>
      <c r="P8536" s="2659"/>
    </row>
    <row r="8537" spans="12:16" s="3107" customFormat="1">
      <c r="L8537" s="3109"/>
      <c r="M8537" s="3109"/>
      <c r="N8537" s="3109"/>
      <c r="P8537" s="2659"/>
    </row>
    <row r="8538" spans="12:16" s="3107" customFormat="1">
      <c r="L8538" s="3109"/>
      <c r="M8538" s="3109"/>
      <c r="N8538" s="3109"/>
      <c r="P8538" s="2659"/>
    </row>
    <row r="8539" spans="12:16" s="3107" customFormat="1">
      <c r="L8539" s="3109"/>
      <c r="M8539" s="3109"/>
      <c r="N8539" s="3109"/>
      <c r="P8539" s="2659"/>
    </row>
    <row r="8540" spans="12:16" s="3107" customFormat="1">
      <c r="L8540" s="3109"/>
      <c r="M8540" s="3109"/>
      <c r="N8540" s="3109"/>
      <c r="P8540" s="2659"/>
    </row>
    <row r="8541" spans="12:16" s="3107" customFormat="1">
      <c r="L8541" s="3109"/>
      <c r="M8541" s="3109"/>
      <c r="N8541" s="3109"/>
      <c r="P8541" s="2659"/>
    </row>
    <row r="8542" spans="12:16" s="3107" customFormat="1">
      <c r="L8542" s="3109"/>
      <c r="M8542" s="3109"/>
      <c r="N8542" s="3109"/>
      <c r="P8542" s="2659"/>
    </row>
    <row r="8543" spans="12:16" s="3107" customFormat="1">
      <c r="L8543" s="3109"/>
      <c r="M8543" s="3109"/>
      <c r="N8543" s="3109"/>
      <c r="P8543" s="2659"/>
    </row>
    <row r="8544" spans="12:16" s="3107" customFormat="1">
      <c r="L8544" s="3109"/>
      <c r="M8544" s="3109"/>
      <c r="N8544" s="3109"/>
      <c r="P8544" s="2659"/>
    </row>
    <row r="8545" spans="12:16" s="3107" customFormat="1">
      <c r="L8545" s="3109"/>
      <c r="M8545" s="3109"/>
      <c r="N8545" s="3109"/>
      <c r="P8545" s="2659"/>
    </row>
    <row r="8546" spans="12:16" s="3107" customFormat="1">
      <c r="L8546" s="3109"/>
      <c r="M8546" s="3109"/>
      <c r="N8546" s="3109"/>
      <c r="P8546" s="2659"/>
    </row>
    <row r="8547" spans="12:16" s="3107" customFormat="1">
      <c r="L8547" s="3109"/>
      <c r="M8547" s="3109"/>
      <c r="N8547" s="3109"/>
      <c r="P8547" s="2659"/>
    </row>
    <row r="8548" spans="12:16" s="3107" customFormat="1">
      <c r="L8548" s="3109"/>
      <c r="M8548" s="3109"/>
      <c r="N8548" s="3109"/>
      <c r="P8548" s="2659"/>
    </row>
    <row r="8549" spans="12:16" s="3107" customFormat="1">
      <c r="L8549" s="3109"/>
      <c r="M8549" s="3109"/>
      <c r="N8549" s="3109"/>
      <c r="P8549" s="2659"/>
    </row>
    <row r="8550" spans="12:16" s="3107" customFormat="1">
      <c r="L8550" s="3109"/>
      <c r="M8550" s="3109"/>
      <c r="N8550" s="3109"/>
      <c r="P8550" s="2659"/>
    </row>
    <row r="8551" spans="12:16" s="3107" customFormat="1">
      <c r="L8551" s="3109"/>
      <c r="M8551" s="3109"/>
      <c r="N8551" s="3109"/>
      <c r="P8551" s="2659"/>
    </row>
    <row r="8552" spans="12:16" s="3107" customFormat="1">
      <c r="L8552" s="3109"/>
      <c r="M8552" s="3109"/>
      <c r="N8552" s="3109"/>
      <c r="P8552" s="2659"/>
    </row>
    <row r="8553" spans="12:16" s="3107" customFormat="1">
      <c r="L8553" s="3109"/>
      <c r="M8553" s="3109"/>
      <c r="N8553" s="3109"/>
      <c r="P8553" s="2659"/>
    </row>
    <row r="8554" spans="12:16" s="3107" customFormat="1">
      <c r="L8554" s="3109"/>
      <c r="M8554" s="3109"/>
      <c r="N8554" s="3109"/>
      <c r="P8554" s="2659"/>
    </row>
    <row r="8555" spans="12:16" s="3107" customFormat="1">
      <c r="L8555" s="3109"/>
      <c r="M8555" s="3109"/>
      <c r="N8555" s="3109"/>
      <c r="P8555" s="2659"/>
    </row>
    <row r="8556" spans="12:16" s="3107" customFormat="1">
      <c r="L8556" s="3109"/>
      <c r="M8556" s="3109"/>
      <c r="N8556" s="3109"/>
      <c r="P8556" s="2659"/>
    </row>
    <row r="8557" spans="12:16" s="3107" customFormat="1">
      <c r="L8557" s="3109"/>
      <c r="M8557" s="3109"/>
      <c r="N8557" s="3109"/>
      <c r="P8557" s="2659"/>
    </row>
    <row r="8558" spans="12:16" s="3107" customFormat="1">
      <c r="L8558" s="3109"/>
      <c r="M8558" s="3109"/>
      <c r="N8558" s="3109"/>
      <c r="P8558" s="2659"/>
    </row>
    <row r="8559" spans="12:16" s="3107" customFormat="1">
      <c r="L8559" s="3109"/>
      <c r="M8559" s="3109"/>
      <c r="N8559" s="3109"/>
      <c r="P8559" s="2659"/>
    </row>
    <row r="8560" spans="12:16" s="3107" customFormat="1">
      <c r="L8560" s="3109"/>
      <c r="M8560" s="3109"/>
      <c r="N8560" s="3109"/>
      <c r="P8560" s="2659"/>
    </row>
    <row r="8561" spans="12:16" s="3107" customFormat="1">
      <c r="L8561" s="3109"/>
      <c r="M8561" s="3109"/>
      <c r="N8561" s="3109"/>
      <c r="P8561" s="2659"/>
    </row>
    <row r="8562" spans="12:16" s="3107" customFormat="1">
      <c r="L8562" s="3109"/>
      <c r="M8562" s="3109"/>
      <c r="N8562" s="3109"/>
      <c r="P8562" s="2659"/>
    </row>
    <row r="8563" spans="12:16" s="3107" customFormat="1">
      <c r="L8563" s="3109"/>
      <c r="M8563" s="3109"/>
      <c r="N8563" s="3109"/>
      <c r="P8563" s="2659"/>
    </row>
    <row r="8564" spans="12:16" s="3107" customFormat="1">
      <c r="L8564" s="3109"/>
      <c r="M8564" s="3109"/>
      <c r="N8564" s="3109"/>
      <c r="P8564" s="2659"/>
    </row>
    <row r="8565" spans="12:16" s="3107" customFormat="1">
      <c r="L8565" s="3109"/>
      <c r="M8565" s="3109"/>
      <c r="N8565" s="3109"/>
      <c r="P8565" s="2659"/>
    </row>
    <row r="8566" spans="12:16" s="3107" customFormat="1">
      <c r="L8566" s="3109"/>
      <c r="M8566" s="3109"/>
      <c r="N8566" s="3109"/>
      <c r="P8566" s="2659"/>
    </row>
    <row r="8567" spans="12:16" s="3107" customFormat="1">
      <c r="L8567" s="3109"/>
      <c r="M8567" s="3109"/>
      <c r="N8567" s="3109"/>
      <c r="P8567" s="2659"/>
    </row>
    <row r="8568" spans="12:16" s="3107" customFormat="1">
      <c r="L8568" s="3109"/>
      <c r="M8568" s="3109"/>
      <c r="N8568" s="3109"/>
      <c r="P8568" s="2659"/>
    </row>
    <row r="8569" spans="12:16" s="3107" customFormat="1">
      <c r="L8569" s="3109"/>
      <c r="M8569" s="3109"/>
      <c r="N8569" s="3109"/>
      <c r="P8569" s="2659"/>
    </row>
    <row r="8570" spans="12:16" s="3107" customFormat="1">
      <c r="L8570" s="3109"/>
      <c r="M8570" s="3109"/>
      <c r="N8570" s="3109"/>
      <c r="P8570" s="2659"/>
    </row>
    <row r="8571" spans="12:16" s="3107" customFormat="1">
      <c r="L8571" s="3109"/>
      <c r="M8571" s="3109"/>
      <c r="N8571" s="3109"/>
      <c r="P8571" s="2659"/>
    </row>
    <row r="8572" spans="12:16" s="3107" customFormat="1">
      <c r="L8572" s="3109"/>
      <c r="M8572" s="3109"/>
      <c r="N8572" s="3109"/>
      <c r="P8572" s="2659"/>
    </row>
    <row r="8573" spans="12:16" s="3107" customFormat="1">
      <c r="L8573" s="3109"/>
      <c r="M8573" s="3109"/>
      <c r="N8573" s="3109"/>
      <c r="P8573" s="2659"/>
    </row>
    <row r="8574" spans="12:16" s="3107" customFormat="1">
      <c r="L8574" s="3109"/>
      <c r="M8574" s="3109"/>
      <c r="N8574" s="3109"/>
      <c r="P8574" s="2659"/>
    </row>
    <row r="8575" spans="12:16" s="3107" customFormat="1">
      <c r="L8575" s="3109"/>
      <c r="M8575" s="3109"/>
      <c r="N8575" s="3109"/>
      <c r="P8575" s="2659"/>
    </row>
    <row r="8576" spans="12:16" s="3107" customFormat="1">
      <c r="L8576" s="3109"/>
      <c r="M8576" s="3109"/>
      <c r="N8576" s="3109"/>
      <c r="P8576" s="2659"/>
    </row>
    <row r="8577" spans="12:16" s="3107" customFormat="1">
      <c r="L8577" s="3109"/>
      <c r="M8577" s="3109"/>
      <c r="N8577" s="3109"/>
      <c r="P8577" s="2659"/>
    </row>
    <row r="8578" spans="12:16" s="3107" customFormat="1">
      <c r="L8578" s="3109"/>
      <c r="M8578" s="3109"/>
      <c r="N8578" s="3109"/>
      <c r="P8578" s="2659"/>
    </row>
    <row r="8579" spans="12:16" s="3107" customFormat="1">
      <c r="L8579" s="3109"/>
      <c r="M8579" s="3109"/>
      <c r="N8579" s="3109"/>
      <c r="P8579" s="2659"/>
    </row>
    <row r="8580" spans="12:16" s="3107" customFormat="1">
      <c r="L8580" s="3109"/>
      <c r="M8580" s="3109"/>
      <c r="N8580" s="3109"/>
      <c r="P8580" s="2659"/>
    </row>
    <row r="8581" spans="12:16" s="3107" customFormat="1">
      <c r="L8581" s="3109"/>
      <c r="M8581" s="3109"/>
      <c r="N8581" s="3109"/>
      <c r="P8581" s="2659"/>
    </row>
    <row r="8582" spans="12:16" s="3107" customFormat="1">
      <c r="L8582" s="3109"/>
      <c r="M8582" s="3109"/>
      <c r="N8582" s="3109"/>
      <c r="P8582" s="2659"/>
    </row>
    <row r="8583" spans="12:16" s="3107" customFormat="1">
      <c r="L8583" s="3109"/>
      <c r="M8583" s="3109"/>
      <c r="N8583" s="3109"/>
      <c r="P8583" s="2659"/>
    </row>
    <row r="8584" spans="12:16" s="3107" customFormat="1">
      <c r="L8584" s="3109"/>
      <c r="M8584" s="3109"/>
      <c r="N8584" s="3109"/>
      <c r="P8584" s="2659"/>
    </row>
    <row r="8585" spans="12:16" s="3107" customFormat="1">
      <c r="L8585" s="3109"/>
      <c r="M8585" s="3109"/>
      <c r="N8585" s="3109"/>
      <c r="P8585" s="2659"/>
    </row>
    <row r="8586" spans="12:16" s="3107" customFormat="1">
      <c r="L8586" s="3109"/>
      <c r="M8586" s="3109"/>
      <c r="N8586" s="3109"/>
      <c r="P8586" s="2659"/>
    </row>
    <row r="8587" spans="12:16" s="3107" customFormat="1">
      <c r="L8587" s="3109"/>
      <c r="M8587" s="3109"/>
      <c r="N8587" s="3109"/>
      <c r="P8587" s="2659"/>
    </row>
    <row r="8588" spans="12:16" s="3107" customFormat="1">
      <c r="L8588" s="3109"/>
      <c r="M8588" s="3109"/>
      <c r="N8588" s="3109"/>
      <c r="P8588" s="2659"/>
    </row>
    <row r="8589" spans="12:16" s="3107" customFormat="1">
      <c r="L8589" s="3109"/>
      <c r="M8589" s="3109"/>
      <c r="N8589" s="3109"/>
      <c r="P8589" s="2659"/>
    </row>
    <row r="8590" spans="12:16" s="3107" customFormat="1">
      <c r="L8590" s="3109"/>
      <c r="M8590" s="3109"/>
      <c r="N8590" s="3109"/>
      <c r="P8590" s="2659"/>
    </row>
    <row r="8591" spans="12:16" s="3107" customFormat="1">
      <c r="L8591" s="3109"/>
      <c r="M8591" s="3109"/>
      <c r="N8591" s="3109"/>
      <c r="P8591" s="2659"/>
    </row>
    <row r="8592" spans="12:16" s="3107" customFormat="1">
      <c r="L8592" s="3109"/>
      <c r="M8592" s="3109"/>
      <c r="N8592" s="3109"/>
      <c r="P8592" s="2659"/>
    </row>
    <row r="8593" spans="12:16" s="3107" customFormat="1">
      <c r="L8593" s="3109"/>
      <c r="M8593" s="3109"/>
      <c r="N8593" s="3109"/>
      <c r="P8593" s="2659"/>
    </row>
    <row r="8594" spans="12:16" s="3107" customFormat="1">
      <c r="L8594" s="3109"/>
      <c r="M8594" s="3109"/>
      <c r="N8594" s="3109"/>
      <c r="P8594" s="2659"/>
    </row>
    <row r="8595" spans="12:16" s="3107" customFormat="1">
      <c r="L8595" s="3109"/>
      <c r="M8595" s="3109"/>
      <c r="N8595" s="3109"/>
      <c r="P8595" s="2659"/>
    </row>
    <row r="8596" spans="12:16" s="3107" customFormat="1">
      <c r="L8596" s="3109"/>
      <c r="M8596" s="3109"/>
      <c r="N8596" s="3109"/>
      <c r="P8596" s="2659"/>
    </row>
    <row r="8597" spans="12:16" s="3107" customFormat="1">
      <c r="L8597" s="3109"/>
      <c r="M8597" s="3109"/>
      <c r="N8597" s="3109"/>
      <c r="P8597" s="2659"/>
    </row>
    <row r="8598" spans="12:16" s="3107" customFormat="1">
      <c r="L8598" s="3109"/>
      <c r="M8598" s="3109"/>
      <c r="N8598" s="3109"/>
      <c r="P8598" s="2659"/>
    </row>
    <row r="8599" spans="12:16" s="3107" customFormat="1">
      <c r="L8599" s="3109"/>
      <c r="M8599" s="3109"/>
      <c r="N8599" s="3109"/>
      <c r="P8599" s="2659"/>
    </row>
    <row r="8600" spans="12:16" s="3107" customFormat="1">
      <c r="L8600" s="3109"/>
      <c r="M8600" s="3109"/>
      <c r="N8600" s="3109"/>
      <c r="P8600" s="2659"/>
    </row>
    <row r="8601" spans="12:16" s="3107" customFormat="1">
      <c r="L8601" s="3109"/>
      <c r="M8601" s="3109"/>
      <c r="N8601" s="3109"/>
      <c r="P8601" s="2659"/>
    </row>
    <row r="8602" spans="12:16" s="3107" customFormat="1">
      <c r="L8602" s="3109"/>
      <c r="M8602" s="3109"/>
      <c r="N8602" s="3109"/>
      <c r="P8602" s="2659"/>
    </row>
    <row r="8603" spans="12:16" s="3107" customFormat="1">
      <c r="L8603" s="3109"/>
      <c r="M8603" s="3109"/>
      <c r="N8603" s="3109"/>
      <c r="P8603" s="2659"/>
    </row>
    <row r="8604" spans="12:16" s="3107" customFormat="1">
      <c r="L8604" s="3109"/>
      <c r="M8604" s="3109"/>
      <c r="N8604" s="3109"/>
      <c r="P8604" s="2659"/>
    </row>
    <row r="8605" spans="12:16" s="3107" customFormat="1">
      <c r="L8605" s="3109"/>
      <c r="M8605" s="3109"/>
      <c r="N8605" s="3109"/>
      <c r="P8605" s="2659"/>
    </row>
    <row r="8606" spans="12:16" s="3107" customFormat="1">
      <c r="L8606" s="3109"/>
      <c r="M8606" s="3109"/>
      <c r="N8606" s="3109"/>
      <c r="P8606" s="2659"/>
    </row>
    <row r="8607" spans="12:16" s="3107" customFormat="1">
      <c r="L8607" s="3109"/>
      <c r="M8607" s="3109"/>
      <c r="N8607" s="3109"/>
      <c r="P8607" s="2659"/>
    </row>
    <row r="8608" spans="12:16" s="3107" customFormat="1">
      <c r="L8608" s="3109"/>
      <c r="M8608" s="3109"/>
      <c r="N8608" s="3109"/>
      <c r="P8608" s="2659"/>
    </row>
    <row r="8609" spans="12:16" s="3107" customFormat="1">
      <c r="L8609" s="3109"/>
      <c r="M8609" s="3109"/>
      <c r="N8609" s="3109"/>
      <c r="P8609" s="2659"/>
    </row>
    <row r="8610" spans="12:16" s="3107" customFormat="1">
      <c r="L8610" s="3109"/>
      <c r="M8610" s="3109"/>
      <c r="N8610" s="3109"/>
      <c r="P8610" s="2659"/>
    </row>
    <row r="8611" spans="12:16" s="3107" customFormat="1">
      <c r="L8611" s="3109"/>
      <c r="M8611" s="3109"/>
      <c r="N8611" s="3109"/>
      <c r="P8611" s="2659"/>
    </row>
    <row r="8612" spans="12:16" s="3107" customFormat="1">
      <c r="L8612" s="3109"/>
      <c r="M8612" s="3109"/>
      <c r="N8612" s="3109"/>
      <c r="P8612" s="2659"/>
    </row>
    <row r="8613" spans="12:16" s="3107" customFormat="1">
      <c r="L8613" s="3109"/>
      <c r="M8613" s="3109"/>
      <c r="N8613" s="3109"/>
      <c r="P8613" s="2659"/>
    </row>
    <row r="8614" spans="12:16" s="3107" customFormat="1">
      <c r="L8614" s="3109"/>
      <c r="M8614" s="3109"/>
      <c r="N8614" s="3109"/>
      <c r="P8614" s="2659"/>
    </row>
    <row r="8615" spans="12:16" s="3107" customFormat="1">
      <c r="L8615" s="3109"/>
      <c r="M8615" s="3109"/>
      <c r="N8615" s="3109"/>
      <c r="P8615" s="2659"/>
    </row>
    <row r="8616" spans="12:16" s="3107" customFormat="1">
      <c r="L8616" s="3109"/>
      <c r="M8616" s="3109"/>
      <c r="N8616" s="3109"/>
      <c r="P8616" s="2659"/>
    </row>
    <row r="8617" spans="12:16" s="3107" customFormat="1">
      <c r="L8617" s="3109"/>
      <c r="M8617" s="3109"/>
      <c r="N8617" s="3109"/>
      <c r="P8617" s="2659"/>
    </row>
    <row r="8618" spans="12:16" s="3107" customFormat="1">
      <c r="L8618" s="3109"/>
      <c r="M8618" s="3109"/>
      <c r="N8618" s="3109"/>
      <c r="P8618" s="2659"/>
    </row>
    <row r="8619" spans="12:16" s="3107" customFormat="1">
      <c r="L8619" s="3109"/>
      <c r="M8619" s="3109"/>
      <c r="N8619" s="3109"/>
      <c r="P8619" s="2659"/>
    </row>
    <row r="8620" spans="12:16" s="3107" customFormat="1">
      <c r="L8620" s="3109"/>
      <c r="M8620" s="3109"/>
      <c r="N8620" s="3109"/>
      <c r="P8620" s="2659"/>
    </row>
    <row r="8621" spans="12:16" s="3107" customFormat="1">
      <c r="L8621" s="3109"/>
      <c r="M8621" s="3109"/>
      <c r="N8621" s="3109"/>
      <c r="P8621" s="2659"/>
    </row>
    <row r="8622" spans="12:16" s="3107" customFormat="1">
      <c r="L8622" s="3109"/>
      <c r="M8622" s="3109"/>
      <c r="N8622" s="3109"/>
      <c r="P8622" s="2659"/>
    </row>
    <row r="8623" spans="12:16" s="3107" customFormat="1">
      <c r="L8623" s="3109"/>
      <c r="M8623" s="3109"/>
      <c r="N8623" s="3109"/>
      <c r="P8623" s="2659"/>
    </row>
    <row r="8624" spans="12:16" s="3107" customFormat="1">
      <c r="L8624" s="3109"/>
      <c r="M8624" s="3109"/>
      <c r="N8624" s="3109"/>
      <c r="P8624" s="2659"/>
    </row>
    <row r="8625" spans="12:16" s="3107" customFormat="1">
      <c r="L8625" s="3109"/>
      <c r="M8625" s="3109"/>
      <c r="N8625" s="3109"/>
      <c r="P8625" s="2659"/>
    </row>
    <row r="8626" spans="12:16" s="3107" customFormat="1">
      <c r="L8626" s="3109"/>
      <c r="M8626" s="3109"/>
      <c r="N8626" s="3109"/>
      <c r="P8626" s="2659"/>
    </row>
    <row r="8627" spans="12:16" s="3107" customFormat="1">
      <c r="L8627" s="3109"/>
      <c r="M8627" s="3109"/>
      <c r="N8627" s="3109"/>
      <c r="P8627" s="2659"/>
    </row>
    <row r="8628" spans="12:16" s="3107" customFormat="1">
      <c r="L8628" s="3109"/>
      <c r="M8628" s="3109"/>
      <c r="N8628" s="3109"/>
      <c r="P8628" s="2659"/>
    </row>
    <row r="8629" spans="12:16" s="3107" customFormat="1">
      <c r="L8629" s="3109"/>
      <c r="M8629" s="3109"/>
      <c r="N8629" s="3109"/>
      <c r="P8629" s="2659"/>
    </row>
    <row r="8630" spans="12:16" s="3107" customFormat="1">
      <c r="L8630" s="3109"/>
      <c r="M8630" s="3109"/>
      <c r="N8630" s="3109"/>
      <c r="P8630" s="2659"/>
    </row>
    <row r="8631" spans="12:16" s="3107" customFormat="1">
      <c r="L8631" s="3109"/>
      <c r="M8631" s="3109"/>
      <c r="N8631" s="3109"/>
      <c r="P8631" s="2659"/>
    </row>
    <row r="8632" spans="12:16" s="3107" customFormat="1">
      <c r="L8632" s="3109"/>
      <c r="M8632" s="3109"/>
      <c r="N8632" s="3109"/>
      <c r="P8632" s="2659"/>
    </row>
    <row r="8633" spans="12:16" s="3107" customFormat="1">
      <c r="L8633" s="3109"/>
      <c r="M8633" s="3109"/>
      <c r="N8633" s="3109"/>
      <c r="P8633" s="2659"/>
    </row>
    <row r="8634" spans="12:16" s="3107" customFormat="1">
      <c r="L8634" s="3109"/>
      <c r="M8634" s="3109"/>
      <c r="N8634" s="3109"/>
      <c r="P8634" s="2659"/>
    </row>
    <row r="8635" spans="12:16" s="3107" customFormat="1">
      <c r="L8635" s="3109"/>
      <c r="M8635" s="3109"/>
      <c r="N8635" s="3109"/>
      <c r="P8635" s="2659"/>
    </row>
    <row r="8636" spans="12:16" s="3107" customFormat="1">
      <c r="L8636" s="3109"/>
      <c r="M8636" s="3109"/>
      <c r="N8636" s="3109"/>
      <c r="P8636" s="2659"/>
    </row>
    <row r="8637" spans="12:16" s="3107" customFormat="1">
      <c r="L8637" s="3109"/>
      <c r="M8637" s="3109"/>
      <c r="N8637" s="3109"/>
      <c r="P8637" s="2659"/>
    </row>
    <row r="8638" spans="12:16" s="3107" customFormat="1">
      <c r="L8638" s="3109"/>
      <c r="M8638" s="3109"/>
      <c r="N8638" s="3109"/>
      <c r="P8638" s="2659"/>
    </row>
    <row r="8639" spans="12:16" s="3107" customFormat="1">
      <c r="L8639" s="3109"/>
      <c r="M8639" s="3109"/>
      <c r="N8639" s="3109"/>
      <c r="P8639" s="2659"/>
    </row>
    <row r="8640" spans="12:16" s="3107" customFormat="1">
      <c r="L8640" s="3109"/>
      <c r="M8640" s="3109"/>
      <c r="N8640" s="3109"/>
      <c r="P8640" s="2659"/>
    </row>
    <row r="8641" spans="12:16" s="3107" customFormat="1">
      <c r="L8641" s="3109"/>
      <c r="M8641" s="3109"/>
      <c r="N8641" s="3109"/>
      <c r="P8641" s="2659"/>
    </row>
    <row r="8642" spans="12:16" s="3107" customFormat="1">
      <c r="L8642" s="3109"/>
      <c r="M8642" s="3109"/>
      <c r="N8642" s="3109"/>
      <c r="P8642" s="2659"/>
    </row>
    <row r="8643" spans="12:16" s="3107" customFormat="1">
      <c r="L8643" s="3109"/>
      <c r="M8643" s="3109"/>
      <c r="N8643" s="3109"/>
      <c r="P8643" s="2659"/>
    </row>
    <row r="8644" spans="12:16" s="3107" customFormat="1">
      <c r="L8644" s="3109"/>
      <c r="M8644" s="3109"/>
      <c r="N8644" s="3109"/>
      <c r="P8644" s="2659"/>
    </row>
    <row r="8645" spans="12:16" s="3107" customFormat="1">
      <c r="L8645" s="3109"/>
      <c r="M8645" s="3109"/>
      <c r="N8645" s="3109"/>
      <c r="P8645" s="2659"/>
    </row>
    <row r="8646" spans="12:16" s="3107" customFormat="1">
      <c r="L8646" s="3109"/>
      <c r="M8646" s="3109"/>
      <c r="N8646" s="3109"/>
      <c r="P8646" s="2659"/>
    </row>
    <row r="8647" spans="12:16" s="3107" customFormat="1">
      <c r="L8647" s="3109"/>
      <c r="M8647" s="3109"/>
      <c r="N8647" s="3109"/>
      <c r="P8647" s="2659"/>
    </row>
    <row r="8648" spans="12:16" s="3107" customFormat="1">
      <c r="L8648" s="3109"/>
      <c r="M8648" s="3109"/>
      <c r="N8648" s="3109"/>
      <c r="P8648" s="2659"/>
    </row>
    <row r="8649" spans="12:16" s="3107" customFormat="1">
      <c r="L8649" s="3109"/>
      <c r="M8649" s="3109"/>
      <c r="N8649" s="3109"/>
      <c r="P8649" s="2659"/>
    </row>
    <row r="8650" spans="12:16" s="3107" customFormat="1">
      <c r="L8650" s="3109"/>
      <c r="M8650" s="3109"/>
      <c r="N8650" s="3109"/>
      <c r="P8650" s="2659"/>
    </row>
    <row r="8651" spans="12:16" s="3107" customFormat="1">
      <c r="L8651" s="3109"/>
      <c r="M8651" s="3109"/>
      <c r="N8651" s="3109"/>
      <c r="P8651" s="2659"/>
    </row>
    <row r="8652" spans="12:16" s="3107" customFormat="1">
      <c r="L8652" s="3109"/>
      <c r="M8652" s="3109"/>
      <c r="N8652" s="3109"/>
      <c r="P8652" s="2659"/>
    </row>
    <row r="8653" spans="12:16" s="3107" customFormat="1">
      <c r="L8653" s="3109"/>
      <c r="M8653" s="3109"/>
      <c r="N8653" s="3109"/>
      <c r="P8653" s="2659"/>
    </row>
    <row r="8654" spans="12:16" s="3107" customFormat="1">
      <c r="L8654" s="3109"/>
      <c r="M8654" s="3109"/>
      <c r="N8654" s="3109"/>
      <c r="P8654" s="2659"/>
    </row>
    <row r="8655" spans="12:16" s="3107" customFormat="1">
      <c r="L8655" s="3109"/>
      <c r="M8655" s="3109"/>
      <c r="N8655" s="3109"/>
      <c r="P8655" s="2659"/>
    </row>
    <row r="8656" spans="12:16" s="3107" customFormat="1">
      <c r="L8656" s="3109"/>
      <c r="M8656" s="3109"/>
      <c r="N8656" s="3109"/>
      <c r="P8656" s="2659"/>
    </row>
    <row r="8657" spans="12:16" s="3107" customFormat="1">
      <c r="L8657" s="3109"/>
      <c r="M8657" s="3109"/>
      <c r="N8657" s="3109"/>
      <c r="P8657" s="2659"/>
    </row>
    <row r="8658" spans="12:16" s="3107" customFormat="1">
      <c r="L8658" s="3109"/>
      <c r="M8658" s="3109"/>
      <c r="N8658" s="3109"/>
      <c r="P8658" s="2659"/>
    </row>
    <row r="8659" spans="12:16" s="3107" customFormat="1">
      <c r="L8659" s="3109"/>
      <c r="M8659" s="3109"/>
      <c r="N8659" s="3109"/>
      <c r="P8659" s="2659"/>
    </row>
    <row r="8660" spans="12:16" s="3107" customFormat="1">
      <c r="L8660" s="3109"/>
      <c r="M8660" s="3109"/>
      <c r="N8660" s="3109"/>
      <c r="P8660" s="2659"/>
    </row>
    <row r="8661" spans="12:16" s="3107" customFormat="1">
      <c r="L8661" s="3109"/>
      <c r="M8661" s="3109"/>
      <c r="N8661" s="3109"/>
      <c r="P8661" s="2659"/>
    </row>
    <row r="8662" spans="12:16" s="3107" customFormat="1">
      <c r="L8662" s="3109"/>
      <c r="M8662" s="3109"/>
      <c r="N8662" s="3109"/>
      <c r="P8662" s="2659"/>
    </row>
    <row r="8663" spans="12:16" s="3107" customFormat="1">
      <c r="L8663" s="3109"/>
      <c r="M8663" s="3109"/>
      <c r="N8663" s="3109"/>
      <c r="P8663" s="2659"/>
    </row>
    <row r="8664" spans="12:16" s="3107" customFormat="1">
      <c r="L8664" s="3109"/>
      <c r="M8664" s="3109"/>
      <c r="N8664" s="3109"/>
      <c r="P8664" s="2659"/>
    </row>
    <row r="8665" spans="12:16" s="3107" customFormat="1">
      <c r="L8665" s="3109"/>
      <c r="M8665" s="3109"/>
      <c r="N8665" s="3109"/>
      <c r="P8665" s="2659"/>
    </row>
    <row r="8666" spans="12:16" s="3107" customFormat="1">
      <c r="L8666" s="3109"/>
      <c r="M8666" s="3109"/>
      <c r="N8666" s="3109"/>
      <c r="P8666" s="2659"/>
    </row>
    <row r="8667" spans="12:16" s="3107" customFormat="1">
      <c r="L8667" s="3109"/>
      <c r="M8667" s="3109"/>
      <c r="N8667" s="3109"/>
      <c r="P8667" s="2659"/>
    </row>
    <row r="8668" spans="12:16" s="3107" customFormat="1">
      <c r="L8668" s="3109"/>
      <c r="M8668" s="3109"/>
      <c r="N8668" s="3109"/>
      <c r="P8668" s="2659"/>
    </row>
    <row r="8669" spans="12:16" s="3107" customFormat="1">
      <c r="L8669" s="3109"/>
      <c r="M8669" s="3109"/>
      <c r="N8669" s="3109"/>
      <c r="P8669" s="2659"/>
    </row>
    <row r="8670" spans="12:16" s="3107" customFormat="1">
      <c r="L8670" s="3109"/>
      <c r="M8670" s="3109"/>
      <c r="N8670" s="3109"/>
      <c r="P8670" s="2659"/>
    </row>
    <row r="8671" spans="12:16" s="3107" customFormat="1">
      <c r="L8671" s="3109"/>
      <c r="M8671" s="3109"/>
      <c r="N8671" s="3109"/>
      <c r="P8671" s="2659"/>
    </row>
    <row r="8672" spans="12:16" s="3107" customFormat="1">
      <c r="L8672" s="3109"/>
      <c r="M8672" s="3109"/>
      <c r="N8672" s="3109"/>
      <c r="P8672" s="2659"/>
    </row>
    <row r="8673" spans="12:16" s="3107" customFormat="1">
      <c r="L8673" s="3109"/>
      <c r="M8673" s="3109"/>
      <c r="N8673" s="3109"/>
      <c r="P8673" s="2659"/>
    </row>
    <row r="8674" spans="12:16" s="3107" customFormat="1">
      <c r="L8674" s="3109"/>
      <c r="M8674" s="3109"/>
      <c r="N8674" s="3109"/>
      <c r="P8674" s="2659"/>
    </row>
    <row r="8675" spans="12:16" s="3107" customFormat="1">
      <c r="L8675" s="3109"/>
      <c r="M8675" s="3109"/>
      <c r="N8675" s="3109"/>
      <c r="P8675" s="2659"/>
    </row>
    <row r="8676" spans="12:16" s="3107" customFormat="1">
      <c r="L8676" s="3109"/>
      <c r="M8676" s="3109"/>
      <c r="N8676" s="3109"/>
      <c r="P8676" s="2659"/>
    </row>
    <row r="8677" spans="12:16" s="3107" customFormat="1">
      <c r="L8677" s="3109"/>
      <c r="M8677" s="3109"/>
      <c r="N8677" s="3109"/>
      <c r="P8677" s="2659"/>
    </row>
    <row r="8678" spans="12:16" s="3107" customFormat="1">
      <c r="L8678" s="3109"/>
      <c r="M8678" s="3109"/>
      <c r="N8678" s="3109"/>
      <c r="P8678" s="2659"/>
    </row>
    <row r="8679" spans="12:16" s="3107" customFormat="1">
      <c r="L8679" s="3109"/>
      <c r="M8679" s="3109"/>
      <c r="N8679" s="3109"/>
      <c r="P8679" s="2659"/>
    </row>
    <row r="8680" spans="12:16" s="3107" customFormat="1">
      <c r="L8680" s="3109"/>
      <c r="M8680" s="3109"/>
      <c r="N8680" s="3109"/>
      <c r="P8680" s="2659"/>
    </row>
    <row r="8681" spans="12:16" s="3107" customFormat="1">
      <c r="L8681" s="3109"/>
      <c r="M8681" s="3109"/>
      <c r="N8681" s="3109"/>
      <c r="P8681" s="2659"/>
    </row>
    <row r="8682" spans="12:16" s="3107" customFormat="1">
      <c r="L8682" s="3109"/>
      <c r="M8682" s="3109"/>
      <c r="N8682" s="3109"/>
      <c r="P8682" s="2659"/>
    </row>
    <row r="8683" spans="12:16" s="3107" customFormat="1">
      <c r="L8683" s="3109"/>
      <c r="M8683" s="3109"/>
      <c r="N8683" s="3109"/>
      <c r="P8683" s="2659"/>
    </row>
    <row r="8684" spans="12:16" s="3107" customFormat="1">
      <c r="L8684" s="3109"/>
      <c r="M8684" s="3109"/>
      <c r="N8684" s="3109"/>
      <c r="P8684" s="2659"/>
    </row>
    <row r="8685" spans="12:16" s="3107" customFormat="1">
      <c r="L8685" s="3109"/>
      <c r="M8685" s="3109"/>
      <c r="N8685" s="3109"/>
      <c r="P8685" s="2659"/>
    </row>
    <row r="8686" spans="12:16" s="3107" customFormat="1">
      <c r="L8686" s="3109"/>
      <c r="M8686" s="3109"/>
      <c r="N8686" s="3109"/>
      <c r="P8686" s="2659"/>
    </row>
    <row r="8687" spans="12:16" s="3107" customFormat="1">
      <c r="L8687" s="3109"/>
      <c r="M8687" s="3109"/>
      <c r="N8687" s="3109"/>
      <c r="P8687" s="2659"/>
    </row>
    <row r="8688" spans="12:16" s="3107" customFormat="1">
      <c r="L8688" s="3109"/>
      <c r="M8688" s="3109"/>
      <c r="N8688" s="3109"/>
      <c r="P8688" s="2659"/>
    </row>
    <row r="8689" spans="12:16" s="3107" customFormat="1">
      <c r="L8689" s="3109"/>
      <c r="M8689" s="3109"/>
      <c r="N8689" s="3109"/>
      <c r="P8689" s="2659"/>
    </row>
    <row r="8690" spans="12:16" s="3107" customFormat="1">
      <c r="L8690" s="3109"/>
      <c r="M8690" s="3109"/>
      <c r="N8690" s="3109"/>
      <c r="P8690" s="2659"/>
    </row>
    <row r="8691" spans="12:16" s="3107" customFormat="1">
      <c r="L8691" s="3109"/>
      <c r="M8691" s="3109"/>
      <c r="N8691" s="3109"/>
      <c r="P8691" s="2659"/>
    </row>
    <row r="8692" spans="12:16" s="3107" customFormat="1">
      <c r="L8692" s="3109"/>
      <c r="M8692" s="3109"/>
      <c r="N8692" s="3109"/>
      <c r="P8692" s="2659"/>
    </row>
    <row r="8693" spans="12:16" s="3107" customFormat="1">
      <c r="L8693" s="3109"/>
      <c r="M8693" s="3109"/>
      <c r="N8693" s="3109"/>
      <c r="P8693" s="2659"/>
    </row>
    <row r="8694" spans="12:16" s="3107" customFormat="1">
      <c r="L8694" s="3109"/>
      <c r="M8694" s="3109"/>
      <c r="N8694" s="3109"/>
      <c r="P8694" s="2659"/>
    </row>
    <row r="8695" spans="12:16" s="3107" customFormat="1">
      <c r="L8695" s="3109"/>
      <c r="M8695" s="3109"/>
      <c r="N8695" s="3109"/>
      <c r="P8695" s="2659"/>
    </row>
    <row r="8696" spans="12:16" s="3107" customFormat="1">
      <c r="L8696" s="3109"/>
      <c r="M8696" s="3109"/>
      <c r="N8696" s="3109"/>
      <c r="P8696" s="2659"/>
    </row>
    <row r="8697" spans="12:16" s="3107" customFormat="1">
      <c r="L8697" s="3109"/>
      <c r="M8697" s="3109"/>
      <c r="N8697" s="3109"/>
      <c r="P8697" s="2659"/>
    </row>
    <row r="8698" spans="12:16" s="3107" customFormat="1">
      <c r="L8698" s="3109"/>
      <c r="M8698" s="3109"/>
      <c r="N8698" s="3109"/>
      <c r="P8698" s="2659"/>
    </row>
    <row r="8699" spans="12:16" s="3107" customFormat="1">
      <c r="L8699" s="3109"/>
      <c r="M8699" s="3109"/>
      <c r="N8699" s="3109"/>
      <c r="P8699" s="2659"/>
    </row>
    <row r="8700" spans="12:16" s="3107" customFormat="1">
      <c r="L8700" s="3109"/>
      <c r="M8700" s="3109"/>
      <c r="N8700" s="3109"/>
      <c r="P8700" s="2659"/>
    </row>
    <row r="8701" spans="12:16" s="3107" customFormat="1">
      <c r="L8701" s="3109"/>
      <c r="M8701" s="3109"/>
      <c r="N8701" s="3109"/>
      <c r="P8701" s="2659"/>
    </row>
    <row r="8702" spans="12:16" s="3107" customFormat="1">
      <c r="L8702" s="3109"/>
      <c r="M8702" s="3109"/>
      <c r="N8702" s="3109"/>
      <c r="P8702" s="2659"/>
    </row>
    <row r="8703" spans="12:16" s="3107" customFormat="1">
      <c r="L8703" s="3109"/>
      <c r="M8703" s="3109"/>
      <c r="N8703" s="3109"/>
      <c r="P8703" s="2659"/>
    </row>
    <row r="8704" spans="12:16" s="3107" customFormat="1">
      <c r="L8704" s="3109"/>
      <c r="M8704" s="3109"/>
      <c r="N8704" s="3109"/>
      <c r="P8704" s="2659"/>
    </row>
    <row r="8705" spans="12:16" s="3107" customFormat="1">
      <c r="L8705" s="3109"/>
      <c r="M8705" s="3109"/>
      <c r="N8705" s="3109"/>
      <c r="P8705" s="2659"/>
    </row>
    <row r="8706" spans="12:16" s="3107" customFormat="1">
      <c r="L8706" s="3109"/>
      <c r="M8706" s="3109"/>
      <c r="N8706" s="3109"/>
      <c r="P8706" s="2659"/>
    </row>
    <row r="8707" spans="12:16" s="3107" customFormat="1">
      <c r="L8707" s="3109"/>
      <c r="M8707" s="3109"/>
      <c r="N8707" s="3109"/>
      <c r="P8707" s="2659"/>
    </row>
    <row r="8708" spans="12:16" s="3107" customFormat="1">
      <c r="L8708" s="3109"/>
      <c r="M8708" s="3109"/>
      <c r="N8708" s="3109"/>
      <c r="P8708" s="2659"/>
    </row>
    <row r="8709" spans="12:16" s="3107" customFormat="1">
      <c r="L8709" s="3109"/>
      <c r="M8709" s="3109"/>
      <c r="N8709" s="3109"/>
      <c r="P8709" s="2659"/>
    </row>
    <row r="8710" spans="12:16" s="3107" customFormat="1">
      <c r="L8710" s="3109"/>
      <c r="M8710" s="3109"/>
      <c r="N8710" s="3109"/>
      <c r="P8710" s="2659"/>
    </row>
    <row r="8711" spans="12:16" s="3107" customFormat="1">
      <c r="L8711" s="3109"/>
      <c r="M8711" s="3109"/>
      <c r="N8711" s="3109"/>
      <c r="P8711" s="2659"/>
    </row>
    <row r="8712" spans="12:16" s="3107" customFormat="1">
      <c r="L8712" s="3109"/>
      <c r="M8712" s="3109"/>
      <c r="N8712" s="3109"/>
      <c r="P8712" s="2659"/>
    </row>
    <row r="8713" spans="12:16" s="3107" customFormat="1">
      <c r="L8713" s="3109"/>
      <c r="M8713" s="3109"/>
      <c r="N8713" s="3109"/>
      <c r="P8713" s="2659"/>
    </row>
    <row r="8714" spans="12:16" s="3107" customFormat="1">
      <c r="L8714" s="3109"/>
      <c r="M8714" s="3109"/>
      <c r="N8714" s="3109"/>
      <c r="P8714" s="2659"/>
    </row>
    <row r="8715" spans="12:16" s="3107" customFormat="1">
      <c r="L8715" s="3109"/>
      <c r="M8715" s="3109"/>
      <c r="N8715" s="3109"/>
      <c r="P8715" s="2659"/>
    </row>
    <row r="8716" spans="12:16" s="3107" customFormat="1">
      <c r="L8716" s="3109"/>
      <c r="M8716" s="3109"/>
      <c r="N8716" s="3109"/>
      <c r="P8716" s="2659"/>
    </row>
    <row r="8717" spans="12:16" s="3107" customFormat="1">
      <c r="L8717" s="3109"/>
      <c r="M8717" s="3109"/>
      <c r="N8717" s="3109"/>
      <c r="P8717" s="2659"/>
    </row>
    <row r="8718" spans="12:16" s="3107" customFormat="1">
      <c r="L8718" s="3109"/>
      <c r="M8718" s="3109"/>
      <c r="N8718" s="3109"/>
      <c r="P8718" s="2659"/>
    </row>
    <row r="8719" spans="12:16" s="3107" customFormat="1">
      <c r="L8719" s="3109"/>
      <c r="M8719" s="3109"/>
      <c r="N8719" s="3109"/>
      <c r="P8719" s="2659"/>
    </row>
    <row r="8720" spans="12:16" s="3107" customFormat="1">
      <c r="L8720" s="3109"/>
      <c r="M8720" s="3109"/>
      <c r="N8720" s="3109"/>
      <c r="P8720" s="2659"/>
    </row>
    <row r="8721" spans="12:16" s="3107" customFormat="1">
      <c r="L8721" s="3109"/>
      <c r="M8721" s="3109"/>
      <c r="N8721" s="3109"/>
      <c r="P8721" s="2659"/>
    </row>
    <row r="8722" spans="12:16" s="3107" customFormat="1">
      <c r="L8722" s="3109"/>
      <c r="M8722" s="3109"/>
      <c r="N8722" s="3109"/>
      <c r="P8722" s="2659"/>
    </row>
    <row r="8723" spans="12:16" s="3107" customFormat="1">
      <c r="L8723" s="3109"/>
      <c r="M8723" s="3109"/>
      <c r="N8723" s="3109"/>
      <c r="P8723" s="2659"/>
    </row>
    <row r="8724" spans="12:16" s="3107" customFormat="1">
      <c r="L8724" s="3109"/>
      <c r="M8724" s="3109"/>
      <c r="N8724" s="3109"/>
      <c r="P8724" s="2659"/>
    </row>
    <row r="8725" spans="12:16" s="3107" customFormat="1">
      <c r="L8725" s="3109"/>
      <c r="M8725" s="3109"/>
      <c r="N8725" s="3109"/>
      <c r="P8725" s="2659"/>
    </row>
    <row r="8726" spans="12:16" s="3107" customFormat="1">
      <c r="L8726" s="3109"/>
      <c r="M8726" s="3109"/>
      <c r="N8726" s="3109"/>
      <c r="P8726" s="2659"/>
    </row>
    <row r="8727" spans="12:16" s="3107" customFormat="1">
      <c r="L8727" s="3109"/>
      <c r="M8727" s="3109"/>
      <c r="N8727" s="3109"/>
      <c r="P8727" s="2659"/>
    </row>
    <row r="8728" spans="12:16" s="3107" customFormat="1">
      <c r="L8728" s="3109"/>
      <c r="M8728" s="3109"/>
      <c r="N8728" s="3109"/>
      <c r="P8728" s="2659"/>
    </row>
    <row r="8729" spans="12:16" s="3107" customFormat="1">
      <c r="L8729" s="3109"/>
      <c r="M8729" s="3109"/>
      <c r="N8729" s="3109"/>
      <c r="P8729" s="2659"/>
    </row>
    <row r="8730" spans="12:16" s="3107" customFormat="1">
      <c r="L8730" s="3109"/>
      <c r="M8730" s="3109"/>
      <c r="N8730" s="3109"/>
      <c r="P8730" s="2659"/>
    </row>
    <row r="8731" spans="12:16" s="3107" customFormat="1">
      <c r="L8731" s="3109"/>
      <c r="M8731" s="3109"/>
      <c r="N8731" s="3109"/>
      <c r="P8731" s="2659"/>
    </row>
    <row r="8732" spans="12:16" s="3107" customFormat="1">
      <c r="L8732" s="3109"/>
      <c r="M8732" s="3109"/>
      <c r="N8732" s="3109"/>
      <c r="P8732" s="2659"/>
    </row>
    <row r="8733" spans="12:16" s="3107" customFormat="1">
      <c r="L8733" s="3109"/>
      <c r="M8733" s="3109"/>
      <c r="N8733" s="3109"/>
      <c r="P8733" s="2659"/>
    </row>
    <row r="8734" spans="12:16" s="3107" customFormat="1">
      <c r="L8734" s="3109"/>
      <c r="M8734" s="3109"/>
      <c r="N8734" s="3109"/>
      <c r="P8734" s="2659"/>
    </row>
    <row r="8735" spans="12:16" s="3107" customFormat="1">
      <c r="L8735" s="3109"/>
      <c r="M8735" s="3109"/>
      <c r="N8735" s="3109"/>
      <c r="P8735" s="2659"/>
    </row>
    <row r="8736" spans="12:16" s="3107" customFormat="1">
      <c r="L8736" s="3109"/>
      <c r="M8736" s="3109"/>
      <c r="N8736" s="3109"/>
      <c r="P8736" s="2659"/>
    </row>
    <row r="8737" spans="12:16" s="3107" customFormat="1">
      <c r="L8737" s="3109"/>
      <c r="M8737" s="3109"/>
      <c r="N8737" s="3109"/>
      <c r="P8737" s="2659"/>
    </row>
    <row r="8738" spans="12:16" s="3107" customFormat="1">
      <c r="L8738" s="3109"/>
      <c r="M8738" s="3109"/>
      <c r="N8738" s="3109"/>
      <c r="P8738" s="2659"/>
    </row>
    <row r="8739" spans="12:16" s="3107" customFormat="1">
      <c r="L8739" s="3109"/>
      <c r="M8739" s="3109"/>
      <c r="N8739" s="3109"/>
      <c r="P8739" s="2659"/>
    </row>
    <row r="8740" spans="12:16" s="3107" customFormat="1">
      <c r="L8740" s="3109"/>
      <c r="M8740" s="3109"/>
      <c r="N8740" s="3109"/>
      <c r="P8740" s="2659"/>
    </row>
    <row r="8741" spans="12:16" s="3107" customFormat="1">
      <c r="L8741" s="3109"/>
      <c r="M8741" s="3109"/>
      <c r="N8741" s="3109"/>
      <c r="P8741" s="2659"/>
    </row>
    <row r="8742" spans="12:16" s="3107" customFormat="1">
      <c r="L8742" s="3109"/>
      <c r="M8742" s="3109"/>
      <c r="N8742" s="3109"/>
      <c r="P8742" s="2659"/>
    </row>
    <row r="8743" spans="12:16" s="3107" customFormat="1">
      <c r="L8743" s="3109"/>
      <c r="M8743" s="3109"/>
      <c r="N8743" s="3109"/>
      <c r="P8743" s="2659"/>
    </row>
    <row r="8744" spans="12:16" s="3107" customFormat="1">
      <c r="L8744" s="3109"/>
      <c r="M8744" s="3109"/>
      <c r="N8744" s="3109"/>
      <c r="P8744" s="2659"/>
    </row>
    <row r="8745" spans="12:16" s="3107" customFormat="1">
      <c r="L8745" s="3109"/>
      <c r="M8745" s="3109"/>
      <c r="N8745" s="3109"/>
      <c r="P8745" s="2659"/>
    </row>
    <row r="8746" spans="12:16" s="3107" customFormat="1">
      <c r="L8746" s="3109"/>
      <c r="M8746" s="3109"/>
      <c r="N8746" s="3109"/>
      <c r="P8746" s="2659"/>
    </row>
    <row r="8747" spans="12:16" s="3107" customFormat="1">
      <c r="L8747" s="3109"/>
      <c r="M8747" s="3109"/>
      <c r="N8747" s="3109"/>
      <c r="P8747" s="2659"/>
    </row>
    <row r="8748" spans="12:16" s="3107" customFormat="1">
      <c r="L8748" s="3109"/>
      <c r="M8748" s="3109"/>
      <c r="N8748" s="3109"/>
      <c r="P8748" s="2659"/>
    </row>
    <row r="8749" spans="12:16" s="3107" customFormat="1">
      <c r="L8749" s="3109"/>
      <c r="M8749" s="3109"/>
      <c r="N8749" s="3109"/>
      <c r="P8749" s="2659"/>
    </row>
    <row r="8750" spans="12:16" s="3107" customFormat="1">
      <c r="L8750" s="3109"/>
      <c r="M8750" s="3109"/>
      <c r="N8750" s="3109"/>
      <c r="P8750" s="2659"/>
    </row>
    <row r="8751" spans="12:16" s="3107" customFormat="1">
      <c r="L8751" s="3109"/>
      <c r="M8751" s="3109"/>
      <c r="N8751" s="3109"/>
      <c r="P8751" s="2659"/>
    </row>
    <row r="8752" spans="12:16" s="3107" customFormat="1">
      <c r="L8752" s="3109"/>
      <c r="M8752" s="3109"/>
      <c r="N8752" s="3109"/>
      <c r="P8752" s="2659"/>
    </row>
    <row r="8753" spans="12:16" s="3107" customFormat="1">
      <c r="L8753" s="3109"/>
      <c r="M8753" s="3109"/>
      <c r="N8753" s="3109"/>
      <c r="P8753" s="2659"/>
    </row>
    <row r="8754" spans="12:16" s="3107" customFormat="1">
      <c r="L8754" s="3109"/>
      <c r="M8754" s="3109"/>
      <c r="N8754" s="3109"/>
      <c r="P8754" s="2659"/>
    </row>
    <row r="8755" spans="12:16" s="3107" customFormat="1">
      <c r="L8755" s="3109"/>
      <c r="M8755" s="3109"/>
      <c r="N8755" s="3109"/>
      <c r="P8755" s="2659"/>
    </row>
    <row r="8756" spans="12:16" s="3107" customFormat="1">
      <c r="L8756" s="3109"/>
      <c r="M8756" s="3109"/>
      <c r="N8756" s="3109"/>
      <c r="P8756" s="2659"/>
    </row>
    <row r="8757" spans="12:16" s="3107" customFormat="1">
      <c r="L8757" s="3109"/>
      <c r="M8757" s="3109"/>
      <c r="N8757" s="3109"/>
      <c r="P8757" s="2659"/>
    </row>
    <row r="8758" spans="12:16" s="3107" customFormat="1">
      <c r="L8758" s="3109"/>
      <c r="M8758" s="3109"/>
      <c r="N8758" s="3109"/>
      <c r="P8758" s="2659"/>
    </row>
    <row r="8759" spans="12:16" s="3107" customFormat="1">
      <c r="L8759" s="3109"/>
      <c r="M8759" s="3109"/>
      <c r="N8759" s="3109"/>
      <c r="P8759" s="2659"/>
    </row>
    <row r="8760" spans="12:16" s="3107" customFormat="1">
      <c r="L8760" s="3109"/>
      <c r="M8760" s="3109"/>
      <c r="N8760" s="3109"/>
      <c r="P8760" s="2659"/>
    </row>
    <row r="8761" spans="12:16" s="3107" customFormat="1">
      <c r="L8761" s="3109"/>
      <c r="M8761" s="3109"/>
      <c r="N8761" s="3109"/>
      <c r="P8761" s="2659"/>
    </row>
    <row r="8762" spans="12:16" s="3107" customFormat="1">
      <c r="L8762" s="3109"/>
      <c r="M8762" s="3109"/>
      <c r="N8762" s="3109"/>
      <c r="P8762" s="2659"/>
    </row>
    <row r="8763" spans="12:16" s="3107" customFormat="1">
      <c r="L8763" s="3109"/>
      <c r="M8763" s="3109"/>
      <c r="N8763" s="3109"/>
      <c r="P8763" s="2659"/>
    </row>
    <row r="8764" spans="12:16" s="3107" customFormat="1">
      <c r="L8764" s="3109"/>
      <c r="M8764" s="3109"/>
      <c r="N8764" s="3109"/>
      <c r="P8764" s="2659"/>
    </row>
    <row r="8765" spans="12:16" s="3107" customFormat="1">
      <c r="L8765" s="3109"/>
      <c r="M8765" s="3109"/>
      <c r="N8765" s="3109"/>
      <c r="P8765" s="2659"/>
    </row>
    <row r="8766" spans="12:16" s="3107" customFormat="1">
      <c r="L8766" s="3109"/>
      <c r="M8766" s="3109"/>
      <c r="N8766" s="3109"/>
      <c r="P8766" s="2659"/>
    </row>
    <row r="8767" spans="12:16" s="3107" customFormat="1">
      <c r="L8767" s="3109"/>
      <c r="M8767" s="3109"/>
      <c r="N8767" s="3109"/>
      <c r="P8767" s="2659"/>
    </row>
    <row r="8768" spans="12:16" s="3107" customFormat="1">
      <c r="L8768" s="3109"/>
      <c r="M8768" s="3109"/>
      <c r="N8768" s="3109"/>
      <c r="P8768" s="2659"/>
    </row>
    <row r="8769" spans="12:16" s="3107" customFormat="1">
      <c r="L8769" s="3109"/>
      <c r="M8769" s="3109"/>
      <c r="N8769" s="3109"/>
      <c r="P8769" s="2659"/>
    </row>
    <row r="8770" spans="12:16" s="3107" customFormat="1">
      <c r="L8770" s="3109"/>
      <c r="M8770" s="3109"/>
      <c r="N8770" s="3109"/>
      <c r="P8770" s="2659"/>
    </row>
    <row r="8771" spans="12:16" s="3107" customFormat="1">
      <c r="L8771" s="3109"/>
      <c r="M8771" s="3109"/>
      <c r="N8771" s="3109"/>
      <c r="P8771" s="2659"/>
    </row>
    <row r="8772" spans="12:16" s="3107" customFormat="1">
      <c r="L8772" s="3109"/>
      <c r="M8772" s="3109"/>
      <c r="N8772" s="3109"/>
      <c r="P8772" s="2659"/>
    </row>
    <row r="8773" spans="12:16" s="3107" customFormat="1">
      <c r="L8773" s="3109"/>
      <c r="M8773" s="3109"/>
      <c r="N8773" s="3109"/>
      <c r="P8773" s="2659"/>
    </row>
    <row r="8774" spans="12:16" s="3107" customFormat="1">
      <c r="L8774" s="3109"/>
      <c r="M8774" s="3109"/>
      <c r="N8774" s="3109"/>
      <c r="P8774" s="2659"/>
    </row>
    <row r="8775" spans="12:16" s="3107" customFormat="1">
      <c r="L8775" s="3109"/>
      <c r="M8775" s="3109"/>
      <c r="N8775" s="3109"/>
      <c r="P8775" s="2659"/>
    </row>
    <row r="8776" spans="12:16" s="3107" customFormat="1">
      <c r="L8776" s="3109"/>
      <c r="M8776" s="3109"/>
      <c r="N8776" s="3109"/>
      <c r="P8776" s="2659"/>
    </row>
    <row r="8777" spans="12:16" s="3107" customFormat="1">
      <c r="L8777" s="3109"/>
      <c r="M8777" s="3109"/>
      <c r="N8777" s="3109"/>
      <c r="P8777" s="2659"/>
    </row>
    <row r="8778" spans="12:16" s="3107" customFormat="1">
      <c r="L8778" s="3109"/>
      <c r="M8778" s="3109"/>
      <c r="N8778" s="3109"/>
      <c r="P8778" s="2659"/>
    </row>
    <row r="8779" spans="12:16" s="3107" customFormat="1">
      <c r="L8779" s="3109"/>
      <c r="M8779" s="3109"/>
      <c r="N8779" s="3109"/>
      <c r="P8779" s="2659"/>
    </row>
    <row r="8780" spans="12:16" s="3107" customFormat="1">
      <c r="L8780" s="3109"/>
      <c r="M8780" s="3109"/>
      <c r="N8780" s="3109"/>
      <c r="P8780" s="2659"/>
    </row>
    <row r="8781" spans="12:16" s="3107" customFormat="1">
      <c r="L8781" s="3109"/>
      <c r="M8781" s="3109"/>
      <c r="N8781" s="3109"/>
      <c r="P8781" s="2659"/>
    </row>
    <row r="8782" spans="12:16" s="3107" customFormat="1">
      <c r="L8782" s="3109"/>
      <c r="M8782" s="3109"/>
      <c r="N8782" s="3109"/>
      <c r="P8782" s="2659"/>
    </row>
    <row r="8783" spans="12:16" s="3107" customFormat="1">
      <c r="L8783" s="3109"/>
      <c r="M8783" s="3109"/>
      <c r="N8783" s="3109"/>
      <c r="P8783" s="2659"/>
    </row>
    <row r="8784" spans="12:16" s="3107" customFormat="1">
      <c r="L8784" s="3109"/>
      <c r="M8784" s="3109"/>
      <c r="N8784" s="3109"/>
      <c r="P8784" s="2659"/>
    </row>
    <row r="8785" spans="12:16" s="3107" customFormat="1">
      <c r="L8785" s="3109"/>
      <c r="M8785" s="3109"/>
      <c r="N8785" s="3109"/>
      <c r="P8785" s="2659"/>
    </row>
    <row r="8786" spans="12:16" s="3107" customFormat="1">
      <c r="L8786" s="3109"/>
      <c r="M8786" s="3109"/>
      <c r="N8786" s="3109"/>
      <c r="P8786" s="2659"/>
    </row>
    <row r="8787" spans="12:16" s="3107" customFormat="1">
      <c r="L8787" s="3109"/>
      <c r="M8787" s="3109"/>
      <c r="N8787" s="3109"/>
      <c r="P8787" s="2659"/>
    </row>
    <row r="8788" spans="12:16" s="3107" customFormat="1">
      <c r="L8788" s="3109"/>
      <c r="M8788" s="3109"/>
      <c r="N8788" s="3109"/>
      <c r="P8788" s="2659"/>
    </row>
    <row r="8789" spans="12:16" s="3107" customFormat="1">
      <c r="L8789" s="3109"/>
      <c r="M8789" s="3109"/>
      <c r="N8789" s="3109"/>
      <c r="P8789" s="2659"/>
    </row>
    <row r="8790" spans="12:16" s="3107" customFormat="1">
      <c r="L8790" s="3109"/>
      <c r="M8790" s="3109"/>
      <c r="N8790" s="3109"/>
      <c r="P8790" s="2659"/>
    </row>
    <row r="8791" spans="12:16" s="3107" customFormat="1">
      <c r="L8791" s="3109"/>
      <c r="M8791" s="3109"/>
      <c r="N8791" s="3109"/>
      <c r="P8791" s="2659"/>
    </row>
    <row r="8792" spans="12:16" s="3107" customFormat="1">
      <c r="L8792" s="3109"/>
      <c r="M8792" s="3109"/>
      <c r="N8792" s="3109"/>
      <c r="P8792" s="2659"/>
    </row>
    <row r="8793" spans="12:16" s="3107" customFormat="1">
      <c r="L8793" s="3109"/>
      <c r="M8793" s="3109"/>
      <c r="N8793" s="3109"/>
      <c r="P8793" s="2659"/>
    </row>
    <row r="8794" spans="12:16" s="3107" customFormat="1">
      <c r="L8794" s="3109"/>
      <c r="M8794" s="3109"/>
      <c r="N8794" s="3109"/>
      <c r="P8794" s="2659"/>
    </row>
    <row r="8795" spans="12:16" s="3107" customFormat="1">
      <c r="L8795" s="3109"/>
      <c r="M8795" s="3109"/>
      <c r="N8795" s="3109"/>
      <c r="P8795" s="2659"/>
    </row>
    <row r="8796" spans="12:16" s="3107" customFormat="1">
      <c r="L8796" s="3109"/>
      <c r="M8796" s="3109"/>
      <c r="N8796" s="3109"/>
      <c r="P8796" s="2659"/>
    </row>
    <row r="8797" spans="12:16" s="3107" customFormat="1">
      <c r="L8797" s="3109"/>
      <c r="M8797" s="3109"/>
      <c r="N8797" s="3109"/>
      <c r="P8797" s="2659"/>
    </row>
    <row r="8798" spans="12:16" s="3107" customFormat="1">
      <c r="L8798" s="3109"/>
      <c r="M8798" s="3109"/>
      <c r="N8798" s="3109"/>
      <c r="P8798" s="2659"/>
    </row>
    <row r="8799" spans="12:16" s="3107" customFormat="1">
      <c r="L8799" s="3109"/>
      <c r="M8799" s="3109"/>
      <c r="N8799" s="3109"/>
      <c r="P8799" s="2659"/>
    </row>
    <row r="8800" spans="12:16" s="3107" customFormat="1">
      <c r="L8800" s="3109"/>
      <c r="M8800" s="3109"/>
      <c r="N8800" s="3109"/>
      <c r="P8800" s="2659"/>
    </row>
    <row r="8801" spans="12:16" s="3107" customFormat="1">
      <c r="L8801" s="3109"/>
      <c r="M8801" s="3109"/>
      <c r="N8801" s="3109"/>
      <c r="P8801" s="2659"/>
    </row>
    <row r="8802" spans="12:16" s="3107" customFormat="1">
      <c r="L8802" s="3109"/>
      <c r="M8802" s="3109"/>
      <c r="N8802" s="3109"/>
      <c r="P8802" s="2659"/>
    </row>
    <row r="8803" spans="12:16" s="3107" customFormat="1">
      <c r="L8803" s="3109"/>
      <c r="M8803" s="3109"/>
      <c r="N8803" s="3109"/>
      <c r="P8803" s="2659"/>
    </row>
    <row r="8804" spans="12:16" s="3107" customFormat="1">
      <c r="L8804" s="3109"/>
      <c r="M8804" s="3109"/>
      <c r="N8804" s="3109"/>
      <c r="P8804" s="2659"/>
    </row>
    <row r="8805" spans="12:16" s="3107" customFormat="1">
      <c r="L8805" s="3109"/>
      <c r="M8805" s="3109"/>
      <c r="N8805" s="3109"/>
      <c r="P8805" s="2659"/>
    </row>
    <row r="8806" spans="12:16" s="3107" customFormat="1">
      <c r="L8806" s="3109"/>
      <c r="M8806" s="3109"/>
      <c r="N8806" s="3109"/>
      <c r="P8806" s="2659"/>
    </row>
    <row r="8807" spans="12:16" s="3107" customFormat="1">
      <c r="L8807" s="3109"/>
      <c r="M8807" s="3109"/>
      <c r="N8807" s="3109"/>
      <c r="P8807" s="2659"/>
    </row>
    <row r="8808" spans="12:16" s="3107" customFormat="1">
      <c r="L8808" s="3109"/>
      <c r="M8808" s="3109"/>
      <c r="N8808" s="3109"/>
      <c r="P8808" s="2659"/>
    </row>
    <row r="8809" spans="12:16" s="3107" customFormat="1">
      <c r="L8809" s="3109"/>
      <c r="M8809" s="3109"/>
      <c r="N8809" s="3109"/>
      <c r="P8809" s="2659"/>
    </row>
    <row r="8810" spans="12:16" s="3107" customFormat="1">
      <c r="L8810" s="3109"/>
      <c r="M8810" s="3109"/>
      <c r="N8810" s="3109"/>
      <c r="P8810" s="2659"/>
    </row>
    <row r="8811" spans="12:16" s="3107" customFormat="1">
      <c r="L8811" s="3109"/>
      <c r="M8811" s="3109"/>
      <c r="N8811" s="3109"/>
      <c r="P8811" s="2659"/>
    </row>
    <row r="8812" spans="12:16" s="3107" customFormat="1">
      <c r="L8812" s="3109"/>
      <c r="M8812" s="3109"/>
      <c r="N8812" s="3109"/>
      <c r="P8812" s="2659"/>
    </row>
    <row r="8813" spans="12:16" s="3107" customFormat="1">
      <c r="L8813" s="3109"/>
      <c r="M8813" s="3109"/>
      <c r="N8813" s="3109"/>
      <c r="P8813" s="2659"/>
    </row>
    <row r="8814" spans="12:16" s="3107" customFormat="1">
      <c r="L8814" s="3109"/>
      <c r="M8814" s="3109"/>
      <c r="N8814" s="3109"/>
      <c r="P8814" s="2659"/>
    </row>
    <row r="8815" spans="12:16" s="3107" customFormat="1">
      <c r="L8815" s="3109"/>
      <c r="M8815" s="3109"/>
      <c r="N8815" s="3109"/>
      <c r="P8815" s="2659"/>
    </row>
    <row r="8816" spans="12:16" s="3107" customFormat="1">
      <c r="L8816" s="3109"/>
      <c r="M8816" s="3109"/>
      <c r="N8816" s="3109"/>
      <c r="P8816" s="2659"/>
    </row>
    <row r="8817" spans="12:16" s="3107" customFormat="1">
      <c r="L8817" s="3109"/>
      <c r="M8817" s="3109"/>
      <c r="N8817" s="3109"/>
      <c r="P8817" s="2659"/>
    </row>
    <row r="8818" spans="12:16" s="3107" customFormat="1">
      <c r="L8818" s="3109"/>
      <c r="M8818" s="3109"/>
      <c r="N8818" s="3109"/>
      <c r="P8818" s="2659"/>
    </row>
    <row r="8819" spans="12:16" s="3107" customFormat="1">
      <c r="L8819" s="3109"/>
      <c r="M8819" s="3109"/>
      <c r="N8819" s="3109"/>
      <c r="P8819" s="2659"/>
    </row>
    <row r="8820" spans="12:16" s="3107" customFormat="1">
      <c r="L8820" s="3109"/>
      <c r="M8820" s="3109"/>
      <c r="N8820" s="3109"/>
      <c r="P8820" s="2659"/>
    </row>
    <row r="8821" spans="12:16" s="3107" customFormat="1">
      <c r="L8821" s="3109"/>
      <c r="M8821" s="3109"/>
      <c r="N8821" s="3109"/>
      <c r="P8821" s="2659"/>
    </row>
    <row r="8822" spans="12:16" s="3107" customFormat="1">
      <c r="L8822" s="3109"/>
      <c r="M8822" s="3109"/>
      <c r="N8822" s="3109"/>
      <c r="P8822" s="2659"/>
    </row>
    <row r="8823" spans="12:16" s="3107" customFormat="1">
      <c r="L8823" s="3109"/>
      <c r="M8823" s="3109"/>
      <c r="N8823" s="3109"/>
      <c r="P8823" s="2659"/>
    </row>
    <row r="8824" spans="12:16" s="3107" customFormat="1">
      <c r="L8824" s="3109"/>
      <c r="M8824" s="3109"/>
      <c r="N8824" s="3109"/>
      <c r="P8824" s="2659"/>
    </row>
    <row r="8825" spans="12:16" s="3107" customFormat="1">
      <c r="L8825" s="3109"/>
      <c r="M8825" s="3109"/>
      <c r="N8825" s="3109"/>
      <c r="P8825" s="2659"/>
    </row>
    <row r="8826" spans="12:16" s="3107" customFormat="1">
      <c r="L8826" s="3109"/>
      <c r="M8826" s="3109"/>
      <c r="N8826" s="3109"/>
      <c r="P8826" s="2659"/>
    </row>
    <row r="8827" spans="12:16" s="3107" customFormat="1">
      <c r="L8827" s="3109"/>
      <c r="M8827" s="3109"/>
      <c r="N8827" s="3109"/>
      <c r="P8827" s="2659"/>
    </row>
    <row r="8828" spans="12:16" s="3107" customFormat="1">
      <c r="L8828" s="3109"/>
      <c r="M8828" s="3109"/>
      <c r="N8828" s="3109"/>
      <c r="P8828" s="2659"/>
    </row>
    <row r="8829" spans="12:16" s="3107" customFormat="1">
      <c r="L8829" s="3109"/>
      <c r="M8829" s="3109"/>
      <c r="N8829" s="3109"/>
      <c r="P8829" s="2659"/>
    </row>
    <row r="8830" spans="12:16" s="3107" customFormat="1">
      <c r="L8830" s="3109"/>
      <c r="M8830" s="3109"/>
      <c r="N8830" s="3109"/>
      <c r="P8830" s="2659"/>
    </row>
    <row r="8831" spans="12:16" s="3107" customFormat="1">
      <c r="L8831" s="3109"/>
      <c r="M8831" s="3109"/>
      <c r="N8831" s="3109"/>
      <c r="P8831" s="2659"/>
    </row>
    <row r="8832" spans="12:16" s="3107" customFormat="1">
      <c r="L8832" s="3109"/>
      <c r="M8832" s="3109"/>
      <c r="N8832" s="3109"/>
      <c r="P8832" s="2659"/>
    </row>
    <row r="8833" spans="12:16" s="3107" customFormat="1">
      <c r="L8833" s="3109"/>
      <c r="M8833" s="3109"/>
      <c r="N8833" s="3109"/>
      <c r="P8833" s="2659"/>
    </row>
    <row r="8834" spans="12:16" s="3107" customFormat="1">
      <c r="L8834" s="3109"/>
      <c r="M8834" s="3109"/>
      <c r="N8834" s="3109"/>
      <c r="P8834" s="2659"/>
    </row>
    <row r="8835" spans="12:16" s="3107" customFormat="1">
      <c r="L8835" s="3109"/>
      <c r="M8835" s="3109"/>
      <c r="N8835" s="3109"/>
      <c r="P8835" s="2659"/>
    </row>
    <row r="8836" spans="12:16" s="3107" customFormat="1">
      <c r="L8836" s="3109"/>
      <c r="M8836" s="3109"/>
      <c r="N8836" s="3109"/>
      <c r="P8836" s="2659"/>
    </row>
    <row r="8837" spans="12:16" s="3107" customFormat="1">
      <c r="L8837" s="3109"/>
      <c r="M8837" s="3109"/>
      <c r="N8837" s="3109"/>
      <c r="P8837" s="2659"/>
    </row>
    <row r="8838" spans="12:16" s="3107" customFormat="1">
      <c r="L8838" s="3109"/>
      <c r="M8838" s="3109"/>
      <c r="N8838" s="3109"/>
      <c r="P8838" s="2659"/>
    </row>
    <row r="8839" spans="12:16" s="3107" customFormat="1">
      <c r="L8839" s="3109"/>
      <c r="M8839" s="3109"/>
      <c r="N8839" s="3109"/>
      <c r="P8839" s="2659"/>
    </row>
    <row r="8840" spans="12:16" s="3107" customFormat="1">
      <c r="L8840" s="3109"/>
      <c r="M8840" s="3109"/>
      <c r="N8840" s="3109"/>
      <c r="P8840" s="2659"/>
    </row>
    <row r="8841" spans="12:16" s="3107" customFormat="1">
      <c r="L8841" s="3109"/>
      <c r="M8841" s="3109"/>
      <c r="N8841" s="3109"/>
      <c r="P8841" s="2659"/>
    </row>
    <row r="8842" spans="12:16" s="3107" customFormat="1">
      <c r="L8842" s="3109"/>
      <c r="M8842" s="3109"/>
      <c r="N8842" s="3109"/>
      <c r="P8842" s="2659"/>
    </row>
    <row r="8843" spans="12:16" s="3107" customFormat="1">
      <c r="L8843" s="3109"/>
      <c r="M8843" s="3109"/>
      <c r="N8843" s="3109"/>
      <c r="P8843" s="2659"/>
    </row>
    <row r="8844" spans="12:16" s="3107" customFormat="1">
      <c r="L8844" s="3109"/>
      <c r="M8844" s="3109"/>
      <c r="N8844" s="3109"/>
      <c r="P8844" s="2659"/>
    </row>
    <row r="8845" spans="12:16" s="3107" customFormat="1">
      <c r="L8845" s="3109"/>
      <c r="M8845" s="3109"/>
      <c r="N8845" s="3109"/>
      <c r="P8845" s="2659"/>
    </row>
    <row r="8846" spans="12:16" s="3107" customFormat="1">
      <c r="L8846" s="3109"/>
      <c r="M8846" s="3109"/>
      <c r="N8846" s="3109"/>
      <c r="P8846" s="2659"/>
    </row>
    <row r="8847" spans="12:16" s="3107" customFormat="1">
      <c r="L8847" s="3109"/>
      <c r="M8847" s="3109"/>
      <c r="N8847" s="3109"/>
      <c r="P8847" s="2659"/>
    </row>
    <row r="8848" spans="12:16" s="3107" customFormat="1">
      <c r="L8848" s="3109"/>
      <c r="M8848" s="3109"/>
      <c r="N8848" s="3109"/>
      <c r="P8848" s="2659"/>
    </row>
    <row r="8849" spans="12:16" s="3107" customFormat="1">
      <c r="L8849" s="3109"/>
      <c r="M8849" s="3109"/>
      <c r="N8849" s="3109"/>
      <c r="P8849" s="2659"/>
    </row>
    <row r="8850" spans="12:16" s="3107" customFormat="1">
      <c r="L8850" s="3109"/>
      <c r="M8850" s="3109"/>
      <c r="N8850" s="3109"/>
      <c r="P8850" s="2659"/>
    </row>
    <row r="8851" spans="12:16" s="3107" customFormat="1">
      <c r="L8851" s="3109"/>
      <c r="M8851" s="3109"/>
      <c r="N8851" s="3109"/>
      <c r="P8851" s="2659"/>
    </row>
    <row r="8852" spans="12:16" s="3107" customFormat="1">
      <c r="L8852" s="3109"/>
      <c r="M8852" s="3109"/>
      <c r="N8852" s="3109"/>
      <c r="P8852" s="2659"/>
    </row>
    <row r="8853" spans="12:16" s="3107" customFormat="1">
      <c r="L8853" s="3109"/>
      <c r="M8853" s="3109"/>
      <c r="N8853" s="3109"/>
      <c r="P8853" s="2659"/>
    </row>
    <row r="8854" spans="12:16" s="3107" customFormat="1">
      <c r="L8854" s="3109"/>
      <c r="M8854" s="3109"/>
      <c r="N8854" s="3109"/>
      <c r="P8854" s="2659"/>
    </row>
    <row r="8855" spans="12:16" s="3107" customFormat="1">
      <c r="L8855" s="3109"/>
      <c r="M8855" s="3109"/>
      <c r="N8855" s="3109"/>
      <c r="P8855" s="2659"/>
    </row>
    <row r="8856" spans="12:16" s="3107" customFormat="1">
      <c r="L8856" s="3109"/>
      <c r="M8856" s="3109"/>
      <c r="N8856" s="3109"/>
      <c r="P8856" s="2659"/>
    </row>
    <row r="8857" spans="12:16" s="3107" customFormat="1">
      <c r="L8857" s="3109"/>
      <c r="M8857" s="3109"/>
      <c r="N8857" s="3109"/>
      <c r="P8857" s="2659"/>
    </row>
    <row r="8858" spans="12:16" s="3107" customFormat="1">
      <c r="L8858" s="3109"/>
      <c r="M8858" s="3109"/>
      <c r="N8858" s="3109"/>
      <c r="P8858" s="2659"/>
    </row>
    <row r="8859" spans="12:16" s="3107" customFormat="1">
      <c r="L8859" s="3109"/>
      <c r="M8859" s="3109"/>
      <c r="N8859" s="3109"/>
      <c r="P8859" s="2659"/>
    </row>
    <row r="8860" spans="12:16" s="3107" customFormat="1">
      <c r="L8860" s="3109"/>
      <c r="M8860" s="3109"/>
      <c r="N8860" s="3109"/>
      <c r="P8860" s="2659"/>
    </row>
    <row r="8861" spans="12:16" s="3107" customFormat="1">
      <c r="L8861" s="3109"/>
      <c r="M8861" s="3109"/>
      <c r="N8861" s="3109"/>
      <c r="P8861" s="2659"/>
    </row>
    <row r="8862" spans="12:16" s="3107" customFormat="1">
      <c r="L8862" s="3109"/>
      <c r="M8862" s="3109"/>
      <c r="N8862" s="3109"/>
      <c r="P8862" s="2659"/>
    </row>
    <row r="8863" spans="12:16" s="3107" customFormat="1">
      <c r="L8863" s="3109"/>
      <c r="M8863" s="3109"/>
      <c r="N8863" s="3109"/>
      <c r="P8863" s="2659"/>
    </row>
    <row r="8864" spans="12:16" s="3107" customFormat="1">
      <c r="L8864" s="3109"/>
      <c r="M8864" s="3109"/>
      <c r="N8864" s="3109"/>
      <c r="P8864" s="2659"/>
    </row>
    <row r="8865" spans="12:16" s="3107" customFormat="1">
      <c r="L8865" s="3109"/>
      <c r="M8865" s="3109"/>
      <c r="N8865" s="3109"/>
      <c r="P8865" s="2659"/>
    </row>
    <row r="8866" spans="12:16" s="3107" customFormat="1">
      <c r="L8866" s="3109"/>
      <c r="M8866" s="3109"/>
      <c r="N8866" s="3109"/>
      <c r="P8866" s="2659"/>
    </row>
    <row r="8867" spans="12:16" s="3107" customFormat="1">
      <c r="L8867" s="3109"/>
      <c r="M8867" s="3109"/>
      <c r="N8867" s="3109"/>
      <c r="P8867" s="2659"/>
    </row>
    <row r="8868" spans="12:16" s="3107" customFormat="1">
      <c r="L8868" s="3109"/>
      <c r="M8868" s="3109"/>
      <c r="N8868" s="3109"/>
      <c r="P8868" s="2659"/>
    </row>
    <row r="8869" spans="12:16" s="3107" customFormat="1">
      <c r="L8869" s="3109"/>
      <c r="M8869" s="3109"/>
      <c r="N8869" s="3109"/>
      <c r="P8869" s="2659"/>
    </row>
    <row r="8870" spans="12:16" s="3107" customFormat="1">
      <c r="L8870" s="3109"/>
      <c r="M8870" s="3109"/>
      <c r="N8870" s="3109"/>
      <c r="P8870" s="2659"/>
    </row>
    <row r="8871" spans="12:16" s="3107" customFormat="1">
      <c r="L8871" s="3109"/>
      <c r="M8871" s="3109"/>
      <c r="N8871" s="3109"/>
      <c r="P8871" s="2659"/>
    </row>
    <row r="8872" spans="12:16" s="3107" customFormat="1">
      <c r="L8872" s="3109"/>
      <c r="M8872" s="3109"/>
      <c r="N8872" s="3109"/>
      <c r="P8872" s="2659"/>
    </row>
    <row r="8873" spans="12:16" s="3107" customFormat="1">
      <c r="L8873" s="3109"/>
      <c r="M8873" s="3109"/>
      <c r="N8873" s="3109"/>
      <c r="P8873" s="2659"/>
    </row>
    <row r="8874" spans="12:16" s="3107" customFormat="1">
      <c r="L8874" s="3109"/>
      <c r="M8874" s="3109"/>
      <c r="N8874" s="3109"/>
      <c r="P8874" s="2659"/>
    </row>
    <row r="8875" spans="12:16" s="3107" customFormat="1">
      <c r="L8875" s="3109"/>
      <c r="M8875" s="3109"/>
      <c r="N8875" s="3109"/>
      <c r="P8875" s="2659"/>
    </row>
    <row r="8876" spans="12:16" s="3107" customFormat="1">
      <c r="L8876" s="3109"/>
      <c r="M8876" s="3109"/>
      <c r="N8876" s="3109"/>
      <c r="P8876" s="2659"/>
    </row>
    <row r="8877" spans="12:16" s="3107" customFormat="1">
      <c r="L8877" s="3109"/>
      <c r="M8877" s="3109"/>
      <c r="N8877" s="3109"/>
      <c r="P8877" s="2659"/>
    </row>
    <row r="8878" spans="12:16" s="3107" customFormat="1">
      <c r="L8878" s="3109"/>
      <c r="M8878" s="3109"/>
      <c r="N8878" s="3109"/>
      <c r="P8878" s="2659"/>
    </row>
    <row r="8879" spans="12:16" s="3107" customFormat="1">
      <c r="L8879" s="3109"/>
      <c r="M8879" s="3109"/>
      <c r="N8879" s="3109"/>
      <c r="P8879" s="2659"/>
    </row>
    <row r="8880" spans="12:16" s="3107" customFormat="1">
      <c r="L8880" s="3109"/>
      <c r="M8880" s="3109"/>
      <c r="N8880" s="3109"/>
      <c r="P8880" s="2659"/>
    </row>
    <row r="8881" spans="12:16" s="3107" customFormat="1">
      <c r="L8881" s="3109"/>
      <c r="M8881" s="3109"/>
      <c r="N8881" s="3109"/>
      <c r="P8881" s="2659"/>
    </row>
    <row r="8882" spans="12:16" s="3107" customFormat="1">
      <c r="L8882" s="3109"/>
      <c r="M8882" s="3109"/>
      <c r="N8882" s="3109"/>
      <c r="P8882" s="2659"/>
    </row>
    <row r="8883" spans="12:16" s="3107" customFormat="1">
      <c r="L8883" s="3109"/>
      <c r="M8883" s="3109"/>
      <c r="N8883" s="3109"/>
      <c r="P8883" s="2659"/>
    </row>
    <row r="8884" spans="12:16" s="3107" customFormat="1">
      <c r="L8884" s="3109"/>
      <c r="M8884" s="3109"/>
      <c r="N8884" s="3109"/>
      <c r="P8884" s="2659"/>
    </row>
    <row r="8885" spans="12:16" s="3107" customFormat="1">
      <c r="L8885" s="3109"/>
      <c r="M8885" s="3109"/>
      <c r="N8885" s="3109"/>
      <c r="P8885" s="2659"/>
    </row>
    <row r="8886" spans="12:16" s="3107" customFormat="1">
      <c r="L8886" s="3109"/>
      <c r="M8886" s="3109"/>
      <c r="N8886" s="3109"/>
      <c r="P8886" s="2659"/>
    </row>
    <row r="8887" spans="12:16" s="3107" customFormat="1">
      <c r="L8887" s="3109"/>
      <c r="M8887" s="3109"/>
      <c r="N8887" s="3109"/>
      <c r="P8887" s="2659"/>
    </row>
    <row r="8888" spans="12:16" s="3107" customFormat="1">
      <c r="L8888" s="3109"/>
      <c r="M8888" s="3109"/>
      <c r="N8888" s="3109"/>
      <c r="P8888" s="2659"/>
    </row>
    <row r="8889" spans="12:16" s="3107" customFormat="1">
      <c r="L8889" s="3109"/>
      <c r="M8889" s="3109"/>
      <c r="N8889" s="3109"/>
      <c r="P8889" s="2659"/>
    </row>
    <row r="8890" spans="12:16" s="3107" customFormat="1">
      <c r="L8890" s="3109"/>
      <c r="M8890" s="3109"/>
      <c r="N8890" s="3109"/>
      <c r="P8890" s="2659"/>
    </row>
    <row r="8891" spans="12:16" s="3107" customFormat="1">
      <c r="L8891" s="3109"/>
      <c r="M8891" s="3109"/>
      <c r="N8891" s="3109"/>
      <c r="P8891" s="2659"/>
    </row>
    <row r="8892" spans="12:16" s="3107" customFormat="1">
      <c r="L8892" s="3109"/>
      <c r="M8892" s="3109"/>
      <c r="N8892" s="3109"/>
      <c r="P8892" s="2659"/>
    </row>
    <row r="8893" spans="12:16" s="3107" customFormat="1">
      <c r="L8893" s="3109"/>
      <c r="M8893" s="3109"/>
      <c r="N8893" s="3109"/>
      <c r="P8893" s="2659"/>
    </row>
    <row r="8894" spans="12:16" s="3107" customFormat="1">
      <c r="L8894" s="3109"/>
      <c r="M8894" s="3109"/>
      <c r="N8894" s="3109"/>
      <c r="P8894" s="2659"/>
    </row>
    <row r="8895" spans="12:16" s="3107" customFormat="1">
      <c r="L8895" s="3109"/>
      <c r="M8895" s="3109"/>
      <c r="N8895" s="3109"/>
      <c r="P8895" s="2659"/>
    </row>
    <row r="8896" spans="12:16" s="3107" customFormat="1">
      <c r="L8896" s="3109"/>
      <c r="M8896" s="3109"/>
      <c r="N8896" s="3109"/>
      <c r="P8896" s="2659"/>
    </row>
    <row r="8897" spans="12:16" s="3107" customFormat="1">
      <c r="L8897" s="3109"/>
      <c r="M8897" s="3109"/>
      <c r="N8897" s="3109"/>
      <c r="P8897" s="2659"/>
    </row>
    <row r="8898" spans="12:16" s="3107" customFormat="1">
      <c r="L8898" s="3109"/>
      <c r="M8898" s="3109"/>
      <c r="N8898" s="3109"/>
      <c r="P8898" s="2659"/>
    </row>
    <row r="8899" spans="12:16" s="3107" customFormat="1">
      <c r="L8899" s="3109"/>
      <c r="M8899" s="3109"/>
      <c r="N8899" s="3109"/>
      <c r="P8899" s="2659"/>
    </row>
    <row r="8900" spans="12:16" s="3107" customFormat="1">
      <c r="L8900" s="3109"/>
      <c r="M8900" s="3109"/>
      <c r="N8900" s="3109"/>
      <c r="P8900" s="2659"/>
    </row>
    <row r="8901" spans="12:16" s="3107" customFormat="1">
      <c r="L8901" s="3109"/>
      <c r="M8901" s="3109"/>
      <c r="N8901" s="3109"/>
      <c r="P8901" s="2659"/>
    </row>
    <row r="8902" spans="12:16" s="3107" customFormat="1">
      <c r="L8902" s="3109"/>
      <c r="M8902" s="3109"/>
      <c r="N8902" s="3109"/>
      <c r="P8902" s="2659"/>
    </row>
    <row r="8903" spans="12:16" s="3107" customFormat="1">
      <c r="L8903" s="3109"/>
      <c r="M8903" s="3109"/>
      <c r="N8903" s="3109"/>
      <c r="P8903" s="2659"/>
    </row>
    <row r="8904" spans="12:16" s="3107" customFormat="1">
      <c r="L8904" s="3109"/>
      <c r="M8904" s="3109"/>
      <c r="N8904" s="3109"/>
      <c r="P8904" s="2659"/>
    </row>
    <row r="8905" spans="12:16" s="3107" customFormat="1">
      <c r="L8905" s="3109"/>
      <c r="M8905" s="3109"/>
      <c r="N8905" s="3109"/>
      <c r="P8905" s="2659"/>
    </row>
    <row r="8906" spans="12:16" s="3107" customFormat="1">
      <c r="L8906" s="3109"/>
      <c r="M8906" s="3109"/>
      <c r="N8906" s="3109"/>
      <c r="P8906" s="2659"/>
    </row>
    <row r="8907" spans="12:16" s="3107" customFormat="1">
      <c r="L8907" s="3109"/>
      <c r="M8907" s="3109"/>
      <c r="N8907" s="3109"/>
      <c r="P8907" s="2659"/>
    </row>
    <row r="8908" spans="12:16" s="3107" customFormat="1">
      <c r="L8908" s="3109"/>
      <c r="M8908" s="3109"/>
      <c r="N8908" s="3109"/>
      <c r="P8908" s="2659"/>
    </row>
    <row r="8909" spans="12:16" s="3107" customFormat="1">
      <c r="L8909" s="3109"/>
      <c r="M8909" s="3109"/>
      <c r="N8909" s="3109"/>
      <c r="P8909" s="2659"/>
    </row>
    <row r="8910" spans="12:16" s="3107" customFormat="1">
      <c r="L8910" s="3109"/>
      <c r="M8910" s="3109"/>
      <c r="N8910" s="3109"/>
      <c r="P8910" s="2659"/>
    </row>
    <row r="8911" spans="12:16" s="3107" customFormat="1">
      <c r="L8911" s="3109"/>
      <c r="M8911" s="3109"/>
      <c r="N8911" s="3109"/>
      <c r="P8911" s="2659"/>
    </row>
    <row r="8912" spans="12:16" s="3107" customFormat="1">
      <c r="L8912" s="3109"/>
      <c r="M8912" s="3109"/>
      <c r="N8912" s="3109"/>
      <c r="P8912" s="2659"/>
    </row>
    <row r="8913" spans="12:16" s="3107" customFormat="1">
      <c r="L8913" s="3109"/>
      <c r="M8913" s="3109"/>
      <c r="N8913" s="3109"/>
      <c r="P8913" s="2659"/>
    </row>
    <row r="8914" spans="12:16" s="3107" customFormat="1">
      <c r="L8914" s="3109"/>
      <c r="M8914" s="3109"/>
      <c r="N8914" s="3109"/>
      <c r="P8914" s="2659"/>
    </row>
    <row r="8915" spans="12:16" s="3107" customFormat="1">
      <c r="L8915" s="3109"/>
      <c r="M8915" s="3109"/>
      <c r="N8915" s="3109"/>
      <c r="P8915" s="2659"/>
    </row>
    <row r="8916" spans="12:16" s="3107" customFormat="1">
      <c r="L8916" s="3109"/>
      <c r="M8916" s="3109"/>
      <c r="N8916" s="3109"/>
      <c r="P8916" s="2659"/>
    </row>
    <row r="8917" spans="12:16" s="3107" customFormat="1">
      <c r="L8917" s="3109"/>
      <c r="M8917" s="3109"/>
      <c r="N8917" s="3109"/>
      <c r="P8917" s="2659"/>
    </row>
    <row r="8918" spans="12:16" s="3107" customFormat="1">
      <c r="L8918" s="3109"/>
      <c r="M8918" s="3109"/>
      <c r="N8918" s="3109"/>
      <c r="P8918" s="2659"/>
    </row>
    <row r="8919" spans="12:16" s="3107" customFormat="1">
      <c r="L8919" s="3109"/>
      <c r="M8919" s="3109"/>
      <c r="N8919" s="3109"/>
      <c r="P8919" s="2659"/>
    </row>
    <row r="8920" spans="12:16" s="3107" customFormat="1">
      <c r="L8920" s="3109"/>
      <c r="M8920" s="3109"/>
      <c r="N8920" s="3109"/>
      <c r="P8920" s="2659"/>
    </row>
    <row r="8921" spans="12:16" s="3107" customFormat="1">
      <c r="L8921" s="3109"/>
      <c r="M8921" s="3109"/>
      <c r="N8921" s="3109"/>
      <c r="P8921" s="2659"/>
    </row>
    <row r="8922" spans="12:16" s="3107" customFormat="1">
      <c r="L8922" s="3109"/>
      <c r="M8922" s="3109"/>
      <c r="N8922" s="3109"/>
      <c r="P8922" s="2659"/>
    </row>
    <row r="8923" spans="12:16" s="3107" customFormat="1">
      <c r="L8923" s="3109"/>
      <c r="M8923" s="3109"/>
      <c r="N8923" s="3109"/>
      <c r="P8923" s="2659"/>
    </row>
    <row r="8924" spans="12:16" s="3107" customFormat="1">
      <c r="L8924" s="3109"/>
      <c r="M8924" s="3109"/>
      <c r="N8924" s="3109"/>
      <c r="P8924" s="2659"/>
    </row>
    <row r="8925" spans="12:16" s="3107" customFormat="1">
      <c r="L8925" s="3109"/>
      <c r="M8925" s="3109"/>
      <c r="N8925" s="3109"/>
      <c r="P8925" s="2659"/>
    </row>
    <row r="8926" spans="12:16" s="3107" customFormat="1">
      <c r="L8926" s="3109"/>
      <c r="M8926" s="3109"/>
      <c r="N8926" s="3109"/>
      <c r="P8926" s="2659"/>
    </row>
    <row r="8927" spans="12:16" s="3107" customFormat="1">
      <c r="L8927" s="3109"/>
      <c r="M8927" s="3109"/>
      <c r="N8927" s="3109"/>
      <c r="P8927" s="2659"/>
    </row>
    <row r="8928" spans="12:16" s="3107" customFormat="1">
      <c r="L8928" s="3109"/>
      <c r="M8928" s="3109"/>
      <c r="N8928" s="3109"/>
      <c r="P8928" s="2659"/>
    </row>
    <row r="8929" spans="12:16" s="3107" customFormat="1">
      <c r="L8929" s="3109"/>
      <c r="M8929" s="3109"/>
      <c r="N8929" s="3109"/>
      <c r="P8929" s="2659"/>
    </row>
    <row r="8930" spans="12:16" s="3107" customFormat="1">
      <c r="L8930" s="3109"/>
      <c r="M8930" s="3109"/>
      <c r="N8930" s="3109"/>
      <c r="P8930" s="2659"/>
    </row>
    <row r="8931" spans="12:16" s="3107" customFormat="1">
      <c r="L8931" s="3109"/>
      <c r="M8931" s="3109"/>
      <c r="N8931" s="3109"/>
      <c r="P8931" s="2659"/>
    </row>
    <row r="8932" spans="12:16" s="3107" customFormat="1">
      <c r="L8932" s="3109"/>
      <c r="M8932" s="3109"/>
      <c r="N8932" s="3109"/>
      <c r="P8932" s="2659"/>
    </row>
    <row r="8933" spans="12:16" s="3107" customFormat="1">
      <c r="L8933" s="3109"/>
      <c r="M8933" s="3109"/>
      <c r="N8933" s="3109"/>
      <c r="P8933" s="2659"/>
    </row>
    <row r="8934" spans="12:16" s="3107" customFormat="1">
      <c r="L8934" s="3109"/>
      <c r="M8934" s="3109"/>
      <c r="N8934" s="3109"/>
      <c r="P8934" s="2659"/>
    </row>
    <row r="8935" spans="12:16" s="3107" customFormat="1">
      <c r="L8935" s="3109"/>
      <c r="M8935" s="3109"/>
      <c r="N8935" s="3109"/>
      <c r="P8935" s="2659"/>
    </row>
    <row r="8936" spans="12:16" s="3107" customFormat="1">
      <c r="L8936" s="3109"/>
      <c r="M8936" s="3109"/>
      <c r="N8936" s="3109"/>
      <c r="P8936" s="2659"/>
    </row>
    <row r="8937" spans="12:16" s="3107" customFormat="1">
      <c r="L8937" s="3109"/>
      <c r="M8937" s="3109"/>
      <c r="N8937" s="3109"/>
      <c r="P8937" s="2659"/>
    </row>
    <row r="8938" spans="12:16" s="3107" customFormat="1">
      <c r="L8938" s="3109"/>
      <c r="M8938" s="3109"/>
      <c r="N8938" s="3109"/>
      <c r="P8938" s="2659"/>
    </row>
    <row r="8939" spans="12:16" s="3107" customFormat="1">
      <c r="L8939" s="3109"/>
      <c r="M8939" s="3109"/>
      <c r="N8939" s="3109"/>
      <c r="P8939" s="2659"/>
    </row>
    <row r="8940" spans="12:16" s="3107" customFormat="1">
      <c r="L8940" s="3109"/>
      <c r="M8940" s="3109"/>
      <c r="N8940" s="3109"/>
      <c r="P8940" s="2659"/>
    </row>
    <row r="8941" spans="12:16" s="3107" customFormat="1">
      <c r="L8941" s="3109"/>
      <c r="M8941" s="3109"/>
      <c r="N8941" s="3109"/>
      <c r="P8941" s="2659"/>
    </row>
    <row r="8942" spans="12:16" s="3107" customFormat="1">
      <c r="L8942" s="3109"/>
      <c r="M8942" s="3109"/>
      <c r="N8942" s="3109"/>
      <c r="P8942" s="2659"/>
    </row>
    <row r="8943" spans="12:16" s="3107" customFormat="1">
      <c r="L8943" s="3109"/>
      <c r="M8943" s="3109"/>
      <c r="N8943" s="3109"/>
      <c r="P8943" s="2659"/>
    </row>
    <row r="8944" spans="12:16" s="3107" customFormat="1">
      <c r="L8944" s="3109"/>
      <c r="M8944" s="3109"/>
      <c r="N8944" s="3109"/>
      <c r="P8944" s="2659"/>
    </row>
    <row r="8945" spans="12:16" s="3107" customFormat="1">
      <c r="L8945" s="3109"/>
      <c r="M8945" s="3109"/>
      <c r="N8945" s="3109"/>
      <c r="P8945" s="2659"/>
    </row>
    <row r="8946" spans="12:16" s="3107" customFormat="1">
      <c r="L8946" s="3109"/>
      <c r="M8946" s="3109"/>
      <c r="N8946" s="3109"/>
      <c r="P8946" s="2659"/>
    </row>
    <row r="8947" spans="12:16" s="3107" customFormat="1">
      <c r="L8947" s="3109"/>
      <c r="M8947" s="3109"/>
      <c r="N8947" s="3109"/>
      <c r="P8947" s="2659"/>
    </row>
    <row r="8948" spans="12:16" s="3107" customFormat="1">
      <c r="L8948" s="3109"/>
      <c r="M8948" s="3109"/>
      <c r="N8948" s="3109"/>
      <c r="P8948" s="2659"/>
    </row>
    <row r="8949" spans="12:16" s="3107" customFormat="1">
      <c r="L8949" s="3109"/>
      <c r="M8949" s="3109"/>
      <c r="N8949" s="3109"/>
      <c r="P8949" s="2659"/>
    </row>
    <row r="8950" spans="12:16" s="3107" customFormat="1">
      <c r="L8950" s="3109"/>
      <c r="M8950" s="3109"/>
      <c r="N8950" s="3109"/>
      <c r="P8950" s="2659"/>
    </row>
    <row r="8951" spans="12:16" s="3107" customFormat="1">
      <c r="L8951" s="3109"/>
      <c r="M8951" s="3109"/>
      <c r="N8951" s="3109"/>
      <c r="P8951" s="2659"/>
    </row>
    <row r="8952" spans="12:16" s="3107" customFormat="1">
      <c r="L8952" s="3109"/>
      <c r="M8952" s="3109"/>
      <c r="N8952" s="3109"/>
      <c r="P8952" s="2659"/>
    </row>
    <row r="8953" spans="12:16" s="3107" customFormat="1">
      <c r="L8953" s="3109"/>
      <c r="M8953" s="3109"/>
      <c r="N8953" s="3109"/>
      <c r="P8953" s="2659"/>
    </row>
    <row r="8954" spans="12:16" s="3107" customFormat="1">
      <c r="L8954" s="3109"/>
      <c r="M8954" s="3109"/>
      <c r="N8954" s="3109"/>
      <c r="P8954" s="2659"/>
    </row>
    <row r="8955" spans="12:16" s="3107" customFormat="1">
      <c r="L8955" s="3109"/>
      <c r="M8955" s="3109"/>
      <c r="N8955" s="3109"/>
      <c r="P8955" s="2659"/>
    </row>
    <row r="8956" spans="12:16" s="3107" customFormat="1">
      <c r="L8956" s="3109"/>
      <c r="M8956" s="3109"/>
      <c r="N8956" s="3109"/>
      <c r="P8956" s="2659"/>
    </row>
    <row r="8957" spans="12:16" s="3107" customFormat="1">
      <c r="L8957" s="3109"/>
      <c r="M8957" s="3109"/>
      <c r="N8957" s="3109"/>
      <c r="P8957" s="2659"/>
    </row>
    <row r="8958" spans="12:16" s="3107" customFormat="1">
      <c r="L8958" s="3109"/>
      <c r="M8958" s="3109"/>
      <c r="N8958" s="3109"/>
      <c r="P8958" s="2659"/>
    </row>
    <row r="8959" spans="12:16" s="3107" customFormat="1">
      <c r="L8959" s="3109"/>
      <c r="M8959" s="3109"/>
      <c r="N8959" s="3109"/>
      <c r="P8959" s="2659"/>
    </row>
    <row r="8960" spans="12:16" s="3107" customFormat="1">
      <c r="L8960" s="3109"/>
      <c r="M8960" s="3109"/>
      <c r="N8960" s="3109"/>
      <c r="P8960" s="2659"/>
    </row>
    <row r="8961" spans="12:16" s="3107" customFormat="1">
      <c r="L8961" s="3109"/>
      <c r="M8961" s="3109"/>
      <c r="N8961" s="3109"/>
      <c r="P8961" s="2659"/>
    </row>
    <row r="8962" spans="12:16" s="3107" customFormat="1">
      <c r="L8962" s="3109"/>
      <c r="M8962" s="3109"/>
      <c r="N8962" s="3109"/>
      <c r="P8962" s="2659"/>
    </row>
    <row r="8963" spans="12:16" s="3107" customFormat="1">
      <c r="L8963" s="3109"/>
      <c r="M8963" s="3109"/>
      <c r="N8963" s="3109"/>
      <c r="P8963" s="2659"/>
    </row>
    <row r="8964" spans="12:16" s="3107" customFormat="1">
      <c r="L8964" s="3109"/>
      <c r="M8964" s="3109"/>
      <c r="N8964" s="3109"/>
      <c r="P8964" s="2659"/>
    </row>
    <row r="8965" spans="12:16" s="3107" customFormat="1">
      <c r="L8965" s="3109"/>
      <c r="M8965" s="3109"/>
      <c r="N8965" s="3109"/>
      <c r="P8965" s="2659"/>
    </row>
    <row r="8966" spans="12:16" s="3107" customFormat="1">
      <c r="L8966" s="3109"/>
      <c r="M8966" s="3109"/>
      <c r="N8966" s="3109"/>
      <c r="P8966" s="2659"/>
    </row>
    <row r="8967" spans="12:16" s="3107" customFormat="1">
      <c r="L8967" s="3109"/>
      <c r="M8967" s="3109"/>
      <c r="N8967" s="3109"/>
      <c r="P8967" s="2659"/>
    </row>
    <row r="8968" spans="12:16" s="3107" customFormat="1">
      <c r="L8968" s="3109"/>
      <c r="M8968" s="3109"/>
      <c r="N8968" s="3109"/>
      <c r="P8968" s="2659"/>
    </row>
    <row r="8969" spans="12:16" s="3107" customFormat="1">
      <c r="L8969" s="3109"/>
      <c r="M8969" s="3109"/>
      <c r="N8969" s="3109"/>
      <c r="P8969" s="2659"/>
    </row>
    <row r="8970" spans="12:16" s="3107" customFormat="1">
      <c r="L8970" s="3109"/>
      <c r="M8970" s="3109"/>
      <c r="N8970" s="3109"/>
      <c r="P8970" s="2659"/>
    </row>
    <row r="8971" spans="12:16" s="3107" customFormat="1">
      <c r="L8971" s="3109"/>
      <c r="M8971" s="3109"/>
      <c r="N8971" s="3109"/>
      <c r="P8971" s="2659"/>
    </row>
    <row r="8972" spans="12:16" s="3107" customFormat="1">
      <c r="L8972" s="3109"/>
      <c r="M8972" s="3109"/>
      <c r="N8972" s="3109"/>
      <c r="P8972" s="2659"/>
    </row>
    <row r="8973" spans="12:16" s="3107" customFormat="1">
      <c r="L8973" s="3109"/>
      <c r="M8973" s="3109"/>
      <c r="N8973" s="3109"/>
      <c r="P8973" s="2659"/>
    </row>
    <row r="8974" spans="12:16" s="3107" customFormat="1">
      <c r="L8974" s="3109"/>
      <c r="M8974" s="3109"/>
      <c r="N8974" s="3109"/>
      <c r="P8974" s="2659"/>
    </row>
    <row r="8975" spans="12:16" s="3107" customFormat="1">
      <c r="L8975" s="3109"/>
      <c r="M8975" s="3109"/>
      <c r="N8975" s="3109"/>
      <c r="P8975" s="2659"/>
    </row>
    <row r="8976" spans="12:16" s="3107" customFormat="1">
      <c r="L8976" s="3109"/>
      <c r="M8976" s="3109"/>
      <c r="N8976" s="3109"/>
      <c r="P8976" s="2659"/>
    </row>
    <row r="8977" spans="12:16" s="3107" customFormat="1">
      <c r="L8977" s="3109"/>
      <c r="M8977" s="3109"/>
      <c r="N8977" s="3109"/>
      <c r="P8977" s="2659"/>
    </row>
    <row r="8978" spans="12:16" s="3107" customFormat="1">
      <c r="L8978" s="3109"/>
      <c r="M8978" s="3109"/>
      <c r="N8978" s="3109"/>
      <c r="P8978" s="2659"/>
    </row>
    <row r="8979" spans="12:16" s="3107" customFormat="1">
      <c r="L8979" s="3109"/>
      <c r="M8979" s="3109"/>
      <c r="N8979" s="3109"/>
      <c r="P8979" s="2659"/>
    </row>
    <row r="8980" spans="12:16" s="3107" customFormat="1">
      <c r="L8980" s="3109"/>
      <c r="M8980" s="3109"/>
      <c r="N8980" s="3109"/>
      <c r="P8980" s="2659"/>
    </row>
    <row r="8981" spans="12:16" s="3107" customFormat="1">
      <c r="L8981" s="3109"/>
      <c r="M8981" s="3109"/>
      <c r="N8981" s="3109"/>
      <c r="P8981" s="2659"/>
    </row>
    <row r="8982" spans="12:16" s="3107" customFormat="1">
      <c r="L8982" s="3109"/>
      <c r="M8982" s="3109"/>
      <c r="N8982" s="3109"/>
      <c r="P8982" s="2659"/>
    </row>
    <row r="8983" spans="12:16" s="3107" customFormat="1">
      <c r="L8983" s="3109"/>
      <c r="M8983" s="3109"/>
      <c r="N8983" s="3109"/>
      <c r="P8983" s="2659"/>
    </row>
    <row r="8984" spans="12:16" s="3107" customFormat="1">
      <c r="L8984" s="3109"/>
      <c r="M8984" s="3109"/>
      <c r="N8984" s="3109"/>
      <c r="P8984" s="2659"/>
    </row>
    <row r="8985" spans="12:16" s="3107" customFormat="1">
      <c r="L8985" s="3109"/>
      <c r="M8985" s="3109"/>
      <c r="N8985" s="3109"/>
      <c r="P8985" s="2659"/>
    </row>
    <row r="8986" spans="12:16" s="3107" customFormat="1">
      <c r="L8986" s="3109"/>
      <c r="M8986" s="3109"/>
      <c r="N8986" s="3109"/>
      <c r="P8986" s="2659"/>
    </row>
    <row r="8987" spans="12:16" s="3107" customFormat="1">
      <c r="L8987" s="3109"/>
      <c r="M8987" s="3109"/>
      <c r="N8987" s="3109"/>
      <c r="P8987" s="2659"/>
    </row>
    <row r="8988" spans="12:16" s="3107" customFormat="1">
      <c r="L8988" s="3109"/>
      <c r="M8988" s="3109"/>
      <c r="N8988" s="3109"/>
      <c r="P8988" s="2659"/>
    </row>
    <row r="8989" spans="12:16" s="3107" customFormat="1">
      <c r="L8989" s="3109"/>
      <c r="M8989" s="3109"/>
      <c r="N8989" s="3109"/>
      <c r="P8989" s="2659"/>
    </row>
    <row r="8990" spans="12:16" s="3107" customFormat="1">
      <c r="L8990" s="3109"/>
      <c r="M8990" s="3109"/>
      <c r="N8990" s="3109"/>
      <c r="P8990" s="2659"/>
    </row>
    <row r="8991" spans="12:16" s="3107" customFormat="1">
      <c r="L8991" s="3109"/>
      <c r="M8991" s="3109"/>
      <c r="N8991" s="3109"/>
      <c r="P8991" s="2659"/>
    </row>
    <row r="8992" spans="12:16" s="3107" customFormat="1">
      <c r="L8992" s="3109"/>
      <c r="M8992" s="3109"/>
      <c r="N8992" s="3109"/>
      <c r="P8992" s="2659"/>
    </row>
    <row r="8993" spans="12:16" s="3107" customFormat="1">
      <c r="L8993" s="3109"/>
      <c r="M8993" s="3109"/>
      <c r="N8993" s="3109"/>
      <c r="P8993" s="2659"/>
    </row>
    <row r="8994" spans="12:16" s="3107" customFormat="1">
      <c r="L8994" s="3109"/>
      <c r="M8994" s="3109"/>
      <c r="N8994" s="3109"/>
      <c r="P8994" s="2659"/>
    </row>
    <row r="8995" spans="12:16" s="3107" customFormat="1">
      <c r="L8995" s="3109"/>
      <c r="M8995" s="3109"/>
      <c r="N8995" s="3109"/>
      <c r="P8995" s="2659"/>
    </row>
    <row r="8996" spans="12:16" s="3107" customFormat="1">
      <c r="L8996" s="3109"/>
      <c r="M8996" s="3109"/>
      <c r="N8996" s="3109"/>
      <c r="P8996" s="2659"/>
    </row>
    <row r="8997" spans="12:16" s="3107" customFormat="1">
      <c r="L8997" s="3109"/>
      <c r="M8997" s="3109"/>
      <c r="N8997" s="3109"/>
      <c r="P8997" s="2659"/>
    </row>
    <row r="8998" spans="12:16" s="3107" customFormat="1">
      <c r="L8998" s="3109"/>
      <c r="M8998" s="3109"/>
      <c r="N8998" s="3109"/>
      <c r="P8998" s="2659"/>
    </row>
    <row r="8999" spans="12:16" s="3107" customFormat="1">
      <c r="L8999" s="3109"/>
      <c r="M8999" s="3109"/>
      <c r="N8999" s="3109"/>
      <c r="P8999" s="2659"/>
    </row>
    <row r="9000" spans="12:16" s="3107" customFormat="1">
      <c r="L9000" s="3109"/>
      <c r="M9000" s="3109"/>
      <c r="N9000" s="3109"/>
      <c r="P9000" s="2659"/>
    </row>
    <row r="9001" spans="12:16" s="3107" customFormat="1">
      <c r="L9001" s="3109"/>
      <c r="M9001" s="3109"/>
      <c r="N9001" s="3109"/>
      <c r="P9001" s="2659"/>
    </row>
    <row r="9002" spans="12:16" s="3107" customFormat="1">
      <c r="L9002" s="3109"/>
      <c r="M9002" s="3109"/>
      <c r="N9002" s="3109"/>
      <c r="P9002" s="2659"/>
    </row>
    <row r="9003" spans="12:16" s="3107" customFormat="1">
      <c r="L9003" s="3109"/>
      <c r="M9003" s="3109"/>
      <c r="N9003" s="3109"/>
      <c r="P9003" s="2659"/>
    </row>
    <row r="9004" spans="12:16" s="3107" customFormat="1">
      <c r="L9004" s="3109"/>
      <c r="M9004" s="3109"/>
      <c r="N9004" s="3109"/>
      <c r="P9004" s="2659"/>
    </row>
    <row r="9005" spans="12:16" s="3107" customFormat="1">
      <c r="L9005" s="3109"/>
      <c r="M9005" s="3109"/>
      <c r="N9005" s="3109"/>
      <c r="P9005" s="2659"/>
    </row>
    <row r="9006" spans="12:16" s="3107" customFormat="1">
      <c r="L9006" s="3109"/>
      <c r="M9006" s="3109"/>
      <c r="N9006" s="3109"/>
      <c r="P9006" s="2659"/>
    </row>
    <row r="9007" spans="12:16" s="3107" customFormat="1">
      <c r="L9007" s="3109"/>
      <c r="M9007" s="3109"/>
      <c r="N9007" s="3109"/>
      <c r="P9007" s="2659"/>
    </row>
    <row r="9008" spans="12:16" s="3107" customFormat="1">
      <c r="L9008" s="3109"/>
      <c r="M9008" s="3109"/>
      <c r="N9008" s="3109"/>
      <c r="P9008" s="2659"/>
    </row>
    <row r="9009" spans="12:16" s="3107" customFormat="1">
      <c r="L9009" s="3109"/>
      <c r="M9009" s="3109"/>
      <c r="N9009" s="3109"/>
      <c r="P9009" s="2659"/>
    </row>
    <row r="9010" spans="12:16" s="3107" customFormat="1">
      <c r="L9010" s="3109"/>
      <c r="M9010" s="3109"/>
      <c r="N9010" s="3109"/>
      <c r="P9010" s="2659"/>
    </row>
    <row r="9011" spans="12:16" s="3107" customFormat="1">
      <c r="L9011" s="3109"/>
      <c r="M9011" s="3109"/>
      <c r="N9011" s="3109"/>
      <c r="P9011" s="2659"/>
    </row>
    <row r="9012" spans="12:16" s="3107" customFormat="1">
      <c r="L9012" s="3109"/>
      <c r="M9012" s="3109"/>
      <c r="N9012" s="3109"/>
      <c r="P9012" s="2659"/>
    </row>
    <row r="9013" spans="12:16" s="3107" customFormat="1">
      <c r="L9013" s="3109"/>
      <c r="M9013" s="3109"/>
      <c r="N9013" s="3109"/>
      <c r="P9013" s="2659"/>
    </row>
    <row r="9014" spans="12:16" s="3107" customFormat="1">
      <c r="L9014" s="3109"/>
      <c r="M9014" s="3109"/>
      <c r="N9014" s="3109"/>
      <c r="P9014" s="2659"/>
    </row>
    <row r="9015" spans="12:16" s="3107" customFormat="1">
      <c r="L9015" s="3109"/>
      <c r="M9015" s="3109"/>
      <c r="N9015" s="3109"/>
      <c r="P9015" s="2659"/>
    </row>
    <row r="9016" spans="12:16" s="3107" customFormat="1">
      <c r="L9016" s="3109"/>
      <c r="M9016" s="3109"/>
      <c r="N9016" s="3109"/>
      <c r="P9016" s="2659"/>
    </row>
    <row r="9017" spans="12:16" s="3107" customFormat="1">
      <c r="L9017" s="3109"/>
      <c r="M9017" s="3109"/>
      <c r="N9017" s="3109"/>
      <c r="P9017" s="2659"/>
    </row>
    <row r="9018" spans="12:16" s="3107" customFormat="1">
      <c r="L9018" s="3109"/>
      <c r="M9018" s="3109"/>
      <c r="N9018" s="3109"/>
      <c r="P9018" s="2659"/>
    </row>
    <row r="9019" spans="12:16" s="3107" customFormat="1">
      <c r="L9019" s="3109"/>
      <c r="M9019" s="3109"/>
      <c r="N9019" s="3109"/>
      <c r="P9019" s="2659"/>
    </row>
    <row r="9020" spans="12:16" s="3107" customFormat="1">
      <c r="L9020" s="3109"/>
      <c r="M9020" s="3109"/>
      <c r="N9020" s="3109"/>
      <c r="P9020" s="2659"/>
    </row>
    <row r="9021" spans="12:16" s="3107" customFormat="1">
      <c r="L9021" s="3109"/>
      <c r="M9021" s="3109"/>
      <c r="N9021" s="3109"/>
      <c r="P9021" s="2659"/>
    </row>
    <row r="9022" spans="12:16" s="3107" customFormat="1">
      <c r="L9022" s="3109"/>
      <c r="M9022" s="3109"/>
      <c r="N9022" s="3109"/>
      <c r="P9022" s="2659"/>
    </row>
    <row r="9023" spans="12:16" s="3107" customFormat="1">
      <c r="L9023" s="3109"/>
      <c r="M9023" s="3109"/>
      <c r="N9023" s="3109"/>
      <c r="P9023" s="2659"/>
    </row>
    <row r="9024" spans="12:16" s="3107" customFormat="1">
      <c r="L9024" s="3109"/>
      <c r="M9024" s="3109"/>
      <c r="N9024" s="3109"/>
      <c r="P9024" s="2659"/>
    </row>
    <row r="9025" spans="12:16" s="3107" customFormat="1">
      <c r="L9025" s="3109"/>
      <c r="M9025" s="3109"/>
      <c r="N9025" s="3109"/>
      <c r="P9025" s="2659"/>
    </row>
    <row r="9026" spans="12:16" s="3107" customFormat="1">
      <c r="L9026" s="3109"/>
      <c r="M9026" s="3109"/>
      <c r="N9026" s="3109"/>
      <c r="P9026" s="2659"/>
    </row>
    <row r="9027" spans="12:16" s="3107" customFormat="1">
      <c r="L9027" s="3109"/>
      <c r="M9027" s="3109"/>
      <c r="N9027" s="3109"/>
      <c r="P9027" s="2659"/>
    </row>
    <row r="9028" spans="12:16" s="3107" customFormat="1">
      <c r="L9028" s="3109"/>
      <c r="M9028" s="3109"/>
      <c r="N9028" s="3109"/>
      <c r="P9028" s="2659"/>
    </row>
    <row r="9029" spans="12:16" s="3107" customFormat="1">
      <c r="L9029" s="3109"/>
      <c r="M9029" s="3109"/>
      <c r="N9029" s="3109"/>
      <c r="P9029" s="2659"/>
    </row>
    <row r="9030" spans="12:16" s="3107" customFormat="1">
      <c r="L9030" s="3109"/>
      <c r="M9030" s="3109"/>
      <c r="N9030" s="3109"/>
      <c r="P9030" s="2659"/>
    </row>
    <row r="9031" spans="12:16" s="3107" customFormat="1">
      <c r="L9031" s="3109"/>
      <c r="M9031" s="3109"/>
      <c r="N9031" s="3109"/>
      <c r="P9031" s="2659"/>
    </row>
    <row r="9032" spans="12:16" s="3107" customFormat="1">
      <c r="L9032" s="3109"/>
      <c r="M9032" s="3109"/>
      <c r="N9032" s="3109"/>
      <c r="P9032" s="2659"/>
    </row>
    <row r="9033" spans="12:16" s="3107" customFormat="1">
      <c r="L9033" s="3109"/>
      <c r="M9033" s="3109"/>
      <c r="N9033" s="3109"/>
      <c r="P9033" s="2659"/>
    </row>
    <row r="9034" spans="12:16" s="3107" customFormat="1">
      <c r="L9034" s="3109"/>
      <c r="M9034" s="3109"/>
      <c r="N9034" s="3109"/>
      <c r="P9034" s="2659"/>
    </row>
    <row r="9035" spans="12:16" s="3107" customFormat="1">
      <c r="L9035" s="3109"/>
      <c r="M9035" s="3109"/>
      <c r="N9035" s="3109"/>
      <c r="P9035" s="2659"/>
    </row>
    <row r="9036" spans="12:16" s="3107" customFormat="1">
      <c r="L9036" s="3109"/>
      <c r="M9036" s="3109"/>
      <c r="N9036" s="3109"/>
      <c r="P9036" s="2659"/>
    </row>
    <row r="9037" spans="12:16" s="3107" customFormat="1">
      <c r="L9037" s="3109"/>
      <c r="M9037" s="3109"/>
      <c r="N9037" s="3109"/>
      <c r="P9037" s="2659"/>
    </row>
    <row r="9038" spans="12:16" s="3107" customFormat="1">
      <c r="L9038" s="3109"/>
      <c r="M9038" s="3109"/>
      <c r="N9038" s="3109"/>
      <c r="P9038" s="2659"/>
    </row>
    <row r="9039" spans="12:16" s="3107" customFormat="1">
      <c r="L9039" s="3109"/>
      <c r="M9039" s="3109"/>
      <c r="N9039" s="3109"/>
      <c r="P9039" s="2659"/>
    </row>
    <row r="9040" spans="12:16" s="3107" customFormat="1">
      <c r="L9040" s="3109"/>
      <c r="M9040" s="3109"/>
      <c r="N9040" s="3109"/>
      <c r="P9040" s="2659"/>
    </row>
    <row r="9041" spans="12:16" s="3107" customFormat="1">
      <c r="L9041" s="3109"/>
      <c r="M9041" s="3109"/>
      <c r="N9041" s="3109"/>
      <c r="P9041" s="2659"/>
    </row>
    <row r="9042" spans="12:16" s="3107" customFormat="1">
      <c r="L9042" s="3109"/>
      <c r="M9042" s="3109"/>
      <c r="N9042" s="3109"/>
      <c r="P9042" s="2659"/>
    </row>
    <row r="9043" spans="12:16" s="3107" customFormat="1">
      <c r="L9043" s="3109"/>
      <c r="M9043" s="3109"/>
      <c r="N9043" s="3109"/>
      <c r="P9043" s="2659"/>
    </row>
    <row r="9044" spans="12:16" s="3107" customFormat="1">
      <c r="L9044" s="3109"/>
      <c r="M9044" s="3109"/>
      <c r="N9044" s="3109"/>
      <c r="P9044" s="2659"/>
    </row>
    <row r="9045" spans="12:16" s="3107" customFormat="1">
      <c r="L9045" s="3109"/>
      <c r="M9045" s="3109"/>
      <c r="N9045" s="3109"/>
      <c r="P9045" s="2659"/>
    </row>
    <row r="9046" spans="12:16" s="3107" customFormat="1">
      <c r="L9046" s="3109"/>
      <c r="M9046" s="3109"/>
      <c r="N9046" s="3109"/>
      <c r="P9046" s="2659"/>
    </row>
    <row r="9047" spans="12:16" s="3107" customFormat="1">
      <c r="L9047" s="3109"/>
      <c r="M9047" s="3109"/>
      <c r="N9047" s="3109"/>
      <c r="P9047" s="2659"/>
    </row>
    <row r="9048" spans="12:16" s="3107" customFormat="1">
      <c r="L9048" s="3109"/>
      <c r="M9048" s="3109"/>
      <c r="N9048" s="3109"/>
      <c r="P9048" s="2659"/>
    </row>
    <row r="9049" spans="12:16" s="3107" customFormat="1">
      <c r="L9049" s="3109"/>
      <c r="M9049" s="3109"/>
      <c r="N9049" s="3109"/>
      <c r="P9049" s="2659"/>
    </row>
    <row r="9050" spans="12:16" s="3107" customFormat="1">
      <c r="L9050" s="3109"/>
      <c r="M9050" s="3109"/>
      <c r="N9050" s="3109"/>
      <c r="P9050" s="2659"/>
    </row>
    <row r="9051" spans="12:16" s="3107" customFormat="1">
      <c r="L9051" s="3109"/>
      <c r="M9051" s="3109"/>
      <c r="N9051" s="3109"/>
      <c r="P9051" s="2659"/>
    </row>
    <row r="9052" spans="12:16" s="3107" customFormat="1">
      <c r="L9052" s="3109"/>
      <c r="M9052" s="3109"/>
      <c r="N9052" s="3109"/>
      <c r="P9052" s="2659"/>
    </row>
    <row r="9053" spans="12:16" s="3107" customFormat="1">
      <c r="L9053" s="3109"/>
      <c r="M9053" s="3109"/>
      <c r="N9053" s="3109"/>
      <c r="P9053" s="2659"/>
    </row>
    <row r="9054" spans="12:16" s="3107" customFormat="1">
      <c r="L9054" s="3109"/>
      <c r="M9054" s="3109"/>
      <c r="N9054" s="3109"/>
      <c r="P9054" s="2659"/>
    </row>
    <row r="9055" spans="12:16" s="3107" customFormat="1">
      <c r="L9055" s="3109"/>
      <c r="M9055" s="3109"/>
      <c r="N9055" s="3109"/>
      <c r="P9055" s="2659"/>
    </row>
    <row r="9056" spans="12:16" s="3107" customFormat="1">
      <c r="L9056" s="3109"/>
      <c r="M9056" s="3109"/>
      <c r="N9056" s="3109"/>
      <c r="P9056" s="2659"/>
    </row>
    <row r="9057" spans="12:16" s="3107" customFormat="1">
      <c r="L9057" s="3109"/>
      <c r="M9057" s="3109"/>
      <c r="N9057" s="3109"/>
      <c r="P9057" s="2659"/>
    </row>
    <row r="9058" spans="12:16" s="3107" customFormat="1">
      <c r="L9058" s="3109"/>
      <c r="M9058" s="3109"/>
      <c r="N9058" s="3109"/>
      <c r="P9058" s="2659"/>
    </row>
    <row r="9059" spans="12:16" s="3107" customFormat="1">
      <c r="L9059" s="3109"/>
      <c r="M9059" s="3109"/>
      <c r="N9059" s="3109"/>
      <c r="P9059" s="2659"/>
    </row>
    <row r="9060" spans="12:16" s="3107" customFormat="1">
      <c r="L9060" s="3109"/>
      <c r="M9060" s="3109"/>
      <c r="N9060" s="3109"/>
      <c r="P9060" s="2659"/>
    </row>
    <row r="9061" spans="12:16" s="3107" customFormat="1">
      <c r="L9061" s="3109"/>
      <c r="M9061" s="3109"/>
      <c r="N9061" s="3109"/>
      <c r="P9061" s="2659"/>
    </row>
    <row r="9062" spans="12:16" s="3107" customFormat="1">
      <c r="L9062" s="3109"/>
      <c r="M9062" s="3109"/>
      <c r="N9062" s="3109"/>
      <c r="P9062" s="2659"/>
    </row>
    <row r="9063" spans="12:16" s="3107" customFormat="1">
      <c r="L9063" s="3109"/>
      <c r="M9063" s="3109"/>
      <c r="N9063" s="3109"/>
      <c r="P9063" s="2659"/>
    </row>
    <row r="9064" spans="12:16" s="3107" customFormat="1">
      <c r="L9064" s="3109"/>
      <c r="M9064" s="3109"/>
      <c r="N9064" s="3109"/>
      <c r="P9064" s="2659"/>
    </row>
    <row r="9065" spans="12:16" s="3107" customFormat="1">
      <c r="L9065" s="3109"/>
      <c r="M9065" s="3109"/>
      <c r="N9065" s="3109"/>
      <c r="P9065" s="2659"/>
    </row>
    <row r="9066" spans="12:16" s="3107" customFormat="1">
      <c r="L9066" s="3109"/>
      <c r="M9066" s="3109"/>
      <c r="N9066" s="3109"/>
      <c r="P9066" s="2659"/>
    </row>
    <row r="9067" spans="12:16" s="3107" customFormat="1">
      <c r="L9067" s="3109"/>
      <c r="M9067" s="3109"/>
      <c r="N9067" s="3109"/>
      <c r="P9067" s="2659"/>
    </row>
    <row r="9068" spans="12:16" s="3107" customFormat="1">
      <c r="L9068" s="3109"/>
      <c r="M9068" s="3109"/>
      <c r="N9068" s="3109"/>
      <c r="P9068" s="2659"/>
    </row>
    <row r="9069" spans="12:16" s="3107" customFormat="1">
      <c r="L9069" s="3109"/>
      <c r="M9069" s="3109"/>
      <c r="N9069" s="3109"/>
      <c r="P9069" s="2659"/>
    </row>
    <row r="9070" spans="12:16" s="3107" customFormat="1">
      <c r="L9070" s="3109"/>
      <c r="M9070" s="3109"/>
      <c r="N9070" s="3109"/>
      <c r="P9070" s="2659"/>
    </row>
    <row r="9071" spans="12:16" s="3107" customFormat="1">
      <c r="L9071" s="3109"/>
      <c r="M9071" s="3109"/>
      <c r="N9071" s="3109"/>
      <c r="P9071" s="2659"/>
    </row>
    <row r="9072" spans="12:16" s="3107" customFormat="1">
      <c r="L9072" s="3109"/>
      <c r="M9072" s="3109"/>
      <c r="N9072" s="3109"/>
      <c r="P9072" s="2659"/>
    </row>
    <row r="9073" spans="12:16" s="3107" customFormat="1">
      <c r="L9073" s="3109"/>
      <c r="M9073" s="3109"/>
      <c r="N9073" s="3109"/>
      <c r="P9073" s="2659"/>
    </row>
    <row r="9074" spans="12:16" s="3107" customFormat="1">
      <c r="L9074" s="3109"/>
      <c r="M9074" s="3109"/>
      <c r="N9074" s="3109"/>
      <c r="P9074" s="2659"/>
    </row>
    <row r="9075" spans="12:16" s="3107" customFormat="1">
      <c r="L9075" s="3109"/>
      <c r="M9075" s="3109"/>
      <c r="N9075" s="3109"/>
      <c r="P9075" s="2659"/>
    </row>
    <row r="9076" spans="12:16" s="3107" customFormat="1">
      <c r="L9076" s="3109"/>
      <c r="M9076" s="3109"/>
      <c r="N9076" s="3109"/>
      <c r="P9076" s="2659"/>
    </row>
    <row r="9077" spans="12:16" s="3107" customFormat="1">
      <c r="L9077" s="3109"/>
      <c r="M9077" s="3109"/>
      <c r="N9077" s="3109"/>
      <c r="P9077" s="2659"/>
    </row>
    <row r="9078" spans="12:16" s="3107" customFormat="1">
      <c r="L9078" s="3109"/>
      <c r="M9078" s="3109"/>
      <c r="N9078" s="3109"/>
      <c r="P9078" s="2659"/>
    </row>
    <row r="9079" spans="12:16" s="3107" customFormat="1">
      <c r="L9079" s="3109"/>
      <c r="M9079" s="3109"/>
      <c r="N9079" s="3109"/>
      <c r="P9079" s="2659"/>
    </row>
    <row r="9080" spans="12:16" s="3107" customFormat="1">
      <c r="L9080" s="3109"/>
      <c r="M9080" s="3109"/>
      <c r="N9080" s="3109"/>
      <c r="P9080" s="2659"/>
    </row>
    <row r="9081" spans="12:16" s="3107" customFormat="1">
      <c r="L9081" s="3109"/>
      <c r="M9081" s="3109"/>
      <c r="N9081" s="3109"/>
      <c r="P9081" s="2659"/>
    </row>
    <row r="9082" spans="12:16" s="3107" customFormat="1">
      <c r="L9082" s="3109"/>
      <c r="M9082" s="3109"/>
      <c r="N9082" s="3109"/>
      <c r="P9082" s="2659"/>
    </row>
    <row r="9083" spans="12:16" s="3107" customFormat="1">
      <c r="L9083" s="3109"/>
      <c r="M9083" s="3109"/>
      <c r="N9083" s="3109"/>
      <c r="P9083" s="2659"/>
    </row>
    <row r="9084" spans="12:16" s="3107" customFormat="1">
      <c r="L9084" s="3109"/>
      <c r="M9084" s="3109"/>
      <c r="N9084" s="3109"/>
      <c r="P9084" s="2659"/>
    </row>
    <row r="9085" spans="12:16" s="3107" customFormat="1">
      <c r="L9085" s="3109"/>
      <c r="M9085" s="3109"/>
      <c r="N9085" s="3109"/>
      <c r="P9085" s="2659"/>
    </row>
    <row r="9086" spans="12:16" s="3107" customFormat="1">
      <c r="L9086" s="3109"/>
      <c r="M9086" s="3109"/>
      <c r="N9086" s="3109"/>
      <c r="P9086" s="2659"/>
    </row>
    <row r="9087" spans="12:16" s="3107" customFormat="1">
      <c r="L9087" s="3109"/>
      <c r="M9087" s="3109"/>
      <c r="N9087" s="3109"/>
      <c r="P9087" s="2659"/>
    </row>
    <row r="9088" spans="12:16" s="3107" customFormat="1">
      <c r="L9088" s="3109"/>
      <c r="M9088" s="3109"/>
      <c r="N9088" s="3109"/>
      <c r="P9088" s="2659"/>
    </row>
    <row r="9089" spans="12:16" s="3107" customFormat="1">
      <c r="L9089" s="3109"/>
      <c r="M9089" s="3109"/>
      <c r="N9089" s="3109"/>
      <c r="P9089" s="2659"/>
    </row>
    <row r="9090" spans="12:16" s="3107" customFormat="1">
      <c r="L9090" s="3109"/>
      <c r="M9090" s="3109"/>
      <c r="N9090" s="3109"/>
      <c r="P9090" s="2659"/>
    </row>
    <row r="9091" spans="12:16" s="3107" customFormat="1">
      <c r="L9091" s="3109"/>
      <c r="M9091" s="3109"/>
      <c r="N9091" s="3109"/>
      <c r="P9091" s="2659"/>
    </row>
    <row r="9092" spans="12:16" s="3107" customFormat="1">
      <c r="L9092" s="3109"/>
      <c r="M9092" s="3109"/>
      <c r="N9092" s="3109"/>
      <c r="P9092" s="2659"/>
    </row>
    <row r="9093" spans="12:16" s="3107" customFormat="1">
      <c r="L9093" s="3109"/>
      <c r="M9093" s="3109"/>
      <c r="N9093" s="3109"/>
      <c r="P9093" s="2659"/>
    </row>
    <row r="9094" spans="12:16" s="3107" customFormat="1">
      <c r="L9094" s="3109"/>
      <c r="M9094" s="3109"/>
      <c r="N9094" s="3109"/>
      <c r="P9094" s="2659"/>
    </row>
    <row r="9095" spans="12:16" s="3107" customFormat="1">
      <c r="L9095" s="3109"/>
      <c r="M9095" s="3109"/>
      <c r="N9095" s="3109"/>
      <c r="P9095" s="2659"/>
    </row>
    <row r="9096" spans="12:16" s="3107" customFormat="1">
      <c r="L9096" s="3109"/>
      <c r="M9096" s="3109"/>
      <c r="N9096" s="3109"/>
      <c r="P9096" s="2659"/>
    </row>
    <row r="9097" spans="12:16" s="3107" customFormat="1">
      <c r="L9097" s="3109"/>
      <c r="M9097" s="3109"/>
      <c r="N9097" s="3109"/>
      <c r="P9097" s="2659"/>
    </row>
    <row r="9098" spans="12:16" s="3107" customFormat="1">
      <c r="L9098" s="3109"/>
      <c r="M9098" s="3109"/>
      <c r="N9098" s="3109"/>
      <c r="P9098" s="2659"/>
    </row>
    <row r="9099" spans="12:16" s="3107" customFormat="1">
      <c r="L9099" s="3109"/>
      <c r="M9099" s="3109"/>
      <c r="N9099" s="3109"/>
      <c r="P9099" s="2659"/>
    </row>
    <row r="9100" spans="12:16" s="3107" customFormat="1">
      <c r="L9100" s="3109"/>
      <c r="M9100" s="3109"/>
      <c r="N9100" s="3109"/>
      <c r="P9100" s="2659"/>
    </row>
    <row r="9101" spans="12:16" s="3107" customFormat="1">
      <c r="L9101" s="3109"/>
      <c r="M9101" s="3109"/>
      <c r="N9101" s="3109"/>
      <c r="P9101" s="2659"/>
    </row>
    <row r="9102" spans="12:16" s="3107" customFormat="1">
      <c r="L9102" s="3109"/>
      <c r="M9102" s="3109"/>
      <c r="N9102" s="3109"/>
      <c r="P9102" s="2659"/>
    </row>
    <row r="9103" spans="12:16" s="3107" customFormat="1">
      <c r="L9103" s="3109"/>
      <c r="M9103" s="3109"/>
      <c r="N9103" s="3109"/>
      <c r="P9103" s="2659"/>
    </row>
    <row r="9104" spans="12:16" s="3107" customFormat="1">
      <c r="L9104" s="3109"/>
      <c r="M9104" s="3109"/>
      <c r="N9104" s="3109"/>
      <c r="P9104" s="2659"/>
    </row>
    <row r="9105" spans="12:16" s="3107" customFormat="1">
      <c r="L9105" s="3109"/>
      <c r="M9105" s="3109"/>
      <c r="N9105" s="3109"/>
      <c r="P9105" s="2659"/>
    </row>
    <row r="9106" spans="12:16" s="3107" customFormat="1">
      <c r="L9106" s="3109"/>
      <c r="M9106" s="3109"/>
      <c r="N9106" s="3109"/>
      <c r="P9106" s="2659"/>
    </row>
    <row r="9107" spans="12:16" s="3107" customFormat="1">
      <c r="L9107" s="3109"/>
      <c r="M9107" s="3109"/>
      <c r="N9107" s="3109"/>
      <c r="P9107" s="2659"/>
    </row>
    <row r="9108" spans="12:16" s="3107" customFormat="1">
      <c r="L9108" s="3109"/>
      <c r="M9108" s="3109"/>
      <c r="N9108" s="3109"/>
      <c r="P9108" s="2659"/>
    </row>
    <row r="9109" spans="12:16" s="3107" customFormat="1">
      <c r="L9109" s="3109"/>
      <c r="M9109" s="3109"/>
      <c r="N9109" s="3109"/>
      <c r="P9109" s="2659"/>
    </row>
    <row r="9110" spans="12:16" s="3107" customFormat="1">
      <c r="L9110" s="3109"/>
      <c r="M9110" s="3109"/>
      <c r="N9110" s="3109"/>
      <c r="P9110" s="2659"/>
    </row>
    <row r="9111" spans="12:16" s="3107" customFormat="1">
      <c r="L9111" s="3109"/>
      <c r="M9111" s="3109"/>
      <c r="N9111" s="3109"/>
      <c r="P9111" s="2659"/>
    </row>
    <row r="9112" spans="12:16" s="3107" customFormat="1">
      <c r="L9112" s="3109"/>
      <c r="M9112" s="3109"/>
      <c r="N9112" s="3109"/>
      <c r="P9112" s="2659"/>
    </row>
    <row r="9113" spans="12:16" s="3107" customFormat="1">
      <c r="L9113" s="3109"/>
      <c r="M9113" s="3109"/>
      <c r="N9113" s="3109"/>
      <c r="P9113" s="2659"/>
    </row>
    <row r="9114" spans="12:16" s="3107" customFormat="1">
      <c r="L9114" s="3109"/>
      <c r="M9114" s="3109"/>
      <c r="N9114" s="3109"/>
      <c r="P9114" s="2659"/>
    </row>
    <row r="9115" spans="12:16" s="3107" customFormat="1">
      <c r="L9115" s="3109"/>
      <c r="M9115" s="3109"/>
      <c r="N9115" s="3109"/>
      <c r="P9115" s="2659"/>
    </row>
    <row r="9116" spans="12:16" s="3107" customFormat="1">
      <c r="L9116" s="3109"/>
      <c r="M9116" s="3109"/>
      <c r="N9116" s="3109"/>
      <c r="P9116" s="2659"/>
    </row>
    <row r="9117" spans="12:16" s="3107" customFormat="1">
      <c r="L9117" s="3109"/>
      <c r="M9117" s="3109"/>
      <c r="N9117" s="3109"/>
      <c r="P9117" s="2659"/>
    </row>
    <row r="9118" spans="12:16" s="3107" customFormat="1">
      <c r="L9118" s="3109"/>
      <c r="M9118" s="3109"/>
      <c r="N9118" s="3109"/>
      <c r="P9118" s="2659"/>
    </row>
    <row r="9119" spans="12:16" s="3107" customFormat="1">
      <c r="L9119" s="3109"/>
      <c r="M9119" s="3109"/>
      <c r="N9119" s="3109"/>
      <c r="P9119" s="2659"/>
    </row>
    <row r="9120" spans="12:16" s="3107" customFormat="1">
      <c r="L9120" s="3109"/>
      <c r="M9120" s="3109"/>
      <c r="N9120" s="3109"/>
      <c r="P9120" s="2659"/>
    </row>
    <row r="9121" spans="12:16" s="3107" customFormat="1">
      <c r="L9121" s="3109"/>
      <c r="M9121" s="3109"/>
      <c r="N9121" s="3109"/>
      <c r="P9121" s="2659"/>
    </row>
    <row r="9122" spans="12:16" s="3107" customFormat="1">
      <c r="L9122" s="3109"/>
      <c r="M9122" s="3109"/>
      <c r="N9122" s="3109"/>
      <c r="P9122" s="2659"/>
    </row>
    <row r="9123" spans="12:16" s="3107" customFormat="1">
      <c r="L9123" s="3109"/>
      <c r="M9123" s="3109"/>
      <c r="N9123" s="3109"/>
      <c r="P9123" s="2659"/>
    </row>
    <row r="9124" spans="12:16" s="3107" customFormat="1">
      <c r="L9124" s="3109"/>
      <c r="M9124" s="3109"/>
      <c r="N9124" s="3109"/>
      <c r="P9124" s="2659"/>
    </row>
    <row r="9125" spans="12:16" s="3107" customFormat="1">
      <c r="L9125" s="3109"/>
      <c r="M9125" s="3109"/>
      <c r="N9125" s="3109"/>
      <c r="P9125" s="2659"/>
    </row>
    <row r="9126" spans="12:16" s="3107" customFormat="1">
      <c r="L9126" s="3109"/>
      <c r="M9126" s="3109"/>
      <c r="N9126" s="3109"/>
      <c r="P9126" s="2659"/>
    </row>
    <row r="9127" spans="12:16" s="3107" customFormat="1">
      <c r="L9127" s="3109"/>
      <c r="M9127" s="3109"/>
      <c r="N9127" s="3109"/>
      <c r="P9127" s="2659"/>
    </row>
    <row r="9128" spans="12:16" s="3107" customFormat="1">
      <c r="L9128" s="3109"/>
      <c r="M9128" s="3109"/>
      <c r="N9128" s="3109"/>
      <c r="P9128" s="2659"/>
    </row>
    <row r="9129" spans="12:16" s="3107" customFormat="1">
      <c r="L9129" s="3109"/>
      <c r="M9129" s="3109"/>
      <c r="N9129" s="3109"/>
      <c r="P9129" s="2659"/>
    </row>
    <row r="9130" spans="12:16" s="3107" customFormat="1">
      <c r="L9130" s="3109"/>
      <c r="M9130" s="3109"/>
      <c r="N9130" s="3109"/>
      <c r="P9130" s="2659"/>
    </row>
    <row r="9131" spans="12:16" s="3107" customFormat="1">
      <c r="L9131" s="3109"/>
      <c r="M9131" s="3109"/>
      <c r="N9131" s="3109"/>
      <c r="P9131" s="2659"/>
    </row>
    <row r="9132" spans="12:16" s="3107" customFormat="1">
      <c r="L9132" s="3109"/>
      <c r="M9132" s="3109"/>
      <c r="N9132" s="3109"/>
      <c r="P9132" s="2659"/>
    </row>
    <row r="9133" spans="12:16" s="3107" customFormat="1">
      <c r="L9133" s="3109"/>
      <c r="M9133" s="3109"/>
      <c r="N9133" s="3109"/>
      <c r="P9133" s="2659"/>
    </row>
    <row r="9134" spans="12:16" s="3107" customFormat="1">
      <c r="L9134" s="3109"/>
      <c r="M9134" s="3109"/>
      <c r="N9134" s="3109"/>
      <c r="P9134" s="2659"/>
    </row>
    <row r="9135" spans="12:16" s="3107" customFormat="1">
      <c r="L9135" s="3109"/>
      <c r="M9135" s="3109"/>
      <c r="N9135" s="3109"/>
      <c r="P9135" s="2659"/>
    </row>
    <row r="9136" spans="12:16" s="3107" customFormat="1">
      <c r="L9136" s="3109"/>
      <c r="M9136" s="3109"/>
      <c r="N9136" s="3109"/>
      <c r="P9136" s="2659"/>
    </row>
    <row r="9137" spans="12:16" s="3107" customFormat="1">
      <c r="L9137" s="3109"/>
      <c r="M9137" s="3109"/>
      <c r="N9137" s="3109"/>
      <c r="P9137" s="2659"/>
    </row>
    <row r="9138" spans="12:16" s="3107" customFormat="1">
      <c r="L9138" s="3109"/>
      <c r="M9138" s="3109"/>
      <c r="N9138" s="3109"/>
      <c r="P9138" s="2659"/>
    </row>
    <row r="9139" spans="12:16" s="3107" customFormat="1">
      <c r="L9139" s="3109"/>
      <c r="M9139" s="3109"/>
      <c r="N9139" s="3109"/>
      <c r="P9139" s="2659"/>
    </row>
    <row r="9140" spans="12:16" s="3107" customFormat="1">
      <c r="L9140" s="3109"/>
      <c r="M9140" s="3109"/>
      <c r="N9140" s="3109"/>
      <c r="P9140" s="2659"/>
    </row>
    <row r="9141" spans="12:16" s="3107" customFormat="1">
      <c r="L9141" s="3109"/>
      <c r="M9141" s="3109"/>
      <c r="N9141" s="3109"/>
      <c r="P9141" s="2659"/>
    </row>
    <row r="9142" spans="12:16" s="3107" customFormat="1">
      <c r="L9142" s="3109"/>
      <c r="M9142" s="3109"/>
      <c r="N9142" s="3109"/>
      <c r="P9142" s="2659"/>
    </row>
    <row r="9143" spans="12:16" s="3107" customFormat="1">
      <c r="L9143" s="3109"/>
      <c r="M9143" s="3109"/>
      <c r="N9143" s="3109"/>
      <c r="P9143" s="2659"/>
    </row>
    <row r="9144" spans="12:16" s="3107" customFormat="1">
      <c r="L9144" s="3109"/>
      <c r="M9144" s="3109"/>
      <c r="N9144" s="3109"/>
      <c r="P9144" s="2659"/>
    </row>
    <row r="9145" spans="12:16" s="3107" customFormat="1">
      <c r="L9145" s="3109"/>
      <c r="M9145" s="3109"/>
      <c r="N9145" s="3109"/>
      <c r="P9145" s="2659"/>
    </row>
    <row r="9146" spans="12:16" s="3107" customFormat="1">
      <c r="L9146" s="3109"/>
      <c r="M9146" s="3109"/>
      <c r="N9146" s="3109"/>
      <c r="P9146" s="2659"/>
    </row>
    <row r="9147" spans="12:16" s="3107" customFormat="1">
      <c r="L9147" s="3109"/>
      <c r="M9147" s="3109"/>
      <c r="N9147" s="3109"/>
      <c r="P9147" s="2659"/>
    </row>
    <row r="9148" spans="12:16" s="3107" customFormat="1">
      <c r="L9148" s="3109"/>
      <c r="M9148" s="3109"/>
      <c r="N9148" s="3109"/>
      <c r="P9148" s="2659"/>
    </row>
    <row r="9149" spans="12:16" s="3107" customFormat="1">
      <c r="L9149" s="3109"/>
      <c r="M9149" s="3109"/>
      <c r="N9149" s="3109"/>
      <c r="P9149" s="2659"/>
    </row>
    <row r="9150" spans="12:16" s="3107" customFormat="1">
      <c r="L9150" s="3109"/>
      <c r="M9150" s="3109"/>
      <c r="N9150" s="3109"/>
      <c r="P9150" s="2659"/>
    </row>
    <row r="9151" spans="12:16" s="3107" customFormat="1">
      <c r="L9151" s="3109"/>
      <c r="M9151" s="3109"/>
      <c r="N9151" s="3109"/>
      <c r="P9151" s="2659"/>
    </row>
    <row r="9152" spans="12:16" s="3107" customFormat="1">
      <c r="L9152" s="3109"/>
      <c r="M9152" s="3109"/>
      <c r="N9152" s="3109"/>
      <c r="P9152" s="2659"/>
    </row>
    <row r="9153" spans="12:16" s="3107" customFormat="1">
      <c r="L9153" s="3109"/>
      <c r="M9153" s="3109"/>
      <c r="N9153" s="3109"/>
      <c r="P9153" s="2659"/>
    </row>
    <row r="9154" spans="12:16" s="3107" customFormat="1">
      <c r="L9154" s="3109"/>
      <c r="M9154" s="3109"/>
      <c r="N9154" s="3109"/>
      <c r="P9154" s="2659"/>
    </row>
    <row r="9155" spans="12:16" s="3107" customFormat="1">
      <c r="L9155" s="3109"/>
      <c r="M9155" s="3109"/>
      <c r="N9155" s="3109"/>
      <c r="P9155" s="2659"/>
    </row>
    <row r="9156" spans="12:16" s="3107" customFormat="1">
      <c r="L9156" s="3109"/>
      <c r="M9156" s="3109"/>
      <c r="N9156" s="3109"/>
      <c r="P9156" s="2659"/>
    </row>
    <row r="9157" spans="12:16" s="3107" customFormat="1">
      <c r="L9157" s="3109"/>
      <c r="M9157" s="3109"/>
      <c r="N9157" s="3109"/>
      <c r="P9157" s="2659"/>
    </row>
    <row r="9158" spans="12:16" s="3107" customFormat="1">
      <c r="L9158" s="3109"/>
      <c r="M9158" s="3109"/>
      <c r="N9158" s="3109"/>
      <c r="P9158" s="2659"/>
    </row>
    <row r="9159" spans="12:16" s="3107" customFormat="1">
      <c r="L9159" s="3109"/>
      <c r="M9159" s="3109"/>
      <c r="N9159" s="3109"/>
      <c r="P9159" s="2659"/>
    </row>
    <row r="9160" spans="12:16" s="3107" customFormat="1">
      <c r="L9160" s="3109"/>
      <c r="M9160" s="3109"/>
      <c r="N9160" s="3109"/>
      <c r="P9160" s="2659"/>
    </row>
    <row r="9161" spans="12:16" s="3107" customFormat="1">
      <c r="L9161" s="3109"/>
      <c r="M9161" s="3109"/>
      <c r="N9161" s="3109"/>
      <c r="P9161" s="2659"/>
    </row>
    <row r="9162" spans="12:16" s="3107" customFormat="1">
      <c r="L9162" s="3109"/>
      <c r="M9162" s="3109"/>
      <c r="N9162" s="3109"/>
      <c r="P9162" s="2659"/>
    </row>
    <row r="9163" spans="12:16" s="3107" customFormat="1">
      <c r="L9163" s="3109"/>
      <c r="M9163" s="3109"/>
      <c r="N9163" s="3109"/>
      <c r="P9163" s="2659"/>
    </row>
    <row r="9164" spans="12:16" s="3107" customFormat="1">
      <c r="L9164" s="3109"/>
      <c r="M9164" s="3109"/>
      <c r="N9164" s="3109"/>
      <c r="P9164" s="2659"/>
    </row>
    <row r="9165" spans="12:16" s="3107" customFormat="1">
      <c r="L9165" s="3109"/>
      <c r="M9165" s="3109"/>
      <c r="N9165" s="3109"/>
      <c r="P9165" s="2659"/>
    </row>
    <row r="9166" spans="12:16" s="3107" customFormat="1">
      <c r="L9166" s="3109"/>
      <c r="M9166" s="3109"/>
      <c r="N9166" s="3109"/>
      <c r="P9166" s="2659"/>
    </row>
    <row r="9167" spans="12:16" s="3107" customFormat="1">
      <c r="L9167" s="3109"/>
      <c r="M9167" s="3109"/>
      <c r="N9167" s="3109"/>
      <c r="P9167" s="2659"/>
    </row>
    <row r="9168" spans="12:16" s="3107" customFormat="1">
      <c r="L9168" s="3109"/>
      <c r="M9168" s="3109"/>
      <c r="N9168" s="3109"/>
      <c r="P9168" s="2659"/>
    </row>
    <row r="9169" spans="12:16" s="3107" customFormat="1">
      <c r="L9169" s="3109"/>
      <c r="M9169" s="3109"/>
      <c r="N9169" s="3109"/>
      <c r="P9169" s="2659"/>
    </row>
    <row r="9170" spans="12:16" s="3107" customFormat="1">
      <c r="L9170" s="3109"/>
      <c r="M9170" s="3109"/>
      <c r="N9170" s="3109"/>
      <c r="P9170" s="2659"/>
    </row>
    <row r="9171" spans="12:16" s="3107" customFormat="1">
      <c r="L9171" s="3109"/>
      <c r="M9171" s="3109"/>
      <c r="N9171" s="3109"/>
      <c r="P9171" s="2659"/>
    </row>
    <row r="9172" spans="12:16" s="3107" customFormat="1">
      <c r="L9172" s="3109"/>
      <c r="M9172" s="3109"/>
      <c r="N9172" s="3109"/>
      <c r="P9172" s="2659"/>
    </row>
    <row r="9173" spans="12:16" s="3107" customFormat="1">
      <c r="L9173" s="3109"/>
      <c r="M9173" s="3109"/>
      <c r="N9173" s="3109"/>
      <c r="P9173" s="2659"/>
    </row>
    <row r="9174" spans="12:16" s="3107" customFormat="1">
      <c r="L9174" s="3109"/>
      <c r="M9174" s="3109"/>
      <c r="N9174" s="3109"/>
      <c r="P9174" s="2659"/>
    </row>
    <row r="9175" spans="12:16" s="3107" customFormat="1">
      <c r="L9175" s="3109"/>
      <c r="M9175" s="3109"/>
      <c r="N9175" s="3109"/>
      <c r="P9175" s="2659"/>
    </row>
    <row r="9176" spans="12:16" s="3107" customFormat="1">
      <c r="L9176" s="3109"/>
      <c r="M9176" s="3109"/>
      <c r="N9176" s="3109"/>
      <c r="P9176" s="2659"/>
    </row>
    <row r="9177" spans="12:16" s="3107" customFormat="1">
      <c r="L9177" s="3109"/>
      <c r="M9177" s="3109"/>
      <c r="N9177" s="3109"/>
      <c r="P9177" s="2659"/>
    </row>
    <row r="9178" spans="12:16" s="3107" customFormat="1">
      <c r="L9178" s="3109"/>
      <c r="M9178" s="3109"/>
      <c r="N9178" s="3109"/>
      <c r="P9178" s="2659"/>
    </row>
    <row r="9179" spans="12:16" s="3107" customFormat="1">
      <c r="L9179" s="3109"/>
      <c r="M9179" s="3109"/>
      <c r="N9179" s="3109"/>
      <c r="P9179" s="2659"/>
    </row>
    <row r="9180" spans="12:16" s="3107" customFormat="1">
      <c r="L9180" s="3109"/>
      <c r="M9180" s="3109"/>
      <c r="N9180" s="3109"/>
      <c r="P9180" s="2659"/>
    </row>
    <row r="9181" spans="12:16" s="3107" customFormat="1">
      <c r="L9181" s="3109"/>
      <c r="M9181" s="3109"/>
      <c r="N9181" s="3109"/>
      <c r="P9181" s="2659"/>
    </row>
    <row r="9182" spans="12:16" s="3107" customFormat="1">
      <c r="L9182" s="3109"/>
      <c r="M9182" s="3109"/>
      <c r="N9182" s="3109"/>
      <c r="P9182" s="2659"/>
    </row>
    <row r="9183" spans="12:16" s="3107" customFormat="1">
      <c r="L9183" s="3109"/>
      <c r="M9183" s="3109"/>
      <c r="N9183" s="3109"/>
      <c r="P9183" s="2659"/>
    </row>
    <row r="9184" spans="12:16" s="3107" customFormat="1">
      <c r="L9184" s="3109"/>
      <c r="M9184" s="3109"/>
      <c r="N9184" s="3109"/>
      <c r="P9184" s="2659"/>
    </row>
    <row r="9185" spans="12:16" s="3107" customFormat="1">
      <c r="L9185" s="3109"/>
      <c r="M9185" s="3109"/>
      <c r="N9185" s="3109"/>
      <c r="P9185" s="2659"/>
    </row>
    <row r="9186" spans="12:16" s="3107" customFormat="1">
      <c r="L9186" s="3109"/>
      <c r="M9186" s="3109"/>
      <c r="N9186" s="3109"/>
      <c r="P9186" s="2659"/>
    </row>
    <row r="9187" spans="12:16" s="3107" customFormat="1">
      <c r="L9187" s="3109"/>
      <c r="M9187" s="3109"/>
      <c r="N9187" s="3109"/>
      <c r="P9187" s="2659"/>
    </row>
    <row r="9188" spans="12:16" s="3107" customFormat="1">
      <c r="L9188" s="3109"/>
      <c r="M9188" s="3109"/>
      <c r="N9188" s="3109"/>
      <c r="P9188" s="2659"/>
    </row>
    <row r="9189" spans="12:16" s="3107" customFormat="1">
      <c r="L9189" s="3109"/>
      <c r="M9189" s="3109"/>
      <c r="N9189" s="3109"/>
      <c r="P9189" s="2659"/>
    </row>
    <row r="9190" spans="12:16" s="3107" customFormat="1">
      <c r="L9190" s="3109"/>
      <c r="M9190" s="3109"/>
      <c r="N9190" s="3109"/>
      <c r="P9190" s="2659"/>
    </row>
    <row r="9191" spans="12:16" s="3107" customFormat="1">
      <c r="L9191" s="3109"/>
      <c r="M9191" s="3109"/>
      <c r="N9191" s="3109"/>
      <c r="P9191" s="2659"/>
    </row>
    <row r="9192" spans="12:16" s="3107" customFormat="1">
      <c r="L9192" s="3109"/>
      <c r="M9192" s="3109"/>
      <c r="N9192" s="3109"/>
      <c r="P9192" s="2659"/>
    </row>
    <row r="9193" spans="12:16" s="3107" customFormat="1">
      <c r="L9193" s="3109"/>
      <c r="M9193" s="3109"/>
      <c r="N9193" s="3109"/>
      <c r="P9193" s="2659"/>
    </row>
    <row r="9194" spans="12:16" s="3107" customFormat="1">
      <c r="L9194" s="3109"/>
      <c r="M9194" s="3109"/>
      <c r="N9194" s="3109"/>
      <c r="P9194" s="2659"/>
    </row>
    <row r="9195" spans="12:16" s="3107" customFormat="1">
      <c r="L9195" s="3109"/>
      <c r="M9195" s="3109"/>
      <c r="N9195" s="3109"/>
      <c r="P9195" s="2659"/>
    </row>
    <row r="9196" spans="12:16" s="3107" customFormat="1">
      <c r="L9196" s="3109"/>
      <c r="M9196" s="3109"/>
      <c r="N9196" s="3109"/>
      <c r="P9196" s="2659"/>
    </row>
    <row r="9197" spans="12:16" s="3107" customFormat="1">
      <c r="L9197" s="3109"/>
      <c r="M9197" s="3109"/>
      <c r="N9197" s="3109"/>
      <c r="P9197" s="2659"/>
    </row>
    <row r="9198" spans="12:16" s="3107" customFormat="1">
      <c r="L9198" s="3109"/>
      <c r="M9198" s="3109"/>
      <c r="N9198" s="3109"/>
      <c r="P9198" s="2659"/>
    </row>
    <row r="9199" spans="12:16" s="3107" customFormat="1">
      <c r="L9199" s="3109"/>
      <c r="M9199" s="3109"/>
      <c r="N9199" s="3109"/>
      <c r="P9199" s="2659"/>
    </row>
    <row r="9200" spans="12:16" s="3107" customFormat="1">
      <c r="L9200" s="3109"/>
      <c r="M9200" s="3109"/>
      <c r="N9200" s="3109"/>
      <c r="P9200" s="2659"/>
    </row>
    <row r="9201" spans="12:16" s="3107" customFormat="1">
      <c r="L9201" s="3109"/>
      <c r="M9201" s="3109"/>
      <c r="N9201" s="3109"/>
      <c r="P9201" s="2659"/>
    </row>
    <row r="9202" spans="12:16" s="3107" customFormat="1">
      <c r="L9202" s="3109"/>
      <c r="M9202" s="3109"/>
      <c r="N9202" s="3109"/>
      <c r="P9202" s="2659"/>
    </row>
    <row r="9203" spans="12:16" s="3107" customFormat="1">
      <c r="L9203" s="3109"/>
      <c r="M9203" s="3109"/>
      <c r="N9203" s="3109"/>
      <c r="P9203" s="2659"/>
    </row>
    <row r="9204" spans="12:16" s="3107" customFormat="1">
      <c r="L9204" s="3109"/>
      <c r="M9204" s="3109"/>
      <c r="N9204" s="3109"/>
      <c r="P9204" s="2659"/>
    </row>
    <row r="9205" spans="12:16" s="3107" customFormat="1">
      <c r="L9205" s="3109"/>
      <c r="M9205" s="3109"/>
      <c r="N9205" s="3109"/>
      <c r="P9205" s="2659"/>
    </row>
    <row r="9206" spans="12:16" s="3107" customFormat="1">
      <c r="L9206" s="3109"/>
      <c r="M9206" s="3109"/>
      <c r="N9206" s="3109"/>
      <c r="P9206" s="2659"/>
    </row>
    <row r="9207" spans="12:16" s="3107" customFormat="1">
      <c r="L9207" s="3109"/>
      <c r="M9207" s="3109"/>
      <c r="N9207" s="3109"/>
      <c r="P9207" s="2659"/>
    </row>
    <row r="9208" spans="12:16" s="3107" customFormat="1">
      <c r="L9208" s="3109"/>
      <c r="M9208" s="3109"/>
      <c r="N9208" s="3109"/>
      <c r="P9208" s="2659"/>
    </row>
    <row r="9209" spans="12:16" s="3107" customFormat="1">
      <c r="L9209" s="3109"/>
      <c r="M9209" s="3109"/>
      <c r="N9209" s="3109"/>
      <c r="P9209" s="2659"/>
    </row>
    <row r="9210" spans="12:16" s="3107" customFormat="1">
      <c r="L9210" s="3109"/>
      <c r="M9210" s="3109"/>
      <c r="N9210" s="3109"/>
      <c r="P9210" s="2659"/>
    </row>
    <row r="9211" spans="12:16" s="3107" customFormat="1">
      <c r="L9211" s="3109"/>
      <c r="M9211" s="3109"/>
      <c r="N9211" s="3109"/>
      <c r="P9211" s="2659"/>
    </row>
    <row r="9212" spans="12:16" s="3107" customFormat="1">
      <c r="L9212" s="3109"/>
      <c r="M9212" s="3109"/>
      <c r="N9212" s="3109"/>
      <c r="P9212" s="2659"/>
    </row>
    <row r="9213" spans="12:16" s="3107" customFormat="1">
      <c r="L9213" s="3109"/>
      <c r="M9213" s="3109"/>
      <c r="N9213" s="3109"/>
      <c r="P9213" s="2659"/>
    </row>
    <row r="9214" spans="12:16" s="3107" customFormat="1">
      <c r="L9214" s="3109"/>
      <c r="M9214" s="3109"/>
      <c r="N9214" s="3109"/>
      <c r="P9214" s="2659"/>
    </row>
    <row r="9215" spans="12:16" s="3107" customFormat="1">
      <c r="L9215" s="3109"/>
      <c r="M9215" s="3109"/>
      <c r="N9215" s="3109"/>
      <c r="P9215" s="2659"/>
    </row>
    <row r="9216" spans="12:16" s="3107" customFormat="1">
      <c r="L9216" s="3109"/>
      <c r="M9216" s="3109"/>
      <c r="N9216" s="3109"/>
      <c r="P9216" s="2659"/>
    </row>
    <row r="9217" spans="12:16" s="3107" customFormat="1">
      <c r="L9217" s="3109"/>
      <c r="M9217" s="3109"/>
      <c r="N9217" s="3109"/>
      <c r="P9217" s="2659"/>
    </row>
    <row r="9218" spans="12:16" s="3107" customFormat="1">
      <c r="L9218" s="3109"/>
      <c r="M9218" s="3109"/>
      <c r="N9218" s="3109"/>
      <c r="P9218" s="2659"/>
    </row>
    <row r="9219" spans="12:16" s="3107" customFormat="1">
      <c r="L9219" s="3109"/>
      <c r="M9219" s="3109"/>
      <c r="N9219" s="3109"/>
      <c r="P9219" s="2659"/>
    </row>
    <row r="9220" spans="12:16" s="3107" customFormat="1">
      <c r="L9220" s="3109"/>
      <c r="M9220" s="3109"/>
      <c r="N9220" s="3109"/>
      <c r="P9220" s="2659"/>
    </row>
    <row r="9221" spans="12:16" s="3107" customFormat="1">
      <c r="L9221" s="3109"/>
      <c r="M9221" s="3109"/>
      <c r="N9221" s="3109"/>
      <c r="P9221" s="2659"/>
    </row>
    <row r="9222" spans="12:16" s="3107" customFormat="1">
      <c r="L9222" s="3109"/>
      <c r="M9222" s="3109"/>
      <c r="N9222" s="3109"/>
      <c r="P9222" s="2659"/>
    </row>
    <row r="9223" spans="12:16" s="3107" customFormat="1">
      <c r="L9223" s="3109"/>
      <c r="M9223" s="3109"/>
      <c r="N9223" s="3109"/>
      <c r="P9223" s="2659"/>
    </row>
    <row r="9224" spans="12:16" s="3107" customFormat="1">
      <c r="L9224" s="3109"/>
      <c r="M9224" s="3109"/>
      <c r="N9224" s="3109"/>
      <c r="P9224" s="2659"/>
    </row>
    <row r="9225" spans="12:16" s="3107" customFormat="1">
      <c r="L9225" s="3109"/>
      <c r="M9225" s="3109"/>
      <c r="N9225" s="3109"/>
      <c r="P9225" s="2659"/>
    </row>
    <row r="9226" spans="12:16" s="3107" customFormat="1">
      <c r="L9226" s="3109"/>
      <c r="M9226" s="3109"/>
      <c r="N9226" s="3109"/>
      <c r="P9226" s="2659"/>
    </row>
    <row r="9227" spans="12:16" s="3107" customFormat="1">
      <c r="L9227" s="3109"/>
      <c r="M9227" s="3109"/>
      <c r="N9227" s="3109"/>
      <c r="P9227" s="2659"/>
    </row>
    <row r="9228" spans="12:16" s="3107" customFormat="1">
      <c r="L9228" s="3109"/>
      <c r="M9228" s="3109"/>
      <c r="N9228" s="3109"/>
      <c r="P9228" s="2659"/>
    </row>
    <row r="9229" spans="12:16" s="3107" customFormat="1">
      <c r="L9229" s="3109"/>
      <c r="M9229" s="3109"/>
      <c r="N9229" s="3109"/>
      <c r="P9229" s="2659"/>
    </row>
    <row r="9230" spans="12:16" s="3107" customFormat="1">
      <c r="L9230" s="3109"/>
      <c r="M9230" s="3109"/>
      <c r="N9230" s="3109"/>
      <c r="P9230" s="2659"/>
    </row>
    <row r="9231" spans="12:16" s="3107" customFormat="1">
      <c r="L9231" s="3109"/>
      <c r="M9231" s="3109"/>
      <c r="N9231" s="3109"/>
      <c r="P9231" s="2659"/>
    </row>
    <row r="9232" spans="12:16" s="3107" customFormat="1">
      <c r="L9232" s="3109"/>
      <c r="M9232" s="3109"/>
      <c r="N9232" s="3109"/>
      <c r="P9232" s="2659"/>
    </row>
    <row r="9233" spans="12:16" s="3107" customFormat="1">
      <c r="L9233" s="3109"/>
      <c r="M9233" s="3109"/>
      <c r="N9233" s="3109"/>
      <c r="P9233" s="2659"/>
    </row>
    <row r="9234" spans="12:16" s="3107" customFormat="1">
      <c r="L9234" s="3109"/>
      <c r="M9234" s="3109"/>
      <c r="N9234" s="3109"/>
      <c r="P9234" s="2659"/>
    </row>
    <row r="9235" spans="12:16" s="3107" customFormat="1">
      <c r="L9235" s="3109"/>
      <c r="M9235" s="3109"/>
      <c r="N9235" s="3109"/>
      <c r="P9235" s="2659"/>
    </row>
    <row r="9236" spans="12:16" s="3107" customFormat="1">
      <c r="L9236" s="3109"/>
      <c r="M9236" s="3109"/>
      <c r="N9236" s="3109"/>
      <c r="P9236" s="2659"/>
    </row>
    <row r="9237" spans="12:16" s="3107" customFormat="1">
      <c r="L9237" s="3109"/>
      <c r="M9237" s="3109"/>
      <c r="N9237" s="3109"/>
      <c r="P9237" s="2659"/>
    </row>
    <row r="9238" spans="12:16" s="3107" customFormat="1">
      <c r="L9238" s="3109"/>
      <c r="M9238" s="3109"/>
      <c r="N9238" s="3109"/>
      <c r="P9238" s="2659"/>
    </row>
    <row r="9239" spans="12:16" s="3107" customFormat="1">
      <c r="L9239" s="3109"/>
      <c r="M9239" s="3109"/>
      <c r="N9239" s="3109"/>
      <c r="P9239" s="2659"/>
    </row>
    <row r="9240" spans="12:16" s="3107" customFormat="1">
      <c r="L9240" s="3109"/>
      <c r="M9240" s="3109"/>
      <c r="N9240" s="3109"/>
      <c r="P9240" s="2659"/>
    </row>
    <row r="9241" spans="12:16" s="3107" customFormat="1">
      <c r="L9241" s="3109"/>
      <c r="M9241" s="3109"/>
      <c r="N9241" s="3109"/>
      <c r="P9241" s="2659"/>
    </row>
    <row r="9242" spans="12:16" s="3107" customFormat="1">
      <c r="L9242" s="3109"/>
      <c r="M9242" s="3109"/>
      <c r="N9242" s="3109"/>
      <c r="P9242" s="2659"/>
    </row>
    <row r="9243" spans="12:16" s="3107" customFormat="1">
      <c r="L9243" s="3109"/>
      <c r="M9243" s="3109"/>
      <c r="N9243" s="3109"/>
      <c r="P9243" s="2659"/>
    </row>
    <row r="9244" spans="12:16" s="3107" customFormat="1">
      <c r="L9244" s="3109"/>
      <c r="M9244" s="3109"/>
      <c r="N9244" s="3109"/>
      <c r="P9244" s="2659"/>
    </row>
    <row r="9245" spans="12:16" s="3107" customFormat="1">
      <c r="L9245" s="3109"/>
      <c r="M9245" s="3109"/>
      <c r="N9245" s="3109"/>
      <c r="P9245" s="2659"/>
    </row>
    <row r="9246" spans="12:16" s="3107" customFormat="1">
      <c r="L9246" s="3109"/>
      <c r="M9246" s="3109"/>
      <c r="N9246" s="3109"/>
      <c r="P9246" s="2659"/>
    </row>
    <row r="9247" spans="12:16" s="3107" customFormat="1">
      <c r="L9247" s="3109"/>
      <c r="M9247" s="3109"/>
      <c r="N9247" s="3109"/>
      <c r="P9247" s="2659"/>
    </row>
    <row r="9248" spans="12:16" s="3107" customFormat="1">
      <c r="L9248" s="3109"/>
      <c r="M9248" s="3109"/>
      <c r="N9248" s="3109"/>
      <c r="P9248" s="2659"/>
    </row>
    <row r="9249" spans="12:16" s="3107" customFormat="1">
      <c r="L9249" s="3109"/>
      <c r="M9249" s="3109"/>
      <c r="N9249" s="3109"/>
      <c r="P9249" s="2659"/>
    </row>
    <row r="9250" spans="12:16" s="3107" customFormat="1">
      <c r="L9250" s="3109"/>
      <c r="M9250" s="3109"/>
      <c r="N9250" s="3109"/>
      <c r="P9250" s="2659"/>
    </row>
    <row r="9251" spans="12:16" s="3107" customFormat="1">
      <c r="L9251" s="3109"/>
      <c r="M9251" s="3109"/>
      <c r="N9251" s="3109"/>
      <c r="P9251" s="2659"/>
    </row>
    <row r="9252" spans="12:16" s="3107" customFormat="1">
      <c r="L9252" s="3109"/>
      <c r="M9252" s="3109"/>
      <c r="N9252" s="3109"/>
      <c r="P9252" s="2659"/>
    </row>
    <row r="9253" spans="12:16" s="3107" customFormat="1">
      <c r="L9253" s="3109"/>
      <c r="M9253" s="3109"/>
      <c r="N9253" s="3109"/>
      <c r="P9253" s="2659"/>
    </row>
    <row r="9254" spans="12:16" s="3107" customFormat="1">
      <c r="L9254" s="3109"/>
      <c r="M9254" s="3109"/>
      <c r="N9254" s="3109"/>
      <c r="P9254" s="2659"/>
    </row>
    <row r="9255" spans="12:16" s="3107" customFormat="1">
      <c r="L9255" s="3109"/>
      <c r="M9255" s="3109"/>
      <c r="N9255" s="3109"/>
      <c r="P9255" s="2659"/>
    </row>
    <row r="9256" spans="12:16" s="3107" customFormat="1">
      <c r="L9256" s="3109"/>
      <c r="M9256" s="3109"/>
      <c r="N9256" s="3109"/>
      <c r="P9256" s="2659"/>
    </row>
    <row r="9257" spans="12:16" s="3107" customFormat="1">
      <c r="L9257" s="3109"/>
      <c r="M9257" s="3109"/>
      <c r="N9257" s="3109"/>
      <c r="P9257" s="2659"/>
    </row>
    <row r="9258" spans="12:16" s="3107" customFormat="1">
      <c r="L9258" s="3109"/>
      <c r="M9258" s="3109"/>
      <c r="N9258" s="3109"/>
      <c r="P9258" s="2659"/>
    </row>
    <row r="9259" spans="12:16" s="3107" customFormat="1">
      <c r="L9259" s="3109"/>
      <c r="M9259" s="3109"/>
      <c r="N9259" s="3109"/>
      <c r="P9259" s="2659"/>
    </row>
    <row r="9260" spans="12:16" s="3107" customFormat="1">
      <c r="L9260" s="3109"/>
      <c r="M9260" s="3109"/>
      <c r="N9260" s="3109"/>
      <c r="P9260" s="2659"/>
    </row>
    <row r="9261" spans="12:16" s="3107" customFormat="1">
      <c r="L9261" s="3109"/>
      <c r="M9261" s="3109"/>
      <c r="N9261" s="3109"/>
      <c r="P9261" s="2659"/>
    </row>
    <row r="9262" spans="12:16" s="3107" customFormat="1">
      <c r="L9262" s="3109"/>
      <c r="M9262" s="3109"/>
      <c r="N9262" s="3109"/>
      <c r="P9262" s="2659"/>
    </row>
    <row r="9263" spans="12:16" s="3107" customFormat="1">
      <c r="L9263" s="3109"/>
      <c r="M9263" s="3109"/>
      <c r="N9263" s="3109"/>
      <c r="P9263" s="2659"/>
    </row>
    <row r="9264" spans="12:16" s="3107" customFormat="1">
      <c r="L9264" s="3109"/>
      <c r="M9264" s="3109"/>
      <c r="N9264" s="3109"/>
      <c r="P9264" s="2659"/>
    </row>
    <row r="9265" spans="12:16" s="3107" customFormat="1">
      <c r="L9265" s="3109"/>
      <c r="M9265" s="3109"/>
      <c r="N9265" s="3109"/>
      <c r="P9265" s="2659"/>
    </row>
    <row r="9266" spans="12:16" s="3107" customFormat="1">
      <c r="L9266" s="3109"/>
      <c r="M9266" s="3109"/>
      <c r="N9266" s="3109"/>
      <c r="P9266" s="2659"/>
    </row>
    <row r="9267" spans="12:16" s="3107" customFormat="1">
      <c r="L9267" s="3109"/>
      <c r="M9267" s="3109"/>
      <c r="N9267" s="3109"/>
      <c r="P9267" s="2659"/>
    </row>
    <row r="9268" spans="12:16" s="3107" customFormat="1">
      <c r="L9268" s="3109"/>
      <c r="M9268" s="3109"/>
      <c r="N9268" s="3109"/>
      <c r="P9268" s="2659"/>
    </row>
    <row r="9269" spans="12:16" s="3107" customFormat="1">
      <c r="L9269" s="3109"/>
      <c r="M9269" s="3109"/>
      <c r="N9269" s="3109"/>
      <c r="P9269" s="2659"/>
    </row>
    <row r="9270" spans="12:16" s="3107" customFormat="1">
      <c r="L9270" s="3109"/>
      <c r="M9270" s="3109"/>
      <c r="N9270" s="3109"/>
      <c r="P9270" s="2659"/>
    </row>
    <row r="9271" spans="12:16" s="3107" customFormat="1">
      <c r="L9271" s="3109"/>
      <c r="M9271" s="3109"/>
      <c r="N9271" s="3109"/>
      <c r="P9271" s="2659"/>
    </row>
    <row r="9272" spans="12:16" s="3107" customFormat="1">
      <c r="L9272" s="3109"/>
      <c r="M9272" s="3109"/>
      <c r="N9272" s="3109"/>
      <c r="P9272" s="2659"/>
    </row>
    <row r="9273" spans="12:16" s="3107" customFormat="1">
      <c r="L9273" s="3109"/>
      <c r="M9273" s="3109"/>
      <c r="N9273" s="3109"/>
      <c r="P9273" s="2659"/>
    </row>
    <row r="9274" spans="12:16" s="3107" customFormat="1">
      <c r="L9274" s="3109"/>
      <c r="M9274" s="3109"/>
      <c r="N9274" s="3109"/>
      <c r="P9274" s="2659"/>
    </row>
    <row r="9275" spans="12:16" s="3107" customFormat="1">
      <c r="L9275" s="3109"/>
      <c r="M9275" s="3109"/>
      <c r="N9275" s="3109"/>
      <c r="P9275" s="2659"/>
    </row>
    <row r="9276" spans="12:16" s="3107" customFormat="1">
      <c r="L9276" s="3109"/>
      <c r="M9276" s="3109"/>
      <c r="N9276" s="3109"/>
      <c r="P9276" s="2659"/>
    </row>
    <row r="9277" spans="12:16" s="3107" customFormat="1">
      <c r="L9277" s="3109"/>
      <c r="M9277" s="3109"/>
      <c r="N9277" s="3109"/>
      <c r="P9277" s="2659"/>
    </row>
    <row r="9278" spans="12:16" s="3107" customFormat="1">
      <c r="L9278" s="3109"/>
      <c r="M9278" s="3109"/>
      <c r="N9278" s="3109"/>
      <c r="P9278" s="2659"/>
    </row>
    <row r="9279" spans="12:16" s="3107" customFormat="1">
      <c r="L9279" s="3109"/>
      <c r="M9279" s="3109"/>
      <c r="N9279" s="3109"/>
      <c r="P9279" s="2659"/>
    </row>
    <row r="9280" spans="12:16" s="3107" customFormat="1">
      <c r="L9280" s="3109"/>
      <c r="M9280" s="3109"/>
      <c r="N9280" s="3109"/>
      <c r="P9280" s="2659"/>
    </row>
    <row r="9281" spans="12:16" s="3107" customFormat="1">
      <c r="L9281" s="3109"/>
      <c r="M9281" s="3109"/>
      <c r="N9281" s="3109"/>
      <c r="P9281" s="2659"/>
    </row>
    <row r="9282" spans="12:16" s="3107" customFormat="1">
      <c r="L9282" s="3109"/>
      <c r="M9282" s="3109"/>
      <c r="N9282" s="3109"/>
      <c r="P9282" s="2659"/>
    </row>
    <row r="9283" spans="12:16" s="3107" customFormat="1">
      <c r="L9283" s="3109"/>
      <c r="M9283" s="3109"/>
      <c r="N9283" s="3109"/>
      <c r="P9283" s="2659"/>
    </row>
    <row r="9284" spans="12:16" s="3107" customFormat="1">
      <c r="L9284" s="3109"/>
      <c r="M9284" s="3109"/>
      <c r="N9284" s="3109"/>
      <c r="P9284" s="2659"/>
    </row>
    <row r="9285" spans="12:16" s="3107" customFormat="1">
      <c r="L9285" s="3109"/>
      <c r="M9285" s="3109"/>
      <c r="N9285" s="3109"/>
      <c r="P9285" s="2659"/>
    </row>
    <row r="9286" spans="12:16" s="3107" customFormat="1">
      <c r="L9286" s="3109"/>
      <c r="M9286" s="3109"/>
      <c r="N9286" s="3109"/>
      <c r="P9286" s="2659"/>
    </row>
    <row r="9287" spans="12:16" s="3107" customFormat="1">
      <c r="L9287" s="3109"/>
      <c r="M9287" s="3109"/>
      <c r="N9287" s="3109"/>
      <c r="P9287" s="2659"/>
    </row>
    <row r="9288" spans="12:16" s="3107" customFormat="1">
      <c r="L9288" s="3109"/>
      <c r="M9288" s="3109"/>
      <c r="N9288" s="3109"/>
      <c r="P9288" s="2659"/>
    </row>
    <row r="9289" spans="12:16" s="3107" customFormat="1">
      <c r="L9289" s="3109"/>
      <c r="M9289" s="3109"/>
      <c r="N9289" s="3109"/>
      <c r="P9289" s="2659"/>
    </row>
    <row r="9290" spans="12:16" s="3107" customFormat="1">
      <c r="L9290" s="3109"/>
      <c r="M9290" s="3109"/>
      <c r="N9290" s="3109"/>
      <c r="P9290" s="2659"/>
    </row>
    <row r="9291" spans="12:16" s="3107" customFormat="1">
      <c r="L9291" s="3109"/>
      <c r="M9291" s="3109"/>
      <c r="N9291" s="3109"/>
      <c r="P9291" s="2659"/>
    </row>
    <row r="9292" spans="12:16" s="3107" customFormat="1">
      <c r="L9292" s="3109"/>
      <c r="M9292" s="3109"/>
      <c r="N9292" s="3109"/>
      <c r="P9292" s="2659"/>
    </row>
    <row r="9293" spans="12:16" s="3107" customFormat="1">
      <c r="L9293" s="3109"/>
      <c r="M9293" s="3109"/>
      <c r="N9293" s="3109"/>
      <c r="P9293" s="2659"/>
    </row>
    <row r="9294" spans="12:16" s="3107" customFormat="1">
      <c r="L9294" s="3109"/>
      <c r="M9294" s="3109"/>
      <c r="N9294" s="3109"/>
      <c r="P9294" s="2659"/>
    </row>
    <row r="9295" spans="12:16" s="3107" customFormat="1">
      <c r="L9295" s="3109"/>
      <c r="M9295" s="3109"/>
      <c r="N9295" s="3109"/>
      <c r="P9295" s="2659"/>
    </row>
    <row r="9296" spans="12:16" s="3107" customFormat="1">
      <c r="L9296" s="3109"/>
      <c r="M9296" s="3109"/>
      <c r="N9296" s="3109"/>
      <c r="P9296" s="2659"/>
    </row>
    <row r="9297" spans="12:16" s="3107" customFormat="1">
      <c r="L9297" s="3109"/>
      <c r="M9297" s="3109"/>
      <c r="N9297" s="3109"/>
      <c r="P9297" s="2659"/>
    </row>
    <row r="9298" spans="12:16" s="3107" customFormat="1">
      <c r="L9298" s="3109"/>
      <c r="M9298" s="3109"/>
      <c r="N9298" s="3109"/>
      <c r="P9298" s="2659"/>
    </row>
    <row r="9299" spans="12:16" s="3107" customFormat="1">
      <c r="L9299" s="3109"/>
      <c r="M9299" s="3109"/>
      <c r="N9299" s="3109"/>
      <c r="P9299" s="2659"/>
    </row>
    <row r="9300" spans="12:16" s="3107" customFormat="1">
      <c r="L9300" s="3109"/>
      <c r="M9300" s="3109"/>
      <c r="N9300" s="3109"/>
      <c r="P9300" s="2659"/>
    </row>
    <row r="9301" spans="12:16" s="3107" customFormat="1">
      <c r="L9301" s="3109"/>
      <c r="M9301" s="3109"/>
      <c r="N9301" s="3109"/>
      <c r="P9301" s="2659"/>
    </row>
    <row r="9302" spans="12:16" s="3107" customFormat="1">
      <c r="L9302" s="3109"/>
      <c r="M9302" s="3109"/>
      <c r="N9302" s="3109"/>
      <c r="P9302" s="2659"/>
    </row>
    <row r="9303" spans="12:16" s="3107" customFormat="1">
      <c r="L9303" s="3109"/>
      <c r="M9303" s="3109"/>
      <c r="N9303" s="3109"/>
      <c r="P9303" s="2659"/>
    </row>
    <row r="9304" spans="12:16" s="3107" customFormat="1">
      <c r="L9304" s="3109"/>
      <c r="M9304" s="3109"/>
      <c r="N9304" s="3109"/>
      <c r="P9304" s="2659"/>
    </row>
    <row r="9305" spans="12:16" s="3107" customFormat="1">
      <c r="L9305" s="3109"/>
      <c r="M9305" s="3109"/>
      <c r="N9305" s="3109"/>
      <c r="P9305" s="2659"/>
    </row>
    <row r="9306" spans="12:16" s="3107" customFormat="1">
      <c r="L9306" s="3109"/>
      <c r="M9306" s="3109"/>
      <c r="N9306" s="3109"/>
      <c r="P9306" s="2659"/>
    </row>
    <row r="9307" spans="12:16" s="3107" customFormat="1">
      <c r="L9307" s="3109"/>
      <c r="M9307" s="3109"/>
      <c r="N9307" s="3109"/>
      <c r="P9307" s="2659"/>
    </row>
    <row r="9308" spans="12:16" s="3107" customFormat="1">
      <c r="L9308" s="3109"/>
      <c r="M9308" s="3109"/>
      <c r="N9308" s="3109"/>
      <c r="P9308" s="2659"/>
    </row>
    <row r="9309" spans="12:16" s="3107" customFormat="1">
      <c r="L9309" s="3109"/>
      <c r="M9309" s="3109"/>
      <c r="N9309" s="3109"/>
      <c r="P9309" s="2659"/>
    </row>
    <row r="9310" spans="12:16" s="3107" customFormat="1">
      <c r="L9310" s="3109"/>
      <c r="M9310" s="3109"/>
      <c r="N9310" s="3109"/>
      <c r="P9310" s="2659"/>
    </row>
    <row r="9311" spans="12:16" s="3107" customFormat="1">
      <c r="L9311" s="3109"/>
      <c r="M9311" s="3109"/>
      <c r="N9311" s="3109"/>
      <c r="P9311" s="2659"/>
    </row>
    <row r="9312" spans="12:16" s="3107" customFormat="1">
      <c r="L9312" s="3109"/>
      <c r="M9312" s="3109"/>
      <c r="N9312" s="3109"/>
      <c r="P9312" s="2659"/>
    </row>
    <row r="9313" spans="12:16" s="3107" customFormat="1">
      <c r="L9313" s="3109"/>
      <c r="M9313" s="3109"/>
      <c r="N9313" s="3109"/>
      <c r="P9313" s="2659"/>
    </row>
    <row r="9314" spans="12:16" s="3107" customFormat="1">
      <c r="L9314" s="3109"/>
      <c r="M9314" s="3109"/>
      <c r="N9314" s="3109"/>
      <c r="P9314" s="2659"/>
    </row>
    <row r="9315" spans="12:16" s="3107" customFormat="1">
      <c r="L9315" s="3109"/>
      <c r="M9315" s="3109"/>
      <c r="N9315" s="3109"/>
      <c r="P9315" s="2659"/>
    </row>
    <row r="9316" spans="12:16" s="3107" customFormat="1">
      <c r="L9316" s="3109"/>
      <c r="M9316" s="3109"/>
      <c r="N9316" s="3109"/>
      <c r="P9316" s="2659"/>
    </row>
    <row r="9317" spans="12:16" s="3107" customFormat="1">
      <c r="L9317" s="3109"/>
      <c r="M9317" s="3109"/>
      <c r="N9317" s="3109"/>
      <c r="P9317" s="2659"/>
    </row>
    <row r="9318" spans="12:16" s="3107" customFormat="1">
      <c r="L9318" s="3109"/>
      <c r="M9318" s="3109"/>
      <c r="N9318" s="3109"/>
      <c r="P9318" s="2659"/>
    </row>
    <row r="9319" spans="12:16" s="3107" customFormat="1">
      <c r="L9319" s="3109"/>
      <c r="M9319" s="3109"/>
      <c r="N9319" s="3109"/>
      <c r="P9319" s="2659"/>
    </row>
    <row r="9320" spans="12:16" s="3107" customFormat="1">
      <c r="L9320" s="3109"/>
      <c r="M9320" s="3109"/>
      <c r="N9320" s="3109"/>
      <c r="P9320" s="2659"/>
    </row>
    <row r="9321" spans="12:16" s="3107" customFormat="1">
      <c r="L9321" s="3109"/>
      <c r="M9321" s="3109"/>
      <c r="N9321" s="3109"/>
      <c r="P9321" s="2659"/>
    </row>
    <row r="9322" spans="12:16" s="3107" customFormat="1">
      <c r="L9322" s="3109"/>
      <c r="M9322" s="3109"/>
      <c r="N9322" s="3109"/>
      <c r="P9322" s="2659"/>
    </row>
    <row r="9323" spans="12:16" s="3107" customFormat="1">
      <c r="L9323" s="3109"/>
      <c r="M9323" s="3109"/>
      <c r="N9323" s="3109"/>
      <c r="P9323" s="2659"/>
    </row>
    <row r="9324" spans="12:16" s="3107" customFormat="1">
      <c r="L9324" s="3109"/>
      <c r="M9324" s="3109"/>
      <c r="N9324" s="3109"/>
      <c r="P9324" s="2659"/>
    </row>
    <row r="9325" spans="12:16" s="3107" customFormat="1">
      <c r="L9325" s="3109"/>
      <c r="M9325" s="3109"/>
      <c r="N9325" s="3109"/>
      <c r="P9325" s="2659"/>
    </row>
    <row r="9326" spans="12:16" s="3107" customFormat="1">
      <c r="L9326" s="3109"/>
      <c r="M9326" s="3109"/>
      <c r="N9326" s="3109"/>
      <c r="P9326" s="2659"/>
    </row>
    <row r="9327" spans="12:16" s="3107" customFormat="1">
      <c r="L9327" s="3109"/>
      <c r="M9327" s="3109"/>
      <c r="N9327" s="3109"/>
      <c r="P9327" s="2659"/>
    </row>
    <row r="9328" spans="12:16" s="3107" customFormat="1">
      <c r="L9328" s="3109"/>
      <c r="M9328" s="3109"/>
      <c r="N9328" s="3109"/>
      <c r="P9328" s="2659"/>
    </row>
    <row r="9329" spans="12:16" s="3107" customFormat="1">
      <c r="L9329" s="3109"/>
      <c r="M9329" s="3109"/>
      <c r="N9329" s="3109"/>
      <c r="P9329" s="2659"/>
    </row>
    <row r="9330" spans="12:16" s="3107" customFormat="1">
      <c r="L9330" s="3109"/>
      <c r="M9330" s="3109"/>
      <c r="N9330" s="3109"/>
      <c r="P9330" s="2659"/>
    </row>
    <row r="9331" spans="12:16" s="3107" customFormat="1">
      <c r="L9331" s="3109"/>
      <c r="M9331" s="3109"/>
      <c r="N9331" s="3109"/>
      <c r="P9331" s="2659"/>
    </row>
    <row r="9332" spans="12:16" s="3107" customFormat="1">
      <c r="L9332" s="3109"/>
      <c r="M9332" s="3109"/>
      <c r="N9332" s="3109"/>
      <c r="P9332" s="2659"/>
    </row>
    <row r="9333" spans="12:16" s="3107" customFormat="1">
      <c r="L9333" s="3109"/>
      <c r="M9333" s="3109"/>
      <c r="N9333" s="3109"/>
      <c r="P9333" s="2659"/>
    </row>
    <row r="9334" spans="12:16" s="3107" customFormat="1">
      <c r="L9334" s="3109"/>
      <c r="M9334" s="3109"/>
      <c r="N9334" s="3109"/>
      <c r="P9334" s="2659"/>
    </row>
    <row r="9335" spans="12:16" s="3107" customFormat="1">
      <c r="L9335" s="3109"/>
      <c r="M9335" s="3109"/>
      <c r="N9335" s="3109"/>
      <c r="P9335" s="2659"/>
    </row>
    <row r="9336" spans="12:16" s="3107" customFormat="1">
      <c r="L9336" s="3109"/>
      <c r="M9336" s="3109"/>
      <c r="N9336" s="3109"/>
      <c r="P9336" s="2659"/>
    </row>
    <row r="9337" spans="12:16" s="3107" customFormat="1">
      <c r="L9337" s="3109"/>
      <c r="M9337" s="3109"/>
      <c r="N9337" s="3109"/>
      <c r="P9337" s="2659"/>
    </row>
    <row r="9338" spans="12:16" s="3107" customFormat="1">
      <c r="L9338" s="3109"/>
      <c r="M9338" s="3109"/>
      <c r="N9338" s="3109"/>
      <c r="P9338" s="2659"/>
    </row>
    <row r="9339" spans="12:16" s="3107" customFormat="1">
      <c r="L9339" s="3109"/>
      <c r="M9339" s="3109"/>
      <c r="N9339" s="3109"/>
      <c r="P9339" s="2659"/>
    </row>
    <row r="9340" spans="12:16" s="3107" customFormat="1">
      <c r="L9340" s="3109"/>
      <c r="M9340" s="3109"/>
      <c r="N9340" s="3109"/>
      <c r="P9340" s="2659"/>
    </row>
    <row r="9341" spans="12:16" s="3107" customFormat="1">
      <c r="L9341" s="3109"/>
      <c r="M9341" s="3109"/>
      <c r="N9341" s="3109"/>
      <c r="P9341" s="2659"/>
    </row>
    <row r="9342" spans="12:16" s="3107" customFormat="1">
      <c r="L9342" s="3109"/>
      <c r="M9342" s="3109"/>
      <c r="N9342" s="3109"/>
      <c r="P9342" s="2659"/>
    </row>
    <row r="9343" spans="12:16" s="3107" customFormat="1">
      <c r="L9343" s="3109"/>
      <c r="M9343" s="3109"/>
      <c r="N9343" s="3109"/>
      <c r="P9343" s="2659"/>
    </row>
    <row r="9344" spans="12:16" s="3107" customFormat="1">
      <c r="L9344" s="3109"/>
      <c r="M9344" s="3109"/>
      <c r="N9344" s="3109"/>
      <c r="P9344" s="2659"/>
    </row>
    <row r="9345" spans="12:16" s="3107" customFormat="1">
      <c r="L9345" s="3109"/>
      <c r="M9345" s="3109"/>
      <c r="N9345" s="3109"/>
      <c r="P9345" s="2659"/>
    </row>
    <row r="9346" spans="12:16" s="3107" customFormat="1">
      <c r="L9346" s="3109"/>
      <c r="M9346" s="3109"/>
      <c r="N9346" s="3109"/>
      <c r="P9346" s="2659"/>
    </row>
    <row r="9347" spans="12:16" s="3107" customFormat="1">
      <c r="L9347" s="3109"/>
      <c r="M9347" s="3109"/>
      <c r="N9347" s="3109"/>
      <c r="P9347" s="2659"/>
    </row>
    <row r="9348" spans="12:16" s="3107" customFormat="1">
      <c r="L9348" s="3109"/>
      <c r="M9348" s="3109"/>
      <c r="N9348" s="3109"/>
      <c r="P9348" s="2659"/>
    </row>
    <row r="9349" spans="12:16" s="3107" customFormat="1">
      <c r="L9349" s="3109"/>
      <c r="M9349" s="3109"/>
      <c r="N9349" s="3109"/>
      <c r="P9349" s="2659"/>
    </row>
    <row r="9350" spans="12:16" s="3107" customFormat="1">
      <c r="L9350" s="3109"/>
      <c r="M9350" s="3109"/>
      <c r="N9350" s="3109"/>
      <c r="P9350" s="2659"/>
    </row>
    <row r="9351" spans="12:16" s="3107" customFormat="1">
      <c r="L9351" s="3109"/>
      <c r="M9351" s="3109"/>
      <c r="N9351" s="3109"/>
      <c r="P9351" s="2659"/>
    </row>
    <row r="9352" spans="12:16" s="3107" customFormat="1">
      <c r="L9352" s="3109"/>
      <c r="M9352" s="3109"/>
      <c r="N9352" s="3109"/>
      <c r="P9352" s="2659"/>
    </row>
    <row r="9353" spans="12:16" s="3107" customFormat="1">
      <c r="L9353" s="3109"/>
      <c r="M9353" s="3109"/>
      <c r="N9353" s="3109"/>
      <c r="P9353" s="2659"/>
    </row>
    <row r="9354" spans="12:16" s="3107" customFormat="1">
      <c r="L9354" s="3109"/>
      <c r="M9354" s="3109"/>
      <c r="N9354" s="3109"/>
      <c r="P9354" s="2659"/>
    </row>
    <row r="9355" spans="12:16" s="3107" customFormat="1">
      <c r="L9355" s="3109"/>
      <c r="M9355" s="3109"/>
      <c r="N9355" s="3109"/>
      <c r="P9355" s="2659"/>
    </row>
    <row r="9356" spans="12:16" s="3107" customFormat="1">
      <c r="L9356" s="3109"/>
      <c r="M9356" s="3109"/>
      <c r="N9356" s="3109"/>
      <c r="P9356" s="2659"/>
    </row>
    <row r="9357" spans="12:16" s="3107" customFormat="1">
      <c r="L9357" s="3109"/>
      <c r="M9357" s="3109"/>
      <c r="N9357" s="3109"/>
      <c r="P9357" s="2659"/>
    </row>
    <row r="9358" spans="12:16" s="3107" customFormat="1">
      <c r="L9358" s="3109"/>
      <c r="M9358" s="3109"/>
      <c r="N9358" s="3109"/>
      <c r="P9358" s="2659"/>
    </row>
    <row r="9359" spans="12:16" s="3107" customFormat="1">
      <c r="L9359" s="3109"/>
      <c r="M9359" s="3109"/>
      <c r="N9359" s="3109"/>
      <c r="P9359" s="2659"/>
    </row>
    <row r="9360" spans="12:16" s="3107" customFormat="1">
      <c r="L9360" s="3109"/>
      <c r="M9360" s="3109"/>
      <c r="N9360" s="3109"/>
      <c r="P9360" s="2659"/>
    </row>
    <row r="9361" spans="12:16" s="3107" customFormat="1">
      <c r="L9361" s="3109"/>
      <c r="M9361" s="3109"/>
      <c r="N9361" s="3109"/>
      <c r="P9361" s="2659"/>
    </row>
    <row r="9362" spans="12:16" s="3107" customFormat="1">
      <c r="L9362" s="3109"/>
      <c r="M9362" s="3109"/>
      <c r="N9362" s="3109"/>
      <c r="P9362" s="2659"/>
    </row>
    <row r="9363" spans="12:16" s="3107" customFormat="1">
      <c r="L9363" s="3109"/>
      <c r="M9363" s="3109"/>
      <c r="N9363" s="3109"/>
      <c r="P9363" s="2659"/>
    </row>
    <row r="9364" spans="12:16" s="3107" customFormat="1">
      <c r="L9364" s="3109"/>
      <c r="M9364" s="3109"/>
      <c r="N9364" s="3109"/>
      <c r="P9364" s="2659"/>
    </row>
    <row r="9365" spans="12:16" s="3107" customFormat="1">
      <c r="L9365" s="3109"/>
      <c r="M9365" s="3109"/>
      <c r="N9365" s="3109"/>
      <c r="P9365" s="2659"/>
    </row>
    <row r="9366" spans="12:16" s="3107" customFormat="1">
      <c r="L9366" s="3109"/>
      <c r="M9366" s="3109"/>
      <c r="N9366" s="3109"/>
      <c r="P9366" s="2659"/>
    </row>
    <row r="9367" spans="12:16" s="3107" customFormat="1">
      <c r="L9367" s="3109"/>
      <c r="M9367" s="3109"/>
      <c r="N9367" s="3109"/>
      <c r="P9367" s="2659"/>
    </row>
    <row r="9368" spans="12:16" s="3107" customFormat="1">
      <c r="L9368" s="3109"/>
      <c r="M9368" s="3109"/>
      <c r="N9368" s="3109"/>
      <c r="P9368" s="2659"/>
    </row>
    <row r="9369" spans="12:16" s="3107" customFormat="1">
      <c r="L9369" s="3109"/>
      <c r="M9369" s="3109"/>
      <c r="N9369" s="3109"/>
      <c r="P9369" s="2659"/>
    </row>
    <row r="9370" spans="12:16" s="3107" customFormat="1">
      <c r="L9370" s="3109"/>
      <c r="M9370" s="3109"/>
      <c r="N9370" s="3109"/>
      <c r="P9370" s="2659"/>
    </row>
    <row r="9371" spans="12:16" s="3107" customFormat="1">
      <c r="L9371" s="3109"/>
      <c r="M9371" s="3109"/>
      <c r="N9371" s="3109"/>
      <c r="P9371" s="2659"/>
    </row>
    <row r="9372" spans="12:16" s="3107" customFormat="1">
      <c r="L9372" s="3109"/>
      <c r="M9372" s="3109"/>
      <c r="N9372" s="3109"/>
      <c r="P9372" s="2659"/>
    </row>
    <row r="9373" spans="12:16" s="3107" customFormat="1">
      <c r="L9373" s="3109"/>
      <c r="M9373" s="3109"/>
      <c r="N9373" s="3109"/>
      <c r="P9373" s="2659"/>
    </row>
    <row r="9374" spans="12:16" s="3107" customFormat="1">
      <c r="L9374" s="3109"/>
      <c r="M9374" s="3109"/>
      <c r="N9374" s="3109"/>
      <c r="P9374" s="2659"/>
    </row>
    <row r="9375" spans="12:16" s="3107" customFormat="1">
      <c r="L9375" s="3109"/>
      <c r="M9375" s="3109"/>
      <c r="N9375" s="3109"/>
      <c r="P9375" s="2659"/>
    </row>
    <row r="9376" spans="12:16" s="3107" customFormat="1">
      <c r="L9376" s="3109"/>
      <c r="M9376" s="3109"/>
      <c r="N9376" s="3109"/>
      <c r="P9376" s="2659"/>
    </row>
    <row r="9377" spans="12:16" s="3107" customFormat="1">
      <c r="L9377" s="3109"/>
      <c r="M9377" s="3109"/>
      <c r="N9377" s="3109"/>
      <c r="P9377" s="2659"/>
    </row>
    <row r="9378" spans="12:16" s="3107" customFormat="1">
      <c r="L9378" s="3109"/>
      <c r="M9378" s="3109"/>
      <c r="N9378" s="3109"/>
      <c r="P9378" s="2659"/>
    </row>
    <row r="9379" spans="12:16" s="3107" customFormat="1">
      <c r="L9379" s="3109"/>
      <c r="M9379" s="3109"/>
      <c r="N9379" s="3109"/>
      <c r="P9379" s="2659"/>
    </row>
    <row r="9380" spans="12:16" s="3107" customFormat="1">
      <c r="L9380" s="3109"/>
      <c r="M9380" s="3109"/>
      <c r="N9380" s="3109"/>
      <c r="P9380" s="2659"/>
    </row>
    <row r="9381" spans="12:16" s="3107" customFormat="1">
      <c r="L9381" s="3109"/>
      <c r="M9381" s="3109"/>
      <c r="N9381" s="3109"/>
      <c r="P9381" s="2659"/>
    </row>
    <row r="9382" spans="12:16" s="3107" customFormat="1">
      <c r="L9382" s="3109"/>
      <c r="M9382" s="3109"/>
      <c r="N9382" s="3109"/>
      <c r="P9382" s="2659"/>
    </row>
    <row r="9383" spans="12:16" s="3107" customFormat="1">
      <c r="L9383" s="3109"/>
      <c r="M9383" s="3109"/>
      <c r="N9383" s="3109"/>
      <c r="P9383" s="2659"/>
    </row>
    <row r="9384" spans="12:16" s="3107" customFormat="1">
      <c r="L9384" s="3109"/>
      <c r="M9384" s="3109"/>
      <c r="N9384" s="3109"/>
      <c r="P9384" s="2659"/>
    </row>
    <row r="9385" spans="12:16" s="3107" customFormat="1">
      <c r="L9385" s="3109"/>
      <c r="M9385" s="3109"/>
      <c r="N9385" s="3109"/>
      <c r="P9385" s="2659"/>
    </row>
    <row r="9386" spans="12:16" s="3107" customFormat="1">
      <c r="L9386" s="3109"/>
      <c r="M9386" s="3109"/>
      <c r="N9386" s="3109"/>
      <c r="P9386" s="2659"/>
    </row>
    <row r="9387" spans="12:16" s="3107" customFormat="1">
      <c r="L9387" s="3109"/>
      <c r="M9387" s="3109"/>
      <c r="N9387" s="3109"/>
      <c r="P9387" s="2659"/>
    </row>
    <row r="9388" spans="12:16" s="3107" customFormat="1">
      <c r="L9388" s="3109"/>
      <c r="M9388" s="3109"/>
      <c r="N9388" s="3109"/>
      <c r="P9388" s="2659"/>
    </row>
    <row r="9389" spans="12:16" s="3107" customFormat="1">
      <c r="L9389" s="3109"/>
      <c r="M9389" s="3109"/>
      <c r="N9389" s="3109"/>
      <c r="P9389" s="2659"/>
    </row>
    <row r="9390" spans="12:16" s="3107" customFormat="1">
      <c r="L9390" s="3109"/>
      <c r="M9390" s="3109"/>
      <c r="N9390" s="3109"/>
      <c r="P9390" s="2659"/>
    </row>
    <row r="9391" spans="12:16" s="3107" customFormat="1">
      <c r="L9391" s="3109"/>
      <c r="M9391" s="3109"/>
      <c r="N9391" s="3109"/>
      <c r="P9391" s="2659"/>
    </row>
    <row r="9392" spans="12:16" s="3107" customFormat="1">
      <c r="L9392" s="3109"/>
      <c r="M9392" s="3109"/>
      <c r="N9392" s="3109"/>
      <c r="P9392" s="2659"/>
    </row>
    <row r="9393" spans="12:16" s="3107" customFormat="1">
      <c r="L9393" s="3109"/>
      <c r="M9393" s="3109"/>
      <c r="N9393" s="3109"/>
      <c r="P9393" s="2659"/>
    </row>
    <row r="9394" spans="12:16" s="3107" customFormat="1">
      <c r="L9394" s="3109"/>
      <c r="M9394" s="3109"/>
      <c r="N9394" s="3109"/>
      <c r="P9394" s="2659"/>
    </row>
    <row r="9395" spans="12:16" s="3107" customFormat="1">
      <c r="L9395" s="3109"/>
      <c r="M9395" s="3109"/>
      <c r="N9395" s="3109"/>
      <c r="P9395" s="2659"/>
    </row>
    <row r="9396" spans="12:16" s="3107" customFormat="1">
      <c r="L9396" s="3109"/>
      <c r="M9396" s="3109"/>
      <c r="N9396" s="3109"/>
      <c r="P9396" s="2659"/>
    </row>
    <row r="9397" spans="12:16" s="3107" customFormat="1">
      <c r="L9397" s="3109"/>
      <c r="M9397" s="3109"/>
      <c r="N9397" s="3109"/>
      <c r="P9397" s="2659"/>
    </row>
    <row r="9398" spans="12:16" s="3107" customFormat="1">
      <c r="L9398" s="3109"/>
      <c r="M9398" s="3109"/>
      <c r="N9398" s="3109"/>
      <c r="P9398" s="2659"/>
    </row>
    <row r="9399" spans="12:16" s="3107" customFormat="1">
      <c r="L9399" s="3109"/>
      <c r="M9399" s="3109"/>
      <c r="N9399" s="3109"/>
      <c r="P9399" s="2659"/>
    </row>
    <row r="9400" spans="12:16" s="3107" customFormat="1">
      <c r="L9400" s="3109"/>
      <c r="M9400" s="3109"/>
      <c r="N9400" s="3109"/>
      <c r="P9400" s="2659"/>
    </row>
    <row r="9401" spans="12:16" s="3107" customFormat="1">
      <c r="L9401" s="3109"/>
      <c r="M9401" s="3109"/>
      <c r="N9401" s="3109"/>
      <c r="P9401" s="2659"/>
    </row>
    <row r="9402" spans="12:16" s="3107" customFormat="1">
      <c r="L9402" s="3109"/>
      <c r="M9402" s="3109"/>
      <c r="N9402" s="3109"/>
      <c r="P9402" s="2659"/>
    </row>
    <row r="9403" spans="12:16" s="3107" customFormat="1">
      <c r="L9403" s="3109"/>
      <c r="M9403" s="3109"/>
      <c r="N9403" s="3109"/>
      <c r="P9403" s="2659"/>
    </row>
    <row r="9404" spans="12:16" s="3107" customFormat="1">
      <c r="L9404" s="3109"/>
      <c r="M9404" s="3109"/>
      <c r="N9404" s="3109"/>
      <c r="P9404" s="2659"/>
    </row>
    <row r="9405" spans="12:16" s="3107" customFormat="1">
      <c r="L9405" s="3109"/>
      <c r="M9405" s="3109"/>
      <c r="N9405" s="3109"/>
      <c r="P9405" s="2659"/>
    </row>
    <row r="9406" spans="12:16" s="3107" customFormat="1">
      <c r="L9406" s="3109"/>
      <c r="M9406" s="3109"/>
      <c r="N9406" s="3109"/>
      <c r="P9406" s="2659"/>
    </row>
    <row r="9407" spans="12:16" s="3107" customFormat="1">
      <c r="L9407" s="3109"/>
      <c r="M9407" s="3109"/>
      <c r="N9407" s="3109"/>
      <c r="P9407" s="2659"/>
    </row>
    <row r="9408" spans="12:16" s="3107" customFormat="1">
      <c r="L9408" s="3109"/>
      <c r="M9408" s="3109"/>
      <c r="N9408" s="3109"/>
      <c r="P9408" s="2659"/>
    </row>
    <row r="9409" spans="12:16" s="3107" customFormat="1">
      <c r="L9409" s="3109"/>
      <c r="M9409" s="3109"/>
      <c r="N9409" s="3109"/>
      <c r="P9409" s="2659"/>
    </row>
    <row r="9410" spans="12:16" s="3107" customFormat="1">
      <c r="L9410" s="3109"/>
      <c r="M9410" s="3109"/>
      <c r="N9410" s="3109"/>
      <c r="P9410" s="2659"/>
    </row>
    <row r="9411" spans="12:16" s="3107" customFormat="1">
      <c r="L9411" s="3109"/>
      <c r="M9411" s="3109"/>
      <c r="N9411" s="3109"/>
      <c r="P9411" s="2659"/>
    </row>
    <row r="9412" spans="12:16" s="3107" customFormat="1">
      <c r="L9412" s="3109"/>
      <c r="M9412" s="3109"/>
      <c r="N9412" s="3109"/>
      <c r="P9412" s="2659"/>
    </row>
    <row r="9413" spans="12:16" s="3107" customFormat="1">
      <c r="L9413" s="3109"/>
      <c r="M9413" s="3109"/>
      <c r="N9413" s="3109"/>
      <c r="P9413" s="2659"/>
    </row>
    <row r="9414" spans="12:16" s="3107" customFormat="1">
      <c r="L9414" s="3109"/>
      <c r="M9414" s="3109"/>
      <c r="N9414" s="3109"/>
      <c r="P9414" s="2659"/>
    </row>
    <row r="9415" spans="12:16" s="3107" customFormat="1">
      <c r="L9415" s="3109"/>
      <c r="M9415" s="3109"/>
      <c r="N9415" s="3109"/>
      <c r="P9415" s="2659"/>
    </row>
    <row r="9416" spans="12:16" s="3107" customFormat="1">
      <c r="L9416" s="3109"/>
      <c r="M9416" s="3109"/>
      <c r="N9416" s="3109"/>
      <c r="P9416" s="2659"/>
    </row>
    <row r="9417" spans="12:16" s="3107" customFormat="1">
      <c r="L9417" s="3109"/>
      <c r="M9417" s="3109"/>
      <c r="N9417" s="3109"/>
      <c r="P9417" s="2659"/>
    </row>
    <row r="9418" spans="12:16" s="3107" customFormat="1">
      <c r="L9418" s="3109"/>
      <c r="M9418" s="3109"/>
      <c r="N9418" s="3109"/>
      <c r="P9418" s="2659"/>
    </row>
    <row r="9419" spans="12:16" s="3107" customFormat="1">
      <c r="L9419" s="3109"/>
      <c r="M9419" s="3109"/>
      <c r="N9419" s="3109"/>
      <c r="P9419" s="2659"/>
    </row>
    <row r="9420" spans="12:16" s="3107" customFormat="1">
      <c r="L9420" s="3109"/>
      <c r="M9420" s="3109"/>
      <c r="N9420" s="3109"/>
      <c r="P9420" s="2659"/>
    </row>
    <row r="9421" spans="12:16" s="3107" customFormat="1">
      <c r="L9421" s="3109"/>
      <c r="M9421" s="3109"/>
      <c r="N9421" s="3109"/>
      <c r="P9421" s="2659"/>
    </row>
    <row r="9422" spans="12:16" s="3107" customFormat="1">
      <c r="L9422" s="3109"/>
      <c r="M9422" s="3109"/>
      <c r="N9422" s="3109"/>
      <c r="P9422" s="2659"/>
    </row>
    <row r="9423" spans="12:16" s="3107" customFormat="1">
      <c r="L9423" s="3109"/>
      <c r="M9423" s="3109"/>
      <c r="N9423" s="3109"/>
      <c r="P9423" s="2659"/>
    </row>
    <row r="9424" spans="12:16" s="3107" customFormat="1">
      <c r="L9424" s="3109"/>
      <c r="M9424" s="3109"/>
      <c r="N9424" s="3109"/>
      <c r="P9424" s="2659"/>
    </row>
    <row r="9425" spans="12:16" s="3107" customFormat="1">
      <c r="L9425" s="3109"/>
      <c r="M9425" s="3109"/>
      <c r="N9425" s="3109"/>
      <c r="P9425" s="2659"/>
    </row>
    <row r="9426" spans="12:16" s="3107" customFormat="1">
      <c r="L9426" s="3109"/>
      <c r="M9426" s="3109"/>
      <c r="N9426" s="3109"/>
      <c r="P9426" s="2659"/>
    </row>
    <row r="9427" spans="12:16" s="3107" customFormat="1">
      <c r="L9427" s="3109"/>
      <c r="M9427" s="3109"/>
      <c r="N9427" s="3109"/>
      <c r="P9427" s="2659"/>
    </row>
    <row r="9428" spans="12:16" s="3107" customFormat="1">
      <c r="L9428" s="3109"/>
      <c r="M9428" s="3109"/>
      <c r="N9428" s="3109"/>
      <c r="P9428" s="2659"/>
    </row>
    <row r="9429" spans="12:16" s="3107" customFormat="1">
      <c r="L9429" s="3109"/>
      <c r="M9429" s="3109"/>
      <c r="N9429" s="3109"/>
      <c r="P9429" s="2659"/>
    </row>
    <row r="9430" spans="12:16" s="3107" customFormat="1">
      <c r="L9430" s="3109"/>
      <c r="M9430" s="3109"/>
      <c r="N9430" s="3109"/>
      <c r="P9430" s="2659"/>
    </row>
    <row r="9431" spans="12:16" s="3107" customFormat="1">
      <c r="L9431" s="3109"/>
      <c r="M9431" s="3109"/>
      <c r="N9431" s="3109"/>
      <c r="P9431" s="2659"/>
    </row>
    <row r="9432" spans="12:16" s="3107" customFormat="1">
      <c r="L9432" s="3109"/>
      <c r="M9432" s="3109"/>
      <c r="N9432" s="3109"/>
      <c r="P9432" s="2659"/>
    </row>
    <row r="9433" spans="12:16" s="3107" customFormat="1">
      <c r="L9433" s="3109"/>
      <c r="M9433" s="3109"/>
      <c r="N9433" s="3109"/>
      <c r="P9433" s="2659"/>
    </row>
    <row r="9434" spans="12:16" s="3107" customFormat="1">
      <c r="L9434" s="3109"/>
      <c r="M9434" s="3109"/>
      <c r="N9434" s="3109"/>
      <c r="P9434" s="2659"/>
    </row>
    <row r="9435" spans="12:16" s="3107" customFormat="1">
      <c r="L9435" s="3109"/>
      <c r="M9435" s="3109"/>
      <c r="N9435" s="3109"/>
      <c r="P9435" s="2659"/>
    </row>
    <row r="9436" spans="12:16" s="3107" customFormat="1">
      <c r="L9436" s="3109"/>
      <c r="M9436" s="3109"/>
      <c r="N9436" s="3109"/>
      <c r="P9436" s="2659"/>
    </row>
    <row r="9437" spans="12:16" s="3107" customFormat="1">
      <c r="L9437" s="3109"/>
      <c r="M9437" s="3109"/>
      <c r="N9437" s="3109"/>
      <c r="P9437" s="2659"/>
    </row>
    <row r="9438" spans="12:16" s="3107" customFormat="1">
      <c r="L9438" s="3109"/>
      <c r="M9438" s="3109"/>
      <c r="N9438" s="3109"/>
      <c r="P9438" s="2659"/>
    </row>
    <row r="9439" spans="12:16" s="3107" customFormat="1">
      <c r="L9439" s="3109"/>
      <c r="M9439" s="3109"/>
      <c r="N9439" s="3109"/>
      <c r="P9439" s="2659"/>
    </row>
    <row r="9440" spans="12:16" s="3107" customFormat="1">
      <c r="L9440" s="3109"/>
      <c r="M9440" s="3109"/>
      <c r="N9440" s="3109"/>
      <c r="P9440" s="2659"/>
    </row>
    <row r="9441" spans="12:16" s="3107" customFormat="1">
      <c r="L9441" s="3109"/>
      <c r="M9441" s="3109"/>
      <c r="N9441" s="3109"/>
      <c r="P9441" s="2659"/>
    </row>
    <row r="9442" spans="12:16" s="3107" customFormat="1">
      <c r="L9442" s="3109"/>
      <c r="M9442" s="3109"/>
      <c r="N9442" s="3109"/>
      <c r="P9442" s="2659"/>
    </row>
    <row r="9443" spans="12:16" s="3107" customFormat="1">
      <c r="L9443" s="3109"/>
      <c r="M9443" s="3109"/>
      <c r="N9443" s="3109"/>
      <c r="P9443" s="2659"/>
    </row>
    <row r="9444" spans="12:16" s="3107" customFormat="1">
      <c r="L9444" s="3109"/>
      <c r="M9444" s="3109"/>
      <c r="N9444" s="3109"/>
      <c r="P9444" s="2659"/>
    </row>
    <row r="9445" spans="12:16" s="3107" customFormat="1">
      <c r="L9445" s="3109"/>
      <c r="M9445" s="3109"/>
      <c r="N9445" s="3109"/>
      <c r="P9445" s="2659"/>
    </row>
    <row r="9446" spans="12:16" s="3107" customFormat="1">
      <c r="L9446" s="3109"/>
      <c r="M9446" s="3109"/>
      <c r="N9446" s="3109"/>
      <c r="P9446" s="2659"/>
    </row>
    <row r="9447" spans="12:16" s="3107" customFormat="1">
      <c r="L9447" s="3109"/>
      <c r="M9447" s="3109"/>
      <c r="N9447" s="3109"/>
      <c r="P9447" s="2659"/>
    </row>
    <row r="9448" spans="12:16" s="3107" customFormat="1">
      <c r="L9448" s="3109"/>
      <c r="M9448" s="3109"/>
      <c r="N9448" s="3109"/>
      <c r="P9448" s="2659"/>
    </row>
    <row r="9449" spans="12:16" s="3107" customFormat="1">
      <c r="L9449" s="3109"/>
      <c r="M9449" s="3109"/>
      <c r="N9449" s="3109"/>
      <c r="P9449" s="2659"/>
    </row>
    <row r="9450" spans="12:16" s="3107" customFormat="1">
      <c r="L9450" s="3109"/>
      <c r="M9450" s="3109"/>
      <c r="N9450" s="3109"/>
      <c r="P9450" s="2659"/>
    </row>
    <row r="9451" spans="12:16" s="3107" customFormat="1">
      <c r="L9451" s="3109"/>
      <c r="M9451" s="3109"/>
      <c r="N9451" s="3109"/>
      <c r="P9451" s="2659"/>
    </row>
    <row r="9452" spans="12:16" s="3107" customFormat="1">
      <c r="L9452" s="3109"/>
      <c r="M9452" s="3109"/>
      <c r="N9452" s="3109"/>
      <c r="P9452" s="2659"/>
    </row>
    <row r="9453" spans="12:16" s="3107" customFormat="1">
      <c r="L9453" s="3109"/>
      <c r="M9453" s="3109"/>
      <c r="N9453" s="3109"/>
      <c r="P9453" s="2659"/>
    </row>
    <row r="9454" spans="12:16" s="3107" customFormat="1">
      <c r="L9454" s="3109"/>
      <c r="M9454" s="3109"/>
      <c r="N9454" s="3109"/>
      <c r="P9454" s="2659"/>
    </row>
    <row r="9455" spans="12:16" s="3107" customFormat="1">
      <c r="L9455" s="3109"/>
      <c r="M9455" s="3109"/>
      <c r="N9455" s="3109"/>
      <c r="P9455" s="2659"/>
    </row>
    <row r="9456" spans="12:16" s="3107" customFormat="1">
      <c r="L9456" s="3109"/>
      <c r="M9456" s="3109"/>
      <c r="N9456" s="3109"/>
      <c r="P9456" s="2659"/>
    </row>
    <row r="9457" spans="12:16" s="3107" customFormat="1">
      <c r="L9457" s="3109"/>
      <c r="M9457" s="3109"/>
      <c r="N9457" s="3109"/>
      <c r="P9457" s="2659"/>
    </row>
    <row r="9458" spans="12:16" s="3107" customFormat="1">
      <c r="L9458" s="3109"/>
      <c r="M9458" s="3109"/>
      <c r="N9458" s="3109"/>
      <c r="P9458" s="2659"/>
    </row>
    <row r="9459" spans="12:16" s="3107" customFormat="1">
      <c r="L9459" s="3109"/>
      <c r="M9459" s="3109"/>
      <c r="N9459" s="3109"/>
      <c r="P9459" s="2659"/>
    </row>
    <row r="9460" spans="12:16" s="3107" customFormat="1">
      <c r="L9460" s="3109"/>
      <c r="M9460" s="3109"/>
      <c r="N9460" s="3109"/>
      <c r="P9460" s="2659"/>
    </row>
    <row r="9461" spans="12:16" s="3107" customFormat="1">
      <c r="L9461" s="3109"/>
      <c r="M9461" s="3109"/>
      <c r="N9461" s="3109"/>
      <c r="P9461" s="2659"/>
    </row>
    <row r="9462" spans="12:16" s="3107" customFormat="1">
      <c r="L9462" s="3109"/>
      <c r="M9462" s="3109"/>
      <c r="N9462" s="3109"/>
      <c r="P9462" s="2659"/>
    </row>
    <row r="9463" spans="12:16" s="3107" customFormat="1">
      <c r="L9463" s="3109"/>
      <c r="M9463" s="3109"/>
      <c r="N9463" s="3109"/>
      <c r="P9463" s="2659"/>
    </row>
    <row r="9464" spans="12:16" s="3107" customFormat="1">
      <c r="L9464" s="3109"/>
      <c r="M9464" s="3109"/>
      <c r="N9464" s="3109"/>
      <c r="P9464" s="2659"/>
    </row>
    <row r="9465" spans="12:16" s="3107" customFormat="1">
      <c r="L9465" s="3109"/>
      <c r="M9465" s="3109"/>
      <c r="N9465" s="3109"/>
      <c r="P9465" s="2659"/>
    </row>
    <row r="9466" spans="12:16" s="3107" customFormat="1">
      <c r="L9466" s="3109"/>
      <c r="M9466" s="3109"/>
      <c r="N9466" s="3109"/>
      <c r="P9466" s="2659"/>
    </row>
    <row r="9467" spans="12:16" s="3107" customFormat="1">
      <c r="L9467" s="3109"/>
      <c r="M9467" s="3109"/>
      <c r="N9467" s="3109"/>
      <c r="P9467" s="2659"/>
    </row>
    <row r="9468" spans="12:16" s="3107" customFormat="1">
      <c r="L9468" s="3109"/>
      <c r="M9468" s="3109"/>
      <c r="N9468" s="3109"/>
      <c r="P9468" s="2659"/>
    </row>
    <row r="9469" spans="12:16" s="3107" customFormat="1">
      <c r="L9469" s="3109"/>
      <c r="M9469" s="3109"/>
      <c r="N9469" s="3109"/>
      <c r="P9469" s="2659"/>
    </row>
    <row r="9470" spans="12:16" s="3107" customFormat="1">
      <c r="L9470" s="3109"/>
      <c r="M9470" s="3109"/>
      <c r="N9470" s="3109"/>
      <c r="P9470" s="2659"/>
    </row>
    <row r="9471" spans="12:16" s="3107" customFormat="1">
      <c r="L9471" s="3109"/>
      <c r="M9471" s="3109"/>
      <c r="N9471" s="3109"/>
      <c r="P9471" s="2659"/>
    </row>
    <row r="9472" spans="12:16" s="3107" customFormat="1">
      <c r="L9472" s="3109"/>
      <c r="M9472" s="3109"/>
      <c r="N9472" s="3109"/>
      <c r="P9472" s="2659"/>
    </row>
    <row r="9473" spans="12:16" s="3107" customFormat="1">
      <c r="L9473" s="3109"/>
      <c r="M9473" s="3109"/>
      <c r="N9473" s="3109"/>
      <c r="P9473" s="2659"/>
    </row>
    <row r="9474" spans="12:16" s="3107" customFormat="1">
      <c r="L9474" s="3109"/>
      <c r="M9474" s="3109"/>
      <c r="N9474" s="3109"/>
      <c r="P9474" s="2659"/>
    </row>
    <row r="9475" spans="12:16" s="3107" customFormat="1">
      <c r="L9475" s="3109"/>
      <c r="M9475" s="3109"/>
      <c r="N9475" s="3109"/>
      <c r="P9475" s="2659"/>
    </row>
    <row r="9476" spans="12:16" s="3107" customFormat="1">
      <c r="L9476" s="3109"/>
      <c r="M9476" s="3109"/>
      <c r="N9476" s="3109"/>
      <c r="P9476" s="2659"/>
    </row>
    <row r="9477" spans="12:16" s="3107" customFormat="1">
      <c r="L9477" s="3109"/>
      <c r="M9477" s="3109"/>
      <c r="N9477" s="3109"/>
      <c r="P9477" s="2659"/>
    </row>
    <row r="9478" spans="12:16" s="3107" customFormat="1">
      <c r="L9478" s="3109"/>
      <c r="M9478" s="3109"/>
      <c r="N9478" s="3109"/>
      <c r="P9478" s="2659"/>
    </row>
    <row r="9479" spans="12:16" s="3107" customFormat="1">
      <c r="L9479" s="3109"/>
      <c r="M9479" s="3109"/>
      <c r="N9479" s="3109"/>
      <c r="P9479" s="2659"/>
    </row>
    <row r="9480" spans="12:16" s="3107" customFormat="1">
      <c r="L9480" s="3109"/>
      <c r="M9480" s="3109"/>
      <c r="N9480" s="3109"/>
      <c r="P9480" s="2659"/>
    </row>
    <row r="9481" spans="12:16" s="3107" customFormat="1">
      <c r="L9481" s="3109"/>
      <c r="M9481" s="3109"/>
      <c r="N9481" s="3109"/>
      <c r="P9481" s="2659"/>
    </row>
    <row r="9482" spans="12:16" s="3107" customFormat="1">
      <c r="L9482" s="3109"/>
      <c r="M9482" s="3109"/>
      <c r="N9482" s="3109"/>
      <c r="P9482" s="2659"/>
    </row>
    <row r="9483" spans="12:16" s="3107" customFormat="1">
      <c r="L9483" s="3109"/>
      <c r="M9483" s="3109"/>
      <c r="N9483" s="3109"/>
      <c r="P9483" s="2659"/>
    </row>
    <row r="9484" spans="12:16" s="3107" customFormat="1">
      <c r="L9484" s="3109"/>
      <c r="M9484" s="3109"/>
      <c r="N9484" s="3109"/>
      <c r="P9484" s="2659"/>
    </row>
    <row r="9485" spans="12:16" s="3107" customFormat="1">
      <c r="L9485" s="3109"/>
      <c r="M9485" s="3109"/>
      <c r="N9485" s="3109"/>
      <c r="P9485" s="2659"/>
    </row>
    <row r="9486" spans="12:16" s="3107" customFormat="1">
      <c r="L9486" s="3109"/>
      <c r="M9486" s="3109"/>
      <c r="N9486" s="3109"/>
      <c r="P9486" s="2659"/>
    </row>
    <row r="9487" spans="12:16" s="3107" customFormat="1">
      <c r="L9487" s="3109"/>
      <c r="M9487" s="3109"/>
      <c r="N9487" s="3109"/>
      <c r="P9487" s="2659"/>
    </row>
    <row r="9488" spans="12:16" s="3107" customFormat="1">
      <c r="L9488" s="3109"/>
      <c r="M9488" s="3109"/>
      <c r="N9488" s="3109"/>
      <c r="P9488" s="2659"/>
    </row>
    <row r="9489" spans="12:16" s="3107" customFormat="1">
      <c r="L9489" s="3109"/>
      <c r="M9489" s="3109"/>
      <c r="N9489" s="3109"/>
      <c r="P9489" s="2659"/>
    </row>
    <row r="9490" spans="12:16" s="3107" customFormat="1">
      <c r="L9490" s="3109"/>
      <c r="M9490" s="3109"/>
      <c r="N9490" s="3109"/>
      <c r="P9490" s="2659"/>
    </row>
    <row r="9491" spans="12:16" s="3107" customFormat="1">
      <c r="L9491" s="3109"/>
      <c r="M9491" s="3109"/>
      <c r="N9491" s="3109"/>
      <c r="P9491" s="2659"/>
    </row>
    <row r="9492" spans="12:16" s="3107" customFormat="1">
      <c r="L9492" s="3109"/>
      <c r="M9492" s="3109"/>
      <c r="N9492" s="3109"/>
      <c r="P9492" s="2659"/>
    </row>
    <row r="9493" spans="12:16" s="3107" customFormat="1">
      <c r="L9493" s="3109"/>
      <c r="M9493" s="3109"/>
      <c r="N9493" s="3109"/>
      <c r="P9493" s="2659"/>
    </row>
    <row r="9494" spans="12:16" s="3107" customFormat="1">
      <c r="L9494" s="3109"/>
      <c r="M9494" s="3109"/>
      <c r="N9494" s="3109"/>
      <c r="P9494" s="2659"/>
    </row>
    <row r="9495" spans="12:16" s="3107" customFormat="1">
      <c r="L9495" s="3109"/>
      <c r="M9495" s="3109"/>
      <c r="N9495" s="3109"/>
      <c r="P9495" s="2659"/>
    </row>
    <row r="9496" spans="12:16" s="3107" customFormat="1">
      <c r="L9496" s="3109"/>
      <c r="M9496" s="3109"/>
      <c r="N9496" s="3109"/>
      <c r="P9496" s="2659"/>
    </row>
    <row r="9497" spans="12:16" s="3107" customFormat="1">
      <c r="L9497" s="3109"/>
      <c r="M9497" s="3109"/>
      <c r="N9497" s="3109"/>
      <c r="P9497" s="2659"/>
    </row>
    <row r="9498" spans="12:16" s="3107" customFormat="1">
      <c r="L9498" s="3109"/>
      <c r="M9498" s="3109"/>
      <c r="N9498" s="3109"/>
      <c r="P9498" s="2659"/>
    </row>
    <row r="9499" spans="12:16" s="3107" customFormat="1">
      <c r="L9499" s="3109"/>
      <c r="M9499" s="3109"/>
      <c r="N9499" s="3109"/>
      <c r="P9499" s="2659"/>
    </row>
    <row r="9500" spans="12:16" s="3107" customFormat="1">
      <c r="L9500" s="3109"/>
      <c r="M9500" s="3109"/>
      <c r="N9500" s="3109"/>
      <c r="P9500" s="2659"/>
    </row>
    <row r="9501" spans="12:16" s="3107" customFormat="1">
      <c r="L9501" s="3109"/>
      <c r="M9501" s="3109"/>
      <c r="N9501" s="3109"/>
      <c r="P9501" s="2659"/>
    </row>
    <row r="9502" spans="12:16" s="3107" customFormat="1">
      <c r="L9502" s="3109"/>
      <c r="M9502" s="3109"/>
      <c r="N9502" s="3109"/>
      <c r="P9502" s="2659"/>
    </row>
    <row r="9503" spans="12:16" s="3107" customFormat="1">
      <c r="L9503" s="3109"/>
      <c r="M9503" s="3109"/>
      <c r="N9503" s="3109"/>
      <c r="P9503" s="2659"/>
    </row>
    <row r="9504" spans="12:16" s="3107" customFormat="1">
      <c r="L9504" s="3109"/>
      <c r="M9504" s="3109"/>
      <c r="N9504" s="3109"/>
      <c r="P9504" s="2659"/>
    </row>
    <row r="9505" spans="12:16" s="3107" customFormat="1">
      <c r="L9505" s="3109"/>
      <c r="M9505" s="3109"/>
      <c r="N9505" s="3109"/>
      <c r="P9505" s="2659"/>
    </row>
    <row r="9506" spans="12:16" s="3107" customFormat="1">
      <c r="L9506" s="3109"/>
      <c r="M9506" s="3109"/>
      <c r="N9506" s="3109"/>
      <c r="P9506" s="2659"/>
    </row>
    <row r="9507" spans="12:16" s="3107" customFormat="1">
      <c r="L9507" s="3109"/>
      <c r="M9507" s="3109"/>
      <c r="N9507" s="3109"/>
      <c r="P9507" s="2659"/>
    </row>
    <row r="9508" spans="12:16" s="3107" customFormat="1">
      <c r="L9508" s="3109"/>
      <c r="M9508" s="3109"/>
      <c r="N9508" s="3109"/>
      <c r="P9508" s="2659"/>
    </row>
    <row r="9509" spans="12:16" s="3107" customFormat="1">
      <c r="L9509" s="3109"/>
      <c r="M9509" s="3109"/>
      <c r="N9509" s="3109"/>
      <c r="P9509" s="2659"/>
    </row>
    <row r="9510" spans="12:16" s="3107" customFormat="1">
      <c r="L9510" s="3109"/>
      <c r="M9510" s="3109"/>
      <c r="N9510" s="3109"/>
      <c r="P9510" s="2659"/>
    </row>
    <row r="9511" spans="12:16" s="3107" customFormat="1">
      <c r="L9511" s="3109"/>
      <c r="M9511" s="3109"/>
      <c r="N9511" s="3109"/>
      <c r="P9511" s="2659"/>
    </row>
    <row r="9512" spans="12:16" s="3107" customFormat="1">
      <c r="L9512" s="3109"/>
      <c r="M9512" s="3109"/>
      <c r="N9512" s="3109"/>
      <c r="P9512" s="2659"/>
    </row>
    <row r="9513" spans="12:16" s="3107" customFormat="1">
      <c r="L9513" s="3109"/>
      <c r="M9513" s="3109"/>
      <c r="N9513" s="3109"/>
      <c r="P9513" s="2659"/>
    </row>
    <row r="9514" spans="12:16" s="3107" customFormat="1">
      <c r="L9514" s="3109"/>
      <c r="M9514" s="3109"/>
      <c r="N9514" s="3109"/>
      <c r="P9514" s="2659"/>
    </row>
    <row r="9515" spans="12:16" s="3107" customFormat="1">
      <c r="L9515" s="3109"/>
      <c r="M9515" s="3109"/>
      <c r="N9515" s="3109"/>
      <c r="P9515" s="2659"/>
    </row>
    <row r="9516" spans="12:16" s="3107" customFormat="1">
      <c r="L9516" s="3109"/>
      <c r="M9516" s="3109"/>
      <c r="N9516" s="3109"/>
      <c r="P9516" s="2659"/>
    </row>
    <row r="9517" spans="12:16" s="3107" customFormat="1">
      <c r="L9517" s="3109"/>
      <c r="M9517" s="3109"/>
      <c r="N9517" s="3109"/>
      <c r="P9517" s="2659"/>
    </row>
    <row r="9518" spans="12:16" s="3107" customFormat="1">
      <c r="L9518" s="3109"/>
      <c r="M9518" s="3109"/>
      <c r="N9518" s="3109"/>
      <c r="P9518" s="2659"/>
    </row>
    <row r="9519" spans="12:16" s="3107" customFormat="1">
      <c r="L9519" s="3109"/>
      <c r="M9519" s="3109"/>
      <c r="N9519" s="3109"/>
      <c r="P9519" s="2659"/>
    </row>
    <row r="9520" spans="12:16" s="3107" customFormat="1">
      <c r="L9520" s="3109"/>
      <c r="M9520" s="3109"/>
      <c r="N9520" s="3109"/>
      <c r="P9520" s="2659"/>
    </row>
    <row r="9521" spans="12:16" s="3107" customFormat="1">
      <c r="L9521" s="3109"/>
      <c r="M9521" s="3109"/>
      <c r="N9521" s="3109"/>
      <c r="P9521" s="2659"/>
    </row>
    <row r="9522" spans="12:16" s="3107" customFormat="1">
      <c r="L9522" s="3109"/>
      <c r="M9522" s="3109"/>
      <c r="N9522" s="3109"/>
      <c r="P9522" s="2659"/>
    </row>
    <row r="9523" spans="12:16" s="3107" customFormat="1">
      <c r="L9523" s="3109"/>
      <c r="M9523" s="3109"/>
      <c r="N9523" s="3109"/>
      <c r="P9523" s="2659"/>
    </row>
    <row r="9524" spans="12:16" s="3107" customFormat="1">
      <c r="L9524" s="3109"/>
      <c r="M9524" s="3109"/>
      <c r="N9524" s="3109"/>
      <c r="P9524" s="2659"/>
    </row>
    <row r="9525" spans="12:16" s="3107" customFormat="1">
      <c r="L9525" s="3109"/>
      <c r="M9525" s="3109"/>
      <c r="N9525" s="3109"/>
      <c r="P9525" s="2659"/>
    </row>
    <row r="9526" spans="12:16" s="3107" customFormat="1">
      <c r="L9526" s="3109"/>
      <c r="M9526" s="3109"/>
      <c r="N9526" s="3109"/>
      <c r="P9526" s="2659"/>
    </row>
    <row r="9527" spans="12:16" s="3107" customFormat="1">
      <c r="L9527" s="3109"/>
      <c r="M9527" s="3109"/>
      <c r="N9527" s="3109"/>
      <c r="P9527" s="2659"/>
    </row>
    <row r="9528" spans="12:16" s="3107" customFormat="1">
      <c r="L9528" s="3109"/>
      <c r="M9528" s="3109"/>
      <c r="N9528" s="3109"/>
      <c r="P9528" s="2659"/>
    </row>
    <row r="9529" spans="12:16" s="3107" customFormat="1">
      <c r="L9529" s="3109"/>
      <c r="M9529" s="3109"/>
      <c r="N9529" s="3109"/>
      <c r="P9529" s="2659"/>
    </row>
    <row r="9530" spans="12:16" s="3107" customFormat="1">
      <c r="L9530" s="3109"/>
      <c r="M9530" s="3109"/>
      <c r="N9530" s="3109"/>
      <c r="P9530" s="2659"/>
    </row>
    <row r="9531" spans="12:16" s="3107" customFormat="1">
      <c r="L9531" s="3109"/>
      <c r="M9531" s="3109"/>
      <c r="N9531" s="3109"/>
      <c r="P9531" s="2659"/>
    </row>
    <row r="9532" spans="12:16" s="3107" customFormat="1">
      <c r="L9532" s="3109"/>
      <c r="M9532" s="3109"/>
      <c r="N9532" s="3109"/>
      <c r="P9532" s="2659"/>
    </row>
    <row r="9533" spans="12:16" s="3107" customFormat="1">
      <c r="L9533" s="3109"/>
      <c r="M9533" s="3109"/>
      <c r="N9533" s="3109"/>
      <c r="P9533" s="2659"/>
    </row>
    <row r="9534" spans="12:16" s="3107" customFormat="1">
      <c r="L9534" s="3109"/>
      <c r="M9534" s="3109"/>
      <c r="N9534" s="3109"/>
      <c r="P9534" s="2659"/>
    </row>
    <row r="9535" spans="12:16" s="3107" customFormat="1">
      <c r="L9535" s="3109"/>
      <c r="M9535" s="3109"/>
      <c r="N9535" s="3109"/>
      <c r="P9535" s="2659"/>
    </row>
    <row r="9536" spans="12:16" s="3107" customFormat="1">
      <c r="L9536" s="3109"/>
      <c r="M9536" s="3109"/>
      <c r="N9536" s="3109"/>
      <c r="P9536" s="2659"/>
    </row>
    <row r="9537" spans="12:16" s="3107" customFormat="1">
      <c r="L9537" s="3109"/>
      <c r="M9537" s="3109"/>
      <c r="N9537" s="3109"/>
      <c r="P9537" s="2659"/>
    </row>
    <row r="9538" spans="12:16" s="3107" customFormat="1">
      <c r="L9538" s="3109"/>
      <c r="M9538" s="3109"/>
      <c r="N9538" s="3109"/>
      <c r="P9538" s="2659"/>
    </row>
    <row r="9539" spans="12:16" s="3107" customFormat="1">
      <c r="L9539" s="3109"/>
      <c r="M9539" s="3109"/>
      <c r="N9539" s="3109"/>
      <c r="P9539" s="2659"/>
    </row>
    <row r="9540" spans="12:16" s="3107" customFormat="1">
      <c r="L9540" s="3109"/>
      <c r="M9540" s="3109"/>
      <c r="N9540" s="3109"/>
      <c r="P9540" s="2659"/>
    </row>
    <row r="9541" spans="12:16" s="3107" customFormat="1">
      <c r="L9541" s="3109"/>
      <c r="M9541" s="3109"/>
      <c r="N9541" s="3109"/>
      <c r="P9541" s="2659"/>
    </row>
    <row r="9542" spans="12:16" s="3107" customFormat="1">
      <c r="L9542" s="3109"/>
      <c r="M9542" s="3109"/>
      <c r="N9542" s="3109"/>
      <c r="P9542" s="2659"/>
    </row>
    <row r="9543" spans="12:16" s="3107" customFormat="1">
      <c r="L9543" s="3109"/>
      <c r="M9543" s="3109"/>
      <c r="N9543" s="3109"/>
      <c r="P9543" s="2659"/>
    </row>
    <row r="9544" spans="12:16" s="3107" customFormat="1">
      <c r="L9544" s="3109"/>
      <c r="M9544" s="3109"/>
      <c r="N9544" s="3109"/>
      <c r="P9544" s="2659"/>
    </row>
    <row r="9545" spans="12:16" s="3107" customFormat="1">
      <c r="L9545" s="3109"/>
      <c r="M9545" s="3109"/>
      <c r="N9545" s="3109"/>
      <c r="P9545" s="2659"/>
    </row>
    <row r="9546" spans="12:16" s="3107" customFormat="1">
      <c r="L9546" s="3109"/>
      <c r="M9546" s="3109"/>
      <c r="N9546" s="3109"/>
      <c r="P9546" s="2659"/>
    </row>
    <row r="9547" spans="12:16" s="3107" customFormat="1">
      <c r="L9547" s="3109"/>
      <c r="M9547" s="3109"/>
      <c r="N9547" s="3109"/>
      <c r="P9547" s="2659"/>
    </row>
    <row r="9548" spans="12:16" s="3107" customFormat="1">
      <c r="L9548" s="3109"/>
      <c r="M9548" s="3109"/>
      <c r="N9548" s="3109"/>
      <c r="P9548" s="2659"/>
    </row>
    <row r="9549" spans="12:16" s="3107" customFormat="1">
      <c r="L9549" s="3109"/>
      <c r="M9549" s="3109"/>
      <c r="N9549" s="3109"/>
      <c r="P9549" s="2659"/>
    </row>
    <row r="9550" spans="12:16" s="3107" customFormat="1">
      <c r="L9550" s="3109"/>
      <c r="M9550" s="3109"/>
      <c r="N9550" s="3109"/>
      <c r="P9550" s="2659"/>
    </row>
    <row r="9551" spans="12:16" s="3107" customFormat="1">
      <c r="L9551" s="3109"/>
      <c r="M9551" s="3109"/>
      <c r="N9551" s="3109"/>
      <c r="P9551" s="2659"/>
    </row>
    <row r="9552" spans="12:16" s="3107" customFormat="1">
      <c r="L9552" s="3109"/>
      <c r="M9552" s="3109"/>
      <c r="N9552" s="3109"/>
      <c r="P9552" s="2659"/>
    </row>
    <row r="9553" spans="12:16" s="3107" customFormat="1">
      <c r="L9553" s="3109"/>
      <c r="M9553" s="3109"/>
      <c r="N9553" s="3109"/>
      <c r="P9553" s="2659"/>
    </row>
    <row r="9554" spans="12:16" s="3107" customFormat="1">
      <c r="L9554" s="3109"/>
      <c r="M9554" s="3109"/>
      <c r="N9554" s="3109"/>
      <c r="P9554" s="2659"/>
    </row>
    <row r="9555" spans="12:16" s="3107" customFormat="1">
      <c r="L9555" s="3109"/>
      <c r="M9555" s="3109"/>
      <c r="N9555" s="3109"/>
      <c r="P9555" s="2659"/>
    </row>
    <row r="9556" spans="12:16" s="3107" customFormat="1">
      <c r="L9556" s="3109"/>
      <c r="M9556" s="3109"/>
      <c r="N9556" s="3109"/>
      <c r="P9556" s="2659"/>
    </row>
    <row r="9557" spans="12:16" s="3107" customFormat="1">
      <c r="L9557" s="3109"/>
      <c r="M9557" s="3109"/>
      <c r="N9557" s="3109"/>
      <c r="P9557" s="2659"/>
    </row>
    <row r="9558" spans="12:16" s="3107" customFormat="1">
      <c r="L9558" s="3109"/>
      <c r="M9558" s="3109"/>
      <c r="N9558" s="3109"/>
      <c r="P9558" s="2659"/>
    </row>
    <row r="9559" spans="12:16" s="3107" customFormat="1">
      <c r="L9559" s="3109"/>
      <c r="M9559" s="3109"/>
      <c r="N9559" s="3109"/>
      <c r="P9559" s="2659"/>
    </row>
    <row r="9560" spans="12:16" s="3107" customFormat="1">
      <c r="L9560" s="3109"/>
      <c r="M9560" s="3109"/>
      <c r="N9560" s="3109"/>
      <c r="P9560" s="2659"/>
    </row>
    <row r="9561" spans="12:16" s="3107" customFormat="1">
      <c r="L9561" s="3109"/>
      <c r="M9561" s="3109"/>
      <c r="N9561" s="3109"/>
      <c r="P9561" s="2659"/>
    </row>
    <row r="9562" spans="12:16" s="3107" customFormat="1">
      <c r="L9562" s="3109"/>
      <c r="M9562" s="3109"/>
      <c r="N9562" s="3109"/>
      <c r="P9562" s="2659"/>
    </row>
    <row r="9563" spans="12:16" s="3107" customFormat="1">
      <c r="L9563" s="3109"/>
      <c r="M9563" s="3109"/>
      <c r="N9563" s="3109"/>
      <c r="P9563" s="2659"/>
    </row>
    <row r="9564" spans="12:16" s="3107" customFormat="1">
      <c r="L9564" s="3109"/>
      <c r="M9564" s="3109"/>
      <c r="N9564" s="3109"/>
      <c r="P9564" s="2659"/>
    </row>
    <row r="9565" spans="12:16" s="3107" customFormat="1">
      <c r="L9565" s="3109"/>
      <c r="M9565" s="3109"/>
      <c r="N9565" s="3109"/>
      <c r="P9565" s="2659"/>
    </row>
    <row r="9566" spans="12:16" s="3107" customFormat="1">
      <c r="L9566" s="3109"/>
      <c r="M9566" s="3109"/>
      <c r="N9566" s="3109"/>
      <c r="P9566" s="2659"/>
    </row>
    <row r="9567" spans="12:16" s="3107" customFormat="1">
      <c r="L9567" s="3109"/>
      <c r="M9567" s="3109"/>
      <c r="N9567" s="3109"/>
      <c r="P9567" s="2659"/>
    </row>
    <row r="9568" spans="12:16" s="3107" customFormat="1">
      <c r="L9568" s="3109"/>
      <c r="M9568" s="3109"/>
      <c r="N9568" s="3109"/>
      <c r="P9568" s="2659"/>
    </row>
    <row r="9569" spans="12:16" s="3107" customFormat="1">
      <c r="L9569" s="3109"/>
      <c r="M9569" s="3109"/>
      <c r="N9569" s="3109"/>
      <c r="P9569" s="2659"/>
    </row>
    <row r="9570" spans="12:16" s="3107" customFormat="1">
      <c r="L9570" s="3109"/>
      <c r="M9570" s="3109"/>
      <c r="N9570" s="3109"/>
      <c r="P9570" s="2659"/>
    </row>
    <row r="9571" spans="12:16" s="3107" customFormat="1">
      <c r="L9571" s="3109"/>
      <c r="M9571" s="3109"/>
      <c r="N9571" s="3109"/>
      <c r="P9571" s="2659"/>
    </row>
    <row r="9572" spans="12:16" s="3107" customFormat="1">
      <c r="L9572" s="3109"/>
      <c r="M9572" s="3109"/>
      <c r="N9572" s="3109"/>
      <c r="P9572" s="2659"/>
    </row>
    <row r="9573" spans="12:16" s="3107" customFormat="1">
      <c r="L9573" s="3109"/>
      <c r="M9573" s="3109"/>
      <c r="N9573" s="3109"/>
      <c r="P9573" s="2659"/>
    </row>
    <row r="9574" spans="12:16" s="3107" customFormat="1">
      <c r="L9574" s="3109"/>
      <c r="M9574" s="3109"/>
      <c r="N9574" s="3109"/>
      <c r="P9574" s="2659"/>
    </row>
    <row r="9575" spans="12:16" s="3107" customFormat="1">
      <c r="L9575" s="3109"/>
      <c r="M9575" s="3109"/>
      <c r="N9575" s="3109"/>
      <c r="P9575" s="2659"/>
    </row>
    <row r="9576" spans="12:16" s="3107" customFormat="1">
      <c r="L9576" s="3109"/>
      <c r="M9576" s="3109"/>
      <c r="N9576" s="3109"/>
      <c r="P9576" s="2659"/>
    </row>
    <row r="9577" spans="12:16" s="3107" customFormat="1">
      <c r="L9577" s="3109"/>
      <c r="M9577" s="3109"/>
      <c r="N9577" s="3109"/>
      <c r="P9577" s="2659"/>
    </row>
    <row r="9578" spans="12:16" s="3107" customFormat="1">
      <c r="L9578" s="3109"/>
      <c r="M9578" s="3109"/>
      <c r="N9578" s="3109"/>
      <c r="P9578" s="2659"/>
    </row>
    <row r="9579" spans="12:16" s="3107" customFormat="1">
      <c r="L9579" s="3109"/>
      <c r="M9579" s="3109"/>
      <c r="N9579" s="3109"/>
      <c r="P9579" s="2659"/>
    </row>
    <row r="9580" spans="12:16" s="3107" customFormat="1">
      <c r="L9580" s="3109"/>
      <c r="M9580" s="3109"/>
      <c r="N9580" s="3109"/>
      <c r="P9580" s="2659"/>
    </row>
    <row r="9581" spans="12:16" s="3107" customFormat="1">
      <c r="L9581" s="3109"/>
      <c r="M9581" s="3109"/>
      <c r="N9581" s="3109"/>
      <c r="P9581" s="2659"/>
    </row>
    <row r="9582" spans="12:16" s="3107" customFormat="1">
      <c r="L9582" s="3109"/>
      <c r="M9582" s="3109"/>
      <c r="N9582" s="3109"/>
      <c r="P9582" s="2659"/>
    </row>
    <row r="9583" spans="12:16" s="3107" customFormat="1">
      <c r="L9583" s="3109"/>
      <c r="M9583" s="3109"/>
      <c r="N9583" s="3109"/>
      <c r="P9583" s="2659"/>
    </row>
    <row r="9584" spans="12:16" s="3107" customFormat="1">
      <c r="L9584" s="3109"/>
      <c r="M9584" s="3109"/>
      <c r="N9584" s="3109"/>
      <c r="P9584" s="2659"/>
    </row>
    <row r="9585" spans="12:16" s="3107" customFormat="1">
      <c r="L9585" s="3109"/>
      <c r="M9585" s="3109"/>
      <c r="N9585" s="3109"/>
      <c r="P9585" s="2659"/>
    </row>
    <row r="9586" spans="12:16" s="3107" customFormat="1">
      <c r="L9586" s="3109"/>
      <c r="M9586" s="3109"/>
      <c r="N9586" s="3109"/>
      <c r="P9586" s="2659"/>
    </row>
    <row r="9587" spans="12:16" s="3107" customFormat="1">
      <c r="L9587" s="3109"/>
      <c r="M9587" s="3109"/>
      <c r="N9587" s="3109"/>
      <c r="P9587" s="2659"/>
    </row>
    <row r="9588" spans="12:16" s="3107" customFormat="1">
      <c r="L9588" s="3109"/>
      <c r="M9588" s="3109"/>
      <c r="N9588" s="3109"/>
      <c r="P9588" s="2659"/>
    </row>
    <row r="9589" spans="12:16" s="3107" customFormat="1">
      <c r="L9589" s="3109"/>
      <c r="M9589" s="3109"/>
      <c r="N9589" s="3109"/>
      <c r="P9589" s="2659"/>
    </row>
    <row r="9590" spans="12:16" s="3107" customFormat="1">
      <c r="L9590" s="3109"/>
      <c r="M9590" s="3109"/>
      <c r="N9590" s="3109"/>
      <c r="P9590" s="2659"/>
    </row>
    <row r="9591" spans="12:16" s="3107" customFormat="1">
      <c r="L9591" s="3109"/>
      <c r="M9591" s="3109"/>
      <c r="N9591" s="3109"/>
      <c r="P9591" s="2659"/>
    </row>
    <row r="9592" spans="12:16" s="3107" customFormat="1">
      <c r="L9592" s="3109"/>
      <c r="M9592" s="3109"/>
      <c r="N9592" s="3109"/>
      <c r="P9592" s="2659"/>
    </row>
    <row r="9593" spans="12:16" s="3107" customFormat="1">
      <c r="L9593" s="3109"/>
      <c r="M9593" s="3109"/>
      <c r="N9593" s="3109"/>
      <c r="P9593" s="2659"/>
    </row>
    <row r="9594" spans="12:16" s="3107" customFormat="1">
      <c r="L9594" s="3109"/>
      <c r="M9594" s="3109"/>
      <c r="N9594" s="3109"/>
      <c r="P9594" s="2659"/>
    </row>
    <row r="9595" spans="12:16" s="3107" customFormat="1">
      <c r="L9595" s="3109"/>
      <c r="M9595" s="3109"/>
      <c r="N9595" s="3109"/>
      <c r="P9595" s="2659"/>
    </row>
    <row r="9596" spans="12:16" s="3107" customFormat="1">
      <c r="L9596" s="3109"/>
      <c r="M9596" s="3109"/>
      <c r="N9596" s="3109"/>
      <c r="P9596" s="2659"/>
    </row>
    <row r="9597" spans="12:16" s="3107" customFormat="1">
      <c r="L9597" s="3109"/>
      <c r="M9597" s="3109"/>
      <c r="N9597" s="3109"/>
      <c r="P9597" s="2659"/>
    </row>
    <row r="9598" spans="12:16" s="3107" customFormat="1">
      <c r="L9598" s="3109"/>
      <c r="M9598" s="3109"/>
      <c r="N9598" s="3109"/>
      <c r="P9598" s="2659"/>
    </row>
    <row r="9599" spans="12:16" s="3107" customFormat="1">
      <c r="L9599" s="3109"/>
      <c r="M9599" s="3109"/>
      <c r="N9599" s="3109"/>
      <c r="P9599" s="2659"/>
    </row>
    <row r="9600" spans="12:16" s="3107" customFormat="1">
      <c r="L9600" s="3109"/>
      <c r="M9600" s="3109"/>
      <c r="N9600" s="3109"/>
      <c r="P9600" s="2659"/>
    </row>
    <row r="9601" spans="12:16" s="3107" customFormat="1">
      <c r="L9601" s="3109"/>
      <c r="M9601" s="3109"/>
      <c r="N9601" s="3109"/>
      <c r="P9601" s="2659"/>
    </row>
    <row r="9602" spans="12:16" s="3107" customFormat="1">
      <c r="L9602" s="3109"/>
      <c r="M9602" s="3109"/>
      <c r="N9602" s="3109"/>
      <c r="P9602" s="2659"/>
    </row>
    <row r="9603" spans="12:16" s="3107" customFormat="1">
      <c r="L9603" s="3109"/>
      <c r="M9603" s="3109"/>
      <c r="N9603" s="3109"/>
      <c r="P9603" s="2659"/>
    </row>
    <row r="9604" spans="12:16" s="3107" customFormat="1">
      <c r="L9604" s="3109"/>
      <c r="M9604" s="3109"/>
      <c r="N9604" s="3109"/>
      <c r="P9604" s="2659"/>
    </row>
    <row r="9605" spans="12:16" s="3107" customFormat="1">
      <c r="L9605" s="3109"/>
      <c r="M9605" s="3109"/>
      <c r="N9605" s="3109"/>
      <c r="P9605" s="2659"/>
    </row>
    <row r="9606" spans="12:16" s="3107" customFormat="1">
      <c r="L9606" s="3109"/>
      <c r="M9606" s="3109"/>
      <c r="N9606" s="3109"/>
      <c r="P9606" s="2659"/>
    </row>
    <row r="9607" spans="12:16" s="3107" customFormat="1">
      <c r="L9607" s="3109"/>
      <c r="M9607" s="3109"/>
      <c r="N9607" s="3109"/>
      <c r="P9607" s="2659"/>
    </row>
    <row r="9608" spans="12:16" s="3107" customFormat="1">
      <c r="L9608" s="3109"/>
      <c r="M9608" s="3109"/>
      <c r="N9608" s="3109"/>
      <c r="P9608" s="2659"/>
    </row>
    <row r="9609" spans="12:16" s="3107" customFormat="1">
      <c r="L9609" s="3109"/>
      <c r="M9609" s="3109"/>
      <c r="N9609" s="3109"/>
      <c r="P9609" s="2659"/>
    </row>
    <row r="9610" spans="12:16" s="3107" customFormat="1">
      <c r="L9610" s="3109"/>
      <c r="M9610" s="3109"/>
      <c r="N9610" s="3109"/>
      <c r="P9610" s="2659"/>
    </row>
    <row r="9611" spans="12:16" s="3107" customFormat="1">
      <c r="L9611" s="3109"/>
      <c r="M9611" s="3109"/>
      <c r="N9611" s="3109"/>
      <c r="P9611" s="2659"/>
    </row>
    <row r="9612" spans="12:16" s="3107" customFormat="1">
      <c r="L9612" s="3109"/>
      <c r="M9612" s="3109"/>
      <c r="N9612" s="3109"/>
      <c r="P9612" s="2659"/>
    </row>
    <row r="9613" spans="12:16" s="3107" customFormat="1">
      <c r="L9613" s="3109"/>
      <c r="M9613" s="3109"/>
      <c r="N9613" s="3109"/>
      <c r="P9613" s="2659"/>
    </row>
    <row r="9614" spans="12:16" s="3107" customFormat="1">
      <c r="L9614" s="3109"/>
      <c r="M9614" s="3109"/>
      <c r="N9614" s="3109"/>
      <c r="P9614" s="2659"/>
    </row>
    <row r="9615" spans="12:16" s="3107" customFormat="1">
      <c r="L9615" s="3109"/>
      <c r="M9615" s="3109"/>
      <c r="N9615" s="3109"/>
      <c r="P9615" s="2659"/>
    </row>
    <row r="9616" spans="12:16" s="3107" customFormat="1">
      <c r="L9616" s="3109"/>
      <c r="M9616" s="3109"/>
      <c r="N9616" s="3109"/>
      <c r="P9616" s="2659"/>
    </row>
    <row r="9617" spans="12:16" s="3107" customFormat="1">
      <c r="L9617" s="3109"/>
      <c r="M9617" s="3109"/>
      <c r="N9617" s="3109"/>
      <c r="P9617" s="2659"/>
    </row>
    <row r="9618" spans="12:16" s="3107" customFormat="1">
      <c r="L9618" s="3109"/>
      <c r="M9618" s="3109"/>
      <c r="N9618" s="3109"/>
      <c r="P9618" s="2659"/>
    </row>
    <row r="9619" spans="12:16" s="3107" customFormat="1">
      <c r="L9619" s="3109"/>
      <c r="M9619" s="3109"/>
      <c r="N9619" s="3109"/>
      <c r="P9619" s="2659"/>
    </row>
    <row r="9620" spans="12:16" s="3107" customFormat="1">
      <c r="L9620" s="3109"/>
      <c r="M9620" s="3109"/>
      <c r="N9620" s="3109"/>
      <c r="P9620" s="2659"/>
    </row>
    <row r="9621" spans="12:16" s="3107" customFormat="1">
      <c r="L9621" s="3109"/>
      <c r="M9621" s="3109"/>
      <c r="N9621" s="3109"/>
      <c r="P9621" s="2659"/>
    </row>
    <row r="9622" spans="12:16" s="3107" customFormat="1">
      <c r="L9622" s="3109"/>
      <c r="M9622" s="3109"/>
      <c r="N9622" s="3109"/>
      <c r="P9622" s="2659"/>
    </row>
    <row r="9623" spans="12:16" s="3107" customFormat="1">
      <c r="L9623" s="3109"/>
      <c r="M9623" s="3109"/>
      <c r="N9623" s="3109"/>
      <c r="P9623" s="2659"/>
    </row>
    <row r="9624" spans="12:16" s="3107" customFormat="1">
      <c r="L9624" s="3109"/>
      <c r="M9624" s="3109"/>
      <c r="N9624" s="3109"/>
      <c r="P9624" s="2659"/>
    </row>
    <row r="9625" spans="12:16" s="3107" customFormat="1">
      <c r="L9625" s="3109"/>
      <c r="M9625" s="3109"/>
      <c r="N9625" s="3109"/>
      <c r="P9625" s="2659"/>
    </row>
    <row r="9626" spans="12:16" s="3107" customFormat="1">
      <c r="L9626" s="3109"/>
      <c r="M9626" s="3109"/>
      <c r="N9626" s="3109"/>
      <c r="P9626" s="2659"/>
    </row>
    <row r="9627" spans="12:16" s="3107" customFormat="1">
      <c r="L9627" s="3109"/>
      <c r="M9627" s="3109"/>
      <c r="N9627" s="3109"/>
      <c r="P9627" s="2659"/>
    </row>
    <row r="9628" spans="12:16" s="3107" customFormat="1">
      <c r="L9628" s="3109"/>
      <c r="M9628" s="3109"/>
      <c r="N9628" s="3109"/>
      <c r="P9628" s="2659"/>
    </row>
    <row r="9629" spans="12:16" s="3107" customFormat="1">
      <c r="L9629" s="3109"/>
      <c r="M9629" s="3109"/>
      <c r="N9629" s="3109"/>
      <c r="P9629" s="2659"/>
    </row>
    <row r="9630" spans="12:16" s="3107" customFormat="1">
      <c r="L9630" s="3109"/>
      <c r="M9630" s="3109"/>
      <c r="N9630" s="3109"/>
      <c r="P9630" s="2659"/>
    </row>
    <row r="9631" spans="12:16" s="3107" customFormat="1">
      <c r="L9631" s="3109"/>
      <c r="M9631" s="3109"/>
      <c r="N9631" s="3109"/>
      <c r="P9631" s="2659"/>
    </row>
    <row r="9632" spans="12:16" s="3107" customFormat="1">
      <c r="L9632" s="3109"/>
      <c r="M9632" s="3109"/>
      <c r="N9632" s="3109"/>
      <c r="P9632" s="2659"/>
    </row>
    <row r="9633" spans="12:16" s="3107" customFormat="1">
      <c r="L9633" s="3109"/>
      <c r="M9633" s="3109"/>
      <c r="N9633" s="3109"/>
      <c r="P9633" s="2659"/>
    </row>
    <row r="9634" spans="12:16" s="3107" customFormat="1">
      <c r="L9634" s="3109"/>
      <c r="M9634" s="3109"/>
      <c r="N9634" s="3109"/>
      <c r="P9634" s="2659"/>
    </row>
    <row r="9635" spans="12:16" s="3107" customFormat="1">
      <c r="L9635" s="3109"/>
      <c r="M9635" s="3109"/>
      <c r="N9635" s="3109"/>
      <c r="P9635" s="2659"/>
    </row>
    <row r="9636" spans="12:16" s="3107" customFormat="1">
      <c r="L9636" s="3109"/>
      <c r="M9636" s="3109"/>
      <c r="N9636" s="3109"/>
      <c r="P9636" s="2659"/>
    </row>
    <row r="9637" spans="12:16" s="3107" customFormat="1">
      <c r="L9637" s="3109"/>
      <c r="M9637" s="3109"/>
      <c r="N9637" s="3109"/>
      <c r="P9637" s="2659"/>
    </row>
    <row r="9638" spans="12:16" s="3107" customFormat="1">
      <c r="L9638" s="3109"/>
      <c r="M9638" s="3109"/>
      <c r="N9638" s="3109"/>
      <c r="P9638" s="2659"/>
    </row>
    <row r="9639" spans="12:16" s="3107" customFormat="1">
      <c r="L9639" s="3109"/>
      <c r="M9639" s="3109"/>
      <c r="N9639" s="3109"/>
      <c r="P9639" s="2659"/>
    </row>
    <row r="9640" spans="12:16" s="3107" customFormat="1">
      <c r="L9640" s="3109"/>
      <c r="M9640" s="3109"/>
      <c r="N9640" s="3109"/>
      <c r="P9640" s="2659"/>
    </row>
    <row r="9641" spans="12:16" s="3107" customFormat="1">
      <c r="L9641" s="3109"/>
      <c r="M9641" s="3109"/>
      <c r="N9641" s="3109"/>
      <c r="P9641" s="2659"/>
    </row>
    <row r="9642" spans="12:16" s="3107" customFormat="1">
      <c r="L9642" s="3109"/>
      <c r="M9642" s="3109"/>
      <c r="N9642" s="3109"/>
      <c r="P9642" s="2659"/>
    </row>
    <row r="9643" spans="12:16" s="3107" customFormat="1">
      <c r="L9643" s="3109"/>
      <c r="M9643" s="3109"/>
      <c r="N9643" s="3109"/>
      <c r="P9643" s="2659"/>
    </row>
    <row r="9644" spans="12:16" s="3107" customFormat="1">
      <c r="L9644" s="3109"/>
      <c r="M9644" s="3109"/>
      <c r="N9644" s="3109"/>
      <c r="P9644" s="2659"/>
    </row>
    <row r="9645" spans="12:16" s="3107" customFormat="1">
      <c r="L9645" s="3109"/>
      <c r="M9645" s="3109"/>
      <c r="N9645" s="3109"/>
      <c r="P9645" s="2659"/>
    </row>
    <row r="9646" spans="12:16" s="3107" customFormat="1">
      <c r="L9646" s="3109"/>
      <c r="M9646" s="3109"/>
      <c r="N9646" s="3109"/>
      <c r="P9646" s="2659"/>
    </row>
    <row r="9647" spans="12:16" s="3107" customFormat="1">
      <c r="L9647" s="3109"/>
      <c r="M9647" s="3109"/>
      <c r="N9647" s="3109"/>
      <c r="P9647" s="2659"/>
    </row>
    <row r="9648" spans="12:16" s="3107" customFormat="1">
      <c r="L9648" s="3109"/>
      <c r="M9648" s="3109"/>
      <c r="N9648" s="3109"/>
      <c r="P9648" s="2659"/>
    </row>
    <row r="9649" spans="12:16" s="3107" customFormat="1">
      <c r="L9649" s="3109"/>
      <c r="M9649" s="3109"/>
      <c r="N9649" s="3109"/>
      <c r="P9649" s="2659"/>
    </row>
    <row r="9650" spans="12:16" s="3107" customFormat="1">
      <c r="L9650" s="3109"/>
      <c r="M9650" s="3109"/>
      <c r="N9650" s="3109"/>
      <c r="P9650" s="2659"/>
    </row>
    <row r="9651" spans="12:16" s="3107" customFormat="1">
      <c r="L9651" s="3109"/>
      <c r="M9651" s="3109"/>
      <c r="N9651" s="3109"/>
      <c r="P9651" s="2659"/>
    </row>
    <row r="9652" spans="12:16" s="3107" customFormat="1">
      <c r="L9652" s="3109"/>
      <c r="M9652" s="3109"/>
      <c r="N9652" s="3109"/>
      <c r="P9652" s="2659"/>
    </row>
    <row r="9653" spans="12:16" s="3107" customFormat="1">
      <c r="L9653" s="3109"/>
      <c r="M9653" s="3109"/>
      <c r="N9653" s="3109"/>
      <c r="P9653" s="2659"/>
    </row>
    <row r="9654" spans="12:16" s="3107" customFormat="1">
      <c r="L9654" s="3109"/>
      <c r="M9654" s="3109"/>
      <c r="N9654" s="3109"/>
      <c r="P9654" s="2659"/>
    </row>
    <row r="9655" spans="12:16" s="3107" customFormat="1">
      <c r="L9655" s="3109"/>
      <c r="M9655" s="3109"/>
      <c r="N9655" s="3109"/>
      <c r="P9655" s="2659"/>
    </row>
    <row r="9656" spans="12:16" s="3107" customFormat="1">
      <c r="L9656" s="3109"/>
      <c r="M9656" s="3109"/>
      <c r="N9656" s="3109"/>
      <c r="P9656" s="2659"/>
    </row>
    <row r="9657" spans="12:16" s="3107" customFormat="1">
      <c r="L9657" s="3109"/>
      <c r="M9657" s="3109"/>
      <c r="N9657" s="3109"/>
      <c r="P9657" s="2659"/>
    </row>
    <row r="9658" spans="12:16" s="3107" customFormat="1">
      <c r="L9658" s="3109"/>
      <c r="M9658" s="3109"/>
      <c r="N9658" s="3109"/>
      <c r="P9658" s="2659"/>
    </row>
    <row r="9659" spans="12:16" s="3107" customFormat="1">
      <c r="L9659" s="3109"/>
      <c r="M9659" s="3109"/>
      <c r="N9659" s="3109"/>
      <c r="P9659" s="2659"/>
    </row>
    <row r="9660" spans="12:16" s="3107" customFormat="1">
      <c r="L9660" s="3109"/>
      <c r="M9660" s="3109"/>
      <c r="N9660" s="3109"/>
      <c r="P9660" s="2659"/>
    </row>
    <row r="9661" spans="12:16" s="3107" customFormat="1">
      <c r="L9661" s="3109"/>
      <c r="M9661" s="3109"/>
      <c r="N9661" s="3109"/>
      <c r="P9661" s="2659"/>
    </row>
    <row r="9662" spans="12:16" s="3107" customFormat="1">
      <c r="L9662" s="3109"/>
      <c r="M9662" s="3109"/>
      <c r="N9662" s="3109"/>
      <c r="P9662" s="2659"/>
    </row>
    <row r="9663" spans="12:16" s="3107" customFormat="1">
      <c r="L9663" s="3109"/>
      <c r="M9663" s="3109"/>
      <c r="N9663" s="3109"/>
      <c r="P9663" s="2659"/>
    </row>
    <row r="9664" spans="12:16" s="3107" customFormat="1">
      <c r="L9664" s="3109"/>
      <c r="M9664" s="3109"/>
      <c r="N9664" s="3109"/>
      <c r="P9664" s="2659"/>
    </row>
    <row r="9665" spans="12:16" s="3107" customFormat="1">
      <c r="L9665" s="3109"/>
      <c r="M9665" s="3109"/>
      <c r="N9665" s="3109"/>
      <c r="P9665" s="2659"/>
    </row>
    <row r="9666" spans="12:16" s="3107" customFormat="1">
      <c r="L9666" s="3109"/>
      <c r="M9666" s="3109"/>
      <c r="N9666" s="3109"/>
      <c r="P9666" s="2659"/>
    </row>
    <row r="9667" spans="12:16" s="3107" customFormat="1">
      <c r="L9667" s="3109"/>
      <c r="M9667" s="3109"/>
      <c r="N9667" s="3109"/>
      <c r="P9667" s="2659"/>
    </row>
    <row r="9668" spans="12:16" s="3107" customFormat="1">
      <c r="L9668" s="3109"/>
      <c r="M9668" s="3109"/>
      <c r="N9668" s="3109"/>
      <c r="P9668" s="2659"/>
    </row>
    <row r="9669" spans="12:16" s="3107" customFormat="1">
      <c r="L9669" s="3109"/>
      <c r="M9669" s="3109"/>
      <c r="N9669" s="3109"/>
      <c r="P9669" s="2659"/>
    </row>
    <row r="9670" spans="12:16" s="3107" customFormat="1">
      <c r="L9670" s="3109"/>
      <c r="M9670" s="3109"/>
      <c r="N9670" s="3109"/>
      <c r="P9670" s="2659"/>
    </row>
    <row r="9671" spans="12:16" s="3107" customFormat="1">
      <c r="L9671" s="3109"/>
      <c r="M9671" s="3109"/>
      <c r="N9671" s="3109"/>
      <c r="P9671" s="2659"/>
    </row>
    <row r="9672" spans="12:16" s="3107" customFormat="1">
      <c r="L9672" s="3109"/>
      <c r="M9672" s="3109"/>
      <c r="N9672" s="3109"/>
      <c r="P9672" s="2659"/>
    </row>
    <row r="9673" spans="12:16" s="3107" customFormat="1">
      <c r="L9673" s="3109"/>
      <c r="M9673" s="3109"/>
      <c r="N9673" s="3109"/>
      <c r="P9673" s="2659"/>
    </row>
    <row r="9674" spans="12:16" s="3107" customFormat="1">
      <c r="L9674" s="3109"/>
      <c r="M9674" s="3109"/>
      <c r="N9674" s="3109"/>
      <c r="P9674" s="2659"/>
    </row>
    <row r="9675" spans="12:16" s="3107" customFormat="1">
      <c r="L9675" s="3109"/>
      <c r="M9675" s="3109"/>
      <c r="N9675" s="3109"/>
      <c r="P9675" s="2659"/>
    </row>
    <row r="9676" spans="12:16" s="3107" customFormat="1">
      <c r="L9676" s="3109"/>
      <c r="M9676" s="3109"/>
      <c r="N9676" s="3109"/>
      <c r="P9676" s="2659"/>
    </row>
    <row r="9677" spans="12:16" s="3107" customFormat="1">
      <c r="L9677" s="3109"/>
      <c r="M9677" s="3109"/>
      <c r="N9677" s="3109"/>
      <c r="P9677" s="2659"/>
    </row>
    <row r="9678" spans="12:16" s="3107" customFormat="1">
      <c r="L9678" s="3109"/>
      <c r="M9678" s="3109"/>
      <c r="N9678" s="3109"/>
      <c r="P9678" s="2659"/>
    </row>
    <row r="9679" spans="12:16" s="3107" customFormat="1">
      <c r="L9679" s="3109"/>
      <c r="M9679" s="3109"/>
      <c r="N9679" s="3109"/>
      <c r="P9679" s="2659"/>
    </row>
    <row r="9680" spans="12:16" s="3107" customFormat="1">
      <c r="L9680" s="3109"/>
      <c r="M9680" s="3109"/>
      <c r="N9680" s="3109"/>
      <c r="P9680" s="2659"/>
    </row>
    <row r="9681" spans="12:16" s="3107" customFormat="1">
      <c r="L9681" s="3109"/>
      <c r="M9681" s="3109"/>
      <c r="N9681" s="3109"/>
      <c r="P9681" s="2659"/>
    </row>
    <row r="9682" spans="12:16" s="3107" customFormat="1">
      <c r="L9682" s="3109"/>
      <c r="M9682" s="3109"/>
      <c r="N9682" s="3109"/>
      <c r="P9682" s="2659"/>
    </row>
    <row r="9683" spans="12:16" s="3107" customFormat="1">
      <c r="L9683" s="3109"/>
      <c r="M9683" s="3109"/>
      <c r="N9683" s="3109"/>
      <c r="P9683" s="2659"/>
    </row>
    <row r="9684" spans="12:16" s="3107" customFormat="1">
      <c r="L9684" s="3109"/>
      <c r="M9684" s="3109"/>
      <c r="N9684" s="3109"/>
      <c r="P9684" s="2659"/>
    </row>
    <row r="9685" spans="12:16" s="3107" customFormat="1">
      <c r="L9685" s="3109"/>
      <c r="M9685" s="3109"/>
      <c r="N9685" s="3109"/>
      <c r="P9685" s="2659"/>
    </row>
    <row r="9686" spans="12:16" s="3107" customFormat="1">
      <c r="L9686" s="3109"/>
      <c r="M9686" s="3109"/>
      <c r="N9686" s="3109"/>
      <c r="P9686" s="2659"/>
    </row>
    <row r="9687" spans="12:16" s="3107" customFormat="1">
      <c r="L9687" s="3109"/>
      <c r="M9687" s="3109"/>
      <c r="N9687" s="3109"/>
      <c r="P9687" s="2659"/>
    </row>
    <row r="9688" spans="12:16" s="3107" customFormat="1">
      <c r="L9688" s="3109"/>
      <c r="M9688" s="3109"/>
      <c r="N9688" s="3109"/>
      <c r="P9688" s="2659"/>
    </row>
    <row r="9689" spans="12:16" s="3107" customFormat="1">
      <c r="L9689" s="3109"/>
      <c r="M9689" s="3109"/>
      <c r="N9689" s="3109"/>
      <c r="P9689" s="2659"/>
    </row>
    <row r="9690" spans="12:16" s="3107" customFormat="1">
      <c r="L9690" s="3109"/>
      <c r="M9690" s="3109"/>
      <c r="N9690" s="3109"/>
      <c r="P9690" s="2659"/>
    </row>
    <row r="9691" spans="12:16" s="3107" customFormat="1">
      <c r="L9691" s="3109"/>
      <c r="M9691" s="3109"/>
      <c r="N9691" s="3109"/>
      <c r="P9691" s="2659"/>
    </row>
    <row r="9692" spans="12:16" s="3107" customFormat="1">
      <c r="L9692" s="3109"/>
      <c r="M9692" s="3109"/>
      <c r="N9692" s="3109"/>
      <c r="P9692" s="2659"/>
    </row>
    <row r="9693" spans="12:16" s="3107" customFormat="1">
      <c r="L9693" s="3109"/>
      <c r="M9693" s="3109"/>
      <c r="N9693" s="3109"/>
      <c r="P9693" s="2659"/>
    </row>
    <row r="9694" spans="12:16" s="3107" customFormat="1">
      <c r="L9694" s="3109"/>
      <c r="M9694" s="3109"/>
      <c r="N9694" s="3109"/>
      <c r="P9694" s="2659"/>
    </row>
    <row r="9695" spans="12:16" s="3107" customFormat="1">
      <c r="L9695" s="3109"/>
      <c r="M9695" s="3109"/>
      <c r="N9695" s="3109"/>
      <c r="P9695" s="2659"/>
    </row>
    <row r="9696" spans="12:16" s="3107" customFormat="1">
      <c r="L9696" s="3109"/>
      <c r="M9696" s="3109"/>
      <c r="N9696" s="3109"/>
      <c r="P9696" s="2659"/>
    </row>
    <row r="9697" spans="12:16" s="3107" customFormat="1">
      <c r="L9697" s="3109"/>
      <c r="M9697" s="3109"/>
      <c r="N9697" s="3109"/>
      <c r="P9697" s="2659"/>
    </row>
    <row r="9698" spans="12:16" s="3107" customFormat="1">
      <c r="L9698" s="3109"/>
      <c r="M9698" s="3109"/>
      <c r="N9698" s="3109"/>
      <c r="P9698" s="2659"/>
    </row>
    <row r="9699" spans="12:16" s="3107" customFormat="1">
      <c r="L9699" s="3109"/>
      <c r="M9699" s="3109"/>
      <c r="N9699" s="3109"/>
      <c r="P9699" s="2659"/>
    </row>
    <row r="9700" spans="12:16" s="3107" customFormat="1">
      <c r="L9700" s="3109"/>
      <c r="M9700" s="3109"/>
      <c r="N9700" s="3109"/>
      <c r="P9700" s="2659"/>
    </row>
    <row r="9701" spans="12:16" s="3107" customFormat="1">
      <c r="L9701" s="3109"/>
      <c r="M9701" s="3109"/>
      <c r="N9701" s="3109"/>
      <c r="P9701" s="2659"/>
    </row>
    <row r="9702" spans="12:16" s="3107" customFormat="1">
      <c r="L9702" s="3109"/>
      <c r="M9702" s="3109"/>
      <c r="N9702" s="3109"/>
      <c r="P9702" s="2659"/>
    </row>
    <row r="9703" spans="12:16" s="3107" customFormat="1">
      <c r="L9703" s="3109"/>
      <c r="M9703" s="3109"/>
      <c r="N9703" s="3109"/>
      <c r="P9703" s="2659"/>
    </row>
    <row r="9704" spans="12:16" s="3107" customFormat="1">
      <c r="L9704" s="3109"/>
      <c r="M9704" s="3109"/>
      <c r="N9704" s="3109"/>
      <c r="P9704" s="2659"/>
    </row>
    <row r="9705" spans="12:16" s="3107" customFormat="1">
      <c r="L9705" s="3109"/>
      <c r="M9705" s="3109"/>
      <c r="N9705" s="3109"/>
      <c r="P9705" s="2659"/>
    </row>
    <row r="9706" spans="12:16" s="3107" customFormat="1">
      <c r="L9706" s="3109"/>
      <c r="M9706" s="3109"/>
      <c r="N9706" s="3109"/>
      <c r="P9706" s="2659"/>
    </row>
    <row r="9707" spans="12:16" s="3107" customFormat="1">
      <c r="L9707" s="3109"/>
      <c r="M9707" s="3109"/>
      <c r="N9707" s="3109"/>
      <c r="P9707" s="2659"/>
    </row>
    <row r="9708" spans="12:16" s="3107" customFormat="1">
      <c r="L9708" s="3109"/>
      <c r="M9708" s="3109"/>
      <c r="N9708" s="3109"/>
      <c r="P9708" s="2659"/>
    </row>
    <row r="9709" spans="12:16" s="3107" customFormat="1">
      <c r="L9709" s="3109"/>
      <c r="M9709" s="3109"/>
      <c r="N9709" s="3109"/>
      <c r="P9709" s="2659"/>
    </row>
    <row r="9710" spans="12:16" s="3107" customFormat="1">
      <c r="L9710" s="3109"/>
      <c r="M9710" s="3109"/>
      <c r="N9710" s="3109"/>
      <c r="P9710" s="2659"/>
    </row>
    <row r="9711" spans="12:16" s="3107" customFormat="1">
      <c r="L9711" s="3109"/>
      <c r="M9711" s="3109"/>
      <c r="N9711" s="3109"/>
      <c r="P9711" s="2659"/>
    </row>
    <row r="9712" spans="12:16" s="3107" customFormat="1">
      <c r="L9712" s="3109"/>
      <c r="M9712" s="3109"/>
      <c r="N9712" s="3109"/>
      <c r="P9712" s="2659"/>
    </row>
    <row r="9713" spans="12:16" s="3107" customFormat="1">
      <c r="L9713" s="3109"/>
      <c r="M9713" s="3109"/>
      <c r="N9713" s="3109"/>
      <c r="P9713" s="2659"/>
    </row>
    <row r="9714" spans="12:16" s="3107" customFormat="1">
      <c r="L9714" s="3109"/>
      <c r="M9714" s="3109"/>
      <c r="N9714" s="3109"/>
      <c r="P9714" s="2659"/>
    </row>
    <row r="9715" spans="12:16" s="3107" customFormat="1">
      <c r="L9715" s="3109"/>
      <c r="M9715" s="3109"/>
      <c r="N9715" s="3109"/>
      <c r="P9715" s="2659"/>
    </row>
    <row r="9716" spans="12:16" s="3107" customFormat="1">
      <c r="L9716" s="3109"/>
      <c r="M9716" s="3109"/>
      <c r="N9716" s="3109"/>
      <c r="P9716" s="2659"/>
    </row>
    <row r="9717" spans="12:16" s="3107" customFormat="1">
      <c r="L9717" s="3109"/>
      <c r="M9717" s="3109"/>
      <c r="N9717" s="3109"/>
      <c r="P9717" s="2659"/>
    </row>
    <row r="9718" spans="12:16" s="3107" customFormat="1">
      <c r="L9718" s="3109"/>
      <c r="M9718" s="3109"/>
      <c r="N9718" s="3109"/>
      <c r="P9718" s="2659"/>
    </row>
    <row r="9719" spans="12:16" s="3107" customFormat="1">
      <c r="L9719" s="3109"/>
      <c r="M9719" s="3109"/>
      <c r="N9719" s="3109"/>
      <c r="P9719" s="2659"/>
    </row>
    <row r="9720" spans="12:16" s="3107" customFormat="1">
      <c r="L9720" s="3109"/>
      <c r="M9720" s="3109"/>
      <c r="N9720" s="3109"/>
      <c r="P9720" s="2659"/>
    </row>
    <row r="9721" spans="12:16" s="3107" customFormat="1">
      <c r="L9721" s="3109"/>
      <c r="M9721" s="3109"/>
      <c r="N9721" s="3109"/>
      <c r="P9721" s="2659"/>
    </row>
    <row r="9722" spans="12:16" s="3107" customFormat="1">
      <c r="L9722" s="3109"/>
      <c r="M9722" s="3109"/>
      <c r="N9722" s="3109"/>
      <c r="P9722" s="2659"/>
    </row>
    <row r="9723" spans="12:16" s="3107" customFormat="1">
      <c r="L9723" s="3109"/>
      <c r="M9723" s="3109"/>
      <c r="N9723" s="3109"/>
      <c r="P9723" s="2659"/>
    </row>
    <row r="9724" spans="12:16" s="3107" customFormat="1">
      <c r="L9724" s="3109"/>
      <c r="M9724" s="3109"/>
      <c r="N9724" s="3109"/>
      <c r="P9724" s="2659"/>
    </row>
    <row r="9725" spans="12:16" s="3107" customFormat="1">
      <c r="L9725" s="3109"/>
      <c r="M9725" s="3109"/>
      <c r="N9725" s="3109"/>
      <c r="P9725" s="2659"/>
    </row>
    <row r="9726" spans="12:16" s="3107" customFormat="1">
      <c r="L9726" s="3109"/>
      <c r="M9726" s="3109"/>
      <c r="N9726" s="3109"/>
      <c r="P9726" s="2659"/>
    </row>
    <row r="9727" spans="12:16" s="3107" customFormat="1">
      <c r="L9727" s="3109"/>
      <c r="M9727" s="3109"/>
      <c r="N9727" s="3109"/>
      <c r="P9727" s="2659"/>
    </row>
    <row r="9728" spans="12:16" s="3107" customFormat="1">
      <c r="L9728" s="3109"/>
      <c r="M9728" s="3109"/>
      <c r="N9728" s="3109"/>
      <c r="P9728" s="2659"/>
    </row>
    <row r="9729" spans="12:16" s="3107" customFormat="1">
      <c r="L9729" s="3109"/>
      <c r="M9729" s="3109"/>
      <c r="N9729" s="3109"/>
      <c r="P9729" s="2659"/>
    </row>
    <row r="9730" spans="12:16" s="3107" customFormat="1">
      <c r="L9730" s="3109"/>
      <c r="M9730" s="3109"/>
      <c r="N9730" s="3109"/>
      <c r="P9730" s="2659"/>
    </row>
    <row r="9731" spans="12:16" s="3107" customFormat="1">
      <c r="L9731" s="3109"/>
      <c r="M9731" s="3109"/>
      <c r="N9731" s="3109"/>
      <c r="P9731" s="2659"/>
    </row>
    <row r="9732" spans="12:16" s="3107" customFormat="1">
      <c r="L9732" s="3109"/>
      <c r="M9732" s="3109"/>
      <c r="N9732" s="3109"/>
      <c r="P9732" s="2659"/>
    </row>
    <row r="9733" spans="12:16" s="3107" customFormat="1">
      <c r="L9733" s="3109"/>
      <c r="M9733" s="3109"/>
      <c r="N9733" s="3109"/>
      <c r="P9733" s="2659"/>
    </row>
    <row r="9734" spans="12:16" s="3107" customFormat="1">
      <c r="L9734" s="3109"/>
      <c r="M9734" s="3109"/>
      <c r="N9734" s="3109"/>
      <c r="P9734" s="2659"/>
    </row>
    <row r="9735" spans="12:16" s="3107" customFormat="1">
      <c r="L9735" s="3109"/>
      <c r="M9735" s="3109"/>
      <c r="N9735" s="3109"/>
      <c r="P9735" s="2659"/>
    </row>
    <row r="9736" spans="12:16" s="3107" customFormat="1">
      <c r="L9736" s="3109"/>
      <c r="M9736" s="3109"/>
      <c r="N9736" s="3109"/>
      <c r="P9736" s="2659"/>
    </row>
    <row r="9737" spans="12:16" s="3107" customFormat="1">
      <c r="L9737" s="3109"/>
      <c r="M9737" s="3109"/>
      <c r="N9737" s="3109"/>
      <c r="P9737" s="2659"/>
    </row>
    <row r="9738" spans="12:16" s="3107" customFormat="1">
      <c r="L9738" s="3109"/>
      <c r="M9738" s="3109"/>
      <c r="N9738" s="3109"/>
      <c r="P9738" s="2659"/>
    </row>
    <row r="9739" spans="12:16" s="3107" customFormat="1">
      <c r="L9739" s="3109"/>
      <c r="M9739" s="3109"/>
      <c r="N9739" s="3109"/>
      <c r="P9739" s="2659"/>
    </row>
    <row r="9740" spans="12:16" s="3107" customFormat="1">
      <c r="L9740" s="3109"/>
      <c r="M9740" s="3109"/>
      <c r="N9740" s="3109"/>
      <c r="P9740" s="2659"/>
    </row>
    <row r="9741" spans="12:16" s="3107" customFormat="1">
      <c r="L9741" s="3109"/>
      <c r="M9741" s="3109"/>
      <c r="N9741" s="3109"/>
      <c r="P9741" s="2659"/>
    </row>
    <row r="9742" spans="12:16" s="3107" customFormat="1">
      <c r="L9742" s="3109"/>
      <c r="M9742" s="3109"/>
      <c r="N9742" s="3109"/>
      <c r="P9742" s="2659"/>
    </row>
    <row r="9743" spans="12:16" s="3107" customFormat="1">
      <c r="L9743" s="3109"/>
      <c r="M9743" s="3109"/>
      <c r="N9743" s="3109"/>
      <c r="P9743" s="2659"/>
    </row>
    <row r="9744" spans="12:16" s="3107" customFormat="1">
      <c r="L9744" s="3109"/>
      <c r="M9744" s="3109"/>
      <c r="N9744" s="3109"/>
      <c r="P9744" s="2659"/>
    </row>
    <row r="9745" spans="12:16" s="3107" customFormat="1">
      <c r="L9745" s="3109"/>
      <c r="M9745" s="3109"/>
      <c r="N9745" s="3109"/>
      <c r="P9745" s="2659"/>
    </row>
    <row r="9746" spans="12:16" s="3107" customFormat="1">
      <c r="L9746" s="3109"/>
      <c r="M9746" s="3109"/>
      <c r="N9746" s="3109"/>
      <c r="P9746" s="2659"/>
    </row>
    <row r="9747" spans="12:16" s="3107" customFormat="1">
      <c r="L9747" s="3109"/>
      <c r="M9747" s="3109"/>
      <c r="N9747" s="3109"/>
      <c r="P9747" s="2659"/>
    </row>
    <row r="9748" spans="12:16" s="3107" customFormat="1">
      <c r="L9748" s="3109"/>
      <c r="M9748" s="3109"/>
      <c r="N9748" s="3109"/>
      <c r="P9748" s="2659"/>
    </row>
    <row r="9749" spans="12:16" s="3107" customFormat="1">
      <c r="L9749" s="3109"/>
      <c r="M9749" s="3109"/>
      <c r="N9749" s="3109"/>
      <c r="P9749" s="2659"/>
    </row>
    <row r="9750" spans="12:16" s="3107" customFormat="1">
      <c r="L9750" s="3109"/>
      <c r="M9750" s="3109"/>
      <c r="N9750" s="3109"/>
      <c r="P9750" s="2659"/>
    </row>
    <row r="9751" spans="12:16" s="3107" customFormat="1">
      <c r="L9751" s="3109"/>
      <c r="M9751" s="3109"/>
      <c r="N9751" s="3109"/>
      <c r="P9751" s="2659"/>
    </row>
    <row r="9752" spans="12:16" s="3107" customFormat="1">
      <c r="L9752" s="3109"/>
      <c r="M9752" s="3109"/>
      <c r="N9752" s="3109"/>
      <c r="P9752" s="2659"/>
    </row>
    <row r="9753" spans="12:16" s="3107" customFormat="1">
      <c r="L9753" s="3109"/>
      <c r="M9753" s="3109"/>
      <c r="N9753" s="3109"/>
      <c r="P9753" s="2659"/>
    </row>
    <row r="9754" spans="12:16" s="3107" customFormat="1">
      <c r="L9754" s="3109"/>
      <c r="M9754" s="3109"/>
      <c r="N9754" s="3109"/>
      <c r="P9754" s="2659"/>
    </row>
    <row r="9755" spans="12:16" s="3107" customFormat="1">
      <c r="L9755" s="3109"/>
      <c r="M9755" s="3109"/>
      <c r="N9755" s="3109"/>
      <c r="P9755" s="2659"/>
    </row>
    <row r="9756" spans="12:16" s="3107" customFormat="1">
      <c r="L9756" s="3109"/>
      <c r="M9756" s="3109"/>
      <c r="N9756" s="3109"/>
      <c r="P9756" s="2659"/>
    </row>
    <row r="9757" spans="12:16" s="3107" customFormat="1">
      <c r="L9757" s="3109"/>
      <c r="M9757" s="3109"/>
      <c r="N9757" s="3109"/>
      <c r="P9757" s="2659"/>
    </row>
    <row r="9758" spans="12:16" s="3107" customFormat="1">
      <c r="L9758" s="3109"/>
      <c r="M9758" s="3109"/>
      <c r="N9758" s="3109"/>
      <c r="P9758" s="2659"/>
    </row>
    <row r="9759" spans="12:16" s="3107" customFormat="1">
      <c r="L9759" s="3109"/>
      <c r="M9759" s="3109"/>
      <c r="N9759" s="3109"/>
      <c r="P9759" s="2659"/>
    </row>
    <row r="9760" spans="12:16" s="3107" customFormat="1">
      <c r="L9760" s="3109"/>
      <c r="M9760" s="3109"/>
      <c r="N9760" s="3109"/>
      <c r="P9760" s="2659"/>
    </row>
    <row r="9761" spans="12:16" s="3107" customFormat="1">
      <c r="L9761" s="3109"/>
      <c r="M9761" s="3109"/>
      <c r="N9761" s="3109"/>
      <c r="P9761" s="2659"/>
    </row>
    <row r="9762" spans="12:16" s="3107" customFormat="1">
      <c r="L9762" s="3109"/>
      <c r="M9762" s="3109"/>
      <c r="N9762" s="3109"/>
      <c r="P9762" s="2659"/>
    </row>
    <row r="9763" spans="12:16" s="3107" customFormat="1">
      <c r="L9763" s="3109"/>
      <c r="M9763" s="3109"/>
      <c r="N9763" s="3109"/>
      <c r="P9763" s="2659"/>
    </row>
    <row r="9764" spans="12:16" s="3107" customFormat="1">
      <c r="L9764" s="3109"/>
      <c r="M9764" s="3109"/>
      <c r="N9764" s="3109"/>
      <c r="P9764" s="2659"/>
    </row>
    <row r="9765" spans="12:16" s="3107" customFormat="1">
      <c r="L9765" s="3109"/>
      <c r="M9765" s="3109"/>
      <c r="N9765" s="3109"/>
      <c r="P9765" s="2659"/>
    </row>
    <row r="9766" spans="12:16" s="3107" customFormat="1">
      <c r="L9766" s="3109"/>
      <c r="M9766" s="3109"/>
      <c r="N9766" s="3109"/>
      <c r="P9766" s="2659"/>
    </row>
    <row r="9767" spans="12:16" s="3107" customFormat="1">
      <c r="L9767" s="3109"/>
      <c r="M9767" s="3109"/>
      <c r="N9767" s="3109"/>
      <c r="P9767" s="2659"/>
    </row>
    <row r="9768" spans="12:16" s="3107" customFormat="1">
      <c r="L9768" s="3109"/>
      <c r="M9768" s="3109"/>
      <c r="N9768" s="3109"/>
      <c r="P9768" s="2659"/>
    </row>
    <row r="9769" spans="12:16" s="3107" customFormat="1">
      <c r="L9769" s="3109"/>
      <c r="M9769" s="3109"/>
      <c r="N9769" s="3109"/>
      <c r="P9769" s="2659"/>
    </row>
    <row r="9770" spans="12:16" s="3107" customFormat="1">
      <c r="L9770" s="3109"/>
      <c r="M9770" s="3109"/>
      <c r="N9770" s="3109"/>
      <c r="P9770" s="2659"/>
    </row>
    <row r="9771" spans="12:16" s="3107" customFormat="1">
      <c r="L9771" s="3109"/>
      <c r="M9771" s="3109"/>
      <c r="N9771" s="3109"/>
      <c r="P9771" s="2659"/>
    </row>
    <row r="9772" spans="12:16" s="3107" customFormat="1">
      <c r="L9772" s="3109"/>
      <c r="M9772" s="3109"/>
      <c r="N9772" s="3109"/>
      <c r="P9772" s="2659"/>
    </row>
    <row r="9773" spans="12:16" s="3107" customFormat="1">
      <c r="L9773" s="3109"/>
      <c r="M9773" s="3109"/>
      <c r="N9773" s="3109"/>
      <c r="P9773" s="2659"/>
    </row>
    <row r="9774" spans="12:16" s="3107" customFormat="1">
      <c r="L9774" s="3109"/>
      <c r="M9774" s="3109"/>
      <c r="N9774" s="3109"/>
      <c r="P9774" s="2659"/>
    </row>
    <row r="9775" spans="12:16" s="3107" customFormat="1">
      <c r="L9775" s="3109"/>
      <c r="M9775" s="3109"/>
      <c r="N9775" s="3109"/>
      <c r="P9775" s="2659"/>
    </row>
    <row r="9776" spans="12:16" s="3107" customFormat="1">
      <c r="L9776" s="3109"/>
      <c r="M9776" s="3109"/>
      <c r="N9776" s="3109"/>
      <c r="P9776" s="2659"/>
    </row>
    <row r="9777" spans="12:16" s="3107" customFormat="1">
      <c r="L9777" s="3109"/>
      <c r="M9777" s="3109"/>
      <c r="N9777" s="3109"/>
      <c r="P9777" s="2659"/>
    </row>
    <row r="9778" spans="12:16" s="3107" customFormat="1">
      <c r="L9778" s="3109"/>
      <c r="M9778" s="3109"/>
      <c r="N9778" s="3109"/>
      <c r="P9778" s="2659"/>
    </row>
    <row r="9779" spans="12:16" s="3107" customFormat="1">
      <c r="L9779" s="3109"/>
      <c r="M9779" s="3109"/>
      <c r="N9779" s="3109"/>
      <c r="P9779" s="2659"/>
    </row>
    <row r="9780" spans="12:16" s="3107" customFormat="1">
      <c r="L9780" s="3109"/>
      <c r="M9780" s="3109"/>
      <c r="N9780" s="3109"/>
      <c r="P9780" s="2659"/>
    </row>
    <row r="9781" spans="12:16" s="3107" customFormat="1">
      <c r="L9781" s="3109"/>
      <c r="M9781" s="3109"/>
      <c r="N9781" s="3109"/>
      <c r="P9781" s="2659"/>
    </row>
    <row r="9782" spans="12:16" s="3107" customFormat="1">
      <c r="L9782" s="3109"/>
      <c r="M9782" s="3109"/>
      <c r="N9782" s="3109"/>
      <c r="P9782" s="2659"/>
    </row>
    <row r="9783" spans="12:16" s="3107" customFormat="1">
      <c r="L9783" s="3109"/>
      <c r="M9783" s="3109"/>
      <c r="N9783" s="3109"/>
      <c r="P9783" s="2659"/>
    </row>
    <row r="9784" spans="12:16" s="3107" customFormat="1">
      <c r="L9784" s="3109"/>
      <c r="M9784" s="3109"/>
      <c r="N9784" s="3109"/>
      <c r="P9784" s="2659"/>
    </row>
    <row r="9785" spans="12:16" s="3107" customFormat="1">
      <c r="L9785" s="3109"/>
      <c r="M9785" s="3109"/>
      <c r="N9785" s="3109"/>
      <c r="P9785" s="2659"/>
    </row>
    <row r="9786" spans="12:16" s="3107" customFormat="1">
      <c r="L9786" s="3109"/>
      <c r="M9786" s="3109"/>
      <c r="N9786" s="3109"/>
      <c r="P9786" s="2659"/>
    </row>
    <row r="9787" spans="12:16" s="3107" customFormat="1">
      <c r="L9787" s="3109"/>
      <c r="M9787" s="3109"/>
      <c r="N9787" s="3109"/>
      <c r="P9787" s="2659"/>
    </row>
    <row r="9788" spans="12:16" s="3107" customFormat="1">
      <c r="L9788" s="3109"/>
      <c r="M9788" s="3109"/>
      <c r="N9788" s="3109"/>
      <c r="P9788" s="2659"/>
    </row>
    <row r="9789" spans="12:16" s="3107" customFormat="1">
      <c r="L9789" s="3109"/>
      <c r="M9789" s="3109"/>
      <c r="N9789" s="3109"/>
      <c r="P9789" s="2659"/>
    </row>
    <row r="9790" spans="12:16" s="3107" customFormat="1">
      <c r="L9790" s="3109"/>
      <c r="M9790" s="3109"/>
      <c r="N9790" s="3109"/>
      <c r="P9790" s="2659"/>
    </row>
    <row r="9791" spans="12:16" s="3107" customFormat="1">
      <c r="L9791" s="3109"/>
      <c r="M9791" s="3109"/>
      <c r="N9791" s="3109"/>
      <c r="P9791" s="2659"/>
    </row>
    <row r="9792" spans="12:16" s="3107" customFormat="1">
      <c r="L9792" s="3109"/>
      <c r="M9792" s="3109"/>
      <c r="N9792" s="3109"/>
      <c r="P9792" s="2659"/>
    </row>
    <row r="9793" spans="12:16" s="3107" customFormat="1">
      <c r="L9793" s="3109"/>
      <c r="M9793" s="3109"/>
      <c r="N9793" s="3109"/>
      <c r="P9793" s="2659"/>
    </row>
    <row r="9794" spans="12:16" s="3107" customFormat="1">
      <c r="L9794" s="3109"/>
      <c r="M9794" s="3109"/>
      <c r="N9794" s="3109"/>
      <c r="P9794" s="2659"/>
    </row>
    <row r="9795" spans="12:16" s="3107" customFormat="1">
      <c r="L9795" s="3109"/>
      <c r="M9795" s="3109"/>
      <c r="N9795" s="3109"/>
      <c r="P9795" s="2659"/>
    </row>
    <row r="9796" spans="12:16" s="3107" customFormat="1">
      <c r="L9796" s="3109"/>
      <c r="M9796" s="3109"/>
      <c r="N9796" s="3109"/>
      <c r="P9796" s="2659"/>
    </row>
    <row r="9797" spans="12:16" s="3107" customFormat="1">
      <c r="L9797" s="3109"/>
      <c r="M9797" s="3109"/>
      <c r="N9797" s="3109"/>
      <c r="P9797" s="2659"/>
    </row>
    <row r="9798" spans="12:16" s="3107" customFormat="1">
      <c r="L9798" s="3109"/>
      <c r="M9798" s="3109"/>
      <c r="N9798" s="3109"/>
      <c r="P9798" s="2659"/>
    </row>
    <row r="9799" spans="12:16" s="3107" customFormat="1">
      <c r="L9799" s="3109"/>
      <c r="M9799" s="3109"/>
      <c r="N9799" s="3109"/>
      <c r="P9799" s="2659"/>
    </row>
    <row r="9800" spans="12:16" s="3107" customFormat="1">
      <c r="L9800" s="3109"/>
      <c r="M9800" s="3109"/>
      <c r="N9800" s="3109"/>
      <c r="P9800" s="2659"/>
    </row>
    <row r="9801" spans="12:16" s="3107" customFormat="1">
      <c r="L9801" s="3109"/>
      <c r="M9801" s="3109"/>
      <c r="N9801" s="3109"/>
      <c r="P9801" s="2659"/>
    </row>
    <row r="9802" spans="12:16" s="3107" customFormat="1">
      <c r="L9802" s="3109"/>
      <c r="M9802" s="3109"/>
      <c r="N9802" s="3109"/>
      <c r="P9802" s="2659"/>
    </row>
    <row r="9803" spans="12:16" s="3107" customFormat="1">
      <c r="L9803" s="3109"/>
      <c r="M9803" s="3109"/>
      <c r="N9803" s="3109"/>
      <c r="P9803" s="2659"/>
    </row>
    <row r="9804" spans="12:16" s="3107" customFormat="1">
      <c r="L9804" s="3109"/>
      <c r="M9804" s="3109"/>
      <c r="N9804" s="3109"/>
      <c r="P9804" s="2659"/>
    </row>
    <row r="9805" spans="12:16" s="3107" customFormat="1">
      <c r="L9805" s="3109"/>
      <c r="M9805" s="3109"/>
      <c r="N9805" s="3109"/>
      <c r="P9805" s="2659"/>
    </row>
    <row r="9806" spans="12:16" s="3107" customFormat="1">
      <c r="L9806" s="3109"/>
      <c r="M9806" s="3109"/>
      <c r="N9806" s="3109"/>
      <c r="P9806" s="2659"/>
    </row>
    <row r="9807" spans="12:16" s="3107" customFormat="1">
      <c r="L9807" s="3109"/>
      <c r="M9807" s="3109"/>
      <c r="N9807" s="3109"/>
      <c r="P9807" s="2659"/>
    </row>
    <row r="9808" spans="12:16" s="3107" customFormat="1">
      <c r="L9808" s="3109"/>
      <c r="M9808" s="3109"/>
      <c r="N9808" s="3109"/>
      <c r="P9808" s="2659"/>
    </row>
    <row r="9809" spans="12:16" s="3107" customFormat="1">
      <c r="L9809" s="3109"/>
      <c r="M9809" s="3109"/>
      <c r="N9809" s="3109"/>
      <c r="P9809" s="2659"/>
    </row>
    <row r="9810" spans="12:16" s="3107" customFormat="1">
      <c r="L9810" s="3109"/>
      <c r="M9810" s="3109"/>
      <c r="N9810" s="3109"/>
      <c r="P9810" s="2659"/>
    </row>
    <row r="9811" spans="12:16" s="3107" customFormat="1">
      <c r="L9811" s="3109"/>
      <c r="M9811" s="3109"/>
      <c r="N9811" s="3109"/>
      <c r="P9811" s="2659"/>
    </row>
    <row r="9812" spans="12:16" s="3107" customFormat="1">
      <c r="L9812" s="3109"/>
      <c r="M9812" s="3109"/>
      <c r="N9812" s="3109"/>
      <c r="P9812" s="2659"/>
    </row>
    <row r="9813" spans="12:16" s="3107" customFormat="1">
      <c r="L9813" s="3109"/>
      <c r="M9813" s="3109"/>
      <c r="N9813" s="3109"/>
      <c r="P9813" s="2659"/>
    </row>
    <row r="9814" spans="12:16" s="3107" customFormat="1">
      <c r="L9814" s="3109"/>
      <c r="M9814" s="3109"/>
      <c r="N9814" s="3109"/>
      <c r="P9814" s="2659"/>
    </row>
    <row r="9815" spans="12:16" s="3107" customFormat="1">
      <c r="L9815" s="3109"/>
      <c r="M9815" s="3109"/>
      <c r="N9815" s="3109"/>
      <c r="P9815" s="2659"/>
    </row>
    <row r="9816" spans="12:16" s="3107" customFormat="1">
      <c r="L9816" s="3109"/>
      <c r="M9816" s="3109"/>
      <c r="N9816" s="3109"/>
      <c r="P9816" s="2659"/>
    </row>
    <row r="9817" spans="12:16" s="3107" customFormat="1">
      <c r="L9817" s="3109"/>
      <c r="M9817" s="3109"/>
      <c r="N9817" s="3109"/>
      <c r="P9817" s="2659"/>
    </row>
    <row r="9818" spans="12:16" s="3107" customFormat="1">
      <c r="L9818" s="3109"/>
      <c r="M9818" s="3109"/>
      <c r="N9818" s="3109"/>
      <c r="P9818" s="2659"/>
    </row>
    <row r="9819" spans="12:16" s="3107" customFormat="1">
      <c r="L9819" s="3109"/>
      <c r="M9819" s="3109"/>
      <c r="N9819" s="3109"/>
      <c r="P9819" s="2659"/>
    </row>
    <row r="9820" spans="12:16" s="3107" customFormat="1">
      <c r="L9820" s="3109"/>
      <c r="M9820" s="3109"/>
      <c r="N9820" s="3109"/>
      <c r="P9820" s="2659"/>
    </row>
    <row r="9821" spans="12:16" s="3107" customFormat="1">
      <c r="L9821" s="3109"/>
      <c r="M9821" s="3109"/>
      <c r="N9821" s="3109"/>
      <c r="P9821" s="2659"/>
    </row>
    <row r="9822" spans="12:16" s="3107" customFormat="1">
      <c r="L9822" s="3109"/>
      <c r="M9822" s="3109"/>
      <c r="N9822" s="3109"/>
      <c r="P9822" s="2659"/>
    </row>
    <row r="9823" spans="12:16" s="3107" customFormat="1">
      <c r="L9823" s="3109"/>
      <c r="M9823" s="3109"/>
      <c r="N9823" s="3109"/>
      <c r="P9823" s="2659"/>
    </row>
    <row r="9824" spans="12:16" s="3107" customFormat="1">
      <c r="L9824" s="3109"/>
      <c r="M9824" s="3109"/>
      <c r="N9824" s="3109"/>
      <c r="P9824" s="2659"/>
    </row>
    <row r="9825" spans="12:16" s="3107" customFormat="1">
      <c r="L9825" s="3109"/>
      <c r="M9825" s="3109"/>
      <c r="N9825" s="3109"/>
      <c r="P9825" s="2659"/>
    </row>
    <row r="9826" spans="12:16" s="3107" customFormat="1">
      <c r="L9826" s="3109"/>
      <c r="M9826" s="3109"/>
      <c r="N9826" s="3109"/>
      <c r="P9826" s="2659"/>
    </row>
    <row r="9827" spans="12:16" s="3107" customFormat="1">
      <c r="L9827" s="3109"/>
      <c r="M9827" s="3109"/>
      <c r="N9827" s="3109"/>
      <c r="P9827" s="2659"/>
    </row>
    <row r="9828" spans="12:16" s="3107" customFormat="1">
      <c r="L9828" s="3109"/>
      <c r="M9828" s="3109"/>
      <c r="N9828" s="3109"/>
      <c r="P9828" s="2659"/>
    </row>
    <row r="9829" spans="12:16" s="3107" customFormat="1">
      <c r="L9829" s="3109"/>
      <c r="M9829" s="3109"/>
      <c r="N9829" s="3109"/>
      <c r="P9829" s="2659"/>
    </row>
    <row r="9830" spans="12:16" s="3107" customFormat="1">
      <c r="L9830" s="3109"/>
      <c r="M9830" s="3109"/>
      <c r="N9830" s="3109"/>
      <c r="P9830" s="2659"/>
    </row>
    <row r="9831" spans="12:16" s="3107" customFormat="1">
      <c r="L9831" s="3109"/>
      <c r="M9831" s="3109"/>
      <c r="N9831" s="3109"/>
      <c r="P9831" s="2659"/>
    </row>
    <row r="9832" spans="12:16" s="3107" customFormat="1">
      <c r="L9832" s="3109"/>
      <c r="M9832" s="3109"/>
      <c r="N9832" s="3109"/>
      <c r="P9832" s="2659"/>
    </row>
    <row r="9833" spans="12:16" s="3107" customFormat="1">
      <c r="L9833" s="3109"/>
      <c r="M9833" s="3109"/>
      <c r="N9833" s="3109"/>
      <c r="P9833" s="2659"/>
    </row>
    <row r="9834" spans="12:16" s="3107" customFormat="1">
      <c r="L9834" s="3109"/>
      <c r="M9834" s="3109"/>
      <c r="N9834" s="3109"/>
      <c r="P9834" s="2659"/>
    </row>
    <row r="9835" spans="12:16" s="3107" customFormat="1">
      <c r="L9835" s="3109"/>
      <c r="M9835" s="3109"/>
      <c r="N9835" s="3109"/>
      <c r="P9835" s="2659"/>
    </row>
    <row r="9836" spans="12:16" s="3107" customFormat="1">
      <c r="L9836" s="3109"/>
      <c r="M9836" s="3109"/>
      <c r="N9836" s="3109"/>
      <c r="P9836" s="2659"/>
    </row>
    <row r="9837" spans="12:16" s="3107" customFormat="1">
      <c r="L9837" s="3109"/>
      <c r="M9837" s="3109"/>
      <c r="N9837" s="3109"/>
      <c r="P9837" s="2659"/>
    </row>
    <row r="9838" spans="12:16" s="3107" customFormat="1">
      <c r="L9838" s="3109"/>
      <c r="M9838" s="3109"/>
      <c r="N9838" s="3109"/>
      <c r="P9838" s="2659"/>
    </row>
    <row r="9839" spans="12:16" s="3107" customFormat="1">
      <c r="L9839" s="3109"/>
      <c r="M9839" s="3109"/>
      <c r="N9839" s="3109"/>
      <c r="P9839" s="2659"/>
    </row>
    <row r="9840" spans="12:16" s="3107" customFormat="1">
      <c r="L9840" s="3109"/>
      <c r="M9840" s="3109"/>
      <c r="N9840" s="3109"/>
      <c r="P9840" s="2659"/>
    </row>
    <row r="9841" spans="12:16" s="3107" customFormat="1">
      <c r="L9841" s="3109"/>
      <c r="M9841" s="3109"/>
      <c r="N9841" s="3109"/>
      <c r="P9841" s="2659"/>
    </row>
    <row r="9842" spans="12:16" s="3107" customFormat="1">
      <c r="L9842" s="3109"/>
      <c r="M9842" s="3109"/>
      <c r="N9842" s="3109"/>
      <c r="P9842" s="2659"/>
    </row>
    <row r="9843" spans="12:16" s="3107" customFormat="1">
      <c r="L9843" s="3109"/>
      <c r="M9843" s="3109"/>
      <c r="N9843" s="3109"/>
      <c r="P9843" s="2659"/>
    </row>
    <row r="9844" spans="12:16" s="3107" customFormat="1">
      <c r="L9844" s="3109"/>
      <c r="M9844" s="3109"/>
      <c r="N9844" s="3109"/>
      <c r="P9844" s="2659"/>
    </row>
    <row r="9845" spans="12:16" s="3107" customFormat="1">
      <c r="L9845" s="3109"/>
      <c r="M9845" s="3109"/>
      <c r="N9845" s="3109"/>
      <c r="P9845" s="2659"/>
    </row>
    <row r="9846" spans="12:16" s="3107" customFormat="1">
      <c r="L9846" s="3109"/>
      <c r="M9846" s="3109"/>
      <c r="N9846" s="3109"/>
      <c r="P9846" s="2659"/>
    </row>
    <row r="9847" spans="12:16" s="3107" customFormat="1">
      <c r="L9847" s="3109"/>
      <c r="M9847" s="3109"/>
      <c r="N9847" s="3109"/>
      <c r="P9847" s="2659"/>
    </row>
    <row r="9848" spans="12:16" s="3107" customFormat="1">
      <c r="L9848" s="3109"/>
      <c r="M9848" s="3109"/>
      <c r="N9848" s="3109"/>
      <c r="P9848" s="2659"/>
    </row>
    <row r="9849" spans="12:16" s="3107" customFormat="1">
      <c r="L9849" s="3109"/>
      <c r="M9849" s="3109"/>
      <c r="N9849" s="3109"/>
      <c r="P9849" s="2659"/>
    </row>
    <row r="9850" spans="12:16" s="3107" customFormat="1">
      <c r="L9850" s="3109"/>
      <c r="M9850" s="3109"/>
      <c r="N9850" s="3109"/>
      <c r="P9850" s="2659"/>
    </row>
    <row r="9851" spans="12:16" s="3107" customFormat="1">
      <c r="L9851" s="3109"/>
      <c r="M9851" s="3109"/>
      <c r="N9851" s="3109"/>
      <c r="P9851" s="2659"/>
    </row>
    <row r="9852" spans="12:16" s="3107" customFormat="1">
      <c r="L9852" s="3109"/>
      <c r="M9852" s="3109"/>
      <c r="N9852" s="3109"/>
      <c r="P9852" s="2659"/>
    </row>
    <row r="9853" spans="12:16" s="3107" customFormat="1">
      <c r="L9853" s="3109"/>
      <c r="M9853" s="3109"/>
      <c r="N9853" s="3109"/>
      <c r="P9853" s="2659"/>
    </row>
    <row r="9854" spans="12:16" s="3107" customFormat="1">
      <c r="L9854" s="3109"/>
      <c r="M9854" s="3109"/>
      <c r="N9854" s="3109"/>
      <c r="P9854" s="2659"/>
    </row>
    <row r="9855" spans="12:16" s="3107" customFormat="1">
      <c r="L9855" s="3109"/>
      <c r="M9855" s="3109"/>
      <c r="N9855" s="3109"/>
      <c r="P9855" s="2659"/>
    </row>
    <row r="9856" spans="12:16" s="3107" customFormat="1">
      <c r="L9856" s="3109"/>
      <c r="M9856" s="3109"/>
      <c r="N9856" s="3109"/>
      <c r="P9856" s="2659"/>
    </row>
    <row r="9857" spans="12:16" s="3107" customFormat="1">
      <c r="L9857" s="3109"/>
      <c r="M9857" s="3109"/>
      <c r="N9857" s="3109"/>
      <c r="P9857" s="2659"/>
    </row>
    <row r="9858" spans="12:16" s="3107" customFormat="1">
      <c r="L9858" s="3109"/>
      <c r="M9858" s="3109"/>
      <c r="N9858" s="3109"/>
      <c r="P9858" s="2659"/>
    </row>
    <row r="9859" spans="12:16" s="3107" customFormat="1">
      <c r="L9859" s="3109"/>
      <c r="M9859" s="3109"/>
      <c r="N9859" s="3109"/>
      <c r="P9859" s="2659"/>
    </row>
    <row r="9860" spans="12:16" s="3107" customFormat="1">
      <c r="L9860" s="3109"/>
      <c r="M9860" s="3109"/>
      <c r="N9860" s="3109"/>
      <c r="P9860" s="2659"/>
    </row>
    <row r="9861" spans="12:16" s="3107" customFormat="1">
      <c r="L9861" s="3109"/>
      <c r="M9861" s="3109"/>
      <c r="N9861" s="3109"/>
      <c r="P9861" s="2659"/>
    </row>
    <row r="9862" spans="12:16" s="3107" customFormat="1">
      <c r="L9862" s="3109"/>
      <c r="M9862" s="3109"/>
      <c r="N9862" s="3109"/>
      <c r="P9862" s="2659"/>
    </row>
    <row r="9863" spans="12:16" s="3107" customFormat="1">
      <c r="L9863" s="3109"/>
      <c r="M9863" s="3109"/>
      <c r="N9863" s="3109"/>
      <c r="P9863" s="2659"/>
    </row>
    <row r="9864" spans="12:16" s="3107" customFormat="1">
      <c r="L9864" s="3109"/>
      <c r="M9864" s="3109"/>
      <c r="N9864" s="3109"/>
      <c r="P9864" s="2659"/>
    </row>
    <row r="9865" spans="12:16" s="3107" customFormat="1">
      <c r="L9865" s="3109"/>
      <c r="M9865" s="3109"/>
      <c r="N9865" s="3109"/>
      <c r="P9865" s="2659"/>
    </row>
    <row r="9866" spans="12:16" s="3107" customFormat="1">
      <c r="L9866" s="3109"/>
      <c r="M9866" s="3109"/>
      <c r="N9866" s="3109"/>
      <c r="P9866" s="2659"/>
    </row>
    <row r="9867" spans="12:16" s="3107" customFormat="1">
      <c r="L9867" s="3109"/>
      <c r="M9867" s="3109"/>
      <c r="N9867" s="3109"/>
      <c r="P9867" s="2659"/>
    </row>
    <row r="9868" spans="12:16" s="3107" customFormat="1">
      <c r="L9868" s="3109"/>
      <c r="M9868" s="3109"/>
      <c r="N9868" s="3109"/>
      <c r="P9868" s="2659"/>
    </row>
    <row r="9869" spans="12:16" s="3107" customFormat="1">
      <c r="L9869" s="3109"/>
      <c r="M9869" s="3109"/>
      <c r="N9869" s="3109"/>
      <c r="P9869" s="2659"/>
    </row>
    <row r="9870" spans="12:16" s="3107" customFormat="1">
      <c r="L9870" s="3109"/>
      <c r="M9870" s="3109"/>
      <c r="N9870" s="3109"/>
      <c r="P9870" s="2659"/>
    </row>
    <row r="9871" spans="12:16" s="3107" customFormat="1">
      <c r="L9871" s="3109"/>
      <c r="M9871" s="3109"/>
      <c r="N9871" s="3109"/>
      <c r="P9871" s="2659"/>
    </row>
    <row r="9872" spans="12:16" s="3107" customFormat="1">
      <c r="L9872" s="3109"/>
      <c r="M9872" s="3109"/>
      <c r="N9872" s="3109"/>
      <c r="P9872" s="2659"/>
    </row>
    <row r="9873" spans="12:16" s="3107" customFormat="1">
      <c r="L9873" s="3109"/>
      <c r="M9873" s="3109"/>
      <c r="N9873" s="3109"/>
      <c r="P9873" s="2659"/>
    </row>
    <row r="9874" spans="12:16" s="3107" customFormat="1">
      <c r="L9874" s="3109"/>
      <c r="M9874" s="3109"/>
      <c r="N9874" s="3109"/>
      <c r="P9874" s="2659"/>
    </row>
    <row r="9875" spans="12:16" s="3107" customFormat="1">
      <c r="L9875" s="3109"/>
      <c r="M9875" s="3109"/>
      <c r="N9875" s="3109"/>
      <c r="P9875" s="2659"/>
    </row>
    <row r="9876" spans="12:16" s="3107" customFormat="1">
      <c r="L9876" s="3109"/>
      <c r="M9876" s="3109"/>
      <c r="N9876" s="3109"/>
      <c r="P9876" s="2659"/>
    </row>
    <row r="9877" spans="12:16" s="3107" customFormat="1">
      <c r="L9877" s="3109"/>
      <c r="M9877" s="3109"/>
      <c r="N9877" s="3109"/>
      <c r="P9877" s="2659"/>
    </row>
    <row r="9878" spans="12:16" s="3107" customFormat="1">
      <c r="L9878" s="3109"/>
      <c r="M9878" s="3109"/>
      <c r="N9878" s="3109"/>
      <c r="P9878" s="2659"/>
    </row>
    <row r="9879" spans="12:16" s="3107" customFormat="1">
      <c r="L9879" s="3109"/>
      <c r="M9879" s="3109"/>
      <c r="N9879" s="3109"/>
      <c r="P9879" s="2659"/>
    </row>
    <row r="9880" spans="12:16" s="3107" customFormat="1">
      <c r="L9880" s="3109"/>
      <c r="M9880" s="3109"/>
      <c r="N9880" s="3109"/>
      <c r="P9880" s="2659"/>
    </row>
    <row r="9881" spans="12:16" s="3107" customFormat="1">
      <c r="L9881" s="3109"/>
      <c r="M9881" s="3109"/>
      <c r="N9881" s="3109"/>
      <c r="P9881" s="2659"/>
    </row>
    <row r="9882" spans="12:16" s="3107" customFormat="1">
      <c r="L9882" s="3109"/>
      <c r="M9882" s="3109"/>
      <c r="N9882" s="3109"/>
      <c r="P9882" s="2659"/>
    </row>
    <row r="9883" spans="12:16" s="3107" customFormat="1">
      <c r="L9883" s="3109"/>
      <c r="M9883" s="3109"/>
      <c r="N9883" s="3109"/>
      <c r="P9883" s="2659"/>
    </row>
    <row r="9884" spans="12:16" s="3107" customFormat="1">
      <c r="L9884" s="3109"/>
      <c r="M9884" s="3109"/>
      <c r="N9884" s="3109"/>
      <c r="P9884" s="2659"/>
    </row>
    <row r="9885" spans="12:16" s="3107" customFormat="1">
      <c r="L9885" s="3109"/>
      <c r="M9885" s="3109"/>
      <c r="N9885" s="3109"/>
      <c r="P9885" s="2659"/>
    </row>
    <row r="9886" spans="12:16" s="3107" customFormat="1">
      <c r="L9886" s="3109"/>
      <c r="M9886" s="3109"/>
      <c r="N9886" s="3109"/>
      <c r="P9886" s="2659"/>
    </row>
    <row r="9887" spans="12:16" s="3107" customFormat="1">
      <c r="L9887" s="3109"/>
      <c r="M9887" s="3109"/>
      <c r="N9887" s="3109"/>
      <c r="P9887" s="2659"/>
    </row>
    <row r="9888" spans="12:16" s="3107" customFormat="1">
      <c r="L9888" s="3109"/>
      <c r="M9888" s="3109"/>
      <c r="N9888" s="3109"/>
      <c r="P9888" s="2659"/>
    </row>
    <row r="9889" spans="12:16" s="3107" customFormat="1">
      <c r="L9889" s="3109"/>
      <c r="M9889" s="3109"/>
      <c r="N9889" s="3109"/>
      <c r="P9889" s="2659"/>
    </row>
    <row r="9890" spans="12:16" s="3107" customFormat="1">
      <c r="L9890" s="3109"/>
      <c r="M9890" s="3109"/>
      <c r="N9890" s="3109"/>
      <c r="P9890" s="2659"/>
    </row>
    <row r="9891" spans="12:16" s="3107" customFormat="1">
      <c r="L9891" s="3109"/>
      <c r="M9891" s="3109"/>
      <c r="N9891" s="3109"/>
      <c r="P9891" s="2659"/>
    </row>
    <row r="9892" spans="12:16" s="3107" customFormat="1">
      <c r="L9892" s="3109"/>
      <c r="M9892" s="3109"/>
      <c r="N9892" s="3109"/>
      <c r="P9892" s="2659"/>
    </row>
    <row r="9893" spans="12:16" s="3107" customFormat="1">
      <c r="L9893" s="3109"/>
      <c r="M9893" s="3109"/>
      <c r="N9893" s="3109"/>
      <c r="P9893" s="2659"/>
    </row>
    <row r="9894" spans="12:16" s="3107" customFormat="1">
      <c r="L9894" s="3109"/>
      <c r="M9894" s="3109"/>
      <c r="N9894" s="3109"/>
      <c r="P9894" s="2659"/>
    </row>
    <row r="9895" spans="12:16" s="3107" customFormat="1">
      <c r="L9895" s="3109"/>
      <c r="M9895" s="3109"/>
      <c r="N9895" s="3109"/>
      <c r="P9895" s="2659"/>
    </row>
    <row r="9896" spans="12:16" s="3107" customFormat="1">
      <c r="L9896" s="3109"/>
      <c r="M9896" s="3109"/>
      <c r="N9896" s="3109"/>
      <c r="P9896" s="2659"/>
    </row>
    <row r="9897" spans="12:16" s="3107" customFormat="1">
      <c r="L9897" s="3109"/>
      <c r="M9897" s="3109"/>
      <c r="N9897" s="3109"/>
      <c r="P9897" s="2659"/>
    </row>
    <row r="9898" spans="12:16" s="3107" customFormat="1">
      <c r="L9898" s="3109"/>
      <c r="M9898" s="3109"/>
      <c r="N9898" s="3109"/>
      <c r="P9898" s="2659"/>
    </row>
    <row r="9899" spans="12:16" s="3107" customFormat="1">
      <c r="L9899" s="3109"/>
      <c r="M9899" s="3109"/>
      <c r="N9899" s="3109"/>
      <c r="P9899" s="2659"/>
    </row>
    <row r="9900" spans="12:16" s="3107" customFormat="1">
      <c r="L9900" s="3109"/>
      <c r="M9900" s="3109"/>
      <c r="N9900" s="3109"/>
      <c r="P9900" s="2659"/>
    </row>
    <row r="9901" spans="12:16" s="3107" customFormat="1">
      <c r="L9901" s="3109"/>
      <c r="M9901" s="3109"/>
      <c r="N9901" s="3109"/>
      <c r="P9901" s="2659"/>
    </row>
    <row r="9902" spans="12:16" s="3107" customFormat="1">
      <c r="L9902" s="3109"/>
      <c r="M9902" s="3109"/>
      <c r="N9902" s="3109"/>
      <c r="P9902" s="2659"/>
    </row>
    <row r="9903" spans="12:16" s="3107" customFormat="1">
      <c r="L9903" s="3109"/>
      <c r="M9903" s="3109"/>
      <c r="N9903" s="3109"/>
      <c r="P9903" s="2659"/>
    </row>
    <row r="9904" spans="12:16" s="3107" customFormat="1">
      <c r="L9904" s="3109"/>
      <c r="M9904" s="3109"/>
      <c r="N9904" s="3109"/>
      <c r="P9904" s="2659"/>
    </row>
    <row r="9905" spans="12:16" s="3107" customFormat="1">
      <c r="L9905" s="3109"/>
      <c r="M9905" s="3109"/>
      <c r="N9905" s="3109"/>
      <c r="P9905" s="2659"/>
    </row>
    <row r="9906" spans="12:16" s="3107" customFormat="1">
      <c r="L9906" s="3109"/>
      <c r="M9906" s="3109"/>
      <c r="N9906" s="3109"/>
      <c r="P9906" s="2659"/>
    </row>
    <row r="9907" spans="12:16" s="3107" customFormat="1">
      <c r="L9907" s="3109"/>
      <c r="M9907" s="3109"/>
      <c r="N9907" s="3109"/>
      <c r="P9907" s="2659"/>
    </row>
    <row r="9908" spans="12:16" s="3107" customFormat="1">
      <c r="L9908" s="3109"/>
      <c r="M9908" s="3109"/>
      <c r="N9908" s="3109"/>
      <c r="P9908" s="2659"/>
    </row>
    <row r="9909" spans="12:16" s="3107" customFormat="1">
      <c r="L9909" s="3109"/>
      <c r="M9909" s="3109"/>
      <c r="N9909" s="3109"/>
      <c r="P9909" s="2659"/>
    </row>
    <row r="9910" spans="12:16" s="3107" customFormat="1">
      <c r="L9910" s="3109"/>
      <c r="M9910" s="3109"/>
      <c r="N9910" s="3109"/>
      <c r="P9910" s="2659"/>
    </row>
    <row r="9911" spans="12:16" s="3107" customFormat="1">
      <c r="L9911" s="3109"/>
      <c r="M9911" s="3109"/>
      <c r="N9911" s="3109"/>
      <c r="P9911" s="2659"/>
    </row>
    <row r="9912" spans="12:16" s="3107" customFormat="1">
      <c r="L9912" s="3109"/>
      <c r="M9912" s="3109"/>
      <c r="N9912" s="3109"/>
      <c r="P9912" s="2659"/>
    </row>
    <row r="9913" spans="12:16" s="3107" customFormat="1">
      <c r="L9913" s="3109"/>
      <c r="M9913" s="3109"/>
      <c r="N9913" s="3109"/>
      <c r="P9913" s="2659"/>
    </row>
    <row r="9914" spans="12:16" s="3107" customFormat="1">
      <c r="L9914" s="3109"/>
      <c r="M9914" s="3109"/>
      <c r="N9914" s="3109"/>
      <c r="P9914" s="2659"/>
    </row>
    <row r="9915" spans="12:16" s="3107" customFormat="1">
      <c r="L9915" s="3109"/>
      <c r="M9915" s="3109"/>
      <c r="N9915" s="3109"/>
      <c r="P9915" s="2659"/>
    </row>
    <row r="9916" spans="12:16" s="3107" customFormat="1">
      <c r="L9916" s="3109"/>
      <c r="M9916" s="3109"/>
      <c r="N9916" s="3109"/>
      <c r="P9916" s="2659"/>
    </row>
    <row r="9917" spans="12:16" s="3107" customFormat="1">
      <c r="L9917" s="3109"/>
      <c r="M9917" s="3109"/>
      <c r="N9917" s="3109"/>
      <c r="P9917" s="2659"/>
    </row>
    <row r="9918" spans="12:16" s="3107" customFormat="1">
      <c r="L9918" s="3109"/>
      <c r="M9918" s="3109"/>
      <c r="N9918" s="3109"/>
      <c r="P9918" s="2659"/>
    </row>
    <row r="9919" spans="12:16" s="3107" customFormat="1">
      <c r="L9919" s="3109"/>
      <c r="M9919" s="3109"/>
      <c r="N9919" s="3109"/>
      <c r="P9919" s="2659"/>
    </row>
    <row r="9920" spans="12:16" s="3107" customFormat="1">
      <c r="L9920" s="3109"/>
      <c r="M9920" s="3109"/>
      <c r="N9920" s="3109"/>
      <c r="P9920" s="2659"/>
    </row>
    <row r="9921" spans="12:16" s="3107" customFormat="1">
      <c r="L9921" s="3109"/>
      <c r="M9921" s="3109"/>
      <c r="N9921" s="3109"/>
      <c r="P9921" s="2659"/>
    </row>
    <row r="9922" spans="12:16" s="3107" customFormat="1">
      <c r="L9922" s="3109"/>
      <c r="M9922" s="3109"/>
      <c r="N9922" s="3109"/>
      <c r="P9922" s="2659"/>
    </row>
    <row r="9923" spans="12:16" s="3107" customFormat="1">
      <c r="L9923" s="3109"/>
      <c r="M9923" s="3109"/>
      <c r="N9923" s="3109"/>
      <c r="P9923" s="2659"/>
    </row>
    <row r="9924" spans="12:16" s="3107" customFormat="1">
      <c r="L9924" s="3109"/>
      <c r="M9924" s="3109"/>
      <c r="N9924" s="3109"/>
      <c r="P9924" s="2659"/>
    </row>
    <row r="9925" spans="12:16" s="3107" customFormat="1">
      <c r="L9925" s="3109"/>
      <c r="M9925" s="3109"/>
      <c r="N9925" s="3109"/>
      <c r="P9925" s="2659"/>
    </row>
    <row r="9926" spans="12:16" s="3107" customFormat="1">
      <c r="L9926" s="3109"/>
      <c r="M9926" s="3109"/>
      <c r="N9926" s="3109"/>
      <c r="P9926" s="2659"/>
    </row>
    <row r="9927" spans="12:16" s="3107" customFormat="1">
      <c r="L9927" s="3109"/>
      <c r="M9927" s="3109"/>
      <c r="N9927" s="3109"/>
      <c r="P9927" s="2659"/>
    </row>
    <row r="9928" spans="12:16" s="3107" customFormat="1">
      <c r="L9928" s="3109"/>
      <c r="M9928" s="3109"/>
      <c r="N9928" s="3109"/>
      <c r="P9928" s="2659"/>
    </row>
    <row r="9929" spans="12:16" s="3107" customFormat="1">
      <c r="L9929" s="3109"/>
      <c r="M9929" s="3109"/>
      <c r="N9929" s="3109"/>
      <c r="P9929" s="2659"/>
    </row>
    <row r="9930" spans="12:16" s="3107" customFormat="1">
      <c r="L9930" s="3109"/>
      <c r="M9930" s="3109"/>
      <c r="N9930" s="3109"/>
      <c r="P9930" s="2659"/>
    </row>
    <row r="9931" spans="12:16" s="3107" customFormat="1">
      <c r="L9931" s="3109"/>
      <c r="M9931" s="3109"/>
      <c r="N9931" s="3109"/>
      <c r="P9931" s="2659"/>
    </row>
    <row r="9932" spans="12:16" s="3107" customFormat="1">
      <c r="L9932" s="3109"/>
      <c r="M9932" s="3109"/>
      <c r="N9932" s="3109"/>
      <c r="P9932" s="2659"/>
    </row>
    <row r="9933" spans="12:16" s="3107" customFormat="1">
      <c r="L9933" s="3109"/>
      <c r="M9933" s="3109"/>
      <c r="N9933" s="3109"/>
      <c r="P9933" s="2659"/>
    </row>
    <row r="9934" spans="12:16" s="3107" customFormat="1">
      <c r="L9934" s="3109"/>
      <c r="M9934" s="3109"/>
      <c r="N9934" s="3109"/>
      <c r="P9934" s="2659"/>
    </row>
    <row r="9935" spans="12:16" s="3107" customFormat="1">
      <c r="L9935" s="3109"/>
      <c r="M9935" s="3109"/>
      <c r="N9935" s="3109"/>
      <c r="P9935" s="2659"/>
    </row>
    <row r="9936" spans="12:16" s="3107" customFormat="1">
      <c r="L9936" s="3109"/>
      <c r="M9936" s="3109"/>
      <c r="N9936" s="3109"/>
      <c r="P9936" s="2659"/>
    </row>
    <row r="9937" spans="12:16" s="3107" customFormat="1">
      <c r="L9937" s="3109"/>
      <c r="M9937" s="3109"/>
      <c r="N9937" s="3109"/>
      <c r="P9937" s="2659"/>
    </row>
    <row r="9938" spans="12:16" s="3107" customFormat="1">
      <c r="L9938" s="3109"/>
      <c r="M9938" s="3109"/>
      <c r="N9938" s="3109"/>
      <c r="P9938" s="2659"/>
    </row>
    <row r="9939" spans="12:16" s="3107" customFormat="1">
      <c r="L9939" s="3109"/>
      <c r="M9939" s="3109"/>
      <c r="N9939" s="3109"/>
      <c r="P9939" s="2659"/>
    </row>
    <row r="9940" spans="12:16" s="3107" customFormat="1">
      <c r="L9940" s="3109"/>
      <c r="M9940" s="3109"/>
      <c r="N9940" s="3109"/>
      <c r="P9940" s="2659"/>
    </row>
    <row r="9941" spans="12:16" s="3107" customFormat="1">
      <c r="L9941" s="3109"/>
      <c r="M9941" s="3109"/>
      <c r="N9941" s="3109"/>
      <c r="P9941" s="2659"/>
    </row>
    <row r="9942" spans="12:16" s="3107" customFormat="1">
      <c r="L9942" s="3109"/>
      <c r="M9942" s="3109"/>
      <c r="N9942" s="3109"/>
      <c r="P9942" s="2659"/>
    </row>
    <row r="9943" spans="12:16" s="3107" customFormat="1">
      <c r="L9943" s="3109"/>
      <c r="M9943" s="3109"/>
      <c r="N9943" s="3109"/>
      <c r="P9943" s="2659"/>
    </row>
    <row r="9944" spans="12:16" s="3107" customFormat="1">
      <c r="L9944" s="3109"/>
      <c r="M9944" s="3109"/>
      <c r="N9944" s="3109"/>
      <c r="P9944" s="2659"/>
    </row>
    <row r="9945" spans="12:16" s="3107" customFormat="1">
      <c r="L9945" s="3109"/>
      <c r="M9945" s="3109"/>
      <c r="N9945" s="3109"/>
      <c r="P9945" s="2659"/>
    </row>
    <row r="9946" spans="12:16" s="3107" customFormat="1">
      <c r="L9946" s="3109"/>
      <c r="M9946" s="3109"/>
      <c r="N9946" s="3109"/>
      <c r="P9946" s="2659"/>
    </row>
    <row r="9947" spans="12:16" s="3107" customFormat="1">
      <c r="L9947" s="3109"/>
      <c r="M9947" s="3109"/>
      <c r="N9947" s="3109"/>
      <c r="P9947" s="2659"/>
    </row>
    <row r="9948" spans="12:16" s="3107" customFormat="1">
      <c r="L9948" s="3109"/>
      <c r="M9948" s="3109"/>
      <c r="N9948" s="3109"/>
      <c r="P9948" s="2659"/>
    </row>
    <row r="9949" spans="12:16" s="3107" customFormat="1">
      <c r="L9949" s="3109"/>
      <c r="M9949" s="3109"/>
      <c r="N9949" s="3109"/>
      <c r="P9949" s="2659"/>
    </row>
    <row r="9950" spans="12:16" s="3107" customFormat="1">
      <c r="L9950" s="3109"/>
      <c r="M9950" s="3109"/>
      <c r="N9950" s="3109"/>
      <c r="P9950" s="2659"/>
    </row>
    <row r="9951" spans="12:16" s="3107" customFormat="1">
      <c r="L9951" s="3109"/>
      <c r="M9951" s="3109"/>
      <c r="N9951" s="3109"/>
      <c r="P9951" s="2659"/>
    </row>
    <row r="9952" spans="12:16" s="3107" customFormat="1">
      <c r="L9952" s="3109"/>
      <c r="M9952" s="3109"/>
      <c r="N9952" s="3109"/>
      <c r="P9952" s="2659"/>
    </row>
    <row r="9953" spans="12:16" s="3107" customFormat="1">
      <c r="L9953" s="3109"/>
      <c r="M9953" s="3109"/>
      <c r="N9953" s="3109"/>
      <c r="P9953" s="2659"/>
    </row>
    <row r="9954" spans="12:16" s="3107" customFormat="1">
      <c r="L9954" s="3109"/>
      <c r="M9954" s="3109"/>
      <c r="N9954" s="3109"/>
      <c r="P9954" s="2659"/>
    </row>
    <row r="9955" spans="12:16" s="3107" customFormat="1">
      <c r="L9955" s="3109"/>
      <c r="M9955" s="3109"/>
      <c r="N9955" s="3109"/>
      <c r="P9955" s="2659"/>
    </row>
    <row r="9956" spans="12:16" s="3107" customFormat="1">
      <c r="L9956" s="3109"/>
      <c r="M9956" s="3109"/>
      <c r="N9956" s="3109"/>
      <c r="P9956" s="2659"/>
    </row>
    <row r="9957" spans="12:16" s="3107" customFormat="1">
      <c r="L9957" s="3109"/>
      <c r="M9957" s="3109"/>
      <c r="N9957" s="3109"/>
      <c r="P9957" s="2659"/>
    </row>
    <row r="9958" spans="12:16" s="3107" customFormat="1">
      <c r="L9958" s="3109"/>
      <c r="M9958" s="3109"/>
      <c r="N9958" s="3109"/>
      <c r="P9958" s="2659"/>
    </row>
    <row r="9959" spans="12:16" s="3107" customFormat="1">
      <c r="L9959" s="3109"/>
      <c r="M9959" s="3109"/>
      <c r="N9959" s="3109"/>
      <c r="P9959" s="2659"/>
    </row>
    <row r="9960" spans="12:16" s="3107" customFormat="1">
      <c r="L9960" s="3109"/>
      <c r="M9960" s="3109"/>
      <c r="N9960" s="3109"/>
      <c r="P9960" s="2659"/>
    </row>
    <row r="9961" spans="12:16" s="3107" customFormat="1">
      <c r="L9961" s="3109"/>
      <c r="M9961" s="3109"/>
      <c r="N9961" s="3109"/>
      <c r="P9961" s="2659"/>
    </row>
    <row r="9962" spans="12:16" s="3107" customFormat="1">
      <c r="L9962" s="3109"/>
      <c r="M9962" s="3109"/>
      <c r="N9962" s="3109"/>
      <c r="P9962" s="2659"/>
    </row>
    <row r="9963" spans="12:16" s="3107" customFormat="1">
      <c r="L9963" s="3109"/>
      <c r="M9963" s="3109"/>
      <c r="N9963" s="3109"/>
      <c r="P9963" s="2659"/>
    </row>
    <row r="9964" spans="12:16" s="3107" customFormat="1">
      <c r="L9964" s="3109"/>
      <c r="M9964" s="3109"/>
      <c r="N9964" s="3109"/>
      <c r="P9964" s="2659"/>
    </row>
    <row r="9965" spans="12:16" s="3107" customFormat="1">
      <c r="L9965" s="3109"/>
      <c r="M9965" s="3109"/>
      <c r="N9965" s="3109"/>
      <c r="P9965" s="2659"/>
    </row>
    <row r="9966" spans="12:16" s="3107" customFormat="1">
      <c r="L9966" s="3109"/>
      <c r="M9966" s="3109"/>
      <c r="N9966" s="3109"/>
      <c r="P9966" s="2659"/>
    </row>
    <row r="9967" spans="12:16" s="3107" customFormat="1">
      <c r="L9967" s="3109"/>
      <c r="M9967" s="3109"/>
      <c r="N9967" s="3109"/>
      <c r="P9967" s="2659"/>
    </row>
    <row r="9968" spans="12:16" s="3107" customFormat="1">
      <c r="L9968" s="3109"/>
      <c r="M9968" s="3109"/>
      <c r="N9968" s="3109"/>
      <c r="P9968" s="2659"/>
    </row>
    <row r="9969" spans="12:16" s="3107" customFormat="1">
      <c r="L9969" s="3109"/>
      <c r="M9969" s="3109"/>
      <c r="N9969" s="3109"/>
      <c r="P9969" s="2659"/>
    </row>
    <row r="9970" spans="12:16" s="3107" customFormat="1">
      <c r="L9970" s="3109"/>
      <c r="M9970" s="3109"/>
      <c r="N9970" s="3109"/>
      <c r="P9970" s="2659"/>
    </row>
    <row r="9971" spans="12:16" s="3107" customFormat="1">
      <c r="L9971" s="3109"/>
      <c r="M9971" s="3109"/>
      <c r="N9971" s="3109"/>
      <c r="P9971" s="2659"/>
    </row>
    <row r="9972" spans="12:16" s="3107" customFormat="1">
      <c r="L9972" s="3109"/>
      <c r="M9972" s="3109"/>
      <c r="N9972" s="3109"/>
      <c r="P9972" s="2659"/>
    </row>
    <row r="9973" spans="12:16" s="3107" customFormat="1">
      <c r="L9973" s="3109"/>
      <c r="M9973" s="3109"/>
      <c r="N9973" s="3109"/>
      <c r="P9973" s="2659"/>
    </row>
    <row r="9974" spans="12:16" s="3107" customFormat="1">
      <c r="L9974" s="3109"/>
      <c r="M9974" s="3109"/>
      <c r="N9974" s="3109"/>
      <c r="P9974" s="2659"/>
    </row>
    <row r="9975" spans="12:16" s="3107" customFormat="1">
      <c r="L9975" s="3109"/>
      <c r="M9975" s="3109"/>
      <c r="N9975" s="3109"/>
      <c r="P9975" s="2659"/>
    </row>
    <row r="9976" spans="12:16" s="3107" customFormat="1">
      <c r="L9976" s="3109"/>
      <c r="M9976" s="3109"/>
      <c r="N9976" s="3109"/>
      <c r="P9976" s="2659"/>
    </row>
    <row r="9977" spans="12:16" s="3107" customFormat="1">
      <c r="L9977" s="3109"/>
      <c r="M9977" s="3109"/>
      <c r="N9977" s="3109"/>
      <c r="P9977" s="2659"/>
    </row>
    <row r="9978" spans="12:16" s="3107" customFormat="1">
      <c r="L9978" s="3109"/>
      <c r="M9978" s="3109"/>
      <c r="N9978" s="3109"/>
      <c r="P9978" s="2659"/>
    </row>
    <row r="9979" spans="12:16" s="3107" customFormat="1">
      <c r="L9979" s="3109"/>
      <c r="M9979" s="3109"/>
      <c r="N9979" s="3109"/>
      <c r="P9979" s="2659"/>
    </row>
    <row r="9980" spans="12:16" s="3107" customFormat="1">
      <c r="L9980" s="3109"/>
      <c r="M9980" s="3109"/>
      <c r="N9980" s="3109"/>
      <c r="P9980" s="2659"/>
    </row>
    <row r="9981" spans="12:16" s="3107" customFormat="1">
      <c r="L9981" s="3109"/>
      <c r="M9981" s="3109"/>
      <c r="N9981" s="3109"/>
      <c r="P9981" s="2659"/>
    </row>
    <row r="9982" spans="12:16" s="3107" customFormat="1">
      <c r="L9982" s="3109"/>
      <c r="M9982" s="3109"/>
      <c r="N9982" s="3109"/>
      <c r="P9982" s="2659"/>
    </row>
    <row r="9983" spans="12:16" s="3107" customFormat="1">
      <c r="L9983" s="3109"/>
      <c r="M9983" s="3109"/>
      <c r="N9983" s="3109"/>
      <c r="P9983" s="2659"/>
    </row>
    <row r="9984" spans="12:16" s="3107" customFormat="1">
      <c r="L9984" s="3109"/>
      <c r="M9984" s="3109"/>
      <c r="N9984" s="3109"/>
      <c r="P9984" s="2659"/>
    </row>
    <row r="9985" spans="12:16" s="3107" customFormat="1">
      <c r="L9985" s="3109"/>
      <c r="M9985" s="3109"/>
      <c r="N9985" s="3109"/>
      <c r="P9985" s="2659"/>
    </row>
    <row r="9986" spans="12:16" s="3107" customFormat="1">
      <c r="L9986" s="3109"/>
      <c r="M9986" s="3109"/>
      <c r="N9986" s="3109"/>
      <c r="P9986" s="2659"/>
    </row>
    <row r="9987" spans="12:16" s="3107" customFormat="1">
      <c r="L9987" s="3109"/>
      <c r="M9987" s="3109"/>
      <c r="N9987" s="3109"/>
      <c r="P9987" s="2659"/>
    </row>
    <row r="9988" spans="12:16" s="3107" customFormat="1">
      <c r="L9988" s="3109"/>
      <c r="M9988" s="3109"/>
      <c r="N9988" s="3109"/>
      <c r="P9988" s="2659"/>
    </row>
    <row r="9989" spans="12:16" s="3107" customFormat="1">
      <c r="L9989" s="3109"/>
      <c r="M9989" s="3109"/>
      <c r="N9989" s="3109"/>
      <c r="P9989" s="2659"/>
    </row>
    <row r="9990" spans="12:16" s="3107" customFormat="1">
      <c r="L9990" s="3109"/>
      <c r="M9990" s="3109"/>
      <c r="N9990" s="3109"/>
      <c r="P9990" s="2659"/>
    </row>
    <row r="9991" spans="12:16" s="3107" customFormat="1">
      <c r="L9991" s="3109"/>
      <c r="M9991" s="3109"/>
      <c r="N9991" s="3109"/>
      <c r="P9991" s="2659"/>
    </row>
    <row r="9992" spans="12:16" s="3107" customFormat="1">
      <c r="L9992" s="3109"/>
      <c r="M9992" s="3109"/>
      <c r="N9992" s="3109"/>
      <c r="P9992" s="2659"/>
    </row>
    <row r="9993" spans="12:16" s="3107" customFormat="1">
      <c r="L9993" s="3109"/>
      <c r="M9993" s="3109"/>
      <c r="N9993" s="3109"/>
      <c r="P9993" s="2659"/>
    </row>
    <row r="9994" spans="12:16" s="3107" customFormat="1">
      <c r="L9994" s="3109"/>
      <c r="M9994" s="3109"/>
      <c r="N9994" s="3109"/>
      <c r="P9994" s="2659"/>
    </row>
    <row r="9995" spans="12:16" s="3107" customFormat="1">
      <c r="L9995" s="3109"/>
      <c r="M9995" s="3109"/>
      <c r="N9995" s="3109"/>
      <c r="P9995" s="2659"/>
    </row>
    <row r="9996" spans="12:16" s="3107" customFormat="1">
      <c r="L9996" s="3109"/>
      <c r="M9996" s="3109"/>
      <c r="N9996" s="3109"/>
      <c r="P9996" s="2659"/>
    </row>
    <row r="9997" spans="12:16" s="3107" customFormat="1">
      <c r="L9997" s="3109"/>
      <c r="M9997" s="3109"/>
      <c r="N9997" s="3109"/>
      <c r="P9997" s="2659"/>
    </row>
    <row r="9998" spans="12:16" s="3107" customFormat="1">
      <c r="L9998" s="3109"/>
      <c r="M9998" s="3109"/>
      <c r="N9998" s="3109"/>
      <c r="P9998" s="2659"/>
    </row>
    <row r="9999" spans="12:16" s="3107" customFormat="1">
      <c r="L9999" s="3109"/>
      <c r="M9999" s="3109"/>
      <c r="N9999" s="3109"/>
      <c r="P9999" s="2659"/>
    </row>
    <row r="10000" spans="12:16" s="3107" customFormat="1">
      <c r="L10000" s="3109"/>
      <c r="M10000" s="3109"/>
      <c r="N10000" s="3109"/>
      <c r="P10000" s="2659"/>
    </row>
    <row r="10001" spans="12:16" s="3107" customFormat="1">
      <c r="L10001" s="3109"/>
      <c r="M10001" s="3109"/>
      <c r="N10001" s="3109"/>
      <c r="P10001" s="2659"/>
    </row>
    <row r="10002" spans="12:16" s="3107" customFormat="1">
      <c r="L10002" s="3109"/>
      <c r="M10002" s="3109"/>
      <c r="N10002" s="3109"/>
      <c r="P10002" s="2659"/>
    </row>
    <row r="10003" spans="12:16" s="3107" customFormat="1">
      <c r="L10003" s="3109"/>
      <c r="M10003" s="3109"/>
      <c r="N10003" s="3109"/>
      <c r="P10003" s="2659"/>
    </row>
    <row r="10004" spans="12:16" s="3107" customFormat="1">
      <c r="L10004" s="3109"/>
      <c r="M10004" s="3109"/>
      <c r="N10004" s="3109"/>
      <c r="P10004" s="2659"/>
    </row>
    <row r="10005" spans="12:16" s="3107" customFormat="1">
      <c r="L10005" s="3109"/>
      <c r="M10005" s="3109"/>
      <c r="N10005" s="3109"/>
      <c r="P10005" s="2659"/>
    </row>
    <row r="10006" spans="12:16" s="3107" customFormat="1">
      <c r="L10006" s="3109"/>
      <c r="M10006" s="3109"/>
      <c r="N10006" s="3109"/>
      <c r="P10006" s="2659"/>
    </row>
    <row r="10007" spans="12:16" s="3107" customFormat="1">
      <c r="L10007" s="3109"/>
      <c r="M10007" s="3109"/>
      <c r="N10007" s="3109"/>
      <c r="P10007" s="2659"/>
    </row>
    <row r="10008" spans="12:16" s="3107" customFormat="1">
      <c r="L10008" s="3109"/>
      <c r="M10008" s="3109"/>
      <c r="N10008" s="3109"/>
      <c r="P10008" s="2659"/>
    </row>
    <row r="10009" spans="12:16" s="3107" customFormat="1">
      <c r="L10009" s="3109"/>
      <c r="M10009" s="3109"/>
      <c r="N10009" s="3109"/>
      <c r="P10009" s="2659"/>
    </row>
    <row r="10010" spans="12:16" s="3107" customFormat="1">
      <c r="L10010" s="3109"/>
      <c r="M10010" s="3109"/>
      <c r="N10010" s="3109"/>
      <c r="P10010" s="2659"/>
    </row>
    <row r="10011" spans="12:16" s="3107" customFormat="1">
      <c r="L10011" s="3109"/>
      <c r="M10011" s="3109"/>
      <c r="N10011" s="3109"/>
      <c r="P10011" s="2659"/>
    </row>
    <row r="10012" spans="12:16" s="3107" customFormat="1">
      <c r="L10012" s="3109"/>
      <c r="M10012" s="3109"/>
      <c r="N10012" s="3109"/>
      <c r="P10012" s="2659"/>
    </row>
    <row r="10013" spans="12:16" s="3107" customFormat="1">
      <c r="L10013" s="3109"/>
      <c r="M10013" s="3109"/>
      <c r="N10013" s="3109"/>
      <c r="P10013" s="2659"/>
    </row>
    <row r="10014" spans="12:16" s="3107" customFormat="1">
      <c r="L10014" s="3109"/>
      <c r="M10014" s="3109"/>
      <c r="N10014" s="3109"/>
      <c r="P10014" s="2659"/>
    </row>
    <row r="10015" spans="12:16" s="3107" customFormat="1">
      <c r="L10015" s="3109"/>
      <c r="M10015" s="3109"/>
      <c r="N10015" s="3109"/>
      <c r="P10015" s="2659"/>
    </row>
    <row r="10016" spans="12:16" s="3107" customFormat="1">
      <c r="L10016" s="3109"/>
      <c r="M10016" s="3109"/>
      <c r="N10016" s="3109"/>
      <c r="P10016" s="2659"/>
    </row>
    <row r="10017" spans="12:16" s="3107" customFormat="1">
      <c r="L10017" s="3109"/>
      <c r="M10017" s="3109"/>
      <c r="N10017" s="3109"/>
      <c r="P10017" s="2659"/>
    </row>
    <row r="10018" spans="12:16" s="3107" customFormat="1">
      <c r="L10018" s="3109"/>
      <c r="M10018" s="3109"/>
      <c r="N10018" s="3109"/>
      <c r="P10018" s="2659"/>
    </row>
    <row r="10019" spans="12:16" s="3107" customFormat="1">
      <c r="L10019" s="3109"/>
      <c r="M10019" s="3109"/>
      <c r="N10019" s="3109"/>
      <c r="P10019" s="2659"/>
    </row>
    <row r="10020" spans="12:16" s="3107" customFormat="1">
      <c r="L10020" s="3109"/>
      <c r="M10020" s="3109"/>
      <c r="N10020" s="3109"/>
      <c r="P10020" s="2659"/>
    </row>
    <row r="10021" spans="12:16" s="3107" customFormat="1">
      <c r="L10021" s="3109"/>
      <c r="M10021" s="3109"/>
      <c r="N10021" s="3109"/>
      <c r="P10021" s="2659"/>
    </row>
    <row r="10022" spans="12:16" s="3107" customFormat="1">
      <c r="L10022" s="3109"/>
      <c r="M10022" s="3109"/>
      <c r="N10022" s="3109"/>
      <c r="P10022" s="2659"/>
    </row>
    <row r="10023" spans="12:16" s="3107" customFormat="1">
      <c r="L10023" s="3109"/>
      <c r="M10023" s="3109"/>
      <c r="N10023" s="3109"/>
      <c r="P10023" s="2659"/>
    </row>
    <row r="10024" spans="12:16" s="3107" customFormat="1">
      <c r="L10024" s="3109"/>
      <c r="M10024" s="3109"/>
      <c r="N10024" s="3109"/>
      <c r="P10024" s="2659"/>
    </row>
    <row r="10025" spans="12:16" s="3107" customFormat="1">
      <c r="L10025" s="3109"/>
      <c r="M10025" s="3109"/>
      <c r="N10025" s="3109"/>
      <c r="P10025" s="2659"/>
    </row>
    <row r="10026" spans="12:16" s="3107" customFormat="1">
      <c r="L10026" s="3109"/>
      <c r="M10026" s="3109"/>
      <c r="N10026" s="3109"/>
      <c r="P10026" s="2659"/>
    </row>
    <row r="10027" spans="12:16" s="3107" customFormat="1">
      <c r="L10027" s="3109"/>
      <c r="M10027" s="3109"/>
      <c r="N10027" s="3109"/>
      <c r="P10027" s="2659"/>
    </row>
    <row r="10028" spans="12:16" s="3107" customFormat="1">
      <c r="L10028" s="3109"/>
      <c r="M10028" s="3109"/>
      <c r="N10028" s="3109"/>
      <c r="P10028" s="2659"/>
    </row>
    <row r="10029" spans="12:16" s="3107" customFormat="1">
      <c r="L10029" s="3109"/>
      <c r="M10029" s="3109"/>
      <c r="N10029" s="3109"/>
      <c r="P10029" s="2659"/>
    </row>
    <row r="10030" spans="12:16" s="3107" customFormat="1">
      <c r="L10030" s="3109"/>
      <c r="M10030" s="3109"/>
      <c r="N10030" s="3109"/>
      <c r="P10030" s="2659"/>
    </row>
    <row r="10031" spans="12:16" s="3107" customFormat="1">
      <c r="L10031" s="3109"/>
      <c r="M10031" s="3109"/>
      <c r="N10031" s="3109"/>
      <c r="P10031" s="2659"/>
    </row>
    <row r="10032" spans="12:16" s="3107" customFormat="1">
      <c r="L10032" s="3109"/>
      <c r="M10032" s="3109"/>
      <c r="N10032" s="3109"/>
      <c r="P10032" s="2659"/>
    </row>
    <row r="10033" spans="12:16" s="3107" customFormat="1">
      <c r="L10033" s="3109"/>
      <c r="M10033" s="3109"/>
      <c r="N10033" s="3109"/>
      <c r="P10033" s="2659"/>
    </row>
    <row r="10034" spans="12:16" s="3107" customFormat="1">
      <c r="L10034" s="3109"/>
      <c r="M10034" s="3109"/>
      <c r="N10034" s="3109"/>
      <c r="P10034" s="2659"/>
    </row>
    <row r="10035" spans="12:16" s="3107" customFormat="1">
      <c r="L10035" s="3109"/>
      <c r="M10035" s="3109"/>
      <c r="N10035" s="3109"/>
      <c r="P10035" s="2659"/>
    </row>
    <row r="10036" spans="12:16" s="3107" customFormat="1">
      <c r="L10036" s="3109"/>
      <c r="M10036" s="3109"/>
      <c r="N10036" s="3109"/>
      <c r="P10036" s="2659"/>
    </row>
    <row r="10037" spans="12:16" s="3107" customFormat="1">
      <c r="L10037" s="3109"/>
      <c r="M10037" s="3109"/>
      <c r="N10037" s="3109"/>
      <c r="P10037" s="2659"/>
    </row>
    <row r="10038" spans="12:16" s="3107" customFormat="1">
      <c r="L10038" s="3109"/>
      <c r="M10038" s="3109"/>
      <c r="N10038" s="3109"/>
      <c r="P10038" s="2659"/>
    </row>
    <row r="10039" spans="12:16" s="3107" customFormat="1">
      <c r="L10039" s="3109"/>
      <c r="M10039" s="3109"/>
      <c r="N10039" s="3109"/>
      <c r="P10039" s="2659"/>
    </row>
    <row r="10040" spans="12:16" s="3107" customFormat="1">
      <c r="L10040" s="3109"/>
      <c r="M10040" s="3109"/>
      <c r="N10040" s="3109"/>
      <c r="P10040" s="2659"/>
    </row>
    <row r="10041" spans="12:16" s="3107" customFormat="1">
      <c r="L10041" s="3109"/>
      <c r="M10041" s="3109"/>
      <c r="N10041" s="3109"/>
      <c r="P10041" s="2659"/>
    </row>
    <row r="10042" spans="12:16" s="3107" customFormat="1">
      <c r="L10042" s="3109"/>
      <c r="M10042" s="3109"/>
      <c r="N10042" s="3109"/>
      <c r="P10042" s="2659"/>
    </row>
    <row r="10043" spans="12:16" s="3107" customFormat="1">
      <c r="L10043" s="3109"/>
      <c r="M10043" s="3109"/>
      <c r="N10043" s="3109"/>
      <c r="P10043" s="2659"/>
    </row>
    <row r="10044" spans="12:16" s="3107" customFormat="1">
      <c r="L10044" s="3109"/>
      <c r="M10044" s="3109"/>
      <c r="N10044" s="3109"/>
      <c r="P10044" s="2659"/>
    </row>
    <row r="10045" spans="12:16" s="3107" customFormat="1">
      <c r="L10045" s="3109"/>
      <c r="M10045" s="3109"/>
      <c r="N10045" s="3109"/>
      <c r="P10045" s="2659"/>
    </row>
    <row r="10046" spans="12:16" s="3107" customFormat="1">
      <c r="L10046" s="3109"/>
      <c r="M10046" s="3109"/>
      <c r="N10046" s="3109"/>
      <c r="P10046" s="2659"/>
    </row>
    <row r="10047" spans="12:16" s="3107" customFormat="1">
      <c r="L10047" s="3109"/>
      <c r="M10047" s="3109"/>
      <c r="N10047" s="3109"/>
      <c r="P10047" s="2659"/>
    </row>
    <row r="10048" spans="12:16" s="3107" customFormat="1">
      <c r="L10048" s="3109"/>
      <c r="M10048" s="3109"/>
      <c r="N10048" s="3109"/>
      <c r="P10048" s="2659"/>
    </row>
    <row r="10049" spans="12:16" s="3107" customFormat="1">
      <c r="L10049" s="3109"/>
      <c r="M10049" s="3109"/>
      <c r="N10049" s="3109"/>
      <c r="P10049" s="2659"/>
    </row>
    <row r="10050" spans="12:16" s="3107" customFormat="1">
      <c r="L10050" s="3109"/>
      <c r="M10050" s="3109"/>
      <c r="N10050" s="3109"/>
      <c r="P10050" s="2659"/>
    </row>
    <row r="10051" spans="12:16" s="3107" customFormat="1">
      <c r="L10051" s="3109"/>
      <c r="M10051" s="3109"/>
      <c r="N10051" s="3109"/>
      <c r="P10051" s="2659"/>
    </row>
    <row r="10052" spans="12:16" s="3107" customFormat="1">
      <c r="L10052" s="3109"/>
      <c r="M10052" s="3109"/>
      <c r="N10052" s="3109"/>
      <c r="P10052" s="2659"/>
    </row>
    <row r="10053" spans="12:16" s="3107" customFormat="1">
      <c r="L10053" s="3109"/>
      <c r="M10053" s="3109"/>
      <c r="N10053" s="3109"/>
      <c r="P10053" s="2659"/>
    </row>
    <row r="10054" spans="12:16" s="3107" customFormat="1">
      <c r="L10054" s="3109"/>
      <c r="M10054" s="3109"/>
      <c r="N10054" s="3109"/>
      <c r="P10054" s="2659"/>
    </row>
    <row r="10055" spans="12:16" s="3107" customFormat="1">
      <c r="L10055" s="3109"/>
      <c r="M10055" s="3109"/>
      <c r="N10055" s="3109"/>
      <c r="P10055" s="2659"/>
    </row>
    <row r="10056" spans="12:16" s="3107" customFormat="1">
      <c r="L10056" s="3109"/>
      <c r="M10056" s="3109"/>
      <c r="N10056" s="3109"/>
      <c r="P10056" s="2659"/>
    </row>
    <row r="10057" spans="12:16" s="3107" customFormat="1">
      <c r="L10057" s="3109"/>
      <c r="M10057" s="3109"/>
      <c r="N10057" s="3109"/>
      <c r="P10057" s="2659"/>
    </row>
    <row r="10058" spans="12:16" s="3107" customFormat="1">
      <c r="L10058" s="3109"/>
      <c r="M10058" s="3109"/>
      <c r="N10058" s="3109"/>
      <c r="P10058" s="2659"/>
    </row>
    <row r="10059" spans="12:16" s="3107" customFormat="1">
      <c r="L10059" s="3109"/>
      <c r="M10059" s="3109"/>
      <c r="N10059" s="3109"/>
      <c r="P10059" s="2659"/>
    </row>
    <row r="10060" spans="12:16" s="3107" customFormat="1">
      <c r="L10060" s="3109"/>
      <c r="M10060" s="3109"/>
      <c r="N10060" s="3109"/>
      <c r="P10060" s="2659"/>
    </row>
    <row r="10061" spans="12:16" s="3107" customFormat="1">
      <c r="L10061" s="3109"/>
      <c r="M10061" s="3109"/>
      <c r="N10061" s="3109"/>
      <c r="P10061" s="2659"/>
    </row>
    <row r="10062" spans="12:16" s="3107" customFormat="1">
      <c r="L10062" s="3109"/>
      <c r="M10062" s="3109"/>
      <c r="N10062" s="3109"/>
      <c r="P10062" s="2659"/>
    </row>
    <row r="10063" spans="12:16" s="3107" customFormat="1">
      <c r="L10063" s="3109"/>
      <c r="M10063" s="3109"/>
      <c r="N10063" s="3109"/>
      <c r="P10063" s="2659"/>
    </row>
    <row r="10064" spans="12:16" s="3107" customFormat="1">
      <c r="L10064" s="3109"/>
      <c r="M10064" s="3109"/>
      <c r="N10064" s="3109"/>
      <c r="P10064" s="2659"/>
    </row>
    <row r="10065" spans="12:16" s="3107" customFormat="1">
      <c r="L10065" s="3109"/>
      <c r="M10065" s="3109"/>
      <c r="N10065" s="3109"/>
      <c r="P10065" s="2659"/>
    </row>
    <row r="10066" spans="12:16" s="3107" customFormat="1">
      <c r="L10066" s="3109"/>
      <c r="M10066" s="3109"/>
      <c r="N10066" s="3109"/>
      <c r="P10066" s="2659"/>
    </row>
    <row r="10067" spans="12:16" s="3107" customFormat="1">
      <c r="L10067" s="3109"/>
      <c r="M10067" s="3109"/>
      <c r="N10067" s="3109"/>
      <c r="P10067" s="2659"/>
    </row>
    <row r="10068" spans="12:16" s="3107" customFormat="1">
      <c r="L10068" s="3109"/>
      <c r="M10068" s="3109"/>
      <c r="N10068" s="3109"/>
      <c r="P10068" s="2659"/>
    </row>
    <row r="10069" spans="12:16" s="3107" customFormat="1">
      <c r="L10069" s="3109"/>
      <c r="M10069" s="3109"/>
      <c r="N10069" s="3109"/>
      <c r="P10069" s="2659"/>
    </row>
    <row r="10070" spans="12:16" s="3107" customFormat="1">
      <c r="L10070" s="3109"/>
      <c r="M10070" s="3109"/>
      <c r="N10070" s="3109"/>
      <c r="P10070" s="2659"/>
    </row>
    <row r="10071" spans="12:16" s="3107" customFormat="1">
      <c r="L10071" s="3109"/>
      <c r="M10071" s="3109"/>
      <c r="N10071" s="3109"/>
      <c r="P10071" s="2659"/>
    </row>
    <row r="10072" spans="12:16" s="3107" customFormat="1">
      <c r="L10072" s="3109"/>
      <c r="M10072" s="3109"/>
      <c r="N10072" s="3109"/>
      <c r="P10072" s="2659"/>
    </row>
    <row r="10073" spans="12:16" s="3107" customFormat="1">
      <c r="L10073" s="3109"/>
      <c r="M10073" s="3109"/>
      <c r="N10073" s="3109"/>
      <c r="P10073" s="2659"/>
    </row>
    <row r="10074" spans="12:16" s="3107" customFormat="1">
      <c r="L10074" s="3109"/>
      <c r="M10074" s="3109"/>
      <c r="N10074" s="3109"/>
      <c r="P10074" s="2659"/>
    </row>
    <row r="10075" spans="12:16" s="3107" customFormat="1">
      <c r="L10075" s="3109"/>
      <c r="M10075" s="3109"/>
      <c r="N10075" s="3109"/>
      <c r="P10075" s="2659"/>
    </row>
    <row r="10076" spans="12:16" s="3107" customFormat="1">
      <c r="L10076" s="3109"/>
      <c r="M10076" s="3109"/>
      <c r="N10076" s="3109"/>
      <c r="P10076" s="2659"/>
    </row>
    <row r="10077" spans="12:16" s="3107" customFormat="1">
      <c r="L10077" s="3109"/>
      <c r="M10077" s="3109"/>
      <c r="N10077" s="3109"/>
      <c r="P10077" s="2659"/>
    </row>
    <row r="10078" spans="12:16" s="3107" customFormat="1">
      <c r="L10078" s="3109"/>
      <c r="M10078" s="3109"/>
      <c r="N10078" s="3109"/>
      <c r="P10078" s="2659"/>
    </row>
    <row r="10079" spans="12:16" s="3107" customFormat="1">
      <c r="L10079" s="3109"/>
      <c r="M10079" s="3109"/>
      <c r="N10079" s="3109"/>
      <c r="P10079" s="2659"/>
    </row>
    <row r="10080" spans="12:16" s="3107" customFormat="1">
      <c r="L10080" s="3109"/>
      <c r="M10080" s="3109"/>
      <c r="N10080" s="3109"/>
      <c r="P10080" s="2659"/>
    </row>
    <row r="10081" spans="12:16" s="3107" customFormat="1">
      <c r="L10081" s="3109"/>
      <c r="M10081" s="3109"/>
      <c r="N10081" s="3109"/>
      <c r="P10081" s="2659"/>
    </row>
    <row r="10082" spans="12:16" s="3107" customFormat="1">
      <c r="L10082" s="3109"/>
      <c r="M10082" s="3109"/>
      <c r="N10082" s="3109"/>
      <c r="P10082" s="2659"/>
    </row>
    <row r="10083" spans="12:16" s="3107" customFormat="1">
      <c r="L10083" s="3109"/>
      <c r="M10083" s="3109"/>
      <c r="N10083" s="3109"/>
      <c r="P10083" s="2659"/>
    </row>
    <row r="10084" spans="12:16" s="3107" customFormat="1">
      <c r="L10084" s="3109"/>
      <c r="M10084" s="3109"/>
      <c r="N10084" s="3109"/>
      <c r="P10084" s="2659"/>
    </row>
    <row r="10085" spans="12:16" s="3107" customFormat="1">
      <c r="L10085" s="3109"/>
      <c r="M10085" s="3109"/>
      <c r="N10085" s="3109"/>
      <c r="P10085" s="2659"/>
    </row>
    <row r="10086" spans="12:16" s="3107" customFormat="1">
      <c r="L10086" s="3109"/>
      <c r="M10086" s="3109"/>
      <c r="N10086" s="3109"/>
      <c r="P10086" s="2659"/>
    </row>
    <row r="10087" spans="12:16" s="3107" customFormat="1">
      <c r="L10087" s="3109"/>
      <c r="M10087" s="3109"/>
      <c r="N10087" s="3109"/>
      <c r="P10087" s="2659"/>
    </row>
    <row r="10088" spans="12:16" s="3107" customFormat="1">
      <c r="L10088" s="3109"/>
      <c r="M10088" s="3109"/>
      <c r="N10088" s="3109"/>
      <c r="P10088" s="2659"/>
    </row>
    <row r="10089" spans="12:16" s="3107" customFormat="1">
      <c r="L10089" s="3109"/>
      <c r="M10089" s="3109"/>
      <c r="N10089" s="3109"/>
      <c r="P10089" s="2659"/>
    </row>
    <row r="10090" spans="12:16" s="3107" customFormat="1">
      <c r="L10090" s="3109"/>
      <c r="M10090" s="3109"/>
      <c r="N10090" s="3109"/>
      <c r="P10090" s="2659"/>
    </row>
    <row r="10091" spans="12:16" s="3107" customFormat="1">
      <c r="L10091" s="3109"/>
      <c r="M10091" s="3109"/>
      <c r="N10091" s="3109"/>
      <c r="P10091" s="2659"/>
    </row>
    <row r="10092" spans="12:16" s="3107" customFormat="1">
      <c r="L10092" s="3109"/>
      <c r="M10092" s="3109"/>
      <c r="N10092" s="3109"/>
      <c r="P10092" s="2659"/>
    </row>
    <row r="10093" spans="12:16" s="3107" customFormat="1">
      <c r="L10093" s="3109"/>
      <c r="M10093" s="3109"/>
      <c r="N10093" s="3109"/>
      <c r="P10093" s="2659"/>
    </row>
    <row r="10094" spans="12:16" s="3107" customFormat="1">
      <c r="L10094" s="3109"/>
      <c r="M10094" s="3109"/>
      <c r="N10094" s="3109"/>
      <c r="P10094" s="2659"/>
    </row>
    <row r="10095" spans="12:16" s="3107" customFormat="1">
      <c r="L10095" s="3109"/>
      <c r="M10095" s="3109"/>
      <c r="N10095" s="3109"/>
      <c r="P10095" s="2659"/>
    </row>
    <row r="10096" spans="12:16" s="3107" customFormat="1">
      <c r="L10096" s="3109"/>
      <c r="M10096" s="3109"/>
      <c r="N10096" s="3109"/>
      <c r="P10096" s="2659"/>
    </row>
    <row r="10097" spans="12:16" s="3107" customFormat="1">
      <c r="L10097" s="3109"/>
      <c r="M10097" s="3109"/>
      <c r="N10097" s="3109"/>
      <c r="P10097" s="2659"/>
    </row>
    <row r="10098" spans="12:16" s="3107" customFormat="1">
      <c r="L10098" s="3109"/>
      <c r="M10098" s="3109"/>
      <c r="N10098" s="3109"/>
      <c r="P10098" s="2659"/>
    </row>
    <row r="10099" spans="12:16" s="3107" customFormat="1">
      <c r="L10099" s="3109"/>
      <c r="M10099" s="3109"/>
      <c r="N10099" s="3109"/>
      <c r="P10099" s="2659"/>
    </row>
    <row r="10100" spans="12:16" s="3107" customFormat="1">
      <c r="L10100" s="3109"/>
      <c r="M10100" s="3109"/>
      <c r="N10100" s="3109"/>
      <c r="P10100" s="2659"/>
    </row>
    <row r="10101" spans="12:16" s="3107" customFormat="1">
      <c r="L10101" s="3109"/>
      <c r="M10101" s="3109"/>
      <c r="N10101" s="3109"/>
      <c r="P10101" s="2659"/>
    </row>
    <row r="10102" spans="12:16" s="3107" customFormat="1">
      <c r="L10102" s="3109"/>
      <c r="M10102" s="3109"/>
      <c r="N10102" s="3109"/>
      <c r="P10102" s="2659"/>
    </row>
    <row r="10103" spans="12:16" s="3107" customFormat="1">
      <c r="L10103" s="3109"/>
      <c r="M10103" s="3109"/>
      <c r="N10103" s="3109"/>
      <c r="P10103" s="2659"/>
    </row>
    <row r="10104" spans="12:16" s="3107" customFormat="1">
      <c r="L10104" s="3109"/>
      <c r="M10104" s="3109"/>
      <c r="N10104" s="3109"/>
      <c r="P10104" s="2659"/>
    </row>
    <row r="10105" spans="12:16" s="3107" customFormat="1">
      <c r="L10105" s="3109"/>
      <c r="M10105" s="3109"/>
      <c r="N10105" s="3109"/>
      <c r="P10105" s="2659"/>
    </row>
    <row r="10106" spans="12:16" s="3107" customFormat="1">
      <c r="L10106" s="3109"/>
      <c r="M10106" s="3109"/>
      <c r="N10106" s="3109"/>
      <c r="P10106" s="2659"/>
    </row>
    <row r="10107" spans="12:16" s="3107" customFormat="1">
      <c r="L10107" s="3109"/>
      <c r="M10107" s="3109"/>
      <c r="N10107" s="3109"/>
      <c r="P10107" s="2659"/>
    </row>
    <row r="10108" spans="12:16" s="3107" customFormat="1">
      <c r="L10108" s="3109"/>
      <c r="M10108" s="3109"/>
      <c r="N10108" s="3109"/>
      <c r="P10108" s="2659"/>
    </row>
    <row r="10109" spans="12:16" s="3107" customFormat="1">
      <c r="L10109" s="3109"/>
      <c r="M10109" s="3109"/>
      <c r="N10109" s="3109"/>
      <c r="P10109" s="2659"/>
    </row>
    <row r="10110" spans="12:16" s="3107" customFormat="1">
      <c r="L10110" s="3109"/>
      <c r="M10110" s="3109"/>
      <c r="N10110" s="3109"/>
      <c r="P10110" s="2659"/>
    </row>
    <row r="10111" spans="12:16" s="3107" customFormat="1">
      <c r="L10111" s="3109"/>
      <c r="M10111" s="3109"/>
      <c r="N10111" s="3109"/>
      <c r="P10111" s="2659"/>
    </row>
    <row r="10112" spans="12:16" s="3107" customFormat="1">
      <c r="L10112" s="3109"/>
      <c r="M10112" s="3109"/>
      <c r="N10112" s="3109"/>
      <c r="P10112" s="2659"/>
    </row>
    <row r="10113" spans="12:16" s="3107" customFormat="1">
      <c r="L10113" s="3109"/>
      <c r="M10113" s="3109"/>
      <c r="N10113" s="3109"/>
      <c r="P10113" s="2659"/>
    </row>
    <row r="10114" spans="12:16" s="3107" customFormat="1">
      <c r="L10114" s="3109"/>
      <c r="M10114" s="3109"/>
      <c r="N10114" s="3109"/>
      <c r="P10114" s="2659"/>
    </row>
    <row r="10115" spans="12:16" s="3107" customFormat="1">
      <c r="L10115" s="3109"/>
      <c r="M10115" s="3109"/>
      <c r="N10115" s="3109"/>
      <c r="P10115" s="2659"/>
    </row>
    <row r="10116" spans="12:16" s="3107" customFormat="1">
      <c r="L10116" s="3109"/>
      <c r="M10116" s="3109"/>
      <c r="N10116" s="3109"/>
      <c r="P10116" s="2659"/>
    </row>
    <row r="10117" spans="12:16" s="3107" customFormat="1">
      <c r="L10117" s="3109"/>
      <c r="M10117" s="3109"/>
      <c r="N10117" s="3109"/>
      <c r="P10117" s="2659"/>
    </row>
    <row r="10118" spans="12:16" s="3107" customFormat="1">
      <c r="L10118" s="3109"/>
      <c r="M10118" s="3109"/>
      <c r="N10118" s="3109"/>
      <c r="P10118" s="2659"/>
    </row>
    <row r="10119" spans="12:16" s="3107" customFormat="1">
      <c r="L10119" s="3109"/>
      <c r="M10119" s="3109"/>
      <c r="N10119" s="3109"/>
      <c r="P10119" s="2659"/>
    </row>
    <row r="10120" spans="12:16" s="3107" customFormat="1">
      <c r="L10120" s="3109"/>
      <c r="M10120" s="3109"/>
      <c r="N10120" s="3109"/>
      <c r="P10120" s="2659"/>
    </row>
    <row r="10121" spans="12:16" s="3107" customFormat="1">
      <c r="L10121" s="3109"/>
      <c r="M10121" s="3109"/>
      <c r="N10121" s="3109"/>
      <c r="P10121" s="2659"/>
    </row>
    <row r="10122" spans="12:16" s="3107" customFormat="1">
      <c r="L10122" s="3109"/>
      <c r="M10122" s="3109"/>
      <c r="N10122" s="3109"/>
      <c r="P10122" s="2659"/>
    </row>
    <row r="10123" spans="12:16" s="3107" customFormat="1">
      <c r="L10123" s="3109"/>
      <c r="M10123" s="3109"/>
      <c r="N10123" s="3109"/>
      <c r="P10123" s="2659"/>
    </row>
    <row r="10124" spans="12:16" s="3107" customFormat="1">
      <c r="L10124" s="3109"/>
      <c r="M10124" s="3109"/>
      <c r="N10124" s="3109"/>
      <c r="P10124" s="2659"/>
    </row>
    <row r="10125" spans="12:16" s="3107" customFormat="1">
      <c r="L10125" s="3109"/>
      <c r="M10125" s="3109"/>
      <c r="N10125" s="3109"/>
      <c r="P10125" s="2659"/>
    </row>
    <row r="10126" spans="12:16" s="3107" customFormat="1">
      <c r="L10126" s="3109"/>
      <c r="M10126" s="3109"/>
      <c r="N10126" s="3109"/>
      <c r="P10126" s="2659"/>
    </row>
    <row r="10127" spans="12:16" s="3107" customFormat="1">
      <c r="L10127" s="3109"/>
      <c r="M10127" s="3109"/>
      <c r="N10127" s="3109"/>
      <c r="P10127" s="2659"/>
    </row>
    <row r="10128" spans="12:16" s="3107" customFormat="1">
      <c r="L10128" s="3109"/>
      <c r="M10128" s="3109"/>
      <c r="N10128" s="3109"/>
      <c r="P10128" s="2659"/>
    </row>
    <row r="10129" spans="12:16" s="3107" customFormat="1">
      <c r="L10129" s="3109"/>
      <c r="M10129" s="3109"/>
      <c r="N10129" s="3109"/>
      <c r="P10129" s="2659"/>
    </row>
    <row r="10130" spans="12:16" s="3107" customFormat="1">
      <c r="L10130" s="3109"/>
      <c r="M10130" s="3109"/>
      <c r="N10130" s="3109"/>
      <c r="P10130" s="2659"/>
    </row>
    <row r="10131" spans="12:16" s="3107" customFormat="1">
      <c r="L10131" s="3109"/>
      <c r="M10131" s="3109"/>
      <c r="N10131" s="3109"/>
      <c r="P10131" s="2659"/>
    </row>
    <row r="10132" spans="12:16" s="3107" customFormat="1">
      <c r="L10132" s="3109"/>
      <c r="M10132" s="3109"/>
      <c r="N10132" s="3109"/>
      <c r="P10132" s="2659"/>
    </row>
    <row r="10133" spans="12:16" s="3107" customFormat="1">
      <c r="L10133" s="3109"/>
      <c r="M10133" s="3109"/>
      <c r="N10133" s="3109"/>
      <c r="P10133" s="2659"/>
    </row>
    <row r="10134" spans="12:16" s="3107" customFormat="1">
      <c r="L10134" s="3109"/>
      <c r="M10134" s="3109"/>
      <c r="N10134" s="3109"/>
      <c r="P10134" s="2659"/>
    </row>
    <row r="10135" spans="12:16" s="3107" customFormat="1">
      <c r="L10135" s="3109"/>
      <c r="M10135" s="3109"/>
      <c r="N10135" s="3109"/>
      <c r="P10135" s="2659"/>
    </row>
    <row r="10136" spans="12:16" s="3107" customFormat="1">
      <c r="L10136" s="3109"/>
      <c r="M10136" s="3109"/>
      <c r="N10136" s="3109"/>
      <c r="P10136" s="2659"/>
    </row>
    <row r="10137" spans="12:16" s="3107" customFormat="1">
      <c r="L10137" s="3109"/>
      <c r="M10137" s="3109"/>
      <c r="N10137" s="3109"/>
      <c r="P10137" s="2659"/>
    </row>
    <row r="10138" spans="12:16" s="3107" customFormat="1">
      <c r="L10138" s="3109"/>
      <c r="M10138" s="3109"/>
      <c r="N10138" s="3109"/>
      <c r="P10138" s="2659"/>
    </row>
    <row r="10139" spans="12:16" s="3107" customFormat="1">
      <c r="L10139" s="3109"/>
      <c r="M10139" s="3109"/>
      <c r="N10139" s="3109"/>
      <c r="P10139" s="2659"/>
    </row>
    <row r="10140" spans="12:16" s="3107" customFormat="1">
      <c r="L10140" s="3109"/>
      <c r="M10140" s="3109"/>
      <c r="N10140" s="3109"/>
      <c r="P10140" s="2659"/>
    </row>
    <row r="10141" spans="12:16" s="3107" customFormat="1">
      <c r="L10141" s="3109"/>
      <c r="M10141" s="3109"/>
      <c r="N10141" s="3109"/>
      <c r="P10141" s="2659"/>
    </row>
    <row r="10142" spans="12:16" s="3107" customFormat="1">
      <c r="L10142" s="3109"/>
      <c r="M10142" s="3109"/>
      <c r="N10142" s="3109"/>
      <c r="P10142" s="2659"/>
    </row>
    <row r="10143" spans="12:16" s="3107" customFormat="1">
      <c r="L10143" s="3109"/>
      <c r="M10143" s="3109"/>
      <c r="N10143" s="3109"/>
      <c r="P10143" s="2659"/>
    </row>
    <row r="10144" spans="12:16" s="3107" customFormat="1">
      <c r="L10144" s="3109"/>
      <c r="M10144" s="3109"/>
      <c r="N10144" s="3109"/>
      <c r="P10144" s="2659"/>
    </row>
    <row r="10145" spans="12:16" s="3107" customFormat="1">
      <c r="L10145" s="3109"/>
      <c r="M10145" s="3109"/>
      <c r="N10145" s="3109"/>
      <c r="P10145" s="2659"/>
    </row>
    <row r="10146" spans="12:16" s="3107" customFormat="1">
      <c r="L10146" s="3109"/>
      <c r="M10146" s="3109"/>
      <c r="N10146" s="3109"/>
      <c r="P10146" s="2659"/>
    </row>
    <row r="10147" spans="12:16" s="3107" customFormat="1">
      <c r="L10147" s="3109"/>
      <c r="M10147" s="3109"/>
      <c r="N10147" s="3109"/>
      <c r="P10147" s="2659"/>
    </row>
    <row r="10148" spans="12:16" s="3107" customFormat="1">
      <c r="L10148" s="3109"/>
      <c r="M10148" s="3109"/>
      <c r="N10148" s="3109"/>
      <c r="P10148" s="2659"/>
    </row>
    <row r="10149" spans="12:16" s="3107" customFormat="1">
      <c r="L10149" s="3109"/>
      <c r="M10149" s="3109"/>
      <c r="N10149" s="3109"/>
      <c r="P10149" s="2659"/>
    </row>
    <row r="10150" spans="12:16" s="3107" customFormat="1">
      <c r="L10150" s="3109"/>
      <c r="M10150" s="3109"/>
      <c r="N10150" s="3109"/>
      <c r="P10150" s="2659"/>
    </row>
    <row r="10151" spans="12:16" s="3107" customFormat="1">
      <c r="L10151" s="3109"/>
      <c r="M10151" s="3109"/>
      <c r="N10151" s="3109"/>
      <c r="P10151" s="2659"/>
    </row>
    <row r="10152" spans="12:16" s="3107" customFormat="1">
      <c r="L10152" s="3109"/>
      <c r="M10152" s="3109"/>
      <c r="N10152" s="3109"/>
      <c r="P10152" s="2659"/>
    </row>
    <row r="10153" spans="12:16" s="3107" customFormat="1">
      <c r="L10153" s="3109"/>
      <c r="M10153" s="3109"/>
      <c r="N10153" s="3109"/>
      <c r="P10153" s="2659"/>
    </row>
    <row r="10154" spans="12:16" s="3107" customFormat="1">
      <c r="L10154" s="3109"/>
      <c r="M10154" s="3109"/>
      <c r="N10154" s="3109"/>
      <c r="P10154" s="2659"/>
    </row>
    <row r="10155" spans="12:16" s="3107" customFormat="1">
      <c r="L10155" s="3109"/>
      <c r="M10155" s="3109"/>
      <c r="N10155" s="3109"/>
      <c r="P10155" s="2659"/>
    </row>
    <row r="10156" spans="12:16" s="3107" customFormat="1">
      <c r="L10156" s="3109"/>
      <c r="M10156" s="3109"/>
      <c r="N10156" s="3109"/>
      <c r="P10156" s="2659"/>
    </row>
    <row r="10157" spans="12:16" s="3107" customFormat="1">
      <c r="L10157" s="3109"/>
      <c r="M10157" s="3109"/>
      <c r="N10157" s="3109"/>
      <c r="P10157" s="2659"/>
    </row>
    <row r="10158" spans="12:16" s="3107" customFormat="1">
      <c r="L10158" s="3109"/>
      <c r="M10158" s="3109"/>
      <c r="N10158" s="3109"/>
      <c r="P10158" s="2659"/>
    </row>
    <row r="10159" spans="12:16" s="3107" customFormat="1">
      <c r="L10159" s="3109"/>
      <c r="M10159" s="3109"/>
      <c r="N10159" s="3109"/>
      <c r="P10159" s="2659"/>
    </row>
    <row r="10160" spans="12:16" s="3107" customFormat="1">
      <c r="L10160" s="3109"/>
      <c r="M10160" s="3109"/>
      <c r="N10160" s="3109"/>
      <c r="P10160" s="2659"/>
    </row>
    <row r="10161" spans="12:16" s="3107" customFormat="1">
      <c r="L10161" s="3109"/>
      <c r="M10161" s="3109"/>
      <c r="N10161" s="3109"/>
      <c r="P10161" s="2659"/>
    </row>
    <row r="10162" spans="12:16" s="3107" customFormat="1">
      <c r="L10162" s="3109"/>
      <c r="M10162" s="3109"/>
      <c r="N10162" s="3109"/>
      <c r="P10162" s="2659"/>
    </row>
    <row r="10163" spans="12:16" s="3107" customFormat="1">
      <c r="L10163" s="3109"/>
      <c r="M10163" s="3109"/>
      <c r="N10163" s="3109"/>
      <c r="P10163" s="2659"/>
    </row>
    <row r="10164" spans="12:16" s="3107" customFormat="1">
      <c r="L10164" s="3109"/>
      <c r="M10164" s="3109"/>
      <c r="N10164" s="3109"/>
      <c r="P10164" s="2659"/>
    </row>
    <row r="10165" spans="12:16" s="3107" customFormat="1">
      <c r="L10165" s="3109"/>
      <c r="M10165" s="3109"/>
      <c r="N10165" s="3109"/>
      <c r="P10165" s="2659"/>
    </row>
    <row r="10166" spans="12:16" s="3107" customFormat="1">
      <c r="L10166" s="3109"/>
      <c r="M10166" s="3109"/>
      <c r="N10166" s="3109"/>
      <c r="P10166" s="2659"/>
    </row>
    <row r="10167" spans="12:16" s="3107" customFormat="1">
      <c r="L10167" s="3109"/>
      <c r="M10167" s="3109"/>
      <c r="N10167" s="3109"/>
      <c r="P10167" s="2659"/>
    </row>
    <row r="10168" spans="12:16" s="3107" customFormat="1">
      <c r="L10168" s="3109"/>
      <c r="M10168" s="3109"/>
      <c r="N10168" s="3109"/>
      <c r="P10168" s="2659"/>
    </row>
    <row r="10169" spans="12:16" s="3107" customFormat="1">
      <c r="L10169" s="3109"/>
      <c r="M10169" s="3109"/>
      <c r="N10169" s="3109"/>
      <c r="P10169" s="2659"/>
    </row>
    <row r="10170" spans="12:16" s="3107" customFormat="1">
      <c r="L10170" s="3109"/>
      <c r="M10170" s="3109"/>
      <c r="N10170" s="3109"/>
      <c r="P10170" s="2659"/>
    </row>
    <row r="10171" spans="12:16" s="3107" customFormat="1">
      <c r="L10171" s="3109"/>
      <c r="M10171" s="3109"/>
      <c r="N10171" s="3109"/>
      <c r="P10171" s="2659"/>
    </row>
    <row r="10172" spans="12:16" s="3107" customFormat="1">
      <c r="L10172" s="3109"/>
      <c r="M10172" s="3109"/>
      <c r="N10172" s="3109"/>
      <c r="P10172" s="2659"/>
    </row>
    <row r="10173" spans="12:16" s="3107" customFormat="1">
      <c r="L10173" s="3109"/>
      <c r="M10173" s="3109"/>
      <c r="N10173" s="3109"/>
      <c r="P10173" s="2659"/>
    </row>
    <row r="10174" spans="12:16" s="3107" customFormat="1">
      <c r="L10174" s="3109"/>
      <c r="M10174" s="3109"/>
      <c r="N10174" s="3109"/>
      <c r="P10174" s="2659"/>
    </row>
    <row r="10175" spans="12:16" s="3107" customFormat="1">
      <c r="L10175" s="3109"/>
      <c r="M10175" s="3109"/>
      <c r="N10175" s="3109"/>
      <c r="P10175" s="2659"/>
    </row>
    <row r="10176" spans="12:16" s="3107" customFormat="1">
      <c r="L10176" s="3109"/>
      <c r="M10176" s="3109"/>
      <c r="N10176" s="3109"/>
      <c r="P10176" s="2659"/>
    </row>
    <row r="10177" spans="12:16" s="3107" customFormat="1">
      <c r="L10177" s="3109"/>
      <c r="M10177" s="3109"/>
      <c r="N10177" s="3109"/>
      <c r="P10177" s="2659"/>
    </row>
    <row r="10178" spans="12:16" s="3107" customFormat="1">
      <c r="L10178" s="3109"/>
      <c r="M10178" s="3109"/>
      <c r="N10178" s="3109"/>
      <c r="P10178" s="2659"/>
    </row>
    <row r="10179" spans="12:16" s="3107" customFormat="1">
      <c r="L10179" s="3109"/>
      <c r="M10179" s="3109"/>
      <c r="N10179" s="3109"/>
      <c r="P10179" s="2659"/>
    </row>
    <row r="10180" spans="12:16" s="3107" customFormat="1">
      <c r="L10180" s="3109"/>
      <c r="M10180" s="3109"/>
      <c r="N10180" s="3109"/>
      <c r="P10180" s="2659"/>
    </row>
    <row r="10181" spans="12:16" s="3107" customFormat="1">
      <c r="L10181" s="3109"/>
      <c r="M10181" s="3109"/>
      <c r="N10181" s="3109"/>
      <c r="P10181" s="2659"/>
    </row>
    <row r="10182" spans="12:16" s="3107" customFormat="1">
      <c r="L10182" s="3109"/>
      <c r="M10182" s="3109"/>
      <c r="N10182" s="3109"/>
      <c r="P10182" s="2659"/>
    </row>
    <row r="10183" spans="12:16" s="3107" customFormat="1">
      <c r="L10183" s="3109"/>
      <c r="M10183" s="3109"/>
      <c r="N10183" s="3109"/>
      <c r="P10183" s="2659"/>
    </row>
    <row r="10184" spans="12:16" s="3107" customFormat="1">
      <c r="L10184" s="3109"/>
      <c r="M10184" s="3109"/>
      <c r="N10184" s="3109"/>
      <c r="P10184" s="2659"/>
    </row>
    <row r="10185" spans="12:16" s="3107" customFormat="1">
      <c r="L10185" s="3109"/>
      <c r="M10185" s="3109"/>
      <c r="N10185" s="3109"/>
      <c r="P10185" s="2659"/>
    </row>
    <row r="10186" spans="12:16" s="3107" customFormat="1">
      <c r="L10186" s="3109"/>
      <c r="M10186" s="3109"/>
      <c r="N10186" s="3109"/>
      <c r="P10186" s="2659"/>
    </row>
    <row r="10187" spans="12:16" s="3107" customFormat="1">
      <c r="L10187" s="3109"/>
      <c r="M10187" s="3109"/>
      <c r="N10187" s="3109"/>
      <c r="P10187" s="2659"/>
    </row>
    <row r="10188" spans="12:16" s="3107" customFormat="1">
      <c r="L10188" s="3109"/>
      <c r="M10188" s="3109"/>
      <c r="N10188" s="3109"/>
      <c r="P10188" s="2659"/>
    </row>
    <row r="10189" spans="12:16" s="3107" customFormat="1">
      <c r="L10189" s="3109"/>
      <c r="M10189" s="3109"/>
      <c r="N10189" s="3109"/>
      <c r="P10189" s="2659"/>
    </row>
    <row r="10190" spans="12:16" s="3107" customFormat="1">
      <c r="L10190" s="3109"/>
      <c r="M10190" s="3109"/>
      <c r="N10190" s="3109"/>
      <c r="P10190" s="2659"/>
    </row>
    <row r="10191" spans="12:16" s="3107" customFormat="1">
      <c r="L10191" s="3109"/>
      <c r="M10191" s="3109"/>
      <c r="N10191" s="3109"/>
      <c r="P10191" s="2659"/>
    </row>
    <row r="10192" spans="12:16" s="3107" customFormat="1">
      <c r="L10192" s="3109"/>
      <c r="M10192" s="3109"/>
      <c r="N10192" s="3109"/>
      <c r="P10192" s="2659"/>
    </row>
    <row r="10193" spans="12:16" s="3107" customFormat="1">
      <c r="L10193" s="3109"/>
      <c r="M10193" s="3109"/>
      <c r="N10193" s="3109"/>
      <c r="P10193" s="2659"/>
    </row>
    <row r="10194" spans="12:16" s="3107" customFormat="1">
      <c r="L10194" s="3109"/>
      <c r="M10194" s="3109"/>
      <c r="N10194" s="3109"/>
      <c r="P10194" s="2659"/>
    </row>
    <row r="10195" spans="12:16" s="3107" customFormat="1">
      <c r="L10195" s="3109"/>
      <c r="M10195" s="3109"/>
      <c r="N10195" s="3109"/>
      <c r="P10195" s="2659"/>
    </row>
    <row r="10196" spans="12:16" s="3107" customFormat="1">
      <c r="L10196" s="3109"/>
      <c r="M10196" s="3109"/>
      <c r="N10196" s="3109"/>
      <c r="P10196" s="2659"/>
    </row>
    <row r="10197" spans="12:16" s="3107" customFormat="1">
      <c r="L10197" s="3109"/>
      <c r="M10197" s="3109"/>
      <c r="N10197" s="3109"/>
      <c r="P10197" s="2659"/>
    </row>
    <row r="10198" spans="12:16" s="3107" customFormat="1">
      <c r="L10198" s="3109"/>
      <c r="M10198" s="3109"/>
      <c r="N10198" s="3109"/>
      <c r="P10198" s="2659"/>
    </row>
    <row r="10199" spans="12:16" s="3107" customFormat="1">
      <c r="L10199" s="3109"/>
      <c r="M10199" s="3109"/>
      <c r="N10199" s="3109"/>
      <c r="P10199" s="2659"/>
    </row>
    <row r="10200" spans="12:16" s="3107" customFormat="1">
      <c r="L10200" s="3109"/>
      <c r="M10200" s="3109"/>
      <c r="N10200" s="3109"/>
      <c r="P10200" s="2659"/>
    </row>
    <row r="10201" spans="12:16" s="3107" customFormat="1">
      <c r="L10201" s="3109"/>
      <c r="M10201" s="3109"/>
      <c r="N10201" s="3109"/>
      <c r="P10201" s="2659"/>
    </row>
    <row r="10202" spans="12:16" s="3107" customFormat="1">
      <c r="L10202" s="3109"/>
      <c r="M10202" s="3109"/>
      <c r="N10202" s="3109"/>
      <c r="P10202" s="2659"/>
    </row>
    <row r="10203" spans="12:16" s="3107" customFormat="1">
      <c r="L10203" s="3109"/>
      <c r="M10203" s="3109"/>
      <c r="N10203" s="3109"/>
      <c r="P10203" s="2659"/>
    </row>
    <row r="10204" spans="12:16" s="3107" customFormat="1">
      <c r="L10204" s="3109"/>
      <c r="M10204" s="3109"/>
      <c r="N10204" s="3109"/>
      <c r="P10204" s="2659"/>
    </row>
    <row r="10205" spans="12:16" s="3107" customFormat="1">
      <c r="L10205" s="3109"/>
      <c r="M10205" s="3109"/>
      <c r="N10205" s="3109"/>
      <c r="P10205" s="2659"/>
    </row>
    <row r="10206" spans="12:16" s="3107" customFormat="1">
      <c r="L10206" s="3109"/>
      <c r="M10206" s="3109"/>
      <c r="N10206" s="3109"/>
      <c r="P10206" s="2659"/>
    </row>
    <row r="10207" spans="12:16" s="3107" customFormat="1">
      <c r="L10207" s="3109"/>
      <c r="M10207" s="3109"/>
      <c r="N10207" s="3109"/>
      <c r="P10207" s="2659"/>
    </row>
    <row r="10208" spans="12:16" s="3107" customFormat="1">
      <c r="L10208" s="3109"/>
      <c r="M10208" s="3109"/>
      <c r="N10208" s="3109"/>
      <c r="P10208" s="2659"/>
    </row>
    <row r="10209" spans="12:16" s="3107" customFormat="1">
      <c r="L10209" s="3109"/>
      <c r="M10209" s="3109"/>
      <c r="N10209" s="3109"/>
      <c r="P10209" s="2659"/>
    </row>
    <row r="10210" spans="12:16" s="3107" customFormat="1">
      <c r="L10210" s="3109"/>
      <c r="M10210" s="3109"/>
      <c r="N10210" s="3109"/>
      <c r="P10210" s="2659"/>
    </row>
    <row r="10211" spans="12:16" s="3107" customFormat="1">
      <c r="L10211" s="3109"/>
      <c r="M10211" s="3109"/>
      <c r="N10211" s="3109"/>
      <c r="P10211" s="2659"/>
    </row>
    <row r="10212" spans="12:16" s="3107" customFormat="1">
      <c r="L10212" s="3109"/>
      <c r="M10212" s="3109"/>
      <c r="N10212" s="3109"/>
      <c r="P10212" s="2659"/>
    </row>
    <row r="10213" spans="12:16" s="3107" customFormat="1">
      <c r="L10213" s="3109"/>
      <c r="M10213" s="3109"/>
      <c r="N10213" s="3109"/>
      <c r="P10213" s="2659"/>
    </row>
    <row r="10214" spans="12:16" s="3107" customFormat="1">
      <c r="L10214" s="3109"/>
      <c r="M10214" s="3109"/>
      <c r="N10214" s="3109"/>
      <c r="P10214" s="2659"/>
    </row>
    <row r="10215" spans="12:16" s="3107" customFormat="1">
      <c r="L10215" s="3109"/>
      <c r="M10215" s="3109"/>
      <c r="N10215" s="3109"/>
      <c r="P10215" s="2659"/>
    </row>
    <row r="10216" spans="12:16" s="3107" customFormat="1">
      <c r="L10216" s="3109"/>
      <c r="M10216" s="3109"/>
      <c r="N10216" s="3109"/>
      <c r="P10216" s="2659"/>
    </row>
    <row r="10217" spans="12:16" s="3107" customFormat="1">
      <c r="L10217" s="3109"/>
      <c r="M10217" s="3109"/>
      <c r="N10217" s="3109"/>
      <c r="P10217" s="2659"/>
    </row>
    <row r="10218" spans="12:16" s="3107" customFormat="1">
      <c r="L10218" s="3109"/>
      <c r="M10218" s="3109"/>
      <c r="N10218" s="3109"/>
      <c r="P10218" s="2659"/>
    </row>
    <row r="10219" spans="12:16" s="3107" customFormat="1">
      <c r="L10219" s="3109"/>
      <c r="M10219" s="3109"/>
      <c r="N10219" s="3109"/>
      <c r="P10219" s="2659"/>
    </row>
    <row r="10220" spans="12:16" s="3107" customFormat="1">
      <c r="L10220" s="3109"/>
      <c r="M10220" s="3109"/>
      <c r="N10220" s="3109"/>
      <c r="P10220" s="2659"/>
    </row>
    <row r="10221" spans="12:16" s="3107" customFormat="1">
      <c r="L10221" s="3109"/>
      <c r="M10221" s="3109"/>
      <c r="N10221" s="3109"/>
      <c r="P10221" s="2659"/>
    </row>
    <row r="10222" spans="12:16" s="3107" customFormat="1">
      <c r="L10222" s="3109"/>
      <c r="M10222" s="3109"/>
      <c r="N10222" s="3109"/>
      <c r="P10222" s="2659"/>
    </row>
    <row r="10223" spans="12:16" s="3107" customFormat="1">
      <c r="L10223" s="3109"/>
      <c r="M10223" s="3109"/>
      <c r="N10223" s="3109"/>
      <c r="P10223" s="2659"/>
    </row>
    <row r="10224" spans="12:16" s="3107" customFormat="1">
      <c r="L10224" s="3109"/>
      <c r="M10224" s="3109"/>
      <c r="N10224" s="3109"/>
      <c r="P10224" s="2659"/>
    </row>
    <row r="10225" spans="12:16" s="3107" customFormat="1">
      <c r="L10225" s="3109"/>
      <c r="M10225" s="3109"/>
      <c r="N10225" s="3109"/>
      <c r="P10225" s="2659"/>
    </row>
    <row r="10226" spans="12:16" s="3107" customFormat="1">
      <c r="L10226" s="3109"/>
      <c r="M10226" s="3109"/>
      <c r="N10226" s="3109"/>
      <c r="P10226" s="2659"/>
    </row>
    <row r="10227" spans="12:16" s="3107" customFormat="1">
      <c r="L10227" s="3109"/>
      <c r="M10227" s="3109"/>
      <c r="N10227" s="3109"/>
      <c r="P10227" s="2659"/>
    </row>
    <row r="10228" spans="12:16" s="3107" customFormat="1">
      <c r="L10228" s="3109"/>
      <c r="M10228" s="3109"/>
      <c r="N10228" s="3109"/>
      <c r="P10228" s="2659"/>
    </row>
    <row r="10229" spans="12:16" s="3107" customFormat="1">
      <c r="L10229" s="3109"/>
      <c r="M10229" s="3109"/>
      <c r="N10229" s="3109"/>
      <c r="P10229" s="2659"/>
    </row>
    <row r="10230" spans="12:16" s="3107" customFormat="1">
      <c r="L10230" s="3109"/>
      <c r="M10230" s="3109"/>
      <c r="N10230" s="3109"/>
      <c r="P10230" s="2659"/>
    </row>
    <row r="10231" spans="12:16" s="3107" customFormat="1">
      <c r="L10231" s="3109"/>
      <c r="M10231" s="3109"/>
      <c r="N10231" s="3109"/>
      <c r="P10231" s="2659"/>
    </row>
    <row r="10232" spans="12:16" s="3107" customFormat="1">
      <c r="L10232" s="3109"/>
      <c r="M10232" s="3109"/>
      <c r="N10232" s="3109"/>
      <c r="P10232" s="2659"/>
    </row>
    <row r="10233" spans="12:16" s="3107" customFormat="1">
      <c r="L10233" s="3109"/>
      <c r="M10233" s="3109"/>
      <c r="N10233" s="3109"/>
      <c r="P10233" s="2659"/>
    </row>
    <row r="10234" spans="12:16" s="3107" customFormat="1">
      <c r="L10234" s="3109"/>
      <c r="M10234" s="3109"/>
      <c r="N10234" s="3109"/>
      <c r="P10234" s="2659"/>
    </row>
    <row r="10235" spans="12:16" s="3107" customFormat="1">
      <c r="L10235" s="3109"/>
      <c r="M10235" s="3109"/>
      <c r="N10235" s="3109"/>
      <c r="P10235" s="2659"/>
    </row>
    <row r="10236" spans="12:16" s="3107" customFormat="1">
      <c r="L10236" s="3109"/>
      <c r="M10236" s="3109"/>
      <c r="N10236" s="3109"/>
      <c r="P10236" s="2659"/>
    </row>
    <row r="10237" spans="12:16" s="3107" customFormat="1">
      <c r="L10237" s="3109"/>
      <c r="M10237" s="3109"/>
      <c r="N10237" s="3109"/>
      <c r="P10237" s="2659"/>
    </row>
    <row r="10238" spans="12:16" s="3107" customFormat="1">
      <c r="L10238" s="3109"/>
      <c r="M10238" s="3109"/>
      <c r="N10238" s="3109"/>
      <c r="P10238" s="2659"/>
    </row>
    <row r="10239" spans="12:16" s="3107" customFormat="1">
      <c r="L10239" s="3109"/>
      <c r="M10239" s="3109"/>
      <c r="N10239" s="3109"/>
      <c r="P10239" s="2659"/>
    </row>
    <row r="10240" spans="12:16" s="3107" customFormat="1">
      <c r="L10240" s="3109"/>
      <c r="M10240" s="3109"/>
      <c r="N10240" s="3109"/>
      <c r="P10240" s="2659"/>
    </row>
    <row r="10241" spans="12:16" s="3107" customFormat="1">
      <c r="L10241" s="3109"/>
      <c r="M10241" s="3109"/>
      <c r="N10241" s="3109"/>
      <c r="P10241" s="2659"/>
    </row>
    <row r="10242" spans="12:16" s="3107" customFormat="1">
      <c r="L10242" s="3109"/>
      <c r="M10242" s="3109"/>
      <c r="N10242" s="3109"/>
      <c r="P10242" s="2659"/>
    </row>
    <row r="10243" spans="12:16" s="3107" customFormat="1">
      <c r="L10243" s="3109"/>
      <c r="M10243" s="3109"/>
      <c r="N10243" s="3109"/>
      <c r="P10243" s="2659"/>
    </row>
    <row r="10244" spans="12:16" s="3107" customFormat="1">
      <c r="L10244" s="3109"/>
      <c r="M10244" s="3109"/>
      <c r="N10244" s="3109"/>
      <c r="P10244" s="2659"/>
    </row>
    <row r="10245" spans="12:16" s="3107" customFormat="1">
      <c r="L10245" s="3109"/>
      <c r="M10245" s="3109"/>
      <c r="N10245" s="3109"/>
      <c r="P10245" s="2659"/>
    </row>
    <row r="10246" spans="12:16" s="3107" customFormat="1">
      <c r="L10246" s="3109"/>
      <c r="M10246" s="3109"/>
      <c r="N10246" s="3109"/>
      <c r="P10246" s="2659"/>
    </row>
    <row r="10247" spans="12:16" s="3107" customFormat="1">
      <c r="L10247" s="3109"/>
      <c r="M10247" s="3109"/>
      <c r="N10247" s="3109"/>
      <c r="P10247" s="2659"/>
    </row>
    <row r="10248" spans="12:16" s="3107" customFormat="1">
      <c r="L10248" s="3109"/>
      <c r="M10248" s="3109"/>
      <c r="N10248" s="3109"/>
      <c r="P10248" s="2659"/>
    </row>
    <row r="10249" spans="12:16" s="3107" customFormat="1">
      <c r="L10249" s="3109"/>
      <c r="M10249" s="3109"/>
      <c r="N10249" s="3109"/>
      <c r="P10249" s="2659"/>
    </row>
    <row r="10250" spans="12:16" s="3107" customFormat="1">
      <c r="L10250" s="3109"/>
      <c r="M10250" s="3109"/>
      <c r="N10250" s="3109"/>
      <c r="P10250" s="2659"/>
    </row>
    <row r="10251" spans="12:16" s="3107" customFormat="1">
      <c r="L10251" s="3109"/>
      <c r="M10251" s="3109"/>
      <c r="N10251" s="3109"/>
      <c r="P10251" s="2659"/>
    </row>
    <row r="10252" spans="12:16" s="3107" customFormat="1">
      <c r="L10252" s="3109"/>
      <c r="M10252" s="3109"/>
      <c r="N10252" s="3109"/>
      <c r="P10252" s="2659"/>
    </row>
    <row r="10253" spans="12:16" s="3107" customFormat="1">
      <c r="L10253" s="3109"/>
      <c r="M10253" s="3109"/>
      <c r="N10253" s="3109"/>
      <c r="P10253" s="2659"/>
    </row>
    <row r="10254" spans="12:16" s="3107" customFormat="1">
      <c r="L10254" s="3109"/>
      <c r="M10254" s="3109"/>
      <c r="N10254" s="3109"/>
      <c r="P10254" s="2659"/>
    </row>
    <row r="10255" spans="12:16" s="3107" customFormat="1">
      <c r="L10255" s="3109"/>
      <c r="M10255" s="3109"/>
      <c r="N10255" s="3109"/>
      <c r="P10255" s="2659"/>
    </row>
    <row r="10256" spans="12:16" s="3107" customFormat="1">
      <c r="L10256" s="3109"/>
      <c r="M10256" s="3109"/>
      <c r="N10256" s="3109"/>
      <c r="P10256" s="2659"/>
    </row>
    <row r="10257" spans="12:16" s="3107" customFormat="1">
      <c r="L10257" s="3109"/>
      <c r="M10257" s="3109"/>
      <c r="N10257" s="3109"/>
      <c r="P10257" s="2659"/>
    </row>
    <row r="10258" spans="12:16" s="3107" customFormat="1">
      <c r="L10258" s="3109"/>
      <c r="M10258" s="3109"/>
      <c r="N10258" s="3109"/>
      <c r="P10258" s="2659"/>
    </row>
    <row r="10259" spans="12:16" s="3107" customFormat="1">
      <c r="L10259" s="3109"/>
      <c r="M10259" s="3109"/>
      <c r="N10259" s="3109"/>
      <c r="P10259" s="2659"/>
    </row>
    <row r="10260" spans="12:16" s="3107" customFormat="1">
      <c r="L10260" s="3109"/>
      <c r="M10260" s="3109"/>
      <c r="N10260" s="3109"/>
      <c r="P10260" s="2659"/>
    </row>
    <row r="10261" spans="12:16" s="3107" customFormat="1">
      <c r="L10261" s="3109"/>
      <c r="M10261" s="3109"/>
      <c r="N10261" s="3109"/>
      <c r="P10261" s="2659"/>
    </row>
    <row r="10262" spans="12:16" s="3107" customFormat="1">
      <c r="L10262" s="3109"/>
      <c r="M10262" s="3109"/>
      <c r="N10262" s="3109"/>
      <c r="P10262" s="2659"/>
    </row>
    <row r="10263" spans="12:16" s="3107" customFormat="1">
      <c r="L10263" s="3109"/>
      <c r="M10263" s="3109"/>
      <c r="N10263" s="3109"/>
      <c r="P10263" s="2659"/>
    </row>
    <row r="10264" spans="12:16" s="3107" customFormat="1">
      <c r="L10264" s="3109"/>
      <c r="M10264" s="3109"/>
      <c r="N10264" s="3109"/>
      <c r="P10264" s="2659"/>
    </row>
    <row r="10265" spans="12:16" s="3107" customFormat="1">
      <c r="L10265" s="3109"/>
      <c r="M10265" s="3109"/>
      <c r="N10265" s="3109"/>
      <c r="P10265" s="2659"/>
    </row>
    <row r="10266" spans="12:16" s="3107" customFormat="1">
      <c r="L10266" s="3109"/>
      <c r="M10266" s="3109"/>
      <c r="N10266" s="3109"/>
      <c r="P10266" s="2659"/>
    </row>
    <row r="10267" spans="12:16" s="3107" customFormat="1">
      <c r="L10267" s="3109"/>
      <c r="M10267" s="3109"/>
      <c r="N10267" s="3109"/>
      <c r="P10267" s="2659"/>
    </row>
    <row r="10268" spans="12:16" s="3107" customFormat="1">
      <c r="L10268" s="3109"/>
      <c r="M10268" s="3109"/>
      <c r="N10268" s="3109"/>
      <c r="P10268" s="2659"/>
    </row>
    <row r="10269" spans="12:16" s="3107" customFormat="1">
      <c r="L10269" s="3109"/>
      <c r="M10269" s="3109"/>
      <c r="N10269" s="3109"/>
      <c r="P10269" s="2659"/>
    </row>
    <row r="10270" spans="12:16" s="3107" customFormat="1">
      <c r="L10270" s="3109"/>
      <c r="M10270" s="3109"/>
      <c r="N10270" s="3109"/>
      <c r="P10270" s="2659"/>
    </row>
    <row r="10271" spans="12:16" s="3107" customFormat="1">
      <c r="L10271" s="3109"/>
      <c r="M10271" s="3109"/>
      <c r="N10271" s="3109"/>
      <c r="P10271" s="2659"/>
    </row>
    <row r="10272" spans="12:16" s="3107" customFormat="1">
      <c r="L10272" s="3109"/>
      <c r="M10272" s="3109"/>
      <c r="N10272" s="3109"/>
      <c r="P10272" s="2659"/>
    </row>
    <row r="10273" spans="12:16" s="3107" customFormat="1">
      <c r="L10273" s="3109"/>
      <c r="M10273" s="3109"/>
      <c r="N10273" s="3109"/>
      <c r="P10273" s="2659"/>
    </row>
    <row r="10274" spans="12:16" s="3107" customFormat="1">
      <c r="L10274" s="3109"/>
      <c r="M10274" s="3109"/>
      <c r="N10274" s="3109"/>
      <c r="P10274" s="2659"/>
    </row>
    <row r="10275" spans="12:16" s="3107" customFormat="1">
      <c r="L10275" s="3109"/>
      <c r="M10275" s="3109"/>
      <c r="N10275" s="3109"/>
      <c r="P10275" s="2659"/>
    </row>
    <row r="10276" spans="12:16" s="3107" customFormat="1">
      <c r="L10276" s="3109"/>
      <c r="M10276" s="3109"/>
      <c r="N10276" s="3109"/>
      <c r="P10276" s="2659"/>
    </row>
    <row r="10277" spans="12:16" s="3107" customFormat="1">
      <c r="L10277" s="3109"/>
      <c r="M10277" s="3109"/>
      <c r="N10277" s="3109"/>
      <c r="P10277" s="2659"/>
    </row>
    <row r="10278" spans="12:16" s="3107" customFormat="1">
      <c r="L10278" s="3109"/>
      <c r="M10278" s="3109"/>
      <c r="N10278" s="3109"/>
      <c r="P10278" s="2659"/>
    </row>
    <row r="10279" spans="12:16" s="3107" customFormat="1">
      <c r="L10279" s="3109"/>
      <c r="M10279" s="3109"/>
      <c r="N10279" s="3109"/>
      <c r="P10279" s="2659"/>
    </row>
    <row r="10280" spans="12:16" s="3107" customFormat="1">
      <c r="L10280" s="3109"/>
      <c r="M10280" s="3109"/>
      <c r="N10280" s="3109"/>
      <c r="P10280" s="2659"/>
    </row>
    <row r="10281" spans="12:16" s="3107" customFormat="1">
      <c r="L10281" s="3109"/>
      <c r="M10281" s="3109"/>
      <c r="N10281" s="3109"/>
      <c r="P10281" s="2659"/>
    </row>
    <row r="10282" spans="12:16" s="3107" customFormat="1">
      <c r="L10282" s="3109"/>
      <c r="M10282" s="3109"/>
      <c r="N10282" s="3109"/>
      <c r="P10282" s="2659"/>
    </row>
    <row r="10283" spans="12:16" s="3107" customFormat="1">
      <c r="L10283" s="3109"/>
      <c r="M10283" s="3109"/>
      <c r="N10283" s="3109"/>
      <c r="P10283" s="2659"/>
    </row>
    <row r="10284" spans="12:16" s="3107" customFormat="1">
      <c r="L10284" s="3109"/>
      <c r="M10284" s="3109"/>
      <c r="N10284" s="3109"/>
      <c r="P10284" s="2659"/>
    </row>
    <row r="10285" spans="12:16" s="3107" customFormat="1">
      <c r="L10285" s="3109"/>
      <c r="M10285" s="3109"/>
      <c r="N10285" s="3109"/>
      <c r="P10285" s="2659"/>
    </row>
    <row r="10286" spans="12:16" s="3107" customFormat="1">
      <c r="L10286" s="3109"/>
      <c r="M10286" s="3109"/>
      <c r="N10286" s="3109"/>
      <c r="P10286" s="2659"/>
    </row>
    <row r="10287" spans="12:16" s="3107" customFormat="1">
      <c r="L10287" s="3109"/>
      <c r="M10287" s="3109"/>
      <c r="N10287" s="3109"/>
      <c r="P10287" s="2659"/>
    </row>
    <row r="10288" spans="12:16" s="3107" customFormat="1">
      <c r="L10288" s="3109"/>
      <c r="M10288" s="3109"/>
      <c r="N10288" s="3109"/>
      <c r="P10288" s="2659"/>
    </row>
    <row r="10289" spans="12:16" s="3107" customFormat="1">
      <c r="L10289" s="3109"/>
      <c r="M10289" s="3109"/>
      <c r="N10289" s="3109"/>
      <c r="P10289" s="2659"/>
    </row>
    <row r="10290" spans="12:16" s="3107" customFormat="1">
      <c r="L10290" s="3109"/>
      <c r="M10290" s="3109"/>
      <c r="N10290" s="3109"/>
      <c r="P10290" s="2659"/>
    </row>
    <row r="10291" spans="12:16" s="3107" customFormat="1">
      <c r="L10291" s="3109"/>
      <c r="M10291" s="3109"/>
      <c r="N10291" s="3109"/>
      <c r="P10291" s="2659"/>
    </row>
    <row r="10292" spans="12:16" s="3107" customFormat="1">
      <c r="L10292" s="3109"/>
      <c r="M10292" s="3109"/>
      <c r="N10292" s="3109"/>
      <c r="P10292" s="2659"/>
    </row>
    <row r="10293" spans="12:16" s="3107" customFormat="1">
      <c r="L10293" s="3109"/>
      <c r="M10293" s="3109"/>
      <c r="N10293" s="3109"/>
      <c r="P10293" s="2659"/>
    </row>
    <row r="10294" spans="12:16" s="3107" customFormat="1">
      <c r="L10294" s="3109"/>
      <c r="M10294" s="3109"/>
      <c r="N10294" s="3109"/>
      <c r="P10294" s="2659"/>
    </row>
    <row r="10295" spans="12:16" s="3107" customFormat="1">
      <c r="L10295" s="3109"/>
      <c r="M10295" s="3109"/>
      <c r="N10295" s="3109"/>
      <c r="P10295" s="2659"/>
    </row>
    <row r="10296" spans="12:16" s="3107" customFormat="1">
      <c r="L10296" s="3109"/>
      <c r="M10296" s="3109"/>
      <c r="N10296" s="3109"/>
      <c r="P10296" s="2659"/>
    </row>
    <row r="10297" spans="12:16" s="3107" customFormat="1">
      <c r="L10297" s="3109"/>
      <c r="M10297" s="3109"/>
      <c r="N10297" s="3109"/>
      <c r="P10297" s="2659"/>
    </row>
    <row r="10298" spans="12:16" s="3107" customFormat="1">
      <c r="L10298" s="3109"/>
      <c r="M10298" s="3109"/>
      <c r="N10298" s="3109"/>
      <c r="P10298" s="2659"/>
    </row>
    <row r="10299" spans="12:16" s="3107" customFormat="1">
      <c r="L10299" s="3109"/>
      <c r="M10299" s="3109"/>
      <c r="N10299" s="3109"/>
      <c r="P10299" s="2659"/>
    </row>
    <row r="10300" spans="12:16" s="3107" customFormat="1">
      <c r="L10300" s="3109"/>
      <c r="M10300" s="3109"/>
      <c r="N10300" s="3109"/>
      <c r="P10300" s="2659"/>
    </row>
    <row r="10301" spans="12:16" s="3107" customFormat="1">
      <c r="L10301" s="3109"/>
      <c r="M10301" s="3109"/>
      <c r="N10301" s="3109"/>
      <c r="P10301" s="2659"/>
    </row>
    <row r="10302" spans="12:16" s="3107" customFormat="1">
      <c r="L10302" s="3109"/>
      <c r="M10302" s="3109"/>
      <c r="N10302" s="3109"/>
      <c r="P10302" s="2659"/>
    </row>
    <row r="10303" spans="12:16" s="3107" customFormat="1">
      <c r="L10303" s="3109"/>
      <c r="M10303" s="3109"/>
      <c r="N10303" s="3109"/>
      <c r="P10303" s="2659"/>
    </row>
    <row r="10304" spans="12:16" s="3107" customFormat="1">
      <c r="L10304" s="3109"/>
      <c r="M10304" s="3109"/>
      <c r="N10304" s="3109"/>
      <c r="P10304" s="2659"/>
    </row>
    <row r="10305" spans="12:16" s="3107" customFormat="1">
      <c r="L10305" s="3109"/>
      <c r="M10305" s="3109"/>
      <c r="N10305" s="3109"/>
      <c r="P10305" s="2659"/>
    </row>
    <row r="10306" spans="12:16" s="3107" customFormat="1">
      <c r="L10306" s="3109"/>
      <c r="M10306" s="3109"/>
      <c r="N10306" s="3109"/>
      <c r="P10306" s="2659"/>
    </row>
    <row r="10307" spans="12:16" s="3107" customFormat="1">
      <c r="L10307" s="3109"/>
      <c r="M10307" s="3109"/>
      <c r="N10307" s="3109"/>
      <c r="P10307" s="2659"/>
    </row>
    <row r="10308" spans="12:16" s="3107" customFormat="1">
      <c r="L10308" s="3109"/>
      <c r="M10308" s="3109"/>
      <c r="N10308" s="3109"/>
      <c r="P10308" s="2659"/>
    </row>
    <row r="10309" spans="12:16" s="3107" customFormat="1">
      <c r="L10309" s="3109"/>
      <c r="M10309" s="3109"/>
      <c r="N10309" s="3109"/>
      <c r="P10309" s="2659"/>
    </row>
    <row r="10310" spans="12:16" s="3107" customFormat="1">
      <c r="L10310" s="3109"/>
      <c r="M10310" s="3109"/>
      <c r="N10310" s="3109"/>
      <c r="P10310" s="2659"/>
    </row>
    <row r="10311" spans="12:16" s="3107" customFormat="1">
      <c r="L10311" s="3109"/>
      <c r="M10311" s="3109"/>
      <c r="N10311" s="3109"/>
      <c r="P10311" s="2659"/>
    </row>
    <row r="10312" spans="12:16" s="3107" customFormat="1">
      <c r="L10312" s="3109"/>
      <c r="M10312" s="3109"/>
      <c r="N10312" s="3109"/>
      <c r="P10312" s="2659"/>
    </row>
    <row r="10313" spans="12:16" s="3107" customFormat="1">
      <c r="L10313" s="3109"/>
      <c r="M10313" s="3109"/>
      <c r="N10313" s="3109"/>
      <c r="P10313" s="2659"/>
    </row>
    <row r="10314" spans="12:16" s="3107" customFormat="1">
      <c r="L10314" s="3109"/>
      <c r="M10314" s="3109"/>
      <c r="N10314" s="3109"/>
      <c r="P10314" s="2659"/>
    </row>
    <row r="10315" spans="12:16" s="3107" customFormat="1">
      <c r="L10315" s="3109"/>
      <c r="M10315" s="3109"/>
      <c r="N10315" s="3109"/>
      <c r="P10315" s="2659"/>
    </row>
    <row r="10316" spans="12:16" s="3107" customFormat="1">
      <c r="L10316" s="3109"/>
      <c r="M10316" s="3109"/>
      <c r="N10316" s="3109"/>
      <c r="P10316" s="2659"/>
    </row>
    <row r="10317" spans="12:16" s="3107" customFormat="1">
      <c r="L10317" s="3109"/>
      <c r="M10317" s="3109"/>
      <c r="N10317" s="3109"/>
      <c r="P10317" s="2659"/>
    </row>
    <row r="10318" spans="12:16" s="3107" customFormat="1">
      <c r="L10318" s="3109"/>
      <c r="M10318" s="3109"/>
      <c r="N10318" s="3109"/>
      <c r="P10318" s="2659"/>
    </row>
    <row r="10319" spans="12:16" s="3107" customFormat="1">
      <c r="L10319" s="3109"/>
      <c r="M10319" s="3109"/>
      <c r="N10319" s="3109"/>
      <c r="P10319" s="2659"/>
    </row>
    <row r="10320" spans="12:16" s="3107" customFormat="1">
      <c r="L10320" s="3109"/>
      <c r="M10320" s="3109"/>
      <c r="N10320" s="3109"/>
      <c r="P10320" s="2659"/>
    </row>
    <row r="10321" spans="12:16" s="3107" customFormat="1">
      <c r="L10321" s="3109"/>
      <c r="M10321" s="3109"/>
      <c r="N10321" s="3109"/>
      <c r="P10321" s="2659"/>
    </row>
    <row r="10322" spans="12:16" s="3107" customFormat="1">
      <c r="L10322" s="3109"/>
      <c r="M10322" s="3109"/>
      <c r="N10322" s="3109"/>
      <c r="P10322" s="2659"/>
    </row>
    <row r="10323" spans="12:16" s="3107" customFormat="1">
      <c r="L10323" s="3109"/>
      <c r="M10323" s="3109"/>
      <c r="N10323" s="3109"/>
      <c r="P10323" s="2659"/>
    </row>
    <row r="10324" spans="12:16" s="3107" customFormat="1">
      <c r="L10324" s="3109"/>
      <c r="M10324" s="3109"/>
      <c r="N10324" s="3109"/>
      <c r="P10324" s="2659"/>
    </row>
    <row r="10325" spans="12:16" s="3107" customFormat="1">
      <c r="L10325" s="3109"/>
      <c r="M10325" s="3109"/>
      <c r="N10325" s="3109"/>
      <c r="P10325" s="2659"/>
    </row>
    <row r="10326" spans="12:16" s="3107" customFormat="1">
      <c r="L10326" s="3109"/>
      <c r="M10326" s="3109"/>
      <c r="N10326" s="3109"/>
      <c r="P10326" s="2659"/>
    </row>
    <row r="10327" spans="12:16" s="3107" customFormat="1">
      <c r="L10327" s="3109"/>
      <c r="M10327" s="3109"/>
      <c r="N10327" s="3109"/>
      <c r="P10327" s="2659"/>
    </row>
    <row r="10328" spans="12:16" s="3107" customFormat="1">
      <c r="L10328" s="3109"/>
      <c r="M10328" s="3109"/>
      <c r="N10328" s="3109"/>
      <c r="P10328" s="2659"/>
    </row>
    <row r="10329" spans="12:16" s="3107" customFormat="1">
      <c r="L10329" s="3109"/>
      <c r="M10329" s="3109"/>
      <c r="N10329" s="3109"/>
      <c r="P10329" s="2659"/>
    </row>
    <row r="10330" spans="12:16" s="3107" customFormat="1">
      <c r="L10330" s="3109"/>
      <c r="M10330" s="3109"/>
      <c r="N10330" s="3109"/>
      <c r="P10330" s="2659"/>
    </row>
    <row r="10331" spans="12:16" s="3107" customFormat="1">
      <c r="L10331" s="3109"/>
      <c r="M10331" s="3109"/>
      <c r="N10331" s="3109"/>
      <c r="P10331" s="2659"/>
    </row>
    <row r="10332" spans="12:16" s="3107" customFormat="1">
      <c r="L10332" s="3109"/>
      <c r="M10332" s="3109"/>
      <c r="N10332" s="3109"/>
      <c r="P10332" s="2659"/>
    </row>
    <row r="10333" spans="12:16" s="3107" customFormat="1">
      <c r="L10333" s="3109"/>
      <c r="M10333" s="3109"/>
      <c r="N10333" s="3109"/>
      <c r="P10333" s="2659"/>
    </row>
    <row r="10334" spans="12:16" s="3107" customFormat="1">
      <c r="L10334" s="3109"/>
      <c r="M10334" s="3109"/>
      <c r="N10334" s="3109"/>
      <c r="P10334" s="2659"/>
    </row>
    <row r="10335" spans="12:16" s="3107" customFormat="1">
      <c r="L10335" s="3109"/>
      <c r="M10335" s="3109"/>
      <c r="N10335" s="3109"/>
      <c r="P10335" s="2659"/>
    </row>
    <row r="10336" spans="12:16" s="3107" customFormat="1">
      <c r="L10336" s="3109"/>
      <c r="M10336" s="3109"/>
      <c r="N10336" s="3109"/>
      <c r="P10336" s="2659"/>
    </row>
    <row r="10337" spans="12:16" s="3107" customFormat="1">
      <c r="L10337" s="3109"/>
      <c r="M10337" s="3109"/>
      <c r="N10337" s="3109"/>
      <c r="P10337" s="2659"/>
    </row>
    <row r="10338" spans="12:16" s="3107" customFormat="1">
      <c r="L10338" s="3109"/>
      <c r="M10338" s="3109"/>
      <c r="N10338" s="3109"/>
      <c r="P10338" s="2659"/>
    </row>
    <row r="10339" spans="12:16" s="3107" customFormat="1">
      <c r="L10339" s="3109"/>
      <c r="M10339" s="3109"/>
      <c r="N10339" s="3109"/>
      <c r="P10339" s="2659"/>
    </row>
    <row r="10340" spans="12:16" s="3107" customFormat="1">
      <c r="L10340" s="3109"/>
      <c r="M10340" s="3109"/>
      <c r="N10340" s="3109"/>
      <c r="P10340" s="2659"/>
    </row>
    <row r="10341" spans="12:16" s="3107" customFormat="1">
      <c r="L10341" s="3109"/>
      <c r="M10341" s="3109"/>
      <c r="N10341" s="3109"/>
      <c r="P10341" s="2659"/>
    </row>
    <row r="10342" spans="12:16" s="3107" customFormat="1">
      <c r="L10342" s="3109"/>
      <c r="M10342" s="3109"/>
      <c r="N10342" s="3109"/>
      <c r="P10342" s="2659"/>
    </row>
    <row r="10343" spans="12:16" s="3107" customFormat="1">
      <c r="L10343" s="3109"/>
      <c r="M10343" s="3109"/>
      <c r="N10343" s="3109"/>
      <c r="P10343" s="2659"/>
    </row>
    <row r="10344" spans="12:16" s="3107" customFormat="1">
      <c r="L10344" s="3109"/>
      <c r="M10344" s="3109"/>
      <c r="N10344" s="3109"/>
      <c r="P10344" s="2659"/>
    </row>
    <row r="10345" spans="12:16" s="3107" customFormat="1">
      <c r="L10345" s="3109"/>
      <c r="M10345" s="3109"/>
      <c r="N10345" s="3109"/>
      <c r="P10345" s="2659"/>
    </row>
    <row r="10346" spans="12:16" s="3107" customFormat="1">
      <c r="L10346" s="3109"/>
      <c r="M10346" s="3109"/>
      <c r="N10346" s="3109"/>
      <c r="P10346" s="2659"/>
    </row>
    <row r="10347" spans="12:16" s="3107" customFormat="1">
      <c r="L10347" s="3109"/>
      <c r="M10347" s="3109"/>
      <c r="N10347" s="3109"/>
      <c r="P10347" s="2659"/>
    </row>
    <row r="10348" spans="12:16" s="3107" customFormat="1">
      <c r="L10348" s="3109"/>
      <c r="M10348" s="3109"/>
      <c r="N10348" s="3109"/>
      <c r="P10348" s="2659"/>
    </row>
    <row r="10349" spans="12:16" s="3107" customFormat="1">
      <c r="L10349" s="3109"/>
      <c r="M10349" s="3109"/>
      <c r="N10349" s="3109"/>
      <c r="P10349" s="2659"/>
    </row>
    <row r="10350" spans="12:16" s="3107" customFormat="1">
      <c r="L10350" s="3109"/>
      <c r="M10350" s="3109"/>
      <c r="N10350" s="3109"/>
      <c r="P10350" s="2659"/>
    </row>
    <row r="10351" spans="12:16" s="3107" customFormat="1">
      <c r="L10351" s="3109"/>
      <c r="M10351" s="3109"/>
      <c r="N10351" s="3109"/>
      <c r="P10351" s="2659"/>
    </row>
    <row r="10352" spans="12:16" s="3107" customFormat="1">
      <c r="L10352" s="3109"/>
      <c r="M10352" s="3109"/>
      <c r="N10352" s="3109"/>
      <c r="P10352" s="2659"/>
    </row>
    <row r="10353" spans="12:16" s="3107" customFormat="1">
      <c r="L10353" s="3109"/>
      <c r="M10353" s="3109"/>
      <c r="N10353" s="3109"/>
      <c r="P10353" s="2659"/>
    </row>
    <row r="10354" spans="12:16" s="3107" customFormat="1">
      <c r="L10354" s="3109"/>
      <c r="M10354" s="3109"/>
      <c r="N10354" s="3109"/>
      <c r="P10354" s="2659"/>
    </row>
    <row r="10355" spans="12:16" s="3107" customFormat="1">
      <c r="L10355" s="3109"/>
      <c r="M10355" s="3109"/>
      <c r="N10355" s="3109"/>
      <c r="P10355" s="2659"/>
    </row>
    <row r="10356" spans="12:16" s="3107" customFormat="1">
      <c r="L10356" s="3109"/>
      <c r="M10356" s="3109"/>
      <c r="N10356" s="3109"/>
      <c r="P10356" s="2659"/>
    </row>
    <row r="10357" spans="12:16" s="3107" customFormat="1">
      <c r="L10357" s="3109"/>
      <c r="M10357" s="3109"/>
      <c r="N10357" s="3109"/>
      <c r="P10357" s="2659"/>
    </row>
    <row r="10358" spans="12:16" s="3107" customFormat="1">
      <c r="L10358" s="3109"/>
      <c r="M10358" s="3109"/>
      <c r="N10358" s="3109"/>
      <c r="P10358" s="2659"/>
    </row>
    <row r="10359" spans="12:16" s="3107" customFormat="1">
      <c r="L10359" s="3109"/>
      <c r="M10359" s="3109"/>
      <c r="N10359" s="3109"/>
      <c r="P10359" s="2659"/>
    </row>
    <row r="10360" spans="12:16" s="3107" customFormat="1">
      <c r="L10360" s="3109"/>
      <c r="M10360" s="3109"/>
      <c r="N10360" s="3109"/>
      <c r="P10360" s="2659"/>
    </row>
    <row r="10361" spans="12:16" s="3107" customFormat="1">
      <c r="L10361" s="3109"/>
      <c r="M10361" s="3109"/>
      <c r="N10361" s="3109"/>
      <c r="P10361" s="2659"/>
    </row>
    <row r="10362" spans="12:16" s="3107" customFormat="1">
      <c r="L10362" s="3109"/>
      <c r="M10362" s="3109"/>
      <c r="N10362" s="3109"/>
      <c r="P10362" s="2659"/>
    </row>
    <row r="10363" spans="12:16" s="3107" customFormat="1">
      <c r="L10363" s="3109"/>
      <c r="M10363" s="3109"/>
      <c r="N10363" s="3109"/>
      <c r="P10363" s="2659"/>
    </row>
    <row r="10364" spans="12:16" s="3107" customFormat="1">
      <c r="L10364" s="3109"/>
      <c r="M10364" s="3109"/>
      <c r="N10364" s="3109"/>
      <c r="P10364" s="2659"/>
    </row>
    <row r="10365" spans="12:16" s="3107" customFormat="1">
      <c r="L10365" s="3109"/>
      <c r="M10365" s="3109"/>
      <c r="N10365" s="3109"/>
      <c r="P10365" s="2659"/>
    </row>
    <row r="10366" spans="12:16" s="3107" customFormat="1">
      <c r="L10366" s="3109"/>
      <c r="M10366" s="3109"/>
      <c r="N10366" s="3109"/>
      <c r="P10366" s="2659"/>
    </row>
    <row r="10367" spans="12:16" s="3107" customFormat="1">
      <c r="L10367" s="3109"/>
      <c r="M10367" s="3109"/>
      <c r="N10367" s="3109"/>
      <c r="P10367" s="2659"/>
    </row>
    <row r="10368" spans="12:16" s="3107" customFormat="1">
      <c r="L10368" s="3109"/>
      <c r="M10368" s="3109"/>
      <c r="N10368" s="3109"/>
      <c r="P10368" s="2659"/>
    </row>
    <row r="10369" spans="12:16" s="3107" customFormat="1">
      <c r="L10369" s="3109"/>
      <c r="M10369" s="3109"/>
      <c r="N10369" s="3109"/>
      <c r="P10369" s="2659"/>
    </row>
    <row r="10370" spans="12:16" s="3107" customFormat="1">
      <c r="L10370" s="3109"/>
      <c r="M10370" s="3109"/>
      <c r="N10370" s="3109"/>
      <c r="P10370" s="2659"/>
    </row>
    <row r="10371" spans="12:16" s="3107" customFormat="1">
      <c r="L10371" s="3109"/>
      <c r="M10371" s="3109"/>
      <c r="N10371" s="3109"/>
      <c r="P10371" s="2659"/>
    </row>
    <row r="10372" spans="12:16" s="3107" customFormat="1">
      <c r="L10372" s="3109"/>
      <c r="M10372" s="3109"/>
      <c r="N10372" s="3109"/>
      <c r="P10372" s="2659"/>
    </row>
    <row r="10373" spans="12:16" s="3107" customFormat="1">
      <c r="L10373" s="3109"/>
      <c r="M10373" s="3109"/>
      <c r="N10373" s="3109"/>
      <c r="P10373" s="2659"/>
    </row>
    <row r="10374" spans="12:16" s="3107" customFormat="1">
      <c r="L10374" s="3109"/>
      <c r="M10374" s="3109"/>
      <c r="N10374" s="3109"/>
      <c r="P10374" s="2659"/>
    </row>
    <row r="10375" spans="12:16" s="3107" customFormat="1">
      <c r="L10375" s="3109"/>
      <c r="M10375" s="3109"/>
      <c r="N10375" s="3109"/>
      <c r="P10375" s="2659"/>
    </row>
    <row r="10376" spans="12:16" s="3107" customFormat="1">
      <c r="L10376" s="3109"/>
      <c r="M10376" s="3109"/>
      <c r="N10376" s="3109"/>
      <c r="P10376" s="2659"/>
    </row>
    <row r="10377" spans="12:16" s="3107" customFormat="1">
      <c r="L10377" s="3109"/>
      <c r="M10377" s="3109"/>
      <c r="N10377" s="3109"/>
      <c r="P10377" s="2659"/>
    </row>
    <row r="10378" spans="12:16" s="3107" customFormat="1">
      <c r="L10378" s="3109"/>
      <c r="M10378" s="3109"/>
      <c r="N10378" s="3109"/>
      <c r="P10378" s="2659"/>
    </row>
    <row r="10379" spans="12:16" s="3107" customFormat="1">
      <c r="L10379" s="3109"/>
      <c r="M10379" s="3109"/>
      <c r="N10379" s="3109"/>
      <c r="P10379" s="2659"/>
    </row>
    <row r="10380" spans="12:16" s="3107" customFormat="1">
      <c r="L10380" s="3109"/>
      <c r="M10380" s="3109"/>
      <c r="N10380" s="3109"/>
      <c r="P10380" s="2659"/>
    </row>
    <row r="10381" spans="12:16" s="3107" customFormat="1">
      <c r="L10381" s="3109"/>
      <c r="M10381" s="3109"/>
      <c r="N10381" s="3109"/>
      <c r="P10381" s="2659"/>
    </row>
    <row r="10382" spans="12:16" s="3107" customFormat="1">
      <c r="L10382" s="3109"/>
      <c r="M10382" s="3109"/>
      <c r="N10382" s="3109"/>
      <c r="P10382" s="2659"/>
    </row>
    <row r="10383" spans="12:16" s="3107" customFormat="1">
      <c r="L10383" s="3109"/>
      <c r="M10383" s="3109"/>
      <c r="N10383" s="3109"/>
      <c r="P10383" s="2659"/>
    </row>
    <row r="10384" spans="12:16" s="3107" customFormat="1">
      <c r="L10384" s="3109"/>
      <c r="M10384" s="3109"/>
      <c r="N10384" s="3109"/>
      <c r="P10384" s="2659"/>
    </row>
    <row r="10385" spans="12:16" s="3107" customFormat="1">
      <c r="L10385" s="3109"/>
      <c r="M10385" s="3109"/>
      <c r="N10385" s="3109"/>
      <c r="P10385" s="2659"/>
    </row>
    <row r="10386" spans="12:16" s="3107" customFormat="1">
      <c r="L10386" s="3109"/>
      <c r="M10386" s="3109"/>
      <c r="N10386" s="3109"/>
      <c r="P10386" s="2659"/>
    </row>
    <row r="10387" spans="12:16" s="3107" customFormat="1">
      <c r="L10387" s="3109"/>
      <c r="M10387" s="3109"/>
      <c r="N10387" s="3109"/>
      <c r="P10387" s="2659"/>
    </row>
    <row r="10388" spans="12:16" s="3107" customFormat="1">
      <c r="L10388" s="3109"/>
      <c r="M10388" s="3109"/>
      <c r="N10388" s="3109"/>
      <c r="P10388" s="2659"/>
    </row>
    <row r="10389" spans="12:16" s="3107" customFormat="1">
      <c r="L10389" s="3109"/>
      <c r="M10389" s="3109"/>
      <c r="N10389" s="3109"/>
      <c r="P10389" s="2659"/>
    </row>
    <row r="10390" spans="12:16" s="3107" customFormat="1">
      <c r="L10390" s="3109"/>
      <c r="M10390" s="3109"/>
      <c r="N10390" s="3109"/>
      <c r="P10390" s="2659"/>
    </row>
    <row r="10391" spans="12:16" s="3107" customFormat="1">
      <c r="L10391" s="3109"/>
      <c r="M10391" s="3109"/>
      <c r="N10391" s="3109"/>
      <c r="P10391" s="2659"/>
    </row>
    <row r="10392" spans="12:16" s="3107" customFormat="1">
      <c r="L10392" s="3109"/>
      <c r="M10392" s="3109"/>
      <c r="N10392" s="3109"/>
      <c r="P10392" s="2659"/>
    </row>
    <row r="10393" spans="12:16" s="3107" customFormat="1">
      <c r="L10393" s="3109"/>
      <c r="M10393" s="3109"/>
      <c r="N10393" s="3109"/>
      <c r="P10393" s="2659"/>
    </row>
    <row r="10394" spans="12:16" s="3107" customFormat="1">
      <c r="L10394" s="3109"/>
      <c r="M10394" s="3109"/>
      <c r="N10394" s="3109"/>
      <c r="P10394" s="2659"/>
    </row>
    <row r="10395" spans="12:16" s="3107" customFormat="1">
      <c r="L10395" s="3109"/>
      <c r="M10395" s="3109"/>
      <c r="N10395" s="3109"/>
      <c r="P10395" s="2659"/>
    </row>
    <row r="10396" spans="12:16" s="3107" customFormat="1">
      <c r="L10396" s="3109"/>
      <c r="M10396" s="3109"/>
      <c r="N10396" s="3109"/>
      <c r="P10396" s="2659"/>
    </row>
    <row r="10397" spans="12:16" s="3107" customFormat="1">
      <c r="L10397" s="3109"/>
      <c r="M10397" s="3109"/>
      <c r="N10397" s="3109"/>
      <c r="P10397" s="2659"/>
    </row>
    <row r="10398" spans="12:16" s="3107" customFormat="1">
      <c r="L10398" s="3109"/>
      <c r="M10398" s="3109"/>
      <c r="N10398" s="3109"/>
      <c r="P10398" s="2659"/>
    </row>
    <row r="10399" spans="12:16" s="3107" customFormat="1">
      <c r="L10399" s="3109"/>
      <c r="M10399" s="3109"/>
      <c r="N10399" s="3109"/>
      <c r="P10399" s="2659"/>
    </row>
    <row r="10400" spans="12:16" s="3107" customFormat="1">
      <c r="L10400" s="3109"/>
      <c r="M10400" s="3109"/>
      <c r="N10400" s="3109"/>
      <c r="P10400" s="2659"/>
    </row>
    <row r="10401" spans="12:16" s="3107" customFormat="1">
      <c r="L10401" s="3109"/>
      <c r="M10401" s="3109"/>
      <c r="N10401" s="3109"/>
      <c r="P10401" s="2659"/>
    </row>
    <row r="10402" spans="12:16" s="3107" customFormat="1">
      <c r="L10402" s="3109"/>
      <c r="M10402" s="3109"/>
      <c r="N10402" s="3109"/>
      <c r="P10402" s="2659"/>
    </row>
    <row r="10403" spans="12:16" s="3107" customFormat="1">
      <c r="L10403" s="3109"/>
      <c r="M10403" s="3109"/>
      <c r="N10403" s="3109"/>
      <c r="P10403" s="2659"/>
    </row>
    <row r="10404" spans="12:16" s="3107" customFormat="1">
      <c r="L10404" s="3109"/>
      <c r="M10404" s="3109"/>
      <c r="N10404" s="3109"/>
      <c r="P10404" s="2659"/>
    </row>
    <row r="10405" spans="12:16" s="3107" customFormat="1">
      <c r="L10405" s="3109"/>
      <c r="M10405" s="3109"/>
      <c r="N10405" s="3109"/>
      <c r="P10405" s="2659"/>
    </row>
    <row r="10406" spans="12:16" s="3107" customFormat="1">
      <c r="L10406" s="3109"/>
      <c r="M10406" s="3109"/>
      <c r="N10406" s="3109"/>
      <c r="P10406" s="2659"/>
    </row>
    <row r="10407" spans="12:16" s="3107" customFormat="1">
      <c r="L10407" s="3109"/>
      <c r="M10407" s="3109"/>
      <c r="N10407" s="3109"/>
      <c r="P10407" s="2659"/>
    </row>
    <row r="10408" spans="12:16" s="3107" customFormat="1">
      <c r="L10408" s="3109"/>
      <c r="M10408" s="3109"/>
      <c r="N10408" s="3109"/>
      <c r="P10408" s="2659"/>
    </row>
    <row r="10409" spans="12:16" s="3107" customFormat="1">
      <c r="L10409" s="3109"/>
      <c r="M10409" s="3109"/>
      <c r="N10409" s="3109"/>
      <c r="P10409" s="2659"/>
    </row>
    <row r="10410" spans="12:16" s="3107" customFormat="1">
      <c r="L10410" s="3109"/>
      <c r="M10410" s="3109"/>
      <c r="N10410" s="3109"/>
      <c r="P10410" s="2659"/>
    </row>
    <row r="10411" spans="12:16" s="3107" customFormat="1">
      <c r="L10411" s="3109"/>
      <c r="M10411" s="3109"/>
      <c r="N10411" s="3109"/>
      <c r="P10411" s="2659"/>
    </row>
    <row r="10412" spans="12:16" s="3107" customFormat="1">
      <c r="L10412" s="3109"/>
      <c r="M10412" s="3109"/>
      <c r="N10412" s="3109"/>
      <c r="P10412" s="2659"/>
    </row>
    <row r="10413" spans="12:16" s="3107" customFormat="1">
      <c r="L10413" s="3109"/>
      <c r="M10413" s="3109"/>
      <c r="N10413" s="3109"/>
      <c r="P10413" s="2659"/>
    </row>
    <row r="10414" spans="12:16" s="3107" customFormat="1">
      <c r="L10414" s="3109"/>
      <c r="M10414" s="3109"/>
      <c r="N10414" s="3109"/>
      <c r="P10414" s="2659"/>
    </row>
    <row r="10415" spans="12:16" s="3107" customFormat="1">
      <c r="L10415" s="3109"/>
      <c r="M10415" s="3109"/>
      <c r="N10415" s="3109"/>
      <c r="P10415" s="2659"/>
    </row>
    <row r="10416" spans="12:16" s="3107" customFormat="1">
      <c r="L10416" s="3109"/>
      <c r="M10416" s="3109"/>
      <c r="N10416" s="3109"/>
      <c r="P10416" s="2659"/>
    </row>
    <row r="10417" spans="12:16" s="3107" customFormat="1">
      <c r="L10417" s="3109"/>
      <c r="M10417" s="3109"/>
      <c r="N10417" s="3109"/>
      <c r="P10417" s="2659"/>
    </row>
    <row r="10418" spans="12:16" s="3107" customFormat="1">
      <c r="L10418" s="3109"/>
      <c r="M10418" s="3109"/>
      <c r="N10418" s="3109"/>
      <c r="P10418" s="2659"/>
    </row>
    <row r="10419" spans="12:16" s="3107" customFormat="1">
      <c r="L10419" s="3109"/>
      <c r="M10419" s="3109"/>
      <c r="N10419" s="3109"/>
      <c r="P10419" s="2659"/>
    </row>
    <row r="10420" spans="12:16" s="3107" customFormat="1">
      <c r="L10420" s="3109"/>
      <c r="M10420" s="3109"/>
      <c r="N10420" s="3109"/>
      <c r="P10420" s="2659"/>
    </row>
    <row r="10421" spans="12:16" s="3107" customFormat="1">
      <c r="L10421" s="3109"/>
      <c r="M10421" s="3109"/>
      <c r="N10421" s="3109"/>
      <c r="P10421" s="2659"/>
    </row>
    <row r="10422" spans="12:16" s="3107" customFormat="1">
      <c r="L10422" s="3109"/>
      <c r="M10422" s="3109"/>
      <c r="N10422" s="3109"/>
      <c r="P10422" s="2659"/>
    </row>
    <row r="10423" spans="12:16" s="3107" customFormat="1">
      <c r="L10423" s="3109"/>
      <c r="M10423" s="3109"/>
      <c r="N10423" s="3109"/>
      <c r="P10423" s="2659"/>
    </row>
    <row r="10424" spans="12:16" s="3107" customFormat="1">
      <c r="L10424" s="3109"/>
      <c r="M10424" s="3109"/>
      <c r="N10424" s="3109"/>
      <c r="P10424" s="2659"/>
    </row>
    <row r="10425" spans="12:16" s="3107" customFormat="1">
      <c r="L10425" s="3109"/>
      <c r="M10425" s="3109"/>
      <c r="N10425" s="3109"/>
      <c r="P10425" s="2659"/>
    </row>
    <row r="10426" spans="12:16" s="3107" customFormat="1">
      <c r="L10426" s="3109"/>
      <c r="M10426" s="3109"/>
      <c r="N10426" s="3109"/>
      <c r="P10426" s="2659"/>
    </row>
    <row r="10427" spans="12:16" s="3107" customFormat="1">
      <c r="L10427" s="3109"/>
      <c r="M10427" s="3109"/>
      <c r="N10427" s="3109"/>
      <c r="P10427" s="2659"/>
    </row>
    <row r="10428" spans="12:16" s="3107" customFormat="1">
      <c r="L10428" s="3109"/>
      <c r="M10428" s="3109"/>
      <c r="N10428" s="3109"/>
      <c r="P10428" s="2659"/>
    </row>
    <row r="10429" spans="12:16" s="3107" customFormat="1">
      <c r="L10429" s="3109"/>
      <c r="M10429" s="3109"/>
      <c r="N10429" s="3109"/>
      <c r="P10429" s="2659"/>
    </row>
    <row r="10430" spans="12:16" s="3107" customFormat="1">
      <c r="L10430" s="3109"/>
      <c r="M10430" s="3109"/>
      <c r="N10430" s="3109"/>
      <c r="P10430" s="2659"/>
    </row>
    <row r="10431" spans="12:16" s="3107" customFormat="1">
      <c r="L10431" s="3109"/>
      <c r="M10431" s="3109"/>
      <c r="N10431" s="3109"/>
      <c r="P10431" s="2659"/>
    </row>
    <row r="10432" spans="12:16" s="3107" customFormat="1">
      <c r="L10432" s="3109"/>
      <c r="M10432" s="3109"/>
      <c r="N10432" s="3109"/>
      <c r="P10432" s="2659"/>
    </row>
    <row r="10433" spans="12:16" s="3107" customFormat="1">
      <c r="L10433" s="3109"/>
      <c r="M10433" s="3109"/>
      <c r="N10433" s="3109"/>
      <c r="P10433" s="2659"/>
    </row>
    <row r="10434" spans="12:16" s="3107" customFormat="1">
      <c r="L10434" s="3109"/>
      <c r="M10434" s="3109"/>
      <c r="N10434" s="3109"/>
      <c r="P10434" s="2659"/>
    </row>
    <row r="10435" spans="12:16" s="3107" customFormat="1">
      <c r="L10435" s="3109"/>
      <c r="M10435" s="3109"/>
      <c r="N10435" s="3109"/>
      <c r="P10435" s="2659"/>
    </row>
    <row r="10436" spans="12:16" s="3107" customFormat="1">
      <c r="L10436" s="3109"/>
      <c r="M10436" s="3109"/>
      <c r="N10436" s="3109"/>
      <c r="P10436" s="2659"/>
    </row>
    <row r="10437" spans="12:16" s="3107" customFormat="1">
      <c r="L10437" s="3109"/>
      <c r="M10437" s="3109"/>
      <c r="N10437" s="3109"/>
      <c r="P10437" s="2659"/>
    </row>
    <row r="10438" spans="12:16" s="3107" customFormat="1">
      <c r="L10438" s="3109"/>
      <c r="M10438" s="3109"/>
      <c r="N10438" s="3109"/>
      <c r="P10438" s="2659"/>
    </row>
    <row r="10439" spans="12:16" s="3107" customFormat="1">
      <c r="L10439" s="3109"/>
      <c r="M10439" s="3109"/>
      <c r="N10439" s="3109"/>
      <c r="P10439" s="2659"/>
    </row>
    <row r="10440" spans="12:16" s="3107" customFormat="1">
      <c r="L10440" s="3109"/>
      <c r="M10440" s="3109"/>
      <c r="N10440" s="3109"/>
      <c r="P10440" s="2659"/>
    </row>
    <row r="10441" spans="12:16" s="3107" customFormat="1">
      <c r="L10441" s="3109"/>
      <c r="M10441" s="3109"/>
      <c r="N10441" s="3109"/>
      <c r="P10441" s="2659"/>
    </row>
    <row r="10442" spans="12:16" s="3107" customFormat="1">
      <c r="L10442" s="3109"/>
      <c r="M10442" s="3109"/>
      <c r="N10442" s="3109"/>
      <c r="P10442" s="2659"/>
    </row>
    <row r="10443" spans="12:16" s="3107" customFormat="1">
      <c r="L10443" s="3109"/>
      <c r="M10443" s="3109"/>
      <c r="N10443" s="3109"/>
      <c r="P10443" s="2659"/>
    </row>
    <row r="10444" spans="12:16" s="3107" customFormat="1">
      <c r="L10444" s="3109"/>
      <c r="M10444" s="3109"/>
      <c r="N10444" s="3109"/>
      <c r="P10444" s="2659"/>
    </row>
    <row r="10445" spans="12:16" s="3107" customFormat="1">
      <c r="L10445" s="3109"/>
      <c r="M10445" s="3109"/>
      <c r="N10445" s="3109"/>
      <c r="P10445" s="2659"/>
    </row>
    <row r="10446" spans="12:16" s="3107" customFormat="1">
      <c r="L10446" s="3109"/>
      <c r="M10446" s="3109"/>
      <c r="N10446" s="3109"/>
      <c r="P10446" s="2659"/>
    </row>
    <row r="10447" spans="12:16" s="3107" customFormat="1">
      <c r="L10447" s="3109"/>
      <c r="M10447" s="3109"/>
      <c r="N10447" s="3109"/>
      <c r="P10447" s="2659"/>
    </row>
    <row r="10448" spans="12:16" s="3107" customFormat="1">
      <c r="L10448" s="3109"/>
      <c r="M10448" s="3109"/>
      <c r="N10448" s="3109"/>
      <c r="P10448" s="2659"/>
    </row>
    <row r="10449" spans="12:16" s="3107" customFormat="1">
      <c r="L10449" s="3109"/>
      <c r="M10449" s="3109"/>
      <c r="N10449" s="3109"/>
      <c r="P10449" s="2659"/>
    </row>
    <row r="10450" spans="12:16" s="3107" customFormat="1">
      <c r="L10450" s="3109"/>
      <c r="M10450" s="3109"/>
      <c r="N10450" s="3109"/>
      <c r="P10450" s="2659"/>
    </row>
    <row r="10451" spans="12:16" s="3107" customFormat="1">
      <c r="L10451" s="3109"/>
      <c r="M10451" s="3109"/>
      <c r="N10451" s="3109"/>
      <c r="P10451" s="2659"/>
    </row>
    <row r="10452" spans="12:16" s="3107" customFormat="1">
      <c r="L10452" s="3109"/>
      <c r="M10452" s="3109"/>
      <c r="N10452" s="3109"/>
      <c r="P10452" s="2659"/>
    </row>
    <row r="10453" spans="12:16" s="3107" customFormat="1">
      <c r="L10453" s="3109"/>
      <c r="M10453" s="3109"/>
      <c r="N10453" s="3109"/>
      <c r="P10453" s="2659"/>
    </row>
    <row r="10454" spans="12:16" s="3107" customFormat="1">
      <c r="L10454" s="3109"/>
      <c r="M10454" s="3109"/>
      <c r="N10454" s="3109"/>
      <c r="P10454" s="2659"/>
    </row>
    <row r="10455" spans="12:16" s="3107" customFormat="1">
      <c r="L10455" s="3109"/>
      <c r="M10455" s="3109"/>
      <c r="N10455" s="3109"/>
      <c r="P10455" s="2659"/>
    </row>
    <row r="10456" spans="12:16" s="3107" customFormat="1">
      <c r="L10456" s="3109"/>
      <c r="M10456" s="3109"/>
      <c r="N10456" s="3109"/>
      <c r="P10456" s="2659"/>
    </row>
    <row r="10457" spans="12:16" s="3107" customFormat="1">
      <c r="L10457" s="3109"/>
      <c r="M10457" s="3109"/>
      <c r="N10457" s="3109"/>
      <c r="P10457" s="2659"/>
    </row>
    <row r="10458" spans="12:16" s="3107" customFormat="1">
      <c r="L10458" s="3109"/>
      <c r="M10458" s="3109"/>
      <c r="N10458" s="3109"/>
      <c r="P10458" s="2659"/>
    </row>
    <row r="10459" spans="12:16" s="3107" customFormat="1">
      <c r="L10459" s="3109"/>
      <c r="M10459" s="3109"/>
      <c r="N10459" s="3109"/>
      <c r="P10459" s="2659"/>
    </row>
    <row r="10460" spans="12:16" s="3107" customFormat="1">
      <c r="L10460" s="3109"/>
      <c r="M10460" s="3109"/>
      <c r="N10460" s="3109"/>
      <c r="P10460" s="2659"/>
    </row>
    <row r="10461" spans="12:16" s="3107" customFormat="1">
      <c r="L10461" s="3109"/>
      <c r="M10461" s="3109"/>
      <c r="N10461" s="3109"/>
      <c r="P10461" s="2659"/>
    </row>
    <row r="10462" spans="12:16" s="3107" customFormat="1">
      <c r="L10462" s="3109"/>
      <c r="M10462" s="3109"/>
      <c r="N10462" s="3109"/>
      <c r="P10462" s="2659"/>
    </row>
    <row r="10463" spans="12:16" s="3107" customFormat="1">
      <c r="L10463" s="3109"/>
      <c r="M10463" s="3109"/>
      <c r="N10463" s="3109"/>
      <c r="P10463" s="2659"/>
    </row>
    <row r="10464" spans="12:16" s="3107" customFormat="1">
      <c r="L10464" s="3109"/>
      <c r="M10464" s="3109"/>
      <c r="N10464" s="3109"/>
      <c r="P10464" s="2659"/>
    </row>
    <row r="10465" spans="12:16" s="3107" customFormat="1">
      <c r="L10465" s="3109"/>
      <c r="M10465" s="3109"/>
      <c r="N10465" s="3109"/>
      <c r="P10465" s="2659"/>
    </row>
    <row r="10466" spans="12:16" s="3107" customFormat="1">
      <c r="L10466" s="3109"/>
      <c r="M10466" s="3109"/>
      <c r="N10466" s="3109"/>
      <c r="P10466" s="2659"/>
    </row>
    <row r="10467" spans="12:16" s="3107" customFormat="1">
      <c r="L10467" s="3109"/>
      <c r="M10467" s="3109"/>
      <c r="N10467" s="3109"/>
      <c r="P10467" s="2659"/>
    </row>
    <row r="10468" spans="12:16" s="3107" customFormat="1">
      <c r="L10468" s="3109"/>
      <c r="M10468" s="3109"/>
      <c r="N10468" s="3109"/>
      <c r="P10468" s="2659"/>
    </row>
    <row r="10469" spans="12:16" s="3107" customFormat="1">
      <c r="L10469" s="3109"/>
      <c r="M10469" s="3109"/>
      <c r="N10469" s="3109"/>
      <c r="P10469" s="2659"/>
    </row>
    <row r="10470" spans="12:16" s="3107" customFormat="1">
      <c r="L10470" s="3109"/>
      <c r="M10470" s="3109"/>
      <c r="N10470" s="3109"/>
      <c r="P10470" s="2659"/>
    </row>
    <row r="10471" spans="12:16" s="3107" customFormat="1">
      <c r="L10471" s="3109"/>
      <c r="M10471" s="3109"/>
      <c r="N10471" s="3109"/>
      <c r="P10471" s="2659"/>
    </row>
    <row r="10472" spans="12:16" s="3107" customFormat="1">
      <c r="L10472" s="3109"/>
      <c r="M10472" s="3109"/>
      <c r="N10472" s="3109"/>
      <c r="P10472" s="2659"/>
    </row>
    <row r="10473" spans="12:16" s="3107" customFormat="1">
      <c r="L10473" s="3109"/>
      <c r="M10473" s="3109"/>
      <c r="N10473" s="3109"/>
      <c r="P10473" s="2659"/>
    </row>
    <row r="10474" spans="12:16" s="3107" customFormat="1">
      <c r="L10474" s="3109"/>
      <c r="M10474" s="3109"/>
      <c r="N10474" s="3109"/>
      <c r="P10474" s="2659"/>
    </row>
    <row r="10475" spans="12:16" s="3107" customFormat="1">
      <c r="L10475" s="3109"/>
      <c r="M10475" s="3109"/>
      <c r="N10475" s="3109"/>
      <c r="P10475" s="2659"/>
    </row>
    <row r="10476" spans="12:16" s="3107" customFormat="1">
      <c r="L10476" s="3109"/>
      <c r="M10476" s="3109"/>
      <c r="N10476" s="3109"/>
      <c r="P10476" s="2659"/>
    </row>
    <row r="10477" spans="12:16" s="3107" customFormat="1">
      <c r="L10477" s="3109"/>
      <c r="M10477" s="3109"/>
      <c r="N10477" s="3109"/>
      <c r="P10477" s="2659"/>
    </row>
    <row r="10478" spans="12:16" s="3107" customFormat="1">
      <c r="L10478" s="3109"/>
      <c r="M10478" s="3109"/>
      <c r="N10478" s="3109"/>
      <c r="P10478" s="2659"/>
    </row>
    <row r="10479" spans="12:16" s="3107" customFormat="1">
      <c r="L10479" s="3109"/>
      <c r="M10479" s="3109"/>
      <c r="N10479" s="3109"/>
      <c r="P10479" s="2659"/>
    </row>
    <row r="10480" spans="12:16" s="3107" customFormat="1">
      <c r="L10480" s="3109"/>
      <c r="M10480" s="3109"/>
      <c r="N10480" s="3109"/>
      <c r="P10480" s="2659"/>
    </row>
    <row r="10481" spans="12:16" s="3107" customFormat="1">
      <c r="L10481" s="3109"/>
      <c r="M10481" s="3109"/>
      <c r="N10481" s="3109"/>
      <c r="P10481" s="2659"/>
    </row>
    <row r="10482" spans="12:16" s="3107" customFormat="1">
      <c r="L10482" s="3109"/>
      <c r="M10482" s="3109"/>
      <c r="N10482" s="3109"/>
      <c r="P10482" s="2659"/>
    </row>
    <row r="10483" spans="12:16" s="3107" customFormat="1">
      <c r="L10483" s="3109"/>
      <c r="M10483" s="3109"/>
      <c r="N10483" s="3109"/>
      <c r="P10483" s="2659"/>
    </row>
    <row r="10484" spans="12:16" s="3107" customFormat="1">
      <c r="L10484" s="3109"/>
      <c r="M10484" s="3109"/>
      <c r="N10484" s="3109"/>
      <c r="P10484" s="2659"/>
    </row>
    <row r="10485" spans="12:16" s="3107" customFormat="1">
      <c r="L10485" s="3109"/>
      <c r="M10485" s="3109"/>
      <c r="N10485" s="3109"/>
      <c r="P10485" s="2659"/>
    </row>
    <row r="10486" spans="12:16" s="3107" customFormat="1">
      <c r="L10486" s="3109"/>
      <c r="M10486" s="3109"/>
      <c r="N10486" s="3109"/>
      <c r="P10486" s="2659"/>
    </row>
    <row r="10487" spans="12:16" s="3107" customFormat="1">
      <c r="L10487" s="3109"/>
      <c r="M10487" s="3109"/>
      <c r="N10487" s="3109"/>
      <c r="P10487" s="2659"/>
    </row>
    <row r="10488" spans="12:16" s="3107" customFormat="1">
      <c r="L10488" s="3109"/>
      <c r="M10488" s="3109"/>
      <c r="N10488" s="3109"/>
      <c r="P10488" s="2659"/>
    </row>
    <row r="10489" spans="12:16" s="3107" customFormat="1">
      <c r="L10489" s="3109"/>
      <c r="M10489" s="3109"/>
      <c r="N10489" s="3109"/>
      <c r="P10489" s="2659"/>
    </row>
    <row r="10490" spans="12:16" s="3107" customFormat="1">
      <c r="L10490" s="3109"/>
      <c r="M10490" s="3109"/>
      <c r="N10490" s="3109"/>
      <c r="P10490" s="2659"/>
    </row>
    <row r="10491" spans="12:16" s="3107" customFormat="1">
      <c r="L10491" s="3109"/>
      <c r="M10491" s="3109"/>
      <c r="N10491" s="3109"/>
      <c r="P10491" s="2659"/>
    </row>
    <row r="10492" spans="12:16" s="3107" customFormat="1">
      <c r="L10492" s="3109"/>
      <c r="M10492" s="3109"/>
      <c r="N10492" s="3109"/>
      <c r="P10492" s="2659"/>
    </row>
    <row r="10493" spans="12:16" s="3107" customFormat="1">
      <c r="L10493" s="3109"/>
      <c r="M10493" s="3109"/>
      <c r="N10493" s="3109"/>
      <c r="P10493" s="2659"/>
    </row>
    <row r="10494" spans="12:16" s="3107" customFormat="1">
      <c r="L10494" s="3109"/>
      <c r="M10494" s="3109"/>
      <c r="N10494" s="3109"/>
      <c r="P10494" s="2659"/>
    </row>
    <row r="10495" spans="12:16" s="3107" customFormat="1">
      <c r="L10495" s="3109"/>
      <c r="M10495" s="3109"/>
      <c r="N10495" s="3109"/>
      <c r="P10495" s="2659"/>
    </row>
    <row r="10496" spans="12:16" s="3107" customFormat="1">
      <c r="L10496" s="3109"/>
      <c r="M10496" s="3109"/>
      <c r="N10496" s="3109"/>
      <c r="P10496" s="2659"/>
    </row>
    <row r="10497" spans="12:16" s="3107" customFormat="1">
      <c r="L10497" s="3109"/>
      <c r="M10497" s="3109"/>
      <c r="N10497" s="3109"/>
      <c r="P10497" s="2659"/>
    </row>
    <row r="10498" spans="12:16" s="3107" customFormat="1">
      <c r="L10498" s="3109"/>
      <c r="M10498" s="3109"/>
      <c r="N10498" s="3109"/>
      <c r="P10498" s="2659"/>
    </row>
    <row r="10499" spans="12:16" s="3107" customFormat="1">
      <c r="L10499" s="3109"/>
      <c r="M10499" s="3109"/>
      <c r="N10499" s="3109"/>
      <c r="P10499" s="2659"/>
    </row>
    <row r="10500" spans="12:16" s="3107" customFormat="1">
      <c r="L10500" s="3109"/>
      <c r="M10500" s="3109"/>
      <c r="N10500" s="3109"/>
      <c r="P10500" s="2659"/>
    </row>
    <row r="10501" spans="12:16" s="3107" customFormat="1">
      <c r="L10501" s="3109"/>
      <c r="M10501" s="3109"/>
      <c r="N10501" s="3109"/>
      <c r="P10501" s="2659"/>
    </row>
    <row r="10502" spans="12:16" s="3107" customFormat="1">
      <c r="L10502" s="3109"/>
      <c r="M10502" s="3109"/>
      <c r="N10502" s="3109"/>
      <c r="P10502" s="2659"/>
    </row>
    <row r="10503" spans="12:16" s="3107" customFormat="1">
      <c r="L10503" s="3109"/>
      <c r="M10503" s="3109"/>
      <c r="N10503" s="3109"/>
      <c r="P10503" s="2659"/>
    </row>
    <row r="10504" spans="12:16" s="3107" customFormat="1">
      <c r="L10504" s="3109"/>
      <c r="M10504" s="3109"/>
      <c r="N10504" s="3109"/>
      <c r="P10504" s="2659"/>
    </row>
    <row r="10505" spans="12:16" s="3107" customFormat="1">
      <c r="L10505" s="3109"/>
      <c r="M10505" s="3109"/>
      <c r="N10505" s="3109"/>
      <c r="P10505" s="2659"/>
    </row>
    <row r="10506" spans="12:16" s="3107" customFormat="1">
      <c r="L10506" s="3109"/>
      <c r="M10506" s="3109"/>
      <c r="N10506" s="3109"/>
      <c r="P10506" s="2659"/>
    </row>
    <row r="10507" spans="12:16" s="3107" customFormat="1">
      <c r="L10507" s="3109"/>
      <c r="M10507" s="3109"/>
      <c r="N10507" s="3109"/>
      <c r="P10507" s="2659"/>
    </row>
    <row r="10508" spans="12:16" s="3107" customFormat="1">
      <c r="L10508" s="3109"/>
      <c r="M10508" s="3109"/>
      <c r="N10508" s="3109"/>
      <c r="P10508" s="2659"/>
    </row>
    <row r="10509" spans="12:16" s="3107" customFormat="1">
      <c r="L10509" s="3109"/>
      <c r="M10509" s="3109"/>
      <c r="N10509" s="3109"/>
      <c r="P10509" s="2659"/>
    </row>
    <row r="10510" spans="12:16" s="3107" customFormat="1">
      <c r="L10510" s="3109"/>
      <c r="M10510" s="3109"/>
      <c r="N10510" s="3109"/>
      <c r="P10510" s="2659"/>
    </row>
    <row r="10511" spans="12:16" s="3107" customFormat="1">
      <c r="L10511" s="3109"/>
      <c r="M10511" s="3109"/>
      <c r="N10511" s="3109"/>
      <c r="P10511" s="2659"/>
    </row>
    <row r="10512" spans="12:16" s="3107" customFormat="1">
      <c r="L10512" s="3109"/>
      <c r="M10512" s="3109"/>
      <c r="N10512" s="3109"/>
      <c r="P10512" s="2659"/>
    </row>
    <row r="10513" spans="12:16" s="3107" customFormat="1">
      <c r="L10513" s="3109"/>
      <c r="M10513" s="3109"/>
      <c r="N10513" s="3109"/>
      <c r="P10513" s="2659"/>
    </row>
    <row r="10514" spans="12:16" s="3107" customFormat="1">
      <c r="L10514" s="3109"/>
      <c r="M10514" s="3109"/>
      <c r="N10514" s="3109"/>
      <c r="P10514" s="2659"/>
    </row>
    <row r="10515" spans="12:16" s="3107" customFormat="1">
      <c r="L10515" s="3109"/>
      <c r="M10515" s="3109"/>
      <c r="N10515" s="3109"/>
      <c r="P10515" s="2659"/>
    </row>
    <row r="10516" spans="12:16" s="3107" customFormat="1">
      <c r="L10516" s="3109"/>
      <c r="M10516" s="3109"/>
      <c r="N10516" s="3109"/>
      <c r="P10516" s="2659"/>
    </row>
    <row r="10517" spans="12:16" s="3107" customFormat="1">
      <c r="L10517" s="3109"/>
      <c r="M10517" s="3109"/>
      <c r="N10517" s="3109"/>
      <c r="P10517" s="2659"/>
    </row>
    <row r="10518" spans="12:16" s="3107" customFormat="1">
      <c r="L10518" s="3109"/>
      <c r="M10518" s="3109"/>
      <c r="N10518" s="3109"/>
      <c r="P10518" s="2659"/>
    </row>
    <row r="10519" spans="12:16" s="3107" customFormat="1">
      <c r="L10519" s="3109"/>
      <c r="M10519" s="3109"/>
      <c r="N10519" s="3109"/>
      <c r="P10519" s="2659"/>
    </row>
    <row r="10520" spans="12:16" s="3107" customFormat="1">
      <c r="L10520" s="3109"/>
      <c r="M10520" s="3109"/>
      <c r="N10520" s="3109"/>
      <c r="P10520" s="2659"/>
    </row>
    <row r="10521" spans="12:16" s="3107" customFormat="1">
      <c r="L10521" s="3109"/>
      <c r="M10521" s="3109"/>
      <c r="N10521" s="3109"/>
      <c r="P10521" s="2659"/>
    </row>
    <row r="10522" spans="12:16" s="3107" customFormat="1">
      <c r="L10522" s="3109"/>
      <c r="M10522" s="3109"/>
      <c r="N10522" s="3109"/>
      <c r="P10522" s="2659"/>
    </row>
    <row r="10523" spans="12:16" s="3107" customFormat="1">
      <c r="L10523" s="3109"/>
      <c r="M10523" s="3109"/>
      <c r="N10523" s="3109"/>
      <c r="P10523" s="2659"/>
    </row>
    <row r="10524" spans="12:16" s="3107" customFormat="1">
      <c r="L10524" s="3109"/>
      <c r="M10524" s="3109"/>
      <c r="N10524" s="3109"/>
      <c r="P10524" s="2659"/>
    </row>
    <row r="10525" spans="12:16" s="3107" customFormat="1">
      <c r="L10525" s="3109"/>
      <c r="M10525" s="3109"/>
      <c r="N10525" s="3109"/>
      <c r="P10525" s="2659"/>
    </row>
    <row r="10526" spans="12:16" s="3107" customFormat="1">
      <c r="L10526" s="3109"/>
      <c r="M10526" s="3109"/>
      <c r="N10526" s="3109"/>
      <c r="P10526" s="2659"/>
    </row>
    <row r="10527" spans="12:16" s="3107" customFormat="1">
      <c r="L10527" s="3109"/>
      <c r="M10527" s="3109"/>
      <c r="N10527" s="3109"/>
      <c r="P10527" s="2659"/>
    </row>
    <row r="10528" spans="12:16" s="3107" customFormat="1">
      <c r="L10528" s="3109"/>
      <c r="M10528" s="3109"/>
      <c r="N10528" s="3109"/>
      <c r="P10528" s="2659"/>
    </row>
    <row r="10529" spans="12:16" s="3107" customFormat="1">
      <c r="L10529" s="3109"/>
      <c r="M10529" s="3109"/>
      <c r="N10529" s="3109"/>
      <c r="P10529" s="2659"/>
    </row>
    <row r="10530" spans="12:16" s="3107" customFormat="1">
      <c r="L10530" s="3109"/>
      <c r="M10530" s="3109"/>
      <c r="N10530" s="3109"/>
      <c r="P10530" s="2659"/>
    </row>
    <row r="10531" spans="12:16" s="3107" customFormat="1">
      <c r="L10531" s="3109"/>
      <c r="M10531" s="3109"/>
      <c r="N10531" s="3109"/>
      <c r="P10531" s="2659"/>
    </row>
    <row r="10532" spans="12:16" s="3107" customFormat="1">
      <c r="L10532" s="3109"/>
      <c r="M10532" s="3109"/>
      <c r="N10532" s="3109"/>
      <c r="P10532" s="2659"/>
    </row>
    <row r="10533" spans="12:16" s="3107" customFormat="1">
      <c r="L10533" s="3109"/>
      <c r="M10533" s="3109"/>
      <c r="N10533" s="3109"/>
      <c r="P10533" s="2659"/>
    </row>
    <row r="10534" spans="12:16" s="3107" customFormat="1">
      <c r="L10534" s="3109"/>
      <c r="M10534" s="3109"/>
      <c r="N10534" s="3109"/>
      <c r="P10534" s="2659"/>
    </row>
    <row r="10535" spans="12:16" s="3107" customFormat="1">
      <c r="L10535" s="3109"/>
      <c r="M10535" s="3109"/>
      <c r="N10535" s="3109"/>
      <c r="P10535" s="2659"/>
    </row>
    <row r="10536" spans="12:16" s="3107" customFormat="1">
      <c r="L10536" s="3109"/>
      <c r="M10536" s="3109"/>
      <c r="N10536" s="3109"/>
      <c r="P10536" s="2659"/>
    </row>
    <row r="10537" spans="12:16" s="3107" customFormat="1">
      <c r="L10537" s="3109"/>
      <c r="M10537" s="3109"/>
      <c r="N10537" s="3109"/>
      <c r="P10537" s="2659"/>
    </row>
    <row r="10538" spans="12:16" s="3107" customFormat="1">
      <c r="L10538" s="3109"/>
      <c r="M10538" s="3109"/>
      <c r="N10538" s="3109"/>
      <c r="P10538" s="2659"/>
    </row>
    <row r="10539" spans="12:16" s="3107" customFormat="1">
      <c r="L10539" s="3109"/>
      <c r="M10539" s="3109"/>
      <c r="N10539" s="3109"/>
      <c r="P10539" s="2659"/>
    </row>
    <row r="10540" spans="12:16" s="3107" customFormat="1">
      <c r="L10540" s="3109"/>
      <c r="M10540" s="3109"/>
      <c r="N10540" s="3109"/>
      <c r="P10540" s="2659"/>
    </row>
    <row r="10541" spans="12:16" s="3107" customFormat="1">
      <c r="L10541" s="3109"/>
      <c r="M10541" s="3109"/>
      <c r="N10541" s="3109"/>
      <c r="P10541" s="2659"/>
    </row>
    <row r="10542" spans="12:16" s="3107" customFormat="1">
      <c r="L10542" s="3109"/>
      <c r="M10542" s="3109"/>
      <c r="N10542" s="3109"/>
      <c r="P10542" s="2659"/>
    </row>
    <row r="10543" spans="12:16" s="3107" customFormat="1">
      <c r="L10543" s="3109"/>
      <c r="M10543" s="3109"/>
      <c r="N10543" s="3109"/>
      <c r="P10543" s="2659"/>
    </row>
    <row r="10544" spans="12:16" s="3107" customFormat="1">
      <c r="L10544" s="3109"/>
      <c r="M10544" s="3109"/>
      <c r="N10544" s="3109"/>
      <c r="P10544" s="2659"/>
    </row>
    <row r="10545" spans="12:16" s="3107" customFormat="1">
      <c r="L10545" s="3109"/>
      <c r="M10545" s="3109"/>
      <c r="N10545" s="3109"/>
      <c r="P10545" s="2659"/>
    </row>
    <row r="10546" spans="12:16" s="3107" customFormat="1">
      <c r="L10546" s="3109"/>
      <c r="M10546" s="3109"/>
      <c r="N10546" s="3109"/>
      <c r="P10546" s="2659"/>
    </row>
    <row r="10547" spans="12:16" s="3107" customFormat="1">
      <c r="L10547" s="3109"/>
      <c r="M10547" s="3109"/>
      <c r="N10547" s="3109"/>
      <c r="P10547" s="2659"/>
    </row>
    <row r="10548" spans="12:16" s="3107" customFormat="1">
      <c r="L10548" s="3109"/>
      <c r="M10548" s="3109"/>
      <c r="N10548" s="3109"/>
      <c r="P10548" s="2659"/>
    </row>
    <row r="10549" spans="12:16" s="3107" customFormat="1">
      <c r="L10549" s="3109"/>
      <c r="M10549" s="3109"/>
      <c r="N10549" s="3109"/>
      <c r="P10549" s="2659"/>
    </row>
    <row r="10550" spans="12:16" s="3107" customFormat="1">
      <c r="L10550" s="3109"/>
      <c r="M10550" s="3109"/>
      <c r="N10550" s="3109"/>
      <c r="P10550" s="2659"/>
    </row>
    <row r="10551" spans="12:16" s="3107" customFormat="1">
      <c r="L10551" s="3109"/>
      <c r="M10551" s="3109"/>
      <c r="N10551" s="3109"/>
      <c r="P10551" s="2659"/>
    </row>
    <row r="10552" spans="12:16" s="3107" customFormat="1">
      <c r="L10552" s="3109"/>
      <c r="M10552" s="3109"/>
      <c r="N10552" s="3109"/>
      <c r="P10552" s="2659"/>
    </row>
    <row r="10553" spans="12:16" s="3107" customFormat="1">
      <c r="L10553" s="3109"/>
      <c r="M10553" s="3109"/>
      <c r="N10553" s="3109"/>
      <c r="P10553" s="2659"/>
    </row>
    <row r="10554" spans="12:16" s="3107" customFormat="1">
      <c r="L10554" s="3109"/>
      <c r="M10554" s="3109"/>
      <c r="N10554" s="3109"/>
      <c r="P10554" s="2659"/>
    </row>
    <row r="10555" spans="12:16" s="3107" customFormat="1">
      <c r="L10555" s="3109"/>
      <c r="M10555" s="3109"/>
      <c r="N10555" s="3109"/>
      <c r="P10555" s="2659"/>
    </row>
    <row r="10556" spans="12:16" s="3107" customFormat="1">
      <c r="L10556" s="3109"/>
      <c r="M10556" s="3109"/>
      <c r="N10556" s="3109"/>
      <c r="P10556" s="2659"/>
    </row>
    <row r="10557" spans="12:16" s="3107" customFormat="1">
      <c r="L10557" s="3109"/>
      <c r="M10557" s="3109"/>
      <c r="N10557" s="3109"/>
      <c r="P10557" s="2659"/>
    </row>
    <row r="10558" spans="12:16" s="3107" customFormat="1">
      <c r="L10558" s="3109"/>
      <c r="M10558" s="3109"/>
      <c r="N10558" s="3109"/>
      <c r="P10558" s="2659"/>
    </row>
    <row r="10559" spans="12:16" s="3107" customFormat="1">
      <c r="L10559" s="3109"/>
      <c r="M10559" s="3109"/>
      <c r="N10559" s="3109"/>
      <c r="P10559" s="2659"/>
    </row>
    <row r="10560" spans="12:16" s="3107" customFormat="1">
      <c r="L10560" s="3109"/>
      <c r="M10560" s="3109"/>
      <c r="N10560" s="3109"/>
      <c r="P10560" s="2659"/>
    </row>
    <row r="10561" spans="12:16" s="3107" customFormat="1">
      <c r="L10561" s="3109"/>
      <c r="M10561" s="3109"/>
      <c r="N10561" s="3109"/>
      <c r="P10561" s="2659"/>
    </row>
    <row r="10562" spans="12:16" s="3107" customFormat="1">
      <c r="L10562" s="3109"/>
      <c r="M10562" s="3109"/>
      <c r="N10562" s="3109"/>
      <c r="P10562" s="2659"/>
    </row>
    <row r="10563" spans="12:16" s="3107" customFormat="1">
      <c r="L10563" s="3109"/>
      <c r="M10563" s="3109"/>
      <c r="N10563" s="3109"/>
      <c r="P10563" s="2659"/>
    </row>
    <row r="10564" spans="12:16" s="3107" customFormat="1">
      <c r="L10564" s="3109"/>
      <c r="M10564" s="3109"/>
      <c r="N10564" s="3109"/>
      <c r="P10564" s="2659"/>
    </row>
    <row r="10565" spans="12:16" s="3107" customFormat="1">
      <c r="L10565" s="3109"/>
      <c r="M10565" s="3109"/>
      <c r="N10565" s="3109"/>
      <c r="P10565" s="2659"/>
    </row>
    <row r="10566" spans="12:16" s="3107" customFormat="1">
      <c r="L10566" s="3109"/>
      <c r="M10566" s="3109"/>
      <c r="N10566" s="3109"/>
      <c r="P10566" s="2659"/>
    </row>
    <row r="10567" spans="12:16" s="3107" customFormat="1">
      <c r="L10567" s="3109"/>
      <c r="M10567" s="3109"/>
      <c r="N10567" s="3109"/>
      <c r="P10567" s="2659"/>
    </row>
    <row r="10568" spans="12:16" s="3107" customFormat="1">
      <c r="L10568" s="3109"/>
      <c r="M10568" s="3109"/>
      <c r="N10568" s="3109"/>
      <c r="P10568" s="2659"/>
    </row>
    <row r="10569" spans="12:16" s="3107" customFormat="1">
      <c r="L10569" s="3109"/>
      <c r="M10569" s="3109"/>
      <c r="N10569" s="3109"/>
      <c r="P10569" s="2659"/>
    </row>
    <row r="10570" spans="12:16" s="3107" customFormat="1">
      <c r="L10570" s="3109"/>
      <c r="M10570" s="3109"/>
      <c r="N10570" s="3109"/>
      <c r="P10570" s="2659"/>
    </row>
    <row r="10571" spans="12:16" s="3107" customFormat="1">
      <c r="L10571" s="3109"/>
      <c r="M10571" s="3109"/>
      <c r="N10571" s="3109"/>
      <c r="P10571" s="2659"/>
    </row>
    <row r="10572" spans="12:16" s="3107" customFormat="1">
      <c r="L10572" s="3109"/>
      <c r="M10572" s="3109"/>
      <c r="N10572" s="3109"/>
      <c r="P10572" s="2659"/>
    </row>
    <row r="10573" spans="12:16" s="3107" customFormat="1">
      <c r="L10573" s="3109"/>
      <c r="M10573" s="3109"/>
      <c r="N10573" s="3109"/>
      <c r="P10573" s="2659"/>
    </row>
    <row r="10574" spans="12:16" s="3107" customFormat="1">
      <c r="L10574" s="3109"/>
      <c r="M10574" s="3109"/>
      <c r="N10574" s="3109"/>
      <c r="P10574" s="2659"/>
    </row>
    <row r="10575" spans="12:16" s="3107" customFormat="1">
      <c r="L10575" s="3109"/>
      <c r="M10575" s="3109"/>
      <c r="N10575" s="3109"/>
      <c r="P10575" s="2659"/>
    </row>
    <row r="10576" spans="12:16" s="3107" customFormat="1">
      <c r="L10576" s="3109"/>
      <c r="M10576" s="3109"/>
      <c r="N10576" s="3109"/>
      <c r="P10576" s="2659"/>
    </row>
    <row r="10577" spans="12:16" s="3107" customFormat="1">
      <c r="L10577" s="3109"/>
      <c r="M10577" s="3109"/>
      <c r="N10577" s="3109"/>
      <c r="P10577" s="2659"/>
    </row>
    <row r="10578" spans="12:16" s="3107" customFormat="1">
      <c r="L10578" s="3109"/>
      <c r="M10578" s="3109"/>
      <c r="N10578" s="3109"/>
      <c r="P10578" s="2659"/>
    </row>
    <row r="10579" spans="12:16" s="3107" customFormat="1">
      <c r="L10579" s="3109"/>
      <c r="M10579" s="3109"/>
      <c r="N10579" s="3109"/>
      <c r="P10579" s="2659"/>
    </row>
    <row r="10580" spans="12:16" s="3107" customFormat="1">
      <c r="L10580" s="3109"/>
      <c r="M10580" s="3109"/>
      <c r="N10580" s="3109"/>
      <c r="P10580" s="2659"/>
    </row>
    <row r="10581" spans="12:16" s="3107" customFormat="1">
      <c r="L10581" s="3109"/>
      <c r="M10581" s="3109"/>
      <c r="N10581" s="3109"/>
      <c r="P10581" s="2659"/>
    </row>
    <row r="10582" spans="12:16" s="3107" customFormat="1">
      <c r="L10582" s="3109"/>
      <c r="M10582" s="3109"/>
      <c r="N10582" s="3109"/>
      <c r="P10582" s="2659"/>
    </row>
    <row r="10583" spans="12:16" s="3107" customFormat="1">
      <c r="L10583" s="3109"/>
      <c r="M10583" s="3109"/>
      <c r="N10583" s="3109"/>
      <c r="P10583" s="2659"/>
    </row>
    <row r="10584" spans="12:16" s="3107" customFormat="1">
      <c r="L10584" s="3109"/>
      <c r="M10584" s="3109"/>
      <c r="N10584" s="3109"/>
      <c r="P10584" s="2659"/>
    </row>
    <row r="10585" spans="12:16" s="3107" customFormat="1">
      <c r="L10585" s="3109"/>
      <c r="M10585" s="3109"/>
      <c r="N10585" s="3109"/>
      <c r="P10585" s="2659"/>
    </row>
    <row r="10586" spans="12:16" s="3107" customFormat="1">
      <c r="L10586" s="3109"/>
      <c r="M10586" s="3109"/>
      <c r="N10586" s="3109"/>
      <c r="P10586" s="2659"/>
    </row>
    <row r="10587" spans="12:16" s="3107" customFormat="1">
      <c r="L10587" s="3109"/>
      <c r="M10587" s="3109"/>
      <c r="N10587" s="3109"/>
      <c r="P10587" s="2659"/>
    </row>
    <row r="10588" spans="12:16" s="3107" customFormat="1">
      <c r="L10588" s="3109"/>
      <c r="M10588" s="3109"/>
      <c r="N10588" s="3109"/>
      <c r="P10588" s="2659"/>
    </row>
    <row r="10589" spans="12:16" s="3107" customFormat="1">
      <c r="L10589" s="3109"/>
      <c r="M10589" s="3109"/>
      <c r="N10589" s="3109"/>
      <c r="P10589" s="2659"/>
    </row>
    <row r="10590" spans="12:16" s="3107" customFormat="1">
      <c r="L10590" s="3109"/>
      <c r="M10590" s="3109"/>
      <c r="N10590" s="3109"/>
      <c r="P10590" s="2659"/>
    </row>
    <row r="10591" spans="12:16" s="3107" customFormat="1">
      <c r="L10591" s="3109"/>
      <c r="M10591" s="3109"/>
      <c r="N10591" s="3109"/>
      <c r="P10591" s="2659"/>
    </row>
    <row r="10592" spans="12:16" s="3107" customFormat="1">
      <c r="L10592" s="3109"/>
      <c r="M10592" s="3109"/>
      <c r="N10592" s="3109"/>
      <c r="P10592" s="2659"/>
    </row>
    <row r="10593" spans="12:16" s="3107" customFormat="1">
      <c r="L10593" s="3109"/>
      <c r="M10593" s="3109"/>
      <c r="N10593" s="3109"/>
      <c r="P10593" s="2659"/>
    </row>
    <row r="10594" spans="12:16" s="3107" customFormat="1">
      <c r="L10594" s="3109"/>
      <c r="M10594" s="3109"/>
      <c r="N10594" s="3109"/>
      <c r="P10594" s="2659"/>
    </row>
    <row r="10595" spans="12:16" s="3107" customFormat="1">
      <c r="L10595" s="3109"/>
      <c r="M10595" s="3109"/>
      <c r="N10595" s="3109"/>
      <c r="P10595" s="2659"/>
    </row>
    <row r="10596" spans="12:16" s="3107" customFormat="1">
      <c r="L10596" s="3109"/>
      <c r="M10596" s="3109"/>
      <c r="N10596" s="3109"/>
      <c r="P10596" s="2659"/>
    </row>
    <row r="10597" spans="12:16" s="3107" customFormat="1">
      <c r="L10597" s="3109"/>
      <c r="M10597" s="3109"/>
      <c r="N10597" s="3109"/>
      <c r="P10597" s="2659"/>
    </row>
    <row r="10598" spans="12:16" s="3107" customFormat="1">
      <c r="L10598" s="3109"/>
      <c r="M10598" s="3109"/>
      <c r="N10598" s="3109"/>
      <c r="P10598" s="2659"/>
    </row>
    <row r="10599" spans="12:16" s="3107" customFormat="1">
      <c r="L10599" s="3109"/>
      <c r="M10599" s="3109"/>
      <c r="N10599" s="3109"/>
      <c r="P10599" s="2659"/>
    </row>
    <row r="10600" spans="12:16" s="3107" customFormat="1">
      <c r="L10600" s="3109"/>
      <c r="M10600" s="3109"/>
      <c r="N10600" s="3109"/>
      <c r="P10600" s="2659"/>
    </row>
    <row r="10601" spans="12:16" s="3107" customFormat="1">
      <c r="L10601" s="3109"/>
      <c r="M10601" s="3109"/>
      <c r="N10601" s="3109"/>
      <c r="P10601" s="2659"/>
    </row>
    <row r="10602" spans="12:16" s="3107" customFormat="1">
      <c r="L10602" s="3109"/>
      <c r="M10602" s="3109"/>
      <c r="N10602" s="3109"/>
      <c r="P10602" s="2659"/>
    </row>
    <row r="10603" spans="12:16" s="3107" customFormat="1">
      <c r="L10603" s="3109"/>
      <c r="M10603" s="3109"/>
      <c r="N10603" s="3109"/>
      <c r="P10603" s="2659"/>
    </row>
    <row r="10604" spans="12:16" s="3107" customFormat="1">
      <c r="L10604" s="3109"/>
      <c r="M10604" s="3109"/>
      <c r="N10604" s="3109"/>
      <c r="P10604" s="2659"/>
    </row>
    <row r="10605" spans="12:16" s="3107" customFormat="1">
      <c r="L10605" s="3109"/>
      <c r="M10605" s="3109"/>
      <c r="N10605" s="3109"/>
      <c r="P10605" s="2659"/>
    </row>
    <row r="10606" spans="12:16" s="3107" customFormat="1">
      <c r="L10606" s="3109"/>
      <c r="M10606" s="3109"/>
      <c r="N10606" s="3109"/>
      <c r="P10606" s="2659"/>
    </row>
    <row r="10607" spans="12:16" s="3107" customFormat="1">
      <c r="L10607" s="3109"/>
      <c r="M10607" s="3109"/>
      <c r="N10607" s="3109"/>
      <c r="P10607" s="2659"/>
    </row>
    <row r="10608" spans="12:16" s="3107" customFormat="1">
      <c r="L10608" s="3109"/>
      <c r="M10608" s="3109"/>
      <c r="N10608" s="3109"/>
      <c r="P10608" s="2659"/>
    </row>
    <row r="10609" spans="12:16" s="3107" customFormat="1">
      <c r="L10609" s="3109"/>
      <c r="M10609" s="3109"/>
      <c r="N10609" s="3109"/>
      <c r="P10609" s="2659"/>
    </row>
    <row r="10610" spans="12:16" s="3107" customFormat="1">
      <c r="L10610" s="3109"/>
      <c r="M10610" s="3109"/>
      <c r="N10610" s="3109"/>
      <c r="P10610" s="2659"/>
    </row>
    <row r="10611" spans="12:16" s="3107" customFormat="1">
      <c r="L10611" s="3109"/>
      <c r="M10611" s="3109"/>
      <c r="N10611" s="3109"/>
      <c r="P10611" s="2659"/>
    </row>
    <row r="10612" spans="12:16" s="3107" customFormat="1">
      <c r="L10612" s="3109"/>
      <c r="M10612" s="3109"/>
      <c r="N10612" s="3109"/>
      <c r="P10612" s="2659"/>
    </row>
    <row r="10613" spans="12:16" s="3107" customFormat="1">
      <c r="L10613" s="3109"/>
      <c r="M10613" s="3109"/>
      <c r="N10613" s="3109"/>
      <c r="P10613" s="2659"/>
    </row>
    <row r="10614" spans="12:16" s="3107" customFormat="1">
      <c r="L10614" s="3109"/>
      <c r="M10614" s="3109"/>
      <c r="N10614" s="3109"/>
      <c r="P10614" s="2659"/>
    </row>
    <row r="10615" spans="12:16" s="3107" customFormat="1">
      <c r="L10615" s="3109"/>
      <c r="M10615" s="3109"/>
      <c r="N10615" s="3109"/>
      <c r="P10615" s="2659"/>
    </row>
    <row r="10616" spans="12:16" s="3107" customFormat="1">
      <c r="L10616" s="3109"/>
      <c r="M10616" s="3109"/>
      <c r="N10616" s="3109"/>
      <c r="P10616" s="2659"/>
    </row>
    <row r="10617" spans="12:16" s="3107" customFormat="1">
      <c r="L10617" s="3109"/>
      <c r="M10617" s="3109"/>
      <c r="N10617" s="3109"/>
      <c r="P10617" s="2659"/>
    </row>
    <row r="10618" spans="12:16" s="3107" customFormat="1">
      <c r="L10618" s="3109"/>
      <c r="M10618" s="3109"/>
      <c r="N10618" s="3109"/>
      <c r="P10618" s="2659"/>
    </row>
    <row r="10619" spans="12:16" s="3107" customFormat="1">
      <c r="L10619" s="3109"/>
      <c r="M10619" s="3109"/>
      <c r="N10619" s="3109"/>
      <c r="P10619" s="2659"/>
    </row>
    <row r="10620" spans="12:16" s="3107" customFormat="1">
      <c r="L10620" s="3109"/>
      <c r="M10620" s="3109"/>
      <c r="N10620" s="3109"/>
      <c r="P10620" s="2659"/>
    </row>
    <row r="10621" spans="12:16" s="3107" customFormat="1">
      <c r="L10621" s="3109"/>
      <c r="M10621" s="3109"/>
      <c r="N10621" s="3109"/>
      <c r="P10621" s="2659"/>
    </row>
    <row r="10622" spans="12:16" s="3107" customFormat="1">
      <c r="L10622" s="3109"/>
      <c r="M10622" s="3109"/>
      <c r="N10622" s="3109"/>
      <c r="P10622" s="2659"/>
    </row>
    <row r="10623" spans="12:16" s="3107" customFormat="1">
      <c r="L10623" s="3109"/>
      <c r="M10623" s="3109"/>
      <c r="N10623" s="3109"/>
      <c r="P10623" s="2659"/>
    </row>
    <row r="10624" spans="12:16" s="3107" customFormat="1">
      <c r="L10624" s="3109"/>
      <c r="M10624" s="3109"/>
      <c r="N10624" s="3109"/>
      <c r="P10624" s="2659"/>
    </row>
    <row r="10625" spans="12:16" s="3107" customFormat="1">
      <c r="L10625" s="3109"/>
      <c r="M10625" s="3109"/>
      <c r="N10625" s="3109"/>
      <c r="P10625" s="2659"/>
    </row>
    <row r="10626" spans="12:16" s="3107" customFormat="1">
      <c r="L10626" s="3109"/>
      <c r="M10626" s="3109"/>
      <c r="N10626" s="3109"/>
      <c r="P10626" s="2659"/>
    </row>
    <row r="10627" spans="12:16" s="3107" customFormat="1">
      <c r="L10627" s="3109"/>
      <c r="M10627" s="3109"/>
      <c r="N10627" s="3109"/>
      <c r="P10627" s="2659"/>
    </row>
    <row r="10628" spans="12:16" s="3107" customFormat="1">
      <c r="L10628" s="3109"/>
      <c r="M10628" s="3109"/>
      <c r="N10628" s="3109"/>
      <c r="P10628" s="2659"/>
    </row>
    <row r="10629" spans="12:16" s="3107" customFormat="1">
      <c r="L10629" s="3109"/>
      <c r="M10629" s="3109"/>
      <c r="N10629" s="3109"/>
      <c r="P10629" s="2659"/>
    </row>
    <row r="10630" spans="12:16" s="3107" customFormat="1">
      <c r="L10630" s="3109"/>
      <c r="M10630" s="3109"/>
      <c r="N10630" s="3109"/>
      <c r="P10630" s="2659"/>
    </row>
    <row r="10631" spans="12:16" s="3107" customFormat="1">
      <c r="L10631" s="3109"/>
      <c r="M10631" s="3109"/>
      <c r="N10631" s="3109"/>
      <c r="P10631" s="2659"/>
    </row>
    <row r="10632" spans="12:16" s="3107" customFormat="1">
      <c r="L10632" s="3109"/>
      <c r="M10632" s="3109"/>
      <c r="N10632" s="3109"/>
      <c r="P10632" s="2659"/>
    </row>
    <row r="10633" spans="12:16" s="3107" customFormat="1">
      <c r="L10633" s="3109"/>
      <c r="M10633" s="3109"/>
      <c r="N10633" s="3109"/>
      <c r="P10633" s="2659"/>
    </row>
    <row r="10634" spans="12:16" s="3107" customFormat="1">
      <c r="L10634" s="3109"/>
      <c r="M10634" s="3109"/>
      <c r="N10634" s="3109"/>
      <c r="P10634" s="2659"/>
    </row>
    <row r="10635" spans="12:16" s="3107" customFormat="1">
      <c r="L10635" s="3109"/>
      <c r="M10635" s="3109"/>
      <c r="N10635" s="3109"/>
      <c r="P10635" s="2659"/>
    </row>
    <row r="10636" spans="12:16" s="3107" customFormat="1">
      <c r="L10636" s="3109"/>
      <c r="M10636" s="3109"/>
      <c r="N10636" s="3109"/>
      <c r="P10636" s="2659"/>
    </row>
    <row r="10637" spans="12:16" s="3107" customFormat="1">
      <c r="L10637" s="3109"/>
      <c r="M10637" s="3109"/>
      <c r="N10637" s="3109"/>
      <c r="P10637" s="2659"/>
    </row>
    <row r="10638" spans="12:16" s="3107" customFormat="1">
      <c r="L10638" s="3109"/>
      <c r="M10638" s="3109"/>
      <c r="N10638" s="3109"/>
      <c r="P10638" s="2659"/>
    </row>
    <row r="10639" spans="12:16" s="3107" customFormat="1">
      <c r="L10639" s="3109"/>
      <c r="M10639" s="3109"/>
      <c r="N10639" s="3109"/>
      <c r="P10639" s="2659"/>
    </row>
    <row r="10640" spans="12:16" s="3107" customFormat="1">
      <c r="L10640" s="3109"/>
      <c r="M10640" s="3109"/>
      <c r="N10640" s="3109"/>
      <c r="P10640" s="2659"/>
    </row>
    <row r="10641" spans="12:16" s="3107" customFormat="1">
      <c r="L10641" s="3109"/>
      <c r="M10641" s="3109"/>
      <c r="N10641" s="3109"/>
      <c r="P10641" s="2659"/>
    </row>
    <row r="10642" spans="12:16" s="3107" customFormat="1">
      <c r="L10642" s="3109"/>
      <c r="M10642" s="3109"/>
      <c r="N10642" s="3109"/>
      <c r="P10642" s="2659"/>
    </row>
    <row r="10643" spans="12:16" s="3107" customFormat="1">
      <c r="L10643" s="3109"/>
      <c r="M10643" s="3109"/>
      <c r="N10643" s="3109"/>
      <c r="P10643" s="2659"/>
    </row>
    <row r="10644" spans="12:16" s="3107" customFormat="1">
      <c r="L10644" s="3109"/>
      <c r="M10644" s="3109"/>
      <c r="N10644" s="3109"/>
      <c r="P10644" s="2659"/>
    </row>
    <row r="10645" spans="12:16" s="3107" customFormat="1">
      <c r="L10645" s="3109"/>
      <c r="M10645" s="3109"/>
      <c r="N10645" s="3109"/>
      <c r="P10645" s="2659"/>
    </row>
    <row r="10646" spans="12:16" s="3107" customFormat="1">
      <c r="L10646" s="3109"/>
      <c r="M10646" s="3109"/>
      <c r="N10646" s="3109"/>
      <c r="P10646" s="2659"/>
    </row>
    <row r="10647" spans="12:16" s="3107" customFormat="1">
      <c r="L10647" s="3109"/>
      <c r="M10647" s="3109"/>
      <c r="N10647" s="3109"/>
      <c r="P10647" s="2659"/>
    </row>
    <row r="10648" spans="12:16" s="3107" customFormat="1">
      <c r="L10648" s="3109"/>
      <c r="M10648" s="3109"/>
      <c r="N10648" s="3109"/>
      <c r="P10648" s="2659"/>
    </row>
    <row r="10649" spans="12:16" s="3107" customFormat="1">
      <c r="L10649" s="3109"/>
      <c r="M10649" s="3109"/>
      <c r="N10649" s="3109"/>
      <c r="P10649" s="2659"/>
    </row>
    <row r="10650" spans="12:16" s="3107" customFormat="1">
      <c r="L10650" s="3109"/>
      <c r="M10650" s="3109"/>
      <c r="N10650" s="3109"/>
      <c r="P10650" s="2659"/>
    </row>
    <row r="10651" spans="12:16" s="3107" customFormat="1">
      <c r="L10651" s="3109"/>
      <c r="M10651" s="3109"/>
      <c r="N10651" s="3109"/>
      <c r="P10651" s="2659"/>
    </row>
    <row r="10652" spans="12:16" s="3107" customFormat="1">
      <c r="L10652" s="3109"/>
      <c r="M10652" s="3109"/>
      <c r="N10652" s="3109"/>
      <c r="P10652" s="2659"/>
    </row>
    <row r="10653" spans="12:16" s="3107" customFormat="1">
      <c r="L10653" s="3109"/>
      <c r="M10653" s="3109"/>
      <c r="N10653" s="3109"/>
      <c r="P10653" s="2659"/>
    </row>
    <row r="10654" spans="12:16" s="3107" customFormat="1">
      <c r="L10654" s="3109"/>
      <c r="M10654" s="3109"/>
      <c r="N10654" s="3109"/>
      <c r="P10654" s="2659"/>
    </row>
    <row r="10655" spans="12:16" s="3107" customFormat="1">
      <c r="L10655" s="3109"/>
      <c r="M10655" s="3109"/>
      <c r="N10655" s="3109"/>
      <c r="P10655" s="2659"/>
    </row>
    <row r="10656" spans="12:16" s="3107" customFormat="1">
      <c r="L10656" s="3109"/>
      <c r="M10656" s="3109"/>
      <c r="N10656" s="3109"/>
      <c r="P10656" s="2659"/>
    </row>
    <row r="10657" spans="12:16" s="3107" customFormat="1">
      <c r="L10657" s="3109"/>
      <c r="M10657" s="3109"/>
      <c r="N10657" s="3109"/>
      <c r="P10657" s="2659"/>
    </row>
    <row r="10658" spans="12:16" s="3107" customFormat="1">
      <c r="L10658" s="3109"/>
      <c r="M10658" s="3109"/>
      <c r="N10658" s="3109"/>
      <c r="P10658" s="2659"/>
    </row>
    <row r="10659" spans="12:16" s="3107" customFormat="1">
      <c r="L10659" s="3109"/>
      <c r="M10659" s="3109"/>
      <c r="N10659" s="3109"/>
      <c r="P10659" s="2659"/>
    </row>
    <row r="10660" spans="12:16" s="3107" customFormat="1">
      <c r="L10660" s="3109"/>
      <c r="M10660" s="3109"/>
      <c r="N10660" s="3109"/>
      <c r="P10660" s="2659"/>
    </row>
    <row r="10661" spans="12:16" s="3107" customFormat="1">
      <c r="L10661" s="3109"/>
      <c r="M10661" s="3109"/>
      <c r="N10661" s="3109"/>
      <c r="P10661" s="2659"/>
    </row>
    <row r="10662" spans="12:16" s="3107" customFormat="1">
      <c r="L10662" s="3109"/>
      <c r="M10662" s="3109"/>
      <c r="N10662" s="3109"/>
      <c r="P10662" s="2659"/>
    </row>
    <row r="10663" spans="12:16" s="3107" customFormat="1">
      <c r="L10663" s="3109"/>
      <c r="M10663" s="3109"/>
      <c r="N10663" s="3109"/>
      <c r="P10663" s="2659"/>
    </row>
    <row r="10664" spans="12:16" s="3107" customFormat="1">
      <c r="L10664" s="3109"/>
      <c r="M10664" s="3109"/>
      <c r="N10664" s="3109"/>
      <c r="P10664" s="2659"/>
    </row>
    <row r="10665" spans="12:16" s="3107" customFormat="1">
      <c r="L10665" s="3109"/>
      <c r="M10665" s="3109"/>
      <c r="N10665" s="3109"/>
      <c r="P10665" s="2659"/>
    </row>
    <row r="10666" spans="12:16" s="3107" customFormat="1">
      <c r="L10666" s="3109"/>
      <c r="M10666" s="3109"/>
      <c r="N10666" s="3109"/>
      <c r="P10666" s="2659"/>
    </row>
    <row r="10667" spans="12:16" s="3107" customFormat="1">
      <c r="L10667" s="3109"/>
      <c r="M10667" s="3109"/>
      <c r="N10667" s="3109"/>
      <c r="P10667" s="2659"/>
    </row>
    <row r="10668" spans="12:16" s="3107" customFormat="1">
      <c r="L10668" s="3109"/>
      <c r="M10668" s="3109"/>
      <c r="N10668" s="3109"/>
      <c r="P10668" s="2659"/>
    </row>
    <row r="10669" spans="12:16" s="3107" customFormat="1">
      <c r="L10669" s="3109"/>
      <c r="M10669" s="3109"/>
      <c r="N10669" s="3109"/>
      <c r="P10669" s="2659"/>
    </row>
    <row r="10670" spans="12:16" s="3107" customFormat="1">
      <c r="L10670" s="3109"/>
      <c r="M10670" s="3109"/>
      <c r="N10670" s="3109"/>
      <c r="P10670" s="2659"/>
    </row>
    <row r="10671" spans="12:16" s="3107" customFormat="1">
      <c r="L10671" s="3109"/>
      <c r="M10671" s="3109"/>
      <c r="N10671" s="3109"/>
      <c r="P10671" s="2659"/>
    </row>
    <row r="10672" spans="12:16" s="3107" customFormat="1">
      <c r="L10672" s="3109"/>
      <c r="M10672" s="3109"/>
      <c r="N10672" s="3109"/>
      <c r="P10672" s="2659"/>
    </row>
    <row r="10673" spans="12:16" s="3107" customFormat="1">
      <c r="L10673" s="3109"/>
      <c r="M10673" s="3109"/>
      <c r="N10673" s="3109"/>
      <c r="P10673" s="2659"/>
    </row>
    <row r="10674" spans="12:16" s="3107" customFormat="1">
      <c r="L10674" s="3109"/>
      <c r="M10674" s="3109"/>
      <c r="N10674" s="3109"/>
      <c r="P10674" s="2659"/>
    </row>
    <row r="10675" spans="12:16" s="3107" customFormat="1">
      <c r="L10675" s="3109"/>
      <c r="M10675" s="3109"/>
      <c r="N10675" s="3109"/>
      <c r="P10675" s="2659"/>
    </row>
    <row r="10676" spans="12:16" s="3107" customFormat="1">
      <c r="L10676" s="3109"/>
      <c r="M10676" s="3109"/>
      <c r="N10676" s="3109"/>
      <c r="P10676" s="2659"/>
    </row>
    <row r="10677" spans="12:16" s="3107" customFormat="1">
      <c r="L10677" s="3109"/>
      <c r="M10677" s="3109"/>
      <c r="N10677" s="3109"/>
      <c r="P10677" s="2659"/>
    </row>
    <row r="10678" spans="12:16" s="3107" customFormat="1">
      <c r="L10678" s="3109"/>
      <c r="M10678" s="3109"/>
      <c r="N10678" s="3109"/>
      <c r="P10678" s="2659"/>
    </row>
    <row r="10679" spans="12:16" s="3107" customFormat="1">
      <c r="L10679" s="3109"/>
      <c r="M10679" s="3109"/>
      <c r="N10679" s="3109"/>
      <c r="P10679" s="2659"/>
    </row>
    <row r="10680" spans="12:16" s="3107" customFormat="1">
      <c r="L10680" s="3109"/>
      <c r="M10680" s="3109"/>
      <c r="N10680" s="3109"/>
      <c r="P10680" s="2659"/>
    </row>
    <row r="10681" spans="12:16" s="3107" customFormat="1">
      <c r="L10681" s="3109"/>
      <c r="M10681" s="3109"/>
      <c r="N10681" s="3109"/>
      <c r="P10681" s="2659"/>
    </row>
    <row r="10682" spans="12:16" s="3107" customFormat="1">
      <c r="L10682" s="3109"/>
      <c r="M10682" s="3109"/>
      <c r="N10682" s="3109"/>
      <c r="P10682" s="2659"/>
    </row>
    <row r="10683" spans="12:16" s="3107" customFormat="1">
      <c r="L10683" s="3109"/>
      <c r="M10683" s="3109"/>
      <c r="N10683" s="3109"/>
      <c r="P10683" s="2659"/>
    </row>
    <row r="10684" spans="12:16" s="3107" customFormat="1">
      <c r="L10684" s="3109"/>
      <c r="M10684" s="3109"/>
      <c r="N10684" s="3109"/>
      <c r="P10684" s="2659"/>
    </row>
    <row r="10685" spans="12:16" s="3107" customFormat="1">
      <c r="L10685" s="3109"/>
      <c r="M10685" s="3109"/>
      <c r="N10685" s="3109"/>
      <c r="P10685" s="2659"/>
    </row>
    <row r="10686" spans="12:16" s="3107" customFormat="1">
      <c r="L10686" s="3109"/>
      <c r="M10686" s="3109"/>
      <c r="N10686" s="3109"/>
      <c r="P10686" s="2659"/>
    </row>
    <row r="10687" spans="12:16" s="3107" customFormat="1">
      <c r="L10687" s="3109"/>
      <c r="M10687" s="3109"/>
      <c r="N10687" s="3109"/>
      <c r="P10687" s="2659"/>
    </row>
    <row r="10688" spans="12:16" s="3107" customFormat="1">
      <c r="L10688" s="3109"/>
      <c r="M10688" s="3109"/>
      <c r="N10688" s="3109"/>
      <c r="P10688" s="2659"/>
    </row>
    <row r="10689" spans="12:16" s="3107" customFormat="1">
      <c r="L10689" s="3109"/>
      <c r="M10689" s="3109"/>
      <c r="N10689" s="3109"/>
      <c r="P10689" s="2659"/>
    </row>
    <row r="10690" spans="12:16" s="3107" customFormat="1">
      <c r="L10690" s="3109"/>
      <c r="M10690" s="3109"/>
      <c r="N10690" s="3109"/>
      <c r="P10690" s="2659"/>
    </row>
    <row r="10691" spans="12:16" s="3107" customFormat="1">
      <c r="L10691" s="3109"/>
      <c r="M10691" s="3109"/>
      <c r="N10691" s="3109"/>
      <c r="P10691" s="2659"/>
    </row>
    <row r="10692" spans="12:16" s="3107" customFormat="1">
      <c r="L10692" s="3109"/>
      <c r="M10692" s="3109"/>
      <c r="N10692" s="3109"/>
      <c r="P10692" s="2659"/>
    </row>
    <row r="10693" spans="12:16" s="3107" customFormat="1">
      <c r="L10693" s="3109"/>
      <c r="M10693" s="3109"/>
      <c r="N10693" s="3109"/>
      <c r="P10693" s="2659"/>
    </row>
    <row r="10694" spans="12:16" s="3107" customFormat="1">
      <c r="L10694" s="3109"/>
      <c r="M10694" s="3109"/>
      <c r="N10694" s="3109"/>
      <c r="P10694" s="2659"/>
    </row>
    <row r="10695" spans="12:16" s="3107" customFormat="1">
      <c r="L10695" s="3109"/>
      <c r="M10695" s="3109"/>
      <c r="N10695" s="3109"/>
      <c r="P10695" s="2659"/>
    </row>
    <row r="10696" spans="12:16" s="3107" customFormat="1">
      <c r="L10696" s="3109"/>
      <c r="M10696" s="3109"/>
      <c r="N10696" s="3109"/>
      <c r="P10696" s="2659"/>
    </row>
    <row r="10697" spans="12:16" s="3107" customFormat="1">
      <c r="L10697" s="3109"/>
      <c r="M10697" s="3109"/>
      <c r="N10697" s="3109"/>
      <c r="P10697" s="2659"/>
    </row>
    <row r="10698" spans="12:16" s="3107" customFormat="1">
      <c r="L10698" s="3109"/>
      <c r="M10698" s="3109"/>
      <c r="N10698" s="3109"/>
      <c r="P10698" s="2659"/>
    </row>
    <row r="10699" spans="12:16" s="3107" customFormat="1">
      <c r="L10699" s="3109"/>
      <c r="M10699" s="3109"/>
      <c r="N10699" s="3109"/>
      <c r="P10699" s="2659"/>
    </row>
    <row r="10700" spans="12:16" s="3107" customFormat="1">
      <c r="L10700" s="3109"/>
      <c r="M10700" s="3109"/>
      <c r="N10700" s="3109"/>
      <c r="P10700" s="2659"/>
    </row>
    <row r="10701" spans="12:16" s="3107" customFormat="1">
      <c r="L10701" s="3109"/>
      <c r="M10701" s="3109"/>
      <c r="N10701" s="3109"/>
      <c r="P10701" s="2659"/>
    </row>
    <row r="10702" spans="12:16" s="3107" customFormat="1">
      <c r="L10702" s="3109"/>
      <c r="M10702" s="3109"/>
      <c r="N10702" s="3109"/>
      <c r="P10702" s="2659"/>
    </row>
    <row r="10703" spans="12:16" s="3107" customFormat="1">
      <c r="L10703" s="3109"/>
      <c r="M10703" s="3109"/>
      <c r="N10703" s="3109"/>
      <c r="P10703" s="2659"/>
    </row>
    <row r="10704" spans="12:16" s="3107" customFormat="1">
      <c r="L10704" s="3109"/>
      <c r="M10704" s="3109"/>
      <c r="N10704" s="3109"/>
      <c r="P10704" s="2659"/>
    </row>
    <row r="10705" spans="12:16" s="3107" customFormat="1">
      <c r="L10705" s="3109"/>
      <c r="M10705" s="3109"/>
      <c r="N10705" s="3109"/>
      <c r="P10705" s="2659"/>
    </row>
    <row r="10706" spans="12:16" s="3107" customFormat="1">
      <c r="L10706" s="3109"/>
      <c r="M10706" s="3109"/>
      <c r="N10706" s="3109"/>
      <c r="P10706" s="2659"/>
    </row>
    <row r="10707" spans="12:16" s="3107" customFormat="1">
      <c r="L10707" s="3109"/>
      <c r="M10707" s="3109"/>
      <c r="N10707" s="3109"/>
      <c r="P10707" s="2659"/>
    </row>
    <row r="10708" spans="12:16" s="3107" customFormat="1">
      <c r="L10708" s="3109"/>
      <c r="M10708" s="3109"/>
      <c r="N10708" s="3109"/>
      <c r="P10708" s="2659"/>
    </row>
    <row r="10709" spans="12:16" s="3107" customFormat="1">
      <c r="L10709" s="3109"/>
      <c r="M10709" s="3109"/>
      <c r="N10709" s="3109"/>
      <c r="P10709" s="2659"/>
    </row>
    <row r="10710" spans="12:16" s="3107" customFormat="1">
      <c r="L10710" s="3109"/>
      <c r="M10710" s="3109"/>
      <c r="N10710" s="3109"/>
      <c r="P10710" s="2659"/>
    </row>
    <row r="10711" spans="12:16" s="3107" customFormat="1">
      <c r="L10711" s="3109"/>
      <c r="M10711" s="3109"/>
      <c r="N10711" s="3109"/>
      <c r="P10711" s="2659"/>
    </row>
    <row r="10712" spans="12:16" s="3107" customFormat="1">
      <c r="L10712" s="3109"/>
      <c r="M10712" s="3109"/>
      <c r="N10712" s="3109"/>
      <c r="P10712" s="2659"/>
    </row>
    <row r="10713" spans="12:16" s="3107" customFormat="1">
      <c r="L10713" s="3109"/>
      <c r="M10713" s="3109"/>
      <c r="N10713" s="3109"/>
      <c r="P10713" s="2659"/>
    </row>
    <row r="10714" spans="12:16" s="3107" customFormat="1">
      <c r="L10714" s="3109"/>
      <c r="M10714" s="3109"/>
      <c r="N10714" s="3109"/>
      <c r="P10714" s="2659"/>
    </row>
    <row r="10715" spans="12:16" s="3107" customFormat="1">
      <c r="L10715" s="3109"/>
      <c r="M10715" s="3109"/>
      <c r="N10715" s="3109"/>
      <c r="P10715" s="2659"/>
    </row>
    <row r="10716" spans="12:16" s="3107" customFormat="1">
      <c r="L10716" s="3109"/>
      <c r="M10716" s="3109"/>
      <c r="N10716" s="3109"/>
      <c r="P10716" s="2659"/>
    </row>
    <row r="10717" spans="12:16" s="3107" customFormat="1">
      <c r="L10717" s="3109"/>
      <c r="M10717" s="3109"/>
      <c r="N10717" s="3109"/>
      <c r="P10717" s="2659"/>
    </row>
    <row r="10718" spans="12:16" s="3107" customFormat="1">
      <c r="L10718" s="3109"/>
      <c r="M10718" s="3109"/>
      <c r="N10718" s="3109"/>
      <c r="P10718" s="2659"/>
    </row>
    <row r="10719" spans="12:16" s="3107" customFormat="1">
      <c r="L10719" s="3109"/>
      <c r="M10719" s="3109"/>
      <c r="N10719" s="3109"/>
      <c r="P10719" s="2659"/>
    </row>
    <row r="10720" spans="12:16" s="3107" customFormat="1">
      <c r="L10720" s="3109"/>
      <c r="M10720" s="3109"/>
      <c r="N10720" s="3109"/>
      <c r="P10720" s="2659"/>
    </row>
    <row r="10721" spans="12:16" s="3107" customFormat="1">
      <c r="L10721" s="3109"/>
      <c r="M10721" s="3109"/>
      <c r="N10721" s="3109"/>
      <c r="P10721" s="2659"/>
    </row>
    <row r="10722" spans="12:16" s="3107" customFormat="1">
      <c r="L10722" s="3109"/>
      <c r="M10722" s="3109"/>
      <c r="N10722" s="3109"/>
      <c r="P10722" s="2659"/>
    </row>
    <row r="10723" spans="12:16" s="3107" customFormat="1">
      <c r="L10723" s="3109"/>
      <c r="M10723" s="3109"/>
      <c r="N10723" s="3109"/>
      <c r="P10723" s="2659"/>
    </row>
    <row r="10724" spans="12:16" s="3107" customFormat="1">
      <c r="L10724" s="3109"/>
      <c r="M10724" s="3109"/>
      <c r="N10724" s="3109"/>
      <c r="P10724" s="2659"/>
    </row>
    <row r="10725" spans="12:16" s="3107" customFormat="1">
      <c r="L10725" s="3109"/>
      <c r="M10725" s="3109"/>
      <c r="N10725" s="3109"/>
      <c r="P10725" s="2659"/>
    </row>
    <row r="10726" spans="12:16" s="3107" customFormat="1">
      <c r="L10726" s="3109"/>
      <c r="M10726" s="3109"/>
      <c r="N10726" s="3109"/>
      <c r="P10726" s="2659"/>
    </row>
    <row r="10727" spans="12:16" s="3107" customFormat="1">
      <c r="L10727" s="3109"/>
      <c r="M10727" s="3109"/>
      <c r="N10727" s="3109"/>
      <c r="P10727" s="2659"/>
    </row>
    <row r="10728" spans="12:16" s="3107" customFormat="1">
      <c r="L10728" s="3109"/>
      <c r="M10728" s="3109"/>
      <c r="N10728" s="3109"/>
      <c r="P10728" s="2659"/>
    </row>
    <row r="10729" spans="12:16" s="3107" customFormat="1">
      <c r="L10729" s="3109"/>
      <c r="M10729" s="3109"/>
      <c r="N10729" s="3109"/>
      <c r="P10729" s="2659"/>
    </row>
    <row r="10730" spans="12:16" s="3107" customFormat="1">
      <c r="L10730" s="3109"/>
      <c r="M10730" s="3109"/>
      <c r="N10730" s="3109"/>
      <c r="P10730" s="2659"/>
    </row>
    <row r="10731" spans="12:16" s="3107" customFormat="1">
      <c r="L10731" s="3109"/>
      <c r="M10731" s="3109"/>
      <c r="N10731" s="3109"/>
      <c r="P10731" s="2659"/>
    </row>
    <row r="10732" spans="12:16" s="3107" customFormat="1">
      <c r="L10732" s="3109"/>
      <c r="M10732" s="3109"/>
      <c r="N10732" s="3109"/>
      <c r="P10732" s="2659"/>
    </row>
    <row r="10733" spans="12:16" s="3107" customFormat="1">
      <c r="L10733" s="3109"/>
      <c r="M10733" s="3109"/>
      <c r="N10733" s="3109"/>
      <c r="P10733" s="2659"/>
    </row>
    <row r="10734" spans="12:16" s="3107" customFormat="1">
      <c r="L10734" s="3109"/>
      <c r="M10734" s="3109"/>
      <c r="N10734" s="3109"/>
      <c r="P10734" s="2659"/>
    </row>
    <row r="10735" spans="12:16" s="3107" customFormat="1">
      <c r="L10735" s="3109"/>
      <c r="M10735" s="3109"/>
      <c r="N10735" s="3109"/>
      <c r="P10735" s="2659"/>
    </row>
    <row r="10736" spans="12:16" s="3107" customFormat="1">
      <c r="L10736" s="3109"/>
      <c r="M10736" s="3109"/>
      <c r="N10736" s="3109"/>
      <c r="P10736" s="2659"/>
    </row>
    <row r="10737" spans="12:16" s="3107" customFormat="1">
      <c r="L10737" s="3109"/>
      <c r="M10737" s="3109"/>
      <c r="N10737" s="3109"/>
      <c r="P10737" s="2659"/>
    </row>
    <row r="10738" spans="12:16" s="3107" customFormat="1">
      <c r="L10738" s="3109"/>
      <c r="M10738" s="3109"/>
      <c r="N10738" s="3109"/>
      <c r="P10738" s="2659"/>
    </row>
    <row r="10739" spans="12:16" s="3107" customFormat="1">
      <c r="L10739" s="3109"/>
      <c r="M10739" s="3109"/>
      <c r="N10739" s="3109"/>
      <c r="P10739" s="2659"/>
    </row>
    <row r="10740" spans="12:16" s="3107" customFormat="1">
      <c r="L10740" s="3109"/>
      <c r="M10740" s="3109"/>
      <c r="N10740" s="3109"/>
      <c r="P10740" s="2659"/>
    </row>
    <row r="10741" spans="12:16" s="3107" customFormat="1">
      <c r="L10741" s="3109"/>
      <c r="M10741" s="3109"/>
      <c r="N10741" s="3109"/>
      <c r="P10741" s="2659"/>
    </row>
    <row r="10742" spans="12:16" s="3107" customFormat="1">
      <c r="L10742" s="3109"/>
      <c r="M10742" s="3109"/>
      <c r="N10742" s="3109"/>
      <c r="P10742" s="2659"/>
    </row>
    <row r="10743" spans="12:16" s="3107" customFormat="1">
      <c r="L10743" s="3109"/>
      <c r="M10743" s="3109"/>
      <c r="N10743" s="3109"/>
      <c r="P10743" s="2659"/>
    </row>
    <row r="10744" spans="12:16" s="3107" customFormat="1">
      <c r="L10744" s="3109"/>
      <c r="M10744" s="3109"/>
      <c r="N10744" s="3109"/>
      <c r="P10744" s="2659"/>
    </row>
    <row r="10745" spans="12:16" s="3107" customFormat="1">
      <c r="L10745" s="3109"/>
      <c r="M10745" s="3109"/>
      <c r="N10745" s="3109"/>
      <c r="P10745" s="2659"/>
    </row>
    <row r="10746" spans="12:16" s="3107" customFormat="1">
      <c r="L10746" s="3109"/>
      <c r="M10746" s="3109"/>
      <c r="N10746" s="3109"/>
      <c r="P10746" s="2659"/>
    </row>
    <row r="10747" spans="12:16" s="3107" customFormat="1">
      <c r="L10747" s="3109"/>
      <c r="M10747" s="3109"/>
      <c r="N10747" s="3109"/>
      <c r="P10747" s="2659"/>
    </row>
    <row r="10748" spans="12:16" s="3107" customFormat="1">
      <c r="L10748" s="3109"/>
      <c r="M10748" s="3109"/>
      <c r="N10748" s="3109"/>
      <c r="P10748" s="2659"/>
    </row>
    <row r="10749" spans="12:16" s="3107" customFormat="1">
      <c r="L10749" s="3109"/>
      <c r="M10749" s="3109"/>
      <c r="N10749" s="3109"/>
      <c r="P10749" s="2659"/>
    </row>
    <row r="10750" spans="12:16" s="3107" customFormat="1">
      <c r="L10750" s="3109"/>
      <c r="M10750" s="3109"/>
      <c r="N10750" s="3109"/>
      <c r="P10750" s="2659"/>
    </row>
    <row r="10751" spans="12:16" s="3107" customFormat="1">
      <c r="L10751" s="3109"/>
      <c r="M10751" s="3109"/>
      <c r="N10751" s="3109"/>
      <c r="P10751" s="2659"/>
    </row>
    <row r="10752" spans="12:16" s="3107" customFormat="1">
      <c r="L10752" s="3109"/>
      <c r="M10752" s="3109"/>
      <c r="N10752" s="3109"/>
      <c r="P10752" s="2659"/>
    </row>
    <row r="10753" spans="12:16" s="3107" customFormat="1">
      <c r="L10753" s="3109"/>
      <c r="M10753" s="3109"/>
      <c r="N10753" s="3109"/>
      <c r="P10753" s="2659"/>
    </row>
    <row r="10754" spans="12:16" s="3107" customFormat="1">
      <c r="L10754" s="3109"/>
      <c r="M10754" s="3109"/>
      <c r="N10754" s="3109"/>
      <c r="P10754" s="2659"/>
    </row>
    <row r="10755" spans="12:16" s="3107" customFormat="1">
      <c r="L10755" s="3109"/>
      <c r="M10755" s="3109"/>
      <c r="N10755" s="3109"/>
      <c r="P10755" s="2659"/>
    </row>
    <row r="10756" spans="12:16" s="3107" customFormat="1">
      <c r="L10756" s="3109"/>
      <c r="M10756" s="3109"/>
      <c r="N10756" s="3109"/>
      <c r="P10756" s="2659"/>
    </row>
    <row r="10757" spans="12:16" s="3107" customFormat="1">
      <c r="L10757" s="3109"/>
      <c r="M10757" s="3109"/>
      <c r="N10757" s="3109"/>
      <c r="P10757" s="2659"/>
    </row>
    <row r="10758" spans="12:16" s="3107" customFormat="1">
      <c r="L10758" s="3109"/>
      <c r="M10758" s="3109"/>
      <c r="N10758" s="3109"/>
      <c r="P10758" s="2659"/>
    </row>
    <row r="10759" spans="12:16" s="3107" customFormat="1">
      <c r="L10759" s="3109"/>
      <c r="M10759" s="3109"/>
      <c r="N10759" s="3109"/>
      <c r="P10759" s="2659"/>
    </row>
    <row r="10760" spans="12:16" s="3107" customFormat="1">
      <c r="L10760" s="3109"/>
      <c r="M10760" s="3109"/>
      <c r="N10760" s="3109"/>
      <c r="P10760" s="2659"/>
    </row>
    <row r="10761" spans="12:16" s="3107" customFormat="1">
      <c r="L10761" s="3109"/>
      <c r="M10761" s="3109"/>
      <c r="N10761" s="3109"/>
      <c r="P10761" s="2659"/>
    </row>
    <row r="10762" spans="12:16" s="3107" customFormat="1">
      <c r="L10762" s="3109"/>
      <c r="M10762" s="3109"/>
      <c r="N10762" s="3109"/>
      <c r="P10762" s="2659"/>
    </row>
    <row r="10763" spans="12:16" s="3107" customFormat="1">
      <c r="L10763" s="3109"/>
      <c r="M10763" s="3109"/>
      <c r="N10763" s="3109"/>
      <c r="P10763" s="2659"/>
    </row>
    <row r="10764" spans="12:16" s="3107" customFormat="1">
      <c r="L10764" s="3109"/>
      <c r="M10764" s="3109"/>
      <c r="N10764" s="3109"/>
      <c r="P10764" s="2659"/>
    </row>
    <row r="10765" spans="12:16" s="3107" customFormat="1">
      <c r="L10765" s="3109"/>
      <c r="M10765" s="3109"/>
      <c r="N10765" s="3109"/>
      <c r="P10765" s="2659"/>
    </row>
    <row r="10766" spans="12:16" s="3107" customFormat="1">
      <c r="L10766" s="3109"/>
      <c r="M10766" s="3109"/>
      <c r="N10766" s="3109"/>
      <c r="P10766" s="2659"/>
    </row>
    <row r="10767" spans="12:16" s="3107" customFormat="1">
      <c r="L10767" s="3109"/>
      <c r="M10767" s="3109"/>
      <c r="N10767" s="3109"/>
      <c r="P10767" s="2659"/>
    </row>
    <row r="10768" spans="12:16" s="3107" customFormat="1">
      <c r="L10768" s="3109"/>
      <c r="M10768" s="3109"/>
      <c r="N10768" s="3109"/>
      <c r="P10768" s="2659"/>
    </row>
    <row r="10769" spans="12:16" s="3107" customFormat="1">
      <c r="L10769" s="3109"/>
      <c r="M10769" s="3109"/>
      <c r="N10769" s="3109"/>
      <c r="P10769" s="2659"/>
    </row>
    <row r="10770" spans="12:16" s="3107" customFormat="1">
      <c r="L10770" s="3109"/>
      <c r="M10770" s="3109"/>
      <c r="N10770" s="3109"/>
      <c r="P10770" s="2659"/>
    </row>
    <row r="10771" spans="12:16" s="3107" customFormat="1">
      <c r="L10771" s="3109"/>
      <c r="M10771" s="3109"/>
      <c r="N10771" s="3109"/>
      <c r="P10771" s="2659"/>
    </row>
    <row r="10772" spans="12:16" s="3107" customFormat="1">
      <c r="L10772" s="3109"/>
      <c r="M10772" s="3109"/>
      <c r="N10772" s="3109"/>
      <c r="P10772" s="2659"/>
    </row>
    <row r="10773" spans="12:16" s="3107" customFormat="1">
      <c r="L10773" s="3109"/>
      <c r="M10773" s="3109"/>
      <c r="N10773" s="3109"/>
      <c r="P10773" s="2659"/>
    </row>
    <row r="10774" spans="12:16" s="3107" customFormat="1">
      <c r="L10774" s="3109"/>
      <c r="M10774" s="3109"/>
      <c r="N10774" s="3109"/>
      <c r="P10774" s="2659"/>
    </row>
    <row r="10775" spans="12:16" s="3107" customFormat="1">
      <c r="L10775" s="3109"/>
      <c r="M10775" s="3109"/>
      <c r="N10775" s="3109"/>
      <c r="P10775" s="2659"/>
    </row>
    <row r="10776" spans="12:16" s="3107" customFormat="1">
      <c r="L10776" s="3109"/>
      <c r="M10776" s="3109"/>
      <c r="N10776" s="3109"/>
      <c r="P10776" s="2659"/>
    </row>
    <row r="10777" spans="12:16" s="3107" customFormat="1">
      <c r="L10777" s="3109"/>
      <c r="M10777" s="3109"/>
      <c r="N10777" s="3109"/>
      <c r="P10777" s="2659"/>
    </row>
    <row r="10778" spans="12:16" s="3107" customFormat="1">
      <c r="L10778" s="3109"/>
      <c r="M10778" s="3109"/>
      <c r="N10778" s="3109"/>
      <c r="P10778" s="2659"/>
    </row>
    <row r="10779" spans="12:16" s="3107" customFormat="1">
      <c r="L10779" s="3109"/>
      <c r="M10779" s="3109"/>
      <c r="N10779" s="3109"/>
      <c r="P10779" s="2659"/>
    </row>
    <row r="10780" spans="12:16" s="3107" customFormat="1">
      <c r="L10780" s="3109"/>
      <c r="M10780" s="3109"/>
      <c r="N10780" s="3109"/>
      <c r="P10780" s="2659"/>
    </row>
    <row r="10781" spans="12:16" s="3107" customFormat="1">
      <c r="L10781" s="3109"/>
      <c r="M10781" s="3109"/>
      <c r="N10781" s="3109"/>
      <c r="P10781" s="2659"/>
    </row>
    <row r="10782" spans="12:16" s="3107" customFormat="1">
      <c r="L10782" s="3109"/>
      <c r="M10782" s="3109"/>
      <c r="N10782" s="3109"/>
      <c r="P10782" s="2659"/>
    </row>
    <row r="10783" spans="12:16" s="3107" customFormat="1">
      <c r="L10783" s="3109"/>
      <c r="M10783" s="3109"/>
      <c r="N10783" s="3109"/>
      <c r="P10783" s="2659"/>
    </row>
    <row r="10784" spans="12:16" s="3107" customFormat="1">
      <c r="L10784" s="3109"/>
      <c r="M10784" s="3109"/>
      <c r="N10784" s="3109"/>
      <c r="P10784" s="2659"/>
    </row>
    <row r="10785" spans="12:16" s="3107" customFormat="1">
      <c r="L10785" s="3109"/>
      <c r="M10785" s="3109"/>
      <c r="N10785" s="3109"/>
      <c r="P10785" s="2659"/>
    </row>
    <row r="10786" spans="12:16" s="3107" customFormat="1">
      <c r="L10786" s="3109"/>
      <c r="M10786" s="3109"/>
      <c r="N10786" s="3109"/>
      <c r="P10786" s="2659"/>
    </row>
    <row r="10787" spans="12:16" s="3107" customFormat="1">
      <c r="L10787" s="3109"/>
      <c r="M10787" s="3109"/>
      <c r="N10787" s="3109"/>
      <c r="P10787" s="2659"/>
    </row>
    <row r="10788" spans="12:16" s="3107" customFormat="1">
      <c r="L10788" s="3109"/>
      <c r="M10788" s="3109"/>
      <c r="N10788" s="3109"/>
      <c r="P10788" s="2659"/>
    </row>
    <row r="10789" spans="12:16" s="3107" customFormat="1">
      <c r="L10789" s="3109"/>
      <c r="M10789" s="3109"/>
      <c r="N10789" s="3109"/>
      <c r="P10789" s="2659"/>
    </row>
    <row r="10790" spans="12:16" s="3107" customFormat="1">
      <c r="L10790" s="3109"/>
      <c r="M10790" s="3109"/>
      <c r="N10790" s="3109"/>
      <c r="P10790" s="2659"/>
    </row>
    <row r="10791" spans="12:16" s="3107" customFormat="1">
      <c r="L10791" s="3109"/>
      <c r="M10791" s="3109"/>
      <c r="N10791" s="3109"/>
      <c r="P10791" s="2659"/>
    </row>
    <row r="10792" spans="12:16" s="3107" customFormat="1">
      <c r="L10792" s="3109"/>
      <c r="M10792" s="3109"/>
      <c r="N10792" s="3109"/>
      <c r="P10792" s="2659"/>
    </row>
    <row r="10793" spans="12:16" s="3107" customFormat="1">
      <c r="L10793" s="3109"/>
      <c r="M10793" s="3109"/>
      <c r="N10793" s="3109"/>
      <c r="P10793" s="2659"/>
    </row>
    <row r="10794" spans="12:16" s="3107" customFormat="1">
      <c r="L10794" s="3109"/>
      <c r="M10794" s="3109"/>
      <c r="N10794" s="3109"/>
      <c r="P10794" s="2659"/>
    </row>
    <row r="10795" spans="12:16" s="3107" customFormat="1">
      <c r="L10795" s="3109"/>
      <c r="M10795" s="3109"/>
      <c r="N10795" s="3109"/>
      <c r="P10795" s="2659"/>
    </row>
    <row r="10796" spans="12:16" s="3107" customFormat="1">
      <c r="L10796" s="3109"/>
      <c r="M10796" s="3109"/>
      <c r="N10796" s="3109"/>
      <c r="P10796" s="2659"/>
    </row>
    <row r="10797" spans="12:16" s="3107" customFormat="1">
      <c r="L10797" s="3109"/>
      <c r="M10797" s="3109"/>
      <c r="N10797" s="3109"/>
      <c r="P10797" s="2659"/>
    </row>
    <row r="10798" spans="12:16" s="3107" customFormat="1">
      <c r="L10798" s="3109"/>
      <c r="M10798" s="3109"/>
      <c r="N10798" s="3109"/>
      <c r="P10798" s="2659"/>
    </row>
    <row r="10799" spans="12:16" s="3107" customFormat="1">
      <c r="L10799" s="3109"/>
      <c r="M10799" s="3109"/>
      <c r="N10799" s="3109"/>
      <c r="P10799" s="2659"/>
    </row>
    <row r="10800" spans="12:16" s="3107" customFormat="1">
      <c r="L10800" s="3109"/>
      <c r="M10800" s="3109"/>
      <c r="N10800" s="3109"/>
      <c r="P10800" s="2659"/>
    </row>
    <row r="10801" spans="12:16" s="3107" customFormat="1">
      <c r="L10801" s="3109"/>
      <c r="M10801" s="3109"/>
      <c r="N10801" s="3109"/>
      <c r="P10801" s="2659"/>
    </row>
    <row r="10802" spans="12:16" s="3107" customFormat="1">
      <c r="L10802" s="3109"/>
      <c r="M10802" s="3109"/>
      <c r="N10802" s="3109"/>
      <c r="P10802" s="2659"/>
    </row>
    <row r="10803" spans="12:16" s="3107" customFormat="1">
      <c r="L10803" s="3109"/>
      <c r="M10803" s="3109"/>
      <c r="N10803" s="3109"/>
      <c r="P10803" s="2659"/>
    </row>
    <row r="10804" spans="12:16" s="3107" customFormat="1">
      <c r="L10804" s="3109"/>
      <c r="M10804" s="3109"/>
      <c r="N10804" s="3109"/>
      <c r="P10804" s="2659"/>
    </row>
    <row r="10805" spans="12:16" s="3107" customFormat="1">
      <c r="L10805" s="3109"/>
      <c r="M10805" s="3109"/>
      <c r="N10805" s="3109"/>
      <c r="P10805" s="2659"/>
    </row>
    <row r="10806" spans="12:16" s="3107" customFormat="1">
      <c r="L10806" s="3109"/>
      <c r="M10806" s="3109"/>
      <c r="N10806" s="3109"/>
      <c r="P10806" s="2659"/>
    </row>
    <row r="10807" spans="12:16" s="3107" customFormat="1">
      <c r="L10807" s="3109"/>
      <c r="M10807" s="3109"/>
      <c r="N10807" s="3109"/>
      <c r="P10807" s="2659"/>
    </row>
    <row r="10808" spans="12:16" s="3107" customFormat="1">
      <c r="L10808" s="3109"/>
      <c r="M10808" s="3109"/>
      <c r="N10808" s="3109"/>
      <c r="P10808" s="2659"/>
    </row>
    <row r="10809" spans="12:16" s="3107" customFormat="1">
      <c r="L10809" s="3109"/>
      <c r="M10809" s="3109"/>
      <c r="N10809" s="3109"/>
      <c r="P10809" s="2659"/>
    </row>
    <row r="10810" spans="12:16" s="3107" customFormat="1">
      <c r="L10810" s="3109"/>
      <c r="M10810" s="3109"/>
      <c r="N10810" s="3109"/>
      <c r="P10810" s="2659"/>
    </row>
    <row r="10811" spans="12:16" s="3107" customFormat="1">
      <c r="L10811" s="3109"/>
      <c r="M10811" s="3109"/>
      <c r="N10811" s="3109"/>
      <c r="P10811" s="2659"/>
    </row>
    <row r="10812" spans="12:16" s="3107" customFormat="1">
      <c r="L10812" s="3109"/>
      <c r="M10812" s="3109"/>
      <c r="N10812" s="3109"/>
      <c r="P10812" s="2659"/>
    </row>
    <row r="10813" spans="12:16" s="3107" customFormat="1">
      <c r="L10813" s="3109"/>
      <c r="M10813" s="3109"/>
      <c r="N10813" s="3109"/>
      <c r="P10813" s="2659"/>
    </row>
    <row r="10814" spans="12:16" s="3107" customFormat="1">
      <c r="L10814" s="3109"/>
      <c r="M10814" s="3109"/>
      <c r="N10814" s="3109"/>
      <c r="P10814" s="2659"/>
    </row>
    <row r="10815" spans="12:16" s="3107" customFormat="1">
      <c r="L10815" s="3109"/>
      <c r="M10815" s="3109"/>
      <c r="N10815" s="3109"/>
      <c r="P10815" s="2659"/>
    </row>
    <row r="10816" spans="12:16" s="3107" customFormat="1">
      <c r="L10816" s="3109"/>
      <c r="M10816" s="3109"/>
      <c r="N10816" s="3109"/>
      <c r="P10816" s="2659"/>
    </row>
    <row r="10817" spans="12:16" s="3107" customFormat="1">
      <c r="L10817" s="3109"/>
      <c r="M10817" s="3109"/>
      <c r="N10817" s="3109"/>
      <c r="P10817" s="2659"/>
    </row>
    <row r="10818" spans="12:16" s="3107" customFormat="1">
      <c r="L10818" s="3109"/>
      <c r="M10818" s="3109"/>
      <c r="N10818" s="3109"/>
      <c r="P10818" s="2659"/>
    </row>
    <row r="10819" spans="12:16" s="3107" customFormat="1">
      <c r="L10819" s="3109"/>
      <c r="M10819" s="3109"/>
      <c r="N10819" s="3109"/>
      <c r="P10819" s="2659"/>
    </row>
    <row r="10820" spans="12:16" s="3107" customFormat="1">
      <c r="L10820" s="3109"/>
      <c r="M10820" s="3109"/>
      <c r="N10820" s="3109"/>
      <c r="P10820" s="2659"/>
    </row>
    <row r="10821" spans="12:16" s="3107" customFormat="1">
      <c r="L10821" s="3109"/>
      <c r="M10821" s="3109"/>
      <c r="N10821" s="3109"/>
      <c r="P10821" s="2659"/>
    </row>
    <row r="10822" spans="12:16" s="3107" customFormat="1">
      <c r="L10822" s="3109"/>
      <c r="M10822" s="3109"/>
      <c r="N10822" s="3109"/>
      <c r="P10822" s="2659"/>
    </row>
    <row r="10823" spans="12:16" s="3107" customFormat="1">
      <c r="L10823" s="3109"/>
      <c r="M10823" s="3109"/>
      <c r="N10823" s="3109"/>
      <c r="P10823" s="2659"/>
    </row>
    <row r="10824" spans="12:16" s="3107" customFormat="1">
      <c r="L10824" s="3109"/>
      <c r="M10824" s="3109"/>
      <c r="N10824" s="3109"/>
      <c r="P10824" s="2659"/>
    </row>
    <row r="10825" spans="12:16" s="3107" customFormat="1">
      <c r="L10825" s="3109"/>
      <c r="M10825" s="3109"/>
      <c r="N10825" s="3109"/>
      <c r="P10825" s="2659"/>
    </row>
    <row r="10826" spans="12:16" s="3107" customFormat="1">
      <c r="L10826" s="3109"/>
      <c r="M10826" s="3109"/>
      <c r="N10826" s="3109"/>
      <c r="P10826" s="2659"/>
    </row>
    <row r="10827" spans="12:16" s="3107" customFormat="1">
      <c r="L10827" s="3109"/>
      <c r="M10827" s="3109"/>
      <c r="N10827" s="3109"/>
      <c r="P10827" s="2659"/>
    </row>
    <row r="10828" spans="12:16" s="3107" customFormat="1">
      <c r="L10828" s="3109"/>
      <c r="M10828" s="3109"/>
      <c r="N10828" s="3109"/>
      <c r="P10828" s="2659"/>
    </row>
    <row r="10829" spans="12:16" s="3107" customFormat="1">
      <c r="L10829" s="3109"/>
      <c r="M10829" s="3109"/>
      <c r="N10829" s="3109"/>
      <c r="P10829" s="2659"/>
    </row>
    <row r="10830" spans="12:16" s="3107" customFormat="1">
      <c r="L10830" s="3109"/>
      <c r="M10830" s="3109"/>
      <c r="N10830" s="3109"/>
      <c r="P10830" s="2659"/>
    </row>
    <row r="10831" spans="12:16" s="3107" customFormat="1">
      <c r="L10831" s="3109"/>
      <c r="M10831" s="3109"/>
      <c r="N10831" s="3109"/>
      <c r="P10831" s="2659"/>
    </row>
    <row r="10832" spans="12:16" s="3107" customFormat="1">
      <c r="L10832" s="3109"/>
      <c r="M10832" s="3109"/>
      <c r="N10832" s="3109"/>
      <c r="P10832" s="2659"/>
    </row>
    <row r="10833" spans="12:16" s="3107" customFormat="1">
      <c r="L10833" s="3109"/>
      <c r="M10833" s="3109"/>
      <c r="N10833" s="3109"/>
      <c r="P10833" s="2659"/>
    </row>
    <row r="10834" spans="12:16" s="3107" customFormat="1">
      <c r="L10834" s="3109"/>
      <c r="M10834" s="3109"/>
      <c r="N10834" s="3109"/>
      <c r="P10834" s="2659"/>
    </row>
    <row r="10835" spans="12:16" s="3107" customFormat="1">
      <c r="L10835" s="3109"/>
      <c r="M10835" s="3109"/>
      <c r="N10835" s="3109"/>
      <c r="P10835" s="2659"/>
    </row>
    <row r="10836" spans="12:16" s="3107" customFormat="1">
      <c r="L10836" s="3109"/>
      <c r="M10836" s="3109"/>
      <c r="N10836" s="3109"/>
      <c r="P10836" s="2659"/>
    </row>
    <row r="10837" spans="12:16" s="3107" customFormat="1">
      <c r="L10837" s="3109"/>
      <c r="M10837" s="3109"/>
      <c r="N10837" s="3109"/>
      <c r="P10837" s="2659"/>
    </row>
    <row r="10838" spans="12:16" s="3107" customFormat="1">
      <c r="L10838" s="3109"/>
      <c r="M10838" s="3109"/>
      <c r="N10838" s="3109"/>
      <c r="P10838" s="2659"/>
    </row>
    <row r="10839" spans="12:16" s="3107" customFormat="1">
      <c r="L10839" s="3109"/>
      <c r="M10839" s="3109"/>
      <c r="N10839" s="3109"/>
      <c r="P10839" s="2659"/>
    </row>
    <row r="10840" spans="12:16" s="3107" customFormat="1">
      <c r="L10840" s="3109"/>
      <c r="M10840" s="3109"/>
      <c r="N10840" s="3109"/>
      <c r="P10840" s="2659"/>
    </row>
    <row r="10841" spans="12:16" s="3107" customFormat="1">
      <c r="L10841" s="3109"/>
      <c r="M10841" s="3109"/>
      <c r="N10841" s="3109"/>
      <c r="P10841" s="2659"/>
    </row>
    <row r="10842" spans="12:16" s="3107" customFormat="1">
      <c r="L10842" s="3109"/>
      <c r="M10842" s="3109"/>
      <c r="N10842" s="3109"/>
      <c r="P10842" s="2659"/>
    </row>
    <row r="10843" spans="12:16" s="3107" customFormat="1">
      <c r="L10843" s="3109"/>
      <c r="M10843" s="3109"/>
      <c r="N10843" s="3109"/>
      <c r="P10843" s="2659"/>
    </row>
    <row r="10844" spans="12:16" s="3107" customFormat="1">
      <c r="L10844" s="3109"/>
      <c r="M10844" s="3109"/>
      <c r="N10844" s="3109"/>
      <c r="P10844" s="2659"/>
    </row>
    <row r="10845" spans="12:16" s="3107" customFormat="1">
      <c r="L10845" s="3109"/>
      <c r="M10845" s="3109"/>
      <c r="N10845" s="3109"/>
      <c r="P10845" s="2659"/>
    </row>
    <row r="10846" spans="12:16" s="3107" customFormat="1">
      <c r="L10846" s="3109"/>
      <c r="M10846" s="3109"/>
      <c r="N10846" s="3109"/>
      <c r="P10846" s="2659"/>
    </row>
    <row r="10847" spans="12:16" s="3107" customFormat="1">
      <c r="L10847" s="3109"/>
      <c r="M10847" s="3109"/>
      <c r="N10847" s="3109"/>
      <c r="P10847" s="2659"/>
    </row>
    <row r="10848" spans="12:16" s="3107" customFormat="1">
      <c r="L10848" s="3109"/>
      <c r="M10848" s="3109"/>
      <c r="N10848" s="3109"/>
      <c r="P10848" s="2659"/>
    </row>
    <row r="10849" spans="12:16" s="3107" customFormat="1">
      <c r="L10849" s="3109"/>
      <c r="M10849" s="3109"/>
      <c r="N10849" s="3109"/>
      <c r="P10849" s="2659"/>
    </row>
    <row r="10850" spans="12:16" s="3107" customFormat="1">
      <c r="L10850" s="3109"/>
      <c r="M10850" s="3109"/>
      <c r="N10850" s="3109"/>
      <c r="P10850" s="2659"/>
    </row>
    <row r="10851" spans="12:16" s="3107" customFormat="1">
      <c r="L10851" s="3109"/>
      <c r="M10851" s="3109"/>
      <c r="N10851" s="3109"/>
      <c r="P10851" s="2659"/>
    </row>
    <row r="10852" spans="12:16" s="3107" customFormat="1">
      <c r="L10852" s="3109"/>
      <c r="M10852" s="3109"/>
      <c r="N10852" s="3109"/>
      <c r="P10852" s="2659"/>
    </row>
    <row r="10853" spans="12:16" s="3107" customFormat="1">
      <c r="L10853" s="3109"/>
      <c r="M10853" s="3109"/>
      <c r="N10853" s="3109"/>
      <c r="P10853" s="2659"/>
    </row>
    <row r="10854" spans="12:16" s="3107" customFormat="1">
      <c r="L10854" s="3109"/>
      <c r="M10854" s="3109"/>
      <c r="N10854" s="3109"/>
      <c r="P10854" s="2659"/>
    </row>
    <row r="10855" spans="12:16" s="3107" customFormat="1">
      <c r="L10855" s="3109"/>
      <c r="M10855" s="3109"/>
      <c r="N10855" s="3109"/>
      <c r="P10855" s="2659"/>
    </row>
    <row r="10856" spans="12:16" s="3107" customFormat="1">
      <c r="L10856" s="3109"/>
      <c r="M10856" s="3109"/>
      <c r="N10856" s="3109"/>
      <c r="P10856" s="2659"/>
    </row>
    <row r="10857" spans="12:16" s="3107" customFormat="1">
      <c r="L10857" s="3109"/>
      <c r="M10857" s="3109"/>
      <c r="N10857" s="3109"/>
      <c r="P10857" s="2659"/>
    </row>
    <row r="10858" spans="12:16" s="3107" customFormat="1">
      <c r="L10858" s="3109"/>
      <c r="M10858" s="3109"/>
      <c r="N10858" s="3109"/>
      <c r="P10858" s="2659"/>
    </row>
    <row r="10859" spans="12:16" s="3107" customFormat="1">
      <c r="L10859" s="3109"/>
      <c r="M10859" s="3109"/>
      <c r="N10859" s="3109"/>
      <c r="P10859" s="2659"/>
    </row>
    <row r="10860" spans="12:16" s="3107" customFormat="1">
      <c r="L10860" s="3109"/>
      <c r="M10860" s="3109"/>
      <c r="N10860" s="3109"/>
      <c r="P10860" s="2659"/>
    </row>
    <row r="10861" spans="12:16" s="3107" customFormat="1">
      <c r="L10861" s="3109"/>
      <c r="M10861" s="3109"/>
      <c r="N10861" s="3109"/>
      <c r="P10861" s="2659"/>
    </row>
    <row r="10862" spans="12:16" s="3107" customFormat="1">
      <c r="L10862" s="3109"/>
      <c r="M10862" s="3109"/>
      <c r="N10862" s="3109"/>
      <c r="P10862" s="2659"/>
    </row>
    <row r="10863" spans="12:16" s="3107" customFormat="1">
      <c r="L10863" s="3109"/>
      <c r="M10863" s="3109"/>
      <c r="N10863" s="3109"/>
      <c r="P10863" s="2659"/>
    </row>
    <row r="10864" spans="12:16" s="3107" customFormat="1">
      <c r="L10864" s="3109"/>
      <c r="M10864" s="3109"/>
      <c r="N10864" s="3109"/>
      <c r="P10864" s="2659"/>
    </row>
    <row r="10865" spans="12:16" s="3107" customFormat="1">
      <c r="L10865" s="3109"/>
      <c r="M10865" s="3109"/>
      <c r="N10865" s="3109"/>
      <c r="P10865" s="2659"/>
    </row>
    <row r="10866" spans="12:16" s="3107" customFormat="1">
      <c r="L10866" s="3109"/>
      <c r="M10866" s="3109"/>
      <c r="N10866" s="3109"/>
      <c r="P10866" s="2659"/>
    </row>
    <row r="10867" spans="12:16" s="3107" customFormat="1">
      <c r="L10867" s="3109"/>
      <c r="M10867" s="3109"/>
      <c r="N10867" s="3109"/>
      <c r="P10867" s="2659"/>
    </row>
    <row r="10868" spans="12:16" s="3107" customFormat="1">
      <c r="L10868" s="3109"/>
      <c r="M10868" s="3109"/>
      <c r="N10868" s="3109"/>
      <c r="P10868" s="2659"/>
    </row>
    <row r="10869" spans="12:16" s="3107" customFormat="1">
      <c r="L10869" s="3109"/>
      <c r="M10869" s="3109"/>
      <c r="N10869" s="3109"/>
      <c r="P10869" s="2659"/>
    </row>
    <row r="10870" spans="12:16" s="3107" customFormat="1">
      <c r="L10870" s="3109"/>
      <c r="M10870" s="3109"/>
      <c r="N10870" s="3109"/>
      <c r="P10870" s="2659"/>
    </row>
    <row r="10871" spans="12:16" s="3107" customFormat="1">
      <c r="L10871" s="3109"/>
      <c r="M10871" s="3109"/>
      <c r="N10871" s="3109"/>
      <c r="P10871" s="2659"/>
    </row>
    <row r="10872" spans="12:16" s="3107" customFormat="1">
      <c r="L10872" s="3109"/>
      <c r="M10872" s="3109"/>
      <c r="N10872" s="3109"/>
      <c r="P10872" s="2659"/>
    </row>
    <row r="10873" spans="12:16" s="3107" customFormat="1">
      <c r="L10873" s="3109"/>
      <c r="M10873" s="3109"/>
      <c r="N10873" s="3109"/>
      <c r="P10873" s="2659"/>
    </row>
    <row r="10874" spans="12:16" s="3107" customFormat="1">
      <c r="L10874" s="3109"/>
      <c r="M10874" s="3109"/>
      <c r="N10874" s="3109"/>
      <c r="P10874" s="2659"/>
    </row>
    <row r="10875" spans="12:16" s="3107" customFormat="1">
      <c r="L10875" s="3109"/>
      <c r="M10875" s="3109"/>
      <c r="N10875" s="3109"/>
      <c r="P10875" s="2659"/>
    </row>
    <row r="10876" spans="12:16" s="3107" customFormat="1">
      <c r="L10876" s="3109"/>
      <c r="M10876" s="3109"/>
      <c r="N10876" s="3109"/>
      <c r="P10876" s="2659"/>
    </row>
    <row r="10877" spans="12:16" s="3107" customFormat="1">
      <c r="L10877" s="3109"/>
      <c r="M10877" s="3109"/>
      <c r="N10877" s="3109"/>
      <c r="P10877" s="2659"/>
    </row>
    <row r="10878" spans="12:16" s="3107" customFormat="1">
      <c r="L10878" s="3109"/>
      <c r="M10878" s="3109"/>
      <c r="N10878" s="3109"/>
      <c r="P10878" s="2659"/>
    </row>
    <row r="10879" spans="12:16" s="3107" customFormat="1">
      <c r="L10879" s="3109"/>
      <c r="M10879" s="3109"/>
      <c r="N10879" s="3109"/>
      <c r="P10879" s="2659"/>
    </row>
    <row r="10880" spans="12:16" s="3107" customFormat="1">
      <c r="L10880" s="3109"/>
      <c r="M10880" s="3109"/>
      <c r="N10880" s="3109"/>
      <c r="P10880" s="2659"/>
    </row>
    <row r="10881" spans="12:16" s="3107" customFormat="1">
      <c r="L10881" s="3109"/>
      <c r="M10881" s="3109"/>
      <c r="N10881" s="3109"/>
      <c r="P10881" s="2659"/>
    </row>
    <row r="10882" spans="12:16" s="3107" customFormat="1">
      <c r="L10882" s="3109"/>
      <c r="M10882" s="3109"/>
      <c r="N10882" s="3109"/>
      <c r="P10882" s="2659"/>
    </row>
    <row r="10883" spans="12:16" s="3107" customFormat="1">
      <c r="L10883" s="3109"/>
      <c r="M10883" s="3109"/>
      <c r="N10883" s="3109"/>
      <c r="P10883" s="2659"/>
    </row>
    <row r="10884" spans="12:16" s="3107" customFormat="1">
      <c r="L10884" s="3109"/>
      <c r="M10884" s="3109"/>
      <c r="N10884" s="3109"/>
      <c r="P10884" s="2659"/>
    </row>
    <row r="10885" spans="12:16" s="3107" customFormat="1">
      <c r="L10885" s="3109"/>
      <c r="M10885" s="3109"/>
      <c r="N10885" s="3109"/>
      <c r="P10885" s="2659"/>
    </row>
    <row r="10886" spans="12:16" s="3107" customFormat="1">
      <c r="L10886" s="3109"/>
      <c r="M10886" s="3109"/>
      <c r="N10886" s="3109"/>
      <c r="P10886" s="2659"/>
    </row>
    <row r="10887" spans="12:16" s="3107" customFormat="1">
      <c r="L10887" s="3109"/>
      <c r="M10887" s="3109"/>
      <c r="N10887" s="3109"/>
      <c r="P10887" s="2659"/>
    </row>
    <row r="10888" spans="12:16" s="3107" customFormat="1">
      <c r="L10888" s="3109"/>
      <c r="M10888" s="3109"/>
      <c r="N10888" s="3109"/>
      <c r="P10888" s="2659"/>
    </row>
    <row r="10889" spans="12:16" s="3107" customFormat="1">
      <c r="L10889" s="3109"/>
      <c r="M10889" s="3109"/>
      <c r="N10889" s="3109"/>
      <c r="P10889" s="2659"/>
    </row>
    <row r="10890" spans="12:16" s="3107" customFormat="1">
      <c r="L10890" s="3109"/>
      <c r="M10890" s="3109"/>
      <c r="N10890" s="3109"/>
      <c r="P10890" s="2659"/>
    </row>
    <row r="10891" spans="12:16" s="3107" customFormat="1">
      <c r="L10891" s="3109"/>
      <c r="M10891" s="3109"/>
      <c r="N10891" s="3109"/>
      <c r="P10891" s="2659"/>
    </row>
    <row r="10892" spans="12:16" s="3107" customFormat="1">
      <c r="L10892" s="3109"/>
      <c r="M10892" s="3109"/>
      <c r="N10892" s="3109"/>
      <c r="P10892" s="2659"/>
    </row>
    <row r="10893" spans="12:16" s="3107" customFormat="1">
      <c r="L10893" s="3109"/>
      <c r="M10893" s="3109"/>
      <c r="N10893" s="3109"/>
      <c r="P10893" s="2659"/>
    </row>
    <row r="10894" spans="12:16" s="3107" customFormat="1">
      <c r="L10894" s="3109"/>
      <c r="M10894" s="3109"/>
      <c r="N10894" s="3109"/>
      <c r="P10894" s="2659"/>
    </row>
    <row r="10895" spans="12:16" s="3107" customFormat="1">
      <c r="L10895" s="3109"/>
      <c r="M10895" s="3109"/>
      <c r="N10895" s="3109"/>
      <c r="P10895" s="2659"/>
    </row>
    <row r="10896" spans="12:16" s="3107" customFormat="1">
      <c r="L10896" s="3109"/>
      <c r="M10896" s="3109"/>
      <c r="N10896" s="3109"/>
      <c r="P10896" s="2659"/>
    </row>
    <row r="10897" spans="12:16" s="3107" customFormat="1">
      <c r="L10897" s="3109"/>
      <c r="M10897" s="3109"/>
      <c r="N10897" s="3109"/>
      <c r="P10897" s="2659"/>
    </row>
    <row r="10898" spans="12:16" s="3107" customFormat="1">
      <c r="L10898" s="3109"/>
      <c r="M10898" s="3109"/>
      <c r="N10898" s="3109"/>
      <c r="P10898" s="2659"/>
    </row>
    <row r="10899" spans="12:16" s="3107" customFormat="1">
      <c r="L10899" s="3109"/>
      <c r="M10899" s="3109"/>
      <c r="N10899" s="3109"/>
      <c r="P10899" s="2659"/>
    </row>
    <row r="10900" spans="12:16" s="3107" customFormat="1">
      <c r="L10900" s="3109"/>
      <c r="M10900" s="3109"/>
      <c r="N10900" s="3109"/>
      <c r="P10900" s="2659"/>
    </row>
    <row r="10901" spans="12:16" s="3107" customFormat="1">
      <c r="L10901" s="3109"/>
      <c r="M10901" s="3109"/>
      <c r="N10901" s="3109"/>
      <c r="P10901" s="2659"/>
    </row>
    <row r="10902" spans="12:16" s="3107" customFormat="1">
      <c r="L10902" s="3109"/>
      <c r="M10902" s="3109"/>
      <c r="N10902" s="3109"/>
      <c r="P10902" s="2659"/>
    </row>
    <row r="10903" spans="12:16" s="3107" customFormat="1">
      <c r="L10903" s="3109"/>
      <c r="M10903" s="3109"/>
      <c r="N10903" s="3109"/>
      <c r="P10903" s="2659"/>
    </row>
    <row r="10904" spans="12:16" s="3107" customFormat="1">
      <c r="L10904" s="3109"/>
      <c r="M10904" s="3109"/>
      <c r="N10904" s="3109"/>
      <c r="P10904" s="2659"/>
    </row>
    <row r="10905" spans="12:16" s="3107" customFormat="1">
      <c r="L10905" s="3109"/>
      <c r="M10905" s="3109"/>
      <c r="N10905" s="3109"/>
      <c r="P10905" s="2659"/>
    </row>
    <row r="10906" spans="12:16" s="3107" customFormat="1">
      <c r="L10906" s="3109"/>
      <c r="M10906" s="3109"/>
      <c r="N10906" s="3109"/>
      <c r="P10906" s="2659"/>
    </row>
    <row r="10907" spans="12:16" s="3107" customFormat="1">
      <c r="L10907" s="3109"/>
      <c r="M10907" s="3109"/>
      <c r="N10907" s="3109"/>
      <c r="P10907" s="2659"/>
    </row>
    <row r="10908" spans="12:16" s="3107" customFormat="1">
      <c r="L10908" s="3109"/>
      <c r="M10908" s="3109"/>
      <c r="N10908" s="3109"/>
      <c r="P10908" s="2659"/>
    </row>
    <row r="10909" spans="12:16" s="3107" customFormat="1">
      <c r="L10909" s="3109"/>
      <c r="M10909" s="3109"/>
      <c r="N10909" s="3109"/>
      <c r="P10909" s="2659"/>
    </row>
    <row r="10910" spans="12:16" s="3107" customFormat="1">
      <c r="L10910" s="3109"/>
      <c r="M10910" s="3109"/>
      <c r="N10910" s="3109"/>
      <c r="P10910" s="2659"/>
    </row>
    <row r="10911" spans="12:16" s="3107" customFormat="1">
      <c r="L10911" s="3109"/>
      <c r="M10911" s="3109"/>
      <c r="N10911" s="3109"/>
      <c r="P10911" s="2659"/>
    </row>
    <row r="10912" spans="12:16" s="3107" customFormat="1">
      <c r="L10912" s="3109"/>
      <c r="M10912" s="3109"/>
      <c r="N10912" s="3109"/>
      <c r="P10912" s="2659"/>
    </row>
    <row r="10913" spans="12:16" s="3107" customFormat="1">
      <c r="L10913" s="3109"/>
      <c r="M10913" s="3109"/>
      <c r="N10913" s="3109"/>
      <c r="P10913" s="2659"/>
    </row>
    <row r="10914" spans="12:16" s="3107" customFormat="1">
      <c r="L10914" s="3109"/>
      <c r="M10914" s="3109"/>
      <c r="N10914" s="3109"/>
      <c r="P10914" s="2659"/>
    </row>
    <row r="10915" spans="12:16" s="3107" customFormat="1">
      <c r="L10915" s="3109"/>
      <c r="M10915" s="3109"/>
      <c r="N10915" s="3109"/>
      <c r="P10915" s="2659"/>
    </row>
    <row r="10916" spans="12:16" s="3107" customFormat="1">
      <c r="L10916" s="3109"/>
      <c r="M10916" s="3109"/>
      <c r="N10916" s="3109"/>
      <c r="P10916" s="2659"/>
    </row>
    <row r="10917" spans="12:16" s="3107" customFormat="1">
      <c r="L10917" s="3109"/>
      <c r="M10917" s="3109"/>
      <c r="N10917" s="3109"/>
      <c r="P10917" s="2659"/>
    </row>
    <row r="10918" spans="12:16" s="3107" customFormat="1">
      <c r="L10918" s="3109"/>
      <c r="M10918" s="3109"/>
      <c r="N10918" s="3109"/>
      <c r="P10918" s="2659"/>
    </row>
    <row r="10919" spans="12:16" s="3107" customFormat="1">
      <c r="L10919" s="3109"/>
      <c r="M10919" s="3109"/>
      <c r="N10919" s="3109"/>
      <c r="P10919" s="2659"/>
    </row>
    <row r="10920" spans="12:16" s="3107" customFormat="1">
      <c r="L10920" s="3109"/>
      <c r="M10920" s="3109"/>
      <c r="N10920" s="3109"/>
      <c r="P10920" s="2659"/>
    </row>
    <row r="10921" spans="12:16" s="3107" customFormat="1">
      <c r="L10921" s="3109"/>
      <c r="M10921" s="3109"/>
      <c r="N10921" s="3109"/>
      <c r="P10921" s="2659"/>
    </row>
    <row r="10922" spans="12:16" s="3107" customFormat="1">
      <c r="L10922" s="3109"/>
      <c r="M10922" s="3109"/>
      <c r="N10922" s="3109"/>
      <c r="P10922" s="2659"/>
    </row>
    <row r="10923" spans="12:16" s="3107" customFormat="1">
      <c r="L10923" s="3109"/>
      <c r="M10923" s="3109"/>
      <c r="N10923" s="3109"/>
      <c r="P10923" s="2659"/>
    </row>
    <row r="10924" spans="12:16" s="3107" customFormat="1">
      <c r="L10924" s="3109"/>
      <c r="M10924" s="3109"/>
      <c r="N10924" s="3109"/>
      <c r="P10924" s="2659"/>
    </row>
    <row r="10925" spans="12:16" s="3107" customFormat="1">
      <c r="L10925" s="3109"/>
      <c r="M10925" s="3109"/>
      <c r="N10925" s="3109"/>
      <c r="P10925" s="2659"/>
    </row>
    <row r="10926" spans="12:16" s="3107" customFormat="1">
      <c r="L10926" s="3109"/>
      <c r="M10926" s="3109"/>
      <c r="N10926" s="3109"/>
      <c r="P10926" s="2659"/>
    </row>
    <row r="10927" spans="12:16" s="3107" customFormat="1">
      <c r="L10927" s="3109"/>
      <c r="M10927" s="3109"/>
      <c r="N10927" s="3109"/>
      <c r="P10927" s="2659"/>
    </row>
    <row r="10928" spans="12:16" s="3107" customFormat="1">
      <c r="L10928" s="3109"/>
      <c r="M10928" s="3109"/>
      <c r="N10928" s="3109"/>
      <c r="P10928" s="2659"/>
    </row>
    <row r="10929" spans="12:16" s="3107" customFormat="1">
      <c r="L10929" s="3109"/>
      <c r="M10929" s="3109"/>
      <c r="N10929" s="3109"/>
      <c r="P10929" s="2659"/>
    </row>
    <row r="10930" spans="12:16" s="3107" customFormat="1">
      <c r="L10930" s="3109"/>
      <c r="M10930" s="3109"/>
      <c r="N10930" s="3109"/>
      <c r="P10930" s="2659"/>
    </row>
    <row r="10931" spans="12:16" s="3107" customFormat="1">
      <c r="L10931" s="3109"/>
      <c r="M10931" s="3109"/>
      <c r="N10931" s="3109"/>
      <c r="P10931" s="2659"/>
    </row>
    <row r="10932" spans="12:16" s="3107" customFormat="1">
      <c r="L10932" s="3109"/>
      <c r="M10932" s="3109"/>
      <c r="N10932" s="3109"/>
      <c r="P10932" s="2659"/>
    </row>
    <row r="10933" spans="12:16" s="3107" customFormat="1">
      <c r="L10933" s="3109"/>
      <c r="M10933" s="3109"/>
      <c r="N10933" s="3109"/>
      <c r="P10933" s="2659"/>
    </row>
    <row r="10934" spans="12:16" s="3107" customFormat="1">
      <c r="L10934" s="3109"/>
      <c r="M10934" s="3109"/>
      <c r="N10934" s="3109"/>
      <c r="P10934" s="2659"/>
    </row>
    <row r="10935" spans="12:16" s="3107" customFormat="1">
      <c r="L10935" s="3109"/>
      <c r="M10935" s="3109"/>
      <c r="N10935" s="3109"/>
      <c r="P10935" s="2659"/>
    </row>
    <row r="10936" spans="12:16" s="3107" customFormat="1">
      <c r="L10936" s="3109"/>
      <c r="M10936" s="3109"/>
      <c r="N10936" s="3109"/>
      <c r="P10936" s="2659"/>
    </row>
    <row r="10937" spans="12:16" s="3107" customFormat="1">
      <c r="L10937" s="3109"/>
      <c r="M10937" s="3109"/>
      <c r="N10937" s="3109"/>
      <c r="P10937" s="2659"/>
    </row>
    <row r="10938" spans="12:16" s="3107" customFormat="1">
      <c r="L10938" s="3109"/>
      <c r="M10938" s="3109"/>
      <c r="N10938" s="3109"/>
      <c r="P10938" s="2659"/>
    </row>
    <row r="10939" spans="12:16" s="3107" customFormat="1">
      <c r="L10939" s="3109"/>
      <c r="M10939" s="3109"/>
      <c r="N10939" s="3109"/>
      <c r="P10939" s="2659"/>
    </row>
    <row r="10940" spans="12:16" s="3107" customFormat="1">
      <c r="L10940" s="3109"/>
      <c r="M10940" s="3109"/>
      <c r="N10940" s="3109"/>
      <c r="P10940" s="2659"/>
    </row>
    <row r="10941" spans="12:16" s="3107" customFormat="1">
      <c r="L10941" s="3109"/>
      <c r="M10941" s="3109"/>
      <c r="N10941" s="3109"/>
      <c r="P10941" s="2659"/>
    </row>
    <row r="10942" spans="12:16" s="3107" customFormat="1">
      <c r="L10942" s="3109"/>
      <c r="M10942" s="3109"/>
      <c r="N10942" s="3109"/>
      <c r="P10942" s="2659"/>
    </row>
    <row r="10943" spans="12:16" s="3107" customFormat="1">
      <c r="L10943" s="3109"/>
      <c r="M10943" s="3109"/>
      <c r="N10943" s="3109"/>
      <c r="P10943" s="2659"/>
    </row>
    <row r="10944" spans="12:16" s="3107" customFormat="1">
      <c r="L10944" s="3109"/>
      <c r="M10944" s="3109"/>
      <c r="N10944" s="3109"/>
      <c r="P10944" s="2659"/>
    </row>
    <row r="10945" spans="12:16" s="3107" customFormat="1">
      <c r="L10945" s="3109"/>
      <c r="M10945" s="3109"/>
      <c r="N10945" s="3109"/>
      <c r="P10945" s="2659"/>
    </row>
    <row r="10946" spans="12:16" s="3107" customFormat="1">
      <c r="L10946" s="3109"/>
      <c r="M10946" s="3109"/>
      <c r="N10946" s="3109"/>
      <c r="P10946" s="2659"/>
    </row>
    <row r="10947" spans="12:16" s="3107" customFormat="1">
      <c r="L10947" s="3109"/>
      <c r="M10947" s="3109"/>
      <c r="N10947" s="3109"/>
      <c r="P10947" s="2659"/>
    </row>
    <row r="10948" spans="12:16" s="3107" customFormat="1">
      <c r="L10948" s="3109"/>
      <c r="M10948" s="3109"/>
      <c r="N10948" s="3109"/>
      <c r="P10948" s="2659"/>
    </row>
    <row r="10949" spans="12:16" s="3107" customFormat="1">
      <c r="L10949" s="3109"/>
      <c r="M10949" s="3109"/>
      <c r="N10949" s="3109"/>
      <c r="P10949" s="2659"/>
    </row>
    <row r="10950" spans="12:16" s="3107" customFormat="1">
      <c r="L10950" s="3109"/>
      <c r="M10950" s="3109"/>
      <c r="N10950" s="3109"/>
      <c r="P10950" s="2659"/>
    </row>
    <row r="10951" spans="12:16" s="3107" customFormat="1">
      <c r="L10951" s="3109"/>
      <c r="M10951" s="3109"/>
      <c r="N10951" s="3109"/>
      <c r="P10951" s="2659"/>
    </row>
    <row r="10952" spans="12:16" s="3107" customFormat="1">
      <c r="L10952" s="3109"/>
      <c r="M10952" s="3109"/>
      <c r="N10952" s="3109"/>
      <c r="P10952" s="2659"/>
    </row>
    <row r="10953" spans="12:16" s="3107" customFormat="1">
      <c r="L10953" s="3109"/>
      <c r="M10953" s="3109"/>
      <c r="N10953" s="3109"/>
      <c r="P10953" s="2659"/>
    </row>
    <row r="10954" spans="12:16" s="3107" customFormat="1">
      <c r="L10954" s="3109"/>
      <c r="M10954" s="3109"/>
      <c r="N10954" s="3109"/>
      <c r="P10954" s="2659"/>
    </row>
    <row r="10955" spans="12:16" s="3107" customFormat="1">
      <c r="L10955" s="3109"/>
      <c r="M10955" s="3109"/>
      <c r="N10955" s="3109"/>
      <c r="P10955" s="2659"/>
    </row>
    <row r="10956" spans="12:16" s="3107" customFormat="1">
      <c r="L10956" s="3109"/>
      <c r="M10956" s="3109"/>
      <c r="N10956" s="3109"/>
      <c r="P10956" s="2659"/>
    </row>
    <row r="10957" spans="12:16" s="3107" customFormat="1">
      <c r="L10957" s="3109"/>
      <c r="M10957" s="3109"/>
      <c r="N10957" s="3109"/>
      <c r="P10957" s="2659"/>
    </row>
    <row r="10958" spans="12:16" s="3107" customFormat="1">
      <c r="L10958" s="3109"/>
      <c r="M10958" s="3109"/>
      <c r="N10958" s="3109"/>
      <c r="P10958" s="2659"/>
    </row>
    <row r="10959" spans="12:16" s="3107" customFormat="1">
      <c r="L10959" s="3109"/>
      <c r="M10959" s="3109"/>
      <c r="N10959" s="3109"/>
      <c r="P10959" s="2659"/>
    </row>
    <row r="10960" spans="12:16" s="3107" customFormat="1">
      <c r="L10960" s="3109"/>
      <c r="M10960" s="3109"/>
      <c r="N10960" s="3109"/>
      <c r="P10960" s="2659"/>
    </row>
    <row r="10961" spans="12:16" s="3107" customFormat="1">
      <c r="L10961" s="3109"/>
      <c r="M10961" s="3109"/>
      <c r="N10961" s="3109"/>
      <c r="P10961" s="2659"/>
    </row>
    <row r="10962" spans="12:16" s="3107" customFormat="1">
      <c r="L10962" s="3109"/>
      <c r="M10962" s="3109"/>
      <c r="N10962" s="3109"/>
      <c r="P10962" s="2659"/>
    </row>
    <row r="10963" spans="12:16" s="3107" customFormat="1">
      <c r="L10963" s="3109"/>
      <c r="M10963" s="3109"/>
      <c r="N10963" s="3109"/>
      <c r="P10963" s="2659"/>
    </row>
    <row r="10964" spans="12:16" s="3107" customFormat="1">
      <c r="L10964" s="3109"/>
      <c r="M10964" s="3109"/>
      <c r="N10964" s="3109"/>
      <c r="P10964" s="2659"/>
    </row>
    <row r="10965" spans="12:16" s="3107" customFormat="1">
      <c r="L10965" s="3109"/>
      <c r="M10965" s="3109"/>
      <c r="N10965" s="3109"/>
      <c r="P10965" s="2659"/>
    </row>
    <row r="10966" spans="12:16" s="3107" customFormat="1">
      <c r="L10966" s="3109"/>
      <c r="M10966" s="3109"/>
      <c r="N10966" s="3109"/>
      <c r="P10966" s="2659"/>
    </row>
    <row r="10967" spans="12:16" s="3107" customFormat="1">
      <c r="L10967" s="3109"/>
      <c r="M10967" s="3109"/>
      <c r="N10967" s="3109"/>
      <c r="P10967" s="2659"/>
    </row>
    <row r="10968" spans="12:16" s="3107" customFormat="1">
      <c r="L10968" s="3109"/>
      <c r="M10968" s="3109"/>
      <c r="N10968" s="3109"/>
      <c r="P10968" s="2659"/>
    </row>
    <row r="10969" spans="12:16" s="3107" customFormat="1">
      <c r="L10969" s="3109"/>
      <c r="M10969" s="3109"/>
      <c r="N10969" s="3109"/>
      <c r="P10969" s="2659"/>
    </row>
    <row r="10970" spans="12:16" s="3107" customFormat="1">
      <c r="L10970" s="3109"/>
      <c r="M10970" s="3109"/>
      <c r="N10970" s="3109"/>
      <c r="P10970" s="2659"/>
    </row>
    <row r="10971" spans="12:16" s="3107" customFormat="1">
      <c r="L10971" s="3109"/>
      <c r="M10971" s="3109"/>
      <c r="N10971" s="3109"/>
      <c r="P10971" s="2659"/>
    </row>
    <row r="10972" spans="12:16" s="3107" customFormat="1">
      <c r="L10972" s="3109"/>
      <c r="M10972" s="3109"/>
      <c r="N10972" s="3109"/>
      <c r="P10972" s="2659"/>
    </row>
    <row r="10973" spans="12:16" s="3107" customFormat="1">
      <c r="L10973" s="3109"/>
      <c r="M10973" s="3109"/>
      <c r="N10973" s="3109"/>
      <c r="P10973" s="2659"/>
    </row>
    <row r="10974" spans="12:16" s="3107" customFormat="1">
      <c r="L10974" s="3109"/>
      <c r="M10974" s="3109"/>
      <c r="N10974" s="3109"/>
      <c r="P10974" s="2659"/>
    </row>
    <row r="10975" spans="12:16" s="3107" customFormat="1">
      <c r="L10975" s="3109"/>
      <c r="M10975" s="3109"/>
      <c r="N10975" s="3109"/>
      <c r="P10975" s="2659"/>
    </row>
    <row r="10976" spans="12:16" s="3107" customFormat="1">
      <c r="L10976" s="3109"/>
      <c r="M10976" s="3109"/>
      <c r="N10976" s="3109"/>
      <c r="P10976" s="2659"/>
    </row>
    <row r="10977" spans="12:16" s="3107" customFormat="1">
      <c r="L10977" s="3109"/>
      <c r="M10977" s="3109"/>
      <c r="N10977" s="3109"/>
      <c r="P10977" s="2659"/>
    </row>
    <row r="10978" spans="12:16" s="3107" customFormat="1">
      <c r="L10978" s="3109"/>
      <c r="M10978" s="3109"/>
      <c r="N10978" s="3109"/>
      <c r="P10978" s="2659"/>
    </row>
    <row r="10979" spans="12:16" s="3107" customFormat="1">
      <c r="L10979" s="3109"/>
      <c r="M10979" s="3109"/>
      <c r="N10979" s="3109"/>
      <c r="P10979" s="2659"/>
    </row>
    <row r="10980" spans="12:16" s="3107" customFormat="1">
      <c r="L10980" s="3109"/>
      <c r="M10980" s="3109"/>
      <c r="N10980" s="3109"/>
      <c r="P10980" s="2659"/>
    </row>
    <row r="10981" spans="12:16" s="3107" customFormat="1">
      <c r="L10981" s="3109"/>
      <c r="M10981" s="3109"/>
      <c r="N10981" s="3109"/>
      <c r="P10981" s="2659"/>
    </row>
    <row r="10982" spans="12:16" s="3107" customFormat="1">
      <c r="L10982" s="3109"/>
      <c r="M10982" s="3109"/>
      <c r="N10982" s="3109"/>
      <c r="P10982" s="2659"/>
    </row>
    <row r="10983" spans="12:16" s="3107" customFormat="1">
      <c r="L10983" s="3109"/>
      <c r="M10983" s="3109"/>
      <c r="N10983" s="3109"/>
      <c r="P10983" s="2659"/>
    </row>
    <row r="10984" spans="12:16" s="3107" customFormat="1">
      <c r="L10984" s="3109"/>
      <c r="M10984" s="3109"/>
      <c r="N10984" s="3109"/>
      <c r="P10984" s="2659"/>
    </row>
    <row r="10985" spans="12:16" s="3107" customFormat="1">
      <c r="L10985" s="3109"/>
      <c r="M10985" s="3109"/>
      <c r="N10985" s="3109"/>
      <c r="P10985" s="2659"/>
    </row>
    <row r="10986" spans="12:16" s="3107" customFormat="1">
      <c r="L10986" s="3109"/>
      <c r="M10986" s="3109"/>
      <c r="N10986" s="3109"/>
      <c r="P10986" s="2659"/>
    </row>
    <row r="10987" spans="12:16" s="3107" customFormat="1">
      <c r="L10987" s="3109"/>
      <c r="M10987" s="3109"/>
      <c r="N10987" s="3109"/>
      <c r="P10987" s="2659"/>
    </row>
    <row r="10988" spans="12:16" s="3107" customFormat="1">
      <c r="L10988" s="3109"/>
      <c r="M10988" s="3109"/>
      <c r="N10988" s="3109"/>
      <c r="P10988" s="2659"/>
    </row>
    <row r="10989" spans="12:16" s="3107" customFormat="1">
      <c r="L10989" s="3109"/>
      <c r="M10989" s="3109"/>
      <c r="N10989" s="3109"/>
      <c r="P10989" s="2659"/>
    </row>
    <row r="10990" spans="12:16" s="3107" customFormat="1">
      <c r="L10990" s="3109"/>
      <c r="M10990" s="3109"/>
      <c r="N10990" s="3109"/>
      <c r="P10990" s="2659"/>
    </row>
    <row r="10991" spans="12:16" s="3107" customFormat="1">
      <c r="L10991" s="3109"/>
      <c r="M10991" s="3109"/>
      <c r="N10991" s="3109"/>
      <c r="P10991" s="2659"/>
    </row>
    <row r="10992" spans="12:16" s="3107" customFormat="1">
      <c r="L10992" s="3109"/>
      <c r="M10992" s="3109"/>
      <c r="N10992" s="3109"/>
      <c r="P10992" s="2659"/>
    </row>
    <row r="10993" spans="12:16" s="3107" customFormat="1">
      <c r="L10993" s="3109"/>
      <c r="M10993" s="3109"/>
      <c r="N10993" s="3109"/>
      <c r="P10993" s="2659"/>
    </row>
    <row r="10994" spans="12:16" s="3107" customFormat="1">
      <c r="L10994" s="3109"/>
      <c r="M10994" s="3109"/>
      <c r="N10994" s="3109"/>
      <c r="P10994" s="2659"/>
    </row>
    <row r="10995" spans="12:16" s="3107" customFormat="1">
      <c r="L10995" s="3109"/>
      <c r="M10995" s="3109"/>
      <c r="N10995" s="3109"/>
      <c r="P10995" s="2659"/>
    </row>
    <row r="10996" spans="12:16" s="3107" customFormat="1">
      <c r="L10996" s="3109"/>
      <c r="M10996" s="3109"/>
      <c r="N10996" s="3109"/>
      <c r="P10996" s="2659"/>
    </row>
    <row r="10997" spans="12:16" s="3107" customFormat="1">
      <c r="L10997" s="3109"/>
      <c r="M10997" s="3109"/>
      <c r="N10997" s="3109"/>
      <c r="P10997" s="2659"/>
    </row>
    <row r="10998" spans="12:16" s="3107" customFormat="1">
      <c r="L10998" s="3109"/>
      <c r="M10998" s="3109"/>
      <c r="N10998" s="3109"/>
      <c r="P10998" s="2659"/>
    </row>
    <row r="10999" spans="12:16" s="3107" customFormat="1">
      <c r="L10999" s="3109"/>
      <c r="M10999" s="3109"/>
      <c r="N10999" s="3109"/>
      <c r="P10999" s="2659"/>
    </row>
    <row r="11000" spans="12:16" s="3107" customFormat="1">
      <c r="L11000" s="3109"/>
      <c r="M11000" s="3109"/>
      <c r="N11000" s="3109"/>
      <c r="P11000" s="2659"/>
    </row>
    <row r="11001" spans="12:16" s="3107" customFormat="1">
      <c r="L11001" s="3109"/>
      <c r="M11001" s="3109"/>
      <c r="N11001" s="3109"/>
      <c r="P11001" s="2659"/>
    </row>
    <row r="11002" spans="12:16" s="3107" customFormat="1">
      <c r="L11002" s="3109"/>
      <c r="M11002" s="3109"/>
      <c r="N11002" s="3109"/>
      <c r="P11002" s="2659"/>
    </row>
    <row r="11003" spans="12:16" s="3107" customFormat="1">
      <c r="L11003" s="3109"/>
      <c r="M11003" s="3109"/>
      <c r="N11003" s="3109"/>
      <c r="P11003" s="2659"/>
    </row>
    <row r="11004" spans="12:16" s="3107" customFormat="1">
      <c r="L11004" s="3109"/>
      <c r="M11004" s="3109"/>
      <c r="N11004" s="3109"/>
      <c r="P11004" s="2659"/>
    </row>
    <row r="11005" spans="12:16" s="3107" customFormat="1">
      <c r="L11005" s="3109"/>
      <c r="M11005" s="3109"/>
      <c r="N11005" s="3109"/>
      <c r="P11005" s="2659"/>
    </row>
    <row r="11006" spans="12:16" s="3107" customFormat="1">
      <c r="L11006" s="3109"/>
      <c r="M11006" s="3109"/>
      <c r="N11006" s="3109"/>
      <c r="P11006" s="2659"/>
    </row>
    <row r="11007" spans="12:16" s="3107" customFormat="1">
      <c r="L11007" s="3109"/>
      <c r="M11007" s="3109"/>
      <c r="N11007" s="3109"/>
      <c r="P11007" s="2659"/>
    </row>
    <row r="11008" spans="12:16" s="3107" customFormat="1">
      <c r="L11008" s="3109"/>
      <c r="M11008" s="3109"/>
      <c r="N11008" s="3109"/>
      <c r="P11008" s="2659"/>
    </row>
    <row r="11009" spans="12:16" s="3107" customFormat="1">
      <c r="L11009" s="3109"/>
      <c r="M11009" s="3109"/>
      <c r="N11009" s="3109"/>
      <c r="P11009" s="2659"/>
    </row>
    <row r="11010" spans="12:16" s="3107" customFormat="1">
      <c r="L11010" s="3109"/>
      <c r="M11010" s="3109"/>
      <c r="N11010" s="3109"/>
      <c r="P11010" s="2659"/>
    </row>
    <row r="11011" spans="12:16" s="3107" customFormat="1">
      <c r="L11011" s="3109"/>
      <c r="M11011" s="3109"/>
      <c r="N11011" s="3109"/>
      <c r="P11011" s="2659"/>
    </row>
    <row r="11012" spans="12:16" s="3107" customFormat="1">
      <c r="L11012" s="3109"/>
      <c r="M11012" s="3109"/>
      <c r="N11012" s="3109"/>
      <c r="P11012" s="2659"/>
    </row>
    <row r="11013" spans="12:16" s="3107" customFormat="1">
      <c r="L11013" s="3109"/>
      <c r="M11013" s="3109"/>
      <c r="N11013" s="3109"/>
      <c r="P11013" s="2659"/>
    </row>
    <row r="11014" spans="12:16" s="3107" customFormat="1">
      <c r="L11014" s="3109"/>
      <c r="M11014" s="3109"/>
      <c r="N11014" s="3109"/>
      <c r="P11014" s="2659"/>
    </row>
    <row r="11015" spans="12:16" s="3107" customFormat="1">
      <c r="L11015" s="3109"/>
      <c r="M11015" s="3109"/>
      <c r="N11015" s="3109"/>
      <c r="P11015" s="2659"/>
    </row>
    <row r="11016" spans="12:16" s="3107" customFormat="1">
      <c r="L11016" s="3109"/>
      <c r="M11016" s="3109"/>
      <c r="N11016" s="3109"/>
      <c r="P11016" s="2659"/>
    </row>
    <row r="11017" spans="12:16" s="3107" customFormat="1">
      <c r="L11017" s="3109"/>
      <c r="M11017" s="3109"/>
      <c r="N11017" s="3109"/>
      <c r="P11017" s="2659"/>
    </row>
    <row r="11018" spans="12:16" s="3107" customFormat="1">
      <c r="L11018" s="3109"/>
      <c r="M11018" s="3109"/>
      <c r="N11018" s="3109"/>
      <c r="P11018" s="2659"/>
    </row>
    <row r="11019" spans="12:16" s="3107" customFormat="1">
      <c r="L11019" s="3109"/>
      <c r="M11019" s="3109"/>
      <c r="N11019" s="3109"/>
      <c r="P11019" s="2659"/>
    </row>
    <row r="11020" spans="12:16" s="3107" customFormat="1">
      <c r="L11020" s="3109"/>
      <c r="M11020" s="3109"/>
      <c r="N11020" s="3109"/>
      <c r="P11020" s="2659"/>
    </row>
    <row r="11021" spans="12:16" s="3107" customFormat="1">
      <c r="L11021" s="3109"/>
      <c r="M11021" s="3109"/>
      <c r="N11021" s="3109"/>
      <c r="P11021" s="2659"/>
    </row>
    <row r="11022" spans="12:16" s="3107" customFormat="1">
      <c r="L11022" s="3109"/>
      <c r="M11022" s="3109"/>
      <c r="N11022" s="3109"/>
      <c r="P11022" s="2659"/>
    </row>
    <row r="11023" spans="12:16" s="3107" customFormat="1">
      <c r="L11023" s="3109"/>
      <c r="M11023" s="3109"/>
      <c r="N11023" s="3109"/>
      <c r="P11023" s="2659"/>
    </row>
    <row r="11024" spans="12:16" s="3107" customFormat="1">
      <c r="L11024" s="3109"/>
      <c r="M11024" s="3109"/>
      <c r="N11024" s="3109"/>
      <c r="P11024" s="2659"/>
    </row>
    <row r="11025" spans="12:16" s="3107" customFormat="1">
      <c r="L11025" s="3109"/>
      <c r="M11025" s="3109"/>
      <c r="N11025" s="3109"/>
      <c r="P11025" s="2659"/>
    </row>
    <row r="11026" spans="12:16" s="3107" customFormat="1">
      <c r="L11026" s="3109"/>
      <c r="M11026" s="3109"/>
      <c r="N11026" s="3109"/>
      <c r="P11026" s="2659"/>
    </row>
    <row r="11027" spans="12:16" s="3107" customFormat="1">
      <c r="L11027" s="3109"/>
      <c r="M11027" s="3109"/>
      <c r="N11027" s="3109"/>
      <c r="P11027" s="2659"/>
    </row>
    <row r="11028" spans="12:16" s="3107" customFormat="1">
      <c r="L11028" s="3109"/>
      <c r="M11028" s="3109"/>
      <c r="N11028" s="3109"/>
      <c r="P11028" s="2659"/>
    </row>
    <row r="11029" spans="12:16" s="3107" customFormat="1">
      <c r="L11029" s="3109"/>
      <c r="M11029" s="3109"/>
      <c r="N11029" s="3109"/>
      <c r="P11029" s="2659"/>
    </row>
    <row r="11030" spans="12:16" s="3107" customFormat="1">
      <c r="L11030" s="3109"/>
      <c r="M11030" s="3109"/>
      <c r="N11030" s="3109"/>
      <c r="P11030" s="2659"/>
    </row>
    <row r="11031" spans="12:16" s="3107" customFormat="1">
      <c r="L11031" s="3109"/>
      <c r="M11031" s="3109"/>
      <c r="N11031" s="3109"/>
      <c r="P11031" s="2659"/>
    </row>
    <row r="11032" spans="12:16" s="3107" customFormat="1">
      <c r="L11032" s="3109"/>
      <c r="M11032" s="3109"/>
      <c r="N11032" s="3109"/>
      <c r="P11032" s="2659"/>
    </row>
    <row r="11033" spans="12:16" s="3107" customFormat="1">
      <c r="L11033" s="3109"/>
      <c r="M11033" s="3109"/>
      <c r="N11033" s="3109"/>
      <c r="P11033" s="2659"/>
    </row>
    <row r="11034" spans="12:16" s="3107" customFormat="1">
      <c r="L11034" s="3109"/>
      <c r="M11034" s="3109"/>
      <c r="N11034" s="3109"/>
      <c r="P11034" s="2659"/>
    </row>
    <row r="11035" spans="12:16" s="3107" customFormat="1">
      <c r="L11035" s="3109"/>
      <c r="M11035" s="3109"/>
      <c r="N11035" s="3109"/>
      <c r="P11035" s="2659"/>
    </row>
    <row r="11036" spans="12:16" s="3107" customFormat="1">
      <c r="L11036" s="3109"/>
      <c r="M11036" s="3109"/>
      <c r="N11036" s="3109"/>
      <c r="P11036" s="2659"/>
    </row>
    <row r="11037" spans="12:16" s="3107" customFormat="1">
      <c r="L11037" s="3109"/>
      <c r="M11037" s="3109"/>
      <c r="N11037" s="3109"/>
      <c r="P11037" s="2659"/>
    </row>
    <row r="11038" spans="12:16" s="3107" customFormat="1">
      <c r="L11038" s="3109"/>
      <c r="M11038" s="3109"/>
      <c r="N11038" s="3109"/>
      <c r="P11038" s="2659"/>
    </row>
    <row r="11039" spans="12:16" s="3107" customFormat="1">
      <c r="L11039" s="3109"/>
      <c r="M11039" s="3109"/>
      <c r="N11039" s="3109"/>
      <c r="P11039" s="2659"/>
    </row>
    <row r="11040" spans="12:16" s="3107" customFormat="1">
      <c r="L11040" s="3109"/>
      <c r="M11040" s="3109"/>
      <c r="N11040" s="3109"/>
      <c r="P11040" s="2659"/>
    </row>
    <row r="11041" spans="12:16" s="3107" customFormat="1">
      <c r="L11041" s="3109"/>
      <c r="M11041" s="3109"/>
      <c r="N11041" s="3109"/>
      <c r="P11041" s="2659"/>
    </row>
    <row r="11042" spans="12:16" s="3107" customFormat="1">
      <c r="L11042" s="3109"/>
      <c r="M11042" s="3109"/>
      <c r="N11042" s="3109"/>
      <c r="P11042" s="2659"/>
    </row>
    <row r="11043" spans="12:16" s="3107" customFormat="1">
      <c r="L11043" s="3109"/>
      <c r="M11043" s="3109"/>
      <c r="N11043" s="3109"/>
      <c r="P11043" s="2659"/>
    </row>
    <row r="11044" spans="12:16" s="3107" customFormat="1">
      <c r="L11044" s="3109"/>
      <c r="M11044" s="3109"/>
      <c r="N11044" s="3109"/>
      <c r="P11044" s="2659"/>
    </row>
    <row r="11045" spans="12:16" s="3107" customFormat="1">
      <c r="L11045" s="3109"/>
      <c r="M11045" s="3109"/>
      <c r="N11045" s="3109"/>
      <c r="P11045" s="2659"/>
    </row>
    <row r="11046" spans="12:16" s="3107" customFormat="1">
      <c r="L11046" s="3109"/>
      <c r="M11046" s="3109"/>
      <c r="N11046" s="3109"/>
      <c r="P11046" s="2659"/>
    </row>
    <row r="11047" spans="12:16" s="3107" customFormat="1">
      <c r="L11047" s="3109"/>
      <c r="M11047" s="3109"/>
      <c r="N11047" s="3109"/>
      <c r="P11047" s="2659"/>
    </row>
    <row r="11048" spans="12:16" s="3107" customFormat="1">
      <c r="L11048" s="3109"/>
      <c r="M11048" s="3109"/>
      <c r="N11048" s="3109"/>
      <c r="P11048" s="2659"/>
    </row>
    <row r="11049" spans="12:16" s="3107" customFormat="1">
      <c r="L11049" s="3109"/>
      <c r="M11049" s="3109"/>
      <c r="N11049" s="3109"/>
      <c r="P11049" s="2659"/>
    </row>
    <row r="11050" spans="12:16" s="3107" customFormat="1">
      <c r="L11050" s="3109"/>
      <c r="M11050" s="3109"/>
      <c r="N11050" s="3109"/>
      <c r="P11050" s="2659"/>
    </row>
    <row r="11051" spans="12:16" s="3107" customFormat="1">
      <c r="L11051" s="3109"/>
      <c r="M11051" s="3109"/>
      <c r="N11051" s="3109"/>
      <c r="P11051" s="2659"/>
    </row>
    <row r="11052" spans="12:16" s="3107" customFormat="1">
      <c r="L11052" s="3109"/>
      <c r="M11052" s="3109"/>
      <c r="N11052" s="3109"/>
      <c r="P11052" s="2659"/>
    </row>
    <row r="11053" spans="12:16" s="3107" customFormat="1">
      <c r="L11053" s="3109"/>
      <c r="M11053" s="3109"/>
      <c r="N11053" s="3109"/>
      <c r="P11053" s="2659"/>
    </row>
    <row r="11054" spans="12:16" s="3107" customFormat="1">
      <c r="L11054" s="3109"/>
      <c r="M11054" s="3109"/>
      <c r="N11054" s="3109"/>
      <c r="P11054" s="2659"/>
    </row>
    <row r="11055" spans="12:16" s="3107" customFormat="1">
      <c r="L11055" s="3109"/>
      <c r="M11055" s="3109"/>
      <c r="N11055" s="3109"/>
      <c r="P11055" s="2659"/>
    </row>
    <row r="11056" spans="12:16" s="3107" customFormat="1">
      <c r="L11056" s="3109"/>
      <c r="M11056" s="3109"/>
      <c r="N11056" s="3109"/>
      <c r="P11056" s="2659"/>
    </row>
    <row r="11057" spans="12:16" s="3107" customFormat="1">
      <c r="L11057" s="3109"/>
      <c r="M11057" s="3109"/>
      <c r="N11057" s="3109"/>
      <c r="P11057" s="2659"/>
    </row>
    <row r="11058" spans="12:16" s="3107" customFormat="1">
      <c r="L11058" s="3109"/>
      <c r="M11058" s="3109"/>
      <c r="N11058" s="3109"/>
      <c r="P11058" s="2659"/>
    </row>
    <row r="11059" spans="12:16" s="3107" customFormat="1">
      <c r="L11059" s="3109"/>
      <c r="M11059" s="3109"/>
      <c r="N11059" s="3109"/>
      <c r="P11059" s="2659"/>
    </row>
    <row r="11060" spans="12:16" s="3107" customFormat="1">
      <c r="L11060" s="3109"/>
      <c r="M11060" s="3109"/>
      <c r="N11060" s="3109"/>
      <c r="P11060" s="2659"/>
    </row>
    <row r="11061" spans="12:16" s="3107" customFormat="1">
      <c r="L11061" s="3109"/>
      <c r="M11061" s="3109"/>
      <c r="N11061" s="3109"/>
      <c r="P11061" s="2659"/>
    </row>
    <row r="11062" spans="12:16" s="3107" customFormat="1">
      <c r="L11062" s="3109"/>
      <c r="M11062" s="3109"/>
      <c r="N11062" s="3109"/>
      <c r="P11062" s="2659"/>
    </row>
    <row r="11063" spans="12:16" s="3107" customFormat="1">
      <c r="L11063" s="3109"/>
      <c r="M11063" s="3109"/>
      <c r="N11063" s="3109"/>
      <c r="P11063" s="2659"/>
    </row>
    <row r="11064" spans="12:16" s="3107" customFormat="1">
      <c r="L11064" s="3109"/>
      <c r="M11064" s="3109"/>
      <c r="N11064" s="3109"/>
      <c r="P11064" s="2659"/>
    </row>
    <row r="11065" spans="12:16" s="3107" customFormat="1">
      <c r="L11065" s="3109"/>
      <c r="M11065" s="3109"/>
      <c r="N11065" s="3109"/>
      <c r="P11065" s="2659"/>
    </row>
    <row r="11066" spans="12:16" s="3107" customFormat="1">
      <c r="L11066" s="3109"/>
      <c r="M11066" s="3109"/>
      <c r="N11066" s="3109"/>
      <c r="P11066" s="2659"/>
    </row>
    <row r="11067" spans="12:16" s="3107" customFormat="1">
      <c r="L11067" s="3109"/>
      <c r="M11067" s="3109"/>
      <c r="N11067" s="3109"/>
      <c r="P11067" s="2659"/>
    </row>
    <row r="11068" spans="12:16" s="3107" customFormat="1">
      <c r="L11068" s="3109"/>
      <c r="M11068" s="3109"/>
      <c r="N11068" s="3109"/>
      <c r="P11068" s="2659"/>
    </row>
    <row r="11069" spans="12:16" s="3107" customFormat="1">
      <c r="L11069" s="3109"/>
      <c r="M11069" s="3109"/>
      <c r="N11069" s="3109"/>
      <c r="P11069" s="2659"/>
    </row>
    <row r="11070" spans="12:16" s="3107" customFormat="1">
      <c r="L11070" s="3109"/>
      <c r="M11070" s="3109"/>
      <c r="N11070" s="3109"/>
      <c r="P11070" s="2659"/>
    </row>
    <row r="11071" spans="12:16" s="3107" customFormat="1">
      <c r="L11071" s="3109"/>
      <c r="M11071" s="3109"/>
      <c r="N11071" s="3109"/>
      <c r="P11071" s="2659"/>
    </row>
    <row r="11072" spans="12:16" s="3107" customFormat="1">
      <c r="L11072" s="3109"/>
      <c r="M11072" s="3109"/>
      <c r="N11072" s="3109"/>
      <c r="P11072" s="2659"/>
    </row>
    <row r="11073" spans="12:16" s="3107" customFormat="1">
      <c r="L11073" s="3109"/>
      <c r="M11073" s="3109"/>
      <c r="N11073" s="3109"/>
      <c r="P11073" s="2659"/>
    </row>
    <row r="11074" spans="12:16" s="3107" customFormat="1">
      <c r="L11074" s="3109"/>
      <c r="M11074" s="3109"/>
      <c r="N11074" s="3109"/>
      <c r="P11074" s="2659"/>
    </row>
    <row r="11075" spans="12:16" s="3107" customFormat="1">
      <c r="L11075" s="3109"/>
      <c r="M11075" s="3109"/>
      <c r="N11075" s="3109"/>
      <c r="P11075" s="2659"/>
    </row>
    <row r="11076" spans="12:16" s="3107" customFormat="1">
      <c r="L11076" s="3109"/>
      <c r="M11076" s="3109"/>
      <c r="N11076" s="3109"/>
      <c r="P11076" s="2659"/>
    </row>
    <row r="11077" spans="12:16" s="3107" customFormat="1">
      <c r="L11077" s="3109"/>
      <c r="M11077" s="3109"/>
      <c r="N11077" s="3109"/>
      <c r="P11077" s="2659"/>
    </row>
    <row r="11078" spans="12:16" s="3107" customFormat="1">
      <c r="L11078" s="3109"/>
      <c r="M11078" s="3109"/>
      <c r="N11078" s="3109"/>
      <c r="P11078" s="2659"/>
    </row>
    <row r="11079" spans="12:16" s="3107" customFormat="1">
      <c r="L11079" s="3109"/>
      <c r="M11079" s="3109"/>
      <c r="N11079" s="3109"/>
      <c r="P11079" s="2659"/>
    </row>
    <row r="11080" spans="12:16" s="3107" customFormat="1">
      <c r="L11080" s="3109"/>
      <c r="M11080" s="3109"/>
      <c r="N11080" s="3109"/>
      <c r="P11080" s="2659"/>
    </row>
    <row r="11081" spans="12:16" s="3107" customFormat="1">
      <c r="L11081" s="3109"/>
      <c r="M11081" s="3109"/>
      <c r="N11081" s="3109"/>
      <c r="P11081" s="2659"/>
    </row>
    <row r="11082" spans="12:16" s="3107" customFormat="1">
      <c r="L11082" s="3109"/>
      <c r="M11082" s="3109"/>
      <c r="N11082" s="3109"/>
      <c r="P11082" s="2659"/>
    </row>
    <row r="11083" spans="12:16" s="3107" customFormat="1">
      <c r="L11083" s="3109"/>
      <c r="M11083" s="3109"/>
      <c r="N11083" s="3109"/>
      <c r="P11083" s="2659"/>
    </row>
    <row r="11084" spans="12:16" s="3107" customFormat="1">
      <c r="L11084" s="3109"/>
      <c r="M11084" s="3109"/>
      <c r="N11084" s="3109"/>
      <c r="P11084" s="2659"/>
    </row>
    <row r="11085" spans="12:16" s="3107" customFormat="1">
      <c r="L11085" s="3109"/>
      <c r="M11085" s="3109"/>
      <c r="N11085" s="3109"/>
      <c r="P11085" s="2659"/>
    </row>
    <row r="11086" spans="12:16" s="3107" customFormat="1">
      <c r="L11086" s="3109"/>
      <c r="M11086" s="3109"/>
      <c r="N11086" s="3109"/>
      <c r="P11086" s="2659"/>
    </row>
    <row r="11087" spans="12:16" s="3107" customFormat="1">
      <c r="L11087" s="3109"/>
      <c r="M11087" s="3109"/>
      <c r="N11087" s="3109"/>
      <c r="P11087" s="2659"/>
    </row>
    <row r="11088" spans="12:16" s="3107" customFormat="1">
      <c r="L11088" s="3109"/>
      <c r="M11088" s="3109"/>
      <c r="N11088" s="3109"/>
      <c r="P11088" s="2659"/>
    </row>
    <row r="11089" spans="12:16" s="3107" customFormat="1">
      <c r="L11089" s="3109"/>
      <c r="M11089" s="3109"/>
      <c r="N11089" s="3109"/>
      <c r="P11089" s="2659"/>
    </row>
    <row r="11090" spans="12:16" s="3107" customFormat="1">
      <c r="L11090" s="3109"/>
      <c r="M11090" s="3109"/>
      <c r="N11090" s="3109"/>
      <c r="P11090" s="2659"/>
    </row>
    <row r="11091" spans="12:16" s="3107" customFormat="1">
      <c r="L11091" s="3109"/>
      <c r="M11091" s="3109"/>
      <c r="N11091" s="3109"/>
      <c r="P11091" s="2659"/>
    </row>
    <row r="11092" spans="12:16" s="3107" customFormat="1">
      <c r="L11092" s="3109"/>
      <c r="M11092" s="3109"/>
      <c r="N11092" s="3109"/>
      <c r="P11092" s="2659"/>
    </row>
    <row r="11093" spans="12:16" s="3107" customFormat="1">
      <c r="L11093" s="3109"/>
      <c r="M11093" s="3109"/>
      <c r="N11093" s="3109"/>
      <c r="P11093" s="2659"/>
    </row>
    <row r="11094" spans="12:16" s="3107" customFormat="1">
      <c r="L11094" s="3109"/>
      <c r="M11094" s="3109"/>
      <c r="N11094" s="3109"/>
      <c r="P11094" s="2659"/>
    </row>
    <row r="11095" spans="12:16" s="3107" customFormat="1">
      <c r="L11095" s="3109"/>
      <c r="M11095" s="3109"/>
      <c r="N11095" s="3109"/>
      <c r="P11095" s="2659"/>
    </row>
    <row r="11096" spans="12:16" s="3107" customFormat="1">
      <c r="L11096" s="3109"/>
      <c r="M11096" s="3109"/>
      <c r="N11096" s="3109"/>
      <c r="P11096" s="2659"/>
    </row>
    <row r="11097" spans="12:16" s="3107" customFormat="1">
      <c r="L11097" s="3109"/>
      <c r="M11097" s="3109"/>
      <c r="N11097" s="3109"/>
      <c r="P11097" s="2659"/>
    </row>
    <row r="11098" spans="12:16" s="3107" customFormat="1">
      <c r="L11098" s="3109"/>
      <c r="M11098" s="3109"/>
      <c r="N11098" s="3109"/>
      <c r="P11098" s="2659"/>
    </row>
    <row r="11099" spans="12:16" s="3107" customFormat="1">
      <c r="L11099" s="3109"/>
      <c r="M11099" s="3109"/>
      <c r="N11099" s="3109"/>
      <c r="P11099" s="2659"/>
    </row>
    <row r="11100" spans="12:16" s="3107" customFormat="1">
      <c r="L11100" s="3109"/>
      <c r="M11100" s="3109"/>
      <c r="N11100" s="3109"/>
      <c r="P11100" s="2659"/>
    </row>
    <row r="11101" spans="12:16" s="3107" customFormat="1">
      <c r="L11101" s="3109"/>
      <c r="M11101" s="3109"/>
      <c r="N11101" s="3109"/>
      <c r="P11101" s="2659"/>
    </row>
    <row r="11102" spans="12:16" s="3107" customFormat="1">
      <c r="L11102" s="3109"/>
      <c r="M11102" s="3109"/>
      <c r="N11102" s="3109"/>
      <c r="P11102" s="2659"/>
    </row>
    <row r="11103" spans="12:16" s="3107" customFormat="1">
      <c r="L11103" s="3109"/>
      <c r="M11103" s="3109"/>
      <c r="N11103" s="3109"/>
      <c r="P11103" s="2659"/>
    </row>
    <row r="11104" spans="12:16" s="3107" customFormat="1">
      <c r="L11104" s="3109"/>
      <c r="M11104" s="3109"/>
      <c r="N11104" s="3109"/>
      <c r="P11104" s="2659"/>
    </row>
    <row r="11105" spans="12:16" s="3107" customFormat="1">
      <c r="L11105" s="3109"/>
      <c r="M11105" s="3109"/>
      <c r="N11105" s="3109"/>
      <c r="P11105" s="2659"/>
    </row>
    <row r="11106" spans="12:16" s="3107" customFormat="1">
      <c r="L11106" s="3109"/>
      <c r="M11106" s="3109"/>
      <c r="N11106" s="3109"/>
      <c r="P11106" s="2659"/>
    </row>
    <row r="11107" spans="12:16" s="3107" customFormat="1">
      <c r="L11107" s="3109"/>
      <c r="M11107" s="3109"/>
      <c r="N11107" s="3109"/>
      <c r="P11107" s="2659"/>
    </row>
    <row r="11108" spans="12:16" s="3107" customFormat="1">
      <c r="L11108" s="3109"/>
      <c r="M11108" s="3109"/>
      <c r="N11108" s="3109"/>
      <c r="P11108" s="2659"/>
    </row>
    <row r="11109" spans="12:16" s="3107" customFormat="1">
      <c r="L11109" s="3109"/>
      <c r="M11109" s="3109"/>
      <c r="N11109" s="3109"/>
      <c r="P11109" s="2659"/>
    </row>
    <row r="11110" spans="12:16" s="3107" customFormat="1">
      <c r="L11110" s="3109"/>
      <c r="M11110" s="3109"/>
      <c r="N11110" s="3109"/>
      <c r="P11110" s="2659"/>
    </row>
    <row r="11111" spans="12:16" s="3107" customFormat="1">
      <c r="L11111" s="3109"/>
      <c r="M11111" s="3109"/>
      <c r="N11111" s="3109"/>
      <c r="P11111" s="2659"/>
    </row>
    <row r="11112" spans="12:16" s="3107" customFormat="1">
      <c r="L11112" s="3109"/>
      <c r="M11112" s="3109"/>
      <c r="N11112" s="3109"/>
      <c r="P11112" s="2659"/>
    </row>
    <row r="11113" spans="12:16" s="3107" customFormat="1">
      <c r="L11113" s="3109"/>
      <c r="M11113" s="3109"/>
      <c r="N11113" s="3109"/>
      <c r="P11113" s="2659"/>
    </row>
    <row r="11114" spans="12:16" s="3107" customFormat="1">
      <c r="L11114" s="3109"/>
      <c r="M11114" s="3109"/>
      <c r="N11114" s="3109"/>
      <c r="P11114" s="2659"/>
    </row>
    <row r="11115" spans="12:16" s="3107" customFormat="1">
      <c r="L11115" s="3109"/>
      <c r="M11115" s="3109"/>
      <c r="N11115" s="3109"/>
      <c r="P11115" s="2659"/>
    </row>
    <row r="11116" spans="12:16" s="3107" customFormat="1">
      <c r="L11116" s="3109"/>
      <c r="M11116" s="3109"/>
      <c r="N11116" s="3109"/>
      <c r="P11116" s="2659"/>
    </row>
    <row r="11117" spans="12:16" s="3107" customFormat="1">
      <c r="L11117" s="3109"/>
      <c r="M11117" s="3109"/>
      <c r="N11117" s="3109"/>
      <c r="P11117" s="2659"/>
    </row>
    <row r="11118" spans="12:16" s="3107" customFormat="1">
      <c r="L11118" s="3109"/>
      <c r="M11118" s="3109"/>
      <c r="N11118" s="3109"/>
      <c r="P11118" s="2659"/>
    </row>
    <row r="11119" spans="12:16" s="3107" customFormat="1">
      <c r="L11119" s="3109"/>
      <c r="M11119" s="3109"/>
      <c r="N11119" s="3109"/>
      <c r="P11119" s="2659"/>
    </row>
    <row r="11120" spans="12:16" s="3107" customFormat="1">
      <c r="L11120" s="3109"/>
      <c r="M11120" s="3109"/>
      <c r="N11120" s="3109"/>
      <c r="P11120" s="2659"/>
    </row>
    <row r="11121" spans="12:16" s="3107" customFormat="1">
      <c r="L11121" s="3109"/>
      <c r="M11121" s="3109"/>
      <c r="N11121" s="3109"/>
      <c r="P11121" s="2659"/>
    </row>
    <row r="11122" spans="12:16" s="3107" customFormat="1">
      <c r="L11122" s="3109"/>
      <c r="M11122" s="3109"/>
      <c r="N11122" s="3109"/>
      <c r="P11122" s="2659"/>
    </row>
    <row r="11123" spans="12:16" s="3107" customFormat="1">
      <c r="L11123" s="3109"/>
      <c r="M11123" s="3109"/>
      <c r="N11123" s="3109"/>
      <c r="P11123" s="2659"/>
    </row>
    <row r="11124" spans="12:16" s="3107" customFormat="1">
      <c r="L11124" s="3109"/>
      <c r="M11124" s="3109"/>
      <c r="N11124" s="3109"/>
      <c r="P11124" s="2659"/>
    </row>
    <row r="11125" spans="12:16" s="3107" customFormat="1">
      <c r="L11125" s="3109"/>
      <c r="M11125" s="3109"/>
      <c r="N11125" s="3109"/>
      <c r="P11125" s="2659"/>
    </row>
    <row r="11126" spans="12:16" s="3107" customFormat="1">
      <c r="L11126" s="3109"/>
      <c r="M11126" s="3109"/>
      <c r="N11126" s="3109"/>
      <c r="P11126" s="2659"/>
    </row>
    <row r="11127" spans="12:16" s="3107" customFormat="1">
      <c r="L11127" s="3109"/>
      <c r="M11127" s="3109"/>
      <c r="N11127" s="3109"/>
      <c r="P11127" s="2659"/>
    </row>
    <row r="11128" spans="12:16" s="3107" customFormat="1">
      <c r="L11128" s="3109"/>
      <c r="M11128" s="3109"/>
      <c r="N11128" s="3109"/>
      <c r="P11128" s="2659"/>
    </row>
    <row r="11129" spans="12:16" s="3107" customFormat="1">
      <c r="L11129" s="3109"/>
      <c r="M11129" s="3109"/>
      <c r="N11129" s="3109"/>
      <c r="P11129" s="2659"/>
    </row>
    <row r="11130" spans="12:16" s="3107" customFormat="1">
      <c r="L11130" s="3109"/>
      <c r="M11130" s="3109"/>
      <c r="N11130" s="3109"/>
      <c r="P11130" s="2659"/>
    </row>
    <row r="11131" spans="12:16" s="3107" customFormat="1">
      <c r="L11131" s="3109"/>
      <c r="M11131" s="3109"/>
      <c r="N11131" s="3109"/>
      <c r="P11131" s="2659"/>
    </row>
    <row r="11132" spans="12:16" s="3107" customFormat="1">
      <c r="L11132" s="3109"/>
      <c r="M11132" s="3109"/>
      <c r="N11132" s="3109"/>
      <c r="P11132" s="2659"/>
    </row>
    <row r="11133" spans="12:16" s="3107" customFormat="1">
      <c r="L11133" s="3109"/>
      <c r="M11133" s="3109"/>
      <c r="N11133" s="3109"/>
      <c r="P11133" s="2659"/>
    </row>
    <row r="11134" spans="12:16" s="3107" customFormat="1">
      <c r="L11134" s="3109"/>
      <c r="M11134" s="3109"/>
      <c r="N11134" s="3109"/>
      <c r="P11134" s="2659"/>
    </row>
    <row r="11135" spans="12:16" s="3107" customFormat="1">
      <c r="L11135" s="3109"/>
      <c r="M11135" s="3109"/>
      <c r="N11135" s="3109"/>
      <c r="P11135" s="2659"/>
    </row>
    <row r="11136" spans="12:16" s="3107" customFormat="1">
      <c r="L11136" s="3109"/>
      <c r="M11136" s="3109"/>
      <c r="N11136" s="3109"/>
      <c r="P11136" s="2659"/>
    </row>
    <row r="11137" spans="12:16" s="3107" customFormat="1">
      <c r="L11137" s="3109"/>
      <c r="M11137" s="3109"/>
      <c r="N11137" s="3109"/>
      <c r="P11137" s="2659"/>
    </row>
    <row r="11138" spans="12:16" s="3107" customFormat="1">
      <c r="L11138" s="3109"/>
      <c r="M11138" s="3109"/>
      <c r="N11138" s="3109"/>
      <c r="P11138" s="2659"/>
    </row>
    <row r="11139" spans="12:16" s="3107" customFormat="1">
      <c r="L11139" s="3109"/>
      <c r="M11139" s="3109"/>
      <c r="N11139" s="3109"/>
      <c r="P11139" s="2659"/>
    </row>
    <row r="11140" spans="12:16" s="3107" customFormat="1">
      <c r="L11140" s="3109"/>
      <c r="M11140" s="3109"/>
      <c r="N11140" s="3109"/>
      <c r="P11140" s="2659"/>
    </row>
    <row r="11141" spans="12:16" s="3107" customFormat="1">
      <c r="L11141" s="3109"/>
      <c r="M11141" s="3109"/>
      <c r="N11141" s="3109"/>
      <c r="P11141" s="2659"/>
    </row>
    <row r="11142" spans="12:16" s="3107" customFormat="1">
      <c r="L11142" s="3109"/>
      <c r="M11142" s="3109"/>
      <c r="N11142" s="3109"/>
      <c r="P11142" s="2659"/>
    </row>
    <row r="11143" spans="12:16" s="3107" customFormat="1">
      <c r="L11143" s="3109"/>
      <c r="M11143" s="3109"/>
      <c r="N11143" s="3109"/>
      <c r="P11143" s="2659"/>
    </row>
    <row r="11144" spans="12:16" s="3107" customFormat="1">
      <c r="L11144" s="3109"/>
      <c r="M11144" s="3109"/>
      <c r="N11144" s="3109"/>
      <c r="P11144" s="2659"/>
    </row>
    <row r="11145" spans="12:16" s="3107" customFormat="1">
      <c r="L11145" s="3109"/>
      <c r="M11145" s="3109"/>
      <c r="N11145" s="3109"/>
      <c r="P11145" s="2659"/>
    </row>
    <row r="11146" spans="12:16" s="3107" customFormat="1">
      <c r="L11146" s="3109"/>
      <c r="M11146" s="3109"/>
      <c r="N11146" s="3109"/>
      <c r="P11146" s="2659"/>
    </row>
    <row r="11147" spans="12:16" s="3107" customFormat="1">
      <c r="L11147" s="3109"/>
      <c r="M11147" s="3109"/>
      <c r="N11147" s="3109"/>
      <c r="P11147" s="2659"/>
    </row>
    <row r="11148" spans="12:16" s="3107" customFormat="1">
      <c r="L11148" s="3109"/>
      <c r="M11148" s="3109"/>
      <c r="N11148" s="3109"/>
      <c r="P11148" s="2659"/>
    </row>
    <row r="11149" spans="12:16" s="3107" customFormat="1">
      <c r="L11149" s="3109"/>
      <c r="M11149" s="3109"/>
      <c r="N11149" s="3109"/>
      <c r="P11149" s="2659"/>
    </row>
    <row r="11150" spans="12:16" s="3107" customFormat="1">
      <c r="L11150" s="3109"/>
      <c r="M11150" s="3109"/>
      <c r="N11150" s="3109"/>
      <c r="P11150" s="2659"/>
    </row>
    <row r="11151" spans="12:16" s="3107" customFormat="1">
      <c r="L11151" s="3109"/>
      <c r="M11151" s="3109"/>
      <c r="N11151" s="3109"/>
      <c r="P11151" s="2659"/>
    </row>
    <row r="11152" spans="12:16" s="3107" customFormat="1">
      <c r="L11152" s="3109"/>
      <c r="M11152" s="3109"/>
      <c r="N11152" s="3109"/>
      <c r="P11152" s="2659"/>
    </row>
    <row r="11153" spans="12:16" s="3107" customFormat="1">
      <c r="L11153" s="3109"/>
      <c r="M11153" s="3109"/>
      <c r="N11153" s="3109"/>
      <c r="P11153" s="2659"/>
    </row>
    <row r="11154" spans="12:16" s="3107" customFormat="1">
      <c r="L11154" s="3109"/>
      <c r="M11154" s="3109"/>
      <c r="N11154" s="3109"/>
      <c r="P11154" s="2659"/>
    </row>
    <row r="11155" spans="12:16" s="3107" customFormat="1">
      <c r="L11155" s="3109"/>
      <c r="M11155" s="3109"/>
      <c r="N11155" s="3109"/>
      <c r="P11155" s="2659"/>
    </row>
    <row r="11156" spans="12:16" s="3107" customFormat="1">
      <c r="L11156" s="3109"/>
      <c r="M11156" s="3109"/>
      <c r="N11156" s="3109"/>
      <c r="P11156" s="2659"/>
    </row>
    <row r="11157" spans="12:16" s="3107" customFormat="1">
      <c r="L11157" s="3109"/>
      <c r="M11157" s="3109"/>
      <c r="N11157" s="3109"/>
      <c r="P11157" s="2659"/>
    </row>
    <row r="11158" spans="12:16" s="3107" customFormat="1">
      <c r="L11158" s="3109"/>
      <c r="M11158" s="3109"/>
      <c r="N11158" s="3109"/>
      <c r="P11158" s="2659"/>
    </row>
    <row r="11159" spans="12:16" s="3107" customFormat="1">
      <c r="L11159" s="3109"/>
      <c r="M11159" s="3109"/>
      <c r="N11159" s="3109"/>
      <c r="P11159" s="2659"/>
    </row>
    <row r="11160" spans="12:16" s="3107" customFormat="1">
      <c r="L11160" s="3109"/>
      <c r="M11160" s="3109"/>
      <c r="N11160" s="3109"/>
      <c r="P11160" s="2659"/>
    </row>
    <row r="11161" spans="12:16" s="3107" customFormat="1">
      <c r="L11161" s="3109"/>
      <c r="M11161" s="3109"/>
      <c r="N11161" s="3109"/>
      <c r="P11161" s="2659"/>
    </row>
    <row r="11162" spans="12:16" s="3107" customFormat="1">
      <c r="L11162" s="3109"/>
      <c r="M11162" s="3109"/>
      <c r="N11162" s="3109"/>
      <c r="P11162" s="2659"/>
    </row>
    <row r="11163" spans="12:16" s="3107" customFormat="1">
      <c r="L11163" s="3109"/>
      <c r="M11163" s="3109"/>
      <c r="N11163" s="3109"/>
      <c r="P11163" s="2659"/>
    </row>
    <row r="11164" spans="12:16" s="3107" customFormat="1">
      <c r="L11164" s="3109"/>
      <c r="M11164" s="3109"/>
      <c r="N11164" s="3109"/>
      <c r="P11164" s="2659"/>
    </row>
    <row r="11165" spans="12:16" s="3107" customFormat="1">
      <c r="L11165" s="3109"/>
      <c r="M11165" s="3109"/>
      <c r="N11165" s="3109"/>
      <c r="P11165" s="2659"/>
    </row>
    <row r="11166" spans="12:16" s="3107" customFormat="1">
      <c r="L11166" s="3109"/>
      <c r="M11166" s="3109"/>
      <c r="N11166" s="3109"/>
      <c r="P11166" s="2659"/>
    </row>
    <row r="11167" spans="12:16" s="3107" customFormat="1">
      <c r="L11167" s="3109"/>
      <c r="M11167" s="3109"/>
      <c r="N11167" s="3109"/>
      <c r="P11167" s="2659"/>
    </row>
    <row r="11168" spans="12:16" s="3107" customFormat="1">
      <c r="L11168" s="3109"/>
      <c r="M11168" s="3109"/>
      <c r="N11168" s="3109"/>
      <c r="P11168" s="2659"/>
    </row>
    <row r="11169" spans="12:16" s="3107" customFormat="1">
      <c r="L11169" s="3109"/>
      <c r="M11169" s="3109"/>
      <c r="N11169" s="3109"/>
      <c r="P11169" s="2659"/>
    </row>
    <row r="11170" spans="12:16" s="3107" customFormat="1">
      <c r="L11170" s="3109"/>
      <c r="M11170" s="3109"/>
      <c r="N11170" s="3109"/>
      <c r="P11170" s="2659"/>
    </row>
    <row r="11171" spans="12:16" s="3107" customFormat="1">
      <c r="L11171" s="3109"/>
      <c r="M11171" s="3109"/>
      <c r="N11171" s="3109"/>
      <c r="P11171" s="2659"/>
    </row>
    <row r="11172" spans="12:16" s="3107" customFormat="1">
      <c r="L11172" s="3109"/>
      <c r="M11172" s="3109"/>
      <c r="N11172" s="3109"/>
      <c r="P11172" s="2659"/>
    </row>
    <row r="11173" spans="12:16" s="3107" customFormat="1">
      <c r="L11173" s="3109"/>
      <c r="M11173" s="3109"/>
      <c r="N11173" s="3109"/>
      <c r="P11173" s="2659"/>
    </row>
    <row r="11174" spans="12:16" s="3107" customFormat="1">
      <c r="L11174" s="3109"/>
      <c r="M11174" s="3109"/>
      <c r="N11174" s="3109"/>
      <c r="P11174" s="2659"/>
    </row>
    <row r="11175" spans="12:16" s="3107" customFormat="1">
      <c r="L11175" s="3109"/>
      <c r="M11175" s="3109"/>
      <c r="N11175" s="3109"/>
      <c r="P11175" s="2659"/>
    </row>
    <row r="11176" spans="12:16" s="3107" customFormat="1">
      <c r="L11176" s="3109"/>
      <c r="M11176" s="3109"/>
      <c r="N11176" s="3109"/>
      <c r="P11176" s="2659"/>
    </row>
    <row r="11177" spans="12:16" s="3107" customFormat="1">
      <c r="L11177" s="3109"/>
      <c r="M11177" s="3109"/>
      <c r="N11177" s="3109"/>
      <c r="P11177" s="2659"/>
    </row>
    <row r="11178" spans="12:16" s="3107" customFormat="1">
      <c r="L11178" s="3109"/>
      <c r="M11178" s="3109"/>
      <c r="N11178" s="3109"/>
      <c r="P11178" s="2659"/>
    </row>
    <row r="11179" spans="12:16" s="3107" customFormat="1">
      <c r="L11179" s="3109"/>
      <c r="M11179" s="3109"/>
      <c r="N11179" s="3109"/>
      <c r="P11179" s="2659"/>
    </row>
    <row r="11180" spans="12:16" s="3107" customFormat="1">
      <c r="L11180" s="3109"/>
      <c r="M11180" s="3109"/>
      <c r="N11180" s="3109"/>
      <c r="P11180" s="2659"/>
    </row>
    <row r="11181" spans="12:16" s="3107" customFormat="1">
      <c r="L11181" s="3109"/>
      <c r="M11181" s="3109"/>
      <c r="N11181" s="3109"/>
      <c r="P11181" s="2659"/>
    </row>
    <row r="11182" spans="12:16" s="3107" customFormat="1">
      <c r="L11182" s="3109"/>
      <c r="M11182" s="3109"/>
      <c r="N11182" s="3109"/>
      <c r="P11182" s="2659"/>
    </row>
    <row r="11183" spans="12:16" s="3107" customFormat="1">
      <c r="L11183" s="3109"/>
      <c r="M11183" s="3109"/>
      <c r="N11183" s="3109"/>
      <c r="P11183" s="2659"/>
    </row>
    <row r="11184" spans="12:16" s="3107" customFormat="1">
      <c r="L11184" s="3109"/>
      <c r="M11184" s="3109"/>
      <c r="N11184" s="3109"/>
      <c r="P11184" s="2659"/>
    </row>
    <row r="11185" spans="12:16" s="3107" customFormat="1">
      <c r="L11185" s="3109"/>
      <c r="M11185" s="3109"/>
      <c r="N11185" s="3109"/>
      <c r="P11185" s="2659"/>
    </row>
    <row r="11186" spans="12:16" s="3107" customFormat="1">
      <c r="L11186" s="3109"/>
      <c r="M11186" s="3109"/>
      <c r="N11186" s="3109"/>
      <c r="P11186" s="2659"/>
    </row>
    <row r="11187" spans="12:16" s="3107" customFormat="1">
      <c r="L11187" s="3109"/>
      <c r="M11187" s="3109"/>
      <c r="N11187" s="3109"/>
      <c r="P11187" s="2659"/>
    </row>
    <row r="11188" spans="12:16" s="3107" customFormat="1">
      <c r="L11188" s="3109"/>
      <c r="M11188" s="3109"/>
      <c r="N11188" s="3109"/>
      <c r="P11188" s="2659"/>
    </row>
    <row r="11189" spans="12:16" s="3107" customFormat="1">
      <c r="L11189" s="3109"/>
      <c r="M11189" s="3109"/>
      <c r="N11189" s="3109"/>
      <c r="P11189" s="2659"/>
    </row>
    <row r="11190" spans="12:16" s="3107" customFormat="1">
      <c r="L11190" s="3109"/>
      <c r="M11190" s="3109"/>
      <c r="N11190" s="3109"/>
      <c r="P11190" s="2659"/>
    </row>
    <row r="11191" spans="12:16" s="3107" customFormat="1">
      <c r="L11191" s="3109"/>
      <c r="M11191" s="3109"/>
      <c r="N11191" s="3109"/>
      <c r="P11191" s="2659"/>
    </row>
    <row r="11192" spans="12:16" s="3107" customFormat="1">
      <c r="L11192" s="3109"/>
      <c r="M11192" s="3109"/>
      <c r="N11192" s="3109"/>
      <c r="P11192" s="2659"/>
    </row>
    <row r="11193" spans="12:16" s="3107" customFormat="1">
      <c r="L11193" s="3109"/>
      <c r="M11193" s="3109"/>
      <c r="N11193" s="3109"/>
      <c r="P11193" s="2659"/>
    </row>
    <row r="11194" spans="12:16" s="3107" customFormat="1">
      <c r="L11194" s="3109"/>
      <c r="M11194" s="3109"/>
      <c r="N11194" s="3109"/>
      <c r="P11194" s="2659"/>
    </row>
    <row r="11195" spans="12:16" s="3107" customFormat="1">
      <c r="L11195" s="3109"/>
      <c r="M11195" s="3109"/>
      <c r="N11195" s="3109"/>
      <c r="P11195" s="2659"/>
    </row>
    <row r="11196" spans="12:16" s="3107" customFormat="1">
      <c r="L11196" s="3109"/>
      <c r="M11196" s="3109"/>
      <c r="N11196" s="3109"/>
      <c r="P11196" s="2659"/>
    </row>
    <row r="11197" spans="12:16" s="3107" customFormat="1">
      <c r="L11197" s="3109"/>
      <c r="M11197" s="3109"/>
      <c r="N11197" s="3109"/>
      <c r="P11197" s="2659"/>
    </row>
    <row r="11198" spans="12:16" s="3107" customFormat="1">
      <c r="L11198" s="3109"/>
      <c r="M11198" s="3109"/>
      <c r="N11198" s="3109"/>
      <c r="P11198" s="2659"/>
    </row>
    <row r="11199" spans="12:16" s="3107" customFormat="1">
      <c r="L11199" s="3109"/>
      <c r="M11199" s="3109"/>
      <c r="N11199" s="3109"/>
      <c r="P11199" s="2659"/>
    </row>
    <row r="11200" spans="12:16" s="3107" customFormat="1">
      <c r="L11200" s="3109"/>
      <c r="M11200" s="3109"/>
      <c r="N11200" s="3109"/>
      <c r="P11200" s="2659"/>
    </row>
    <row r="11201" spans="12:16" s="3107" customFormat="1">
      <c r="L11201" s="3109"/>
      <c r="M11201" s="3109"/>
      <c r="N11201" s="3109"/>
      <c r="P11201" s="2659"/>
    </row>
    <row r="11202" spans="12:16" s="3107" customFormat="1">
      <c r="L11202" s="3109"/>
      <c r="M11202" s="3109"/>
      <c r="N11202" s="3109"/>
      <c r="P11202" s="2659"/>
    </row>
    <row r="11203" spans="12:16" s="3107" customFormat="1">
      <c r="L11203" s="3109"/>
      <c r="M11203" s="3109"/>
      <c r="N11203" s="3109"/>
      <c r="P11203" s="2659"/>
    </row>
    <row r="11204" spans="12:16" s="3107" customFormat="1">
      <c r="L11204" s="3109"/>
      <c r="M11204" s="3109"/>
      <c r="N11204" s="3109"/>
      <c r="P11204" s="2659"/>
    </row>
    <row r="11205" spans="12:16" s="3107" customFormat="1">
      <c r="L11205" s="3109"/>
      <c r="M11205" s="3109"/>
      <c r="N11205" s="3109"/>
      <c r="P11205" s="2659"/>
    </row>
    <row r="11206" spans="12:16" s="3107" customFormat="1">
      <c r="L11206" s="3109"/>
      <c r="M11206" s="3109"/>
      <c r="N11206" s="3109"/>
      <c r="P11206" s="2659"/>
    </row>
    <row r="11207" spans="12:16" s="3107" customFormat="1">
      <c r="L11207" s="3109"/>
      <c r="M11207" s="3109"/>
      <c r="N11207" s="3109"/>
      <c r="P11207" s="2659"/>
    </row>
    <row r="11208" spans="12:16" s="3107" customFormat="1">
      <c r="L11208" s="3109"/>
      <c r="M11208" s="3109"/>
      <c r="N11208" s="3109"/>
      <c r="P11208" s="2659"/>
    </row>
    <row r="11209" spans="12:16" s="3107" customFormat="1">
      <c r="L11209" s="3109"/>
      <c r="M11209" s="3109"/>
      <c r="N11209" s="3109"/>
      <c r="P11209" s="2659"/>
    </row>
    <row r="11210" spans="12:16" s="3107" customFormat="1">
      <c r="L11210" s="3109"/>
      <c r="M11210" s="3109"/>
      <c r="N11210" s="3109"/>
      <c r="P11210" s="2659"/>
    </row>
    <row r="11211" spans="12:16" s="3107" customFormat="1">
      <c r="L11211" s="3109"/>
      <c r="M11211" s="3109"/>
      <c r="N11211" s="3109"/>
      <c r="P11211" s="2659"/>
    </row>
    <row r="11212" spans="12:16" s="3107" customFormat="1">
      <c r="L11212" s="3109"/>
      <c r="M11212" s="3109"/>
      <c r="N11212" s="3109"/>
      <c r="P11212" s="2659"/>
    </row>
    <row r="11213" spans="12:16" s="3107" customFormat="1">
      <c r="L11213" s="3109"/>
      <c r="M11213" s="3109"/>
      <c r="N11213" s="3109"/>
      <c r="P11213" s="2659"/>
    </row>
    <row r="11214" spans="12:16" s="3107" customFormat="1">
      <c r="L11214" s="3109"/>
      <c r="M11214" s="3109"/>
      <c r="N11214" s="3109"/>
      <c r="P11214" s="2659"/>
    </row>
    <row r="11215" spans="12:16" s="3107" customFormat="1">
      <c r="L11215" s="3109"/>
      <c r="M11215" s="3109"/>
      <c r="N11215" s="3109"/>
      <c r="P11215" s="2659"/>
    </row>
    <row r="11216" spans="12:16" s="3107" customFormat="1">
      <c r="L11216" s="3109"/>
      <c r="M11216" s="3109"/>
      <c r="N11216" s="3109"/>
      <c r="P11216" s="2659"/>
    </row>
    <row r="11217" spans="12:16" s="3107" customFormat="1">
      <c r="L11217" s="3109"/>
      <c r="M11217" s="3109"/>
      <c r="N11217" s="3109"/>
      <c r="P11217" s="2659"/>
    </row>
    <row r="11218" spans="12:16" s="3107" customFormat="1">
      <c r="L11218" s="3109"/>
      <c r="M11218" s="3109"/>
      <c r="N11218" s="3109"/>
      <c r="P11218" s="2659"/>
    </row>
    <row r="11219" spans="12:16" s="3107" customFormat="1">
      <c r="L11219" s="3109"/>
      <c r="M11219" s="3109"/>
      <c r="N11219" s="3109"/>
      <c r="P11219" s="2659"/>
    </row>
    <row r="11220" spans="12:16" s="3107" customFormat="1">
      <c r="L11220" s="3109"/>
      <c r="M11220" s="3109"/>
      <c r="N11220" s="3109"/>
      <c r="P11220" s="2659"/>
    </row>
    <row r="11221" spans="12:16" s="3107" customFormat="1">
      <c r="L11221" s="3109"/>
      <c r="M11221" s="3109"/>
      <c r="N11221" s="3109"/>
      <c r="P11221" s="2659"/>
    </row>
    <row r="11222" spans="12:16" s="3107" customFormat="1">
      <c r="L11222" s="3109"/>
      <c r="M11222" s="3109"/>
      <c r="N11222" s="3109"/>
      <c r="P11222" s="2659"/>
    </row>
    <row r="11223" spans="12:16" s="3107" customFormat="1">
      <c r="L11223" s="3109"/>
      <c r="M11223" s="3109"/>
      <c r="N11223" s="3109"/>
      <c r="P11223" s="2659"/>
    </row>
    <row r="11224" spans="12:16" s="3107" customFormat="1">
      <c r="L11224" s="3109"/>
      <c r="M11224" s="3109"/>
      <c r="N11224" s="3109"/>
      <c r="P11224" s="2659"/>
    </row>
    <row r="11225" spans="12:16" s="3107" customFormat="1">
      <c r="L11225" s="3109"/>
      <c r="M11225" s="3109"/>
      <c r="N11225" s="3109"/>
      <c r="P11225" s="2659"/>
    </row>
    <row r="11226" spans="12:16" s="3107" customFormat="1">
      <c r="L11226" s="3109"/>
      <c r="M11226" s="3109"/>
      <c r="N11226" s="3109"/>
      <c r="P11226" s="2659"/>
    </row>
    <row r="11227" spans="12:16" s="3107" customFormat="1">
      <c r="L11227" s="3109"/>
      <c r="M11227" s="3109"/>
      <c r="N11227" s="3109"/>
      <c r="P11227" s="2659"/>
    </row>
    <row r="11228" spans="12:16" s="3107" customFormat="1">
      <c r="L11228" s="3109"/>
      <c r="M11228" s="3109"/>
      <c r="N11228" s="3109"/>
      <c r="P11228" s="2659"/>
    </row>
    <row r="11229" spans="12:16" s="3107" customFormat="1">
      <c r="L11229" s="3109"/>
      <c r="M11229" s="3109"/>
      <c r="N11229" s="3109"/>
      <c r="P11229" s="2659"/>
    </row>
    <row r="11230" spans="12:16" s="3107" customFormat="1">
      <c r="L11230" s="3109"/>
      <c r="M11230" s="3109"/>
      <c r="N11230" s="3109"/>
      <c r="P11230" s="2659"/>
    </row>
    <row r="11231" spans="12:16" s="3107" customFormat="1">
      <c r="L11231" s="3109"/>
      <c r="M11231" s="3109"/>
      <c r="N11231" s="3109"/>
      <c r="P11231" s="2659"/>
    </row>
    <row r="11232" spans="12:16" s="3107" customFormat="1">
      <c r="L11232" s="3109"/>
      <c r="M11232" s="3109"/>
      <c r="N11232" s="3109"/>
      <c r="P11232" s="2659"/>
    </row>
    <row r="11233" spans="12:16" s="3107" customFormat="1">
      <c r="L11233" s="3109"/>
      <c r="M11233" s="3109"/>
      <c r="N11233" s="3109"/>
      <c r="P11233" s="2659"/>
    </row>
    <row r="11234" spans="12:16" s="3107" customFormat="1">
      <c r="L11234" s="3109"/>
      <c r="M11234" s="3109"/>
      <c r="N11234" s="3109"/>
      <c r="P11234" s="2659"/>
    </row>
    <row r="11235" spans="12:16" s="3107" customFormat="1">
      <c r="L11235" s="3109"/>
      <c r="M11235" s="3109"/>
      <c r="N11235" s="3109"/>
      <c r="P11235" s="2659"/>
    </row>
    <row r="11236" spans="12:16" s="3107" customFormat="1">
      <c r="L11236" s="3109"/>
      <c r="M11236" s="3109"/>
      <c r="N11236" s="3109"/>
      <c r="P11236" s="2659"/>
    </row>
    <row r="11237" spans="12:16" s="3107" customFormat="1">
      <c r="L11237" s="3109"/>
      <c r="M11237" s="3109"/>
      <c r="N11237" s="3109"/>
      <c r="P11237" s="2659"/>
    </row>
    <row r="11238" spans="12:16" s="3107" customFormat="1">
      <c r="L11238" s="3109"/>
      <c r="M11238" s="3109"/>
      <c r="N11238" s="3109"/>
      <c r="P11238" s="2659"/>
    </row>
    <row r="11239" spans="12:16" s="3107" customFormat="1">
      <c r="L11239" s="3109"/>
      <c r="M11239" s="3109"/>
      <c r="N11239" s="3109"/>
      <c r="P11239" s="2659"/>
    </row>
    <row r="11240" spans="12:16" s="3107" customFormat="1">
      <c r="L11240" s="3109"/>
      <c r="M11240" s="3109"/>
      <c r="N11240" s="3109"/>
      <c r="P11240" s="2659"/>
    </row>
    <row r="11241" spans="12:16" s="3107" customFormat="1">
      <c r="L11241" s="3109"/>
      <c r="M11241" s="3109"/>
      <c r="N11241" s="3109"/>
      <c r="P11241" s="2659"/>
    </row>
    <row r="11242" spans="12:16" s="3107" customFormat="1">
      <c r="L11242" s="3109"/>
      <c r="M11242" s="3109"/>
      <c r="N11242" s="3109"/>
      <c r="P11242" s="2659"/>
    </row>
    <row r="11243" spans="12:16" s="3107" customFormat="1">
      <c r="L11243" s="3109"/>
      <c r="M11243" s="3109"/>
      <c r="N11243" s="3109"/>
      <c r="P11243" s="2659"/>
    </row>
    <row r="11244" spans="12:16" s="3107" customFormat="1">
      <c r="L11244" s="3109"/>
      <c r="M11244" s="3109"/>
      <c r="N11244" s="3109"/>
      <c r="P11244" s="2659"/>
    </row>
    <row r="11245" spans="12:16" s="3107" customFormat="1">
      <c r="L11245" s="3109"/>
      <c r="M11245" s="3109"/>
      <c r="N11245" s="3109"/>
      <c r="P11245" s="2659"/>
    </row>
    <row r="11246" spans="12:16" s="3107" customFormat="1">
      <c r="L11246" s="3109"/>
      <c r="M11246" s="3109"/>
      <c r="N11246" s="3109"/>
      <c r="P11246" s="2659"/>
    </row>
    <row r="11247" spans="12:16" s="3107" customFormat="1">
      <c r="L11247" s="3109"/>
      <c r="M11247" s="3109"/>
      <c r="N11247" s="3109"/>
      <c r="P11247" s="2659"/>
    </row>
    <row r="11248" spans="12:16" s="3107" customFormat="1">
      <c r="L11248" s="3109"/>
      <c r="M11248" s="3109"/>
      <c r="N11248" s="3109"/>
      <c r="P11248" s="2659"/>
    </row>
    <row r="11249" spans="12:16" s="3107" customFormat="1">
      <c r="L11249" s="3109"/>
      <c r="M11249" s="3109"/>
      <c r="N11249" s="3109"/>
      <c r="P11249" s="2659"/>
    </row>
    <row r="11250" spans="12:16" s="3107" customFormat="1">
      <c r="L11250" s="3109"/>
      <c r="M11250" s="3109"/>
      <c r="N11250" s="3109"/>
      <c r="P11250" s="2659"/>
    </row>
    <row r="11251" spans="12:16" s="3107" customFormat="1">
      <c r="L11251" s="3109"/>
      <c r="M11251" s="3109"/>
      <c r="N11251" s="3109"/>
      <c r="P11251" s="2659"/>
    </row>
    <row r="11252" spans="12:16" s="3107" customFormat="1">
      <c r="L11252" s="3109"/>
      <c r="M11252" s="3109"/>
      <c r="N11252" s="3109"/>
      <c r="P11252" s="2659"/>
    </row>
    <row r="11253" spans="12:16" s="3107" customFormat="1">
      <c r="L11253" s="3109"/>
      <c r="M11253" s="3109"/>
      <c r="N11253" s="3109"/>
      <c r="P11253" s="2659"/>
    </row>
    <row r="11254" spans="12:16" s="3107" customFormat="1">
      <c r="L11254" s="3109"/>
      <c r="M11254" s="3109"/>
      <c r="N11254" s="3109"/>
      <c r="P11254" s="2659"/>
    </row>
    <row r="11255" spans="12:16" s="3107" customFormat="1">
      <c r="L11255" s="3109"/>
      <c r="M11255" s="3109"/>
      <c r="N11255" s="3109"/>
      <c r="P11255" s="2659"/>
    </row>
    <row r="11256" spans="12:16" s="3107" customFormat="1">
      <c r="L11256" s="3109"/>
      <c r="M11256" s="3109"/>
      <c r="N11256" s="3109"/>
      <c r="P11256" s="2659"/>
    </row>
    <row r="11257" spans="12:16" s="3107" customFormat="1">
      <c r="L11257" s="3109"/>
      <c r="M11257" s="3109"/>
      <c r="N11257" s="3109"/>
      <c r="P11257" s="2659"/>
    </row>
    <row r="11258" spans="12:16" s="3107" customFormat="1">
      <c r="L11258" s="3109"/>
      <c r="M11258" s="3109"/>
      <c r="N11258" s="3109"/>
      <c r="P11258" s="2659"/>
    </row>
    <row r="11259" spans="12:16" s="3107" customFormat="1">
      <c r="L11259" s="3109"/>
      <c r="M11259" s="3109"/>
      <c r="N11259" s="3109"/>
      <c r="P11259" s="2659"/>
    </row>
    <row r="11260" spans="12:16" s="3107" customFormat="1">
      <c r="L11260" s="3109"/>
      <c r="M11260" s="3109"/>
      <c r="N11260" s="3109"/>
      <c r="P11260" s="2659"/>
    </row>
    <row r="11261" spans="12:16" s="3107" customFormat="1">
      <c r="L11261" s="3109"/>
      <c r="M11261" s="3109"/>
      <c r="N11261" s="3109"/>
      <c r="P11261" s="2659"/>
    </row>
    <row r="11262" spans="12:16" s="3107" customFormat="1">
      <c r="L11262" s="3109"/>
      <c r="M11262" s="3109"/>
      <c r="N11262" s="3109"/>
      <c r="P11262" s="2659"/>
    </row>
    <row r="11263" spans="12:16" s="3107" customFormat="1">
      <c r="L11263" s="3109"/>
      <c r="M11263" s="3109"/>
      <c r="N11263" s="3109"/>
      <c r="P11263" s="2659"/>
    </row>
    <row r="11264" spans="12:16" s="3107" customFormat="1">
      <c r="L11264" s="3109"/>
      <c r="M11264" s="3109"/>
      <c r="N11264" s="3109"/>
      <c r="P11264" s="2659"/>
    </row>
    <row r="11265" spans="12:16" s="3107" customFormat="1">
      <c r="L11265" s="3109"/>
      <c r="M11265" s="3109"/>
      <c r="N11265" s="3109"/>
      <c r="P11265" s="2659"/>
    </row>
    <row r="11266" spans="12:16" s="3107" customFormat="1">
      <c r="L11266" s="3109"/>
      <c r="M11266" s="3109"/>
      <c r="N11266" s="3109"/>
      <c r="P11266" s="2659"/>
    </row>
    <row r="11267" spans="12:16" s="3107" customFormat="1">
      <c r="L11267" s="3109"/>
      <c r="M11267" s="3109"/>
      <c r="N11267" s="3109"/>
      <c r="P11267" s="2659"/>
    </row>
    <row r="11268" spans="12:16" s="3107" customFormat="1">
      <c r="L11268" s="3109"/>
      <c r="M11268" s="3109"/>
      <c r="N11268" s="3109"/>
      <c r="P11268" s="2659"/>
    </row>
    <row r="11269" spans="12:16" s="3107" customFormat="1">
      <c r="L11269" s="3109"/>
      <c r="M11269" s="3109"/>
      <c r="N11269" s="3109"/>
      <c r="P11269" s="2659"/>
    </row>
    <row r="11270" spans="12:16" s="3107" customFormat="1">
      <c r="L11270" s="3109"/>
      <c r="M11270" s="3109"/>
      <c r="N11270" s="3109"/>
      <c r="P11270" s="2659"/>
    </row>
    <row r="11271" spans="12:16" s="3107" customFormat="1">
      <c r="L11271" s="3109"/>
      <c r="M11271" s="3109"/>
      <c r="N11271" s="3109"/>
      <c r="P11271" s="2659"/>
    </row>
    <row r="11272" spans="12:16" s="3107" customFormat="1">
      <c r="L11272" s="3109"/>
      <c r="M11272" s="3109"/>
      <c r="N11272" s="3109"/>
      <c r="P11272" s="2659"/>
    </row>
    <row r="11273" spans="12:16" s="3107" customFormat="1">
      <c r="L11273" s="3109"/>
      <c r="M11273" s="3109"/>
      <c r="N11273" s="3109"/>
      <c r="P11273" s="2659"/>
    </row>
    <row r="11274" spans="12:16" s="3107" customFormat="1">
      <c r="L11274" s="3109"/>
      <c r="M11274" s="3109"/>
      <c r="N11274" s="3109"/>
      <c r="P11274" s="2659"/>
    </row>
    <row r="11275" spans="12:16" s="3107" customFormat="1">
      <c r="L11275" s="3109"/>
      <c r="M11275" s="3109"/>
      <c r="N11275" s="3109"/>
      <c r="P11275" s="2659"/>
    </row>
    <row r="11276" spans="12:16" s="3107" customFormat="1">
      <c r="L11276" s="3109"/>
      <c r="M11276" s="3109"/>
      <c r="N11276" s="3109"/>
      <c r="P11276" s="2659"/>
    </row>
    <row r="11277" spans="12:16" s="3107" customFormat="1">
      <c r="L11277" s="3109"/>
      <c r="M11277" s="3109"/>
      <c r="N11277" s="3109"/>
      <c r="P11277" s="2659"/>
    </row>
    <row r="11278" spans="12:16" s="3107" customFormat="1">
      <c r="L11278" s="3109"/>
      <c r="M11278" s="3109"/>
      <c r="N11278" s="3109"/>
      <c r="P11278" s="2659"/>
    </row>
    <row r="11279" spans="12:16" s="3107" customFormat="1">
      <c r="L11279" s="3109"/>
      <c r="M11279" s="3109"/>
      <c r="N11279" s="3109"/>
      <c r="P11279" s="2659"/>
    </row>
    <row r="11280" spans="12:16" s="3107" customFormat="1">
      <c r="L11280" s="3109"/>
      <c r="M11280" s="3109"/>
      <c r="N11280" s="3109"/>
      <c r="P11280" s="2659"/>
    </row>
    <row r="11281" spans="12:16" s="3107" customFormat="1">
      <c r="L11281" s="3109"/>
      <c r="M11281" s="3109"/>
      <c r="N11281" s="3109"/>
      <c r="P11281" s="2659"/>
    </row>
    <row r="11282" spans="12:16" s="3107" customFormat="1">
      <c r="L11282" s="3109"/>
      <c r="M11282" s="3109"/>
      <c r="N11282" s="3109"/>
      <c r="P11282" s="2659"/>
    </row>
    <row r="11283" spans="12:16" s="3107" customFormat="1">
      <c r="L11283" s="3109"/>
      <c r="M11283" s="3109"/>
      <c r="N11283" s="3109"/>
      <c r="P11283" s="2659"/>
    </row>
    <row r="11284" spans="12:16" s="3107" customFormat="1">
      <c r="L11284" s="3109"/>
      <c r="M11284" s="3109"/>
      <c r="N11284" s="3109"/>
      <c r="P11284" s="2659"/>
    </row>
    <row r="11285" spans="12:16" s="3107" customFormat="1">
      <c r="L11285" s="3109"/>
      <c r="M11285" s="3109"/>
      <c r="N11285" s="3109"/>
      <c r="P11285" s="2659"/>
    </row>
    <row r="11286" spans="12:16" s="3107" customFormat="1">
      <c r="L11286" s="3109"/>
      <c r="M11286" s="3109"/>
      <c r="N11286" s="3109"/>
      <c r="P11286" s="2659"/>
    </row>
    <row r="11287" spans="12:16" s="3107" customFormat="1">
      <c r="L11287" s="3109"/>
      <c r="M11287" s="3109"/>
      <c r="N11287" s="3109"/>
      <c r="P11287" s="2659"/>
    </row>
    <row r="11288" spans="12:16" s="3107" customFormat="1">
      <c r="L11288" s="3109"/>
      <c r="M11288" s="3109"/>
      <c r="N11288" s="3109"/>
      <c r="P11288" s="2659"/>
    </row>
    <row r="11289" spans="12:16" s="3107" customFormat="1">
      <c r="L11289" s="3109"/>
      <c r="M11289" s="3109"/>
      <c r="N11289" s="3109"/>
      <c r="P11289" s="2659"/>
    </row>
    <row r="11290" spans="12:16" s="3107" customFormat="1">
      <c r="L11290" s="3109"/>
      <c r="M11290" s="3109"/>
      <c r="N11290" s="3109"/>
      <c r="P11290" s="2659"/>
    </row>
    <row r="11291" spans="12:16" s="3107" customFormat="1">
      <c r="L11291" s="3109"/>
      <c r="M11291" s="3109"/>
      <c r="N11291" s="3109"/>
      <c r="P11291" s="2659"/>
    </row>
    <row r="11292" spans="12:16" s="3107" customFormat="1">
      <c r="L11292" s="3109"/>
      <c r="M11292" s="3109"/>
      <c r="N11292" s="3109"/>
      <c r="P11292" s="2659"/>
    </row>
    <row r="11293" spans="12:16" s="3107" customFormat="1">
      <c r="L11293" s="3109"/>
      <c r="M11293" s="3109"/>
      <c r="N11293" s="3109"/>
      <c r="P11293" s="2659"/>
    </row>
    <row r="11294" spans="12:16" s="3107" customFormat="1">
      <c r="L11294" s="3109"/>
      <c r="M11294" s="3109"/>
      <c r="N11294" s="3109"/>
      <c r="P11294" s="2659"/>
    </row>
    <row r="11295" spans="12:16" s="3107" customFormat="1">
      <c r="L11295" s="3109"/>
      <c r="M11295" s="3109"/>
      <c r="N11295" s="3109"/>
      <c r="P11295" s="2659"/>
    </row>
    <row r="11296" spans="12:16" s="3107" customFormat="1">
      <c r="L11296" s="3109"/>
      <c r="M11296" s="3109"/>
      <c r="N11296" s="3109"/>
      <c r="P11296" s="2659"/>
    </row>
    <row r="11297" spans="12:16" s="3107" customFormat="1">
      <c r="L11297" s="3109"/>
      <c r="M11297" s="3109"/>
      <c r="N11297" s="3109"/>
      <c r="P11297" s="2659"/>
    </row>
    <row r="11298" spans="12:16" s="3107" customFormat="1">
      <c r="L11298" s="3109"/>
      <c r="M11298" s="3109"/>
      <c r="N11298" s="3109"/>
      <c r="P11298" s="2659"/>
    </row>
    <row r="11299" spans="12:16" s="3107" customFormat="1">
      <c r="L11299" s="3109"/>
      <c r="M11299" s="3109"/>
      <c r="N11299" s="3109"/>
      <c r="P11299" s="2659"/>
    </row>
    <row r="11300" spans="12:16" s="3107" customFormat="1">
      <c r="L11300" s="3109"/>
      <c r="M11300" s="3109"/>
      <c r="N11300" s="3109"/>
      <c r="P11300" s="2659"/>
    </row>
    <row r="11301" spans="12:16" s="3107" customFormat="1">
      <c r="L11301" s="3109"/>
      <c r="M11301" s="3109"/>
      <c r="N11301" s="3109"/>
      <c r="P11301" s="2659"/>
    </row>
    <row r="11302" spans="12:16" s="3107" customFormat="1">
      <c r="L11302" s="3109"/>
      <c r="M11302" s="3109"/>
      <c r="N11302" s="3109"/>
      <c r="P11302" s="2659"/>
    </row>
    <row r="11303" spans="12:16" s="3107" customFormat="1">
      <c r="L11303" s="3109"/>
      <c r="M11303" s="3109"/>
      <c r="N11303" s="3109"/>
      <c r="P11303" s="2659"/>
    </row>
    <row r="11304" spans="12:16" s="3107" customFormat="1">
      <c r="L11304" s="3109"/>
      <c r="M11304" s="3109"/>
      <c r="N11304" s="3109"/>
      <c r="P11304" s="2659"/>
    </row>
    <row r="11305" spans="12:16" s="3107" customFormat="1">
      <c r="L11305" s="3109"/>
      <c r="M11305" s="3109"/>
      <c r="N11305" s="3109"/>
      <c r="P11305" s="2659"/>
    </row>
    <row r="11306" spans="12:16" s="3107" customFormat="1">
      <c r="L11306" s="3109"/>
      <c r="M11306" s="3109"/>
      <c r="N11306" s="3109"/>
      <c r="P11306" s="2659"/>
    </row>
    <row r="11307" spans="12:16" s="3107" customFormat="1">
      <c r="L11307" s="3109"/>
      <c r="M11307" s="3109"/>
      <c r="N11307" s="3109"/>
      <c r="P11307" s="2659"/>
    </row>
    <row r="11308" spans="12:16" s="3107" customFormat="1">
      <c r="L11308" s="3109"/>
      <c r="M11308" s="3109"/>
      <c r="N11308" s="3109"/>
      <c r="P11308" s="2659"/>
    </row>
    <row r="11309" spans="12:16" s="3107" customFormat="1">
      <c r="L11309" s="3109"/>
      <c r="M11309" s="3109"/>
      <c r="N11309" s="3109"/>
      <c r="P11309" s="2659"/>
    </row>
    <row r="11310" spans="12:16" s="3107" customFormat="1">
      <c r="L11310" s="3109"/>
      <c r="M11310" s="3109"/>
      <c r="N11310" s="3109"/>
      <c r="P11310" s="2659"/>
    </row>
    <row r="11311" spans="12:16" s="3107" customFormat="1">
      <c r="L11311" s="3109"/>
      <c r="M11311" s="3109"/>
      <c r="N11311" s="3109"/>
      <c r="P11311" s="2659"/>
    </row>
    <row r="11312" spans="12:16" s="3107" customFormat="1">
      <c r="L11312" s="3109"/>
      <c r="M11312" s="3109"/>
      <c r="N11312" s="3109"/>
      <c r="P11312" s="2659"/>
    </row>
    <row r="11313" spans="12:16" s="3107" customFormat="1">
      <c r="L11313" s="3109"/>
      <c r="M11313" s="3109"/>
      <c r="N11313" s="3109"/>
      <c r="P11313" s="2659"/>
    </row>
    <row r="11314" spans="12:16" s="3107" customFormat="1">
      <c r="L11314" s="3109"/>
      <c r="M11314" s="3109"/>
      <c r="N11314" s="3109"/>
      <c r="P11314" s="2659"/>
    </row>
    <row r="11315" spans="12:16" s="3107" customFormat="1">
      <c r="L11315" s="3109"/>
      <c r="M11315" s="3109"/>
      <c r="N11315" s="3109"/>
      <c r="P11315" s="2659"/>
    </row>
    <row r="11316" spans="12:16" s="3107" customFormat="1">
      <c r="L11316" s="3109"/>
      <c r="M11316" s="3109"/>
      <c r="N11316" s="3109"/>
      <c r="P11316" s="2659"/>
    </row>
    <row r="11317" spans="12:16" s="3107" customFormat="1">
      <c r="L11317" s="3109"/>
      <c r="M11317" s="3109"/>
      <c r="N11317" s="3109"/>
      <c r="P11317" s="2659"/>
    </row>
    <row r="11318" spans="12:16" s="3107" customFormat="1">
      <c r="L11318" s="3109"/>
      <c r="M11318" s="3109"/>
      <c r="N11318" s="3109"/>
      <c r="P11318" s="2659"/>
    </row>
    <row r="11319" spans="12:16" s="3107" customFormat="1">
      <c r="L11319" s="3109"/>
      <c r="M11319" s="3109"/>
      <c r="N11319" s="3109"/>
      <c r="P11319" s="2659"/>
    </row>
    <row r="11320" spans="12:16" s="3107" customFormat="1">
      <c r="L11320" s="3109"/>
      <c r="M11320" s="3109"/>
      <c r="N11320" s="3109"/>
      <c r="P11320" s="2659"/>
    </row>
    <row r="11321" spans="12:16" s="3107" customFormat="1">
      <c r="L11321" s="3109"/>
      <c r="M11321" s="3109"/>
      <c r="N11321" s="3109"/>
      <c r="P11321" s="2659"/>
    </row>
    <row r="11322" spans="12:16" s="3107" customFormat="1">
      <c r="L11322" s="3109"/>
      <c r="M11322" s="3109"/>
      <c r="N11322" s="3109"/>
      <c r="P11322" s="2659"/>
    </row>
    <row r="11323" spans="12:16" s="3107" customFormat="1">
      <c r="L11323" s="3109"/>
      <c r="M11323" s="3109"/>
      <c r="N11323" s="3109"/>
      <c r="P11323" s="2659"/>
    </row>
    <row r="11324" spans="12:16" s="3107" customFormat="1">
      <c r="L11324" s="3109"/>
      <c r="M11324" s="3109"/>
      <c r="N11324" s="3109"/>
      <c r="P11324" s="2659"/>
    </row>
    <row r="11325" spans="12:16" s="3107" customFormat="1">
      <c r="L11325" s="3109"/>
      <c r="M11325" s="3109"/>
      <c r="N11325" s="3109"/>
      <c r="P11325" s="2659"/>
    </row>
    <row r="11326" spans="12:16" s="3107" customFormat="1">
      <c r="L11326" s="3109"/>
      <c r="M11326" s="3109"/>
      <c r="N11326" s="3109"/>
      <c r="P11326" s="2659"/>
    </row>
    <row r="11327" spans="12:16" s="3107" customFormat="1">
      <c r="L11327" s="3109"/>
      <c r="M11327" s="3109"/>
      <c r="N11327" s="3109"/>
      <c r="P11327" s="2659"/>
    </row>
    <row r="11328" spans="12:16" s="3107" customFormat="1">
      <c r="L11328" s="3109"/>
      <c r="M11328" s="3109"/>
      <c r="N11328" s="3109"/>
      <c r="P11328" s="2659"/>
    </row>
    <row r="11329" spans="12:16" s="3107" customFormat="1">
      <c r="L11329" s="3109"/>
      <c r="M11329" s="3109"/>
      <c r="N11329" s="3109"/>
      <c r="P11329" s="2659"/>
    </row>
    <row r="11330" spans="12:16" s="3107" customFormat="1">
      <c r="L11330" s="3109"/>
      <c r="M11330" s="3109"/>
      <c r="N11330" s="3109"/>
      <c r="P11330" s="2659"/>
    </row>
    <row r="11331" spans="12:16" s="3107" customFormat="1">
      <c r="L11331" s="3109"/>
      <c r="M11331" s="3109"/>
      <c r="N11331" s="3109"/>
      <c r="P11331" s="2659"/>
    </row>
    <row r="11332" spans="12:16" s="3107" customFormat="1">
      <c r="L11332" s="3109"/>
      <c r="M11332" s="3109"/>
      <c r="N11332" s="3109"/>
      <c r="P11332" s="2659"/>
    </row>
    <row r="11333" spans="12:16" s="3107" customFormat="1">
      <c r="L11333" s="3109"/>
      <c r="M11333" s="3109"/>
      <c r="N11333" s="3109"/>
      <c r="P11333" s="2659"/>
    </row>
    <row r="11334" spans="12:16" s="3107" customFormat="1">
      <c r="L11334" s="3109"/>
      <c r="M11334" s="3109"/>
      <c r="N11334" s="3109"/>
      <c r="P11334" s="2659"/>
    </row>
    <row r="11335" spans="12:16" s="3107" customFormat="1">
      <c r="L11335" s="3109"/>
      <c r="M11335" s="3109"/>
      <c r="N11335" s="3109"/>
      <c r="P11335" s="2659"/>
    </row>
    <row r="11336" spans="12:16" s="3107" customFormat="1">
      <c r="L11336" s="3109"/>
      <c r="M11336" s="3109"/>
      <c r="N11336" s="3109"/>
      <c r="P11336" s="2659"/>
    </row>
    <row r="11337" spans="12:16" s="3107" customFormat="1">
      <c r="L11337" s="3109"/>
      <c r="M11337" s="3109"/>
      <c r="N11337" s="3109"/>
      <c r="P11337" s="2659"/>
    </row>
    <row r="11338" spans="12:16" s="3107" customFormat="1">
      <c r="L11338" s="3109"/>
      <c r="M11338" s="3109"/>
      <c r="N11338" s="3109"/>
      <c r="P11338" s="2659"/>
    </row>
    <row r="11339" spans="12:16" s="3107" customFormat="1">
      <c r="L11339" s="3109"/>
      <c r="M11339" s="3109"/>
      <c r="N11339" s="3109"/>
      <c r="P11339" s="2659"/>
    </row>
    <row r="11340" spans="12:16" s="3107" customFormat="1">
      <c r="L11340" s="3109"/>
      <c r="M11340" s="3109"/>
      <c r="N11340" s="3109"/>
      <c r="P11340" s="2659"/>
    </row>
    <row r="11341" spans="12:16" s="3107" customFormat="1">
      <c r="L11341" s="3109"/>
      <c r="M11341" s="3109"/>
      <c r="N11341" s="3109"/>
      <c r="P11341" s="2659"/>
    </row>
    <row r="11342" spans="12:16" s="3107" customFormat="1">
      <c r="L11342" s="3109"/>
      <c r="M11342" s="3109"/>
      <c r="N11342" s="3109"/>
      <c r="P11342" s="2659"/>
    </row>
    <row r="11343" spans="12:16" s="3107" customFormat="1">
      <c r="L11343" s="3109"/>
      <c r="M11343" s="3109"/>
      <c r="N11343" s="3109"/>
      <c r="P11343" s="2659"/>
    </row>
    <row r="11344" spans="12:16" s="3107" customFormat="1">
      <c r="L11344" s="3109"/>
      <c r="M11344" s="3109"/>
      <c r="N11344" s="3109"/>
      <c r="P11344" s="2659"/>
    </row>
    <row r="11345" spans="12:16" s="3107" customFormat="1">
      <c r="L11345" s="3109"/>
      <c r="M11345" s="3109"/>
      <c r="N11345" s="3109"/>
      <c r="P11345" s="2659"/>
    </row>
    <row r="11346" spans="12:16" s="3107" customFormat="1">
      <c r="L11346" s="3109"/>
      <c r="M11346" s="3109"/>
      <c r="N11346" s="3109"/>
      <c r="P11346" s="2659"/>
    </row>
    <row r="11347" spans="12:16" s="3107" customFormat="1">
      <c r="L11347" s="3109"/>
      <c r="M11347" s="3109"/>
      <c r="N11347" s="3109"/>
      <c r="P11347" s="2659"/>
    </row>
    <row r="11348" spans="12:16" s="3107" customFormat="1">
      <c r="L11348" s="3109"/>
      <c r="M11348" s="3109"/>
      <c r="N11348" s="3109"/>
      <c r="P11348" s="2659"/>
    </row>
    <row r="11349" spans="12:16" s="3107" customFormat="1">
      <c r="L11349" s="3109"/>
      <c r="M11349" s="3109"/>
      <c r="N11349" s="3109"/>
      <c r="P11349" s="2659"/>
    </row>
    <row r="11350" spans="12:16" s="3107" customFormat="1">
      <c r="L11350" s="3109"/>
      <c r="M11350" s="3109"/>
      <c r="N11350" s="3109"/>
      <c r="P11350" s="2659"/>
    </row>
    <row r="11351" spans="12:16" s="3107" customFormat="1">
      <c r="L11351" s="3109"/>
      <c r="M11351" s="3109"/>
      <c r="N11351" s="3109"/>
      <c r="P11351" s="2659"/>
    </row>
    <row r="11352" spans="12:16" s="3107" customFormat="1">
      <c r="L11352" s="3109"/>
      <c r="M11352" s="3109"/>
      <c r="N11352" s="3109"/>
      <c r="P11352" s="2659"/>
    </row>
    <row r="11353" spans="12:16" s="3107" customFormat="1">
      <c r="L11353" s="3109"/>
      <c r="M11353" s="3109"/>
      <c r="N11353" s="3109"/>
      <c r="P11353" s="2659"/>
    </row>
    <row r="11354" spans="12:16" s="3107" customFormat="1">
      <c r="L11354" s="3109"/>
      <c r="M11354" s="3109"/>
      <c r="N11354" s="3109"/>
      <c r="P11354" s="2659"/>
    </row>
    <row r="11355" spans="12:16" s="3107" customFormat="1">
      <c r="L11355" s="3109"/>
      <c r="M11355" s="3109"/>
      <c r="N11355" s="3109"/>
      <c r="P11355" s="2659"/>
    </row>
    <row r="11356" spans="12:16" s="3107" customFormat="1">
      <c r="L11356" s="3109"/>
      <c r="M11356" s="3109"/>
      <c r="N11356" s="3109"/>
      <c r="P11356" s="2659"/>
    </row>
    <row r="11357" spans="12:16" s="3107" customFormat="1">
      <c r="L11357" s="3109"/>
      <c r="M11357" s="3109"/>
      <c r="N11357" s="3109"/>
      <c r="P11357" s="2659"/>
    </row>
    <row r="11358" spans="12:16" s="3107" customFormat="1">
      <c r="L11358" s="3109"/>
      <c r="M11358" s="3109"/>
      <c r="N11358" s="3109"/>
      <c r="P11358" s="2659"/>
    </row>
    <row r="11359" spans="12:16" s="3107" customFormat="1">
      <c r="L11359" s="3109"/>
      <c r="M11359" s="3109"/>
      <c r="N11359" s="3109"/>
      <c r="P11359" s="2659"/>
    </row>
    <row r="11360" spans="12:16" s="3107" customFormat="1">
      <c r="L11360" s="3109"/>
      <c r="M11360" s="3109"/>
      <c r="N11360" s="3109"/>
      <c r="P11360" s="2659"/>
    </row>
    <row r="11361" spans="12:16" s="3107" customFormat="1">
      <c r="L11361" s="3109"/>
      <c r="M11361" s="3109"/>
      <c r="N11361" s="3109"/>
      <c r="P11361" s="2659"/>
    </row>
    <row r="11362" spans="12:16" s="3107" customFormat="1">
      <c r="L11362" s="3109"/>
      <c r="M11362" s="3109"/>
      <c r="N11362" s="3109"/>
      <c r="P11362" s="2659"/>
    </row>
    <row r="11363" spans="12:16" s="3107" customFormat="1">
      <c r="L11363" s="3109"/>
      <c r="M11363" s="3109"/>
      <c r="N11363" s="3109"/>
      <c r="P11363" s="2659"/>
    </row>
    <row r="11364" spans="12:16" s="3107" customFormat="1">
      <c r="L11364" s="3109"/>
      <c r="M11364" s="3109"/>
      <c r="N11364" s="3109"/>
      <c r="P11364" s="2659"/>
    </row>
    <row r="11365" spans="12:16" s="3107" customFormat="1">
      <c r="L11365" s="3109"/>
      <c r="M11365" s="3109"/>
      <c r="N11365" s="3109"/>
      <c r="P11365" s="2659"/>
    </row>
    <row r="11366" spans="12:16" s="3107" customFormat="1">
      <c r="L11366" s="3109"/>
      <c r="M11366" s="3109"/>
      <c r="N11366" s="3109"/>
      <c r="P11366" s="2659"/>
    </row>
    <row r="11367" spans="12:16" s="3107" customFormat="1">
      <c r="L11367" s="3109"/>
      <c r="M11367" s="3109"/>
      <c r="N11367" s="3109"/>
      <c r="P11367" s="2659"/>
    </row>
    <row r="11368" spans="12:16" s="3107" customFormat="1">
      <c r="L11368" s="3109"/>
      <c r="M11368" s="3109"/>
      <c r="N11368" s="3109"/>
      <c r="P11368" s="2659"/>
    </row>
    <row r="11369" spans="12:16" s="3107" customFormat="1">
      <c r="L11369" s="3109"/>
      <c r="M11369" s="3109"/>
      <c r="N11369" s="3109"/>
      <c r="P11369" s="2659"/>
    </row>
    <row r="11370" spans="12:16" s="3107" customFormat="1">
      <c r="L11370" s="3109"/>
      <c r="M11370" s="3109"/>
      <c r="N11370" s="3109"/>
      <c r="P11370" s="2659"/>
    </row>
    <row r="11371" spans="12:16" s="3107" customFormat="1">
      <c r="L11371" s="3109"/>
      <c r="M11371" s="3109"/>
      <c r="N11371" s="3109"/>
      <c r="P11371" s="2659"/>
    </row>
    <row r="11372" spans="12:16" s="3107" customFormat="1">
      <c r="L11372" s="3109"/>
      <c r="M11372" s="3109"/>
      <c r="N11372" s="3109"/>
      <c r="P11372" s="2659"/>
    </row>
    <row r="11373" spans="12:16" s="3107" customFormat="1">
      <c r="L11373" s="3109"/>
      <c r="M11373" s="3109"/>
      <c r="N11373" s="3109"/>
      <c r="P11373" s="2659"/>
    </row>
    <row r="11374" spans="12:16" s="3107" customFormat="1">
      <c r="L11374" s="3109"/>
      <c r="M11374" s="3109"/>
      <c r="N11374" s="3109"/>
      <c r="P11374" s="2659"/>
    </row>
    <row r="11375" spans="12:16" s="3107" customFormat="1">
      <c r="L11375" s="3109"/>
      <c r="M11375" s="3109"/>
      <c r="N11375" s="3109"/>
      <c r="P11375" s="2659"/>
    </row>
    <row r="11376" spans="12:16" s="3107" customFormat="1">
      <c r="L11376" s="3109"/>
      <c r="M11376" s="3109"/>
      <c r="N11376" s="3109"/>
      <c r="P11376" s="2659"/>
    </row>
    <row r="11377" spans="12:16" s="3107" customFormat="1">
      <c r="L11377" s="3109"/>
      <c r="M11377" s="3109"/>
      <c r="N11377" s="3109"/>
      <c r="P11377" s="2659"/>
    </row>
    <row r="11378" spans="12:16" s="3107" customFormat="1">
      <c r="L11378" s="3109"/>
      <c r="M11378" s="3109"/>
      <c r="N11378" s="3109"/>
      <c r="P11378" s="2659"/>
    </row>
    <row r="11379" spans="12:16" s="3107" customFormat="1">
      <c r="L11379" s="3109"/>
      <c r="M11379" s="3109"/>
      <c r="N11379" s="3109"/>
      <c r="P11379" s="2659"/>
    </row>
    <row r="11380" spans="12:16" s="3107" customFormat="1">
      <c r="L11380" s="3109"/>
      <c r="M11380" s="3109"/>
      <c r="N11380" s="3109"/>
      <c r="P11380" s="2659"/>
    </row>
    <row r="11381" spans="12:16" s="3107" customFormat="1">
      <c r="L11381" s="3109"/>
      <c r="M11381" s="3109"/>
      <c r="N11381" s="3109"/>
      <c r="P11381" s="2659"/>
    </row>
    <row r="11382" spans="12:16" s="3107" customFormat="1">
      <c r="L11382" s="3109"/>
      <c r="M11382" s="3109"/>
      <c r="N11382" s="3109"/>
      <c r="P11382" s="2659"/>
    </row>
    <row r="11383" spans="12:16" s="3107" customFormat="1">
      <c r="L11383" s="3109"/>
      <c r="M11383" s="3109"/>
      <c r="N11383" s="3109"/>
      <c r="P11383" s="2659"/>
    </row>
    <row r="11384" spans="12:16" s="3107" customFormat="1">
      <c r="L11384" s="3109"/>
      <c r="M11384" s="3109"/>
      <c r="N11384" s="3109"/>
      <c r="P11384" s="2659"/>
    </row>
    <row r="11385" spans="12:16" s="3107" customFormat="1">
      <c r="L11385" s="3109"/>
      <c r="M11385" s="3109"/>
      <c r="N11385" s="3109"/>
      <c r="P11385" s="2659"/>
    </row>
    <row r="11386" spans="12:16" s="3107" customFormat="1">
      <c r="L11386" s="3109"/>
      <c r="M11386" s="3109"/>
      <c r="N11386" s="3109"/>
      <c r="P11386" s="2659"/>
    </row>
    <row r="11387" spans="12:16" s="3107" customFormat="1">
      <c r="L11387" s="3109"/>
      <c r="M11387" s="3109"/>
      <c r="N11387" s="3109"/>
      <c r="P11387" s="2659"/>
    </row>
    <row r="11388" spans="12:16" s="3107" customFormat="1">
      <c r="L11388" s="3109"/>
      <c r="M11388" s="3109"/>
      <c r="N11388" s="3109"/>
      <c r="P11388" s="2659"/>
    </row>
    <row r="11389" spans="12:16" s="3107" customFormat="1">
      <c r="L11389" s="3109"/>
      <c r="M11389" s="3109"/>
      <c r="N11389" s="3109"/>
      <c r="P11389" s="2659"/>
    </row>
    <row r="11390" spans="12:16" s="3107" customFormat="1">
      <c r="L11390" s="3109"/>
      <c r="M11390" s="3109"/>
      <c r="N11390" s="3109"/>
      <c r="P11390" s="2659"/>
    </row>
    <row r="11391" spans="12:16" s="3107" customFormat="1">
      <c r="L11391" s="3109"/>
      <c r="M11391" s="3109"/>
      <c r="N11391" s="3109"/>
      <c r="P11391" s="2659"/>
    </row>
    <row r="11392" spans="12:16" s="3107" customFormat="1">
      <c r="L11392" s="3109"/>
      <c r="M11392" s="3109"/>
      <c r="N11392" s="3109"/>
      <c r="P11392" s="2659"/>
    </row>
    <row r="11393" spans="12:16" s="3107" customFormat="1">
      <c r="L11393" s="3109"/>
      <c r="M11393" s="3109"/>
      <c r="N11393" s="3109"/>
      <c r="P11393" s="2659"/>
    </row>
    <row r="11394" spans="12:16" s="3107" customFormat="1">
      <c r="L11394" s="3109"/>
      <c r="M11394" s="3109"/>
      <c r="N11394" s="3109"/>
      <c r="P11394" s="2659"/>
    </row>
    <row r="11395" spans="12:16" s="3107" customFormat="1">
      <c r="L11395" s="3109"/>
      <c r="M11395" s="3109"/>
      <c r="N11395" s="3109"/>
      <c r="P11395" s="2659"/>
    </row>
    <row r="11396" spans="12:16" s="3107" customFormat="1">
      <c r="L11396" s="3109"/>
      <c r="M11396" s="3109"/>
      <c r="N11396" s="3109"/>
      <c r="P11396" s="2659"/>
    </row>
    <row r="11397" spans="12:16" s="3107" customFormat="1">
      <c r="L11397" s="3109"/>
      <c r="M11397" s="3109"/>
      <c r="N11397" s="3109"/>
      <c r="P11397" s="2659"/>
    </row>
    <row r="11398" spans="12:16" s="3107" customFormat="1">
      <c r="L11398" s="3109"/>
      <c r="M11398" s="3109"/>
      <c r="N11398" s="3109"/>
      <c r="P11398" s="2659"/>
    </row>
    <row r="11399" spans="12:16" s="3107" customFormat="1">
      <c r="L11399" s="3109"/>
      <c r="M11399" s="3109"/>
      <c r="N11399" s="3109"/>
      <c r="P11399" s="2659"/>
    </row>
    <row r="11400" spans="12:16" s="3107" customFormat="1">
      <c r="L11400" s="3109"/>
      <c r="M11400" s="3109"/>
      <c r="N11400" s="3109"/>
      <c r="P11400" s="2659"/>
    </row>
    <row r="11401" spans="12:16" s="3107" customFormat="1">
      <c r="L11401" s="3109"/>
      <c r="M11401" s="3109"/>
      <c r="N11401" s="3109"/>
      <c r="P11401" s="2659"/>
    </row>
    <row r="11402" spans="12:16" s="3107" customFormat="1">
      <c r="L11402" s="3109"/>
      <c r="M11402" s="3109"/>
      <c r="N11402" s="3109"/>
      <c r="P11402" s="2659"/>
    </row>
    <row r="11403" spans="12:16" s="3107" customFormat="1">
      <c r="L11403" s="3109"/>
      <c r="M11403" s="3109"/>
      <c r="N11403" s="3109"/>
      <c r="P11403" s="2659"/>
    </row>
    <row r="11404" spans="12:16" s="3107" customFormat="1">
      <c r="L11404" s="3109"/>
      <c r="M11404" s="3109"/>
      <c r="N11404" s="3109"/>
      <c r="P11404" s="2659"/>
    </row>
    <row r="11405" spans="12:16" s="3107" customFormat="1">
      <c r="L11405" s="3109"/>
      <c r="M11405" s="3109"/>
      <c r="N11405" s="3109"/>
      <c r="P11405" s="2659"/>
    </row>
    <row r="11406" spans="12:16" s="3107" customFormat="1">
      <c r="L11406" s="3109"/>
      <c r="M11406" s="3109"/>
      <c r="N11406" s="3109"/>
      <c r="P11406" s="2659"/>
    </row>
    <row r="11407" spans="12:16" s="3107" customFormat="1">
      <c r="L11407" s="3109"/>
      <c r="M11407" s="3109"/>
      <c r="N11407" s="3109"/>
      <c r="P11407" s="2659"/>
    </row>
    <row r="11408" spans="12:16" s="3107" customFormat="1">
      <c r="L11408" s="3109"/>
      <c r="M11408" s="3109"/>
      <c r="N11408" s="3109"/>
      <c r="P11408" s="2659"/>
    </row>
    <row r="11409" spans="12:16" s="3107" customFormat="1">
      <c r="L11409" s="3109"/>
      <c r="M11409" s="3109"/>
      <c r="N11409" s="3109"/>
      <c r="P11409" s="2659"/>
    </row>
    <row r="11410" spans="12:16" s="3107" customFormat="1">
      <c r="L11410" s="3109"/>
      <c r="M11410" s="3109"/>
      <c r="N11410" s="3109"/>
      <c r="P11410" s="2659"/>
    </row>
    <row r="11411" spans="12:16" s="3107" customFormat="1">
      <c r="L11411" s="3109"/>
      <c r="M11411" s="3109"/>
      <c r="N11411" s="3109"/>
      <c r="P11411" s="2659"/>
    </row>
    <row r="11412" spans="12:16" s="3107" customFormat="1">
      <c r="L11412" s="3109"/>
      <c r="M11412" s="3109"/>
      <c r="N11412" s="3109"/>
      <c r="P11412" s="2659"/>
    </row>
    <row r="11413" spans="12:16" s="3107" customFormat="1">
      <c r="L11413" s="3109"/>
      <c r="M11413" s="3109"/>
      <c r="N11413" s="3109"/>
      <c r="P11413" s="2659"/>
    </row>
    <row r="11414" spans="12:16" s="3107" customFormat="1">
      <c r="L11414" s="3109"/>
      <c r="M11414" s="3109"/>
      <c r="N11414" s="3109"/>
      <c r="P11414" s="2659"/>
    </row>
    <row r="11415" spans="12:16" s="3107" customFormat="1">
      <c r="L11415" s="3109"/>
      <c r="M11415" s="3109"/>
      <c r="N11415" s="3109"/>
      <c r="P11415" s="2659"/>
    </row>
    <row r="11416" spans="12:16" s="3107" customFormat="1">
      <c r="L11416" s="3109"/>
      <c r="M11416" s="3109"/>
      <c r="N11416" s="3109"/>
      <c r="P11416" s="2659"/>
    </row>
    <row r="11417" spans="12:16" s="3107" customFormat="1">
      <c r="L11417" s="3109"/>
      <c r="M11417" s="3109"/>
      <c r="N11417" s="3109"/>
      <c r="P11417" s="2659"/>
    </row>
    <row r="11418" spans="12:16" s="3107" customFormat="1">
      <c r="L11418" s="3109"/>
      <c r="M11418" s="3109"/>
      <c r="N11418" s="3109"/>
      <c r="P11418" s="2659"/>
    </row>
    <row r="11419" spans="12:16" s="3107" customFormat="1">
      <c r="L11419" s="3109"/>
      <c r="M11419" s="3109"/>
      <c r="N11419" s="3109"/>
      <c r="P11419" s="2659"/>
    </row>
    <row r="11420" spans="12:16" s="3107" customFormat="1">
      <c r="L11420" s="3109"/>
      <c r="M11420" s="3109"/>
      <c r="N11420" s="3109"/>
      <c r="P11420" s="2659"/>
    </row>
    <row r="11421" spans="12:16" s="3107" customFormat="1">
      <c r="L11421" s="3109"/>
      <c r="M11421" s="3109"/>
      <c r="N11421" s="3109"/>
      <c r="P11421" s="2659"/>
    </row>
    <row r="11422" spans="12:16" s="3107" customFormat="1">
      <c r="L11422" s="3109"/>
      <c r="M11422" s="3109"/>
      <c r="N11422" s="3109"/>
      <c r="P11422" s="2659"/>
    </row>
    <row r="11423" spans="12:16" s="3107" customFormat="1">
      <c r="L11423" s="3109"/>
      <c r="M11423" s="3109"/>
      <c r="N11423" s="3109"/>
      <c r="P11423" s="2659"/>
    </row>
    <row r="11424" spans="12:16" s="3107" customFormat="1">
      <c r="L11424" s="3109"/>
      <c r="M11424" s="3109"/>
      <c r="N11424" s="3109"/>
      <c r="P11424" s="2659"/>
    </row>
    <row r="11425" spans="12:16" s="3107" customFormat="1">
      <c r="L11425" s="3109"/>
      <c r="M11425" s="3109"/>
      <c r="N11425" s="3109"/>
      <c r="P11425" s="2659"/>
    </row>
    <row r="11426" spans="12:16" s="3107" customFormat="1">
      <c r="L11426" s="3109"/>
      <c r="M11426" s="3109"/>
      <c r="N11426" s="3109"/>
      <c r="P11426" s="2659"/>
    </row>
    <row r="11427" spans="12:16" s="3107" customFormat="1">
      <c r="L11427" s="3109"/>
      <c r="M11427" s="3109"/>
      <c r="N11427" s="3109"/>
      <c r="P11427" s="2659"/>
    </row>
    <row r="11428" spans="12:16" s="3107" customFormat="1">
      <c r="L11428" s="3109"/>
      <c r="M11428" s="3109"/>
      <c r="N11428" s="3109"/>
      <c r="P11428" s="2659"/>
    </row>
    <row r="11429" spans="12:16" s="3107" customFormat="1">
      <c r="L11429" s="3109"/>
      <c r="M11429" s="3109"/>
      <c r="N11429" s="3109"/>
      <c r="P11429" s="2659"/>
    </row>
    <row r="11430" spans="12:16" s="3107" customFormat="1">
      <c r="L11430" s="3109"/>
      <c r="M11430" s="3109"/>
      <c r="N11430" s="3109"/>
      <c r="P11430" s="2659"/>
    </row>
    <row r="11431" spans="12:16" s="3107" customFormat="1">
      <c r="L11431" s="3109"/>
      <c r="M11431" s="3109"/>
      <c r="N11431" s="3109"/>
      <c r="P11431" s="2659"/>
    </row>
    <row r="11432" spans="12:16" s="3107" customFormat="1">
      <c r="L11432" s="3109"/>
      <c r="M11432" s="3109"/>
      <c r="N11432" s="3109"/>
      <c r="P11432" s="2659"/>
    </row>
    <row r="11433" spans="12:16" s="3107" customFormat="1">
      <c r="L11433" s="3109"/>
      <c r="M11433" s="3109"/>
      <c r="N11433" s="3109"/>
      <c r="P11433" s="2659"/>
    </row>
    <row r="11434" spans="12:16" s="3107" customFormat="1">
      <c r="L11434" s="3109"/>
      <c r="M11434" s="3109"/>
      <c r="N11434" s="3109"/>
      <c r="P11434" s="2659"/>
    </row>
    <row r="11435" spans="12:16" s="3107" customFormat="1">
      <c r="L11435" s="3109"/>
      <c r="M11435" s="3109"/>
      <c r="N11435" s="3109"/>
      <c r="P11435" s="2659"/>
    </row>
    <row r="11436" spans="12:16" s="3107" customFormat="1">
      <c r="L11436" s="3109"/>
      <c r="M11436" s="3109"/>
      <c r="N11436" s="3109"/>
      <c r="P11436" s="2659"/>
    </row>
    <row r="11437" spans="12:16" s="3107" customFormat="1">
      <c r="L11437" s="3109"/>
      <c r="M11437" s="3109"/>
      <c r="N11437" s="3109"/>
      <c r="P11437" s="2659"/>
    </row>
    <row r="11438" spans="12:16" s="3107" customFormat="1">
      <c r="L11438" s="3109"/>
      <c r="M11438" s="3109"/>
      <c r="N11438" s="3109"/>
      <c r="P11438" s="2659"/>
    </row>
    <row r="11439" spans="12:16" s="3107" customFormat="1">
      <c r="L11439" s="3109"/>
      <c r="M11439" s="3109"/>
      <c r="N11439" s="3109"/>
      <c r="P11439" s="2659"/>
    </row>
    <row r="11440" spans="12:16" s="3107" customFormat="1">
      <c r="L11440" s="3109"/>
      <c r="M11440" s="3109"/>
      <c r="N11440" s="3109"/>
      <c r="P11440" s="2659"/>
    </row>
    <row r="11441" spans="12:16" s="3107" customFormat="1">
      <c r="L11441" s="3109"/>
      <c r="M11441" s="3109"/>
      <c r="N11441" s="3109"/>
      <c r="P11441" s="2659"/>
    </row>
    <row r="11442" spans="12:16" s="3107" customFormat="1">
      <c r="L11442" s="3109"/>
      <c r="M11442" s="3109"/>
      <c r="N11442" s="3109"/>
      <c r="P11442" s="2659"/>
    </row>
    <row r="11443" spans="12:16" s="3107" customFormat="1">
      <c r="L11443" s="3109"/>
      <c r="M11443" s="3109"/>
      <c r="N11443" s="3109"/>
      <c r="P11443" s="2659"/>
    </row>
    <row r="11444" spans="12:16" s="3107" customFormat="1">
      <c r="L11444" s="3109"/>
      <c r="M11444" s="3109"/>
      <c r="N11444" s="3109"/>
      <c r="P11444" s="2659"/>
    </row>
    <row r="11445" spans="12:16" s="3107" customFormat="1">
      <c r="L11445" s="3109"/>
      <c r="M11445" s="3109"/>
      <c r="N11445" s="3109"/>
      <c r="P11445" s="2659"/>
    </row>
    <row r="11446" spans="12:16" s="3107" customFormat="1">
      <c r="L11446" s="3109"/>
      <c r="M11446" s="3109"/>
      <c r="N11446" s="3109"/>
      <c r="P11446" s="2659"/>
    </row>
    <row r="11447" spans="12:16" s="3107" customFormat="1">
      <c r="L11447" s="3109"/>
      <c r="M11447" s="3109"/>
      <c r="N11447" s="3109"/>
      <c r="P11447" s="2659"/>
    </row>
    <row r="11448" spans="12:16" s="3107" customFormat="1">
      <c r="L11448" s="3109"/>
      <c r="M11448" s="3109"/>
      <c r="N11448" s="3109"/>
      <c r="P11448" s="2659"/>
    </row>
    <row r="11449" spans="12:16" s="3107" customFormat="1">
      <c r="L11449" s="3109"/>
      <c r="M11449" s="3109"/>
      <c r="N11449" s="3109"/>
      <c r="P11449" s="2659"/>
    </row>
    <row r="11450" spans="12:16" s="3107" customFormat="1">
      <c r="L11450" s="3109"/>
      <c r="M11450" s="3109"/>
      <c r="N11450" s="3109"/>
      <c r="P11450" s="2659"/>
    </row>
    <row r="11451" spans="12:16" s="3107" customFormat="1">
      <c r="L11451" s="3109"/>
      <c r="M11451" s="3109"/>
      <c r="N11451" s="3109"/>
      <c r="P11451" s="2659"/>
    </row>
    <row r="11452" spans="12:16" s="3107" customFormat="1">
      <c r="L11452" s="3109"/>
      <c r="M11452" s="3109"/>
      <c r="N11452" s="3109"/>
      <c r="P11452" s="2659"/>
    </row>
    <row r="11453" spans="12:16" s="3107" customFormat="1">
      <c r="L11453" s="3109"/>
      <c r="M11453" s="3109"/>
      <c r="N11453" s="3109"/>
      <c r="P11453" s="2659"/>
    </row>
    <row r="11454" spans="12:16" s="3107" customFormat="1">
      <c r="L11454" s="3109"/>
      <c r="M11454" s="3109"/>
      <c r="N11454" s="3109"/>
      <c r="P11454" s="2659"/>
    </row>
    <row r="11455" spans="12:16" s="3107" customFormat="1">
      <c r="L11455" s="3109"/>
      <c r="M11455" s="3109"/>
      <c r="N11455" s="3109"/>
      <c r="P11455" s="2659"/>
    </row>
    <row r="11456" spans="12:16" s="3107" customFormat="1">
      <c r="L11456" s="3109"/>
      <c r="M11456" s="3109"/>
      <c r="N11456" s="3109"/>
      <c r="P11456" s="2659"/>
    </row>
    <row r="11457" spans="12:16" s="3107" customFormat="1">
      <c r="L11457" s="3109"/>
      <c r="M11457" s="3109"/>
      <c r="N11457" s="3109"/>
      <c r="P11457" s="2659"/>
    </row>
    <row r="11458" spans="12:16" s="3107" customFormat="1">
      <c r="L11458" s="3109"/>
      <c r="M11458" s="3109"/>
      <c r="N11458" s="3109"/>
      <c r="P11458" s="2659"/>
    </row>
    <row r="11459" spans="12:16" s="3107" customFormat="1">
      <c r="L11459" s="3109"/>
      <c r="M11459" s="3109"/>
      <c r="N11459" s="3109"/>
      <c r="P11459" s="2659"/>
    </row>
    <row r="11460" spans="12:16" s="3107" customFormat="1">
      <c r="L11460" s="3109"/>
      <c r="M11460" s="3109"/>
      <c r="N11460" s="3109"/>
      <c r="P11460" s="2659"/>
    </row>
    <row r="11461" spans="12:16" s="3107" customFormat="1">
      <c r="L11461" s="3109"/>
      <c r="M11461" s="3109"/>
      <c r="N11461" s="3109"/>
      <c r="P11461" s="2659"/>
    </row>
    <row r="11462" spans="12:16" s="3107" customFormat="1">
      <c r="L11462" s="3109"/>
      <c r="M11462" s="3109"/>
      <c r="N11462" s="3109"/>
      <c r="P11462" s="2659"/>
    </row>
    <row r="11463" spans="12:16" s="3107" customFormat="1">
      <c r="L11463" s="3109"/>
      <c r="M11463" s="3109"/>
      <c r="N11463" s="3109"/>
      <c r="P11463" s="2659"/>
    </row>
    <row r="11464" spans="12:16" s="3107" customFormat="1">
      <c r="L11464" s="3109"/>
      <c r="M11464" s="3109"/>
      <c r="N11464" s="3109"/>
      <c r="P11464" s="2659"/>
    </row>
    <row r="11465" spans="12:16" s="3107" customFormat="1">
      <c r="L11465" s="3109"/>
      <c r="M11465" s="3109"/>
      <c r="N11465" s="3109"/>
      <c r="P11465" s="2659"/>
    </row>
    <row r="11466" spans="12:16" s="3107" customFormat="1">
      <c r="L11466" s="3109"/>
      <c r="M11466" s="3109"/>
      <c r="N11466" s="3109"/>
      <c r="P11466" s="2659"/>
    </row>
    <row r="11467" spans="12:16" s="3107" customFormat="1">
      <c r="L11467" s="3109"/>
      <c r="M11467" s="3109"/>
      <c r="N11467" s="3109"/>
      <c r="P11467" s="2659"/>
    </row>
    <row r="11468" spans="12:16" s="3107" customFormat="1">
      <c r="L11468" s="3109"/>
      <c r="M11468" s="3109"/>
      <c r="N11468" s="3109"/>
      <c r="P11468" s="2659"/>
    </row>
    <row r="11469" spans="12:16" s="3107" customFormat="1">
      <c r="L11469" s="3109"/>
      <c r="M11469" s="3109"/>
      <c r="N11469" s="3109"/>
      <c r="P11469" s="2659"/>
    </row>
    <row r="11470" spans="12:16" s="3107" customFormat="1">
      <c r="L11470" s="3109"/>
      <c r="M11470" s="3109"/>
      <c r="N11470" s="3109"/>
      <c r="P11470" s="2659"/>
    </row>
    <row r="11471" spans="12:16" s="3107" customFormat="1">
      <c r="L11471" s="3109"/>
      <c r="M11471" s="3109"/>
      <c r="N11471" s="3109"/>
      <c r="P11471" s="2659"/>
    </row>
    <row r="11472" spans="12:16" s="3107" customFormat="1">
      <c r="L11472" s="3109"/>
      <c r="M11472" s="3109"/>
      <c r="N11472" s="3109"/>
      <c r="P11472" s="2659"/>
    </row>
    <row r="11473" spans="12:16" s="3107" customFormat="1">
      <c r="L11473" s="3109"/>
      <c r="M11473" s="3109"/>
      <c r="N11473" s="3109"/>
      <c r="P11473" s="2659"/>
    </row>
    <row r="11474" spans="12:16" s="3107" customFormat="1">
      <c r="L11474" s="3109"/>
      <c r="M11474" s="3109"/>
      <c r="N11474" s="3109"/>
      <c r="P11474" s="2659"/>
    </row>
    <row r="11475" spans="12:16" s="3107" customFormat="1">
      <c r="L11475" s="3109"/>
      <c r="M11475" s="3109"/>
      <c r="N11475" s="3109"/>
      <c r="P11475" s="2659"/>
    </row>
    <row r="11476" spans="12:16" s="3107" customFormat="1">
      <c r="L11476" s="3109"/>
      <c r="M11476" s="3109"/>
      <c r="N11476" s="3109"/>
      <c r="P11476" s="2659"/>
    </row>
    <row r="11477" spans="12:16" s="3107" customFormat="1">
      <c r="L11477" s="3109"/>
      <c r="M11477" s="3109"/>
      <c r="N11477" s="3109"/>
      <c r="P11477" s="2659"/>
    </row>
    <row r="11478" spans="12:16" s="3107" customFormat="1">
      <c r="L11478" s="3109"/>
      <c r="M11478" s="3109"/>
      <c r="N11478" s="3109"/>
      <c r="P11478" s="2659"/>
    </row>
    <row r="11479" spans="12:16" s="3107" customFormat="1">
      <c r="L11479" s="3109"/>
      <c r="M11479" s="3109"/>
      <c r="N11479" s="3109"/>
      <c r="P11479" s="2659"/>
    </row>
    <row r="11480" spans="12:16" s="3107" customFormat="1">
      <c r="L11480" s="3109"/>
      <c r="M11480" s="3109"/>
      <c r="N11480" s="3109"/>
      <c r="P11480" s="2659"/>
    </row>
    <row r="11481" spans="12:16" s="3107" customFormat="1">
      <c r="L11481" s="3109"/>
      <c r="M11481" s="3109"/>
      <c r="N11481" s="3109"/>
      <c r="P11481" s="2659"/>
    </row>
    <row r="11482" spans="12:16" s="3107" customFormat="1">
      <c r="L11482" s="3109"/>
      <c r="M11482" s="3109"/>
      <c r="N11482" s="3109"/>
      <c r="P11482" s="2659"/>
    </row>
    <row r="11483" spans="12:16" s="3107" customFormat="1">
      <c r="L11483" s="3109"/>
      <c r="M11483" s="3109"/>
      <c r="N11483" s="3109"/>
      <c r="P11483" s="2659"/>
    </row>
    <row r="11484" spans="12:16" s="3107" customFormat="1">
      <c r="L11484" s="3109"/>
      <c r="M11484" s="3109"/>
      <c r="N11484" s="3109"/>
      <c r="P11484" s="2659"/>
    </row>
    <row r="11485" spans="12:16" s="3107" customFormat="1">
      <c r="L11485" s="3109"/>
      <c r="M11485" s="3109"/>
      <c r="N11485" s="3109"/>
      <c r="P11485" s="2659"/>
    </row>
    <row r="11486" spans="12:16" s="3107" customFormat="1">
      <c r="L11486" s="3109"/>
      <c r="M11486" s="3109"/>
      <c r="N11486" s="3109"/>
      <c r="P11486" s="2659"/>
    </row>
    <row r="11487" spans="12:16" s="3107" customFormat="1">
      <c r="L11487" s="3109"/>
      <c r="M11487" s="3109"/>
      <c r="N11487" s="3109"/>
      <c r="P11487" s="2659"/>
    </row>
    <row r="11488" spans="12:16" s="3107" customFormat="1">
      <c r="L11488" s="3109"/>
      <c r="M11488" s="3109"/>
      <c r="N11488" s="3109"/>
      <c r="P11488" s="2659"/>
    </row>
    <row r="11489" spans="12:16" s="3107" customFormat="1">
      <c r="L11489" s="3109"/>
      <c r="M11489" s="3109"/>
      <c r="N11489" s="3109"/>
      <c r="P11489" s="2659"/>
    </row>
    <row r="11490" spans="12:16" s="3107" customFormat="1">
      <c r="L11490" s="3109"/>
      <c r="M11490" s="3109"/>
      <c r="N11490" s="3109"/>
      <c r="P11490" s="2659"/>
    </row>
    <row r="11491" spans="12:16" s="3107" customFormat="1">
      <c r="L11491" s="3109"/>
      <c r="M11491" s="3109"/>
      <c r="N11491" s="3109"/>
      <c r="P11491" s="2659"/>
    </row>
    <row r="11492" spans="12:16" s="3107" customFormat="1">
      <c r="L11492" s="3109"/>
      <c r="M11492" s="3109"/>
      <c r="N11492" s="3109"/>
      <c r="P11492" s="2659"/>
    </row>
    <row r="11493" spans="12:16" s="3107" customFormat="1">
      <c r="L11493" s="3109"/>
      <c r="M11493" s="3109"/>
      <c r="N11493" s="3109"/>
      <c r="P11493" s="2659"/>
    </row>
    <row r="11494" spans="12:16" s="3107" customFormat="1">
      <c r="L11494" s="3109"/>
      <c r="M11494" s="3109"/>
      <c r="N11494" s="3109"/>
      <c r="P11494" s="2659"/>
    </row>
    <row r="11495" spans="12:16" s="3107" customFormat="1">
      <c r="L11495" s="3109"/>
      <c r="M11495" s="3109"/>
      <c r="N11495" s="3109"/>
      <c r="P11495" s="2659"/>
    </row>
    <row r="11496" spans="12:16" s="3107" customFormat="1">
      <c r="L11496" s="3109"/>
      <c r="M11496" s="3109"/>
      <c r="N11496" s="3109"/>
      <c r="P11496" s="2659"/>
    </row>
    <row r="11497" spans="12:16" s="3107" customFormat="1">
      <c r="L11497" s="3109"/>
      <c r="M11497" s="3109"/>
      <c r="N11497" s="3109"/>
      <c r="P11497" s="2659"/>
    </row>
    <row r="11498" spans="12:16" s="3107" customFormat="1">
      <c r="L11498" s="3109"/>
      <c r="M11498" s="3109"/>
      <c r="N11498" s="3109"/>
      <c r="P11498" s="2659"/>
    </row>
    <row r="11499" spans="12:16" s="3107" customFormat="1">
      <c r="L11499" s="3109"/>
      <c r="M11499" s="3109"/>
      <c r="N11499" s="3109"/>
      <c r="P11499" s="2659"/>
    </row>
    <row r="11500" spans="12:16" s="3107" customFormat="1">
      <c r="L11500" s="3109"/>
      <c r="M11500" s="3109"/>
      <c r="N11500" s="3109"/>
      <c r="P11500" s="2659"/>
    </row>
    <row r="11501" spans="12:16" s="3107" customFormat="1">
      <c r="L11501" s="3109"/>
      <c r="M11501" s="3109"/>
      <c r="N11501" s="3109"/>
      <c r="P11501" s="2659"/>
    </row>
    <row r="11502" spans="12:16" s="3107" customFormat="1">
      <c r="L11502" s="3109"/>
      <c r="M11502" s="3109"/>
      <c r="N11502" s="3109"/>
      <c r="P11502" s="2659"/>
    </row>
    <row r="11503" spans="12:16" s="3107" customFormat="1">
      <c r="L11503" s="3109"/>
      <c r="M11503" s="3109"/>
      <c r="N11503" s="3109"/>
      <c r="P11503" s="2659"/>
    </row>
    <row r="11504" spans="12:16" s="3107" customFormat="1">
      <c r="L11504" s="3109"/>
      <c r="M11504" s="3109"/>
      <c r="N11504" s="3109"/>
      <c r="P11504" s="2659"/>
    </row>
    <row r="11505" spans="12:16" s="3107" customFormat="1">
      <c r="L11505" s="3109"/>
      <c r="M11505" s="3109"/>
      <c r="N11505" s="3109"/>
      <c r="P11505" s="2659"/>
    </row>
    <row r="11506" spans="12:16" s="3107" customFormat="1">
      <c r="L11506" s="3109"/>
      <c r="M11506" s="3109"/>
      <c r="N11506" s="3109"/>
      <c r="P11506" s="2659"/>
    </row>
    <row r="11507" spans="12:16" s="3107" customFormat="1">
      <c r="L11507" s="3109"/>
      <c r="M11507" s="3109"/>
      <c r="N11507" s="3109"/>
      <c r="P11507" s="2659"/>
    </row>
    <row r="11508" spans="12:16" s="3107" customFormat="1">
      <c r="L11508" s="3109"/>
      <c r="M11508" s="3109"/>
      <c r="N11508" s="3109"/>
      <c r="P11508" s="2659"/>
    </row>
    <row r="11509" spans="12:16" s="3107" customFormat="1">
      <c r="L11509" s="3109"/>
      <c r="M11509" s="3109"/>
      <c r="N11509" s="3109"/>
      <c r="P11509" s="2659"/>
    </row>
    <row r="11510" spans="12:16" s="3107" customFormat="1">
      <c r="L11510" s="3109"/>
      <c r="M11510" s="3109"/>
      <c r="N11510" s="3109"/>
      <c r="P11510" s="2659"/>
    </row>
    <row r="11511" spans="12:16" s="3107" customFormat="1">
      <c r="L11511" s="3109"/>
      <c r="M11511" s="3109"/>
      <c r="N11511" s="3109"/>
      <c r="P11511" s="2659"/>
    </row>
    <row r="11512" spans="12:16" s="3107" customFormat="1">
      <c r="L11512" s="3109"/>
      <c r="M11512" s="3109"/>
      <c r="N11512" s="3109"/>
      <c r="P11512" s="2659"/>
    </row>
    <row r="11513" spans="12:16" s="3107" customFormat="1">
      <c r="L11513" s="3109"/>
      <c r="M11513" s="3109"/>
      <c r="N11513" s="3109"/>
      <c r="P11513" s="2659"/>
    </row>
    <row r="11514" spans="12:16" s="3107" customFormat="1">
      <c r="L11514" s="3109"/>
      <c r="M11514" s="3109"/>
      <c r="N11514" s="3109"/>
      <c r="P11514" s="2659"/>
    </row>
    <row r="11515" spans="12:16" s="3107" customFormat="1">
      <c r="L11515" s="3109"/>
      <c r="M11515" s="3109"/>
      <c r="N11515" s="3109"/>
      <c r="P11515" s="2659"/>
    </row>
    <row r="11516" spans="12:16" s="3107" customFormat="1">
      <c r="L11516" s="3109"/>
      <c r="M11516" s="3109"/>
      <c r="N11516" s="3109"/>
      <c r="P11516" s="2659"/>
    </row>
    <row r="11517" spans="12:16" s="3107" customFormat="1">
      <c r="L11517" s="3109"/>
      <c r="M11517" s="3109"/>
      <c r="N11517" s="3109"/>
      <c r="P11517" s="2659"/>
    </row>
    <row r="11518" spans="12:16" s="3107" customFormat="1">
      <c r="L11518" s="3109"/>
      <c r="M11518" s="3109"/>
      <c r="N11518" s="3109"/>
      <c r="P11518" s="2659"/>
    </row>
    <row r="11519" spans="12:16" s="3107" customFormat="1">
      <c r="L11519" s="3109"/>
      <c r="M11519" s="3109"/>
      <c r="N11519" s="3109"/>
      <c r="P11519" s="2659"/>
    </row>
    <row r="11520" spans="12:16" s="3107" customFormat="1">
      <c r="L11520" s="3109"/>
      <c r="M11520" s="3109"/>
      <c r="N11520" s="3109"/>
      <c r="P11520" s="2659"/>
    </row>
    <row r="11521" spans="12:16" s="3107" customFormat="1">
      <c r="L11521" s="3109"/>
      <c r="M11521" s="3109"/>
      <c r="N11521" s="3109"/>
      <c r="P11521" s="2659"/>
    </row>
    <row r="11522" spans="12:16" s="3107" customFormat="1">
      <c r="L11522" s="3109"/>
      <c r="M11522" s="3109"/>
      <c r="N11522" s="3109"/>
      <c r="P11522" s="2659"/>
    </row>
    <row r="11523" spans="12:16" s="3107" customFormat="1">
      <c r="L11523" s="3109"/>
      <c r="M11523" s="3109"/>
      <c r="N11523" s="3109"/>
      <c r="P11523" s="2659"/>
    </row>
    <row r="11524" spans="12:16" s="3107" customFormat="1">
      <c r="L11524" s="3109"/>
      <c r="M11524" s="3109"/>
      <c r="N11524" s="3109"/>
      <c r="P11524" s="2659"/>
    </row>
    <row r="11525" spans="12:16" s="3107" customFormat="1">
      <c r="L11525" s="3109"/>
      <c r="M11525" s="3109"/>
      <c r="N11525" s="3109"/>
      <c r="P11525" s="2659"/>
    </row>
    <row r="11526" spans="12:16" s="3107" customFormat="1">
      <c r="L11526" s="3109"/>
      <c r="M11526" s="3109"/>
      <c r="N11526" s="3109"/>
      <c r="P11526" s="2659"/>
    </row>
    <row r="11527" spans="12:16" s="3107" customFormat="1">
      <c r="L11527" s="3109"/>
      <c r="M11527" s="3109"/>
      <c r="N11527" s="3109"/>
      <c r="P11527" s="2659"/>
    </row>
    <row r="11528" spans="12:16" s="3107" customFormat="1">
      <c r="L11528" s="3109"/>
      <c r="M11528" s="3109"/>
      <c r="N11528" s="3109"/>
      <c r="P11528" s="2659"/>
    </row>
    <row r="11529" spans="12:16" s="3107" customFormat="1">
      <c r="L11529" s="3109"/>
      <c r="M11529" s="3109"/>
      <c r="N11529" s="3109"/>
      <c r="P11529" s="2659"/>
    </row>
    <row r="11530" spans="12:16" s="3107" customFormat="1">
      <c r="L11530" s="3109"/>
      <c r="M11530" s="3109"/>
      <c r="N11530" s="3109"/>
      <c r="P11530" s="2659"/>
    </row>
    <row r="11531" spans="12:16" s="3107" customFormat="1">
      <c r="L11531" s="3109"/>
      <c r="M11531" s="3109"/>
      <c r="N11531" s="3109"/>
      <c r="P11531" s="2659"/>
    </row>
    <row r="11532" spans="12:16" s="3107" customFormat="1">
      <c r="L11532" s="3109"/>
      <c r="M11532" s="3109"/>
      <c r="N11532" s="3109"/>
      <c r="P11532" s="2659"/>
    </row>
    <row r="11533" spans="12:16" s="3107" customFormat="1">
      <c r="L11533" s="3109"/>
      <c r="M11533" s="3109"/>
      <c r="N11533" s="3109"/>
      <c r="P11533" s="2659"/>
    </row>
    <row r="11534" spans="12:16" s="3107" customFormat="1">
      <c r="L11534" s="3109"/>
      <c r="M11534" s="3109"/>
      <c r="N11534" s="3109"/>
      <c r="P11534" s="2659"/>
    </row>
    <row r="11535" spans="12:16" s="3107" customFormat="1">
      <c r="L11535" s="3109"/>
      <c r="M11535" s="3109"/>
      <c r="N11535" s="3109"/>
      <c r="P11535" s="2659"/>
    </row>
    <row r="11536" spans="12:16" s="3107" customFormat="1">
      <c r="L11536" s="3109"/>
      <c r="M11536" s="3109"/>
      <c r="N11536" s="3109"/>
      <c r="P11536" s="2659"/>
    </row>
    <row r="11537" spans="12:16" s="3107" customFormat="1">
      <c r="L11537" s="3109"/>
      <c r="M11537" s="3109"/>
      <c r="N11537" s="3109"/>
      <c r="P11537" s="2659"/>
    </row>
    <row r="11538" spans="12:16" s="3107" customFormat="1">
      <c r="L11538" s="3109"/>
      <c r="M11538" s="3109"/>
      <c r="N11538" s="3109"/>
      <c r="P11538" s="2659"/>
    </row>
    <row r="11539" spans="12:16" s="3107" customFormat="1">
      <c r="L11539" s="3109"/>
      <c r="M11539" s="3109"/>
      <c r="N11539" s="3109"/>
      <c r="P11539" s="2659"/>
    </row>
    <row r="11540" spans="12:16" s="3107" customFormat="1">
      <c r="L11540" s="3109"/>
      <c r="M11540" s="3109"/>
      <c r="N11540" s="3109"/>
      <c r="P11540" s="2659"/>
    </row>
    <row r="11541" spans="12:16" s="3107" customFormat="1">
      <c r="L11541" s="3109"/>
      <c r="M11541" s="3109"/>
      <c r="N11541" s="3109"/>
      <c r="P11541" s="2659"/>
    </row>
    <row r="11542" spans="12:16" s="3107" customFormat="1">
      <c r="L11542" s="3109"/>
      <c r="M11542" s="3109"/>
      <c r="N11542" s="3109"/>
      <c r="P11542" s="2659"/>
    </row>
    <row r="11543" spans="12:16" s="3107" customFormat="1">
      <c r="L11543" s="3109"/>
      <c r="M11543" s="3109"/>
      <c r="N11543" s="3109"/>
      <c r="P11543" s="2659"/>
    </row>
    <row r="11544" spans="12:16" s="3107" customFormat="1">
      <c r="L11544" s="3109"/>
      <c r="M11544" s="3109"/>
      <c r="N11544" s="3109"/>
      <c r="P11544" s="2659"/>
    </row>
    <row r="11545" spans="12:16" s="3107" customFormat="1">
      <c r="L11545" s="3109"/>
      <c r="M11545" s="3109"/>
      <c r="N11545" s="3109"/>
      <c r="P11545" s="2659"/>
    </row>
    <row r="11546" spans="12:16" s="3107" customFormat="1">
      <c r="L11546" s="3109"/>
      <c r="M11546" s="3109"/>
      <c r="N11546" s="3109"/>
      <c r="P11546" s="2659"/>
    </row>
    <row r="11547" spans="12:16" s="3107" customFormat="1">
      <c r="L11547" s="3109"/>
      <c r="M11547" s="3109"/>
      <c r="N11547" s="3109"/>
      <c r="P11547" s="2659"/>
    </row>
    <row r="11548" spans="12:16" s="3107" customFormat="1">
      <c r="L11548" s="3109"/>
      <c r="M11548" s="3109"/>
      <c r="N11548" s="3109"/>
      <c r="P11548" s="2659"/>
    </row>
    <row r="11549" spans="12:16" s="3107" customFormat="1">
      <c r="L11549" s="3109"/>
      <c r="M11549" s="3109"/>
      <c r="N11549" s="3109"/>
      <c r="P11549" s="2659"/>
    </row>
    <row r="11550" spans="12:16" s="3107" customFormat="1">
      <c r="L11550" s="3109"/>
      <c r="M11550" s="3109"/>
      <c r="N11550" s="3109"/>
      <c r="P11550" s="2659"/>
    </row>
    <row r="11551" spans="12:16" s="3107" customFormat="1">
      <c r="L11551" s="3109"/>
      <c r="M11551" s="3109"/>
      <c r="N11551" s="3109"/>
      <c r="P11551" s="2659"/>
    </row>
    <row r="11552" spans="12:16" s="3107" customFormat="1">
      <c r="L11552" s="3109"/>
      <c r="M11552" s="3109"/>
      <c r="N11552" s="3109"/>
      <c r="P11552" s="2659"/>
    </row>
    <row r="11553" spans="12:16" s="3107" customFormat="1">
      <c r="L11553" s="3109"/>
      <c r="M11553" s="3109"/>
      <c r="N11553" s="3109"/>
      <c r="P11553" s="2659"/>
    </row>
    <row r="11554" spans="12:16" s="3107" customFormat="1">
      <c r="L11554" s="3109"/>
      <c r="M11554" s="3109"/>
      <c r="N11554" s="3109"/>
      <c r="P11554" s="2659"/>
    </row>
    <row r="11555" spans="12:16" s="3107" customFormat="1">
      <c r="L11555" s="3109"/>
      <c r="M11555" s="3109"/>
      <c r="N11555" s="3109"/>
      <c r="P11555" s="2659"/>
    </row>
    <row r="11556" spans="12:16" s="3107" customFormat="1">
      <c r="L11556" s="3109"/>
      <c r="M11556" s="3109"/>
      <c r="N11556" s="3109"/>
      <c r="P11556" s="2659"/>
    </row>
    <row r="11557" spans="12:16" s="3107" customFormat="1">
      <c r="L11557" s="3109"/>
      <c r="M11557" s="3109"/>
      <c r="N11557" s="3109"/>
      <c r="P11557" s="2659"/>
    </row>
    <row r="11558" spans="12:16" s="3107" customFormat="1">
      <c r="L11558" s="3109"/>
      <c r="M11558" s="3109"/>
      <c r="N11558" s="3109"/>
      <c r="P11558" s="2659"/>
    </row>
    <row r="11559" spans="12:16" s="3107" customFormat="1">
      <c r="L11559" s="3109"/>
      <c r="M11559" s="3109"/>
      <c r="N11559" s="3109"/>
      <c r="P11559" s="2659"/>
    </row>
    <row r="11560" spans="12:16" s="3107" customFormat="1">
      <c r="L11560" s="3109"/>
      <c r="M11560" s="3109"/>
      <c r="N11560" s="3109"/>
      <c r="P11560" s="2659"/>
    </row>
    <row r="11561" spans="12:16" s="3107" customFormat="1">
      <c r="L11561" s="3109"/>
      <c r="M11561" s="3109"/>
      <c r="N11561" s="3109"/>
      <c r="P11561" s="2659"/>
    </row>
    <row r="11562" spans="12:16" s="3107" customFormat="1">
      <c r="L11562" s="3109"/>
      <c r="M11562" s="3109"/>
      <c r="N11562" s="3109"/>
      <c r="P11562" s="2659"/>
    </row>
    <row r="11563" spans="12:16" s="3107" customFormat="1">
      <c r="L11563" s="3109"/>
      <c r="M11563" s="3109"/>
      <c r="N11563" s="3109"/>
      <c r="P11563" s="2659"/>
    </row>
    <row r="11564" spans="12:16" s="3107" customFormat="1">
      <c r="L11564" s="3109"/>
      <c r="M11564" s="3109"/>
      <c r="N11564" s="3109"/>
      <c r="P11564" s="2659"/>
    </row>
    <row r="11565" spans="12:16" s="3107" customFormat="1">
      <c r="L11565" s="3109"/>
      <c r="M11565" s="3109"/>
      <c r="N11565" s="3109"/>
      <c r="P11565" s="2659"/>
    </row>
    <row r="11566" spans="12:16" s="3107" customFormat="1">
      <c r="L11566" s="3109"/>
      <c r="M11566" s="3109"/>
      <c r="N11566" s="3109"/>
      <c r="P11566" s="2659"/>
    </row>
    <row r="11567" spans="12:16" s="3107" customFormat="1">
      <c r="L11567" s="3109"/>
      <c r="M11567" s="3109"/>
      <c r="N11567" s="3109"/>
      <c r="P11567" s="2659"/>
    </row>
    <row r="11568" spans="12:16" s="3107" customFormat="1">
      <c r="L11568" s="3109"/>
      <c r="M11568" s="3109"/>
      <c r="N11568" s="3109"/>
      <c r="P11568" s="2659"/>
    </row>
    <row r="11569" spans="12:16" s="3107" customFormat="1">
      <c r="L11569" s="3109"/>
      <c r="M11569" s="3109"/>
      <c r="N11569" s="3109"/>
      <c r="P11569" s="2659"/>
    </row>
    <row r="11570" spans="12:16" s="3107" customFormat="1">
      <c r="L11570" s="3109"/>
      <c r="M11570" s="3109"/>
      <c r="N11570" s="3109"/>
      <c r="P11570" s="2659"/>
    </row>
    <row r="11571" spans="12:16" s="3107" customFormat="1">
      <c r="L11571" s="3109"/>
      <c r="M11571" s="3109"/>
      <c r="N11571" s="3109"/>
      <c r="P11571" s="2659"/>
    </row>
    <row r="11572" spans="12:16" s="3107" customFormat="1">
      <c r="L11572" s="3109"/>
      <c r="M11572" s="3109"/>
      <c r="N11572" s="3109"/>
      <c r="P11572" s="2659"/>
    </row>
    <row r="11573" spans="12:16" s="3107" customFormat="1">
      <c r="L11573" s="3109"/>
      <c r="M11573" s="3109"/>
      <c r="N11573" s="3109"/>
      <c r="P11573" s="2659"/>
    </row>
    <row r="11574" spans="12:16" s="3107" customFormat="1">
      <c r="L11574" s="3109"/>
      <c r="M11574" s="3109"/>
      <c r="N11574" s="3109"/>
      <c r="P11574" s="2659"/>
    </row>
    <row r="11575" spans="12:16" s="3107" customFormat="1">
      <c r="L11575" s="3109"/>
      <c r="M11575" s="3109"/>
      <c r="N11575" s="3109"/>
      <c r="P11575" s="2659"/>
    </row>
    <row r="11576" spans="12:16" s="3107" customFormat="1">
      <c r="L11576" s="3109"/>
      <c r="M11576" s="3109"/>
      <c r="N11576" s="3109"/>
      <c r="P11576" s="2659"/>
    </row>
    <row r="11577" spans="12:16" s="3107" customFormat="1">
      <c r="L11577" s="3109"/>
      <c r="M11577" s="3109"/>
      <c r="N11577" s="3109"/>
      <c r="P11577" s="2659"/>
    </row>
    <row r="11578" spans="12:16" s="3107" customFormat="1">
      <c r="L11578" s="3109"/>
      <c r="M11578" s="3109"/>
      <c r="N11578" s="3109"/>
      <c r="P11578" s="2659"/>
    </row>
    <row r="11579" spans="12:16" s="3107" customFormat="1">
      <c r="L11579" s="3109"/>
      <c r="M11579" s="3109"/>
      <c r="N11579" s="3109"/>
      <c r="P11579" s="2659"/>
    </row>
    <row r="11580" spans="12:16" s="3107" customFormat="1">
      <c r="L11580" s="3109"/>
      <c r="M11580" s="3109"/>
      <c r="N11580" s="3109"/>
      <c r="P11580" s="2659"/>
    </row>
    <row r="11581" spans="12:16" s="3107" customFormat="1">
      <c r="L11581" s="3109"/>
      <c r="M11581" s="3109"/>
      <c r="N11581" s="3109"/>
      <c r="P11581" s="2659"/>
    </row>
    <row r="11582" spans="12:16" s="3107" customFormat="1">
      <c r="L11582" s="3109"/>
      <c r="M11582" s="3109"/>
      <c r="N11582" s="3109"/>
      <c r="P11582" s="2659"/>
    </row>
    <row r="11583" spans="12:16" s="3107" customFormat="1">
      <c r="L11583" s="3109"/>
      <c r="M11583" s="3109"/>
      <c r="N11583" s="3109"/>
      <c r="P11583" s="2659"/>
    </row>
    <row r="11584" spans="12:16" s="3107" customFormat="1">
      <c r="L11584" s="3109"/>
      <c r="M11584" s="3109"/>
      <c r="N11584" s="3109"/>
      <c r="P11584" s="2659"/>
    </row>
    <row r="11585" spans="12:16" s="3107" customFormat="1">
      <c r="L11585" s="3109"/>
      <c r="M11585" s="3109"/>
      <c r="N11585" s="3109"/>
      <c r="P11585" s="2659"/>
    </row>
    <row r="11586" spans="12:16" s="3107" customFormat="1">
      <c r="L11586" s="3109"/>
      <c r="M11586" s="3109"/>
      <c r="N11586" s="3109"/>
      <c r="P11586" s="2659"/>
    </row>
    <row r="11587" spans="12:16" s="3107" customFormat="1">
      <c r="L11587" s="3109"/>
      <c r="M11587" s="3109"/>
      <c r="N11587" s="3109"/>
      <c r="P11587" s="2659"/>
    </row>
    <row r="11588" spans="12:16" s="3107" customFormat="1">
      <c r="L11588" s="3109"/>
      <c r="M11588" s="3109"/>
      <c r="N11588" s="3109"/>
      <c r="P11588" s="2659"/>
    </row>
    <row r="11589" spans="12:16" s="3107" customFormat="1">
      <c r="L11589" s="3109"/>
      <c r="M11589" s="3109"/>
      <c r="N11589" s="3109"/>
      <c r="P11589" s="2659"/>
    </row>
    <row r="11590" spans="12:16" s="3107" customFormat="1">
      <c r="L11590" s="3109"/>
      <c r="M11590" s="3109"/>
      <c r="N11590" s="3109"/>
      <c r="P11590" s="2659"/>
    </row>
    <row r="11591" spans="12:16" s="3107" customFormat="1">
      <c r="L11591" s="3109"/>
      <c r="M11591" s="3109"/>
      <c r="N11591" s="3109"/>
      <c r="P11591" s="2659"/>
    </row>
    <row r="11592" spans="12:16" s="3107" customFormat="1">
      <c r="L11592" s="3109"/>
      <c r="M11592" s="3109"/>
      <c r="N11592" s="3109"/>
      <c r="P11592" s="2659"/>
    </row>
    <row r="11593" spans="12:16" s="3107" customFormat="1">
      <c r="L11593" s="3109"/>
      <c r="M11593" s="3109"/>
      <c r="N11593" s="3109"/>
      <c r="P11593" s="2659"/>
    </row>
    <row r="11594" spans="12:16" s="3107" customFormat="1">
      <c r="L11594" s="3109"/>
      <c r="M11594" s="3109"/>
      <c r="N11594" s="3109"/>
      <c r="P11594" s="2659"/>
    </row>
    <row r="11595" spans="12:16" s="3107" customFormat="1">
      <c r="L11595" s="3109"/>
      <c r="M11595" s="3109"/>
      <c r="N11595" s="3109"/>
      <c r="P11595" s="2659"/>
    </row>
    <row r="11596" spans="12:16" s="3107" customFormat="1">
      <c r="L11596" s="3109"/>
      <c r="M11596" s="3109"/>
      <c r="N11596" s="3109"/>
      <c r="P11596" s="2659"/>
    </row>
    <row r="11597" spans="12:16" s="3107" customFormat="1">
      <c r="L11597" s="3109"/>
      <c r="M11597" s="3109"/>
      <c r="N11597" s="3109"/>
      <c r="P11597" s="2659"/>
    </row>
    <row r="11598" spans="12:16" s="3107" customFormat="1">
      <c r="L11598" s="3109"/>
      <c r="M11598" s="3109"/>
      <c r="N11598" s="3109"/>
      <c r="P11598" s="2659"/>
    </row>
    <row r="11599" spans="12:16" s="3107" customFormat="1">
      <c r="L11599" s="3109"/>
      <c r="M11599" s="3109"/>
      <c r="N11599" s="3109"/>
      <c r="P11599" s="2659"/>
    </row>
    <row r="11600" spans="12:16" s="3107" customFormat="1">
      <c r="L11600" s="3109"/>
      <c r="M11600" s="3109"/>
      <c r="N11600" s="3109"/>
      <c r="P11600" s="2659"/>
    </row>
    <row r="11601" spans="12:16" s="3107" customFormat="1">
      <c r="L11601" s="3109"/>
      <c r="M11601" s="3109"/>
      <c r="N11601" s="3109"/>
      <c r="P11601" s="2659"/>
    </row>
    <row r="11602" spans="12:16" s="3107" customFormat="1">
      <c r="L11602" s="3109"/>
      <c r="M11602" s="3109"/>
      <c r="N11602" s="3109"/>
      <c r="P11602" s="2659"/>
    </row>
    <row r="11603" spans="12:16" s="3107" customFormat="1">
      <c r="L11603" s="3109"/>
      <c r="M11603" s="3109"/>
      <c r="N11603" s="3109"/>
      <c r="P11603" s="2659"/>
    </row>
    <row r="11604" spans="12:16" s="3107" customFormat="1">
      <c r="L11604" s="3109"/>
      <c r="M11604" s="3109"/>
      <c r="N11604" s="3109"/>
      <c r="P11604" s="2659"/>
    </row>
    <row r="11605" spans="12:16" s="3107" customFormat="1">
      <c r="L11605" s="3109"/>
      <c r="M11605" s="3109"/>
      <c r="N11605" s="3109"/>
      <c r="P11605" s="2659"/>
    </row>
    <row r="11606" spans="12:16" s="3107" customFormat="1">
      <c r="L11606" s="3109"/>
      <c r="M11606" s="3109"/>
      <c r="N11606" s="3109"/>
      <c r="P11606" s="2659"/>
    </row>
    <row r="11607" spans="12:16" s="3107" customFormat="1">
      <c r="L11607" s="3109"/>
      <c r="M11607" s="3109"/>
      <c r="N11607" s="3109"/>
      <c r="P11607" s="2659"/>
    </row>
    <row r="11608" spans="12:16" s="3107" customFormat="1">
      <c r="L11608" s="3109"/>
      <c r="M11608" s="3109"/>
      <c r="N11608" s="3109"/>
      <c r="P11608" s="2659"/>
    </row>
    <row r="11609" spans="12:16" s="3107" customFormat="1">
      <c r="L11609" s="3109"/>
      <c r="M11609" s="3109"/>
      <c r="N11609" s="3109"/>
      <c r="P11609" s="2659"/>
    </row>
    <row r="11610" spans="12:16" s="3107" customFormat="1">
      <c r="L11610" s="3109"/>
      <c r="M11610" s="3109"/>
      <c r="N11610" s="3109"/>
      <c r="P11610" s="2659"/>
    </row>
    <row r="11611" spans="12:16" s="3107" customFormat="1">
      <c r="L11611" s="3109"/>
      <c r="M11611" s="3109"/>
      <c r="N11611" s="3109"/>
      <c r="P11611" s="2659"/>
    </row>
    <row r="11612" spans="12:16" s="3107" customFormat="1">
      <c r="L11612" s="3109"/>
      <c r="M11612" s="3109"/>
      <c r="N11612" s="3109"/>
      <c r="P11612" s="2659"/>
    </row>
    <row r="11613" spans="12:16" s="3107" customFormat="1">
      <c r="L11613" s="3109"/>
      <c r="M11613" s="3109"/>
      <c r="N11613" s="3109"/>
      <c r="P11613" s="2659"/>
    </row>
    <row r="11614" spans="12:16" s="3107" customFormat="1">
      <c r="L11614" s="3109"/>
      <c r="M11614" s="3109"/>
      <c r="N11614" s="3109"/>
      <c r="P11614" s="2659"/>
    </row>
    <row r="11615" spans="12:16" s="3107" customFormat="1">
      <c r="L11615" s="3109"/>
      <c r="M11615" s="3109"/>
      <c r="N11615" s="3109"/>
      <c r="P11615" s="2659"/>
    </row>
    <row r="11616" spans="12:16" s="3107" customFormat="1">
      <c r="L11616" s="3109"/>
      <c r="M11616" s="3109"/>
      <c r="N11616" s="3109"/>
      <c r="P11616" s="2659"/>
    </row>
    <row r="11617" spans="12:16" s="3107" customFormat="1">
      <c r="L11617" s="3109"/>
      <c r="M11617" s="3109"/>
      <c r="N11617" s="3109"/>
      <c r="P11617" s="2659"/>
    </row>
    <row r="11618" spans="12:16" s="3107" customFormat="1">
      <c r="L11618" s="3109"/>
      <c r="M11618" s="3109"/>
      <c r="N11618" s="3109"/>
      <c r="P11618" s="2659"/>
    </row>
    <row r="11619" spans="12:16" s="3107" customFormat="1">
      <c r="L11619" s="3109"/>
      <c r="M11619" s="3109"/>
      <c r="N11619" s="3109"/>
      <c r="P11619" s="2659"/>
    </row>
    <row r="11620" spans="12:16" s="3107" customFormat="1">
      <c r="L11620" s="3109"/>
      <c r="M11620" s="3109"/>
      <c r="N11620" s="3109"/>
      <c r="P11620" s="2659"/>
    </row>
    <row r="11621" spans="12:16" s="3107" customFormat="1">
      <c r="L11621" s="3109"/>
      <c r="M11621" s="3109"/>
      <c r="N11621" s="3109"/>
      <c r="P11621" s="2659"/>
    </row>
    <row r="11622" spans="12:16" s="3107" customFormat="1">
      <c r="L11622" s="3109"/>
      <c r="M11622" s="3109"/>
      <c r="N11622" s="3109"/>
      <c r="P11622" s="2659"/>
    </row>
    <row r="11623" spans="12:16" s="3107" customFormat="1">
      <c r="L11623" s="3109"/>
      <c r="M11623" s="3109"/>
      <c r="N11623" s="3109"/>
      <c r="P11623" s="2659"/>
    </row>
    <row r="11624" spans="12:16" s="3107" customFormat="1">
      <c r="L11624" s="3109"/>
      <c r="M11624" s="3109"/>
      <c r="N11624" s="3109"/>
      <c r="P11624" s="2659"/>
    </row>
    <row r="11625" spans="12:16" s="3107" customFormat="1">
      <c r="L11625" s="3109"/>
      <c r="M11625" s="3109"/>
      <c r="N11625" s="3109"/>
      <c r="P11625" s="2659"/>
    </row>
    <row r="11626" spans="12:16" s="3107" customFormat="1">
      <c r="L11626" s="3109"/>
      <c r="M11626" s="3109"/>
      <c r="N11626" s="3109"/>
      <c r="P11626" s="2659"/>
    </row>
    <row r="11627" spans="12:16" s="3107" customFormat="1">
      <c r="L11627" s="3109"/>
      <c r="M11627" s="3109"/>
      <c r="N11627" s="3109"/>
      <c r="P11627" s="2659"/>
    </row>
    <row r="11628" spans="12:16" s="3107" customFormat="1">
      <c r="L11628" s="3109"/>
      <c r="M11628" s="3109"/>
      <c r="N11628" s="3109"/>
      <c r="P11628" s="2659"/>
    </row>
    <row r="11629" spans="12:16" s="3107" customFormat="1">
      <c r="L11629" s="3109"/>
      <c r="M11629" s="3109"/>
      <c r="N11629" s="3109"/>
      <c r="P11629" s="2659"/>
    </row>
    <row r="11630" spans="12:16" s="3107" customFormat="1">
      <c r="L11630" s="3109"/>
      <c r="M11630" s="3109"/>
      <c r="N11630" s="3109"/>
      <c r="P11630" s="2659"/>
    </row>
    <row r="11631" spans="12:16" s="3107" customFormat="1">
      <c r="L11631" s="3109"/>
      <c r="M11631" s="3109"/>
      <c r="N11631" s="3109"/>
      <c r="P11631" s="2659"/>
    </row>
    <row r="11632" spans="12:16" s="3107" customFormat="1">
      <c r="L11632" s="3109"/>
      <c r="M11632" s="3109"/>
      <c r="N11632" s="3109"/>
      <c r="P11632" s="2659"/>
    </row>
    <row r="11633" spans="12:16" s="3107" customFormat="1">
      <c r="L11633" s="3109"/>
      <c r="M11633" s="3109"/>
      <c r="N11633" s="3109"/>
      <c r="P11633" s="2659"/>
    </row>
    <row r="11634" spans="12:16" s="3107" customFormat="1">
      <c r="L11634" s="3109"/>
      <c r="M11634" s="3109"/>
      <c r="N11634" s="3109"/>
      <c r="P11634" s="2659"/>
    </row>
    <row r="11635" spans="12:16" s="3107" customFormat="1">
      <c r="L11635" s="3109"/>
      <c r="M11635" s="3109"/>
      <c r="N11635" s="3109"/>
      <c r="P11635" s="2659"/>
    </row>
    <row r="11636" spans="12:16" s="3107" customFormat="1">
      <c r="L11636" s="3109"/>
      <c r="M11636" s="3109"/>
      <c r="N11636" s="3109"/>
      <c r="P11636" s="2659"/>
    </row>
    <row r="11637" spans="12:16" s="3107" customFormat="1">
      <c r="L11637" s="3109"/>
      <c r="M11637" s="3109"/>
      <c r="N11637" s="3109"/>
      <c r="P11637" s="2659"/>
    </row>
    <row r="11638" spans="12:16" s="3107" customFormat="1">
      <c r="L11638" s="3109"/>
      <c r="M11638" s="3109"/>
      <c r="N11638" s="3109"/>
      <c r="P11638" s="2659"/>
    </row>
    <row r="11639" spans="12:16" s="3107" customFormat="1">
      <c r="L11639" s="3109"/>
      <c r="M11639" s="3109"/>
      <c r="N11639" s="3109"/>
      <c r="P11639" s="2659"/>
    </row>
    <row r="11640" spans="12:16" s="3107" customFormat="1">
      <c r="L11640" s="3109"/>
      <c r="M11640" s="3109"/>
      <c r="N11640" s="3109"/>
      <c r="P11640" s="2659"/>
    </row>
    <row r="11641" spans="12:16" s="3107" customFormat="1">
      <c r="L11641" s="3109"/>
      <c r="M11641" s="3109"/>
      <c r="N11641" s="3109"/>
      <c r="P11641" s="2659"/>
    </row>
    <row r="11642" spans="12:16" s="3107" customFormat="1">
      <c r="L11642" s="3109"/>
      <c r="M11642" s="3109"/>
      <c r="N11642" s="3109"/>
      <c r="P11642" s="2659"/>
    </row>
    <row r="11643" spans="12:16" s="3107" customFormat="1">
      <c r="L11643" s="3109"/>
      <c r="M11643" s="3109"/>
      <c r="N11643" s="3109"/>
      <c r="P11643" s="2659"/>
    </row>
    <row r="11644" spans="12:16" s="3107" customFormat="1">
      <c r="L11644" s="3109"/>
      <c r="M11644" s="3109"/>
      <c r="N11644" s="3109"/>
      <c r="P11644" s="2659"/>
    </row>
    <row r="11645" spans="12:16" s="3107" customFormat="1">
      <c r="L11645" s="3109"/>
      <c r="M11645" s="3109"/>
      <c r="N11645" s="3109"/>
      <c r="P11645" s="2659"/>
    </row>
    <row r="11646" spans="12:16" s="3107" customFormat="1">
      <c r="L11646" s="3109"/>
      <c r="M11646" s="3109"/>
      <c r="N11646" s="3109"/>
      <c r="P11646" s="2659"/>
    </row>
    <row r="11647" spans="12:16" s="3107" customFormat="1">
      <c r="L11647" s="3109"/>
      <c r="M11647" s="3109"/>
      <c r="N11647" s="3109"/>
      <c r="P11647" s="2659"/>
    </row>
    <row r="11648" spans="12:16" s="3107" customFormat="1">
      <c r="L11648" s="3109"/>
      <c r="M11648" s="3109"/>
      <c r="N11648" s="3109"/>
      <c r="P11648" s="2659"/>
    </row>
    <row r="11649" spans="12:16" s="3107" customFormat="1">
      <c r="L11649" s="3109"/>
      <c r="M11649" s="3109"/>
      <c r="N11649" s="3109"/>
      <c r="P11649" s="2659"/>
    </row>
    <row r="11650" spans="12:16" s="3107" customFormat="1">
      <c r="L11650" s="3109"/>
      <c r="M11650" s="3109"/>
      <c r="N11650" s="3109"/>
      <c r="P11650" s="2659"/>
    </row>
    <row r="11651" spans="12:16" s="3107" customFormat="1">
      <c r="L11651" s="3109"/>
      <c r="M11651" s="3109"/>
      <c r="N11651" s="3109"/>
      <c r="P11651" s="2659"/>
    </row>
    <row r="11652" spans="12:16" s="3107" customFormat="1">
      <c r="L11652" s="3109"/>
      <c r="M11652" s="3109"/>
      <c r="N11652" s="3109"/>
      <c r="P11652" s="2659"/>
    </row>
    <row r="11653" spans="12:16" s="3107" customFormat="1">
      <c r="L11653" s="3109"/>
      <c r="M11653" s="3109"/>
      <c r="N11653" s="3109"/>
      <c r="P11653" s="2659"/>
    </row>
    <row r="11654" spans="12:16" s="3107" customFormat="1">
      <c r="L11654" s="3109"/>
      <c r="M11654" s="3109"/>
      <c r="N11654" s="3109"/>
      <c r="P11654" s="2659"/>
    </row>
    <row r="11655" spans="12:16" s="3107" customFormat="1">
      <c r="L11655" s="3109"/>
      <c r="M11655" s="3109"/>
      <c r="N11655" s="3109"/>
      <c r="P11655" s="2659"/>
    </row>
    <row r="11656" spans="12:16" s="3107" customFormat="1">
      <c r="L11656" s="3109"/>
      <c r="M11656" s="3109"/>
      <c r="N11656" s="3109"/>
      <c r="P11656" s="2659"/>
    </row>
    <row r="11657" spans="12:16" s="3107" customFormat="1">
      <c r="L11657" s="3109"/>
      <c r="M11657" s="3109"/>
      <c r="N11657" s="3109"/>
      <c r="P11657" s="2659"/>
    </row>
    <row r="11658" spans="12:16" s="3107" customFormat="1">
      <c r="L11658" s="3109"/>
      <c r="M11658" s="3109"/>
      <c r="N11658" s="3109"/>
      <c r="P11658" s="2659"/>
    </row>
    <row r="11659" spans="12:16" s="3107" customFormat="1">
      <c r="L11659" s="3109"/>
      <c r="M11659" s="3109"/>
      <c r="N11659" s="3109"/>
      <c r="P11659" s="2659"/>
    </row>
    <row r="11660" spans="12:16" s="3107" customFormat="1">
      <c r="L11660" s="3109"/>
      <c r="M11660" s="3109"/>
      <c r="N11660" s="3109"/>
      <c r="P11660" s="2659"/>
    </row>
    <row r="11661" spans="12:16" s="3107" customFormat="1">
      <c r="L11661" s="3109"/>
      <c r="M11661" s="3109"/>
      <c r="N11661" s="3109"/>
      <c r="P11661" s="2659"/>
    </row>
    <row r="11662" spans="12:16" s="3107" customFormat="1">
      <c r="L11662" s="3109"/>
      <c r="M11662" s="3109"/>
      <c r="N11662" s="3109"/>
      <c r="P11662" s="2659"/>
    </row>
    <row r="11663" spans="12:16" s="3107" customFormat="1">
      <c r="L11663" s="3109"/>
      <c r="M11663" s="3109"/>
      <c r="N11663" s="3109"/>
      <c r="P11663" s="2659"/>
    </row>
    <row r="11664" spans="12:16" s="3107" customFormat="1">
      <c r="L11664" s="3109"/>
      <c r="M11664" s="3109"/>
      <c r="N11664" s="3109"/>
      <c r="P11664" s="2659"/>
    </row>
    <row r="11665" spans="12:16" s="3107" customFormat="1">
      <c r="L11665" s="3109"/>
      <c r="M11665" s="3109"/>
      <c r="N11665" s="3109"/>
      <c r="P11665" s="2659"/>
    </row>
    <row r="11666" spans="12:16" s="3107" customFormat="1">
      <c r="L11666" s="3109"/>
      <c r="M11666" s="3109"/>
      <c r="N11666" s="3109"/>
      <c r="P11666" s="2659"/>
    </row>
    <row r="11667" spans="12:16" s="3107" customFormat="1">
      <c r="L11667" s="3109"/>
      <c r="M11667" s="3109"/>
      <c r="N11667" s="3109"/>
      <c r="P11667" s="2659"/>
    </row>
    <row r="11668" spans="12:16" s="3107" customFormat="1">
      <c r="L11668" s="3109"/>
      <c r="M11668" s="3109"/>
      <c r="N11668" s="3109"/>
      <c r="P11668" s="2659"/>
    </row>
    <row r="11669" spans="12:16" s="3107" customFormat="1">
      <c r="L11669" s="3109"/>
      <c r="M11669" s="3109"/>
      <c r="N11669" s="3109"/>
      <c r="P11669" s="2659"/>
    </row>
    <row r="11670" spans="12:16" s="3107" customFormat="1">
      <c r="L11670" s="3109"/>
      <c r="M11670" s="3109"/>
      <c r="N11670" s="3109"/>
      <c r="P11670" s="2659"/>
    </row>
    <row r="11671" spans="12:16" s="3107" customFormat="1">
      <c r="L11671" s="3109"/>
      <c r="M11671" s="3109"/>
      <c r="N11671" s="3109"/>
      <c r="P11671" s="2659"/>
    </row>
    <row r="11672" spans="12:16" s="3107" customFormat="1">
      <c r="L11672" s="3109"/>
      <c r="M11672" s="3109"/>
      <c r="N11672" s="3109"/>
      <c r="P11672" s="2659"/>
    </row>
    <row r="11673" spans="12:16" s="3107" customFormat="1">
      <c r="L11673" s="3109"/>
      <c r="M11673" s="3109"/>
      <c r="N11673" s="3109"/>
      <c r="P11673" s="2659"/>
    </row>
    <row r="11674" spans="12:16" s="3107" customFormat="1">
      <c r="L11674" s="3109"/>
      <c r="M11674" s="3109"/>
      <c r="N11674" s="3109"/>
      <c r="P11674" s="2659"/>
    </row>
    <row r="11675" spans="12:16" s="3107" customFormat="1">
      <c r="L11675" s="3109"/>
      <c r="M11675" s="3109"/>
      <c r="N11675" s="3109"/>
      <c r="P11675" s="2659"/>
    </row>
    <row r="11676" spans="12:16" s="3107" customFormat="1">
      <c r="L11676" s="3109"/>
      <c r="M11676" s="3109"/>
      <c r="N11676" s="3109"/>
      <c r="P11676" s="2659"/>
    </row>
    <row r="11677" spans="12:16" s="3107" customFormat="1">
      <c r="L11677" s="3109"/>
      <c r="M11677" s="3109"/>
      <c r="N11677" s="3109"/>
      <c r="P11677" s="2659"/>
    </row>
    <row r="11678" spans="12:16" s="3107" customFormat="1">
      <c r="L11678" s="3109"/>
      <c r="M11678" s="3109"/>
      <c r="N11678" s="3109"/>
      <c r="P11678" s="2659"/>
    </row>
    <row r="11679" spans="12:16" s="3107" customFormat="1">
      <c r="L11679" s="3109"/>
      <c r="M11679" s="3109"/>
      <c r="N11679" s="3109"/>
      <c r="P11679" s="2659"/>
    </row>
    <row r="11680" spans="12:16" s="3107" customFormat="1">
      <c r="L11680" s="3109"/>
      <c r="M11680" s="3109"/>
      <c r="N11680" s="3109"/>
      <c r="P11680" s="2659"/>
    </row>
    <row r="11681" spans="12:16" s="3107" customFormat="1">
      <c r="L11681" s="3109"/>
      <c r="M11681" s="3109"/>
      <c r="N11681" s="3109"/>
      <c r="P11681" s="2659"/>
    </row>
    <row r="11682" spans="12:16" s="3107" customFormat="1">
      <c r="L11682" s="3109"/>
      <c r="M11682" s="3109"/>
      <c r="N11682" s="3109"/>
      <c r="P11682" s="2659"/>
    </row>
    <row r="11683" spans="12:16" s="3107" customFormat="1">
      <c r="L11683" s="3109"/>
      <c r="M11683" s="3109"/>
      <c r="N11683" s="3109"/>
      <c r="P11683" s="2659"/>
    </row>
    <row r="11684" spans="12:16" s="3107" customFormat="1">
      <c r="L11684" s="3109"/>
      <c r="M11684" s="3109"/>
      <c r="N11684" s="3109"/>
      <c r="P11684" s="2659"/>
    </row>
    <row r="11685" spans="12:16" s="3107" customFormat="1">
      <c r="L11685" s="3109"/>
      <c r="M11685" s="3109"/>
      <c r="N11685" s="3109"/>
      <c r="P11685" s="2659"/>
    </row>
    <row r="11686" spans="12:16" s="3107" customFormat="1">
      <c r="L11686" s="3109"/>
      <c r="M11686" s="3109"/>
      <c r="N11686" s="3109"/>
      <c r="P11686" s="2659"/>
    </row>
    <row r="11687" spans="12:16" s="3107" customFormat="1">
      <c r="L11687" s="3109"/>
      <c r="M11687" s="3109"/>
      <c r="N11687" s="3109"/>
      <c r="P11687" s="2659"/>
    </row>
    <row r="11688" spans="12:16" s="3107" customFormat="1">
      <c r="L11688" s="3109"/>
      <c r="M11688" s="3109"/>
      <c r="N11688" s="3109"/>
      <c r="P11688" s="2659"/>
    </row>
    <row r="11689" spans="12:16" s="3107" customFormat="1">
      <c r="L11689" s="3109"/>
      <c r="M11689" s="3109"/>
      <c r="N11689" s="3109"/>
      <c r="P11689" s="2659"/>
    </row>
    <row r="11690" spans="12:16" s="3107" customFormat="1">
      <c r="L11690" s="3109"/>
      <c r="M11690" s="3109"/>
      <c r="N11690" s="3109"/>
      <c r="P11690" s="2659"/>
    </row>
    <row r="11691" spans="12:16" s="3107" customFormat="1">
      <c r="L11691" s="3109"/>
      <c r="M11691" s="3109"/>
      <c r="N11691" s="3109"/>
      <c r="P11691" s="2659"/>
    </row>
    <row r="11692" spans="12:16" s="3107" customFormat="1">
      <c r="L11692" s="3109"/>
      <c r="M11692" s="3109"/>
      <c r="N11692" s="3109"/>
      <c r="P11692" s="2659"/>
    </row>
    <row r="11693" spans="12:16" s="3107" customFormat="1">
      <c r="L11693" s="3109"/>
      <c r="M11693" s="3109"/>
      <c r="N11693" s="3109"/>
      <c r="P11693" s="2659"/>
    </row>
    <row r="11694" spans="12:16" s="3107" customFormat="1">
      <c r="L11694" s="3109"/>
      <c r="M11694" s="3109"/>
      <c r="N11694" s="3109"/>
      <c r="P11694" s="2659"/>
    </row>
    <row r="11695" spans="12:16" s="3107" customFormat="1">
      <c r="L11695" s="3109"/>
      <c r="M11695" s="3109"/>
      <c r="N11695" s="3109"/>
      <c r="P11695" s="2659"/>
    </row>
    <row r="11696" spans="12:16" s="3107" customFormat="1">
      <c r="L11696" s="3109"/>
      <c r="M11696" s="3109"/>
      <c r="N11696" s="3109"/>
      <c r="P11696" s="2659"/>
    </row>
    <row r="11697" spans="12:16" s="3107" customFormat="1">
      <c r="L11697" s="3109"/>
      <c r="M11697" s="3109"/>
      <c r="N11697" s="3109"/>
      <c r="P11697" s="2659"/>
    </row>
    <row r="11698" spans="12:16" s="3107" customFormat="1">
      <c r="L11698" s="3109"/>
      <c r="M11698" s="3109"/>
      <c r="N11698" s="3109"/>
      <c r="P11698" s="2659"/>
    </row>
    <row r="11699" spans="12:16" s="3107" customFormat="1">
      <c r="L11699" s="3109"/>
      <c r="M11699" s="3109"/>
      <c r="N11699" s="3109"/>
      <c r="P11699" s="2659"/>
    </row>
    <row r="11700" spans="12:16" s="3107" customFormat="1">
      <c r="L11700" s="3109"/>
      <c r="M11700" s="3109"/>
      <c r="N11700" s="3109"/>
      <c r="P11700" s="2659"/>
    </row>
    <row r="11701" spans="12:16" s="3107" customFormat="1">
      <c r="L11701" s="3109"/>
      <c r="M11701" s="3109"/>
      <c r="N11701" s="3109"/>
      <c r="P11701" s="2659"/>
    </row>
    <row r="11702" spans="12:16" s="3107" customFormat="1">
      <c r="L11702" s="3109"/>
      <c r="M11702" s="3109"/>
      <c r="N11702" s="3109"/>
      <c r="P11702" s="2659"/>
    </row>
    <row r="11703" spans="12:16" s="3107" customFormat="1">
      <c r="L11703" s="3109"/>
      <c r="M11703" s="3109"/>
      <c r="N11703" s="3109"/>
      <c r="P11703" s="2659"/>
    </row>
    <row r="11704" spans="12:16" s="3107" customFormat="1">
      <c r="L11704" s="3109"/>
      <c r="M11704" s="3109"/>
      <c r="N11704" s="3109"/>
      <c r="P11704" s="2659"/>
    </row>
    <row r="11705" spans="12:16" s="3107" customFormat="1">
      <c r="L11705" s="3109"/>
      <c r="M11705" s="3109"/>
      <c r="N11705" s="3109"/>
      <c r="P11705" s="2659"/>
    </row>
    <row r="11706" spans="12:16" s="3107" customFormat="1">
      <c r="L11706" s="3109"/>
      <c r="M11706" s="3109"/>
      <c r="N11706" s="3109"/>
      <c r="P11706" s="2659"/>
    </row>
    <row r="11707" spans="12:16" s="3107" customFormat="1">
      <c r="L11707" s="3109"/>
      <c r="M11707" s="3109"/>
      <c r="N11707" s="3109"/>
      <c r="P11707" s="2659"/>
    </row>
    <row r="11708" spans="12:16" s="3107" customFormat="1">
      <c r="L11708" s="3109"/>
      <c r="M11708" s="3109"/>
      <c r="N11708" s="3109"/>
      <c r="P11708" s="2659"/>
    </row>
    <row r="11709" spans="12:16" s="3107" customFormat="1">
      <c r="L11709" s="3109"/>
      <c r="M11709" s="3109"/>
      <c r="N11709" s="3109"/>
      <c r="P11709" s="2659"/>
    </row>
    <row r="11710" spans="12:16" s="3107" customFormat="1">
      <c r="L11710" s="3109"/>
      <c r="M11710" s="3109"/>
      <c r="N11710" s="3109"/>
      <c r="P11710" s="2659"/>
    </row>
    <row r="11711" spans="12:16" s="3107" customFormat="1">
      <c r="L11711" s="3109"/>
      <c r="M11711" s="3109"/>
      <c r="N11711" s="3109"/>
      <c r="P11711" s="2659"/>
    </row>
    <row r="11712" spans="12:16" s="3107" customFormat="1">
      <c r="L11712" s="3109"/>
      <c r="M11712" s="3109"/>
      <c r="N11712" s="3109"/>
      <c r="P11712" s="2659"/>
    </row>
    <row r="11713" spans="12:16" s="3107" customFormat="1">
      <c r="L11713" s="3109"/>
      <c r="M11713" s="3109"/>
      <c r="N11713" s="3109"/>
      <c r="P11713" s="2659"/>
    </row>
    <row r="11714" spans="12:16" s="3107" customFormat="1">
      <c r="L11714" s="3109"/>
      <c r="M11714" s="3109"/>
      <c r="N11714" s="3109"/>
      <c r="P11714" s="2659"/>
    </row>
    <row r="11715" spans="12:16" s="3107" customFormat="1">
      <c r="L11715" s="3109"/>
      <c r="M11715" s="3109"/>
      <c r="N11715" s="3109"/>
      <c r="P11715" s="2659"/>
    </row>
    <row r="11716" spans="12:16" s="3107" customFormat="1">
      <c r="L11716" s="3109"/>
      <c r="M11716" s="3109"/>
      <c r="N11716" s="3109"/>
      <c r="P11716" s="2659"/>
    </row>
    <row r="11717" spans="12:16" s="3107" customFormat="1">
      <c r="L11717" s="3109"/>
      <c r="M11717" s="3109"/>
      <c r="N11717" s="3109"/>
      <c r="P11717" s="2659"/>
    </row>
    <row r="11718" spans="12:16" s="3107" customFormat="1">
      <c r="L11718" s="3109"/>
      <c r="M11718" s="3109"/>
      <c r="N11718" s="3109"/>
      <c r="P11718" s="2659"/>
    </row>
    <row r="11719" spans="12:16" s="3107" customFormat="1">
      <c r="L11719" s="3109"/>
      <c r="M11719" s="3109"/>
      <c r="N11719" s="3109"/>
      <c r="P11719" s="2659"/>
    </row>
    <row r="11720" spans="12:16" s="3107" customFormat="1">
      <c r="L11720" s="3109"/>
      <c r="M11720" s="3109"/>
      <c r="N11720" s="3109"/>
      <c r="P11720" s="2659"/>
    </row>
    <row r="11721" spans="12:16" s="3107" customFormat="1">
      <c r="L11721" s="3109"/>
      <c r="M11721" s="3109"/>
      <c r="N11721" s="3109"/>
      <c r="P11721" s="2659"/>
    </row>
    <row r="11722" spans="12:16" s="3107" customFormat="1">
      <c r="L11722" s="3109"/>
      <c r="M11722" s="3109"/>
      <c r="N11722" s="3109"/>
      <c r="P11722" s="2659"/>
    </row>
    <row r="11723" spans="12:16" s="3107" customFormat="1">
      <c r="L11723" s="3109"/>
      <c r="M11723" s="3109"/>
      <c r="N11723" s="3109"/>
      <c r="P11723" s="2659"/>
    </row>
    <row r="11724" spans="12:16" s="3107" customFormat="1">
      <c r="L11724" s="3109"/>
      <c r="M11724" s="3109"/>
      <c r="N11724" s="3109"/>
      <c r="P11724" s="2659"/>
    </row>
    <row r="11725" spans="12:16" s="3107" customFormat="1">
      <c r="L11725" s="3109"/>
      <c r="M11725" s="3109"/>
      <c r="N11725" s="3109"/>
      <c r="P11725" s="2659"/>
    </row>
    <row r="11726" spans="12:16" s="3107" customFormat="1">
      <c r="L11726" s="3109"/>
      <c r="M11726" s="3109"/>
      <c r="N11726" s="3109"/>
      <c r="P11726" s="2659"/>
    </row>
    <row r="11727" spans="12:16" s="3107" customFormat="1">
      <c r="L11727" s="3109"/>
      <c r="M11727" s="3109"/>
      <c r="N11727" s="3109"/>
      <c r="P11727" s="2659"/>
    </row>
    <row r="11728" spans="12:16" s="3107" customFormat="1">
      <c r="L11728" s="3109"/>
      <c r="M11728" s="3109"/>
      <c r="N11728" s="3109"/>
      <c r="P11728" s="2659"/>
    </row>
    <row r="11729" spans="12:16" s="3107" customFormat="1">
      <c r="L11729" s="3109"/>
      <c r="M11729" s="3109"/>
      <c r="N11729" s="3109"/>
      <c r="P11729" s="2659"/>
    </row>
    <row r="11730" spans="12:16" s="3107" customFormat="1">
      <c r="L11730" s="3109"/>
      <c r="M11730" s="3109"/>
      <c r="N11730" s="3109"/>
      <c r="P11730" s="2659"/>
    </row>
    <row r="11731" spans="12:16" s="3107" customFormat="1">
      <c r="L11731" s="3109"/>
      <c r="M11731" s="3109"/>
      <c r="N11731" s="3109"/>
      <c r="P11731" s="2659"/>
    </row>
    <row r="11732" spans="12:16" s="3107" customFormat="1">
      <c r="L11732" s="3109"/>
      <c r="M11732" s="3109"/>
      <c r="N11732" s="3109"/>
      <c r="P11732" s="2659"/>
    </row>
    <row r="11733" spans="12:16" s="3107" customFormat="1">
      <c r="L11733" s="3109"/>
      <c r="M11733" s="3109"/>
      <c r="N11733" s="3109"/>
      <c r="P11733" s="2659"/>
    </row>
    <row r="11734" spans="12:16" s="3107" customFormat="1">
      <c r="L11734" s="3109"/>
      <c r="M11734" s="3109"/>
      <c r="N11734" s="3109"/>
      <c r="P11734" s="2659"/>
    </row>
    <row r="11735" spans="12:16" s="3107" customFormat="1">
      <c r="L11735" s="3109"/>
      <c r="M11735" s="3109"/>
      <c r="N11735" s="3109"/>
      <c r="P11735" s="2659"/>
    </row>
    <row r="11736" spans="12:16" s="3107" customFormat="1">
      <c r="L11736" s="3109"/>
      <c r="M11736" s="3109"/>
      <c r="N11736" s="3109"/>
      <c r="P11736" s="2659"/>
    </row>
    <row r="11737" spans="12:16" s="3107" customFormat="1">
      <c r="L11737" s="3109"/>
      <c r="M11737" s="3109"/>
      <c r="N11737" s="3109"/>
      <c r="P11737" s="2659"/>
    </row>
    <row r="11738" spans="12:16" s="3107" customFormat="1">
      <c r="L11738" s="3109"/>
      <c r="M11738" s="3109"/>
      <c r="N11738" s="3109"/>
      <c r="P11738" s="2659"/>
    </row>
    <row r="11739" spans="12:16" s="3107" customFormat="1">
      <c r="L11739" s="3109"/>
      <c r="M11739" s="3109"/>
      <c r="N11739" s="3109"/>
      <c r="P11739" s="2659"/>
    </row>
    <row r="11740" spans="12:16" s="3107" customFormat="1">
      <c r="L11740" s="3109"/>
      <c r="M11740" s="3109"/>
      <c r="N11740" s="3109"/>
      <c r="P11740" s="2659"/>
    </row>
    <row r="11741" spans="12:16" s="3107" customFormat="1">
      <c r="L11741" s="3109"/>
      <c r="M11741" s="3109"/>
      <c r="N11741" s="3109"/>
      <c r="P11741" s="2659"/>
    </row>
    <row r="11742" spans="12:16" s="3107" customFormat="1">
      <c r="L11742" s="3109"/>
      <c r="M11742" s="3109"/>
      <c r="N11742" s="3109"/>
      <c r="P11742" s="2659"/>
    </row>
    <row r="11743" spans="12:16" s="3107" customFormat="1">
      <c r="L11743" s="3109"/>
      <c r="M11743" s="3109"/>
      <c r="N11743" s="3109"/>
      <c r="P11743" s="2659"/>
    </row>
    <row r="11744" spans="12:16" s="3107" customFormat="1">
      <c r="L11744" s="3109"/>
      <c r="M11744" s="3109"/>
      <c r="N11744" s="3109"/>
      <c r="P11744" s="2659"/>
    </row>
    <row r="11745" spans="12:16" s="3107" customFormat="1">
      <c r="L11745" s="3109"/>
      <c r="M11745" s="3109"/>
      <c r="N11745" s="3109"/>
      <c r="P11745" s="2659"/>
    </row>
    <row r="11746" spans="12:16" s="3107" customFormat="1">
      <c r="L11746" s="3109"/>
      <c r="M11746" s="3109"/>
      <c r="N11746" s="3109"/>
      <c r="P11746" s="2659"/>
    </row>
    <row r="11747" spans="12:16" s="3107" customFormat="1">
      <c r="L11747" s="3109"/>
      <c r="M11747" s="3109"/>
      <c r="N11747" s="3109"/>
      <c r="P11747" s="2659"/>
    </row>
    <row r="11748" spans="12:16" s="3107" customFormat="1">
      <c r="L11748" s="3109"/>
      <c r="M11748" s="3109"/>
      <c r="N11748" s="3109"/>
      <c r="P11748" s="2659"/>
    </row>
    <row r="11749" spans="12:16" s="3107" customFormat="1">
      <c r="L11749" s="3109"/>
      <c r="M11749" s="3109"/>
      <c r="N11749" s="3109"/>
      <c r="P11749" s="2659"/>
    </row>
    <row r="11750" spans="12:16" s="3107" customFormat="1">
      <c r="L11750" s="3109"/>
      <c r="M11750" s="3109"/>
      <c r="N11750" s="3109"/>
      <c r="P11750" s="2659"/>
    </row>
    <row r="11751" spans="12:16" s="3107" customFormat="1">
      <c r="L11751" s="3109"/>
      <c r="M11751" s="3109"/>
      <c r="N11751" s="3109"/>
      <c r="P11751" s="2659"/>
    </row>
    <row r="11752" spans="12:16" s="3107" customFormat="1">
      <c r="L11752" s="3109"/>
      <c r="M11752" s="3109"/>
      <c r="N11752" s="3109"/>
      <c r="P11752" s="2659"/>
    </row>
    <row r="11753" spans="12:16" s="3107" customFormat="1">
      <c r="L11753" s="3109"/>
      <c r="M11753" s="3109"/>
      <c r="N11753" s="3109"/>
      <c r="P11753" s="2659"/>
    </row>
    <row r="11754" spans="12:16" s="3107" customFormat="1">
      <c r="L11754" s="3109"/>
      <c r="M11754" s="3109"/>
      <c r="N11754" s="3109"/>
      <c r="P11754" s="2659"/>
    </row>
    <row r="11755" spans="12:16" s="3107" customFormat="1">
      <c r="L11755" s="3109"/>
      <c r="M11755" s="3109"/>
      <c r="N11755" s="3109"/>
      <c r="P11755" s="2659"/>
    </row>
    <row r="11756" spans="12:16" s="3107" customFormat="1">
      <c r="L11756" s="3109"/>
      <c r="M11756" s="3109"/>
      <c r="N11756" s="3109"/>
      <c r="P11756" s="2659"/>
    </row>
    <row r="11757" spans="12:16" s="3107" customFormat="1">
      <c r="L11757" s="3109"/>
      <c r="M11757" s="3109"/>
      <c r="N11757" s="3109"/>
      <c r="P11757" s="2659"/>
    </row>
    <row r="11758" spans="12:16" s="3107" customFormat="1">
      <c r="L11758" s="3109"/>
      <c r="M11758" s="3109"/>
      <c r="N11758" s="3109"/>
      <c r="P11758" s="2659"/>
    </row>
    <row r="11759" spans="12:16" s="3107" customFormat="1">
      <c r="L11759" s="3109"/>
      <c r="M11759" s="3109"/>
      <c r="N11759" s="3109"/>
      <c r="P11759" s="2659"/>
    </row>
    <row r="11760" spans="12:16" s="3107" customFormat="1">
      <c r="L11760" s="3109"/>
      <c r="M11760" s="3109"/>
      <c r="N11760" s="3109"/>
      <c r="P11760" s="2659"/>
    </row>
    <row r="11761" spans="12:16" s="3107" customFormat="1">
      <c r="L11761" s="3109"/>
      <c r="M11761" s="3109"/>
      <c r="N11761" s="3109"/>
      <c r="P11761" s="2659"/>
    </row>
    <row r="11762" spans="12:16" s="3107" customFormat="1">
      <c r="L11762" s="3109"/>
      <c r="M11762" s="3109"/>
      <c r="N11762" s="3109"/>
      <c r="P11762" s="2659"/>
    </row>
    <row r="11763" spans="12:16" s="3107" customFormat="1">
      <c r="L11763" s="3109"/>
      <c r="M11763" s="3109"/>
      <c r="N11763" s="3109"/>
      <c r="P11763" s="2659"/>
    </row>
    <row r="11764" spans="12:16" s="3107" customFormat="1">
      <c r="L11764" s="3109"/>
      <c r="M11764" s="3109"/>
      <c r="N11764" s="3109"/>
      <c r="P11764" s="2659"/>
    </row>
    <row r="11765" spans="12:16" s="3107" customFormat="1">
      <c r="L11765" s="3109"/>
      <c r="M11765" s="3109"/>
      <c r="N11765" s="3109"/>
      <c r="P11765" s="2659"/>
    </row>
    <row r="11766" spans="12:16" s="3107" customFormat="1">
      <c r="L11766" s="3109"/>
      <c r="M11766" s="3109"/>
      <c r="N11766" s="3109"/>
      <c r="P11766" s="2659"/>
    </row>
    <row r="11767" spans="12:16" s="3107" customFormat="1">
      <c r="L11767" s="3109"/>
      <c r="M11767" s="3109"/>
      <c r="N11767" s="3109"/>
      <c r="P11767" s="2659"/>
    </row>
    <row r="11768" spans="12:16" s="3107" customFormat="1">
      <c r="L11768" s="3109"/>
      <c r="M11768" s="3109"/>
      <c r="N11768" s="3109"/>
      <c r="P11768" s="2659"/>
    </row>
    <row r="11769" spans="12:16" s="3107" customFormat="1">
      <c r="L11769" s="3109"/>
      <c r="M11769" s="3109"/>
      <c r="N11769" s="3109"/>
      <c r="P11769" s="2659"/>
    </row>
    <row r="11770" spans="12:16" s="3107" customFormat="1">
      <c r="L11770" s="3109"/>
      <c r="M11770" s="3109"/>
      <c r="N11770" s="3109"/>
      <c r="P11770" s="2659"/>
    </row>
    <row r="11771" spans="12:16" s="3107" customFormat="1">
      <c r="L11771" s="3109"/>
      <c r="M11771" s="3109"/>
      <c r="N11771" s="3109"/>
      <c r="P11771" s="2659"/>
    </row>
    <row r="11772" spans="12:16" s="3107" customFormat="1">
      <c r="L11772" s="3109"/>
      <c r="M11772" s="3109"/>
      <c r="N11772" s="3109"/>
      <c r="P11772" s="2659"/>
    </row>
    <row r="11773" spans="12:16" s="3107" customFormat="1">
      <c r="L11773" s="3109"/>
      <c r="M11773" s="3109"/>
      <c r="N11773" s="3109"/>
      <c r="P11773" s="2659"/>
    </row>
    <row r="11774" spans="12:16" s="3107" customFormat="1">
      <c r="L11774" s="3109"/>
      <c r="M11774" s="3109"/>
      <c r="N11774" s="3109"/>
      <c r="P11774" s="2659"/>
    </row>
    <row r="11775" spans="12:16" s="3107" customFormat="1">
      <c r="L11775" s="3109"/>
      <c r="M11775" s="3109"/>
      <c r="N11775" s="3109"/>
      <c r="P11775" s="2659"/>
    </row>
    <row r="11776" spans="12:16" s="3107" customFormat="1">
      <c r="L11776" s="3109"/>
      <c r="M11776" s="3109"/>
      <c r="N11776" s="3109"/>
      <c r="P11776" s="2659"/>
    </row>
    <row r="11777" spans="12:16" s="3107" customFormat="1">
      <c r="L11777" s="3109"/>
      <c r="M11777" s="3109"/>
      <c r="N11777" s="3109"/>
      <c r="P11777" s="2659"/>
    </row>
    <row r="11778" spans="12:16" s="3107" customFormat="1">
      <c r="L11778" s="3109"/>
      <c r="M11778" s="3109"/>
      <c r="N11778" s="3109"/>
      <c r="P11778" s="2659"/>
    </row>
    <row r="11779" spans="12:16" s="3107" customFormat="1">
      <c r="L11779" s="3109"/>
      <c r="M11779" s="3109"/>
      <c r="N11779" s="3109"/>
      <c r="P11779" s="2659"/>
    </row>
    <row r="11780" spans="12:16" s="3107" customFormat="1">
      <c r="L11780" s="3109"/>
      <c r="M11780" s="3109"/>
      <c r="N11780" s="3109"/>
      <c r="P11780" s="2659"/>
    </row>
    <row r="11781" spans="12:16" s="3107" customFormat="1">
      <c r="L11781" s="3109"/>
      <c r="M11781" s="3109"/>
      <c r="N11781" s="3109"/>
      <c r="P11781" s="2659"/>
    </row>
    <row r="11782" spans="12:16" s="3107" customFormat="1">
      <c r="L11782" s="3109"/>
      <c r="M11782" s="3109"/>
      <c r="N11782" s="3109"/>
      <c r="P11782" s="2659"/>
    </row>
    <row r="11783" spans="12:16" s="3107" customFormat="1">
      <c r="L11783" s="3109"/>
      <c r="M11783" s="3109"/>
      <c r="N11783" s="3109"/>
      <c r="P11783" s="2659"/>
    </row>
    <row r="11784" spans="12:16" s="3107" customFormat="1">
      <c r="L11784" s="3109"/>
      <c r="M11784" s="3109"/>
      <c r="N11784" s="3109"/>
      <c r="P11784" s="2659"/>
    </row>
    <row r="11785" spans="12:16" s="3107" customFormat="1">
      <c r="L11785" s="3109"/>
      <c r="M11785" s="3109"/>
      <c r="N11785" s="3109"/>
      <c r="P11785" s="2659"/>
    </row>
    <row r="11786" spans="12:16" s="3107" customFormat="1">
      <c r="L11786" s="3109"/>
      <c r="M11786" s="3109"/>
      <c r="N11786" s="3109"/>
      <c r="P11786" s="2659"/>
    </row>
    <row r="11787" spans="12:16" s="3107" customFormat="1">
      <c r="L11787" s="3109"/>
      <c r="M11787" s="3109"/>
      <c r="N11787" s="3109"/>
      <c r="P11787" s="2659"/>
    </row>
    <row r="11788" spans="12:16" s="3107" customFormat="1">
      <c r="L11788" s="3109"/>
      <c r="M11788" s="3109"/>
      <c r="N11788" s="3109"/>
      <c r="P11788" s="2659"/>
    </row>
    <row r="11789" spans="12:16" s="3107" customFormat="1">
      <c r="L11789" s="3109"/>
      <c r="M11789" s="3109"/>
      <c r="N11789" s="3109"/>
      <c r="P11789" s="2659"/>
    </row>
    <row r="11790" spans="12:16" s="3107" customFormat="1">
      <c r="L11790" s="3109"/>
      <c r="M11790" s="3109"/>
      <c r="N11790" s="3109"/>
      <c r="P11790" s="2659"/>
    </row>
    <row r="11791" spans="12:16" s="3107" customFormat="1">
      <c r="L11791" s="3109"/>
      <c r="M11791" s="3109"/>
      <c r="N11791" s="3109"/>
      <c r="P11791" s="2659"/>
    </row>
    <row r="11792" spans="12:16" s="3107" customFormat="1">
      <c r="L11792" s="3109"/>
      <c r="M11792" s="3109"/>
      <c r="N11792" s="3109"/>
      <c r="P11792" s="2659"/>
    </row>
    <row r="11793" spans="12:16" s="3107" customFormat="1">
      <c r="L11793" s="3109"/>
      <c r="M11793" s="3109"/>
      <c r="N11793" s="3109"/>
      <c r="P11793" s="2659"/>
    </row>
    <row r="11794" spans="12:16" s="3107" customFormat="1">
      <c r="L11794" s="3109"/>
      <c r="M11794" s="3109"/>
      <c r="N11794" s="3109"/>
      <c r="P11794" s="2659"/>
    </row>
    <row r="11795" spans="12:16" s="3107" customFormat="1">
      <c r="L11795" s="3109"/>
      <c r="M11795" s="3109"/>
      <c r="N11795" s="3109"/>
      <c r="P11795" s="2659"/>
    </row>
    <row r="11796" spans="12:16" s="3107" customFormat="1">
      <c r="L11796" s="3109"/>
      <c r="M11796" s="3109"/>
      <c r="N11796" s="3109"/>
      <c r="P11796" s="2659"/>
    </row>
    <row r="11797" spans="12:16" s="3107" customFormat="1">
      <c r="L11797" s="3109"/>
      <c r="M11797" s="3109"/>
      <c r="N11797" s="3109"/>
      <c r="P11797" s="2659"/>
    </row>
    <row r="11798" spans="12:16" s="3107" customFormat="1">
      <c r="L11798" s="3109"/>
      <c r="M11798" s="3109"/>
      <c r="N11798" s="3109"/>
      <c r="P11798" s="2659"/>
    </row>
    <row r="11799" spans="12:16" s="3107" customFormat="1">
      <c r="L11799" s="3109"/>
      <c r="M11799" s="3109"/>
      <c r="N11799" s="3109"/>
      <c r="P11799" s="2659"/>
    </row>
    <row r="11800" spans="12:16" s="3107" customFormat="1">
      <c r="L11800" s="3109"/>
      <c r="M11800" s="3109"/>
      <c r="N11800" s="3109"/>
      <c r="P11800" s="2659"/>
    </row>
    <row r="11801" spans="12:16" s="3107" customFormat="1">
      <c r="L11801" s="3109"/>
      <c r="M11801" s="3109"/>
      <c r="N11801" s="3109"/>
      <c r="P11801" s="2659"/>
    </row>
    <row r="11802" spans="12:16" s="3107" customFormat="1">
      <c r="L11802" s="3109"/>
      <c r="M11802" s="3109"/>
      <c r="N11802" s="3109"/>
      <c r="P11802" s="2659"/>
    </row>
    <row r="11803" spans="12:16" s="3107" customFormat="1">
      <c r="L11803" s="3109"/>
      <c r="M11803" s="3109"/>
      <c r="N11803" s="3109"/>
      <c r="P11803" s="2659"/>
    </row>
    <row r="11804" spans="12:16" s="3107" customFormat="1">
      <c r="L11804" s="3109"/>
      <c r="M11804" s="3109"/>
      <c r="N11804" s="3109"/>
      <c r="P11804" s="2659"/>
    </row>
    <row r="11805" spans="12:16" s="3107" customFormat="1">
      <c r="L11805" s="3109"/>
      <c r="M11805" s="3109"/>
      <c r="N11805" s="3109"/>
      <c r="P11805" s="2659"/>
    </row>
    <row r="11806" spans="12:16" s="3107" customFormat="1">
      <c r="L11806" s="3109"/>
      <c r="M11806" s="3109"/>
      <c r="N11806" s="3109"/>
      <c r="P11806" s="2659"/>
    </row>
    <row r="11807" spans="12:16" s="3107" customFormat="1">
      <c r="L11807" s="3109"/>
      <c r="M11807" s="3109"/>
      <c r="N11807" s="3109"/>
      <c r="P11807" s="2659"/>
    </row>
    <row r="11808" spans="12:16" s="3107" customFormat="1">
      <c r="L11808" s="3109"/>
      <c r="M11808" s="3109"/>
      <c r="N11808" s="3109"/>
      <c r="P11808" s="2659"/>
    </row>
    <row r="11809" spans="12:16" s="3107" customFormat="1">
      <c r="L11809" s="3109"/>
      <c r="M11809" s="3109"/>
      <c r="N11809" s="3109"/>
      <c r="P11809" s="2659"/>
    </row>
    <row r="11810" spans="12:16" s="3107" customFormat="1">
      <c r="L11810" s="3109"/>
      <c r="M11810" s="3109"/>
      <c r="N11810" s="3109"/>
      <c r="P11810" s="2659"/>
    </row>
    <row r="11811" spans="12:16" s="3107" customFormat="1">
      <c r="L11811" s="3109"/>
      <c r="M11811" s="3109"/>
      <c r="N11811" s="3109"/>
      <c r="P11811" s="2659"/>
    </row>
    <row r="11812" spans="12:16" s="3107" customFormat="1">
      <c r="L11812" s="3109"/>
      <c r="M11812" s="3109"/>
      <c r="N11812" s="3109"/>
      <c r="P11812" s="2659"/>
    </row>
    <row r="11813" spans="12:16" s="3107" customFormat="1">
      <c r="L11813" s="3109"/>
      <c r="M11813" s="3109"/>
      <c r="N11813" s="3109"/>
      <c r="P11813" s="2659"/>
    </row>
    <row r="11814" spans="12:16" s="3107" customFormat="1">
      <c r="L11814" s="3109"/>
      <c r="M11814" s="3109"/>
      <c r="N11814" s="3109"/>
      <c r="P11814" s="2659"/>
    </row>
    <row r="11815" spans="12:16" s="3107" customFormat="1">
      <c r="L11815" s="3109"/>
      <c r="M11815" s="3109"/>
      <c r="N11815" s="3109"/>
      <c r="P11815" s="2659"/>
    </row>
    <row r="11816" spans="12:16" s="3107" customFormat="1">
      <c r="L11816" s="3109"/>
      <c r="M11816" s="3109"/>
      <c r="N11816" s="3109"/>
      <c r="P11816" s="2659"/>
    </row>
    <row r="11817" spans="12:16" s="3107" customFormat="1">
      <c r="L11817" s="3109"/>
      <c r="M11817" s="3109"/>
      <c r="N11817" s="3109"/>
      <c r="P11817" s="2659"/>
    </row>
    <row r="11818" spans="12:16" s="3107" customFormat="1">
      <c r="L11818" s="3109"/>
      <c r="M11818" s="3109"/>
      <c r="N11818" s="3109"/>
      <c r="P11818" s="2659"/>
    </row>
    <row r="11819" spans="12:16" s="3107" customFormat="1">
      <c r="L11819" s="3109"/>
      <c r="M11819" s="3109"/>
      <c r="N11819" s="3109"/>
      <c r="P11819" s="2659"/>
    </row>
    <row r="11820" spans="12:16" s="3107" customFormat="1">
      <c r="L11820" s="3109"/>
      <c r="M11820" s="3109"/>
      <c r="N11820" s="3109"/>
      <c r="P11820" s="2659"/>
    </row>
    <row r="11821" spans="12:16" s="3107" customFormat="1">
      <c r="L11821" s="3109"/>
      <c r="M11821" s="3109"/>
      <c r="N11821" s="3109"/>
      <c r="P11821" s="2659"/>
    </row>
    <row r="11822" spans="12:16" s="3107" customFormat="1">
      <c r="L11822" s="3109"/>
      <c r="M11822" s="3109"/>
      <c r="N11822" s="3109"/>
      <c r="P11822" s="2659"/>
    </row>
    <row r="11823" spans="12:16" s="3107" customFormat="1">
      <c r="L11823" s="3109"/>
      <c r="M11823" s="3109"/>
      <c r="N11823" s="3109"/>
      <c r="P11823" s="2659"/>
    </row>
    <row r="11824" spans="12:16" s="3107" customFormat="1">
      <c r="L11824" s="3109"/>
      <c r="M11824" s="3109"/>
      <c r="N11824" s="3109"/>
      <c r="P11824" s="2659"/>
    </row>
    <row r="11825" spans="12:16" s="3107" customFormat="1">
      <c r="L11825" s="3109"/>
      <c r="M11825" s="3109"/>
      <c r="N11825" s="3109"/>
      <c r="P11825" s="2659"/>
    </row>
    <row r="11826" spans="12:16" s="3107" customFormat="1">
      <c r="L11826" s="3109"/>
      <c r="M11826" s="3109"/>
      <c r="N11826" s="3109"/>
      <c r="P11826" s="2659"/>
    </row>
    <row r="11827" spans="12:16" s="3107" customFormat="1">
      <c r="L11827" s="3109"/>
      <c r="M11827" s="3109"/>
      <c r="N11827" s="3109"/>
      <c r="P11827" s="2659"/>
    </row>
    <row r="11828" spans="12:16" s="3107" customFormat="1">
      <c r="L11828" s="3109"/>
      <c r="M11828" s="3109"/>
      <c r="N11828" s="3109"/>
      <c r="P11828" s="2659"/>
    </row>
    <row r="11829" spans="12:16" s="3107" customFormat="1">
      <c r="L11829" s="3109"/>
      <c r="M11829" s="3109"/>
      <c r="N11829" s="3109"/>
      <c r="P11829" s="2659"/>
    </row>
    <row r="11830" spans="12:16" s="3107" customFormat="1">
      <c r="L11830" s="3109"/>
      <c r="M11830" s="3109"/>
      <c r="N11830" s="3109"/>
      <c r="P11830" s="2659"/>
    </row>
    <row r="11831" spans="12:16" s="3107" customFormat="1">
      <c r="L11831" s="3109"/>
      <c r="M11831" s="3109"/>
      <c r="N11831" s="3109"/>
      <c r="P11831" s="2659"/>
    </row>
    <row r="11832" spans="12:16" s="3107" customFormat="1">
      <c r="L11832" s="3109"/>
      <c r="M11832" s="3109"/>
      <c r="N11832" s="3109"/>
      <c r="P11832" s="2659"/>
    </row>
    <row r="11833" spans="12:16" s="3107" customFormat="1">
      <c r="L11833" s="3109"/>
      <c r="M11833" s="3109"/>
      <c r="N11833" s="3109"/>
      <c r="P11833" s="2659"/>
    </row>
    <row r="11834" spans="12:16" s="3107" customFormat="1">
      <c r="L11834" s="3109"/>
      <c r="M11834" s="3109"/>
      <c r="N11834" s="3109"/>
      <c r="P11834" s="2659"/>
    </row>
    <row r="11835" spans="12:16" s="3107" customFormat="1">
      <c r="L11835" s="3109"/>
      <c r="M11835" s="3109"/>
      <c r="N11835" s="3109"/>
      <c r="P11835" s="2659"/>
    </row>
    <row r="11836" spans="12:16" s="3107" customFormat="1">
      <c r="L11836" s="3109"/>
      <c r="M11836" s="3109"/>
      <c r="N11836" s="3109"/>
      <c r="P11836" s="2659"/>
    </row>
    <row r="11837" spans="12:16" s="3107" customFormat="1">
      <c r="L11837" s="3109"/>
      <c r="M11837" s="3109"/>
      <c r="N11837" s="3109"/>
      <c r="P11837" s="2659"/>
    </row>
    <row r="11838" spans="12:16" s="3107" customFormat="1">
      <c r="L11838" s="3109"/>
      <c r="M11838" s="3109"/>
      <c r="N11838" s="3109"/>
      <c r="P11838" s="2659"/>
    </row>
    <row r="11839" spans="12:16" s="3107" customFormat="1">
      <c r="L11839" s="3109"/>
      <c r="M11839" s="3109"/>
      <c r="N11839" s="3109"/>
      <c r="P11839" s="2659"/>
    </row>
    <row r="11840" spans="12:16" s="3107" customFormat="1">
      <c r="L11840" s="3109"/>
      <c r="M11840" s="3109"/>
      <c r="N11840" s="3109"/>
      <c r="P11840" s="2659"/>
    </row>
    <row r="11841" spans="12:16" s="3107" customFormat="1">
      <c r="L11841" s="3109"/>
      <c r="M11841" s="3109"/>
      <c r="N11841" s="3109"/>
      <c r="P11841" s="2659"/>
    </row>
    <row r="11842" spans="12:16" s="3107" customFormat="1">
      <c r="L11842" s="3109"/>
      <c r="M11842" s="3109"/>
      <c r="N11842" s="3109"/>
      <c r="P11842" s="2659"/>
    </row>
    <row r="11843" spans="12:16" s="3107" customFormat="1">
      <c r="L11843" s="3109"/>
      <c r="M11843" s="3109"/>
      <c r="N11843" s="3109"/>
      <c r="P11843" s="2659"/>
    </row>
    <row r="11844" spans="12:16" s="3107" customFormat="1">
      <c r="L11844" s="3109"/>
      <c r="M11844" s="3109"/>
      <c r="N11844" s="3109"/>
      <c r="P11844" s="2659"/>
    </row>
    <row r="11845" spans="12:16" s="3107" customFormat="1">
      <c r="L11845" s="3109"/>
      <c r="M11845" s="3109"/>
      <c r="N11845" s="3109"/>
      <c r="P11845" s="2659"/>
    </row>
    <row r="11846" spans="12:16" s="3107" customFormat="1">
      <c r="L11846" s="3109"/>
      <c r="M11846" s="3109"/>
      <c r="N11846" s="3109"/>
      <c r="P11846" s="2659"/>
    </row>
    <row r="11847" spans="12:16" s="3107" customFormat="1">
      <c r="L11847" s="3109"/>
      <c r="M11847" s="3109"/>
      <c r="N11847" s="3109"/>
      <c r="P11847" s="2659"/>
    </row>
    <row r="11848" spans="12:16" s="3107" customFormat="1">
      <c r="L11848" s="3109"/>
      <c r="M11848" s="3109"/>
      <c r="N11848" s="3109"/>
      <c r="P11848" s="2659"/>
    </row>
    <row r="11849" spans="12:16" s="3107" customFormat="1">
      <c r="L11849" s="3109"/>
      <c r="M11849" s="3109"/>
      <c r="N11849" s="3109"/>
      <c r="P11849" s="2659"/>
    </row>
    <row r="11850" spans="12:16" s="3107" customFormat="1">
      <c r="L11850" s="3109"/>
      <c r="M11850" s="3109"/>
      <c r="N11850" s="3109"/>
      <c r="P11850" s="2659"/>
    </row>
    <row r="11851" spans="12:16" s="3107" customFormat="1">
      <c r="L11851" s="3109"/>
      <c r="M11851" s="3109"/>
      <c r="N11851" s="3109"/>
      <c r="P11851" s="2659"/>
    </row>
    <row r="11852" spans="12:16" s="3107" customFormat="1">
      <c r="L11852" s="3109"/>
      <c r="M11852" s="3109"/>
      <c r="N11852" s="3109"/>
      <c r="P11852" s="2659"/>
    </row>
    <row r="11853" spans="12:16" s="3107" customFormat="1">
      <c r="L11853" s="3109"/>
      <c r="M11853" s="3109"/>
      <c r="N11853" s="3109"/>
      <c r="P11853" s="2659"/>
    </row>
    <row r="11854" spans="12:16" s="3107" customFormat="1">
      <c r="L11854" s="3109"/>
      <c r="M11854" s="3109"/>
      <c r="N11854" s="3109"/>
      <c r="P11854" s="2659"/>
    </row>
    <row r="11855" spans="12:16" s="3107" customFormat="1">
      <c r="L11855" s="3109"/>
      <c r="M11855" s="3109"/>
      <c r="N11855" s="3109"/>
      <c r="P11855" s="2659"/>
    </row>
    <row r="11856" spans="12:16" s="3107" customFormat="1">
      <c r="L11856" s="3109"/>
      <c r="M11856" s="3109"/>
      <c r="N11856" s="3109"/>
      <c r="P11856" s="2659"/>
    </row>
    <row r="11857" spans="12:16" s="3107" customFormat="1">
      <c r="L11857" s="3109"/>
      <c r="M11857" s="3109"/>
      <c r="N11857" s="3109"/>
      <c r="P11857" s="2659"/>
    </row>
    <row r="11858" spans="12:16" s="3107" customFormat="1">
      <c r="L11858" s="3109"/>
      <c r="M11858" s="3109"/>
      <c r="N11858" s="3109"/>
      <c r="P11858" s="2659"/>
    </row>
    <row r="11859" spans="12:16" s="3107" customFormat="1">
      <c r="L11859" s="3109"/>
      <c r="M11859" s="3109"/>
      <c r="N11859" s="3109"/>
      <c r="P11859" s="2659"/>
    </row>
    <row r="11860" spans="12:16" s="3107" customFormat="1">
      <c r="L11860" s="3109"/>
      <c r="M11860" s="3109"/>
      <c r="N11860" s="3109"/>
      <c r="P11860" s="2659"/>
    </row>
    <row r="11861" spans="12:16" s="3107" customFormat="1">
      <c r="L11861" s="3109"/>
      <c r="M11861" s="3109"/>
      <c r="N11861" s="3109"/>
      <c r="P11861" s="2659"/>
    </row>
    <row r="11862" spans="12:16" s="3107" customFormat="1">
      <c r="L11862" s="3109"/>
      <c r="M11862" s="3109"/>
      <c r="N11862" s="3109"/>
      <c r="P11862" s="2659"/>
    </row>
    <row r="11863" spans="12:16" s="3107" customFormat="1">
      <c r="L11863" s="3109"/>
      <c r="M11863" s="3109"/>
      <c r="N11863" s="3109"/>
      <c r="P11863" s="2659"/>
    </row>
    <row r="11864" spans="12:16" s="3107" customFormat="1">
      <c r="L11864" s="3109"/>
      <c r="M11864" s="3109"/>
      <c r="N11864" s="3109"/>
      <c r="P11864" s="2659"/>
    </row>
    <row r="11865" spans="12:16" s="3107" customFormat="1">
      <c r="L11865" s="3109"/>
      <c r="M11865" s="3109"/>
      <c r="N11865" s="3109"/>
      <c r="P11865" s="2659"/>
    </row>
    <row r="11866" spans="12:16" s="3107" customFormat="1">
      <c r="L11866" s="3109"/>
      <c r="M11866" s="3109"/>
      <c r="N11866" s="3109"/>
      <c r="P11866" s="2659"/>
    </row>
    <row r="11867" spans="12:16" s="3107" customFormat="1">
      <c r="L11867" s="3109"/>
      <c r="M11867" s="3109"/>
      <c r="N11867" s="3109"/>
      <c r="P11867" s="2659"/>
    </row>
    <row r="11868" spans="12:16" s="3107" customFormat="1">
      <c r="L11868" s="3109"/>
      <c r="M11868" s="3109"/>
      <c r="N11868" s="3109"/>
      <c r="P11868" s="2659"/>
    </row>
    <row r="11869" spans="12:16" s="3107" customFormat="1">
      <c r="L11869" s="3109"/>
      <c r="M11869" s="3109"/>
      <c r="N11869" s="3109"/>
      <c r="P11869" s="2659"/>
    </row>
    <row r="11870" spans="12:16" s="3107" customFormat="1">
      <c r="L11870" s="3109"/>
      <c r="M11870" s="3109"/>
      <c r="N11870" s="3109"/>
      <c r="P11870" s="2659"/>
    </row>
    <row r="11871" spans="12:16" s="3107" customFormat="1">
      <c r="L11871" s="3109"/>
      <c r="M11871" s="3109"/>
      <c r="N11871" s="3109"/>
      <c r="P11871" s="2659"/>
    </row>
    <row r="11872" spans="12:16" s="3107" customFormat="1">
      <c r="L11872" s="3109"/>
      <c r="M11872" s="3109"/>
      <c r="N11872" s="3109"/>
      <c r="P11872" s="2659"/>
    </row>
    <row r="11873" spans="12:16" s="3107" customFormat="1">
      <c r="L11873" s="3109"/>
      <c r="M11873" s="3109"/>
      <c r="N11873" s="3109"/>
      <c r="P11873" s="2659"/>
    </row>
    <row r="11874" spans="12:16" s="3107" customFormat="1">
      <c r="L11874" s="3109"/>
      <c r="M11874" s="3109"/>
      <c r="N11874" s="3109"/>
      <c r="P11874" s="2659"/>
    </row>
    <row r="11875" spans="12:16" s="3107" customFormat="1">
      <c r="L11875" s="3109"/>
      <c r="M11875" s="3109"/>
      <c r="N11875" s="3109"/>
      <c r="P11875" s="2659"/>
    </row>
    <row r="11876" spans="12:16" s="3107" customFormat="1">
      <c r="L11876" s="3109"/>
      <c r="M11876" s="3109"/>
      <c r="N11876" s="3109"/>
      <c r="P11876" s="2659"/>
    </row>
    <row r="11877" spans="12:16" s="3107" customFormat="1">
      <c r="L11877" s="3109"/>
      <c r="M11877" s="3109"/>
      <c r="N11877" s="3109"/>
      <c r="P11877" s="2659"/>
    </row>
    <row r="11878" spans="12:16" s="3107" customFormat="1">
      <c r="L11878" s="3109"/>
      <c r="M11878" s="3109"/>
      <c r="N11878" s="3109"/>
      <c r="P11878" s="2659"/>
    </row>
    <row r="11879" spans="12:16" s="3107" customFormat="1">
      <c r="L11879" s="3109"/>
      <c r="M11879" s="3109"/>
      <c r="N11879" s="3109"/>
      <c r="P11879" s="2659"/>
    </row>
    <row r="11880" spans="12:16" s="3107" customFormat="1">
      <c r="L11880" s="3109"/>
      <c r="M11880" s="3109"/>
      <c r="N11880" s="3109"/>
      <c r="P11880" s="2659"/>
    </row>
    <row r="11881" spans="12:16" s="3107" customFormat="1">
      <c r="L11881" s="3109"/>
      <c r="M11881" s="3109"/>
      <c r="N11881" s="3109"/>
      <c r="P11881" s="2659"/>
    </row>
    <row r="11882" spans="12:16" s="3107" customFormat="1">
      <c r="L11882" s="3109"/>
      <c r="M11882" s="3109"/>
      <c r="N11882" s="3109"/>
      <c r="P11882" s="2659"/>
    </row>
    <row r="11883" spans="12:16" s="3107" customFormat="1">
      <c r="L11883" s="3109"/>
      <c r="M11883" s="3109"/>
      <c r="N11883" s="3109"/>
      <c r="P11883" s="2659"/>
    </row>
    <row r="11884" spans="12:16" s="3107" customFormat="1">
      <c r="L11884" s="3109"/>
      <c r="M11884" s="3109"/>
      <c r="N11884" s="3109"/>
      <c r="P11884" s="2659"/>
    </row>
    <row r="11885" spans="12:16" s="3107" customFormat="1">
      <c r="L11885" s="3109"/>
      <c r="M11885" s="3109"/>
      <c r="N11885" s="3109"/>
      <c r="P11885" s="2659"/>
    </row>
    <row r="11886" spans="12:16" s="3107" customFormat="1">
      <c r="L11886" s="3109"/>
      <c r="M11886" s="3109"/>
      <c r="N11886" s="3109"/>
      <c r="P11886" s="2659"/>
    </row>
    <row r="11887" spans="12:16" s="3107" customFormat="1">
      <c r="L11887" s="3109"/>
      <c r="M11887" s="3109"/>
      <c r="N11887" s="3109"/>
      <c r="P11887" s="2659"/>
    </row>
    <row r="11888" spans="12:16" s="3107" customFormat="1">
      <c r="L11888" s="3109"/>
      <c r="M11888" s="3109"/>
      <c r="N11888" s="3109"/>
      <c r="P11888" s="2659"/>
    </row>
    <row r="11889" spans="12:16" s="3107" customFormat="1">
      <c r="L11889" s="3109"/>
      <c r="M11889" s="3109"/>
      <c r="N11889" s="3109"/>
      <c r="P11889" s="2659"/>
    </row>
    <row r="11890" spans="12:16" s="3107" customFormat="1">
      <c r="L11890" s="3109"/>
      <c r="M11890" s="3109"/>
      <c r="N11890" s="3109"/>
      <c r="P11890" s="2659"/>
    </row>
    <row r="11891" spans="12:16" s="3107" customFormat="1">
      <c r="L11891" s="3109"/>
      <c r="M11891" s="3109"/>
      <c r="N11891" s="3109"/>
      <c r="P11891" s="2659"/>
    </row>
    <row r="11892" spans="12:16" s="3107" customFormat="1">
      <c r="L11892" s="3109"/>
      <c r="M11892" s="3109"/>
      <c r="N11892" s="3109"/>
      <c r="P11892" s="2659"/>
    </row>
    <row r="11893" spans="12:16" s="3107" customFormat="1">
      <c r="L11893" s="3109"/>
      <c r="M11893" s="3109"/>
      <c r="N11893" s="3109"/>
      <c r="P11893" s="2659"/>
    </row>
    <row r="11894" spans="12:16" s="3107" customFormat="1">
      <c r="L11894" s="3109"/>
      <c r="M11894" s="3109"/>
      <c r="N11894" s="3109"/>
      <c r="P11894" s="2659"/>
    </row>
    <row r="11895" spans="12:16" s="3107" customFormat="1">
      <c r="L11895" s="3109"/>
      <c r="M11895" s="3109"/>
      <c r="N11895" s="3109"/>
      <c r="P11895" s="2659"/>
    </row>
    <row r="11896" spans="12:16" s="3107" customFormat="1">
      <c r="L11896" s="3109"/>
      <c r="M11896" s="3109"/>
      <c r="N11896" s="3109"/>
      <c r="P11896" s="2659"/>
    </row>
    <row r="11897" spans="12:16" s="3107" customFormat="1">
      <c r="L11897" s="3109"/>
      <c r="M11897" s="3109"/>
      <c r="N11897" s="3109"/>
      <c r="P11897" s="2659"/>
    </row>
    <row r="11898" spans="12:16" s="3107" customFormat="1">
      <c r="L11898" s="3109"/>
      <c r="M11898" s="3109"/>
      <c r="N11898" s="3109"/>
      <c r="P11898" s="2659"/>
    </row>
    <row r="11899" spans="12:16" s="3107" customFormat="1">
      <c r="L11899" s="3109"/>
      <c r="M11899" s="3109"/>
      <c r="N11899" s="3109"/>
      <c r="P11899" s="2659"/>
    </row>
    <row r="11900" spans="12:16" s="3107" customFormat="1">
      <c r="L11900" s="3109"/>
      <c r="M11900" s="3109"/>
      <c r="N11900" s="3109"/>
      <c r="P11900" s="2659"/>
    </row>
    <row r="11901" spans="12:16" s="3107" customFormat="1">
      <c r="L11901" s="3109"/>
      <c r="M11901" s="3109"/>
      <c r="N11901" s="3109"/>
      <c r="P11901" s="2659"/>
    </row>
    <row r="11902" spans="12:16" s="3107" customFormat="1">
      <c r="L11902" s="3109"/>
      <c r="M11902" s="3109"/>
      <c r="N11902" s="3109"/>
      <c r="P11902" s="2659"/>
    </row>
    <row r="11903" spans="12:16" s="3107" customFormat="1">
      <c r="L11903" s="3109"/>
      <c r="M11903" s="3109"/>
      <c r="N11903" s="3109"/>
      <c r="P11903" s="2659"/>
    </row>
    <row r="11904" spans="12:16" s="3107" customFormat="1">
      <c r="L11904" s="3109"/>
      <c r="M11904" s="3109"/>
      <c r="N11904" s="3109"/>
      <c r="P11904" s="2659"/>
    </row>
    <row r="11905" spans="12:16" s="3107" customFormat="1">
      <c r="L11905" s="3109"/>
      <c r="M11905" s="3109"/>
      <c r="N11905" s="3109"/>
      <c r="P11905" s="2659"/>
    </row>
    <row r="11906" spans="12:16" s="3107" customFormat="1">
      <c r="L11906" s="3109"/>
      <c r="M11906" s="3109"/>
      <c r="N11906" s="3109"/>
      <c r="P11906" s="2659"/>
    </row>
    <row r="11907" spans="12:16" s="3107" customFormat="1">
      <c r="L11907" s="3109"/>
      <c r="M11907" s="3109"/>
      <c r="N11907" s="3109"/>
      <c r="P11907" s="2659"/>
    </row>
    <row r="11908" spans="12:16" s="3107" customFormat="1">
      <c r="L11908" s="3109"/>
      <c r="M11908" s="3109"/>
      <c r="N11908" s="3109"/>
      <c r="P11908" s="2659"/>
    </row>
    <row r="11909" spans="12:16" s="3107" customFormat="1">
      <c r="L11909" s="3109"/>
      <c r="M11909" s="3109"/>
      <c r="N11909" s="3109"/>
      <c r="P11909" s="2659"/>
    </row>
    <row r="11910" spans="12:16" s="3107" customFormat="1">
      <c r="L11910" s="3109"/>
      <c r="M11910" s="3109"/>
      <c r="N11910" s="3109"/>
      <c r="P11910" s="2659"/>
    </row>
    <row r="11911" spans="12:16" s="3107" customFormat="1">
      <c r="L11911" s="3109"/>
      <c r="M11911" s="3109"/>
      <c r="N11911" s="3109"/>
      <c r="P11911" s="2659"/>
    </row>
    <row r="11912" spans="12:16" s="3107" customFormat="1">
      <c r="L11912" s="3109"/>
      <c r="M11912" s="3109"/>
      <c r="N11912" s="3109"/>
      <c r="P11912" s="2659"/>
    </row>
    <row r="11913" spans="12:16" s="3107" customFormat="1">
      <c r="L11913" s="3109"/>
      <c r="M11913" s="3109"/>
      <c r="N11913" s="3109"/>
      <c r="P11913" s="2659"/>
    </row>
    <row r="11914" spans="12:16" s="3107" customFormat="1">
      <c r="L11914" s="3109"/>
      <c r="M11914" s="3109"/>
      <c r="N11914" s="3109"/>
      <c r="P11914" s="2659"/>
    </row>
    <row r="11915" spans="12:16" s="3107" customFormat="1">
      <c r="L11915" s="3109"/>
      <c r="M11915" s="3109"/>
      <c r="N11915" s="3109"/>
      <c r="P11915" s="2659"/>
    </row>
    <row r="11916" spans="12:16" s="3107" customFormat="1">
      <c r="L11916" s="3109"/>
      <c r="M11916" s="3109"/>
      <c r="N11916" s="3109"/>
      <c r="P11916" s="2659"/>
    </row>
    <row r="11917" spans="12:16" s="3107" customFormat="1">
      <c r="L11917" s="3109"/>
      <c r="M11917" s="3109"/>
      <c r="N11917" s="3109"/>
      <c r="P11917" s="2659"/>
    </row>
    <row r="11918" spans="12:16" s="3107" customFormat="1">
      <c r="L11918" s="3109"/>
      <c r="M11918" s="3109"/>
      <c r="N11918" s="3109"/>
      <c r="P11918" s="2659"/>
    </row>
    <row r="11919" spans="12:16" s="3107" customFormat="1">
      <c r="L11919" s="3109"/>
      <c r="M11919" s="3109"/>
      <c r="N11919" s="3109"/>
      <c r="P11919" s="2659"/>
    </row>
    <row r="11920" spans="12:16" s="3107" customFormat="1">
      <c r="L11920" s="3109"/>
      <c r="M11920" s="3109"/>
      <c r="N11920" s="3109"/>
      <c r="P11920" s="2659"/>
    </row>
    <row r="11921" spans="12:16" s="3107" customFormat="1">
      <c r="L11921" s="3109"/>
      <c r="M11921" s="3109"/>
      <c r="N11921" s="3109"/>
      <c r="P11921" s="2659"/>
    </row>
    <row r="11922" spans="12:16" s="3107" customFormat="1">
      <c r="L11922" s="3109"/>
      <c r="M11922" s="3109"/>
      <c r="N11922" s="3109"/>
      <c r="P11922" s="2659"/>
    </row>
    <row r="11923" spans="12:16" s="3107" customFormat="1">
      <c r="L11923" s="3109"/>
      <c r="M11923" s="3109"/>
      <c r="N11923" s="3109"/>
      <c r="P11923" s="2659"/>
    </row>
    <row r="11924" spans="12:16" s="3107" customFormat="1">
      <c r="L11924" s="3109"/>
      <c r="M11924" s="3109"/>
      <c r="N11924" s="3109"/>
      <c r="P11924" s="2659"/>
    </row>
    <row r="11925" spans="12:16" s="3107" customFormat="1">
      <c r="L11925" s="3109"/>
      <c r="M11925" s="3109"/>
      <c r="N11925" s="3109"/>
      <c r="P11925" s="2659"/>
    </row>
    <row r="11926" spans="12:16" s="3107" customFormat="1">
      <c r="L11926" s="3109"/>
      <c r="M11926" s="3109"/>
      <c r="N11926" s="3109"/>
      <c r="P11926" s="2659"/>
    </row>
    <row r="11927" spans="12:16" s="3107" customFormat="1">
      <c r="L11927" s="3109"/>
      <c r="M11927" s="3109"/>
      <c r="N11927" s="3109"/>
      <c r="P11927" s="2659"/>
    </row>
    <row r="11928" spans="12:16" s="3107" customFormat="1">
      <c r="L11928" s="3109"/>
      <c r="M11928" s="3109"/>
      <c r="N11928" s="3109"/>
      <c r="P11928" s="2659"/>
    </row>
    <row r="11929" spans="12:16" s="3107" customFormat="1">
      <c r="L11929" s="3109"/>
      <c r="M11929" s="3109"/>
      <c r="N11929" s="3109"/>
      <c r="P11929" s="2659"/>
    </row>
    <row r="11930" spans="12:16" s="3107" customFormat="1">
      <c r="L11930" s="3109"/>
      <c r="M11930" s="3109"/>
      <c r="N11930" s="3109"/>
      <c r="P11930" s="2659"/>
    </row>
    <row r="11931" spans="12:16" s="3107" customFormat="1">
      <c r="L11931" s="3109"/>
      <c r="M11931" s="3109"/>
      <c r="N11931" s="3109"/>
      <c r="P11931" s="2659"/>
    </row>
    <row r="11932" spans="12:16" s="3107" customFormat="1">
      <c r="L11932" s="3109"/>
      <c r="M11932" s="3109"/>
      <c r="N11932" s="3109"/>
      <c r="P11932" s="2659"/>
    </row>
    <row r="11933" spans="12:16" s="3107" customFormat="1">
      <c r="L11933" s="3109"/>
      <c r="M11933" s="3109"/>
      <c r="N11933" s="3109"/>
      <c r="P11933" s="2659"/>
    </row>
    <row r="11934" spans="12:16" s="3107" customFormat="1">
      <c r="L11934" s="3109"/>
      <c r="M11934" s="3109"/>
      <c r="N11934" s="3109"/>
      <c r="P11934" s="2659"/>
    </row>
    <row r="11935" spans="12:16" s="3107" customFormat="1">
      <c r="L11935" s="3109"/>
      <c r="M11935" s="3109"/>
      <c r="N11935" s="3109"/>
      <c r="P11935" s="2659"/>
    </row>
    <row r="11936" spans="12:16" s="3107" customFormat="1">
      <c r="L11936" s="3109"/>
      <c r="M11936" s="3109"/>
      <c r="N11936" s="3109"/>
      <c r="P11936" s="2659"/>
    </row>
    <row r="11937" spans="12:16" s="3107" customFormat="1">
      <c r="L11937" s="3109"/>
      <c r="M11937" s="3109"/>
      <c r="N11937" s="3109"/>
      <c r="P11937" s="2659"/>
    </row>
    <row r="11938" spans="12:16" s="3107" customFormat="1">
      <c r="L11938" s="3109"/>
      <c r="M11938" s="3109"/>
      <c r="N11938" s="3109"/>
      <c r="P11938" s="2659"/>
    </row>
    <row r="11939" spans="12:16" s="3107" customFormat="1">
      <c r="L11939" s="3109"/>
      <c r="M11939" s="3109"/>
      <c r="N11939" s="3109"/>
      <c r="P11939" s="2659"/>
    </row>
    <row r="11940" spans="12:16" s="3107" customFormat="1">
      <c r="L11940" s="3109"/>
      <c r="M11940" s="3109"/>
      <c r="N11940" s="3109"/>
      <c r="P11940" s="2659"/>
    </row>
    <row r="11941" spans="12:16" s="3107" customFormat="1">
      <c r="L11941" s="3109"/>
      <c r="M11941" s="3109"/>
      <c r="N11941" s="3109"/>
      <c r="P11941" s="2659"/>
    </row>
    <row r="11942" spans="12:16" s="3107" customFormat="1">
      <c r="L11942" s="3109"/>
      <c r="M11942" s="3109"/>
      <c r="N11942" s="3109"/>
      <c r="P11942" s="2659"/>
    </row>
    <row r="11943" spans="12:16" s="3107" customFormat="1">
      <c r="L11943" s="3109"/>
      <c r="M11943" s="3109"/>
      <c r="N11943" s="3109"/>
      <c r="P11943" s="2659"/>
    </row>
    <row r="11944" spans="12:16" s="3107" customFormat="1">
      <c r="L11944" s="3109"/>
      <c r="M11944" s="3109"/>
      <c r="N11944" s="3109"/>
      <c r="P11944" s="2659"/>
    </row>
    <row r="11945" spans="12:16" s="3107" customFormat="1">
      <c r="L11945" s="3109"/>
      <c r="M11945" s="3109"/>
      <c r="N11945" s="3109"/>
      <c r="P11945" s="2659"/>
    </row>
    <row r="11946" spans="12:16" s="3107" customFormat="1">
      <c r="L11946" s="3109"/>
      <c r="M11946" s="3109"/>
      <c r="N11946" s="3109"/>
      <c r="P11946" s="2659"/>
    </row>
    <row r="11947" spans="12:16" s="3107" customFormat="1">
      <c r="L11947" s="3109"/>
      <c r="M11947" s="3109"/>
      <c r="N11947" s="3109"/>
      <c r="P11947" s="2659"/>
    </row>
    <row r="11948" spans="12:16" s="3107" customFormat="1">
      <c r="L11948" s="3109"/>
      <c r="M11948" s="3109"/>
      <c r="N11948" s="3109"/>
      <c r="P11948" s="2659"/>
    </row>
    <row r="11949" spans="12:16" s="3107" customFormat="1">
      <c r="L11949" s="3109"/>
      <c r="M11949" s="3109"/>
      <c r="N11949" s="3109"/>
      <c r="P11949" s="2659"/>
    </row>
    <row r="11950" spans="12:16" s="3107" customFormat="1">
      <c r="L11950" s="3109"/>
      <c r="M11950" s="3109"/>
      <c r="N11950" s="3109"/>
      <c r="P11950" s="2659"/>
    </row>
    <row r="11951" spans="12:16" s="3107" customFormat="1">
      <c r="L11951" s="3109"/>
      <c r="M11951" s="3109"/>
      <c r="N11951" s="3109"/>
      <c r="P11951" s="2659"/>
    </row>
    <row r="11952" spans="12:16" s="3107" customFormat="1">
      <c r="L11952" s="3109"/>
      <c r="M11952" s="3109"/>
      <c r="N11952" s="3109"/>
      <c r="P11952" s="2659"/>
    </row>
    <row r="11953" spans="12:16" s="3107" customFormat="1">
      <c r="L11953" s="3109"/>
      <c r="M11953" s="3109"/>
      <c r="N11953" s="3109"/>
      <c r="P11953" s="2659"/>
    </row>
    <row r="11954" spans="12:16" s="3107" customFormat="1">
      <c r="L11954" s="3109"/>
      <c r="M11954" s="3109"/>
      <c r="N11954" s="3109"/>
      <c r="P11954" s="2659"/>
    </row>
    <row r="11955" spans="12:16" s="3107" customFormat="1">
      <c r="L11955" s="3109"/>
      <c r="M11955" s="3109"/>
      <c r="N11955" s="3109"/>
      <c r="P11955" s="2659"/>
    </row>
    <row r="11956" spans="12:16" s="3107" customFormat="1">
      <c r="L11956" s="3109"/>
      <c r="M11956" s="3109"/>
      <c r="N11956" s="3109"/>
      <c r="P11956" s="2659"/>
    </row>
    <row r="11957" spans="12:16" s="3107" customFormat="1">
      <c r="L11957" s="3109"/>
      <c r="M11957" s="3109"/>
      <c r="N11957" s="3109"/>
      <c r="P11957" s="2659"/>
    </row>
    <row r="11958" spans="12:16" s="3107" customFormat="1">
      <c r="L11958" s="3109"/>
      <c r="M11958" s="3109"/>
      <c r="N11958" s="3109"/>
      <c r="P11958" s="2659"/>
    </row>
    <row r="11959" spans="12:16" s="3107" customFormat="1">
      <c r="L11959" s="3109"/>
      <c r="M11959" s="3109"/>
      <c r="N11959" s="3109"/>
      <c r="P11959" s="2659"/>
    </row>
    <row r="11960" spans="12:16" s="3107" customFormat="1">
      <c r="L11960" s="3109"/>
      <c r="M11960" s="3109"/>
      <c r="N11960" s="3109"/>
      <c r="P11960" s="2659"/>
    </row>
    <row r="11961" spans="12:16" s="3107" customFormat="1">
      <c r="L11961" s="3109"/>
      <c r="M11961" s="3109"/>
      <c r="N11961" s="3109"/>
      <c r="P11961" s="2659"/>
    </row>
    <row r="11962" spans="12:16" s="3107" customFormat="1">
      <c r="L11962" s="3109"/>
      <c r="M11962" s="3109"/>
      <c r="N11962" s="3109"/>
      <c r="P11962" s="2659"/>
    </row>
    <row r="11963" spans="12:16" s="3107" customFormat="1">
      <c r="L11963" s="3109"/>
      <c r="M11963" s="3109"/>
      <c r="N11963" s="3109"/>
      <c r="P11963" s="2659"/>
    </row>
    <row r="11964" spans="12:16" s="3107" customFormat="1">
      <c r="L11964" s="3109"/>
      <c r="M11964" s="3109"/>
      <c r="N11964" s="3109"/>
      <c r="P11964" s="2659"/>
    </row>
    <row r="11965" spans="12:16" s="3107" customFormat="1">
      <c r="L11965" s="3109"/>
      <c r="M11965" s="3109"/>
      <c r="N11965" s="3109"/>
      <c r="P11965" s="2659"/>
    </row>
    <row r="11966" spans="12:16" s="3107" customFormat="1">
      <c r="L11966" s="3109"/>
      <c r="M11966" s="3109"/>
      <c r="N11966" s="3109"/>
      <c r="P11966" s="2659"/>
    </row>
    <row r="11967" spans="12:16" s="3107" customFormat="1">
      <c r="L11967" s="3109"/>
      <c r="M11967" s="3109"/>
      <c r="N11967" s="3109"/>
      <c r="P11967" s="2659"/>
    </row>
    <row r="11968" spans="12:16" s="3107" customFormat="1">
      <c r="L11968" s="3109"/>
      <c r="M11968" s="3109"/>
      <c r="N11968" s="3109"/>
      <c r="P11968" s="2659"/>
    </row>
    <row r="11969" spans="12:16" s="3107" customFormat="1">
      <c r="L11969" s="3109"/>
      <c r="M11969" s="3109"/>
      <c r="N11969" s="3109"/>
      <c r="P11969" s="2659"/>
    </row>
    <row r="11970" spans="12:16" s="3107" customFormat="1">
      <c r="L11970" s="3109"/>
      <c r="M11970" s="3109"/>
      <c r="N11970" s="3109"/>
      <c r="P11970" s="2659"/>
    </row>
    <row r="11971" spans="12:16" s="3107" customFormat="1">
      <c r="L11971" s="3109"/>
      <c r="M11971" s="3109"/>
      <c r="N11971" s="3109"/>
      <c r="P11971" s="2659"/>
    </row>
    <row r="11972" spans="12:16" s="3107" customFormat="1">
      <c r="L11972" s="3109"/>
      <c r="M11972" s="3109"/>
      <c r="N11972" s="3109"/>
      <c r="P11972" s="2659"/>
    </row>
    <row r="11973" spans="12:16" s="3107" customFormat="1">
      <c r="L11973" s="3109"/>
      <c r="M11973" s="3109"/>
      <c r="N11973" s="3109"/>
      <c r="P11973" s="2659"/>
    </row>
    <row r="11974" spans="12:16" s="3107" customFormat="1">
      <c r="L11974" s="3109"/>
      <c r="M11974" s="3109"/>
      <c r="N11974" s="3109"/>
      <c r="P11974" s="2659"/>
    </row>
    <row r="11975" spans="12:16" s="3107" customFormat="1">
      <c r="L11975" s="3109"/>
      <c r="M11975" s="3109"/>
      <c r="N11975" s="3109"/>
      <c r="P11975" s="2659"/>
    </row>
    <row r="11976" spans="12:16" s="3107" customFormat="1">
      <c r="L11976" s="3109"/>
      <c r="M11976" s="3109"/>
      <c r="N11976" s="3109"/>
      <c r="P11976" s="2659"/>
    </row>
    <row r="11977" spans="12:16" s="3107" customFormat="1">
      <c r="L11977" s="3109"/>
      <c r="M11977" s="3109"/>
      <c r="N11977" s="3109"/>
      <c r="P11977" s="2659"/>
    </row>
    <row r="11978" spans="12:16" s="3107" customFormat="1">
      <c r="L11978" s="3109"/>
      <c r="M11978" s="3109"/>
      <c r="N11978" s="3109"/>
      <c r="P11978" s="2659"/>
    </row>
    <row r="11979" spans="12:16" s="3107" customFormat="1">
      <c r="L11979" s="3109"/>
      <c r="M11979" s="3109"/>
      <c r="N11979" s="3109"/>
      <c r="P11979" s="2659"/>
    </row>
    <row r="11980" spans="12:16" s="3107" customFormat="1">
      <c r="L11980" s="3109"/>
      <c r="M11980" s="3109"/>
      <c r="N11980" s="3109"/>
      <c r="P11980" s="2659"/>
    </row>
    <row r="11981" spans="12:16" s="3107" customFormat="1">
      <c r="L11981" s="3109"/>
      <c r="M11981" s="3109"/>
      <c r="N11981" s="3109"/>
      <c r="P11981" s="2659"/>
    </row>
    <row r="11982" spans="12:16" s="3107" customFormat="1">
      <c r="L11982" s="3109"/>
      <c r="M11982" s="3109"/>
      <c r="N11982" s="3109"/>
      <c r="P11982" s="2659"/>
    </row>
    <row r="11983" spans="12:16" s="3107" customFormat="1">
      <c r="L11983" s="3109"/>
      <c r="M11983" s="3109"/>
      <c r="N11983" s="3109"/>
      <c r="P11983" s="2659"/>
    </row>
    <row r="11984" spans="12:16" s="3107" customFormat="1">
      <c r="L11984" s="3109"/>
      <c r="M11984" s="3109"/>
      <c r="N11984" s="3109"/>
      <c r="P11984" s="2659"/>
    </row>
    <row r="11985" spans="12:16" s="3107" customFormat="1">
      <c r="L11985" s="3109"/>
      <c r="M11985" s="3109"/>
      <c r="N11985" s="3109"/>
      <c r="P11985" s="2659"/>
    </row>
    <row r="11986" spans="12:16" s="3107" customFormat="1">
      <c r="L11986" s="3109"/>
      <c r="M11986" s="3109"/>
      <c r="N11986" s="3109"/>
      <c r="P11986" s="2659"/>
    </row>
    <row r="11987" spans="12:16" s="3107" customFormat="1">
      <c r="L11987" s="3109"/>
      <c r="M11987" s="3109"/>
      <c r="N11987" s="3109"/>
      <c r="P11987" s="2659"/>
    </row>
    <row r="11988" spans="12:16" s="3107" customFormat="1">
      <c r="L11988" s="3109"/>
      <c r="M11988" s="3109"/>
      <c r="N11988" s="3109"/>
      <c r="P11988" s="2659"/>
    </row>
    <row r="11989" spans="12:16" s="3107" customFormat="1">
      <c r="L11989" s="3109"/>
      <c r="M11989" s="3109"/>
      <c r="N11989" s="3109"/>
      <c r="P11989" s="2659"/>
    </row>
    <row r="11990" spans="12:16" s="3107" customFormat="1">
      <c r="L11990" s="3109"/>
      <c r="M11990" s="3109"/>
      <c r="N11990" s="3109"/>
      <c r="P11990" s="2659"/>
    </row>
    <row r="11991" spans="12:16" s="3107" customFormat="1">
      <c r="L11991" s="3109"/>
      <c r="M11991" s="3109"/>
      <c r="N11991" s="3109"/>
      <c r="P11991" s="2659"/>
    </row>
    <row r="11992" spans="12:16" s="3107" customFormat="1">
      <c r="L11992" s="3109"/>
      <c r="M11992" s="3109"/>
      <c r="N11992" s="3109"/>
      <c r="P11992" s="2659"/>
    </row>
    <row r="11993" spans="12:16" s="3107" customFormat="1">
      <c r="L11993" s="3109"/>
      <c r="M11993" s="3109"/>
      <c r="N11993" s="3109"/>
      <c r="P11993" s="2659"/>
    </row>
    <row r="11994" spans="12:16" s="3107" customFormat="1">
      <c r="L11994" s="3109"/>
      <c r="M11994" s="3109"/>
      <c r="N11994" s="3109"/>
      <c r="P11994" s="2659"/>
    </row>
    <row r="11995" spans="12:16" s="3107" customFormat="1">
      <c r="L11995" s="3109"/>
      <c r="M11995" s="3109"/>
      <c r="N11995" s="3109"/>
      <c r="P11995" s="2659"/>
    </row>
    <row r="11996" spans="12:16" s="3107" customFormat="1">
      <c r="L11996" s="3109"/>
      <c r="M11996" s="3109"/>
      <c r="N11996" s="3109"/>
      <c r="P11996" s="2659"/>
    </row>
    <row r="11997" spans="12:16" s="3107" customFormat="1">
      <c r="L11997" s="3109"/>
      <c r="M11997" s="3109"/>
      <c r="N11997" s="3109"/>
      <c r="P11997" s="2659"/>
    </row>
    <row r="11998" spans="12:16" s="3107" customFormat="1">
      <c r="L11998" s="3109"/>
      <c r="M11998" s="3109"/>
      <c r="N11998" s="3109"/>
      <c r="P11998" s="2659"/>
    </row>
    <row r="11999" spans="12:16" s="3107" customFormat="1">
      <c r="L11999" s="3109"/>
      <c r="M11999" s="3109"/>
      <c r="N11999" s="3109"/>
      <c r="P11999" s="2659"/>
    </row>
    <row r="12000" spans="12:16" s="3107" customFormat="1">
      <c r="L12000" s="3109"/>
      <c r="M12000" s="3109"/>
      <c r="N12000" s="3109"/>
      <c r="P12000" s="2659"/>
    </row>
    <row r="12001" spans="12:16" s="3107" customFormat="1">
      <c r="L12001" s="3109"/>
      <c r="M12001" s="3109"/>
      <c r="N12001" s="3109"/>
      <c r="P12001" s="2659"/>
    </row>
    <row r="12002" spans="12:16" s="3107" customFormat="1">
      <c r="L12002" s="3109"/>
      <c r="M12002" s="3109"/>
      <c r="N12002" s="3109"/>
      <c r="P12002" s="2659"/>
    </row>
    <row r="12003" spans="12:16" s="3107" customFormat="1">
      <c r="L12003" s="3109"/>
      <c r="M12003" s="3109"/>
      <c r="N12003" s="3109"/>
      <c r="P12003" s="2659"/>
    </row>
    <row r="12004" spans="12:16" s="3107" customFormat="1">
      <c r="L12004" s="3109"/>
      <c r="M12004" s="3109"/>
      <c r="N12004" s="3109"/>
      <c r="P12004" s="2659"/>
    </row>
    <row r="12005" spans="12:16" s="3107" customFormat="1">
      <c r="L12005" s="3109"/>
      <c r="M12005" s="3109"/>
      <c r="N12005" s="3109"/>
      <c r="P12005" s="2659"/>
    </row>
    <row r="12006" spans="12:16" s="3107" customFormat="1">
      <c r="L12006" s="3109"/>
      <c r="M12006" s="3109"/>
      <c r="N12006" s="3109"/>
      <c r="P12006" s="2659"/>
    </row>
    <row r="12007" spans="12:16" s="3107" customFormat="1">
      <c r="L12007" s="3109"/>
      <c r="M12007" s="3109"/>
      <c r="N12007" s="3109"/>
      <c r="P12007" s="2659"/>
    </row>
    <row r="12008" spans="12:16" s="3107" customFormat="1">
      <c r="L12008" s="3109"/>
      <c r="M12008" s="3109"/>
      <c r="N12008" s="3109"/>
      <c r="P12008" s="2659"/>
    </row>
    <row r="12009" spans="12:16" s="3107" customFormat="1">
      <c r="L12009" s="3109"/>
      <c r="M12009" s="3109"/>
      <c r="N12009" s="3109"/>
      <c r="P12009" s="2659"/>
    </row>
    <row r="12010" spans="12:16" s="3107" customFormat="1">
      <c r="L12010" s="3109"/>
      <c r="M12010" s="3109"/>
      <c r="N12010" s="3109"/>
      <c r="P12010" s="2659"/>
    </row>
    <row r="12011" spans="12:16" s="3107" customFormat="1">
      <c r="L12011" s="3109"/>
      <c r="M12011" s="3109"/>
      <c r="N12011" s="3109"/>
      <c r="P12011" s="2659"/>
    </row>
    <row r="12012" spans="12:16" s="3107" customFormat="1">
      <c r="L12012" s="3109"/>
      <c r="M12012" s="3109"/>
      <c r="N12012" s="3109"/>
      <c r="P12012" s="2659"/>
    </row>
    <row r="12013" spans="12:16" s="3107" customFormat="1">
      <c r="L12013" s="3109"/>
      <c r="M12013" s="3109"/>
      <c r="N12013" s="3109"/>
      <c r="P12013" s="2659"/>
    </row>
    <row r="12014" spans="12:16" s="3107" customFormat="1">
      <c r="L12014" s="3109"/>
      <c r="M12014" s="3109"/>
      <c r="N12014" s="3109"/>
      <c r="P12014" s="2659"/>
    </row>
    <row r="12015" spans="12:16" s="3107" customFormat="1">
      <c r="L12015" s="3109"/>
      <c r="M12015" s="3109"/>
      <c r="N12015" s="3109"/>
      <c r="P12015" s="2659"/>
    </row>
    <row r="12016" spans="12:16" s="3107" customFormat="1">
      <c r="L12016" s="3109"/>
      <c r="M12016" s="3109"/>
      <c r="N12016" s="3109"/>
      <c r="P12016" s="2659"/>
    </row>
    <row r="12017" spans="12:16" s="3107" customFormat="1">
      <c r="L12017" s="3109"/>
      <c r="M12017" s="3109"/>
      <c r="N12017" s="3109"/>
      <c r="P12017" s="2659"/>
    </row>
    <row r="12018" spans="12:16" s="3107" customFormat="1">
      <c r="L12018" s="3109"/>
      <c r="M12018" s="3109"/>
      <c r="N12018" s="3109"/>
      <c r="P12018" s="2659"/>
    </row>
    <row r="12019" spans="12:16" s="3107" customFormat="1">
      <c r="L12019" s="3109"/>
      <c r="M12019" s="3109"/>
      <c r="N12019" s="3109"/>
      <c r="P12019" s="2659"/>
    </row>
    <row r="12020" spans="12:16" s="3107" customFormat="1">
      <c r="L12020" s="3109"/>
      <c r="M12020" s="3109"/>
      <c r="N12020" s="3109"/>
      <c r="P12020" s="2659"/>
    </row>
    <row r="12021" spans="12:16" s="3107" customFormat="1">
      <c r="L12021" s="3109"/>
      <c r="M12021" s="3109"/>
      <c r="N12021" s="3109"/>
      <c r="P12021" s="2659"/>
    </row>
    <row r="12022" spans="12:16" s="3107" customFormat="1">
      <c r="L12022" s="3109"/>
      <c r="M12022" s="3109"/>
      <c r="N12022" s="3109"/>
      <c r="P12022" s="2659"/>
    </row>
    <row r="12023" spans="12:16" s="3107" customFormat="1">
      <c r="L12023" s="3109"/>
      <c r="M12023" s="3109"/>
      <c r="N12023" s="3109"/>
      <c r="P12023" s="2659"/>
    </row>
    <row r="12024" spans="12:16" s="3107" customFormat="1">
      <c r="L12024" s="3109"/>
      <c r="M12024" s="3109"/>
      <c r="N12024" s="3109"/>
      <c r="P12024" s="2659"/>
    </row>
    <row r="12025" spans="12:16" s="3107" customFormat="1">
      <c r="L12025" s="3109"/>
      <c r="M12025" s="3109"/>
      <c r="N12025" s="3109"/>
      <c r="P12025" s="2659"/>
    </row>
    <row r="12026" spans="12:16" s="3107" customFormat="1">
      <c r="L12026" s="3109"/>
      <c r="M12026" s="3109"/>
      <c r="N12026" s="3109"/>
      <c r="P12026" s="2659"/>
    </row>
    <row r="12027" spans="12:16" s="3107" customFormat="1">
      <c r="L12027" s="3109"/>
      <c r="M12027" s="3109"/>
      <c r="N12027" s="3109"/>
      <c r="P12027" s="2659"/>
    </row>
    <row r="12028" spans="12:16" s="3107" customFormat="1">
      <c r="L12028" s="3109"/>
      <c r="M12028" s="3109"/>
      <c r="N12028" s="3109"/>
      <c r="P12028" s="2659"/>
    </row>
    <row r="12029" spans="12:16" s="3107" customFormat="1">
      <c r="L12029" s="3109"/>
      <c r="M12029" s="3109"/>
      <c r="N12029" s="3109"/>
      <c r="P12029" s="2659"/>
    </row>
    <row r="12030" spans="12:16" s="3107" customFormat="1">
      <c r="L12030" s="3109"/>
      <c r="M12030" s="3109"/>
      <c r="N12030" s="3109"/>
      <c r="P12030" s="2659"/>
    </row>
    <row r="12031" spans="12:16" s="3107" customFormat="1">
      <c r="L12031" s="3109"/>
      <c r="M12031" s="3109"/>
      <c r="N12031" s="3109"/>
      <c r="P12031" s="2659"/>
    </row>
    <row r="12032" spans="12:16" s="3107" customFormat="1">
      <c r="L12032" s="3109"/>
      <c r="M12032" s="3109"/>
      <c r="N12032" s="3109"/>
      <c r="P12032" s="2659"/>
    </row>
    <row r="12033" spans="12:16" s="3107" customFormat="1">
      <c r="L12033" s="3109"/>
      <c r="M12033" s="3109"/>
      <c r="N12033" s="3109"/>
      <c r="P12033" s="2659"/>
    </row>
    <row r="12034" spans="12:16" s="3107" customFormat="1">
      <c r="L12034" s="3109"/>
      <c r="M12034" s="3109"/>
      <c r="N12034" s="3109"/>
      <c r="P12034" s="2659"/>
    </row>
    <row r="12035" spans="12:16" s="3107" customFormat="1">
      <c r="L12035" s="3109"/>
      <c r="M12035" s="3109"/>
      <c r="N12035" s="3109"/>
      <c r="P12035" s="2659"/>
    </row>
    <row r="12036" spans="12:16" s="3107" customFormat="1">
      <c r="L12036" s="3109"/>
      <c r="M12036" s="3109"/>
      <c r="N12036" s="3109"/>
      <c r="P12036" s="2659"/>
    </row>
    <row r="12037" spans="12:16" s="3107" customFormat="1">
      <c r="L12037" s="3109"/>
      <c r="M12037" s="3109"/>
      <c r="N12037" s="3109"/>
      <c r="P12037" s="2659"/>
    </row>
    <row r="12038" spans="12:16" s="3107" customFormat="1">
      <c r="L12038" s="3109"/>
      <c r="M12038" s="3109"/>
      <c r="N12038" s="3109"/>
      <c r="P12038" s="2659"/>
    </row>
    <row r="12039" spans="12:16" s="3107" customFormat="1">
      <c r="L12039" s="3109"/>
      <c r="M12039" s="3109"/>
      <c r="N12039" s="3109"/>
      <c r="P12039" s="2659"/>
    </row>
    <row r="12040" spans="12:16" s="3107" customFormat="1">
      <c r="L12040" s="3109"/>
      <c r="M12040" s="3109"/>
      <c r="N12040" s="3109"/>
      <c r="P12040" s="2659"/>
    </row>
    <row r="12041" spans="12:16" s="3107" customFormat="1">
      <c r="L12041" s="3109"/>
      <c r="M12041" s="3109"/>
      <c r="N12041" s="3109"/>
      <c r="P12041" s="2659"/>
    </row>
    <row r="12042" spans="12:16" s="3107" customFormat="1">
      <c r="L12042" s="3109"/>
      <c r="M12042" s="3109"/>
      <c r="N12042" s="3109"/>
      <c r="P12042" s="2659"/>
    </row>
    <row r="12043" spans="12:16" s="3107" customFormat="1">
      <c r="L12043" s="3109"/>
      <c r="M12043" s="3109"/>
      <c r="N12043" s="3109"/>
      <c r="P12043" s="2659"/>
    </row>
    <row r="12044" spans="12:16" s="3107" customFormat="1">
      <c r="L12044" s="3109"/>
      <c r="M12044" s="3109"/>
      <c r="N12044" s="3109"/>
      <c r="P12044" s="2659"/>
    </row>
    <row r="12045" spans="12:16" s="3107" customFormat="1">
      <c r="L12045" s="3109"/>
      <c r="M12045" s="3109"/>
      <c r="N12045" s="3109"/>
      <c r="P12045" s="2659"/>
    </row>
    <row r="12046" spans="12:16" s="3107" customFormat="1">
      <c r="L12046" s="3109"/>
      <c r="M12046" s="3109"/>
      <c r="N12046" s="3109"/>
      <c r="P12046" s="2659"/>
    </row>
    <row r="12047" spans="12:16" s="3107" customFormat="1">
      <c r="L12047" s="3109"/>
      <c r="M12047" s="3109"/>
      <c r="N12047" s="3109"/>
      <c r="P12047" s="2659"/>
    </row>
    <row r="12048" spans="12:16" s="3107" customFormat="1">
      <c r="L12048" s="3109"/>
      <c r="M12048" s="3109"/>
      <c r="N12048" s="3109"/>
      <c r="P12048" s="2659"/>
    </row>
    <row r="12049" spans="12:16" s="3107" customFormat="1">
      <c r="L12049" s="3109"/>
      <c r="M12049" s="3109"/>
      <c r="N12049" s="3109"/>
      <c r="P12049" s="2659"/>
    </row>
    <row r="12050" spans="12:16" s="3107" customFormat="1">
      <c r="L12050" s="3109"/>
      <c r="M12050" s="3109"/>
      <c r="N12050" s="3109"/>
      <c r="P12050" s="2659"/>
    </row>
    <row r="12051" spans="12:16" s="3107" customFormat="1">
      <c r="L12051" s="3109"/>
      <c r="M12051" s="3109"/>
      <c r="N12051" s="3109"/>
      <c r="P12051" s="2659"/>
    </row>
    <row r="12052" spans="12:16" s="3107" customFormat="1">
      <c r="L12052" s="3109"/>
      <c r="M12052" s="3109"/>
      <c r="N12052" s="3109"/>
      <c r="P12052" s="2659"/>
    </row>
    <row r="12053" spans="12:16" s="3107" customFormat="1">
      <c r="L12053" s="3109"/>
      <c r="M12053" s="3109"/>
      <c r="N12053" s="3109"/>
      <c r="P12053" s="2659"/>
    </row>
    <row r="12054" spans="12:16" s="3107" customFormat="1">
      <c r="L12054" s="3109"/>
      <c r="M12054" s="3109"/>
      <c r="N12054" s="3109"/>
      <c r="P12054" s="2659"/>
    </row>
    <row r="12055" spans="12:16" s="3107" customFormat="1">
      <c r="L12055" s="3109"/>
      <c r="M12055" s="3109"/>
      <c r="N12055" s="3109"/>
      <c r="P12055" s="2659"/>
    </row>
    <row r="12056" spans="12:16" s="3107" customFormat="1">
      <c r="L12056" s="3109"/>
      <c r="M12056" s="3109"/>
      <c r="N12056" s="3109"/>
      <c r="P12056" s="2659"/>
    </row>
    <row r="12057" spans="12:16" s="3107" customFormat="1">
      <c r="L12057" s="3109"/>
      <c r="M12057" s="3109"/>
      <c r="N12057" s="3109"/>
      <c r="P12057" s="2659"/>
    </row>
    <row r="12058" spans="12:16" s="3107" customFormat="1">
      <c r="L12058" s="3109"/>
      <c r="M12058" s="3109"/>
      <c r="N12058" s="3109"/>
      <c r="P12058" s="2659"/>
    </row>
    <row r="12059" spans="12:16" s="3107" customFormat="1">
      <c r="L12059" s="3109"/>
      <c r="M12059" s="3109"/>
      <c r="N12059" s="3109"/>
      <c r="P12059" s="2659"/>
    </row>
    <row r="12060" spans="12:16" s="3107" customFormat="1">
      <c r="L12060" s="3109"/>
      <c r="M12060" s="3109"/>
      <c r="N12060" s="3109"/>
      <c r="P12060" s="2659"/>
    </row>
    <row r="12061" spans="12:16" s="3107" customFormat="1">
      <c r="L12061" s="3109"/>
      <c r="M12061" s="3109"/>
      <c r="N12061" s="3109"/>
      <c r="P12061" s="2659"/>
    </row>
    <row r="12062" spans="12:16" s="3107" customFormat="1">
      <c r="L12062" s="3109"/>
      <c r="M12062" s="3109"/>
      <c r="N12062" s="3109"/>
      <c r="P12062" s="2659"/>
    </row>
    <row r="12063" spans="12:16" s="3107" customFormat="1">
      <c r="L12063" s="3109"/>
      <c r="M12063" s="3109"/>
      <c r="N12063" s="3109"/>
      <c r="P12063" s="2659"/>
    </row>
    <row r="12064" spans="12:16" s="3107" customFormat="1">
      <c r="L12064" s="3109"/>
      <c r="M12064" s="3109"/>
      <c r="N12064" s="3109"/>
      <c r="P12064" s="2659"/>
    </row>
    <row r="12065" spans="12:16" s="3107" customFormat="1">
      <c r="L12065" s="3109"/>
      <c r="M12065" s="3109"/>
      <c r="N12065" s="3109"/>
      <c r="P12065" s="2659"/>
    </row>
    <row r="12066" spans="12:16" s="3107" customFormat="1">
      <c r="L12066" s="3109"/>
      <c r="M12066" s="3109"/>
      <c r="N12066" s="3109"/>
      <c r="P12066" s="2659"/>
    </row>
    <row r="12067" spans="12:16" s="3107" customFormat="1">
      <c r="L12067" s="3109"/>
      <c r="M12067" s="3109"/>
      <c r="N12067" s="3109"/>
      <c r="P12067" s="2659"/>
    </row>
    <row r="12068" spans="12:16" s="3107" customFormat="1">
      <c r="L12068" s="3109"/>
      <c r="M12068" s="3109"/>
      <c r="N12068" s="3109"/>
      <c r="P12068" s="2659"/>
    </row>
    <row r="12069" spans="12:16" s="3107" customFormat="1">
      <c r="L12069" s="3109"/>
      <c r="M12069" s="3109"/>
      <c r="N12069" s="3109"/>
      <c r="P12069" s="2659"/>
    </row>
    <row r="12070" spans="12:16" s="3107" customFormat="1">
      <c r="L12070" s="3109"/>
      <c r="M12070" s="3109"/>
      <c r="N12070" s="3109"/>
      <c r="P12070" s="2659"/>
    </row>
    <row r="12071" spans="12:16" s="3107" customFormat="1">
      <c r="L12071" s="3109"/>
      <c r="M12071" s="3109"/>
      <c r="N12071" s="3109"/>
      <c r="P12071" s="2659"/>
    </row>
    <row r="12072" spans="12:16" s="3107" customFormat="1">
      <c r="L12072" s="3109"/>
      <c r="M12072" s="3109"/>
      <c r="N12072" s="3109"/>
      <c r="P12072" s="2659"/>
    </row>
    <row r="12073" spans="12:16" s="3107" customFormat="1">
      <c r="L12073" s="3109"/>
      <c r="M12073" s="3109"/>
      <c r="N12073" s="3109"/>
      <c r="P12073" s="2659"/>
    </row>
    <row r="12074" spans="12:16" s="3107" customFormat="1">
      <c r="L12074" s="3109"/>
      <c r="M12074" s="3109"/>
      <c r="N12074" s="3109"/>
      <c r="P12074" s="2659"/>
    </row>
    <row r="12075" spans="12:16" s="3107" customFormat="1">
      <c r="L12075" s="3109"/>
      <c r="M12075" s="3109"/>
      <c r="N12075" s="3109"/>
      <c r="P12075" s="2659"/>
    </row>
    <row r="12076" spans="12:16" s="3107" customFormat="1">
      <c r="L12076" s="3109"/>
      <c r="M12076" s="3109"/>
      <c r="N12076" s="3109"/>
      <c r="P12076" s="2659"/>
    </row>
    <row r="12077" spans="12:16" s="3107" customFormat="1">
      <c r="L12077" s="3109"/>
      <c r="M12077" s="3109"/>
      <c r="N12077" s="3109"/>
      <c r="P12077" s="2659"/>
    </row>
    <row r="12078" spans="12:16" s="3107" customFormat="1">
      <c r="L12078" s="3109"/>
      <c r="M12078" s="3109"/>
      <c r="N12078" s="3109"/>
      <c r="P12078" s="2659"/>
    </row>
    <row r="12079" spans="12:16" s="3107" customFormat="1">
      <c r="L12079" s="3109"/>
      <c r="M12079" s="3109"/>
      <c r="N12079" s="3109"/>
      <c r="P12079" s="2659"/>
    </row>
    <row r="12080" spans="12:16" s="3107" customFormat="1">
      <c r="L12080" s="3109"/>
      <c r="M12080" s="3109"/>
      <c r="N12080" s="3109"/>
      <c r="P12080" s="2659"/>
    </row>
    <row r="12081" spans="12:16" s="3107" customFormat="1">
      <c r="L12081" s="3109"/>
      <c r="M12081" s="3109"/>
      <c r="N12081" s="3109"/>
      <c r="P12081" s="2659"/>
    </row>
    <row r="12082" spans="12:16" s="3107" customFormat="1">
      <c r="L12082" s="3109"/>
      <c r="M12082" s="3109"/>
      <c r="N12082" s="3109"/>
      <c r="P12082" s="2659"/>
    </row>
    <row r="12083" spans="12:16" s="3107" customFormat="1">
      <c r="L12083" s="3109"/>
      <c r="M12083" s="3109"/>
      <c r="N12083" s="3109"/>
      <c r="P12083" s="2659"/>
    </row>
    <row r="12084" spans="12:16" s="3107" customFormat="1">
      <c r="L12084" s="3109"/>
      <c r="M12084" s="3109"/>
      <c r="N12084" s="3109"/>
      <c r="P12084" s="2659"/>
    </row>
    <row r="12085" spans="12:16" s="3107" customFormat="1">
      <c r="L12085" s="3109"/>
      <c r="M12085" s="3109"/>
      <c r="N12085" s="3109"/>
      <c r="P12085" s="2659"/>
    </row>
    <row r="12086" spans="12:16" s="3107" customFormat="1">
      <c r="L12086" s="3109"/>
      <c r="M12086" s="3109"/>
      <c r="N12086" s="3109"/>
      <c r="P12086" s="2659"/>
    </row>
    <row r="12087" spans="12:16" s="3107" customFormat="1">
      <c r="L12087" s="3109"/>
      <c r="M12087" s="3109"/>
      <c r="N12087" s="3109"/>
      <c r="P12087" s="2659"/>
    </row>
    <row r="12088" spans="12:16" s="3107" customFormat="1">
      <c r="L12088" s="3109"/>
      <c r="M12088" s="3109"/>
      <c r="N12088" s="3109"/>
      <c r="P12088" s="2659"/>
    </row>
    <row r="12089" spans="12:16" s="3107" customFormat="1">
      <c r="L12089" s="3109"/>
      <c r="M12089" s="3109"/>
      <c r="N12089" s="3109"/>
      <c r="P12089" s="2659"/>
    </row>
    <row r="12090" spans="12:16" s="3107" customFormat="1">
      <c r="L12090" s="3109"/>
      <c r="M12090" s="3109"/>
      <c r="N12090" s="3109"/>
      <c r="P12090" s="2659"/>
    </row>
    <row r="12091" spans="12:16" s="3107" customFormat="1">
      <c r="L12091" s="3109"/>
      <c r="M12091" s="3109"/>
      <c r="N12091" s="3109"/>
      <c r="P12091" s="2659"/>
    </row>
    <row r="12092" spans="12:16" s="3107" customFormat="1">
      <c r="L12092" s="3109"/>
      <c r="M12092" s="3109"/>
      <c r="N12092" s="3109"/>
      <c r="P12092" s="2659"/>
    </row>
    <row r="12093" spans="12:16" s="3107" customFormat="1">
      <c r="L12093" s="3109"/>
      <c r="M12093" s="3109"/>
      <c r="N12093" s="3109"/>
      <c r="P12093" s="2659"/>
    </row>
    <row r="12094" spans="12:16" s="3107" customFormat="1">
      <c r="L12094" s="3109"/>
      <c r="M12094" s="3109"/>
      <c r="N12094" s="3109"/>
      <c r="P12094" s="2659"/>
    </row>
    <row r="12095" spans="12:16" s="3107" customFormat="1">
      <c r="L12095" s="3109"/>
      <c r="M12095" s="3109"/>
      <c r="N12095" s="3109"/>
      <c r="P12095" s="2659"/>
    </row>
    <row r="12096" spans="12:16" s="3107" customFormat="1">
      <c r="L12096" s="3109"/>
      <c r="M12096" s="3109"/>
      <c r="N12096" s="3109"/>
      <c r="P12096" s="2659"/>
    </row>
    <row r="12097" spans="12:16" s="3107" customFormat="1">
      <c r="L12097" s="3109"/>
      <c r="M12097" s="3109"/>
      <c r="N12097" s="3109"/>
      <c r="P12097" s="2659"/>
    </row>
    <row r="12098" spans="12:16" s="3107" customFormat="1">
      <c r="L12098" s="3109"/>
      <c r="M12098" s="3109"/>
      <c r="N12098" s="3109"/>
      <c r="P12098" s="2659"/>
    </row>
    <row r="12099" spans="12:16" s="3107" customFormat="1">
      <c r="L12099" s="3109"/>
      <c r="M12099" s="3109"/>
      <c r="N12099" s="3109"/>
      <c r="P12099" s="2659"/>
    </row>
    <row r="12100" spans="12:16" s="3107" customFormat="1">
      <c r="L12100" s="3109"/>
      <c r="M12100" s="3109"/>
      <c r="N12100" s="3109"/>
      <c r="P12100" s="2659"/>
    </row>
    <row r="12101" spans="12:16" s="3107" customFormat="1">
      <c r="L12101" s="3109"/>
      <c r="M12101" s="3109"/>
      <c r="N12101" s="3109"/>
      <c r="P12101" s="2659"/>
    </row>
    <row r="12102" spans="12:16" s="3107" customFormat="1">
      <c r="L12102" s="3109"/>
      <c r="M12102" s="3109"/>
      <c r="N12102" s="3109"/>
      <c r="P12102" s="2659"/>
    </row>
    <row r="12103" spans="12:16" s="3107" customFormat="1">
      <c r="L12103" s="3109"/>
      <c r="M12103" s="3109"/>
      <c r="N12103" s="3109"/>
      <c r="P12103" s="2659"/>
    </row>
    <row r="12104" spans="12:16" s="3107" customFormat="1">
      <c r="L12104" s="3109"/>
      <c r="M12104" s="3109"/>
      <c r="N12104" s="3109"/>
      <c r="P12104" s="2659"/>
    </row>
    <row r="12105" spans="12:16" s="3107" customFormat="1">
      <c r="L12105" s="3109"/>
      <c r="M12105" s="3109"/>
      <c r="N12105" s="3109"/>
      <c r="P12105" s="2659"/>
    </row>
    <row r="12106" spans="12:16" s="3107" customFormat="1">
      <c r="L12106" s="3109"/>
      <c r="M12106" s="3109"/>
      <c r="N12106" s="3109"/>
      <c r="P12106" s="2659"/>
    </row>
    <row r="12107" spans="12:16" s="3107" customFormat="1">
      <c r="L12107" s="3109"/>
      <c r="M12107" s="3109"/>
      <c r="N12107" s="3109"/>
      <c r="P12107" s="2659"/>
    </row>
    <row r="12108" spans="12:16" s="3107" customFormat="1">
      <c r="L12108" s="3109"/>
      <c r="M12108" s="3109"/>
      <c r="N12108" s="3109"/>
      <c r="P12108" s="2659"/>
    </row>
    <row r="12109" spans="12:16" s="3107" customFormat="1">
      <c r="L12109" s="3109"/>
      <c r="M12109" s="3109"/>
      <c r="N12109" s="3109"/>
      <c r="P12109" s="2659"/>
    </row>
    <row r="12110" spans="12:16" s="3107" customFormat="1">
      <c r="L12110" s="3109"/>
      <c r="M12110" s="3109"/>
      <c r="N12110" s="3109"/>
      <c r="P12110" s="2659"/>
    </row>
    <row r="12111" spans="12:16" s="3107" customFormat="1">
      <c r="L12111" s="3109"/>
      <c r="M12111" s="3109"/>
      <c r="N12111" s="3109"/>
      <c r="P12111" s="2659"/>
    </row>
    <row r="12112" spans="12:16" s="3107" customFormat="1">
      <c r="L12112" s="3109"/>
      <c r="M12112" s="3109"/>
      <c r="N12112" s="3109"/>
      <c r="P12112" s="2659"/>
    </row>
    <row r="12113" spans="12:16" s="3107" customFormat="1">
      <c r="L12113" s="3109"/>
      <c r="M12113" s="3109"/>
      <c r="N12113" s="3109"/>
      <c r="P12113" s="2659"/>
    </row>
    <row r="12114" spans="12:16" s="3107" customFormat="1">
      <c r="L12114" s="3109"/>
      <c r="M12114" s="3109"/>
      <c r="N12114" s="3109"/>
      <c r="P12114" s="2659"/>
    </row>
    <row r="12115" spans="12:16" s="3107" customFormat="1">
      <c r="L12115" s="3109"/>
      <c r="M12115" s="3109"/>
      <c r="N12115" s="3109"/>
      <c r="P12115" s="2659"/>
    </row>
    <row r="12116" spans="12:16" s="3107" customFormat="1">
      <c r="L12116" s="3109"/>
      <c r="M12116" s="3109"/>
      <c r="N12116" s="3109"/>
      <c r="P12116" s="2659"/>
    </row>
    <row r="12117" spans="12:16" s="3107" customFormat="1">
      <c r="L12117" s="3109"/>
      <c r="M12117" s="3109"/>
      <c r="N12117" s="3109"/>
      <c r="P12117" s="2659"/>
    </row>
    <row r="12118" spans="12:16" s="3107" customFormat="1">
      <c r="L12118" s="3109"/>
      <c r="M12118" s="3109"/>
      <c r="N12118" s="3109"/>
      <c r="P12118" s="2659"/>
    </row>
    <row r="12119" spans="12:16" s="3107" customFormat="1">
      <c r="L12119" s="3109"/>
      <c r="M12119" s="3109"/>
      <c r="N12119" s="3109"/>
      <c r="P12119" s="2659"/>
    </row>
    <row r="12120" spans="12:16" s="3107" customFormat="1">
      <c r="L12120" s="3109"/>
      <c r="M12120" s="3109"/>
      <c r="N12120" s="3109"/>
      <c r="P12120" s="2659"/>
    </row>
    <row r="12121" spans="12:16" s="3107" customFormat="1">
      <c r="L12121" s="3109"/>
      <c r="M12121" s="3109"/>
      <c r="N12121" s="3109"/>
      <c r="P12121" s="2659"/>
    </row>
    <row r="12122" spans="12:16" s="3107" customFormat="1">
      <c r="L12122" s="3109"/>
      <c r="M12122" s="3109"/>
      <c r="N12122" s="3109"/>
      <c r="P12122" s="2659"/>
    </row>
    <row r="12123" spans="12:16" s="3107" customFormat="1">
      <c r="L12123" s="3109"/>
      <c r="M12123" s="3109"/>
      <c r="N12123" s="3109"/>
      <c r="P12123" s="2659"/>
    </row>
    <row r="12124" spans="12:16" s="3107" customFormat="1">
      <c r="L12124" s="3109"/>
      <c r="M12124" s="3109"/>
      <c r="N12124" s="3109"/>
      <c r="P12124" s="2659"/>
    </row>
    <row r="12125" spans="12:16" s="3107" customFormat="1">
      <c r="L12125" s="3109"/>
      <c r="M12125" s="3109"/>
      <c r="N12125" s="3109"/>
      <c r="P12125" s="2659"/>
    </row>
    <row r="12126" spans="12:16" s="3107" customFormat="1">
      <c r="L12126" s="3109"/>
      <c r="M12126" s="3109"/>
      <c r="N12126" s="3109"/>
      <c r="P12126" s="2659"/>
    </row>
    <row r="12127" spans="12:16" s="3107" customFormat="1">
      <c r="L12127" s="3109"/>
      <c r="M12127" s="3109"/>
      <c r="N12127" s="3109"/>
      <c r="P12127" s="2659"/>
    </row>
    <row r="12128" spans="12:16" s="3107" customFormat="1">
      <c r="L12128" s="3109"/>
      <c r="M12128" s="3109"/>
      <c r="N12128" s="3109"/>
      <c r="P12128" s="2659"/>
    </row>
    <row r="12129" spans="12:16" s="3107" customFormat="1">
      <c r="L12129" s="3109"/>
      <c r="M12129" s="3109"/>
      <c r="N12129" s="3109"/>
      <c r="P12129" s="2659"/>
    </row>
    <row r="12130" spans="12:16" s="3107" customFormat="1">
      <c r="L12130" s="3109"/>
      <c r="M12130" s="3109"/>
      <c r="N12130" s="3109"/>
      <c r="P12130" s="2659"/>
    </row>
    <row r="12131" spans="12:16" s="3107" customFormat="1">
      <c r="L12131" s="3109"/>
      <c r="M12131" s="3109"/>
      <c r="N12131" s="3109"/>
      <c r="P12131" s="2659"/>
    </row>
    <row r="12132" spans="12:16" s="3107" customFormat="1">
      <c r="L12132" s="3109"/>
      <c r="M12132" s="3109"/>
      <c r="N12132" s="3109"/>
      <c r="P12132" s="2659"/>
    </row>
    <row r="12133" spans="12:16" s="3107" customFormat="1">
      <c r="L12133" s="3109"/>
      <c r="M12133" s="3109"/>
      <c r="N12133" s="3109"/>
      <c r="P12133" s="2659"/>
    </row>
    <row r="12134" spans="12:16" s="3107" customFormat="1">
      <c r="L12134" s="3109"/>
      <c r="M12134" s="3109"/>
      <c r="N12134" s="3109"/>
      <c r="P12134" s="2659"/>
    </row>
    <row r="12135" spans="12:16" s="3107" customFormat="1">
      <c r="L12135" s="3109"/>
      <c r="M12135" s="3109"/>
      <c r="N12135" s="3109"/>
      <c r="P12135" s="2659"/>
    </row>
    <row r="12136" spans="12:16" s="3107" customFormat="1">
      <c r="L12136" s="3109"/>
      <c r="M12136" s="3109"/>
      <c r="N12136" s="3109"/>
      <c r="P12136" s="2659"/>
    </row>
    <row r="12137" spans="12:16" s="3107" customFormat="1">
      <c r="L12137" s="3109"/>
      <c r="M12137" s="3109"/>
      <c r="N12137" s="3109"/>
      <c r="P12137" s="2659"/>
    </row>
    <row r="12138" spans="12:16" s="3107" customFormat="1">
      <c r="L12138" s="3109"/>
      <c r="M12138" s="3109"/>
      <c r="N12138" s="3109"/>
      <c r="P12138" s="2659"/>
    </row>
    <row r="12139" spans="12:16" s="3107" customFormat="1">
      <c r="L12139" s="3109"/>
      <c r="M12139" s="3109"/>
      <c r="N12139" s="3109"/>
      <c r="P12139" s="2659"/>
    </row>
    <row r="12140" spans="12:16" s="3107" customFormat="1">
      <c r="L12140" s="3109"/>
      <c r="M12140" s="3109"/>
      <c r="N12140" s="3109"/>
      <c r="P12140" s="2659"/>
    </row>
    <row r="12141" spans="12:16" s="3107" customFormat="1">
      <c r="L12141" s="3109"/>
      <c r="M12141" s="3109"/>
      <c r="N12141" s="3109"/>
      <c r="P12141" s="2659"/>
    </row>
    <row r="12142" spans="12:16" s="3107" customFormat="1">
      <c r="L12142" s="3109"/>
      <c r="M12142" s="3109"/>
      <c r="N12142" s="3109"/>
      <c r="P12142" s="2659"/>
    </row>
    <row r="12143" spans="12:16" s="3107" customFormat="1">
      <c r="L12143" s="3109"/>
      <c r="M12143" s="3109"/>
      <c r="N12143" s="3109"/>
      <c r="P12143" s="2659"/>
    </row>
    <row r="12144" spans="12:16" s="3107" customFormat="1">
      <c r="L12144" s="3109"/>
      <c r="M12144" s="3109"/>
      <c r="N12144" s="3109"/>
      <c r="P12144" s="2659"/>
    </row>
    <row r="12145" spans="12:16" s="3107" customFormat="1">
      <c r="L12145" s="3109"/>
      <c r="M12145" s="3109"/>
      <c r="N12145" s="3109"/>
      <c r="P12145" s="2659"/>
    </row>
    <row r="12146" spans="12:16" s="3107" customFormat="1">
      <c r="L12146" s="3109"/>
      <c r="M12146" s="3109"/>
      <c r="N12146" s="3109"/>
      <c r="P12146" s="2659"/>
    </row>
    <row r="12147" spans="12:16" s="3107" customFormat="1">
      <c r="L12147" s="3109"/>
      <c r="M12147" s="3109"/>
      <c r="N12147" s="3109"/>
      <c r="P12147" s="2659"/>
    </row>
    <row r="12148" spans="12:16" s="3107" customFormat="1">
      <c r="L12148" s="3109"/>
      <c r="M12148" s="3109"/>
      <c r="N12148" s="3109"/>
      <c r="P12148" s="2659"/>
    </row>
    <row r="12149" spans="12:16" s="3107" customFormat="1">
      <c r="L12149" s="3109"/>
      <c r="M12149" s="3109"/>
      <c r="N12149" s="3109"/>
      <c r="P12149" s="2659"/>
    </row>
    <row r="12150" spans="12:16" s="3107" customFormat="1">
      <c r="L12150" s="3109"/>
      <c r="M12150" s="3109"/>
      <c r="N12150" s="3109"/>
      <c r="P12150" s="2659"/>
    </row>
    <row r="12151" spans="12:16" s="3107" customFormat="1">
      <c r="L12151" s="3109"/>
      <c r="M12151" s="3109"/>
      <c r="N12151" s="3109"/>
      <c r="P12151" s="2659"/>
    </row>
    <row r="12152" spans="12:16" s="3107" customFormat="1">
      <c r="L12152" s="3109"/>
      <c r="M12152" s="3109"/>
      <c r="N12152" s="3109"/>
      <c r="P12152" s="2659"/>
    </row>
    <row r="12153" spans="12:16" s="3107" customFormat="1">
      <c r="L12153" s="3109"/>
      <c r="M12153" s="3109"/>
      <c r="N12153" s="3109"/>
      <c r="P12153" s="2659"/>
    </row>
    <row r="12154" spans="12:16" s="3107" customFormat="1">
      <c r="L12154" s="3109"/>
      <c r="M12154" s="3109"/>
      <c r="N12154" s="3109"/>
      <c r="P12154" s="2659"/>
    </row>
    <row r="12155" spans="12:16" s="3107" customFormat="1">
      <c r="L12155" s="3109"/>
      <c r="M12155" s="3109"/>
      <c r="N12155" s="3109"/>
      <c r="P12155" s="2659"/>
    </row>
    <row r="12156" spans="12:16" s="3107" customFormat="1">
      <c r="L12156" s="3109"/>
      <c r="M12156" s="3109"/>
      <c r="N12156" s="3109"/>
      <c r="P12156" s="2659"/>
    </row>
    <row r="12157" spans="12:16" s="3107" customFormat="1">
      <c r="L12157" s="3109"/>
      <c r="M12157" s="3109"/>
      <c r="N12157" s="3109"/>
      <c r="P12157" s="2659"/>
    </row>
    <row r="12158" spans="12:16" s="3107" customFormat="1">
      <c r="L12158" s="3109"/>
      <c r="M12158" s="3109"/>
      <c r="N12158" s="3109"/>
      <c r="P12158" s="2659"/>
    </row>
    <row r="12159" spans="12:16" s="3107" customFormat="1">
      <c r="L12159" s="3109"/>
      <c r="M12159" s="3109"/>
      <c r="N12159" s="3109"/>
      <c r="P12159" s="2659"/>
    </row>
    <row r="12160" spans="12:16" s="3107" customFormat="1">
      <c r="L12160" s="3109"/>
      <c r="M12160" s="3109"/>
      <c r="N12160" s="3109"/>
      <c r="P12160" s="2659"/>
    </row>
    <row r="12161" spans="12:16" s="3107" customFormat="1">
      <c r="L12161" s="3109"/>
      <c r="M12161" s="3109"/>
      <c r="N12161" s="3109"/>
      <c r="P12161" s="2659"/>
    </row>
    <row r="12162" spans="12:16" s="3107" customFormat="1">
      <c r="L12162" s="3109"/>
      <c r="M12162" s="3109"/>
      <c r="N12162" s="3109"/>
      <c r="P12162" s="2659"/>
    </row>
    <row r="12163" spans="12:16" s="3107" customFormat="1">
      <c r="L12163" s="3109"/>
      <c r="M12163" s="3109"/>
      <c r="N12163" s="3109"/>
      <c r="P12163" s="2659"/>
    </row>
    <row r="12164" spans="12:16" s="3107" customFormat="1">
      <c r="L12164" s="3109"/>
      <c r="M12164" s="3109"/>
      <c r="N12164" s="3109"/>
      <c r="P12164" s="2659"/>
    </row>
    <row r="12165" spans="12:16" s="3107" customFormat="1">
      <c r="L12165" s="3109"/>
      <c r="M12165" s="3109"/>
      <c r="N12165" s="3109"/>
      <c r="P12165" s="2659"/>
    </row>
    <row r="12166" spans="12:16" s="3107" customFormat="1">
      <c r="L12166" s="3109"/>
      <c r="M12166" s="3109"/>
      <c r="N12166" s="3109"/>
      <c r="P12166" s="2659"/>
    </row>
    <row r="12167" spans="12:16" s="3107" customFormat="1">
      <c r="L12167" s="3109"/>
      <c r="M12167" s="3109"/>
      <c r="N12167" s="3109"/>
      <c r="P12167" s="2659"/>
    </row>
    <row r="12168" spans="12:16" s="3107" customFormat="1">
      <c r="L12168" s="3109"/>
      <c r="M12168" s="3109"/>
      <c r="N12168" s="3109"/>
      <c r="P12168" s="2659"/>
    </row>
    <row r="12169" spans="12:16" s="3107" customFormat="1">
      <c r="L12169" s="3109"/>
      <c r="M12169" s="3109"/>
      <c r="N12169" s="3109"/>
      <c r="P12169" s="2659"/>
    </row>
    <row r="12170" spans="12:16" s="3107" customFormat="1">
      <c r="L12170" s="3109"/>
      <c r="M12170" s="3109"/>
      <c r="N12170" s="3109"/>
      <c r="P12170" s="2659"/>
    </row>
    <row r="12171" spans="12:16" s="3107" customFormat="1">
      <c r="L12171" s="3109"/>
      <c r="M12171" s="3109"/>
      <c r="N12171" s="3109"/>
      <c r="P12171" s="2659"/>
    </row>
    <row r="12172" spans="12:16" s="3107" customFormat="1">
      <c r="L12172" s="3109"/>
      <c r="M12172" s="3109"/>
      <c r="N12172" s="3109"/>
      <c r="P12172" s="2659"/>
    </row>
    <row r="12173" spans="12:16" s="3107" customFormat="1">
      <c r="L12173" s="3109"/>
      <c r="M12173" s="3109"/>
      <c r="N12173" s="3109"/>
      <c r="P12173" s="2659"/>
    </row>
    <row r="12174" spans="12:16" s="3107" customFormat="1">
      <c r="L12174" s="3109"/>
      <c r="M12174" s="3109"/>
      <c r="N12174" s="3109"/>
      <c r="P12174" s="2659"/>
    </row>
    <row r="12175" spans="12:16" s="3107" customFormat="1">
      <c r="L12175" s="3109"/>
      <c r="M12175" s="3109"/>
      <c r="N12175" s="3109"/>
      <c r="P12175" s="2659"/>
    </row>
    <row r="12176" spans="12:16" s="3107" customFormat="1">
      <c r="L12176" s="3109"/>
      <c r="M12176" s="3109"/>
      <c r="N12176" s="3109"/>
      <c r="P12176" s="2659"/>
    </row>
    <row r="12177" spans="12:16" s="3107" customFormat="1">
      <c r="L12177" s="3109"/>
      <c r="M12177" s="3109"/>
      <c r="N12177" s="3109"/>
      <c r="P12177" s="2659"/>
    </row>
    <row r="12178" spans="12:16" s="3107" customFormat="1">
      <c r="L12178" s="3109"/>
      <c r="M12178" s="3109"/>
      <c r="N12178" s="3109"/>
      <c r="P12178" s="2659"/>
    </row>
    <row r="12179" spans="12:16" s="3107" customFormat="1">
      <c r="L12179" s="3109"/>
      <c r="M12179" s="3109"/>
      <c r="N12179" s="3109"/>
      <c r="P12179" s="2659"/>
    </row>
    <row r="12180" spans="12:16" s="3107" customFormat="1">
      <c r="L12180" s="3109"/>
      <c r="M12180" s="3109"/>
      <c r="N12180" s="3109"/>
      <c r="P12180" s="2659"/>
    </row>
    <row r="12181" spans="12:16" s="3107" customFormat="1">
      <c r="L12181" s="3109"/>
      <c r="M12181" s="3109"/>
      <c r="N12181" s="3109"/>
      <c r="P12181" s="2659"/>
    </row>
    <row r="12182" spans="12:16" s="3107" customFormat="1">
      <c r="L12182" s="3109"/>
      <c r="M12182" s="3109"/>
      <c r="N12182" s="3109"/>
      <c r="P12182" s="2659"/>
    </row>
    <row r="12183" spans="12:16" s="3107" customFormat="1">
      <c r="L12183" s="3109"/>
      <c r="M12183" s="3109"/>
      <c r="N12183" s="3109"/>
      <c r="P12183" s="2659"/>
    </row>
    <row r="12184" spans="12:16" s="3107" customFormat="1">
      <c r="L12184" s="3109"/>
      <c r="M12184" s="3109"/>
      <c r="N12184" s="3109"/>
      <c r="P12184" s="2659"/>
    </row>
    <row r="12185" spans="12:16" s="3107" customFormat="1">
      <c r="L12185" s="3109"/>
      <c r="M12185" s="3109"/>
      <c r="N12185" s="3109"/>
      <c r="P12185" s="2659"/>
    </row>
    <row r="12186" spans="12:16" s="3107" customFormat="1">
      <c r="L12186" s="3109"/>
      <c r="M12186" s="3109"/>
      <c r="N12186" s="3109"/>
      <c r="P12186" s="2659"/>
    </row>
    <row r="12187" spans="12:16" s="3107" customFormat="1">
      <c r="L12187" s="3109"/>
      <c r="M12187" s="3109"/>
      <c r="N12187" s="3109"/>
      <c r="P12187" s="2659"/>
    </row>
    <row r="12188" spans="12:16" s="3107" customFormat="1">
      <c r="L12188" s="3109"/>
      <c r="M12188" s="3109"/>
      <c r="N12188" s="3109"/>
      <c r="P12188" s="2659"/>
    </row>
    <row r="12189" spans="12:16" s="3107" customFormat="1">
      <c r="L12189" s="3109"/>
      <c r="M12189" s="3109"/>
      <c r="N12189" s="3109"/>
      <c r="P12189" s="2659"/>
    </row>
    <row r="12190" spans="12:16" s="3107" customFormat="1">
      <c r="L12190" s="3109"/>
      <c r="M12190" s="3109"/>
      <c r="N12190" s="3109"/>
      <c r="P12190" s="2659"/>
    </row>
    <row r="12191" spans="12:16" s="3107" customFormat="1">
      <c r="L12191" s="3109"/>
      <c r="M12191" s="3109"/>
      <c r="N12191" s="3109"/>
      <c r="P12191" s="2659"/>
    </row>
    <row r="12192" spans="12:16" s="3107" customFormat="1">
      <c r="L12192" s="3109"/>
      <c r="M12192" s="3109"/>
      <c r="N12192" s="3109"/>
      <c r="P12192" s="2659"/>
    </row>
    <row r="12193" spans="12:16" s="3107" customFormat="1">
      <c r="L12193" s="3109"/>
      <c r="M12193" s="3109"/>
      <c r="N12193" s="3109"/>
      <c r="P12193" s="2659"/>
    </row>
    <row r="12194" spans="12:16" s="3107" customFormat="1">
      <c r="L12194" s="3109"/>
      <c r="M12194" s="3109"/>
      <c r="N12194" s="3109"/>
      <c r="P12194" s="2659"/>
    </row>
    <row r="12195" spans="12:16" s="3107" customFormat="1">
      <c r="L12195" s="3109"/>
      <c r="M12195" s="3109"/>
      <c r="N12195" s="3109"/>
      <c r="P12195" s="2659"/>
    </row>
    <row r="12196" spans="12:16" s="3107" customFormat="1">
      <c r="L12196" s="3109"/>
      <c r="M12196" s="3109"/>
      <c r="N12196" s="3109"/>
      <c r="P12196" s="2659"/>
    </row>
    <row r="12197" spans="12:16" s="3107" customFormat="1">
      <c r="L12197" s="3109"/>
      <c r="M12197" s="3109"/>
      <c r="N12197" s="3109"/>
      <c r="P12197" s="2659"/>
    </row>
    <row r="12198" spans="12:16" s="3107" customFormat="1">
      <c r="L12198" s="3109"/>
      <c r="M12198" s="3109"/>
      <c r="N12198" s="3109"/>
      <c r="P12198" s="2659"/>
    </row>
    <row r="12199" spans="12:16" s="3107" customFormat="1">
      <c r="L12199" s="3109"/>
      <c r="M12199" s="3109"/>
      <c r="N12199" s="3109"/>
      <c r="P12199" s="2659"/>
    </row>
    <row r="12200" spans="12:16" s="3107" customFormat="1">
      <c r="L12200" s="3109"/>
      <c r="M12200" s="3109"/>
      <c r="N12200" s="3109"/>
      <c r="P12200" s="2659"/>
    </row>
    <row r="12201" spans="12:16" s="3107" customFormat="1">
      <c r="L12201" s="3109"/>
      <c r="M12201" s="3109"/>
      <c r="N12201" s="3109"/>
      <c r="P12201" s="2659"/>
    </row>
    <row r="12202" spans="12:16" s="3107" customFormat="1">
      <c r="L12202" s="3109"/>
      <c r="M12202" s="3109"/>
      <c r="N12202" s="3109"/>
      <c r="P12202" s="2659"/>
    </row>
    <row r="12203" spans="12:16" s="3107" customFormat="1">
      <c r="L12203" s="3109"/>
      <c r="M12203" s="3109"/>
      <c r="N12203" s="3109"/>
      <c r="P12203" s="2659"/>
    </row>
    <row r="12204" spans="12:16" s="3107" customFormat="1">
      <c r="L12204" s="3109"/>
      <c r="M12204" s="3109"/>
      <c r="N12204" s="3109"/>
      <c r="P12204" s="2659"/>
    </row>
    <row r="12205" spans="12:16" s="3107" customFormat="1">
      <c r="L12205" s="3109"/>
      <c r="M12205" s="3109"/>
      <c r="N12205" s="3109"/>
      <c r="P12205" s="2659"/>
    </row>
    <row r="12206" spans="12:16" s="3107" customFormat="1">
      <c r="L12206" s="3109"/>
      <c r="M12206" s="3109"/>
      <c r="N12206" s="3109"/>
      <c r="P12206" s="2659"/>
    </row>
    <row r="12207" spans="12:16" s="3107" customFormat="1">
      <c r="L12207" s="3109"/>
      <c r="M12207" s="3109"/>
      <c r="N12207" s="3109"/>
      <c r="P12207" s="2659"/>
    </row>
    <row r="12208" spans="12:16" s="3107" customFormat="1">
      <c r="L12208" s="3109"/>
      <c r="M12208" s="3109"/>
      <c r="N12208" s="3109"/>
      <c r="P12208" s="2659"/>
    </row>
    <row r="12209" spans="12:16" s="3107" customFormat="1">
      <c r="L12209" s="3109"/>
      <c r="M12209" s="3109"/>
      <c r="N12209" s="3109"/>
      <c r="P12209" s="2659"/>
    </row>
    <row r="12210" spans="12:16" s="3107" customFormat="1">
      <c r="L12210" s="3109"/>
      <c r="M12210" s="3109"/>
      <c r="N12210" s="3109"/>
      <c r="P12210" s="2659"/>
    </row>
    <row r="12211" spans="12:16" s="3107" customFormat="1">
      <c r="L12211" s="3109"/>
      <c r="M12211" s="3109"/>
      <c r="N12211" s="3109"/>
      <c r="P12211" s="2659"/>
    </row>
    <row r="12212" spans="12:16" s="3107" customFormat="1">
      <c r="L12212" s="3109"/>
      <c r="M12212" s="3109"/>
      <c r="N12212" s="3109"/>
      <c r="P12212" s="2659"/>
    </row>
    <row r="12213" spans="12:16" s="3107" customFormat="1">
      <c r="L12213" s="3109"/>
      <c r="M12213" s="3109"/>
      <c r="N12213" s="3109"/>
      <c r="P12213" s="2659"/>
    </row>
    <row r="12214" spans="12:16" s="3107" customFormat="1">
      <c r="L12214" s="3109"/>
      <c r="M12214" s="3109"/>
      <c r="N12214" s="3109"/>
      <c r="P12214" s="2659"/>
    </row>
    <row r="12215" spans="12:16" s="3107" customFormat="1">
      <c r="L12215" s="3109"/>
      <c r="M12215" s="3109"/>
      <c r="N12215" s="3109"/>
      <c r="P12215" s="2659"/>
    </row>
    <row r="12216" spans="12:16" s="3107" customFormat="1">
      <c r="L12216" s="3109"/>
      <c r="M12216" s="3109"/>
      <c r="N12216" s="3109"/>
      <c r="P12216" s="2659"/>
    </row>
    <row r="12217" spans="12:16" s="3107" customFormat="1">
      <c r="L12217" s="3109"/>
      <c r="M12217" s="3109"/>
      <c r="N12217" s="3109"/>
      <c r="P12217" s="2659"/>
    </row>
    <row r="12218" spans="12:16" s="3107" customFormat="1">
      <c r="L12218" s="3109"/>
      <c r="M12218" s="3109"/>
      <c r="N12218" s="3109"/>
      <c r="P12218" s="2659"/>
    </row>
    <row r="12219" spans="12:16" s="3107" customFormat="1">
      <c r="L12219" s="3109"/>
      <c r="M12219" s="3109"/>
      <c r="N12219" s="3109"/>
      <c r="P12219" s="2659"/>
    </row>
    <row r="12220" spans="12:16" s="3107" customFormat="1">
      <c r="L12220" s="3109"/>
      <c r="M12220" s="3109"/>
      <c r="N12220" s="3109"/>
      <c r="P12220" s="2659"/>
    </row>
    <row r="12221" spans="12:16" s="3107" customFormat="1">
      <c r="L12221" s="3109"/>
      <c r="M12221" s="3109"/>
      <c r="N12221" s="3109"/>
      <c r="P12221" s="2659"/>
    </row>
    <row r="12222" spans="12:16" s="3107" customFormat="1">
      <c r="L12222" s="3109"/>
      <c r="M12222" s="3109"/>
      <c r="N12222" s="3109"/>
      <c r="P12222" s="2659"/>
    </row>
    <row r="12223" spans="12:16" s="3107" customFormat="1">
      <c r="L12223" s="3109"/>
      <c r="M12223" s="3109"/>
      <c r="N12223" s="3109"/>
      <c r="P12223" s="2659"/>
    </row>
    <row r="12224" spans="12:16" s="3107" customFormat="1">
      <c r="L12224" s="3109"/>
      <c r="M12224" s="3109"/>
      <c r="N12224" s="3109"/>
      <c r="P12224" s="2659"/>
    </row>
    <row r="12225" spans="12:16" s="3107" customFormat="1">
      <c r="L12225" s="3109"/>
      <c r="M12225" s="3109"/>
      <c r="N12225" s="3109"/>
      <c r="P12225" s="2659"/>
    </row>
    <row r="12226" spans="12:16" s="3107" customFormat="1">
      <c r="L12226" s="3109"/>
      <c r="M12226" s="3109"/>
      <c r="N12226" s="3109"/>
      <c r="P12226" s="2659"/>
    </row>
    <row r="12227" spans="12:16" s="3107" customFormat="1">
      <c r="L12227" s="3109"/>
      <c r="M12227" s="3109"/>
      <c r="N12227" s="3109"/>
      <c r="P12227" s="2659"/>
    </row>
    <row r="12228" spans="12:16" s="3107" customFormat="1">
      <c r="L12228" s="3109"/>
      <c r="M12228" s="3109"/>
      <c r="N12228" s="3109"/>
      <c r="P12228" s="2659"/>
    </row>
    <row r="12229" spans="12:16" s="3107" customFormat="1">
      <c r="L12229" s="3109"/>
      <c r="M12229" s="3109"/>
      <c r="N12229" s="3109"/>
      <c r="P12229" s="2659"/>
    </row>
    <row r="12230" spans="12:16" s="3107" customFormat="1">
      <c r="L12230" s="3109"/>
      <c r="M12230" s="3109"/>
      <c r="N12230" s="3109"/>
      <c r="P12230" s="2659"/>
    </row>
    <row r="12231" spans="12:16" s="3107" customFormat="1">
      <c r="L12231" s="3109"/>
      <c r="M12231" s="3109"/>
      <c r="N12231" s="3109"/>
      <c r="P12231" s="2659"/>
    </row>
    <row r="12232" spans="12:16" s="3107" customFormat="1">
      <c r="L12232" s="3109"/>
      <c r="M12232" s="3109"/>
      <c r="N12232" s="3109"/>
      <c r="P12232" s="2659"/>
    </row>
    <row r="12233" spans="12:16" s="3107" customFormat="1">
      <c r="L12233" s="3109"/>
      <c r="M12233" s="3109"/>
      <c r="N12233" s="3109"/>
      <c r="P12233" s="2659"/>
    </row>
    <row r="12234" spans="12:16" s="3107" customFormat="1">
      <c r="L12234" s="3109"/>
      <c r="M12234" s="3109"/>
      <c r="N12234" s="3109"/>
      <c r="P12234" s="2659"/>
    </row>
    <row r="12235" spans="12:16" s="3107" customFormat="1">
      <c r="L12235" s="3109"/>
      <c r="M12235" s="3109"/>
      <c r="N12235" s="3109"/>
      <c r="P12235" s="2659"/>
    </row>
    <row r="12236" spans="12:16" s="3107" customFormat="1">
      <c r="L12236" s="3109"/>
      <c r="M12236" s="3109"/>
      <c r="N12236" s="3109"/>
      <c r="P12236" s="2659"/>
    </row>
    <row r="12237" spans="12:16" s="3107" customFormat="1">
      <c r="L12237" s="3109"/>
      <c r="M12237" s="3109"/>
      <c r="N12237" s="3109"/>
      <c r="P12237" s="2659"/>
    </row>
    <row r="12238" spans="12:16" s="3107" customFormat="1">
      <c r="L12238" s="3109"/>
      <c r="M12238" s="3109"/>
      <c r="N12238" s="3109"/>
      <c r="P12238" s="2659"/>
    </row>
    <row r="12239" spans="12:16" s="3107" customFormat="1">
      <c r="L12239" s="3109"/>
      <c r="M12239" s="3109"/>
      <c r="N12239" s="3109"/>
      <c r="P12239" s="2659"/>
    </row>
    <row r="12240" spans="12:16" s="3107" customFormat="1">
      <c r="L12240" s="3109"/>
      <c r="M12240" s="3109"/>
      <c r="N12240" s="3109"/>
      <c r="P12240" s="2659"/>
    </row>
    <row r="12241" spans="12:16" s="3107" customFormat="1">
      <c r="L12241" s="3109"/>
      <c r="M12241" s="3109"/>
      <c r="N12241" s="3109"/>
      <c r="P12241" s="2659"/>
    </row>
    <row r="12242" spans="12:16" s="3107" customFormat="1">
      <c r="L12242" s="3109"/>
      <c r="M12242" s="3109"/>
      <c r="N12242" s="3109"/>
      <c r="P12242" s="2659"/>
    </row>
    <row r="12243" spans="12:16" s="3107" customFormat="1">
      <c r="L12243" s="3109"/>
      <c r="M12243" s="3109"/>
      <c r="N12243" s="3109"/>
      <c r="P12243" s="2659"/>
    </row>
    <row r="12244" spans="12:16" s="3107" customFormat="1">
      <c r="L12244" s="3109"/>
      <c r="M12244" s="3109"/>
      <c r="N12244" s="3109"/>
      <c r="P12244" s="2659"/>
    </row>
    <row r="12245" spans="12:16" s="3107" customFormat="1">
      <c r="L12245" s="3109"/>
      <c r="M12245" s="3109"/>
      <c r="N12245" s="3109"/>
      <c r="P12245" s="2659"/>
    </row>
    <row r="12246" spans="12:16" s="3107" customFormat="1">
      <c r="L12246" s="3109"/>
      <c r="M12246" s="3109"/>
      <c r="N12246" s="3109"/>
      <c r="P12246" s="2659"/>
    </row>
    <row r="12247" spans="12:16" s="3107" customFormat="1">
      <c r="L12247" s="3109"/>
      <c r="M12247" s="3109"/>
      <c r="N12247" s="3109"/>
      <c r="P12247" s="2659"/>
    </row>
    <row r="12248" spans="12:16" s="3107" customFormat="1">
      <c r="L12248" s="3109"/>
      <c r="M12248" s="3109"/>
      <c r="N12248" s="3109"/>
      <c r="P12248" s="2659"/>
    </row>
    <row r="12249" spans="12:16" s="3107" customFormat="1">
      <c r="L12249" s="3109"/>
      <c r="M12249" s="3109"/>
      <c r="N12249" s="3109"/>
      <c r="P12249" s="2659"/>
    </row>
    <row r="12250" spans="12:16" s="3107" customFormat="1">
      <c r="L12250" s="3109"/>
      <c r="M12250" s="3109"/>
      <c r="N12250" s="3109"/>
      <c r="P12250" s="2659"/>
    </row>
    <row r="12251" spans="12:16" s="3107" customFormat="1">
      <c r="L12251" s="3109"/>
      <c r="M12251" s="3109"/>
      <c r="N12251" s="3109"/>
      <c r="P12251" s="2659"/>
    </row>
    <row r="12252" spans="12:16" s="3107" customFormat="1">
      <c r="L12252" s="3109"/>
      <c r="M12252" s="3109"/>
      <c r="N12252" s="3109"/>
      <c r="P12252" s="2659"/>
    </row>
    <row r="12253" spans="12:16" s="3107" customFormat="1">
      <c r="L12253" s="3109"/>
      <c r="M12253" s="3109"/>
      <c r="N12253" s="3109"/>
      <c r="P12253" s="2659"/>
    </row>
    <row r="12254" spans="12:16" s="3107" customFormat="1">
      <c r="L12254" s="3109"/>
      <c r="M12254" s="3109"/>
      <c r="N12254" s="3109"/>
      <c r="P12254" s="2659"/>
    </row>
    <row r="12255" spans="12:16" s="3107" customFormat="1">
      <c r="L12255" s="3109"/>
      <c r="M12255" s="3109"/>
      <c r="N12255" s="3109"/>
      <c r="P12255" s="2659"/>
    </row>
    <row r="12256" spans="12:16" s="3107" customFormat="1">
      <c r="L12256" s="3109"/>
      <c r="M12256" s="3109"/>
      <c r="N12256" s="3109"/>
      <c r="P12256" s="2659"/>
    </row>
    <row r="12257" spans="12:16" s="3107" customFormat="1">
      <c r="L12257" s="3109"/>
      <c r="M12257" s="3109"/>
      <c r="N12257" s="3109"/>
      <c r="P12257" s="2659"/>
    </row>
    <row r="12258" spans="12:16" s="3107" customFormat="1">
      <c r="L12258" s="3109"/>
      <c r="M12258" s="3109"/>
      <c r="N12258" s="3109"/>
      <c r="P12258" s="2659"/>
    </row>
    <row r="12259" spans="12:16" s="3107" customFormat="1">
      <c r="L12259" s="3109"/>
      <c r="M12259" s="3109"/>
      <c r="N12259" s="3109"/>
      <c r="P12259" s="2659"/>
    </row>
    <row r="12260" spans="12:16" s="3107" customFormat="1">
      <c r="L12260" s="3109"/>
      <c r="M12260" s="3109"/>
      <c r="N12260" s="3109"/>
      <c r="P12260" s="2659"/>
    </row>
    <row r="12261" spans="12:16" s="3107" customFormat="1">
      <c r="L12261" s="3109"/>
      <c r="M12261" s="3109"/>
      <c r="N12261" s="3109"/>
      <c r="P12261" s="2659"/>
    </row>
    <row r="12262" spans="12:16" s="3107" customFormat="1">
      <c r="L12262" s="3109"/>
      <c r="M12262" s="3109"/>
      <c r="N12262" s="3109"/>
      <c r="P12262" s="2659"/>
    </row>
    <row r="12263" spans="12:16" s="3107" customFormat="1">
      <c r="L12263" s="3109"/>
      <c r="M12263" s="3109"/>
      <c r="N12263" s="3109"/>
      <c r="P12263" s="2659"/>
    </row>
    <row r="12264" spans="12:16" s="3107" customFormat="1">
      <c r="L12264" s="3109"/>
      <c r="M12264" s="3109"/>
      <c r="N12264" s="3109"/>
      <c r="P12264" s="2659"/>
    </row>
    <row r="12265" spans="12:16" s="3107" customFormat="1">
      <c r="L12265" s="3109"/>
      <c r="M12265" s="3109"/>
      <c r="N12265" s="3109"/>
      <c r="P12265" s="2659"/>
    </row>
    <row r="12266" spans="12:16" s="3107" customFormat="1">
      <c r="L12266" s="3109"/>
      <c r="M12266" s="3109"/>
      <c r="N12266" s="3109"/>
      <c r="P12266" s="2659"/>
    </row>
    <row r="12267" spans="12:16" s="3107" customFormat="1">
      <c r="L12267" s="3109"/>
      <c r="M12267" s="3109"/>
      <c r="N12267" s="3109"/>
      <c r="P12267" s="2659"/>
    </row>
    <row r="12268" spans="12:16" s="3107" customFormat="1">
      <c r="L12268" s="3109"/>
      <c r="M12268" s="3109"/>
      <c r="N12268" s="3109"/>
      <c r="P12268" s="2659"/>
    </row>
    <row r="12269" spans="12:16" s="3107" customFormat="1">
      <c r="L12269" s="3109"/>
      <c r="M12269" s="3109"/>
      <c r="N12269" s="3109"/>
      <c r="P12269" s="2659"/>
    </row>
    <row r="12270" spans="12:16" s="3107" customFormat="1">
      <c r="L12270" s="3109"/>
      <c r="M12270" s="3109"/>
      <c r="N12270" s="3109"/>
      <c r="P12270" s="2659"/>
    </row>
    <row r="12271" spans="12:16" s="3107" customFormat="1">
      <c r="L12271" s="3109"/>
      <c r="M12271" s="3109"/>
      <c r="N12271" s="3109"/>
      <c r="P12271" s="2659"/>
    </row>
    <row r="12272" spans="12:16" s="3107" customFormat="1">
      <c r="L12272" s="3109"/>
      <c r="M12272" s="3109"/>
      <c r="N12272" s="3109"/>
      <c r="P12272" s="2659"/>
    </row>
    <row r="12273" spans="12:16" s="3107" customFormat="1">
      <c r="L12273" s="3109"/>
      <c r="M12273" s="3109"/>
      <c r="N12273" s="3109"/>
      <c r="P12273" s="2659"/>
    </row>
    <row r="12274" spans="12:16" s="3107" customFormat="1">
      <c r="L12274" s="3109"/>
      <c r="M12274" s="3109"/>
      <c r="N12274" s="3109"/>
      <c r="P12274" s="2659"/>
    </row>
    <row r="12275" spans="12:16" s="3107" customFormat="1">
      <c r="L12275" s="3109"/>
      <c r="M12275" s="3109"/>
      <c r="N12275" s="3109"/>
      <c r="P12275" s="2659"/>
    </row>
    <row r="12276" spans="12:16" s="3107" customFormat="1">
      <c r="L12276" s="3109"/>
      <c r="M12276" s="3109"/>
      <c r="N12276" s="3109"/>
      <c r="P12276" s="2659"/>
    </row>
    <row r="12277" spans="12:16" s="3107" customFormat="1">
      <c r="L12277" s="3109"/>
      <c r="M12277" s="3109"/>
      <c r="N12277" s="3109"/>
      <c r="P12277" s="2659"/>
    </row>
    <row r="12278" spans="12:16" s="3107" customFormat="1">
      <c r="L12278" s="3109"/>
      <c r="M12278" s="3109"/>
      <c r="N12278" s="3109"/>
      <c r="P12278" s="2659"/>
    </row>
    <row r="12279" spans="12:16" s="3107" customFormat="1">
      <c r="L12279" s="3109"/>
      <c r="M12279" s="3109"/>
      <c r="N12279" s="3109"/>
      <c r="P12279" s="2659"/>
    </row>
    <row r="12280" spans="12:16" s="3107" customFormat="1">
      <c r="L12280" s="3109"/>
      <c r="M12280" s="3109"/>
      <c r="N12280" s="3109"/>
      <c r="P12280" s="2659"/>
    </row>
    <row r="12281" spans="12:16" s="3107" customFormat="1">
      <c r="L12281" s="3109"/>
      <c r="M12281" s="3109"/>
      <c r="N12281" s="3109"/>
      <c r="P12281" s="2659"/>
    </row>
    <row r="12282" spans="12:16" s="3107" customFormat="1">
      <c r="L12282" s="3109"/>
      <c r="M12282" s="3109"/>
      <c r="N12282" s="3109"/>
      <c r="P12282" s="2659"/>
    </row>
    <row r="12283" spans="12:16" s="3107" customFormat="1">
      <c r="L12283" s="3109"/>
      <c r="M12283" s="3109"/>
      <c r="N12283" s="3109"/>
      <c r="P12283" s="2659"/>
    </row>
    <row r="12284" spans="12:16" s="3107" customFormat="1">
      <c r="L12284" s="3109"/>
      <c r="M12284" s="3109"/>
      <c r="N12284" s="3109"/>
      <c r="P12284" s="2659"/>
    </row>
    <row r="12285" spans="12:16" s="3107" customFormat="1">
      <c r="L12285" s="3109"/>
      <c r="M12285" s="3109"/>
      <c r="N12285" s="3109"/>
      <c r="P12285" s="2659"/>
    </row>
    <row r="12286" spans="12:16" s="3107" customFormat="1">
      <c r="L12286" s="3109"/>
      <c r="M12286" s="3109"/>
      <c r="N12286" s="3109"/>
      <c r="P12286" s="2659"/>
    </row>
    <row r="12287" spans="12:16" s="3107" customFormat="1">
      <c r="L12287" s="3109"/>
      <c r="M12287" s="3109"/>
      <c r="N12287" s="3109"/>
      <c r="P12287" s="2659"/>
    </row>
    <row r="12288" spans="12:16" s="3107" customFormat="1">
      <c r="L12288" s="3109"/>
      <c r="M12288" s="3109"/>
      <c r="N12288" s="3109"/>
      <c r="P12288" s="2659"/>
    </row>
    <row r="12289" spans="12:16" s="3107" customFormat="1">
      <c r="L12289" s="3109"/>
      <c r="M12289" s="3109"/>
      <c r="N12289" s="3109"/>
      <c r="P12289" s="2659"/>
    </row>
    <row r="12290" spans="12:16" s="3107" customFormat="1">
      <c r="L12290" s="3109"/>
      <c r="M12290" s="3109"/>
      <c r="N12290" s="3109"/>
      <c r="P12290" s="2659"/>
    </row>
    <row r="12291" spans="12:16" s="3107" customFormat="1">
      <c r="L12291" s="3109"/>
      <c r="M12291" s="3109"/>
      <c r="N12291" s="3109"/>
      <c r="P12291" s="2659"/>
    </row>
    <row r="12292" spans="12:16" s="3107" customFormat="1">
      <c r="L12292" s="3109"/>
      <c r="M12292" s="3109"/>
      <c r="N12292" s="3109"/>
      <c r="P12292" s="2659"/>
    </row>
    <row r="12293" spans="12:16" s="3107" customFormat="1">
      <c r="L12293" s="3109"/>
      <c r="M12293" s="3109"/>
      <c r="N12293" s="3109"/>
      <c r="P12293" s="2659"/>
    </row>
    <row r="12294" spans="12:16" s="3107" customFormat="1">
      <c r="L12294" s="3109"/>
      <c r="M12294" s="3109"/>
      <c r="N12294" s="3109"/>
      <c r="P12294" s="2659"/>
    </row>
    <row r="12295" spans="12:16" s="3107" customFormat="1">
      <c r="L12295" s="3109"/>
      <c r="M12295" s="3109"/>
      <c r="N12295" s="3109"/>
      <c r="P12295" s="2659"/>
    </row>
    <row r="12296" spans="12:16" s="3107" customFormat="1">
      <c r="L12296" s="3109"/>
      <c r="M12296" s="3109"/>
      <c r="N12296" s="3109"/>
      <c r="P12296" s="2659"/>
    </row>
    <row r="12297" spans="12:16" s="3107" customFormat="1">
      <c r="L12297" s="3109"/>
      <c r="M12297" s="3109"/>
      <c r="N12297" s="3109"/>
      <c r="P12297" s="2659"/>
    </row>
    <row r="12298" spans="12:16" s="3107" customFormat="1">
      <c r="L12298" s="3109"/>
      <c r="M12298" s="3109"/>
      <c r="N12298" s="3109"/>
      <c r="P12298" s="2659"/>
    </row>
    <row r="12299" spans="12:16" s="3107" customFormat="1">
      <c r="L12299" s="3109"/>
      <c r="M12299" s="3109"/>
      <c r="N12299" s="3109"/>
      <c r="P12299" s="2659"/>
    </row>
    <row r="12300" spans="12:16" s="3107" customFormat="1">
      <c r="L12300" s="3109"/>
      <c r="M12300" s="3109"/>
      <c r="N12300" s="3109"/>
      <c r="P12300" s="2659"/>
    </row>
    <row r="12301" spans="12:16" s="3107" customFormat="1">
      <c r="L12301" s="3109"/>
      <c r="M12301" s="3109"/>
      <c r="N12301" s="3109"/>
      <c r="P12301" s="2659"/>
    </row>
    <row r="12302" spans="12:16" s="3107" customFormat="1">
      <c r="L12302" s="3109"/>
      <c r="M12302" s="3109"/>
      <c r="N12302" s="3109"/>
      <c r="P12302" s="2659"/>
    </row>
    <row r="12303" spans="12:16" s="3107" customFormat="1">
      <c r="L12303" s="3109"/>
      <c r="M12303" s="3109"/>
      <c r="N12303" s="3109"/>
      <c r="P12303" s="2659"/>
    </row>
    <row r="12304" spans="12:16" s="3107" customFormat="1">
      <c r="L12304" s="3109"/>
      <c r="M12304" s="3109"/>
      <c r="N12304" s="3109"/>
      <c r="P12304" s="2659"/>
    </row>
    <row r="12305" spans="12:16" s="3107" customFormat="1">
      <c r="L12305" s="3109"/>
      <c r="M12305" s="3109"/>
      <c r="N12305" s="3109"/>
      <c r="P12305" s="2659"/>
    </row>
    <row r="12306" spans="12:16" s="3107" customFormat="1">
      <c r="L12306" s="3109"/>
      <c r="M12306" s="3109"/>
      <c r="N12306" s="3109"/>
      <c r="P12306" s="2659"/>
    </row>
    <row r="12307" spans="12:16" s="3107" customFormat="1">
      <c r="L12307" s="3109"/>
      <c r="M12307" s="3109"/>
      <c r="N12307" s="3109"/>
      <c r="P12307" s="2659"/>
    </row>
    <row r="12308" spans="12:16" s="3107" customFormat="1">
      <c r="L12308" s="3109"/>
      <c r="M12308" s="3109"/>
      <c r="N12308" s="3109"/>
      <c r="P12308" s="2659"/>
    </row>
    <row r="12309" spans="12:16" s="3107" customFormat="1">
      <c r="L12309" s="3109"/>
      <c r="M12309" s="3109"/>
      <c r="N12309" s="3109"/>
      <c r="P12309" s="2659"/>
    </row>
    <row r="12310" spans="12:16" s="3107" customFormat="1">
      <c r="L12310" s="3109"/>
      <c r="M12310" s="3109"/>
      <c r="N12310" s="3109"/>
      <c r="P12310" s="2659"/>
    </row>
    <row r="12311" spans="12:16" s="3107" customFormat="1">
      <c r="L12311" s="3109"/>
      <c r="M12311" s="3109"/>
      <c r="N12311" s="3109"/>
      <c r="P12311" s="2659"/>
    </row>
    <row r="12312" spans="12:16" s="3107" customFormat="1">
      <c r="L12312" s="3109"/>
      <c r="M12312" s="3109"/>
      <c r="N12312" s="3109"/>
      <c r="P12312" s="2659"/>
    </row>
    <row r="12313" spans="12:16" s="3107" customFormat="1">
      <c r="L12313" s="3109"/>
      <c r="M12313" s="3109"/>
      <c r="N12313" s="3109"/>
      <c r="P12313" s="2659"/>
    </row>
    <row r="12314" spans="12:16" s="3107" customFormat="1">
      <c r="L12314" s="3109"/>
      <c r="M12314" s="3109"/>
      <c r="N12314" s="3109"/>
      <c r="P12314" s="2659"/>
    </row>
    <row r="12315" spans="12:16" s="3107" customFormat="1">
      <c r="L12315" s="3109"/>
      <c r="M12315" s="3109"/>
      <c r="N12315" s="3109"/>
      <c r="P12315" s="2659"/>
    </row>
    <row r="12316" spans="12:16" s="3107" customFormat="1">
      <c r="L12316" s="3109"/>
      <c r="M12316" s="3109"/>
      <c r="N12316" s="3109"/>
      <c r="P12316" s="2659"/>
    </row>
    <row r="12317" spans="12:16" s="3107" customFormat="1">
      <c r="L12317" s="3109"/>
      <c r="M12317" s="3109"/>
      <c r="N12317" s="3109"/>
      <c r="P12317" s="2659"/>
    </row>
    <row r="12318" spans="12:16" s="3107" customFormat="1">
      <c r="L12318" s="3109"/>
      <c r="M12318" s="3109"/>
      <c r="N12318" s="3109"/>
      <c r="P12318" s="2659"/>
    </row>
    <row r="12319" spans="12:16" s="3107" customFormat="1">
      <c r="L12319" s="3109"/>
      <c r="M12319" s="3109"/>
      <c r="N12319" s="3109"/>
      <c r="P12319" s="2659"/>
    </row>
    <row r="12320" spans="12:16" s="3107" customFormat="1">
      <c r="L12320" s="3109"/>
      <c r="M12320" s="3109"/>
      <c r="N12320" s="3109"/>
      <c r="P12320" s="2659"/>
    </row>
    <row r="12321" spans="12:16" s="3107" customFormat="1">
      <c r="L12321" s="3109"/>
      <c r="M12321" s="3109"/>
      <c r="N12321" s="3109"/>
      <c r="P12321" s="2659"/>
    </row>
    <row r="12322" spans="12:16" s="3107" customFormat="1">
      <c r="L12322" s="3109"/>
      <c r="M12322" s="3109"/>
      <c r="N12322" s="3109"/>
      <c r="P12322" s="2659"/>
    </row>
    <row r="12323" spans="12:16" s="3107" customFormat="1">
      <c r="L12323" s="3109"/>
      <c r="M12323" s="3109"/>
      <c r="N12323" s="3109"/>
      <c r="P12323" s="2659"/>
    </row>
    <row r="12324" spans="12:16" s="3107" customFormat="1">
      <c r="L12324" s="3109"/>
      <c r="M12324" s="3109"/>
      <c r="N12324" s="3109"/>
      <c r="P12324" s="2659"/>
    </row>
    <row r="12325" spans="12:16" s="3107" customFormat="1">
      <c r="L12325" s="3109"/>
      <c r="M12325" s="3109"/>
      <c r="N12325" s="3109"/>
      <c r="P12325" s="2659"/>
    </row>
    <row r="12326" spans="12:16" s="3107" customFormat="1">
      <c r="L12326" s="3109"/>
      <c r="M12326" s="3109"/>
      <c r="N12326" s="3109"/>
      <c r="P12326" s="2659"/>
    </row>
    <row r="12327" spans="12:16" s="3107" customFormat="1">
      <c r="L12327" s="3109"/>
      <c r="M12327" s="3109"/>
      <c r="N12327" s="3109"/>
      <c r="P12327" s="2659"/>
    </row>
    <row r="12328" spans="12:16" s="3107" customFormat="1">
      <c r="L12328" s="3109"/>
      <c r="M12328" s="3109"/>
      <c r="N12328" s="3109"/>
      <c r="P12328" s="2659"/>
    </row>
    <row r="12329" spans="12:16" s="3107" customFormat="1">
      <c r="L12329" s="3109"/>
      <c r="M12329" s="3109"/>
      <c r="N12329" s="3109"/>
      <c r="P12329" s="2659"/>
    </row>
    <row r="12330" spans="12:16" s="3107" customFormat="1">
      <c r="L12330" s="3109"/>
      <c r="M12330" s="3109"/>
      <c r="N12330" s="3109"/>
      <c r="P12330" s="2659"/>
    </row>
    <row r="12331" spans="12:16" s="3107" customFormat="1">
      <c r="L12331" s="3109"/>
      <c r="M12331" s="3109"/>
      <c r="N12331" s="3109"/>
      <c r="P12331" s="2659"/>
    </row>
    <row r="12332" spans="12:16" s="3107" customFormat="1">
      <c r="L12332" s="3109"/>
      <c r="M12332" s="3109"/>
      <c r="N12332" s="3109"/>
      <c r="P12332" s="2659"/>
    </row>
    <row r="12333" spans="12:16" s="3107" customFormat="1">
      <c r="L12333" s="3109"/>
      <c r="M12333" s="3109"/>
      <c r="N12333" s="3109"/>
      <c r="P12333" s="2659"/>
    </row>
    <row r="12334" spans="12:16" s="3107" customFormat="1">
      <c r="L12334" s="3109"/>
      <c r="M12334" s="3109"/>
      <c r="N12334" s="3109"/>
      <c r="P12334" s="2659"/>
    </row>
    <row r="12335" spans="12:16" s="3107" customFormat="1">
      <c r="L12335" s="3109"/>
      <c r="M12335" s="3109"/>
      <c r="N12335" s="3109"/>
      <c r="P12335" s="2659"/>
    </row>
    <row r="12336" spans="12:16" s="3107" customFormat="1">
      <c r="L12336" s="3109"/>
      <c r="M12336" s="3109"/>
      <c r="N12336" s="3109"/>
      <c r="P12336" s="2659"/>
    </row>
    <row r="12337" spans="12:16" s="3107" customFormat="1">
      <c r="L12337" s="3109"/>
      <c r="M12337" s="3109"/>
      <c r="N12337" s="3109"/>
      <c r="P12337" s="2659"/>
    </row>
    <row r="12338" spans="12:16" s="3107" customFormat="1">
      <c r="L12338" s="3109"/>
      <c r="M12338" s="3109"/>
      <c r="N12338" s="3109"/>
      <c r="P12338" s="2659"/>
    </row>
    <row r="12339" spans="12:16" s="3107" customFormat="1">
      <c r="L12339" s="3109"/>
      <c r="M12339" s="3109"/>
      <c r="N12339" s="3109"/>
      <c r="P12339" s="2659"/>
    </row>
    <row r="12340" spans="12:16" s="3107" customFormat="1">
      <c r="L12340" s="3109"/>
      <c r="M12340" s="3109"/>
      <c r="N12340" s="3109"/>
      <c r="P12340" s="2659"/>
    </row>
    <row r="12341" spans="12:16" s="3107" customFormat="1">
      <c r="L12341" s="3109"/>
      <c r="M12341" s="3109"/>
      <c r="N12341" s="3109"/>
      <c r="P12341" s="2659"/>
    </row>
    <row r="12342" spans="12:16" s="3107" customFormat="1">
      <c r="L12342" s="3109"/>
      <c r="M12342" s="3109"/>
      <c r="N12342" s="3109"/>
      <c r="P12342" s="2659"/>
    </row>
    <row r="12343" spans="12:16" s="3107" customFormat="1">
      <c r="L12343" s="3109"/>
      <c r="M12343" s="3109"/>
      <c r="N12343" s="3109"/>
      <c r="P12343" s="2659"/>
    </row>
    <row r="12344" spans="12:16" s="3107" customFormat="1">
      <c r="L12344" s="3109"/>
      <c r="M12344" s="3109"/>
      <c r="N12344" s="3109"/>
      <c r="P12344" s="2659"/>
    </row>
    <row r="12345" spans="12:16" s="3107" customFormat="1">
      <c r="L12345" s="3109"/>
      <c r="M12345" s="3109"/>
      <c r="N12345" s="3109"/>
      <c r="P12345" s="2659"/>
    </row>
    <row r="12346" spans="12:16" s="3107" customFormat="1">
      <c r="L12346" s="3109"/>
      <c r="M12346" s="3109"/>
      <c r="N12346" s="3109"/>
      <c r="P12346" s="2659"/>
    </row>
    <row r="12347" spans="12:16" s="3107" customFormat="1">
      <c r="L12347" s="3109"/>
      <c r="M12347" s="3109"/>
      <c r="N12347" s="3109"/>
      <c r="P12347" s="2659"/>
    </row>
    <row r="12348" spans="12:16" s="3107" customFormat="1">
      <c r="L12348" s="3109"/>
      <c r="M12348" s="3109"/>
      <c r="N12348" s="3109"/>
      <c r="P12348" s="2659"/>
    </row>
    <row r="12349" spans="12:16" s="3107" customFormat="1">
      <c r="L12349" s="3109"/>
      <c r="M12349" s="3109"/>
      <c r="N12349" s="3109"/>
      <c r="P12349" s="2659"/>
    </row>
    <row r="12350" spans="12:16" s="3107" customFormat="1">
      <c r="L12350" s="3109"/>
      <c r="M12350" s="3109"/>
      <c r="N12350" s="3109"/>
      <c r="P12350" s="2659"/>
    </row>
    <row r="12351" spans="12:16" s="3107" customFormat="1">
      <c r="L12351" s="3109"/>
      <c r="M12351" s="3109"/>
      <c r="N12351" s="3109"/>
      <c r="P12351" s="2659"/>
    </row>
    <row r="12352" spans="12:16" s="3107" customFormat="1">
      <c r="L12352" s="3109"/>
      <c r="M12352" s="3109"/>
      <c r="N12352" s="3109"/>
      <c r="P12352" s="2659"/>
    </row>
    <row r="12353" spans="12:16" s="3107" customFormat="1">
      <c r="L12353" s="3109"/>
      <c r="M12353" s="3109"/>
      <c r="N12353" s="3109"/>
      <c r="P12353" s="2659"/>
    </row>
    <row r="12354" spans="12:16" s="3107" customFormat="1">
      <c r="L12354" s="3109"/>
      <c r="M12354" s="3109"/>
      <c r="N12354" s="3109"/>
      <c r="P12354" s="2659"/>
    </row>
    <row r="12355" spans="12:16" s="3107" customFormat="1">
      <c r="L12355" s="3109"/>
      <c r="M12355" s="3109"/>
      <c r="N12355" s="3109"/>
      <c r="P12355" s="2659"/>
    </row>
    <row r="12356" spans="12:16" s="3107" customFormat="1">
      <c r="L12356" s="3109"/>
      <c r="M12356" s="3109"/>
      <c r="N12356" s="3109"/>
      <c r="P12356" s="2659"/>
    </row>
    <row r="12357" spans="12:16" s="3107" customFormat="1">
      <c r="L12357" s="3109"/>
      <c r="M12357" s="3109"/>
      <c r="N12357" s="3109"/>
      <c r="P12357" s="2659"/>
    </row>
    <row r="12358" spans="12:16" s="3107" customFormat="1">
      <c r="L12358" s="3109"/>
      <c r="M12358" s="3109"/>
      <c r="N12358" s="3109"/>
      <c r="P12358" s="2659"/>
    </row>
    <row r="12359" spans="12:16" s="3107" customFormat="1">
      <c r="L12359" s="3109"/>
      <c r="M12359" s="3109"/>
      <c r="N12359" s="3109"/>
      <c r="P12359" s="2659"/>
    </row>
    <row r="12360" spans="12:16" s="3107" customFormat="1">
      <c r="L12360" s="3109"/>
      <c r="M12360" s="3109"/>
      <c r="N12360" s="3109"/>
      <c r="P12360" s="2659"/>
    </row>
    <row r="12361" spans="12:16" s="3107" customFormat="1">
      <c r="L12361" s="3109"/>
      <c r="M12361" s="3109"/>
      <c r="N12361" s="3109"/>
      <c r="P12361" s="2659"/>
    </row>
    <row r="12362" spans="12:16" s="3107" customFormat="1">
      <c r="L12362" s="3109"/>
      <c r="M12362" s="3109"/>
      <c r="N12362" s="3109"/>
      <c r="P12362" s="2659"/>
    </row>
    <row r="12363" spans="12:16" s="3107" customFormat="1">
      <c r="L12363" s="3109"/>
      <c r="M12363" s="3109"/>
      <c r="N12363" s="3109"/>
      <c r="P12363" s="2659"/>
    </row>
    <row r="12364" spans="12:16" s="3107" customFormat="1">
      <c r="L12364" s="3109"/>
      <c r="M12364" s="3109"/>
      <c r="N12364" s="3109"/>
      <c r="P12364" s="2659"/>
    </row>
    <row r="12365" spans="12:16" s="3107" customFormat="1">
      <c r="L12365" s="3109"/>
      <c r="M12365" s="3109"/>
      <c r="N12365" s="3109"/>
      <c r="P12365" s="2659"/>
    </row>
    <row r="12366" spans="12:16" s="3107" customFormat="1">
      <c r="L12366" s="3109"/>
      <c r="M12366" s="3109"/>
      <c r="N12366" s="3109"/>
      <c r="P12366" s="2659"/>
    </row>
    <row r="12367" spans="12:16" s="3107" customFormat="1">
      <c r="L12367" s="3109"/>
      <c r="M12367" s="3109"/>
      <c r="N12367" s="3109"/>
      <c r="P12367" s="2659"/>
    </row>
    <row r="12368" spans="12:16" s="3107" customFormat="1">
      <c r="L12368" s="3109"/>
      <c r="M12368" s="3109"/>
      <c r="N12368" s="3109"/>
      <c r="P12368" s="2659"/>
    </row>
    <row r="12369" spans="12:16" s="3107" customFormat="1">
      <c r="L12369" s="3109"/>
      <c r="M12369" s="3109"/>
      <c r="N12369" s="3109"/>
      <c r="P12369" s="2659"/>
    </row>
    <row r="12370" spans="12:16" s="3107" customFormat="1">
      <c r="L12370" s="3109"/>
      <c r="M12370" s="3109"/>
      <c r="N12370" s="3109"/>
      <c r="P12370" s="2659"/>
    </row>
    <row r="12371" spans="12:16" s="3107" customFormat="1">
      <c r="L12371" s="3109"/>
      <c r="M12371" s="3109"/>
      <c r="N12371" s="3109"/>
      <c r="P12371" s="2659"/>
    </row>
    <row r="12372" spans="12:16" s="3107" customFormat="1">
      <c r="L12372" s="3109"/>
      <c r="M12372" s="3109"/>
      <c r="N12372" s="3109"/>
      <c r="P12372" s="2659"/>
    </row>
    <row r="12373" spans="12:16" s="3107" customFormat="1">
      <c r="L12373" s="3109"/>
      <c r="M12373" s="3109"/>
      <c r="N12373" s="3109"/>
      <c r="P12373" s="2659"/>
    </row>
    <row r="12374" spans="12:16" s="3107" customFormat="1">
      <c r="L12374" s="3109"/>
      <c r="M12374" s="3109"/>
      <c r="N12374" s="3109"/>
      <c r="P12374" s="2659"/>
    </row>
    <row r="12375" spans="12:16" s="3107" customFormat="1">
      <c r="L12375" s="3109"/>
      <c r="M12375" s="3109"/>
      <c r="N12375" s="3109"/>
      <c r="P12375" s="2659"/>
    </row>
    <row r="12376" spans="12:16" s="3107" customFormat="1">
      <c r="L12376" s="3109"/>
      <c r="M12376" s="3109"/>
      <c r="N12376" s="3109"/>
      <c r="P12376" s="2659"/>
    </row>
    <row r="12377" spans="12:16" s="3107" customFormat="1">
      <c r="L12377" s="3109"/>
      <c r="M12377" s="3109"/>
      <c r="N12377" s="3109"/>
      <c r="P12377" s="2659"/>
    </row>
    <row r="12378" spans="12:16" s="3107" customFormat="1">
      <c r="L12378" s="3109"/>
      <c r="M12378" s="3109"/>
      <c r="N12378" s="3109"/>
      <c r="P12378" s="2659"/>
    </row>
    <row r="12379" spans="12:16" s="3107" customFormat="1">
      <c r="L12379" s="3109"/>
      <c r="M12379" s="3109"/>
      <c r="N12379" s="3109"/>
      <c r="P12379" s="2659"/>
    </row>
    <row r="12380" spans="12:16" s="3107" customFormat="1">
      <c r="L12380" s="3109"/>
      <c r="M12380" s="3109"/>
      <c r="N12380" s="3109"/>
      <c r="P12380" s="2659"/>
    </row>
    <row r="12381" spans="12:16" s="3107" customFormat="1">
      <c r="L12381" s="3109"/>
      <c r="M12381" s="3109"/>
      <c r="N12381" s="3109"/>
      <c r="P12381" s="2659"/>
    </row>
    <row r="12382" spans="12:16" s="3107" customFormat="1">
      <c r="L12382" s="3109"/>
      <c r="M12382" s="3109"/>
      <c r="N12382" s="3109"/>
      <c r="P12382" s="2659"/>
    </row>
    <row r="12383" spans="12:16" s="3107" customFormat="1">
      <c r="L12383" s="3109"/>
      <c r="M12383" s="3109"/>
      <c r="N12383" s="3109"/>
      <c r="P12383" s="2659"/>
    </row>
    <row r="12384" spans="12:16" s="3107" customFormat="1">
      <c r="L12384" s="3109"/>
      <c r="M12384" s="3109"/>
      <c r="N12384" s="3109"/>
      <c r="P12384" s="2659"/>
    </row>
    <row r="12385" spans="12:16" s="3107" customFormat="1">
      <c r="L12385" s="3109"/>
      <c r="M12385" s="3109"/>
      <c r="N12385" s="3109"/>
      <c r="P12385" s="2659"/>
    </row>
    <row r="12386" spans="12:16" s="3107" customFormat="1">
      <c r="L12386" s="3109"/>
      <c r="M12386" s="3109"/>
      <c r="N12386" s="3109"/>
      <c r="P12386" s="2659"/>
    </row>
    <row r="12387" spans="12:16" s="3107" customFormat="1">
      <c r="L12387" s="3109"/>
      <c r="M12387" s="3109"/>
      <c r="N12387" s="3109"/>
      <c r="P12387" s="2659"/>
    </row>
    <row r="12388" spans="12:16" s="3107" customFormat="1">
      <c r="L12388" s="3109"/>
      <c r="M12388" s="3109"/>
      <c r="N12388" s="3109"/>
      <c r="P12388" s="2659"/>
    </row>
    <row r="12389" spans="12:16" s="3107" customFormat="1">
      <c r="L12389" s="3109"/>
      <c r="M12389" s="3109"/>
      <c r="N12389" s="3109"/>
      <c r="P12389" s="2659"/>
    </row>
    <row r="12390" spans="12:16" s="3107" customFormat="1">
      <c r="L12390" s="3109"/>
      <c r="M12390" s="3109"/>
      <c r="N12390" s="3109"/>
      <c r="P12390" s="2659"/>
    </row>
    <row r="12391" spans="12:16" s="3107" customFormat="1">
      <c r="L12391" s="3109"/>
      <c r="M12391" s="3109"/>
      <c r="N12391" s="3109"/>
      <c r="P12391" s="2659"/>
    </row>
    <row r="12392" spans="12:16" s="3107" customFormat="1">
      <c r="L12392" s="3109"/>
      <c r="M12392" s="3109"/>
      <c r="N12392" s="3109"/>
      <c r="P12392" s="2659"/>
    </row>
    <row r="12393" spans="12:16" s="3107" customFormat="1">
      <c r="L12393" s="3109"/>
      <c r="M12393" s="3109"/>
      <c r="N12393" s="3109"/>
      <c r="P12393" s="2659"/>
    </row>
    <row r="12394" spans="12:16" s="3107" customFormat="1">
      <c r="L12394" s="3109"/>
      <c r="M12394" s="3109"/>
      <c r="N12394" s="3109"/>
      <c r="P12394" s="2659"/>
    </row>
    <row r="12395" spans="12:16" s="3107" customFormat="1">
      <c r="L12395" s="3109"/>
      <c r="M12395" s="3109"/>
      <c r="N12395" s="3109"/>
      <c r="P12395" s="2659"/>
    </row>
    <row r="12396" spans="12:16" s="3107" customFormat="1">
      <c r="L12396" s="3109"/>
      <c r="M12396" s="3109"/>
      <c r="N12396" s="3109"/>
      <c r="P12396" s="2659"/>
    </row>
    <row r="12397" spans="12:16" s="3107" customFormat="1">
      <c r="L12397" s="3109"/>
      <c r="M12397" s="3109"/>
      <c r="N12397" s="3109"/>
      <c r="P12397" s="2659"/>
    </row>
    <row r="12398" spans="12:16" s="3107" customFormat="1">
      <c r="L12398" s="3109"/>
      <c r="M12398" s="3109"/>
      <c r="N12398" s="3109"/>
      <c r="P12398" s="2659"/>
    </row>
    <row r="12399" spans="12:16" s="3107" customFormat="1">
      <c r="L12399" s="3109"/>
      <c r="M12399" s="3109"/>
      <c r="N12399" s="3109"/>
      <c r="P12399" s="2659"/>
    </row>
    <row r="12400" spans="12:16" s="3107" customFormat="1">
      <c r="L12400" s="3109"/>
      <c r="M12400" s="3109"/>
      <c r="N12400" s="3109"/>
      <c r="P12400" s="2659"/>
    </row>
    <row r="12401" spans="12:16" s="3107" customFormat="1">
      <c r="L12401" s="3109"/>
      <c r="M12401" s="3109"/>
      <c r="N12401" s="3109"/>
      <c r="P12401" s="2659"/>
    </row>
    <row r="12402" spans="12:16" s="3107" customFormat="1">
      <c r="L12402" s="3109"/>
      <c r="M12402" s="3109"/>
      <c r="N12402" s="3109"/>
      <c r="P12402" s="2659"/>
    </row>
    <row r="12403" spans="12:16" s="3107" customFormat="1">
      <c r="L12403" s="3109"/>
      <c r="M12403" s="3109"/>
      <c r="N12403" s="3109"/>
      <c r="P12403" s="2659"/>
    </row>
    <row r="12404" spans="12:16" s="3107" customFormat="1">
      <c r="L12404" s="3109"/>
      <c r="M12404" s="3109"/>
      <c r="N12404" s="3109"/>
      <c r="P12404" s="2659"/>
    </row>
    <row r="12405" spans="12:16" s="3107" customFormat="1">
      <c r="L12405" s="3109"/>
      <c r="M12405" s="3109"/>
      <c r="N12405" s="3109"/>
      <c r="P12405" s="2659"/>
    </row>
    <row r="12406" spans="12:16" s="3107" customFormat="1">
      <c r="L12406" s="3109"/>
      <c r="M12406" s="3109"/>
      <c r="N12406" s="3109"/>
      <c r="P12406" s="2659"/>
    </row>
    <row r="12407" spans="12:16" s="3107" customFormat="1">
      <c r="L12407" s="3109"/>
      <c r="M12407" s="3109"/>
      <c r="N12407" s="3109"/>
      <c r="P12407" s="2659"/>
    </row>
    <row r="12408" spans="12:16" s="3107" customFormat="1">
      <c r="L12408" s="3109"/>
      <c r="M12408" s="3109"/>
      <c r="N12408" s="3109"/>
      <c r="P12408" s="2659"/>
    </row>
    <row r="12409" spans="12:16" s="3107" customFormat="1">
      <c r="L12409" s="3109"/>
      <c r="M12409" s="3109"/>
      <c r="N12409" s="3109"/>
      <c r="P12409" s="2659"/>
    </row>
    <row r="12410" spans="12:16" s="3107" customFormat="1">
      <c r="L12410" s="3109"/>
      <c r="M12410" s="3109"/>
      <c r="N12410" s="3109"/>
      <c r="P12410" s="2659"/>
    </row>
    <row r="12411" spans="12:16" s="3107" customFormat="1">
      <c r="L12411" s="3109"/>
      <c r="M12411" s="3109"/>
      <c r="N12411" s="3109"/>
      <c r="P12411" s="2659"/>
    </row>
    <row r="12412" spans="12:16" s="3107" customFormat="1">
      <c r="L12412" s="3109"/>
      <c r="M12412" s="3109"/>
      <c r="N12412" s="3109"/>
      <c r="P12412" s="2659"/>
    </row>
    <row r="12413" spans="12:16" s="3107" customFormat="1">
      <c r="L12413" s="3109"/>
      <c r="M12413" s="3109"/>
      <c r="N12413" s="3109"/>
      <c r="P12413" s="2659"/>
    </row>
    <row r="12414" spans="12:16" s="3107" customFormat="1">
      <c r="L12414" s="3109"/>
      <c r="M12414" s="3109"/>
      <c r="N12414" s="3109"/>
      <c r="P12414" s="2659"/>
    </row>
    <row r="12415" spans="12:16" s="3107" customFormat="1">
      <c r="L12415" s="3109"/>
      <c r="M12415" s="3109"/>
      <c r="N12415" s="3109"/>
      <c r="P12415" s="2659"/>
    </row>
    <row r="12416" spans="12:16" s="3107" customFormat="1">
      <c r="L12416" s="3109"/>
      <c r="M12416" s="3109"/>
      <c r="N12416" s="3109"/>
      <c r="P12416" s="2659"/>
    </row>
    <row r="12417" spans="12:16" s="3107" customFormat="1">
      <c r="L12417" s="3109"/>
      <c r="M12417" s="3109"/>
      <c r="N12417" s="3109"/>
      <c r="P12417" s="2659"/>
    </row>
    <row r="12418" spans="12:16" s="3107" customFormat="1">
      <c r="L12418" s="3109"/>
      <c r="M12418" s="3109"/>
      <c r="N12418" s="3109"/>
      <c r="P12418" s="2659"/>
    </row>
    <row r="12419" spans="12:16" s="3107" customFormat="1">
      <c r="L12419" s="3109"/>
      <c r="M12419" s="3109"/>
      <c r="N12419" s="3109"/>
      <c r="P12419" s="2659"/>
    </row>
    <row r="12420" spans="12:16" s="3107" customFormat="1">
      <c r="L12420" s="3109"/>
      <c r="M12420" s="3109"/>
      <c r="N12420" s="3109"/>
      <c r="P12420" s="2659"/>
    </row>
    <row r="12421" spans="12:16" s="3107" customFormat="1">
      <c r="L12421" s="3109"/>
      <c r="M12421" s="3109"/>
      <c r="N12421" s="3109"/>
      <c r="P12421" s="2659"/>
    </row>
    <row r="12422" spans="12:16" s="3107" customFormat="1">
      <c r="L12422" s="3109"/>
      <c r="M12422" s="3109"/>
      <c r="N12422" s="3109"/>
      <c r="P12422" s="2659"/>
    </row>
    <row r="12423" spans="12:16" s="3107" customFormat="1">
      <c r="L12423" s="3109"/>
      <c r="M12423" s="3109"/>
      <c r="N12423" s="3109"/>
      <c r="P12423" s="2659"/>
    </row>
    <row r="12424" spans="12:16" s="3107" customFormat="1">
      <c r="L12424" s="3109"/>
      <c r="M12424" s="3109"/>
      <c r="N12424" s="3109"/>
      <c r="P12424" s="2659"/>
    </row>
    <row r="12425" spans="12:16" s="3107" customFormat="1">
      <c r="L12425" s="3109"/>
      <c r="M12425" s="3109"/>
      <c r="N12425" s="3109"/>
      <c r="P12425" s="2659"/>
    </row>
    <row r="12426" spans="12:16" s="3107" customFormat="1">
      <c r="L12426" s="3109"/>
      <c r="M12426" s="3109"/>
      <c r="N12426" s="3109"/>
      <c r="P12426" s="2659"/>
    </row>
    <row r="12427" spans="12:16" s="3107" customFormat="1">
      <c r="L12427" s="3109"/>
      <c r="M12427" s="3109"/>
      <c r="N12427" s="3109"/>
      <c r="P12427" s="2659"/>
    </row>
    <row r="12428" spans="12:16" s="3107" customFormat="1">
      <c r="L12428" s="3109"/>
      <c r="M12428" s="3109"/>
      <c r="N12428" s="3109"/>
      <c r="P12428" s="2659"/>
    </row>
    <row r="12429" spans="12:16" s="3107" customFormat="1">
      <c r="L12429" s="3109"/>
      <c r="M12429" s="3109"/>
      <c r="N12429" s="3109"/>
      <c r="P12429" s="2659"/>
    </row>
    <row r="12430" spans="12:16" s="3107" customFormat="1">
      <c r="L12430" s="3109"/>
      <c r="M12430" s="3109"/>
      <c r="N12430" s="3109"/>
      <c r="P12430" s="2659"/>
    </row>
    <row r="12431" spans="12:16" s="3107" customFormat="1">
      <c r="L12431" s="3109"/>
      <c r="M12431" s="3109"/>
      <c r="N12431" s="3109"/>
      <c r="P12431" s="2659"/>
    </row>
    <row r="12432" spans="12:16" s="3107" customFormat="1">
      <c r="L12432" s="3109"/>
      <c r="M12432" s="3109"/>
      <c r="N12432" s="3109"/>
      <c r="P12432" s="2659"/>
    </row>
    <row r="12433" spans="12:16" s="3107" customFormat="1">
      <c r="L12433" s="3109"/>
      <c r="M12433" s="3109"/>
      <c r="N12433" s="3109"/>
      <c r="P12433" s="2659"/>
    </row>
    <row r="12434" spans="12:16" s="3107" customFormat="1">
      <c r="L12434" s="3109"/>
      <c r="M12434" s="3109"/>
      <c r="N12434" s="3109"/>
      <c r="P12434" s="2659"/>
    </row>
    <row r="12435" spans="12:16" s="3107" customFormat="1">
      <c r="L12435" s="3109"/>
      <c r="M12435" s="3109"/>
      <c r="N12435" s="3109"/>
      <c r="P12435" s="2659"/>
    </row>
    <row r="12436" spans="12:16" s="3107" customFormat="1">
      <c r="L12436" s="3109"/>
      <c r="M12436" s="3109"/>
      <c r="N12436" s="3109"/>
      <c r="P12436" s="2659"/>
    </row>
    <row r="12437" spans="12:16" s="3107" customFormat="1">
      <c r="L12437" s="3109"/>
      <c r="M12437" s="3109"/>
      <c r="N12437" s="3109"/>
      <c r="P12437" s="2659"/>
    </row>
    <row r="12438" spans="12:16" s="3107" customFormat="1">
      <c r="L12438" s="3109"/>
      <c r="M12438" s="3109"/>
      <c r="N12438" s="3109"/>
      <c r="P12438" s="2659"/>
    </row>
    <row r="12439" spans="12:16" s="3107" customFormat="1">
      <c r="L12439" s="3109"/>
      <c r="M12439" s="3109"/>
      <c r="N12439" s="3109"/>
      <c r="P12439" s="2659"/>
    </row>
    <row r="12440" spans="12:16" s="3107" customFormat="1">
      <c r="L12440" s="3109"/>
      <c r="M12440" s="3109"/>
      <c r="N12440" s="3109"/>
      <c r="P12440" s="2659"/>
    </row>
    <row r="12441" spans="12:16" s="3107" customFormat="1">
      <c r="L12441" s="3109"/>
      <c r="M12441" s="3109"/>
      <c r="N12441" s="3109"/>
      <c r="P12441" s="2659"/>
    </row>
    <row r="12442" spans="12:16" s="3107" customFormat="1">
      <c r="L12442" s="3109"/>
      <c r="M12442" s="3109"/>
      <c r="N12442" s="3109"/>
      <c r="P12442" s="2659"/>
    </row>
    <row r="12443" spans="12:16" s="3107" customFormat="1">
      <c r="L12443" s="3109"/>
      <c r="M12443" s="3109"/>
      <c r="N12443" s="3109"/>
      <c r="P12443" s="2659"/>
    </row>
    <row r="12444" spans="12:16" s="3107" customFormat="1">
      <c r="L12444" s="3109"/>
      <c r="M12444" s="3109"/>
      <c r="N12444" s="3109"/>
      <c r="P12444" s="2659"/>
    </row>
  </sheetData>
  <mergeCells count="13">
    <mergeCell ref="C1:D2"/>
    <mergeCell ref="N1:O2"/>
    <mergeCell ref="C225:D226"/>
    <mergeCell ref="N225:O226"/>
    <mergeCell ref="T7:AD8"/>
    <mergeCell ref="C47:D48"/>
    <mergeCell ref="N47:O48"/>
    <mergeCell ref="C102:D103"/>
    <mergeCell ref="N102:O103"/>
    <mergeCell ref="C138:D139"/>
    <mergeCell ref="N138:O139"/>
    <mergeCell ref="C183:D184"/>
    <mergeCell ref="N183:O184"/>
  </mergeCells>
  <phoneticPr fontId="0" type="noConversion"/>
  <printOptions horizontalCentered="1" verticalCentered="1"/>
  <pageMargins left="0.5" right="1" top="0.75" bottom="1" header="0" footer="0"/>
  <pageSetup scale="47" fitToWidth="2" fitToHeight="7" pageOrder="overThenDown" orientation="landscape" r:id="rId1"/>
  <headerFooter alignWithMargins="0"/>
  <rowBreaks count="5" manualBreakCount="5">
    <brk id="46" max="18" man="1"/>
    <brk id="102" max="18" man="1"/>
    <brk id="138" max="18" man="1"/>
    <brk id="183" max="18" man="1"/>
    <brk id="224" max="18" man="1"/>
  </rowBreaks>
  <colBreaks count="1" manualBreakCount="1">
    <brk id="10" max="266"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5">
    <tabColor rgb="FF00B050"/>
  </sheetPr>
  <dimension ref="A1:R64"/>
  <sheetViews>
    <sheetView defaultGridColor="0" view="pageBreakPreview" colorId="22" zoomScale="60" zoomScaleNormal="85" workbookViewId="0">
      <selection activeCell="J51" sqref="J51"/>
    </sheetView>
  </sheetViews>
  <sheetFormatPr defaultColWidth="9.6640625" defaultRowHeight="15"/>
  <cols>
    <col min="1" max="1" width="4.6640625" style="2889" customWidth="1"/>
    <col min="2" max="2" width="31.77734375" style="2889" customWidth="1"/>
    <col min="3" max="3" width="23.21875" style="2889" customWidth="1"/>
    <col min="4" max="6" width="13.6640625" style="2889" customWidth="1"/>
    <col min="7" max="8" width="14.6640625" style="2889" customWidth="1"/>
    <col min="9" max="9" width="2.6640625" style="2889" customWidth="1"/>
    <col min="10" max="10" width="18.77734375" style="2889" customWidth="1"/>
    <col min="11" max="11" width="12.6640625" style="2889" customWidth="1"/>
    <col min="12" max="12" width="14.6640625" style="2889" customWidth="1"/>
    <col min="13" max="14" width="12.6640625" style="2889" customWidth="1"/>
    <col min="15" max="15" width="12.88671875" style="2889" customWidth="1"/>
    <col min="16" max="16" width="12.6640625" style="2889" customWidth="1"/>
    <col min="17" max="17" width="11.6640625" style="2889" customWidth="1"/>
    <col min="18" max="18" width="4.6640625" style="2889" customWidth="1"/>
    <col min="19" max="16384" width="9.6640625" style="2889"/>
  </cols>
  <sheetData>
    <row r="1" spans="1:18">
      <c r="A1" s="13" t="s">
        <v>2838</v>
      </c>
      <c r="B1" s="41"/>
      <c r="C1" s="41"/>
      <c r="D1" s="429"/>
      <c r="E1" s="1232" t="s">
        <v>3932</v>
      </c>
      <c r="F1" s="41"/>
      <c r="G1" s="1356" t="s">
        <v>2840</v>
      </c>
      <c r="H1" s="263" t="s">
        <v>2841</v>
      </c>
      <c r="I1" s="11"/>
      <c r="J1" s="13" t="s">
        <v>2838</v>
      </c>
      <c r="K1" s="41"/>
      <c r="L1" s="41"/>
      <c r="M1" s="429"/>
      <c r="N1" s="1232" t="s">
        <v>3932</v>
      </c>
      <c r="O1" s="41"/>
      <c r="P1" s="1356" t="s">
        <v>2840</v>
      </c>
      <c r="Q1" s="261" t="s">
        <v>2841</v>
      </c>
      <c r="R1" s="263"/>
    </row>
    <row r="2" spans="1:18">
      <c r="A2" s="47" t="str">
        <f>'Data Sheet'!$C$25</f>
        <v>Orange and Rockland Utilities, Inc</v>
      </c>
      <c r="B2" s="11"/>
      <c r="C2" s="11"/>
      <c r="D2" s="11"/>
      <c r="E2" s="47" t="s">
        <v>613</v>
      </c>
      <c r="F2" s="11"/>
      <c r="G2" s="265" t="s">
        <v>2842</v>
      </c>
      <c r="H2" s="45"/>
      <c r="I2" s="11"/>
      <c r="J2" s="47" t="str">
        <f>'Data Sheet'!$C$25</f>
        <v>Orange and Rockland Utilities, Inc</v>
      </c>
      <c r="K2" s="11"/>
      <c r="L2" s="11"/>
      <c r="M2" s="11"/>
      <c r="N2" s="47" t="s">
        <v>5371</v>
      </c>
      <c r="O2" s="11"/>
      <c r="P2" s="265" t="s">
        <v>2842</v>
      </c>
      <c r="Q2" s="202"/>
      <c r="R2" s="45"/>
    </row>
    <row r="3" spans="1:18" ht="15" customHeight="1" thickBot="1">
      <c r="A3" s="72"/>
      <c r="B3" s="73"/>
      <c r="C3" s="73"/>
      <c r="D3" s="73"/>
      <c r="E3" s="72" t="s">
        <v>301</v>
      </c>
      <c r="F3" s="73"/>
      <c r="G3" s="1342" t="str">
        <f>'Data Sheet'!$C$40</f>
        <v>4/30/2014</v>
      </c>
      <c r="H3" s="3148" t="str">
        <f>'Data Sheet'!$C$38</f>
        <v>12/31/2013</v>
      </c>
      <c r="I3" s="11"/>
      <c r="J3" s="72"/>
      <c r="K3" s="73"/>
      <c r="L3" s="73"/>
      <c r="M3" s="73"/>
      <c r="N3" s="72" t="s">
        <v>301</v>
      </c>
      <c r="O3" s="73"/>
      <c r="P3" s="1342" t="str">
        <f>'Data Sheet'!$C$40</f>
        <v>4/30/2014</v>
      </c>
      <c r="Q3" s="206" t="str">
        <f>'Data Sheet'!$C$38</f>
        <v>12/31/2013</v>
      </c>
      <c r="R3" s="402"/>
    </row>
    <row r="4" spans="1:18" ht="15" customHeight="1" thickBot="1">
      <c r="A4" s="424" t="s">
        <v>1156</v>
      </c>
      <c r="B4" s="425"/>
      <c r="C4" s="425"/>
      <c r="D4" s="401"/>
      <c r="E4" s="401"/>
      <c r="F4" s="401"/>
      <c r="G4" s="1910"/>
      <c r="H4" s="402"/>
      <c r="I4" s="11"/>
      <c r="J4" s="424" t="s">
        <v>1157</v>
      </c>
      <c r="K4" s="425"/>
      <c r="L4" s="425"/>
      <c r="M4" s="401"/>
      <c r="N4" s="401"/>
      <c r="O4" s="401"/>
      <c r="P4" s="1910"/>
      <c r="Q4" s="1910"/>
      <c r="R4" s="402"/>
    </row>
    <row r="5" spans="1:18" ht="15.75">
      <c r="A5" s="43"/>
      <c r="B5" s="46"/>
      <c r="C5" s="46"/>
      <c r="D5" s="44"/>
      <c r="E5" s="44"/>
      <c r="F5" s="44"/>
      <c r="G5" s="262"/>
      <c r="H5" s="48"/>
      <c r="I5" s="11"/>
      <c r="J5" s="43"/>
      <c r="K5" s="46"/>
      <c r="L5" s="46"/>
      <c r="M5" s="44"/>
      <c r="N5" s="44"/>
      <c r="O5" s="44"/>
      <c r="P5" s="262"/>
      <c r="Q5" s="262"/>
      <c r="R5" s="48"/>
    </row>
    <row r="6" spans="1:18">
      <c r="A6" s="47" t="s">
        <v>1158</v>
      </c>
      <c r="B6" s="11"/>
      <c r="C6" s="11"/>
      <c r="D6" s="11"/>
      <c r="E6" s="11" t="s">
        <v>1159</v>
      </c>
      <c r="F6" s="11"/>
      <c r="G6" s="11"/>
      <c r="H6" s="48"/>
      <c r="I6" s="11"/>
      <c r="J6" s="47" t="s">
        <v>2770</v>
      </c>
      <c r="K6" s="11"/>
      <c r="L6" s="11"/>
      <c r="M6" s="11"/>
      <c r="N6" s="11" t="s">
        <v>2771</v>
      </c>
      <c r="O6" s="11"/>
      <c r="P6" s="11"/>
      <c r="Q6" s="11"/>
      <c r="R6" s="48"/>
    </row>
    <row r="7" spans="1:18">
      <c r="A7" s="47" t="s">
        <v>1464</v>
      </c>
      <c r="B7" s="11"/>
      <c r="C7" s="11"/>
      <c r="D7" s="11"/>
      <c r="E7" s="11" t="s">
        <v>1449</v>
      </c>
      <c r="F7" s="11"/>
      <c r="G7" s="11"/>
      <c r="H7" s="48"/>
      <c r="I7" s="11"/>
      <c r="J7" s="47" t="s">
        <v>1878</v>
      </c>
      <c r="K7" s="11"/>
      <c r="L7" s="11"/>
      <c r="M7" s="11"/>
      <c r="N7" s="11" t="s">
        <v>1879</v>
      </c>
      <c r="O7" s="11"/>
      <c r="P7" s="11"/>
      <c r="Q7" s="11"/>
      <c r="R7" s="48"/>
    </row>
    <row r="8" spans="1:18">
      <c r="A8" s="47" t="s">
        <v>1880</v>
      </c>
      <c r="B8" s="11"/>
      <c r="C8" s="11"/>
      <c r="D8" s="11"/>
      <c r="E8" s="11" t="s">
        <v>3431</v>
      </c>
      <c r="F8" s="11"/>
      <c r="G8" s="11"/>
      <c r="H8" s="48"/>
      <c r="I8" s="11"/>
      <c r="J8" s="47" t="s">
        <v>3432</v>
      </c>
      <c r="K8" s="11"/>
      <c r="L8" s="11"/>
      <c r="M8" s="11"/>
      <c r="N8" s="11" t="s">
        <v>3433</v>
      </c>
      <c r="O8" s="11"/>
      <c r="P8" s="11"/>
      <c r="Q8" s="11"/>
      <c r="R8" s="48"/>
    </row>
    <row r="9" spans="1:18">
      <c r="A9" s="47" t="s">
        <v>3434</v>
      </c>
      <c r="B9" s="11"/>
      <c r="C9" s="11"/>
      <c r="D9" s="11"/>
      <c r="E9" s="11" t="s">
        <v>2436</v>
      </c>
      <c r="F9" s="11"/>
      <c r="G9" s="11"/>
      <c r="H9" s="48"/>
      <c r="I9" s="11"/>
      <c r="J9" s="47" t="s">
        <v>2437</v>
      </c>
      <c r="K9" s="11"/>
      <c r="L9" s="11"/>
      <c r="M9" s="11"/>
      <c r="N9" s="11" t="s">
        <v>2438</v>
      </c>
      <c r="O9" s="11"/>
      <c r="P9" s="11"/>
      <c r="Q9" s="11"/>
      <c r="R9" s="48"/>
    </row>
    <row r="10" spans="1:18" ht="15.75" thickBot="1">
      <c r="A10" s="72"/>
      <c r="B10" s="73"/>
      <c r="C10" s="73"/>
      <c r="D10" s="73"/>
      <c r="E10" s="73"/>
      <c r="F10" s="73"/>
      <c r="G10" s="73"/>
      <c r="H10" s="74"/>
      <c r="I10" s="11"/>
      <c r="J10" s="72"/>
      <c r="K10" s="73"/>
      <c r="L10" s="73"/>
      <c r="M10" s="73"/>
      <c r="N10" s="73"/>
      <c r="O10" s="73"/>
      <c r="P10" s="73"/>
      <c r="Q10" s="73"/>
      <c r="R10" s="74"/>
    </row>
    <row r="11" spans="1:18">
      <c r="A11" s="1356"/>
      <c r="B11" s="11"/>
      <c r="C11" s="48"/>
      <c r="D11" s="45"/>
      <c r="E11" s="44" t="s">
        <v>2439</v>
      </c>
      <c r="F11" s="45"/>
      <c r="G11" s="44" t="s">
        <v>2440</v>
      </c>
      <c r="H11" s="263"/>
      <c r="I11" s="11"/>
      <c r="J11" s="1355"/>
      <c r="K11" s="2895"/>
      <c r="L11" s="2897"/>
      <c r="M11" s="2897"/>
      <c r="N11" s="2895"/>
      <c r="O11" s="2895"/>
      <c r="P11" s="2895"/>
      <c r="Q11" s="2895"/>
      <c r="R11" s="457"/>
    </row>
    <row r="12" spans="1:18" ht="15.75" thickBot="1">
      <c r="A12" s="265"/>
      <c r="B12" s="401" t="s">
        <v>2441</v>
      </c>
      <c r="C12" s="402"/>
      <c r="D12" s="45" t="s">
        <v>4231</v>
      </c>
      <c r="E12" s="401" t="s">
        <v>2442</v>
      </c>
      <c r="F12" s="402"/>
      <c r="G12" s="401" t="s">
        <v>2442</v>
      </c>
      <c r="H12" s="402"/>
      <c r="I12" s="11"/>
      <c r="J12" s="400" t="s">
        <v>551</v>
      </c>
      <c r="K12" s="401"/>
      <c r="L12" s="402"/>
      <c r="M12" s="2897"/>
      <c r="N12" s="401" t="s">
        <v>552</v>
      </c>
      <c r="O12" s="401"/>
      <c r="P12" s="401"/>
      <c r="Q12" s="401"/>
      <c r="R12" s="402"/>
    </row>
    <row r="13" spans="1:18">
      <c r="A13" s="265"/>
      <c r="B13" s="45"/>
      <c r="C13" s="45"/>
      <c r="D13" s="2897" t="s">
        <v>553</v>
      </c>
      <c r="E13" s="45"/>
      <c r="F13" s="2897" t="s">
        <v>635</v>
      </c>
      <c r="G13" s="45"/>
      <c r="H13" s="2897"/>
      <c r="I13" s="11"/>
      <c r="J13" s="265"/>
      <c r="K13" s="45"/>
      <c r="L13" s="45"/>
      <c r="M13" s="2897" t="s">
        <v>554</v>
      </c>
      <c r="N13" s="45" t="s">
        <v>1155</v>
      </c>
      <c r="O13" s="2897" t="s">
        <v>555</v>
      </c>
      <c r="P13" s="2897"/>
      <c r="Q13" s="2897"/>
      <c r="R13" s="2897"/>
    </row>
    <row r="14" spans="1:18">
      <c r="A14" s="265" t="s">
        <v>4231</v>
      </c>
      <c r="B14" s="48"/>
      <c r="C14" s="48"/>
      <c r="D14" s="2897" t="s">
        <v>556</v>
      </c>
      <c r="E14" s="45"/>
      <c r="F14" s="2897" t="s">
        <v>3745</v>
      </c>
      <c r="G14" s="45"/>
      <c r="H14" s="2897"/>
      <c r="I14" s="11"/>
      <c r="J14" s="265"/>
      <c r="K14" s="48"/>
      <c r="L14" s="2897" t="s">
        <v>557</v>
      </c>
      <c r="M14" s="2897" t="s">
        <v>558</v>
      </c>
      <c r="N14" s="45" t="s">
        <v>559</v>
      </c>
      <c r="O14" s="2897" t="s">
        <v>560</v>
      </c>
      <c r="P14" s="2897" t="s">
        <v>551</v>
      </c>
      <c r="Q14" s="2897"/>
      <c r="R14" s="2897" t="s">
        <v>4231</v>
      </c>
    </row>
    <row r="15" spans="1:18">
      <c r="A15" s="265" t="s">
        <v>4234</v>
      </c>
      <c r="B15" s="2897" t="s">
        <v>1148</v>
      </c>
      <c r="C15" s="2897" t="s">
        <v>1149</v>
      </c>
      <c r="D15" s="2897" t="s">
        <v>561</v>
      </c>
      <c r="E15" s="2897" t="s">
        <v>2324</v>
      </c>
      <c r="F15" s="2897" t="s">
        <v>2755</v>
      </c>
      <c r="G15" s="45" t="s">
        <v>2756</v>
      </c>
      <c r="H15" s="2897" t="s">
        <v>2757</v>
      </c>
      <c r="I15" s="11"/>
      <c r="J15" s="265" t="s">
        <v>2758</v>
      </c>
      <c r="K15" s="2897" t="s">
        <v>2759</v>
      </c>
      <c r="L15" s="2897" t="s">
        <v>559</v>
      </c>
      <c r="M15" s="2897" t="s">
        <v>2760</v>
      </c>
      <c r="N15" s="2897" t="s">
        <v>1155</v>
      </c>
      <c r="O15" s="2897" t="s">
        <v>559</v>
      </c>
      <c r="P15" s="2897" t="s">
        <v>559</v>
      </c>
      <c r="Q15" s="2897" t="s">
        <v>4055</v>
      </c>
      <c r="R15" s="2897" t="s">
        <v>4234</v>
      </c>
    </row>
    <row r="16" spans="1:18">
      <c r="A16" s="1357"/>
      <c r="B16" s="48"/>
      <c r="C16" s="2897"/>
      <c r="D16" s="48"/>
      <c r="E16" s="2897"/>
      <c r="F16" s="2897" t="s">
        <v>561</v>
      </c>
      <c r="G16" s="45"/>
      <c r="H16" s="48"/>
      <c r="I16" s="11"/>
      <c r="J16" s="1357"/>
      <c r="K16" s="48"/>
      <c r="L16" s="2897" t="s">
        <v>2761</v>
      </c>
      <c r="M16" s="48"/>
      <c r="N16" s="2897" t="s">
        <v>2762</v>
      </c>
      <c r="O16" s="2897" t="s">
        <v>2763</v>
      </c>
      <c r="P16" s="2897" t="s">
        <v>2764</v>
      </c>
      <c r="Q16" s="2897"/>
      <c r="R16" s="48"/>
    </row>
    <row r="17" spans="1:18" ht="15.75" thickBot="1">
      <c r="A17" s="1908"/>
      <c r="B17" s="286" t="s">
        <v>74</v>
      </c>
      <c r="C17" s="286" t="s">
        <v>2140</v>
      </c>
      <c r="D17" s="286" t="s">
        <v>2141</v>
      </c>
      <c r="E17" s="286" t="s">
        <v>2142</v>
      </c>
      <c r="F17" s="286" t="s">
        <v>4070</v>
      </c>
      <c r="G17" s="402" t="s">
        <v>4071</v>
      </c>
      <c r="H17" s="402" t="s">
        <v>4072</v>
      </c>
      <c r="I17" s="11"/>
      <c r="J17" s="2933" t="s">
        <v>4073</v>
      </c>
      <c r="K17" s="286" t="s">
        <v>4074</v>
      </c>
      <c r="L17" s="286" t="s">
        <v>4075</v>
      </c>
      <c r="M17" s="286" t="s">
        <v>4018</v>
      </c>
      <c r="N17" s="286" t="s">
        <v>4019</v>
      </c>
      <c r="O17" s="286" t="s">
        <v>1747</v>
      </c>
      <c r="P17" s="286" t="s">
        <v>1748</v>
      </c>
      <c r="Q17" s="286" t="s">
        <v>1749</v>
      </c>
      <c r="R17" s="286"/>
    </row>
    <row r="18" spans="1:18">
      <c r="A18" s="1357">
        <v>1</v>
      </c>
      <c r="B18" s="48" t="s">
        <v>2931</v>
      </c>
      <c r="C18" s="48" t="s">
        <v>1590</v>
      </c>
      <c r="D18" s="204">
        <v>2.34</v>
      </c>
      <c r="E18" s="3219" t="s">
        <v>1580</v>
      </c>
      <c r="F18" s="1976"/>
      <c r="G18" s="284"/>
      <c r="H18" s="1689"/>
      <c r="I18" s="11"/>
      <c r="J18" s="2932" t="s">
        <v>5452</v>
      </c>
      <c r="K18" s="48" t="s">
        <v>5453</v>
      </c>
      <c r="L18" s="48"/>
      <c r="M18" s="48">
        <v>69000</v>
      </c>
      <c r="N18" s="1977"/>
      <c r="O18" s="1977">
        <v>13045</v>
      </c>
      <c r="P18" s="1977"/>
      <c r="Q18" s="1978">
        <v>13045</v>
      </c>
      <c r="R18" s="1357">
        <v>1</v>
      </c>
    </row>
    <row r="19" spans="1:18">
      <c r="A19" s="1357">
        <v>2</v>
      </c>
      <c r="B19" s="48" t="s">
        <v>1578</v>
      </c>
      <c r="C19" s="48" t="s">
        <v>1579</v>
      </c>
      <c r="D19" s="204">
        <v>1.21</v>
      </c>
      <c r="E19" s="3219" t="s">
        <v>1580</v>
      </c>
      <c r="F19" s="1976"/>
      <c r="G19" s="228"/>
      <c r="H19" s="1689"/>
      <c r="I19" s="11"/>
      <c r="J19" s="2932" t="s">
        <v>5457</v>
      </c>
      <c r="K19" s="48" t="s">
        <v>5453</v>
      </c>
      <c r="L19" s="48"/>
      <c r="M19" s="48">
        <v>138000</v>
      </c>
      <c r="N19" s="1976"/>
      <c r="O19" s="1976">
        <v>417492</v>
      </c>
      <c r="P19" s="1976"/>
      <c r="Q19" s="1756">
        <v>417492</v>
      </c>
      <c r="R19" s="1357">
        <v>2</v>
      </c>
    </row>
    <row r="20" spans="1:18">
      <c r="A20" s="1357">
        <v>3</v>
      </c>
      <c r="B20" s="48" t="s">
        <v>1584</v>
      </c>
      <c r="C20" s="48" t="s">
        <v>1585</v>
      </c>
      <c r="D20" s="204">
        <v>5.32</v>
      </c>
      <c r="E20" s="3219" t="s">
        <v>1580</v>
      </c>
      <c r="F20" s="1976"/>
      <c r="G20" s="228"/>
      <c r="H20" s="1689"/>
      <c r="I20" s="11"/>
      <c r="J20" s="2932" t="s">
        <v>5452</v>
      </c>
      <c r="K20" s="48" t="s">
        <v>5453</v>
      </c>
      <c r="L20" s="48"/>
      <c r="M20" s="48">
        <v>138000</v>
      </c>
      <c r="N20" s="1976"/>
      <c r="O20" s="1976">
        <v>7202</v>
      </c>
      <c r="P20" s="1976"/>
      <c r="Q20" s="1756">
        <v>7202</v>
      </c>
      <c r="R20" s="1357">
        <v>3</v>
      </c>
    </row>
    <row r="21" spans="1:18">
      <c r="A21" s="1357">
        <v>4</v>
      </c>
      <c r="B21" s="48" t="s">
        <v>4103</v>
      </c>
      <c r="C21" s="48" t="s">
        <v>2881</v>
      </c>
      <c r="D21" s="204">
        <v>0.74</v>
      </c>
      <c r="E21" s="3219" t="s">
        <v>1595</v>
      </c>
      <c r="F21" s="1976"/>
      <c r="G21" s="228"/>
      <c r="H21" s="1689"/>
      <c r="I21" s="11"/>
      <c r="J21" s="2932" t="s">
        <v>5452</v>
      </c>
      <c r="K21" s="48" t="s">
        <v>5453</v>
      </c>
      <c r="L21" s="48"/>
      <c r="M21" s="48">
        <v>69000</v>
      </c>
      <c r="N21" s="1976"/>
      <c r="O21" s="1976">
        <v>479892</v>
      </c>
      <c r="P21" s="1976">
        <v>156770</v>
      </c>
      <c r="Q21" s="1756">
        <v>636662</v>
      </c>
      <c r="R21" s="1357">
        <v>4</v>
      </c>
    </row>
    <row r="22" spans="1:18">
      <c r="A22" s="1357">
        <v>5</v>
      </c>
      <c r="B22" s="48" t="s">
        <v>5336</v>
      </c>
      <c r="C22" s="48" t="s">
        <v>2881</v>
      </c>
      <c r="D22" s="204">
        <v>2.37</v>
      </c>
      <c r="E22" s="3219" t="s">
        <v>1580</v>
      </c>
      <c r="F22" s="1976"/>
      <c r="G22" s="228"/>
      <c r="H22" s="1689"/>
      <c r="I22" s="11"/>
      <c r="J22" s="2932" t="s">
        <v>5457</v>
      </c>
      <c r="K22" s="48" t="s">
        <v>5453</v>
      </c>
      <c r="L22" s="48"/>
      <c r="M22" s="48">
        <v>138000</v>
      </c>
      <c r="N22" s="1976"/>
      <c r="O22" s="1976">
        <v>12453</v>
      </c>
      <c r="P22" s="1976"/>
      <c r="Q22" s="1756">
        <v>12453</v>
      </c>
      <c r="R22" s="1357">
        <v>5</v>
      </c>
    </row>
    <row r="23" spans="1:18">
      <c r="A23" s="1907">
        <v>6</v>
      </c>
      <c r="B23" s="48" t="s">
        <v>2882</v>
      </c>
      <c r="C23" s="48" t="s">
        <v>2883</v>
      </c>
      <c r="D23" s="204">
        <v>2.7</v>
      </c>
      <c r="E23" s="3219" t="s">
        <v>1595</v>
      </c>
      <c r="F23" s="1976"/>
      <c r="G23" s="199"/>
      <c r="H23" s="1689"/>
      <c r="I23" s="11"/>
      <c r="J23" s="2932" t="s">
        <v>5457</v>
      </c>
      <c r="K23" s="48" t="s">
        <v>5454</v>
      </c>
      <c r="L23" s="48"/>
      <c r="M23" s="48">
        <v>138000</v>
      </c>
      <c r="N23" s="1976"/>
      <c r="O23" s="1976"/>
      <c r="P23" s="1976">
        <v>22570</v>
      </c>
      <c r="Q23" s="1756">
        <v>22570</v>
      </c>
      <c r="R23" s="1357">
        <v>6</v>
      </c>
    </row>
    <row r="24" spans="1:18">
      <c r="A24" s="1907">
        <v>7</v>
      </c>
      <c r="B24" s="48" t="s">
        <v>4104</v>
      </c>
      <c r="C24" s="48" t="s">
        <v>3707</v>
      </c>
      <c r="D24" s="204">
        <v>0.12</v>
      </c>
      <c r="E24" s="3219" t="s">
        <v>1580</v>
      </c>
      <c r="F24" s="1976"/>
      <c r="G24" s="199"/>
      <c r="H24" s="1689"/>
      <c r="I24" s="11"/>
      <c r="J24" s="2932" t="s">
        <v>5458</v>
      </c>
      <c r="K24" s="48" t="s">
        <v>5453</v>
      </c>
      <c r="L24" s="48"/>
      <c r="M24" s="48">
        <v>69000</v>
      </c>
      <c r="N24" s="1976"/>
      <c r="O24" s="1976">
        <v>-1938</v>
      </c>
      <c r="P24" s="1976"/>
      <c r="Q24" s="1756">
        <v>-1938</v>
      </c>
      <c r="R24" s="1357">
        <v>7</v>
      </c>
    </row>
    <row r="25" spans="1:18">
      <c r="A25" s="1907">
        <v>8</v>
      </c>
      <c r="B25" s="48" t="s">
        <v>3701</v>
      </c>
      <c r="C25" s="48" t="s">
        <v>3702</v>
      </c>
      <c r="D25" s="204">
        <v>4.9800000000000004</v>
      </c>
      <c r="E25" s="3219" t="s">
        <v>3703</v>
      </c>
      <c r="F25" s="1976"/>
      <c r="G25" s="199"/>
      <c r="H25" s="1689"/>
      <c r="I25" s="11"/>
      <c r="J25" s="2932" t="s">
        <v>5459</v>
      </c>
      <c r="K25" s="48" t="s">
        <v>5455</v>
      </c>
      <c r="L25" s="48"/>
      <c r="M25" s="48">
        <v>345000</v>
      </c>
      <c r="N25" s="1976"/>
      <c r="O25" s="1976">
        <v>-68896</v>
      </c>
      <c r="P25" s="1976">
        <v>-69296</v>
      </c>
      <c r="Q25" s="1756">
        <v>-138192</v>
      </c>
      <c r="R25" s="1357">
        <v>8</v>
      </c>
    </row>
    <row r="26" spans="1:18">
      <c r="A26" s="1907">
        <v>9</v>
      </c>
      <c r="B26" s="48" t="s">
        <v>4105</v>
      </c>
      <c r="C26" s="48" t="s">
        <v>3707</v>
      </c>
      <c r="D26" s="204">
        <v>4.63</v>
      </c>
      <c r="E26" s="3219" t="s">
        <v>3703</v>
      </c>
      <c r="F26" s="1976"/>
      <c r="G26" s="199"/>
      <c r="H26" s="1689"/>
      <c r="I26" s="11"/>
      <c r="J26" s="2932" t="s">
        <v>5460</v>
      </c>
      <c r="K26" s="48" t="s">
        <v>5453</v>
      </c>
      <c r="L26" s="48"/>
      <c r="M26" s="48">
        <v>69000</v>
      </c>
      <c r="N26" s="1976"/>
      <c r="O26" s="1976">
        <v>-131</v>
      </c>
      <c r="P26" s="1976">
        <v>257</v>
      </c>
      <c r="Q26" s="1756">
        <v>126</v>
      </c>
      <c r="R26" s="1357">
        <v>9</v>
      </c>
    </row>
    <row r="27" spans="1:18">
      <c r="A27" s="1907">
        <v>10</v>
      </c>
      <c r="B27" s="48" t="s">
        <v>4777</v>
      </c>
      <c r="C27" s="48" t="s">
        <v>3707</v>
      </c>
      <c r="D27" s="204">
        <v>1.86</v>
      </c>
      <c r="E27" s="3219" t="s">
        <v>3698</v>
      </c>
      <c r="F27" s="1976"/>
      <c r="G27" s="199"/>
      <c r="H27" s="1689"/>
      <c r="I27" s="11"/>
      <c r="J27" s="2932" t="s">
        <v>5461</v>
      </c>
      <c r="K27" s="48" t="s">
        <v>5456</v>
      </c>
      <c r="L27" s="48"/>
      <c r="M27" s="48">
        <v>138000</v>
      </c>
      <c r="N27" s="1976"/>
      <c r="O27" s="1976">
        <v>-62</v>
      </c>
      <c r="P27" s="1976">
        <v>258</v>
      </c>
      <c r="Q27" s="1756">
        <v>196</v>
      </c>
      <c r="R27" s="1357">
        <v>10</v>
      </c>
    </row>
    <row r="28" spans="1:18">
      <c r="A28" s="1907">
        <v>11</v>
      </c>
      <c r="B28" s="48" t="s">
        <v>906</v>
      </c>
      <c r="C28" s="48" t="s">
        <v>907</v>
      </c>
      <c r="D28" s="204">
        <v>3.48</v>
      </c>
      <c r="E28" s="3219" t="s">
        <v>1595</v>
      </c>
      <c r="F28" s="1976"/>
      <c r="G28" s="199"/>
      <c r="H28" s="1689"/>
      <c r="I28" s="11"/>
      <c r="J28" s="2932" t="s">
        <v>5452</v>
      </c>
      <c r="K28" s="48" t="s">
        <v>5453</v>
      </c>
      <c r="L28" s="48"/>
      <c r="M28" s="48">
        <v>69000</v>
      </c>
      <c r="N28" s="1976"/>
      <c r="O28" s="1976"/>
      <c r="P28" s="1976">
        <v>3955</v>
      </c>
      <c r="Q28" s="1756">
        <v>3955</v>
      </c>
      <c r="R28" s="1357">
        <v>11</v>
      </c>
    </row>
    <row r="29" spans="1:18">
      <c r="A29" s="1907">
        <v>12</v>
      </c>
      <c r="B29" s="48" t="s">
        <v>2245</v>
      </c>
      <c r="C29" s="48" t="s">
        <v>3707</v>
      </c>
      <c r="D29" s="204">
        <v>1.43</v>
      </c>
      <c r="E29" s="3219" t="s">
        <v>1595</v>
      </c>
      <c r="F29" s="1976"/>
      <c r="G29" s="199"/>
      <c r="H29" s="1689"/>
      <c r="I29" s="11"/>
      <c r="J29" s="2932" t="s">
        <v>5462</v>
      </c>
      <c r="K29" s="48" t="s">
        <v>5453</v>
      </c>
      <c r="L29" s="48"/>
      <c r="M29" s="48">
        <v>69000</v>
      </c>
      <c r="N29" s="1976"/>
      <c r="O29" s="1976"/>
      <c r="P29" s="1976">
        <v>-148170</v>
      </c>
      <c r="Q29" s="1756">
        <v>-148170</v>
      </c>
      <c r="R29" s="1357">
        <v>12</v>
      </c>
    </row>
    <row r="30" spans="1:18">
      <c r="A30" s="1907">
        <v>13</v>
      </c>
      <c r="B30" s="48" t="s">
        <v>1577</v>
      </c>
      <c r="C30" s="48" t="s">
        <v>1576</v>
      </c>
      <c r="D30" s="204">
        <v>14.65</v>
      </c>
      <c r="E30" s="3219" t="s">
        <v>3703</v>
      </c>
      <c r="F30" s="1976"/>
      <c r="G30" s="199"/>
      <c r="H30" s="1689"/>
      <c r="I30" s="11"/>
      <c r="J30" s="2932" t="s">
        <v>5463</v>
      </c>
      <c r="K30" s="48" t="s">
        <v>5455</v>
      </c>
      <c r="L30" s="48"/>
      <c r="M30" s="48">
        <v>345000</v>
      </c>
      <c r="N30" s="1976"/>
      <c r="O30" s="1976">
        <v>-1993620</v>
      </c>
      <c r="P30" s="1976"/>
      <c r="Q30" s="1756">
        <v>-1993620</v>
      </c>
      <c r="R30" s="1357">
        <v>13</v>
      </c>
    </row>
    <row r="31" spans="1:18">
      <c r="A31" s="1907">
        <v>14</v>
      </c>
      <c r="B31" s="48" t="s">
        <v>2247</v>
      </c>
      <c r="C31" s="48" t="s">
        <v>2248</v>
      </c>
      <c r="D31" s="204">
        <v>2.86</v>
      </c>
      <c r="E31" s="3219" t="s">
        <v>1580</v>
      </c>
      <c r="F31" s="1976"/>
      <c r="G31" s="199"/>
      <c r="H31" s="1689"/>
      <c r="I31" s="11"/>
      <c r="J31" s="2932" t="s">
        <v>2249</v>
      </c>
      <c r="K31" s="48"/>
      <c r="L31" s="48"/>
      <c r="M31" s="48">
        <v>69000</v>
      </c>
      <c r="N31" s="1976"/>
      <c r="O31" s="1976">
        <v>15406</v>
      </c>
      <c r="P31" s="1976"/>
      <c r="Q31" s="1756">
        <v>15406</v>
      </c>
      <c r="R31" s="1357">
        <v>14</v>
      </c>
    </row>
    <row r="32" spans="1:18">
      <c r="A32" s="1907">
        <v>15</v>
      </c>
      <c r="B32" s="48" t="s">
        <v>3718</v>
      </c>
      <c r="C32" s="48" t="s">
        <v>1597</v>
      </c>
      <c r="D32" s="204">
        <v>1.94</v>
      </c>
      <c r="E32" s="3219" t="s">
        <v>3708</v>
      </c>
      <c r="F32" s="1976"/>
      <c r="G32" s="199"/>
      <c r="H32" s="1689"/>
      <c r="I32" s="11"/>
      <c r="J32" s="2932" t="s">
        <v>5464</v>
      </c>
      <c r="K32" s="48" t="s">
        <v>5453</v>
      </c>
      <c r="L32" s="48"/>
      <c r="M32" s="48">
        <v>138000</v>
      </c>
      <c r="N32" s="1976"/>
      <c r="O32" s="1976">
        <v>9077</v>
      </c>
      <c r="P32" s="1976"/>
      <c r="Q32" s="1756">
        <v>9077</v>
      </c>
      <c r="R32" s="1357">
        <v>15</v>
      </c>
    </row>
    <row r="33" spans="1:18">
      <c r="A33" s="1907">
        <v>16</v>
      </c>
      <c r="B33" s="48" t="s">
        <v>5339</v>
      </c>
      <c r="C33" s="48" t="s">
        <v>2881</v>
      </c>
      <c r="D33" s="204">
        <v>0.38</v>
      </c>
      <c r="E33" s="3219" t="s">
        <v>1595</v>
      </c>
      <c r="F33" s="1976"/>
      <c r="G33" s="199"/>
      <c r="H33" s="1689"/>
      <c r="I33" s="11"/>
      <c r="J33" s="2932" t="s">
        <v>5457</v>
      </c>
      <c r="K33" s="48" t="s">
        <v>5453</v>
      </c>
      <c r="L33" s="48"/>
      <c r="M33" s="48">
        <v>138000</v>
      </c>
      <c r="N33" s="1976"/>
      <c r="O33" s="1976">
        <v>1286748</v>
      </c>
      <c r="P33" s="1976"/>
      <c r="Q33" s="1756">
        <v>1286748</v>
      </c>
      <c r="R33" s="1357">
        <v>16</v>
      </c>
    </row>
    <row r="34" spans="1:18">
      <c r="A34" s="1357">
        <v>17</v>
      </c>
      <c r="B34" s="48" t="s">
        <v>2244</v>
      </c>
      <c r="C34" s="48" t="s">
        <v>49</v>
      </c>
      <c r="D34" s="204">
        <v>1.2</v>
      </c>
      <c r="E34" s="3219" t="s">
        <v>1580</v>
      </c>
      <c r="F34" s="1976"/>
      <c r="G34" s="199"/>
      <c r="H34" s="1689"/>
      <c r="I34" s="11"/>
      <c r="J34" s="2932" t="s">
        <v>5465</v>
      </c>
      <c r="K34" s="48" t="s">
        <v>5453</v>
      </c>
      <c r="L34" s="48"/>
      <c r="M34" s="48">
        <v>69000</v>
      </c>
      <c r="N34" s="1976"/>
      <c r="O34" s="1976">
        <v>16210</v>
      </c>
      <c r="P34" s="1976">
        <v>25747</v>
      </c>
      <c r="Q34" s="1756">
        <v>41957</v>
      </c>
      <c r="R34" s="1357">
        <v>17</v>
      </c>
    </row>
    <row r="35" spans="1:18">
      <c r="A35" s="1357">
        <v>18</v>
      </c>
      <c r="B35" s="48" t="s">
        <v>2935</v>
      </c>
      <c r="C35" s="48" t="s">
        <v>2936</v>
      </c>
      <c r="D35" s="204">
        <v>3.31</v>
      </c>
      <c r="E35" s="3219" t="s">
        <v>1580</v>
      </c>
      <c r="F35" s="1976"/>
      <c r="G35" s="199"/>
      <c r="H35" s="1689"/>
      <c r="I35" s="11"/>
      <c r="J35" s="2932" t="s">
        <v>5452</v>
      </c>
      <c r="K35" s="48" t="s">
        <v>5453</v>
      </c>
      <c r="L35" s="48"/>
      <c r="M35" s="48">
        <v>69000</v>
      </c>
      <c r="N35" s="1976"/>
      <c r="O35" s="1976">
        <v>281266</v>
      </c>
      <c r="P35" s="1976"/>
      <c r="Q35" s="1756">
        <v>281266</v>
      </c>
      <c r="R35" s="1357">
        <v>18</v>
      </c>
    </row>
    <row r="36" spans="1:18">
      <c r="A36" s="1357">
        <v>19</v>
      </c>
      <c r="B36" s="48" t="s">
        <v>2882</v>
      </c>
      <c r="C36" s="48" t="s">
        <v>2883</v>
      </c>
      <c r="D36" s="204">
        <v>2.7</v>
      </c>
      <c r="E36" s="3219" t="s">
        <v>1595</v>
      </c>
      <c r="F36" s="1976"/>
      <c r="G36" s="199"/>
      <c r="H36" s="1689"/>
      <c r="I36" s="11"/>
      <c r="J36" s="2932" t="s">
        <v>5466</v>
      </c>
      <c r="K36" s="48" t="s">
        <v>5454</v>
      </c>
      <c r="L36" s="48"/>
      <c r="M36" s="48">
        <v>138000</v>
      </c>
      <c r="N36" s="1976"/>
      <c r="O36" s="1976">
        <v>218979</v>
      </c>
      <c r="P36" s="1976"/>
      <c r="Q36" s="1756">
        <v>218979</v>
      </c>
      <c r="R36" s="1357">
        <v>19</v>
      </c>
    </row>
    <row r="37" spans="1:18">
      <c r="A37" s="1357">
        <v>20</v>
      </c>
      <c r="B37" s="48" t="s">
        <v>1592</v>
      </c>
      <c r="C37" s="48" t="s">
        <v>3707</v>
      </c>
      <c r="D37" s="204">
        <v>1.21</v>
      </c>
      <c r="E37" s="3219" t="s">
        <v>1580</v>
      </c>
      <c r="F37" s="1976"/>
      <c r="G37" s="199"/>
      <c r="H37" s="1689"/>
      <c r="I37" s="11"/>
      <c r="J37" s="2932" t="s">
        <v>5466</v>
      </c>
      <c r="K37" s="48" t="s">
        <v>5453</v>
      </c>
      <c r="L37" s="48"/>
      <c r="M37" s="48">
        <v>138000</v>
      </c>
      <c r="N37" s="1976"/>
      <c r="O37" s="1976">
        <v>14101</v>
      </c>
      <c r="P37" s="1976"/>
      <c r="Q37" s="1756">
        <v>14101</v>
      </c>
      <c r="R37" s="1357">
        <v>20</v>
      </c>
    </row>
    <row r="38" spans="1:18">
      <c r="A38" s="1357">
        <v>21</v>
      </c>
      <c r="B38" s="48" t="s">
        <v>2933</v>
      </c>
      <c r="C38" s="48" t="s">
        <v>2934</v>
      </c>
      <c r="D38" s="204">
        <v>1.24</v>
      </c>
      <c r="E38" s="3219" t="s">
        <v>1595</v>
      </c>
      <c r="F38" s="1976"/>
      <c r="G38" s="199"/>
      <c r="H38" s="1689"/>
      <c r="I38" s="11"/>
      <c r="J38" s="2932" t="s">
        <v>5452</v>
      </c>
      <c r="K38" s="48" t="s">
        <v>5453</v>
      </c>
      <c r="L38" s="48"/>
      <c r="M38" s="48">
        <v>69000</v>
      </c>
      <c r="N38" s="1976"/>
      <c r="O38" s="1976">
        <v>-2483</v>
      </c>
      <c r="P38" s="1976">
        <v>2953</v>
      </c>
      <c r="Q38" s="1756">
        <v>470</v>
      </c>
      <c r="R38" s="1357">
        <v>21</v>
      </c>
    </row>
    <row r="39" spans="1:18">
      <c r="A39" s="1357">
        <v>22</v>
      </c>
      <c r="B39" s="48" t="s">
        <v>1588</v>
      </c>
      <c r="C39" s="48" t="s">
        <v>1579</v>
      </c>
      <c r="D39" s="204">
        <v>2.4</v>
      </c>
      <c r="E39" s="3219" t="s">
        <v>1580</v>
      </c>
      <c r="F39" s="1976"/>
      <c r="G39" s="199"/>
      <c r="H39" s="1689"/>
      <c r="I39" s="11"/>
      <c r="J39" s="2932" t="s">
        <v>5452</v>
      </c>
      <c r="K39" s="48" t="s">
        <v>5453</v>
      </c>
      <c r="L39" s="48"/>
      <c r="M39" s="48">
        <v>138000</v>
      </c>
      <c r="N39" s="1976"/>
      <c r="O39" s="1976">
        <v>662162</v>
      </c>
      <c r="P39" s="1976"/>
      <c r="Q39" s="1756">
        <v>662162</v>
      </c>
      <c r="R39" s="1357">
        <v>22</v>
      </c>
    </row>
    <row r="40" spans="1:18">
      <c r="A40" s="1357">
        <v>23</v>
      </c>
      <c r="B40" s="48"/>
      <c r="C40" s="48"/>
      <c r="D40" s="204"/>
      <c r="E40" s="3219"/>
      <c r="F40" s="1976"/>
      <c r="G40" s="199"/>
      <c r="H40" s="1689"/>
      <c r="I40" s="11"/>
      <c r="J40" s="1357"/>
      <c r="K40" s="48"/>
      <c r="L40" s="48"/>
      <c r="M40" s="48"/>
      <c r="N40" s="1976"/>
      <c r="O40" s="1976"/>
      <c r="P40" s="1976"/>
      <c r="Q40" s="1756">
        <f t="shared" ref="Q40:Q60" si="0">SUM(N40:P40)</f>
        <v>0</v>
      </c>
      <c r="R40" s="1357">
        <v>23</v>
      </c>
    </row>
    <row r="41" spans="1:18">
      <c r="A41" s="1357">
        <v>24</v>
      </c>
      <c r="B41" s="48"/>
      <c r="C41" s="48"/>
      <c r="D41" s="204"/>
      <c r="E41" s="48"/>
      <c r="F41" s="1976"/>
      <c r="G41" s="199"/>
      <c r="H41" s="1689"/>
      <c r="I41" s="11"/>
      <c r="J41" s="1357"/>
      <c r="K41" s="48"/>
      <c r="L41" s="48"/>
      <c r="M41" s="48"/>
      <c r="N41" s="1976"/>
      <c r="O41" s="1976"/>
      <c r="P41" s="1976"/>
      <c r="Q41" s="1756">
        <f t="shared" si="0"/>
        <v>0</v>
      </c>
      <c r="R41" s="1357">
        <v>24</v>
      </c>
    </row>
    <row r="42" spans="1:18">
      <c r="A42" s="1357">
        <v>25</v>
      </c>
      <c r="B42" s="48"/>
      <c r="C42" s="48"/>
      <c r="D42" s="204"/>
      <c r="E42" s="48"/>
      <c r="F42" s="1976"/>
      <c r="G42" s="199"/>
      <c r="H42" s="1689"/>
      <c r="I42" s="11"/>
      <c r="J42" s="1357"/>
      <c r="K42" s="48"/>
      <c r="L42" s="48"/>
      <c r="M42" s="48"/>
      <c r="N42" s="1976"/>
      <c r="O42" s="1976"/>
      <c r="P42" s="1976"/>
      <c r="Q42" s="1756">
        <f t="shared" si="0"/>
        <v>0</v>
      </c>
      <c r="R42" s="1357">
        <v>25</v>
      </c>
    </row>
    <row r="43" spans="1:18">
      <c r="A43" s="1357">
        <v>26</v>
      </c>
      <c r="B43" s="48"/>
      <c r="C43" s="48"/>
      <c r="D43" s="204"/>
      <c r="E43" s="48"/>
      <c r="F43" s="1976"/>
      <c r="G43" s="199"/>
      <c r="H43" s="1689"/>
      <c r="I43" s="11"/>
      <c r="J43" s="1357"/>
      <c r="K43" s="48"/>
      <c r="L43" s="48"/>
      <c r="M43" s="48"/>
      <c r="N43" s="1976"/>
      <c r="O43" s="1976"/>
      <c r="P43" s="1976"/>
      <c r="Q43" s="1756">
        <f t="shared" si="0"/>
        <v>0</v>
      </c>
      <c r="R43" s="1357">
        <v>26</v>
      </c>
    </row>
    <row r="44" spans="1:18">
      <c r="A44" s="1357">
        <v>27</v>
      </c>
      <c r="B44" s="48"/>
      <c r="C44" s="48"/>
      <c r="D44" s="204"/>
      <c r="E44" s="48"/>
      <c r="F44" s="1976"/>
      <c r="G44" s="199"/>
      <c r="H44" s="1689"/>
      <c r="I44" s="11"/>
      <c r="J44" s="1357"/>
      <c r="K44" s="48"/>
      <c r="L44" s="48"/>
      <c r="M44" s="48"/>
      <c r="N44" s="1976"/>
      <c r="O44" s="1976"/>
      <c r="P44" s="1976"/>
      <c r="Q44" s="1756">
        <f t="shared" si="0"/>
        <v>0</v>
      </c>
      <c r="R44" s="1357">
        <v>27</v>
      </c>
    </row>
    <row r="45" spans="1:18">
      <c r="A45" s="1357">
        <v>28</v>
      </c>
      <c r="B45" s="48"/>
      <c r="C45" s="48"/>
      <c r="D45" s="204"/>
      <c r="E45" s="48"/>
      <c r="F45" s="1976"/>
      <c r="G45" s="199"/>
      <c r="H45" s="1689"/>
      <c r="I45" s="11"/>
      <c r="J45" s="1357"/>
      <c r="K45" s="48"/>
      <c r="L45" s="48"/>
      <c r="M45" s="48"/>
      <c r="N45" s="1976"/>
      <c r="O45" s="1976"/>
      <c r="P45" s="1976"/>
      <c r="Q45" s="1756">
        <f t="shared" si="0"/>
        <v>0</v>
      </c>
      <c r="R45" s="1357">
        <v>28</v>
      </c>
    </row>
    <row r="46" spans="1:18">
      <c r="A46" s="1357">
        <v>29</v>
      </c>
      <c r="B46" s="48"/>
      <c r="C46" s="48"/>
      <c r="D46" s="204"/>
      <c r="E46" s="48"/>
      <c r="F46" s="1976"/>
      <c r="G46" s="199"/>
      <c r="H46" s="1689"/>
      <c r="I46" s="11"/>
      <c r="J46" s="1357"/>
      <c r="K46" s="48"/>
      <c r="L46" s="48"/>
      <c r="M46" s="48"/>
      <c r="N46" s="1976"/>
      <c r="O46" s="1976"/>
      <c r="P46" s="1976"/>
      <c r="Q46" s="1756">
        <f t="shared" si="0"/>
        <v>0</v>
      </c>
      <c r="R46" s="1357">
        <v>29</v>
      </c>
    </row>
    <row r="47" spans="1:18">
      <c r="A47" s="1357">
        <v>30</v>
      </c>
      <c r="B47" s="48"/>
      <c r="C47" s="48"/>
      <c r="D47" s="204"/>
      <c r="E47" s="48"/>
      <c r="F47" s="1976"/>
      <c r="G47" s="199"/>
      <c r="H47" s="1689"/>
      <c r="I47" s="11"/>
      <c r="J47" s="1357"/>
      <c r="K47" s="48"/>
      <c r="L47" s="48"/>
      <c r="M47" s="48"/>
      <c r="N47" s="1976"/>
      <c r="O47" s="1976"/>
      <c r="P47" s="1976"/>
      <c r="Q47" s="1756">
        <f t="shared" si="0"/>
        <v>0</v>
      </c>
      <c r="R47" s="1357">
        <v>30</v>
      </c>
    </row>
    <row r="48" spans="1:18">
      <c r="A48" s="1357">
        <v>31</v>
      </c>
      <c r="B48" s="48"/>
      <c r="C48" s="48"/>
      <c r="D48" s="204"/>
      <c r="E48" s="48"/>
      <c r="F48" s="1976"/>
      <c r="G48" s="199"/>
      <c r="H48" s="1689"/>
      <c r="I48" s="11"/>
      <c r="J48" s="1357"/>
      <c r="K48" s="48"/>
      <c r="L48" s="48"/>
      <c r="M48" s="48"/>
      <c r="N48" s="1976"/>
      <c r="O48" s="1976"/>
      <c r="P48" s="1976"/>
      <c r="Q48" s="1756">
        <f t="shared" si="0"/>
        <v>0</v>
      </c>
      <c r="R48" s="1357">
        <v>31</v>
      </c>
    </row>
    <row r="49" spans="1:18">
      <c r="A49" s="1357">
        <v>32</v>
      </c>
      <c r="B49" s="48"/>
      <c r="C49" s="48"/>
      <c r="D49" s="204"/>
      <c r="E49" s="48"/>
      <c r="F49" s="1976"/>
      <c r="G49" s="199"/>
      <c r="H49" s="1689"/>
      <c r="I49" s="11"/>
      <c r="J49" s="1357"/>
      <c r="K49" s="48"/>
      <c r="L49" s="48"/>
      <c r="M49" s="48"/>
      <c r="N49" s="1976"/>
      <c r="O49" s="1976"/>
      <c r="P49" s="1976"/>
      <c r="Q49" s="1756">
        <f t="shared" si="0"/>
        <v>0</v>
      </c>
      <c r="R49" s="1357">
        <v>32</v>
      </c>
    </row>
    <row r="50" spans="1:18">
      <c r="A50" s="1357">
        <v>33</v>
      </c>
      <c r="B50" s="48"/>
      <c r="C50" s="48"/>
      <c r="D50" s="204"/>
      <c r="E50" s="48"/>
      <c r="F50" s="1976"/>
      <c r="G50" s="199"/>
      <c r="H50" s="1689"/>
      <c r="I50" s="11"/>
      <c r="J50" s="1357"/>
      <c r="K50" s="48"/>
      <c r="L50" s="48"/>
      <c r="M50" s="48"/>
      <c r="N50" s="1976"/>
      <c r="O50" s="1976"/>
      <c r="P50" s="1976"/>
      <c r="Q50" s="1756">
        <f t="shared" si="0"/>
        <v>0</v>
      </c>
      <c r="R50" s="1357">
        <v>33</v>
      </c>
    </row>
    <row r="51" spans="1:18">
      <c r="A51" s="1357">
        <v>34</v>
      </c>
      <c r="B51" s="48"/>
      <c r="C51" s="48"/>
      <c r="D51" s="204"/>
      <c r="E51" s="48"/>
      <c r="F51" s="1976"/>
      <c r="G51" s="199"/>
      <c r="H51" s="1689"/>
      <c r="I51" s="11"/>
      <c r="J51" s="1357"/>
      <c r="K51" s="48"/>
      <c r="L51" s="48"/>
      <c r="M51" s="48"/>
      <c r="N51" s="1976"/>
      <c r="O51" s="1976"/>
      <c r="P51" s="1976"/>
      <c r="Q51" s="1756">
        <f t="shared" si="0"/>
        <v>0</v>
      </c>
      <c r="R51" s="1357">
        <v>34</v>
      </c>
    </row>
    <row r="52" spans="1:18">
      <c r="A52" s="1357">
        <v>35</v>
      </c>
      <c r="B52" s="48"/>
      <c r="C52" s="48"/>
      <c r="D52" s="204"/>
      <c r="E52" s="48"/>
      <c r="F52" s="1976"/>
      <c r="G52" s="199"/>
      <c r="H52" s="1689"/>
      <c r="I52" s="11"/>
      <c r="J52" s="1357"/>
      <c r="K52" s="48"/>
      <c r="L52" s="48"/>
      <c r="M52" s="48"/>
      <c r="N52" s="1976"/>
      <c r="O52" s="1976"/>
      <c r="P52" s="1976"/>
      <c r="Q52" s="1756">
        <f t="shared" si="0"/>
        <v>0</v>
      </c>
      <c r="R52" s="1357">
        <v>35</v>
      </c>
    </row>
    <row r="53" spans="1:18">
      <c r="A53" s="1357">
        <v>36</v>
      </c>
      <c r="B53" s="48"/>
      <c r="C53" s="48"/>
      <c r="D53" s="204"/>
      <c r="E53" s="48"/>
      <c r="F53" s="1976"/>
      <c r="G53" s="199"/>
      <c r="H53" s="1689"/>
      <c r="I53" s="11"/>
      <c r="J53" s="1357"/>
      <c r="K53" s="48"/>
      <c r="L53" s="48"/>
      <c r="M53" s="48"/>
      <c r="N53" s="1976"/>
      <c r="O53" s="1976"/>
      <c r="P53" s="1976"/>
      <c r="Q53" s="1756">
        <f t="shared" si="0"/>
        <v>0</v>
      </c>
      <c r="R53" s="1357">
        <v>36</v>
      </c>
    </row>
    <row r="54" spans="1:18">
      <c r="A54" s="1357">
        <v>37</v>
      </c>
      <c r="B54" s="48"/>
      <c r="C54" s="48"/>
      <c r="D54" s="204"/>
      <c r="E54" s="48"/>
      <c r="F54" s="1976"/>
      <c r="G54" s="199"/>
      <c r="H54" s="1689"/>
      <c r="I54" s="11"/>
      <c r="J54" s="1357"/>
      <c r="K54" s="48"/>
      <c r="L54" s="48"/>
      <c r="M54" s="48"/>
      <c r="N54" s="1976"/>
      <c r="O54" s="1976"/>
      <c r="P54" s="1976"/>
      <c r="Q54" s="1756">
        <f t="shared" si="0"/>
        <v>0</v>
      </c>
      <c r="R54" s="1357">
        <v>37</v>
      </c>
    </row>
    <row r="55" spans="1:18">
      <c r="A55" s="1357">
        <v>38</v>
      </c>
      <c r="B55" s="48"/>
      <c r="C55" s="48"/>
      <c r="D55" s="204"/>
      <c r="E55" s="48"/>
      <c r="F55" s="1976"/>
      <c r="G55" s="199"/>
      <c r="H55" s="1689"/>
      <c r="I55" s="11"/>
      <c r="J55" s="1357"/>
      <c r="K55" s="48"/>
      <c r="L55" s="48"/>
      <c r="M55" s="48"/>
      <c r="N55" s="1976"/>
      <c r="O55" s="1976"/>
      <c r="P55" s="1976"/>
      <c r="Q55" s="1756">
        <f t="shared" si="0"/>
        <v>0</v>
      </c>
      <c r="R55" s="1357">
        <v>38</v>
      </c>
    </row>
    <row r="56" spans="1:18">
      <c r="A56" s="1357">
        <v>39</v>
      </c>
      <c r="B56" s="48"/>
      <c r="C56" s="48"/>
      <c r="D56" s="204"/>
      <c r="E56" s="48"/>
      <c r="F56" s="1976"/>
      <c r="G56" s="199"/>
      <c r="H56" s="1689"/>
      <c r="I56" s="11"/>
      <c r="J56" s="1357"/>
      <c r="K56" s="48"/>
      <c r="L56" s="48"/>
      <c r="M56" s="48"/>
      <c r="N56" s="1976"/>
      <c r="O56" s="1976"/>
      <c r="P56" s="1976"/>
      <c r="Q56" s="1756">
        <f t="shared" si="0"/>
        <v>0</v>
      </c>
      <c r="R56" s="1357">
        <v>39</v>
      </c>
    </row>
    <row r="57" spans="1:18">
      <c r="A57" s="1357">
        <v>40</v>
      </c>
      <c r="B57" s="48"/>
      <c r="C57" s="48"/>
      <c r="D57" s="204"/>
      <c r="E57" s="48"/>
      <c r="F57" s="1976"/>
      <c r="G57" s="199"/>
      <c r="H57" s="1689"/>
      <c r="I57" s="11"/>
      <c r="J57" s="1357"/>
      <c r="K57" s="48"/>
      <c r="L57" s="48"/>
      <c r="M57" s="48"/>
      <c r="N57" s="1976"/>
      <c r="O57" s="1976"/>
      <c r="P57" s="1976"/>
      <c r="Q57" s="1756">
        <f t="shared" si="0"/>
        <v>0</v>
      </c>
      <c r="R57" s="1357">
        <v>40</v>
      </c>
    </row>
    <row r="58" spans="1:18">
      <c r="A58" s="1357">
        <v>41</v>
      </c>
      <c r="B58" s="48"/>
      <c r="C58" s="48"/>
      <c r="D58" s="204"/>
      <c r="E58" s="48"/>
      <c r="F58" s="1976"/>
      <c r="G58" s="199"/>
      <c r="H58" s="1689"/>
      <c r="I58" s="11"/>
      <c r="J58" s="1357"/>
      <c r="K58" s="48"/>
      <c r="L58" s="48"/>
      <c r="M58" s="48"/>
      <c r="N58" s="1976"/>
      <c r="O58" s="1976"/>
      <c r="P58" s="1976"/>
      <c r="Q58" s="1756">
        <f t="shared" si="0"/>
        <v>0</v>
      </c>
      <c r="R58" s="1357">
        <v>41</v>
      </c>
    </row>
    <row r="59" spans="1:18">
      <c r="A59" s="1357">
        <v>42</v>
      </c>
      <c r="B59" s="48"/>
      <c r="C59" s="48"/>
      <c r="D59" s="204"/>
      <c r="E59" s="48"/>
      <c r="F59" s="1976"/>
      <c r="G59" s="199"/>
      <c r="H59" s="1689"/>
      <c r="I59" s="11"/>
      <c r="J59" s="1357"/>
      <c r="K59" s="48"/>
      <c r="L59" s="48"/>
      <c r="M59" s="48"/>
      <c r="N59" s="1976"/>
      <c r="O59" s="1976"/>
      <c r="P59" s="1976"/>
      <c r="Q59" s="1756">
        <f t="shared" si="0"/>
        <v>0</v>
      </c>
      <c r="R59" s="1357">
        <v>42</v>
      </c>
    </row>
    <row r="60" spans="1:18" ht="15.75" thickBot="1">
      <c r="A60" s="1908">
        <v>43</v>
      </c>
      <c r="B60" s="74"/>
      <c r="C60" s="74"/>
      <c r="D60" s="234"/>
      <c r="E60" s="74"/>
      <c r="F60" s="1979"/>
      <c r="G60" s="356"/>
      <c r="H60" s="1691"/>
      <c r="I60" s="11"/>
      <c r="J60" s="1908"/>
      <c r="K60" s="74"/>
      <c r="L60" s="74"/>
      <c r="M60" s="74"/>
      <c r="N60" s="1979"/>
      <c r="O60" s="1979"/>
      <c r="P60" s="1979"/>
      <c r="Q60" s="1980">
        <f t="shared" si="0"/>
        <v>0</v>
      </c>
      <c r="R60" s="1908">
        <v>43</v>
      </c>
    </row>
    <row r="61" spans="1:18" ht="15.75" thickBot="1">
      <c r="A61" s="1908">
        <v>44</v>
      </c>
      <c r="B61" s="74" t="s">
        <v>4055</v>
      </c>
      <c r="C61" s="74"/>
      <c r="D61" s="234">
        <f>SUM(D18:D60)</f>
        <v>63.070000000000007</v>
      </c>
      <c r="E61" s="74"/>
      <c r="F61" s="234" t="str">
        <f>IF(ISERR(AVERAGEA(F18:F60))," ",AVERAGEA(F18:F60))</f>
        <v xml:space="preserve"> </v>
      </c>
      <c r="G61" s="234">
        <f>SUM(G18:G60)</f>
        <v>0</v>
      </c>
      <c r="H61" s="234">
        <f>SUM(H18:H60)</f>
        <v>0</v>
      </c>
      <c r="I61" s="11"/>
      <c r="J61" s="1908"/>
      <c r="K61" s="74"/>
      <c r="L61" s="74"/>
      <c r="M61" s="74"/>
      <c r="N61" s="219">
        <f>SUM(N18:N60)</f>
        <v>0</v>
      </c>
      <c r="O61" s="219">
        <f>SUM(O18:O60)</f>
        <v>1366903</v>
      </c>
      <c r="P61" s="219">
        <f>SUM(P18:P60)</f>
        <v>-4956</v>
      </c>
      <c r="Q61" s="219">
        <f>SUM(Q18:Q60)</f>
        <v>1361947</v>
      </c>
      <c r="R61" s="1908">
        <v>44</v>
      </c>
    </row>
    <row r="62" spans="1:18">
      <c r="A62" s="533"/>
      <c r="B62" s="533"/>
      <c r="C62" s="533"/>
      <c r="D62" s="562"/>
      <c r="E62" s="533"/>
      <c r="F62" s="562"/>
      <c r="G62" s="562"/>
      <c r="H62" s="562"/>
      <c r="I62" s="11"/>
      <c r="J62" s="533"/>
      <c r="K62" s="533"/>
      <c r="L62" s="533"/>
      <c r="M62" s="533"/>
      <c r="N62" s="563"/>
      <c r="O62" s="563"/>
      <c r="P62" s="563"/>
      <c r="Q62" s="563"/>
      <c r="R62" s="533"/>
    </row>
    <row r="63" spans="1:18" ht="15.75">
      <c r="A63" s="75" t="s">
        <v>2765</v>
      </c>
      <c r="B63" s="11"/>
      <c r="C63" s="11"/>
      <c r="D63" s="11"/>
      <c r="E63" s="11"/>
      <c r="F63" s="11"/>
      <c r="G63" s="11"/>
      <c r="H63" s="11"/>
      <c r="I63" s="11"/>
      <c r="J63" s="75" t="s">
        <v>2765</v>
      </c>
    </row>
    <row r="64" spans="1:18">
      <c r="A64" s="44" t="s">
        <v>2766</v>
      </c>
      <c r="B64" s="44"/>
      <c r="C64" s="44"/>
      <c r="D64" s="44"/>
      <c r="E64" s="44"/>
      <c r="F64" s="44"/>
      <c r="G64" s="44"/>
      <c r="H64" s="44"/>
      <c r="I64" s="11"/>
      <c r="J64" s="44" t="s">
        <v>2767</v>
      </c>
      <c r="K64" s="44"/>
      <c r="L64" s="44"/>
      <c r="M64" s="44"/>
      <c r="N64" s="44"/>
      <c r="O64" s="44"/>
      <c r="P64" s="44"/>
      <c r="Q64" s="44"/>
      <c r="R64" s="44"/>
    </row>
  </sheetData>
  <phoneticPr fontId="0" type="noConversion"/>
  <printOptions horizontalCentered="1" verticalCentered="1"/>
  <pageMargins left="0.5" right="0.5" top="0.5" bottom="0.5" header="0" footer="0"/>
  <pageSetup scale="61" fitToWidth="2" orientation="portrait" horizontalDpi="300" verticalDpi="300" r:id="rId1"/>
  <headerFooter alignWithMargins="0"/>
  <colBreaks count="1" manualBreakCount="1">
    <brk id="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6" enableFormatConditionsCalculation="0">
    <tabColor rgb="FF00B050"/>
  </sheetPr>
  <dimension ref="A1:Z125"/>
  <sheetViews>
    <sheetView defaultGridColor="0" view="pageBreakPreview" topLeftCell="A76" colorId="22" zoomScale="76" zoomScaleNormal="85" zoomScaleSheetLayoutView="76" workbookViewId="0">
      <selection activeCell="N45" sqref="N45"/>
    </sheetView>
  </sheetViews>
  <sheetFormatPr defaultColWidth="12.44140625" defaultRowHeight="15"/>
  <cols>
    <col min="1" max="1" width="4.77734375" style="2906" customWidth="1"/>
    <col min="2" max="2" width="15.6640625" style="2901" customWidth="1"/>
    <col min="3" max="3" width="15.88671875" style="2901" customWidth="1"/>
    <col min="4" max="4" width="19.88671875" style="2901" customWidth="1"/>
    <col min="5" max="5" width="16" style="2901" customWidth="1"/>
    <col min="6" max="6" width="13.44140625" style="2901" customWidth="1"/>
    <col min="7" max="7" width="12.6640625" style="2901" customWidth="1"/>
    <col min="8" max="8" width="8.44140625" style="2901" customWidth="1"/>
    <col min="9" max="9" width="2.6640625" style="2901" customWidth="1"/>
    <col min="10" max="10" width="11.109375" style="2901" customWidth="1"/>
    <col min="11" max="11" width="10.6640625" style="2901" customWidth="1"/>
    <col min="12" max="12" width="15.33203125" style="2901" customWidth="1"/>
    <col min="13" max="14" width="15.6640625" style="2901" customWidth="1"/>
    <col min="15" max="15" width="5.6640625" style="2901" customWidth="1"/>
    <col min="16" max="16" width="15.77734375" style="2901" customWidth="1"/>
    <col min="17" max="17" width="18" style="2901" customWidth="1"/>
    <col min="18" max="18" width="5.88671875" style="2901" customWidth="1"/>
    <col min="19" max="16384" width="12.44140625" style="2901"/>
  </cols>
  <sheetData>
    <row r="1" spans="1:18">
      <c r="A1" s="1232" t="s">
        <v>2838</v>
      </c>
      <c r="B1" s="41"/>
      <c r="C1" s="41"/>
      <c r="D1" s="1232" t="s">
        <v>3932</v>
      </c>
      <c r="E1" s="429"/>
      <c r="F1" s="1356" t="s">
        <v>2840</v>
      </c>
      <c r="G1" s="261" t="s">
        <v>2841</v>
      </c>
      <c r="H1" s="263"/>
      <c r="I1" s="11"/>
      <c r="J1" s="13" t="s">
        <v>2838</v>
      </c>
      <c r="K1" s="41"/>
      <c r="L1" s="429"/>
      <c r="M1" s="1232" t="s">
        <v>3932</v>
      </c>
      <c r="N1" s="429"/>
      <c r="O1" s="262"/>
      <c r="P1" s="261" t="s">
        <v>2840</v>
      </c>
      <c r="Q1" s="261" t="s">
        <v>2841</v>
      </c>
      <c r="R1" s="263"/>
    </row>
    <row r="2" spans="1:18">
      <c r="A2" s="2903" t="str">
        <f>'Data Sheet'!$C$25</f>
        <v>Orange and Rockland Utilities, Inc</v>
      </c>
      <c r="B2" s="11"/>
      <c r="C2" s="11"/>
      <c r="D2" s="47" t="s">
        <v>613</v>
      </c>
      <c r="E2" s="11"/>
      <c r="F2" s="265" t="s">
        <v>2842</v>
      </c>
      <c r="G2" s="202"/>
      <c r="H2" s="45"/>
      <c r="I2" s="11"/>
      <c r="J2" s="47" t="str">
        <f>'Data Sheet'!$C$25</f>
        <v>Orange and Rockland Utilities, Inc</v>
      </c>
      <c r="K2" s="11"/>
      <c r="L2" s="11"/>
      <c r="M2" s="47" t="s">
        <v>613</v>
      </c>
      <c r="N2" s="11"/>
      <c r="O2" s="44"/>
      <c r="P2" s="202" t="s">
        <v>2842</v>
      </c>
      <c r="Q2" s="2904"/>
      <c r="R2" s="2905"/>
    </row>
    <row r="3" spans="1:18" ht="15" customHeight="1" thickBot="1">
      <c r="A3" s="1230"/>
      <c r="B3" s="73"/>
      <c r="C3" s="73"/>
      <c r="D3" s="72" t="s">
        <v>301</v>
      </c>
      <c r="E3" s="73"/>
      <c r="F3" s="1343" t="str">
        <f>'Data Sheet'!$C$40</f>
        <v>4/30/2014</v>
      </c>
      <c r="G3" s="3149" t="str">
        <f>'Data Sheet'!$C$38</f>
        <v>12/31/2013</v>
      </c>
      <c r="H3" s="402"/>
      <c r="I3" s="11"/>
      <c r="J3" s="72"/>
      <c r="K3" s="73"/>
      <c r="L3" s="73"/>
      <c r="M3" s="72" t="s">
        <v>301</v>
      </c>
      <c r="N3" s="73"/>
      <c r="O3" s="569"/>
      <c r="P3" s="1233" t="str">
        <f>'Data Sheet'!$C$40</f>
        <v>4/30/2014</v>
      </c>
      <c r="Q3" s="1234" t="str">
        <f>G3</f>
        <v>12/31/2013</v>
      </c>
      <c r="R3" s="402"/>
    </row>
    <row r="4" spans="1:18" ht="15" customHeight="1" thickBot="1">
      <c r="A4" s="1228" t="s">
        <v>2370</v>
      </c>
      <c r="B4" s="425"/>
      <c r="C4" s="425"/>
      <c r="D4" s="401"/>
      <c r="E4" s="401"/>
      <c r="F4" s="401"/>
      <c r="G4" s="1910"/>
      <c r="H4" s="402"/>
      <c r="I4" s="11"/>
      <c r="J4" s="424" t="s">
        <v>2371</v>
      </c>
      <c r="K4" s="425"/>
      <c r="L4" s="425"/>
      <c r="M4" s="401"/>
      <c r="N4" s="401"/>
      <c r="O4" s="401"/>
      <c r="P4" s="401"/>
      <c r="Q4" s="1910"/>
      <c r="R4" s="402"/>
    </row>
    <row r="5" spans="1:18" ht="15.75">
      <c r="A5" s="1229"/>
      <c r="B5" s="46"/>
      <c r="C5" s="46"/>
      <c r="D5" s="44"/>
      <c r="E5" s="44"/>
      <c r="F5" s="44"/>
      <c r="G5" s="262"/>
      <c r="H5" s="48"/>
      <c r="I5" s="11"/>
      <c r="J5" s="43"/>
      <c r="K5" s="46"/>
      <c r="L5" s="46"/>
      <c r="M5" s="44"/>
      <c r="N5" s="44"/>
      <c r="O5" s="44"/>
      <c r="P5" s="44"/>
      <c r="Q5" s="262"/>
      <c r="R5" s="48"/>
    </row>
    <row r="6" spans="1:18">
      <c r="A6" s="2903" t="s">
        <v>1158</v>
      </c>
      <c r="B6" s="11"/>
      <c r="C6" s="11"/>
      <c r="D6" s="11"/>
      <c r="E6" s="11" t="s">
        <v>2361</v>
      </c>
      <c r="F6" s="11"/>
      <c r="G6" s="11"/>
      <c r="H6" s="48"/>
      <c r="I6" s="11"/>
      <c r="J6" s="47" t="s">
        <v>2362</v>
      </c>
      <c r="K6" s="11"/>
      <c r="L6" s="11"/>
      <c r="M6" s="11"/>
      <c r="N6" s="11" t="s">
        <v>2363</v>
      </c>
      <c r="O6" s="11"/>
      <c r="P6" s="11"/>
      <c r="Q6" s="11"/>
      <c r="R6" s="48"/>
    </row>
    <row r="7" spans="1:18">
      <c r="A7" s="2903" t="s">
        <v>2364</v>
      </c>
      <c r="B7" s="11"/>
      <c r="C7" s="11"/>
      <c r="D7" s="11"/>
      <c r="E7" s="11" t="s">
        <v>2365</v>
      </c>
      <c r="F7" s="11"/>
      <c r="G7" s="11"/>
      <c r="H7" s="48"/>
      <c r="I7" s="11"/>
      <c r="J7" s="47" t="s">
        <v>2366</v>
      </c>
      <c r="K7" s="11"/>
      <c r="L7" s="11"/>
      <c r="M7" s="11"/>
      <c r="N7" s="11" t="s">
        <v>2367</v>
      </c>
      <c r="O7" s="11"/>
      <c r="P7" s="11"/>
      <c r="Q7" s="11"/>
      <c r="R7" s="48"/>
    </row>
    <row r="8" spans="1:18">
      <c r="A8" s="2903" t="s">
        <v>2368</v>
      </c>
      <c r="B8" s="11"/>
      <c r="C8" s="11"/>
      <c r="D8" s="11"/>
      <c r="E8" s="11" t="s">
        <v>2369</v>
      </c>
      <c r="F8" s="11"/>
      <c r="G8" s="11"/>
      <c r="H8" s="48"/>
      <c r="I8" s="11"/>
      <c r="J8" s="47" t="s">
        <v>3170</v>
      </c>
      <c r="K8" s="11"/>
      <c r="L8" s="11"/>
      <c r="M8" s="11"/>
      <c r="N8" s="11" t="s">
        <v>1881</v>
      </c>
      <c r="O8" s="11"/>
      <c r="P8" s="11"/>
      <c r="Q8" s="11"/>
      <c r="R8" s="48"/>
    </row>
    <row r="9" spans="1:18">
      <c r="A9" s="2903" t="s">
        <v>992</v>
      </c>
      <c r="B9" s="11"/>
      <c r="C9" s="11"/>
      <c r="D9" s="11"/>
      <c r="E9" s="11" t="s">
        <v>1679</v>
      </c>
      <c r="F9" s="11"/>
      <c r="G9" s="11"/>
      <c r="H9" s="48"/>
      <c r="I9" s="11"/>
      <c r="J9" s="47" t="s">
        <v>1680</v>
      </c>
      <c r="K9" s="11"/>
      <c r="L9" s="11"/>
      <c r="M9" s="11"/>
      <c r="N9" s="11" t="s">
        <v>1666</v>
      </c>
      <c r="O9" s="11"/>
      <c r="P9" s="11"/>
      <c r="Q9" s="11"/>
      <c r="R9" s="48"/>
    </row>
    <row r="10" spans="1:18">
      <c r="A10" s="2903" t="s">
        <v>1687</v>
      </c>
      <c r="B10" s="11"/>
      <c r="C10" s="11"/>
      <c r="D10" s="11"/>
      <c r="E10" s="11" t="s">
        <v>1688</v>
      </c>
      <c r="F10" s="11"/>
      <c r="G10" s="11"/>
      <c r="H10" s="48"/>
      <c r="I10" s="11"/>
      <c r="J10" s="47" t="s">
        <v>4235</v>
      </c>
      <c r="K10" s="11"/>
      <c r="L10" s="11"/>
      <c r="M10" s="11"/>
      <c r="N10" s="11" t="s">
        <v>4236</v>
      </c>
      <c r="O10" s="11"/>
      <c r="P10" s="11"/>
      <c r="Q10" s="11"/>
      <c r="R10" s="48"/>
    </row>
    <row r="11" spans="1:18">
      <c r="A11" s="2903" t="s">
        <v>4237</v>
      </c>
      <c r="B11" s="11"/>
      <c r="C11" s="11"/>
      <c r="D11" s="11"/>
      <c r="E11" s="11" t="s">
        <v>4238</v>
      </c>
      <c r="F11" s="11"/>
      <c r="G11" s="11"/>
      <c r="H11" s="48"/>
      <c r="I11" s="11"/>
      <c r="J11" s="47" t="s">
        <v>4239</v>
      </c>
      <c r="K11" s="11"/>
      <c r="L11" s="11"/>
      <c r="M11" s="11"/>
      <c r="N11" s="11" t="s">
        <v>2445</v>
      </c>
      <c r="O11" s="11"/>
      <c r="P11" s="11"/>
      <c r="Q11" s="11"/>
      <c r="R11" s="48"/>
    </row>
    <row r="12" spans="1:18">
      <c r="A12" s="2903" t="s">
        <v>2495</v>
      </c>
      <c r="B12" s="11"/>
      <c r="C12" s="11"/>
      <c r="D12" s="11"/>
      <c r="E12" s="11" t="s">
        <v>2496</v>
      </c>
      <c r="F12" s="11"/>
      <c r="G12" s="11"/>
      <c r="H12" s="48"/>
      <c r="I12" s="11"/>
      <c r="J12" s="47" t="s">
        <v>2609</v>
      </c>
      <c r="K12" s="11"/>
      <c r="L12" s="11"/>
      <c r="M12" s="11"/>
      <c r="N12" s="11" t="s">
        <v>2610</v>
      </c>
      <c r="O12" s="11"/>
      <c r="P12" s="11"/>
      <c r="Q12" s="11"/>
      <c r="R12" s="48"/>
    </row>
    <row r="13" spans="1:18" ht="15.75" thickBot="1">
      <c r="A13" s="1230"/>
      <c r="B13" s="73"/>
      <c r="C13" s="73"/>
      <c r="D13" s="73"/>
      <c r="E13" s="73"/>
      <c r="F13" s="73"/>
      <c r="G13" s="73"/>
      <c r="H13" s="74"/>
      <c r="I13" s="11"/>
      <c r="J13" s="72"/>
      <c r="K13" s="73"/>
      <c r="L13" s="73"/>
      <c r="M13" s="73"/>
      <c r="N13" s="73"/>
      <c r="O13" s="73"/>
      <c r="P13" s="73"/>
      <c r="Q13" s="73"/>
      <c r="R13" s="74"/>
    </row>
    <row r="14" spans="1:18">
      <c r="A14" s="1911"/>
      <c r="B14" s="11"/>
      <c r="C14" s="48"/>
      <c r="D14" s="2902"/>
      <c r="E14" s="2905"/>
      <c r="F14" s="44"/>
      <c r="G14" s="44"/>
      <c r="H14" s="263"/>
      <c r="I14" s="11"/>
      <c r="J14" s="1356"/>
      <c r="K14" s="48"/>
      <c r="L14" s="48"/>
      <c r="M14" s="44" t="s">
        <v>2611</v>
      </c>
      <c r="N14" s="44"/>
      <c r="O14" s="44"/>
      <c r="P14" s="44"/>
      <c r="Q14" s="45"/>
      <c r="R14" s="457"/>
    </row>
    <row r="15" spans="1:18" ht="15.75" thickBot="1">
      <c r="A15" s="2932"/>
      <c r="B15" s="2902"/>
      <c r="C15" s="2905"/>
      <c r="D15" s="2902"/>
      <c r="E15" s="2905"/>
      <c r="F15" s="401" t="s">
        <v>2612</v>
      </c>
      <c r="G15" s="401"/>
      <c r="H15" s="402"/>
      <c r="I15" s="11"/>
      <c r="J15" s="265" t="s">
        <v>437</v>
      </c>
      <c r="K15" s="2905" t="s">
        <v>438</v>
      </c>
      <c r="L15" s="2905" t="s">
        <v>438</v>
      </c>
      <c r="M15" s="401" t="s">
        <v>439</v>
      </c>
      <c r="N15" s="401"/>
      <c r="O15" s="401"/>
      <c r="P15" s="401"/>
      <c r="Q15" s="402"/>
      <c r="R15" s="2905"/>
    </row>
    <row r="16" spans="1:18">
      <c r="A16" s="2932"/>
      <c r="B16" s="2902"/>
      <c r="C16" s="2905"/>
      <c r="D16" s="2902"/>
      <c r="E16" s="2905"/>
      <c r="F16" s="2905"/>
      <c r="G16" s="45"/>
      <c r="H16" s="2905"/>
      <c r="I16" s="11"/>
      <c r="J16" s="265" t="s">
        <v>440</v>
      </c>
      <c r="K16" s="2905" t="s">
        <v>1048</v>
      </c>
      <c r="L16" s="2905" t="s">
        <v>1049</v>
      </c>
      <c r="M16" s="2902"/>
      <c r="N16" s="2902"/>
      <c r="O16" s="2905"/>
      <c r="P16" s="2905"/>
      <c r="Q16" s="45"/>
      <c r="R16" s="2905"/>
    </row>
    <row r="17" spans="1:18">
      <c r="A17" s="2932" t="s">
        <v>4231</v>
      </c>
      <c r="B17" s="44" t="s">
        <v>1050</v>
      </c>
      <c r="C17" s="45"/>
      <c r="D17" s="44" t="s">
        <v>1051</v>
      </c>
      <c r="E17" s="45"/>
      <c r="F17" s="2905"/>
      <c r="G17" s="45"/>
      <c r="H17" s="2905"/>
      <c r="I17" s="11"/>
      <c r="J17" s="265" t="s">
        <v>1052</v>
      </c>
      <c r="K17" s="2905" t="s">
        <v>1053</v>
      </c>
      <c r="L17" s="2905" t="s">
        <v>1048</v>
      </c>
      <c r="M17" s="44"/>
      <c r="N17" s="44"/>
      <c r="O17" s="45"/>
      <c r="P17" s="2905" t="s">
        <v>3745</v>
      </c>
      <c r="Q17" s="45" t="s">
        <v>1054</v>
      </c>
      <c r="R17" s="2905" t="s">
        <v>4231</v>
      </c>
    </row>
    <row r="18" spans="1:18">
      <c r="A18" s="2932" t="s">
        <v>4234</v>
      </c>
      <c r="B18" s="11"/>
      <c r="C18" s="48"/>
      <c r="D18" s="2902"/>
      <c r="E18" s="2905"/>
      <c r="F18" s="2905" t="s">
        <v>3044</v>
      </c>
      <c r="G18" s="45" t="s">
        <v>1055</v>
      </c>
      <c r="H18" s="2905" t="s">
        <v>1056</v>
      </c>
      <c r="I18" s="11"/>
      <c r="J18" s="265" t="s">
        <v>1057</v>
      </c>
      <c r="K18" s="2905" t="s">
        <v>4356</v>
      </c>
      <c r="L18" s="2905" t="s">
        <v>1053</v>
      </c>
      <c r="M18" s="44" t="s">
        <v>1058</v>
      </c>
      <c r="N18" s="44"/>
      <c r="O18" s="45"/>
      <c r="P18" s="2905" t="s">
        <v>1059</v>
      </c>
      <c r="Q18" s="45" t="s">
        <v>1060</v>
      </c>
      <c r="R18" s="2905" t="s">
        <v>4234</v>
      </c>
    </row>
    <row r="19" spans="1:18">
      <c r="A19" s="2932"/>
      <c r="B19" s="11"/>
      <c r="C19" s="2905"/>
      <c r="D19" s="11"/>
      <c r="E19" s="2905"/>
      <c r="F19" s="2905"/>
      <c r="G19" s="45"/>
      <c r="H19" s="48"/>
      <c r="I19" s="11"/>
      <c r="J19" s="1357"/>
      <c r="K19" s="48"/>
      <c r="L19" s="2905"/>
      <c r="M19" s="11"/>
      <c r="N19" s="11"/>
      <c r="O19" s="2905"/>
      <c r="P19" s="2905"/>
      <c r="Q19" s="2905"/>
      <c r="R19" s="48"/>
    </row>
    <row r="20" spans="1:18" ht="15.75" thickBot="1">
      <c r="A20" s="2933"/>
      <c r="B20" s="401" t="s">
        <v>74</v>
      </c>
      <c r="C20" s="402"/>
      <c r="D20" s="401" t="s">
        <v>2140</v>
      </c>
      <c r="E20" s="402"/>
      <c r="F20" s="286" t="s">
        <v>2141</v>
      </c>
      <c r="G20" s="402" t="s">
        <v>2142</v>
      </c>
      <c r="H20" s="402" t="s">
        <v>4070</v>
      </c>
      <c r="I20" s="11"/>
      <c r="J20" s="266" t="s">
        <v>4071</v>
      </c>
      <c r="K20" s="266" t="s">
        <v>4072</v>
      </c>
      <c r="L20" s="266" t="s">
        <v>4073</v>
      </c>
      <c r="M20" s="401" t="s">
        <v>4074</v>
      </c>
      <c r="N20" s="401"/>
      <c r="O20" s="402"/>
      <c r="P20" s="286" t="s">
        <v>4075</v>
      </c>
      <c r="Q20" s="286" t="s">
        <v>4018</v>
      </c>
      <c r="R20" s="286"/>
    </row>
    <row r="21" spans="1:18">
      <c r="A21" s="2934"/>
      <c r="B21" s="1964" t="s">
        <v>1633</v>
      </c>
      <c r="C21" s="1928"/>
      <c r="D21" s="1912" t="s">
        <v>1634</v>
      </c>
      <c r="E21" s="1914"/>
      <c r="F21" s="1915">
        <v>69</v>
      </c>
      <c r="G21" s="1916">
        <v>13.2</v>
      </c>
      <c r="H21" s="1917"/>
      <c r="I21" s="1912"/>
      <c r="J21" s="1918">
        <v>25</v>
      </c>
      <c r="K21" s="1919">
        <v>1</v>
      </c>
      <c r="L21" s="1919">
        <v>0</v>
      </c>
      <c r="M21" s="1912"/>
      <c r="N21" s="1912"/>
      <c r="O21" s="1914"/>
      <c r="P21" s="1920"/>
      <c r="Q21" s="1921"/>
      <c r="R21" s="1922">
        <v>1</v>
      </c>
    </row>
    <row r="22" spans="1:18">
      <c r="A22" s="2934"/>
      <c r="B22" s="1964" t="s">
        <v>5041</v>
      </c>
      <c r="C22" s="1928"/>
      <c r="D22" s="1912" t="s">
        <v>1634</v>
      </c>
      <c r="E22" s="1923"/>
      <c r="F22" s="1915">
        <v>34.5</v>
      </c>
      <c r="G22" s="1916">
        <v>13.2</v>
      </c>
      <c r="H22" s="1917"/>
      <c r="I22" s="1912"/>
      <c r="J22" s="1918">
        <v>20</v>
      </c>
      <c r="K22" s="1919">
        <v>1</v>
      </c>
      <c r="L22" s="1919">
        <v>0</v>
      </c>
      <c r="M22" s="1912"/>
      <c r="N22" s="1912"/>
      <c r="O22" s="1923"/>
      <c r="P22" s="1920"/>
      <c r="Q22" s="1921"/>
      <c r="R22" s="1922">
        <v>2</v>
      </c>
    </row>
    <row r="23" spans="1:18">
      <c r="A23" s="2934"/>
      <c r="B23" s="1912" t="s">
        <v>1636</v>
      </c>
      <c r="C23" s="1913"/>
      <c r="D23" s="1912" t="s">
        <v>1634</v>
      </c>
      <c r="E23" s="1923"/>
      <c r="F23" s="1915">
        <v>69</v>
      </c>
      <c r="G23" s="1916">
        <v>13.2</v>
      </c>
      <c r="H23" s="1917"/>
      <c r="I23" s="1912"/>
      <c r="J23" s="1918">
        <v>40</v>
      </c>
      <c r="K23" s="1919">
        <v>2</v>
      </c>
      <c r="L23" s="1919">
        <v>0</v>
      </c>
      <c r="M23" s="1912"/>
      <c r="N23" s="1912"/>
      <c r="O23" s="1923"/>
      <c r="P23" s="1920"/>
      <c r="Q23" s="1921"/>
      <c r="R23" s="1922">
        <v>3</v>
      </c>
    </row>
    <row r="24" spans="1:18">
      <c r="A24" s="2934"/>
      <c r="B24" s="1912" t="s">
        <v>463</v>
      </c>
      <c r="C24" s="1913"/>
      <c r="D24" s="1912" t="s">
        <v>464</v>
      </c>
      <c r="E24" s="1923"/>
      <c r="F24" s="1915">
        <v>345</v>
      </c>
      <c r="G24" s="1916">
        <v>138</v>
      </c>
      <c r="H24" s="1917"/>
      <c r="I24" s="1912"/>
      <c r="J24" s="1918">
        <v>400</v>
      </c>
      <c r="K24" s="1919">
        <v>1</v>
      </c>
      <c r="L24" s="1919">
        <v>0</v>
      </c>
      <c r="M24" s="1912"/>
      <c r="N24" s="1912"/>
      <c r="O24" s="1923"/>
      <c r="P24" s="1920"/>
      <c r="Q24" s="1921"/>
      <c r="R24" s="1922"/>
    </row>
    <row r="25" spans="1:18">
      <c r="A25" s="2934"/>
      <c r="B25" s="1927" t="s">
        <v>4775</v>
      </c>
      <c r="C25" s="1928"/>
      <c r="D25" s="1924" t="s">
        <v>4776</v>
      </c>
      <c r="E25" s="1923"/>
      <c r="F25" s="1915">
        <v>20</v>
      </c>
      <c r="G25" s="1916">
        <v>345</v>
      </c>
      <c r="H25" s="1925"/>
      <c r="I25" s="1912"/>
      <c r="J25" s="1918">
        <v>1344</v>
      </c>
      <c r="K25" s="1919">
        <v>2</v>
      </c>
      <c r="L25" s="1919">
        <v>0</v>
      </c>
      <c r="M25" s="1912"/>
      <c r="N25" s="1912"/>
      <c r="O25" s="1923"/>
      <c r="P25" s="1920"/>
      <c r="Q25" s="1921"/>
      <c r="R25" s="1922">
        <v>5</v>
      </c>
    </row>
    <row r="26" spans="1:18">
      <c r="A26" s="2935"/>
      <c r="B26" s="1964" t="s">
        <v>465</v>
      </c>
      <c r="C26" s="1928"/>
      <c r="D26" s="1912" t="s">
        <v>1634</v>
      </c>
      <c r="E26" s="1913"/>
      <c r="F26" s="1915">
        <v>34.5</v>
      </c>
      <c r="G26" s="1916">
        <v>13.2</v>
      </c>
      <c r="H26" s="1917"/>
      <c r="I26" s="1912"/>
      <c r="J26" s="1918">
        <v>25</v>
      </c>
      <c r="K26" s="1919">
        <v>1</v>
      </c>
      <c r="L26" s="1919">
        <v>0</v>
      </c>
      <c r="M26" s="1912"/>
      <c r="N26" s="1912"/>
      <c r="O26" s="1913"/>
      <c r="P26" s="1920"/>
      <c r="Q26" s="1921"/>
      <c r="R26" s="1922">
        <v>6</v>
      </c>
    </row>
    <row r="27" spans="1:18">
      <c r="A27" s="2934"/>
      <c r="B27" s="1964" t="s">
        <v>1733</v>
      </c>
      <c r="C27" s="1928"/>
      <c r="D27" s="1912" t="s">
        <v>464</v>
      </c>
      <c r="E27" s="1913"/>
      <c r="F27" s="1915">
        <v>69</v>
      </c>
      <c r="G27" s="1916">
        <v>34.5</v>
      </c>
      <c r="H27" s="1917"/>
      <c r="I27" s="1912"/>
      <c r="J27" s="1918">
        <v>67</v>
      </c>
      <c r="K27" s="1919">
        <v>2</v>
      </c>
      <c r="L27" s="1919">
        <v>0</v>
      </c>
      <c r="M27" s="1912"/>
      <c r="N27" s="1912"/>
      <c r="O27" s="1913"/>
      <c r="P27" s="1920"/>
      <c r="Q27" s="1921"/>
      <c r="R27" s="1922">
        <v>7</v>
      </c>
    </row>
    <row r="28" spans="1:18">
      <c r="A28" s="2934"/>
      <c r="B28" s="1964" t="s">
        <v>1733</v>
      </c>
      <c r="C28" s="1928"/>
      <c r="D28" s="1912" t="s">
        <v>464</v>
      </c>
      <c r="E28" s="1913"/>
      <c r="F28" s="1915">
        <v>138</v>
      </c>
      <c r="G28" s="1916">
        <v>69</v>
      </c>
      <c r="H28" s="1917">
        <v>13.2</v>
      </c>
      <c r="I28" s="1912"/>
      <c r="J28" s="1918">
        <v>175</v>
      </c>
      <c r="K28" s="1919">
        <v>1</v>
      </c>
      <c r="L28" s="1919">
        <v>0</v>
      </c>
      <c r="M28" s="1912"/>
      <c r="N28" s="1912"/>
      <c r="O28" s="1913"/>
      <c r="P28" s="1920"/>
      <c r="Q28" s="1921"/>
      <c r="R28" s="1922">
        <v>8</v>
      </c>
    </row>
    <row r="29" spans="1:18">
      <c r="A29" s="2934"/>
      <c r="B29" s="1964" t="s">
        <v>1733</v>
      </c>
      <c r="C29" s="1928"/>
      <c r="D29" s="1912" t="s">
        <v>1634</v>
      </c>
      <c r="E29" s="1913"/>
      <c r="F29" s="1915">
        <v>138</v>
      </c>
      <c r="G29" s="1916">
        <v>13.2</v>
      </c>
      <c r="H29" s="1917"/>
      <c r="I29" s="1912"/>
      <c r="J29" s="1918">
        <v>70</v>
      </c>
      <c r="K29" s="1919">
        <v>2</v>
      </c>
      <c r="L29" s="1919">
        <v>0</v>
      </c>
      <c r="M29" s="1912"/>
      <c r="N29" s="1912"/>
      <c r="O29" s="1913"/>
      <c r="P29" s="1920"/>
      <c r="Q29" s="1921"/>
      <c r="R29" s="1922">
        <v>9</v>
      </c>
    </row>
    <row r="30" spans="1:18">
      <c r="A30" s="2934"/>
      <c r="B30" s="1927" t="s">
        <v>5042</v>
      </c>
      <c r="C30" s="1928"/>
      <c r="D30" s="1912" t="s">
        <v>1634</v>
      </c>
      <c r="E30" s="1913"/>
      <c r="F30" s="1915">
        <v>138</v>
      </c>
      <c r="G30" s="1916">
        <v>13.2</v>
      </c>
      <c r="H30" s="1917"/>
      <c r="I30" s="1912"/>
      <c r="J30" s="1918">
        <v>70</v>
      </c>
      <c r="K30" s="1919">
        <v>2</v>
      </c>
      <c r="L30" s="1919">
        <v>0</v>
      </c>
      <c r="M30" s="1912"/>
      <c r="N30" s="1912"/>
      <c r="O30" s="1913"/>
      <c r="P30" s="1920"/>
      <c r="Q30" s="1921"/>
      <c r="R30" s="1922"/>
    </row>
    <row r="31" spans="1:18">
      <c r="A31" s="2934"/>
      <c r="B31" s="1927" t="s">
        <v>5042</v>
      </c>
      <c r="C31" s="1928"/>
      <c r="D31" s="1912" t="s">
        <v>1634</v>
      </c>
      <c r="E31" s="1913"/>
      <c r="F31" s="1915">
        <v>138</v>
      </c>
      <c r="G31" s="1916">
        <v>34.5</v>
      </c>
      <c r="H31" s="1917">
        <v>13.2</v>
      </c>
      <c r="I31" s="1912"/>
      <c r="J31" s="1918">
        <v>25</v>
      </c>
      <c r="K31" s="1919">
        <v>1</v>
      </c>
      <c r="L31" s="1919">
        <v>0</v>
      </c>
      <c r="M31" s="1912"/>
      <c r="N31" s="1912"/>
      <c r="O31" s="1913"/>
      <c r="P31" s="1920"/>
      <c r="Q31" s="1921"/>
      <c r="R31" s="1922">
        <v>10</v>
      </c>
    </row>
    <row r="32" spans="1:18">
      <c r="A32" s="2934"/>
      <c r="B32" s="1912" t="s">
        <v>1734</v>
      </c>
      <c r="C32" s="1913"/>
      <c r="D32" s="1912" t="s">
        <v>1634</v>
      </c>
      <c r="E32" s="1913"/>
      <c r="F32" s="1915">
        <v>138</v>
      </c>
      <c r="G32" s="1916">
        <v>13.2</v>
      </c>
      <c r="H32" s="1917"/>
      <c r="I32" s="1912"/>
      <c r="J32" s="1918">
        <v>70</v>
      </c>
      <c r="K32" s="1919">
        <v>2</v>
      </c>
      <c r="L32" s="1919">
        <v>0</v>
      </c>
      <c r="M32" s="1912"/>
      <c r="N32" s="1912"/>
      <c r="O32" s="1913"/>
      <c r="P32" s="1920"/>
      <c r="Q32" s="1921"/>
      <c r="R32" s="1922">
        <v>12</v>
      </c>
    </row>
    <row r="33" spans="1:18">
      <c r="A33" s="2934"/>
      <c r="B33" s="1912" t="s">
        <v>4777</v>
      </c>
      <c r="C33" s="1913"/>
      <c r="D33" s="1912" t="s">
        <v>1634</v>
      </c>
      <c r="E33" s="1913"/>
      <c r="F33" s="1915">
        <v>138</v>
      </c>
      <c r="G33" s="1916">
        <v>13.2</v>
      </c>
      <c r="H33" s="1917"/>
      <c r="I33" s="1912"/>
      <c r="J33" s="1918">
        <v>105</v>
      </c>
      <c r="K33" s="1919">
        <v>3</v>
      </c>
      <c r="L33" s="1919">
        <v>0</v>
      </c>
      <c r="M33" s="1912"/>
      <c r="N33" s="1912"/>
      <c r="O33" s="1913"/>
      <c r="P33" s="1920"/>
      <c r="Q33" s="1921"/>
      <c r="R33" s="1922"/>
    </row>
    <row r="34" spans="1:18">
      <c r="A34" s="2934"/>
      <c r="B34" s="1912" t="s">
        <v>445</v>
      </c>
      <c r="C34" s="1913"/>
      <c r="D34" s="1926" t="s">
        <v>1634</v>
      </c>
      <c r="E34" s="1913"/>
      <c r="F34" s="1915">
        <v>69</v>
      </c>
      <c r="G34" s="1916">
        <v>34.5</v>
      </c>
      <c r="H34" s="1917"/>
      <c r="I34" s="1912"/>
      <c r="J34" s="1918">
        <v>35</v>
      </c>
      <c r="K34" s="1919">
        <v>1</v>
      </c>
      <c r="L34" s="1919">
        <v>0</v>
      </c>
      <c r="M34" s="1912"/>
      <c r="N34" s="1912"/>
      <c r="O34" s="1913"/>
      <c r="P34" s="1920"/>
      <c r="Q34" s="1921"/>
      <c r="R34" s="1922">
        <v>13</v>
      </c>
    </row>
    <row r="35" spans="1:18">
      <c r="A35" s="2934"/>
      <c r="B35" s="1912" t="s">
        <v>446</v>
      </c>
      <c r="C35" s="1913"/>
      <c r="D35" s="1912" t="s">
        <v>1634</v>
      </c>
      <c r="E35" s="1913"/>
      <c r="F35" s="1915">
        <v>34.5</v>
      </c>
      <c r="G35" s="1930">
        <v>13.2</v>
      </c>
      <c r="H35" s="1917"/>
      <c r="I35" s="1912"/>
      <c r="J35" s="1931">
        <v>28</v>
      </c>
      <c r="K35" s="1919">
        <v>1</v>
      </c>
      <c r="L35" s="1919">
        <v>0</v>
      </c>
      <c r="M35" s="1912"/>
      <c r="N35" s="1912"/>
      <c r="O35" s="1913"/>
      <c r="P35" s="1920"/>
      <c r="Q35" s="1921"/>
      <c r="R35" s="1922">
        <v>14</v>
      </c>
    </row>
    <row r="36" spans="1:18">
      <c r="A36" s="2934"/>
      <c r="B36" s="1912" t="s">
        <v>447</v>
      </c>
      <c r="C36" s="1913"/>
      <c r="D36" s="1912" t="s">
        <v>1634</v>
      </c>
      <c r="E36" s="1913"/>
      <c r="F36" s="1915">
        <v>69</v>
      </c>
      <c r="G36" s="1916">
        <v>13.2</v>
      </c>
      <c r="H36" s="1917"/>
      <c r="I36" s="1912"/>
      <c r="J36" s="1918">
        <v>70</v>
      </c>
      <c r="K36" s="1919">
        <v>2</v>
      </c>
      <c r="L36" s="1919">
        <v>0</v>
      </c>
      <c r="M36" s="1912"/>
      <c r="N36" s="1912"/>
      <c r="O36" s="1913"/>
      <c r="P36" s="1920"/>
      <c r="Q36" s="1921"/>
      <c r="R36" s="1922">
        <v>15</v>
      </c>
    </row>
    <row r="37" spans="1:18">
      <c r="A37" s="2934"/>
      <c r="B37" s="1912" t="s">
        <v>448</v>
      </c>
      <c r="C37" s="1913"/>
      <c r="D37" s="1912" t="s">
        <v>1634</v>
      </c>
      <c r="E37" s="1913"/>
      <c r="F37" s="1915">
        <v>69</v>
      </c>
      <c r="G37" s="1916">
        <v>34.5</v>
      </c>
      <c r="H37" s="1917"/>
      <c r="I37" s="1912"/>
      <c r="J37" s="1918">
        <v>40</v>
      </c>
      <c r="K37" s="1919">
        <v>2</v>
      </c>
      <c r="L37" s="1919">
        <v>0</v>
      </c>
      <c r="M37" s="1912"/>
      <c r="N37" s="1912"/>
      <c r="O37" s="1913"/>
      <c r="P37" s="1920"/>
      <c r="Q37" s="1921"/>
      <c r="R37" s="1922">
        <v>20</v>
      </c>
    </row>
    <row r="38" spans="1:18">
      <c r="A38" s="2934"/>
      <c r="B38" s="1912" t="s">
        <v>448</v>
      </c>
      <c r="C38" s="1913"/>
      <c r="D38" s="1912" t="s">
        <v>1634</v>
      </c>
      <c r="E38" s="1913"/>
      <c r="F38" s="1915">
        <v>69</v>
      </c>
      <c r="G38" s="1916">
        <v>13.2</v>
      </c>
      <c r="H38" s="1917"/>
      <c r="I38" s="1912"/>
      <c r="J38" s="1918">
        <v>70</v>
      </c>
      <c r="K38" s="1919">
        <v>2</v>
      </c>
      <c r="L38" s="1919">
        <v>0</v>
      </c>
      <c r="M38" s="1912"/>
      <c r="N38" s="1912"/>
      <c r="O38" s="1913"/>
      <c r="P38" s="1920"/>
      <c r="Q38" s="1921"/>
      <c r="R38" s="1922">
        <v>21</v>
      </c>
    </row>
    <row r="39" spans="1:18">
      <c r="A39" s="2934"/>
      <c r="B39" s="1912" t="s">
        <v>449</v>
      </c>
      <c r="C39" s="1913"/>
      <c r="D39" s="1912" t="s">
        <v>1634</v>
      </c>
      <c r="E39" s="1913"/>
      <c r="F39" s="1915">
        <v>34.5</v>
      </c>
      <c r="G39" s="1916">
        <v>13.2</v>
      </c>
      <c r="H39" s="1917"/>
      <c r="I39" s="1912"/>
      <c r="J39" s="1918">
        <v>11</v>
      </c>
      <c r="K39" s="1919">
        <v>2</v>
      </c>
      <c r="L39" s="1919">
        <v>0</v>
      </c>
      <c r="M39" s="1912"/>
      <c r="N39" s="1912"/>
      <c r="O39" s="1913"/>
      <c r="P39" s="1920"/>
      <c r="Q39" s="1921"/>
      <c r="R39" s="1922">
        <v>22</v>
      </c>
    </row>
    <row r="40" spans="1:18">
      <c r="A40" s="2934"/>
      <c r="B40" s="1912" t="s">
        <v>450</v>
      </c>
      <c r="C40" s="1913"/>
      <c r="D40" s="1912" t="s">
        <v>464</v>
      </c>
      <c r="E40" s="1913"/>
      <c r="F40" s="1915">
        <v>138</v>
      </c>
      <c r="G40" s="1916">
        <v>69</v>
      </c>
      <c r="H40" s="1917">
        <v>13.2</v>
      </c>
      <c r="I40" s="1912"/>
      <c r="J40" s="1918">
        <v>175</v>
      </c>
      <c r="K40" s="1919">
        <v>1</v>
      </c>
      <c r="L40" s="1919">
        <v>0</v>
      </c>
      <c r="M40" s="1912"/>
      <c r="N40" s="1912"/>
      <c r="O40" s="1913"/>
      <c r="P40" s="1920"/>
      <c r="Q40" s="1921"/>
      <c r="R40" s="1922">
        <v>23</v>
      </c>
    </row>
    <row r="41" spans="1:18">
      <c r="A41" s="2934"/>
      <c r="B41" s="1927" t="s">
        <v>988</v>
      </c>
      <c r="C41" s="1928"/>
      <c r="D41" s="1912" t="s">
        <v>464</v>
      </c>
      <c r="E41" s="1913"/>
      <c r="F41" s="1915">
        <v>13.8</v>
      </c>
      <c r="G41" s="1916">
        <v>69</v>
      </c>
      <c r="H41" s="1917"/>
      <c r="I41" s="1912"/>
      <c r="J41" s="1918">
        <v>50</v>
      </c>
      <c r="K41" s="1919">
        <v>1</v>
      </c>
      <c r="L41" s="1919">
        <v>0</v>
      </c>
      <c r="M41" s="1912"/>
      <c r="N41" s="1912"/>
      <c r="O41" s="1913"/>
      <c r="P41" s="1920"/>
      <c r="Q41" s="1921"/>
      <c r="R41" s="1922">
        <v>24</v>
      </c>
    </row>
    <row r="42" spans="1:18">
      <c r="A42" s="2934"/>
      <c r="B42" s="1912" t="s">
        <v>450</v>
      </c>
      <c r="C42" s="1913"/>
      <c r="D42" s="1912" t="s">
        <v>1634</v>
      </c>
      <c r="E42" s="1913"/>
      <c r="F42" s="1915">
        <v>69</v>
      </c>
      <c r="G42" s="1916">
        <v>13.2</v>
      </c>
      <c r="H42" s="1917"/>
      <c r="I42" s="1912"/>
      <c r="J42" s="1918">
        <v>25</v>
      </c>
      <c r="K42" s="1919">
        <v>1</v>
      </c>
      <c r="L42" s="1919">
        <v>0</v>
      </c>
      <c r="M42" s="1912"/>
      <c r="N42" s="1912"/>
      <c r="O42" s="1913"/>
      <c r="P42" s="1920"/>
      <c r="Q42" s="1921"/>
      <c r="R42" s="1922">
        <v>25</v>
      </c>
    </row>
    <row r="43" spans="1:18">
      <c r="A43" s="2934"/>
      <c r="B43" s="1912" t="s">
        <v>451</v>
      </c>
      <c r="C43" s="1913"/>
      <c r="D43" s="1912" t="s">
        <v>1634</v>
      </c>
      <c r="E43" s="1913"/>
      <c r="F43" s="1915">
        <v>69</v>
      </c>
      <c r="G43" s="1916">
        <v>13.2</v>
      </c>
      <c r="H43" s="1917"/>
      <c r="I43" s="1912"/>
      <c r="J43" s="1918">
        <v>25</v>
      </c>
      <c r="K43" s="1919">
        <v>1</v>
      </c>
      <c r="L43" s="1919">
        <v>0</v>
      </c>
      <c r="M43" s="1912"/>
      <c r="N43" s="1912"/>
      <c r="O43" s="1913"/>
      <c r="P43" s="1920"/>
      <c r="Q43" s="1921"/>
      <c r="R43" s="1922">
        <v>26</v>
      </c>
    </row>
    <row r="44" spans="1:18">
      <c r="A44" s="2934"/>
      <c r="B44" s="1912" t="s">
        <v>452</v>
      </c>
      <c r="C44" s="1913"/>
      <c r="D44" s="1912" t="s">
        <v>1634</v>
      </c>
      <c r="E44" s="1913"/>
      <c r="F44" s="1915">
        <v>69</v>
      </c>
      <c r="G44" s="1916">
        <v>13.2</v>
      </c>
      <c r="H44" s="1917"/>
      <c r="I44" s="1912"/>
      <c r="J44" s="1918">
        <v>19</v>
      </c>
      <c r="K44" s="1919">
        <v>2</v>
      </c>
      <c r="L44" s="1919">
        <v>0</v>
      </c>
      <c r="M44" s="1912"/>
      <c r="N44" s="1912"/>
      <c r="O44" s="1913"/>
      <c r="P44" s="1920"/>
      <c r="Q44" s="1921"/>
      <c r="R44" s="1922">
        <v>27</v>
      </c>
    </row>
    <row r="45" spans="1:18">
      <c r="A45" s="2934"/>
      <c r="B45" s="1912" t="s">
        <v>453</v>
      </c>
      <c r="C45" s="1913"/>
      <c r="D45" s="1912" t="s">
        <v>464</v>
      </c>
      <c r="E45" s="1913"/>
      <c r="F45" s="1929">
        <v>138</v>
      </c>
      <c r="G45" s="1930">
        <v>69</v>
      </c>
      <c r="H45" s="1917"/>
      <c r="I45" s="1912"/>
      <c r="J45" s="1918">
        <v>85</v>
      </c>
      <c r="K45" s="1919">
        <v>1</v>
      </c>
      <c r="L45" s="1919">
        <v>0</v>
      </c>
      <c r="M45" s="1912"/>
      <c r="N45" s="1912"/>
      <c r="O45" s="1913"/>
      <c r="P45" s="1920"/>
      <c r="Q45" s="1921"/>
      <c r="R45" s="1922">
        <v>30</v>
      </c>
    </row>
    <row r="46" spans="1:18">
      <c r="A46" s="2934"/>
      <c r="B46" s="1964" t="s">
        <v>5043</v>
      </c>
      <c r="C46" s="1928"/>
      <c r="D46" s="1912" t="s">
        <v>464</v>
      </c>
      <c r="E46" s="1913"/>
      <c r="F46" s="1915">
        <v>345</v>
      </c>
      <c r="G46" s="1916">
        <v>138</v>
      </c>
      <c r="H46" s="1917"/>
      <c r="I46" s="1912"/>
      <c r="J46" s="1918">
        <v>400</v>
      </c>
      <c r="K46" s="1919">
        <v>1</v>
      </c>
      <c r="L46" s="1919">
        <v>0</v>
      </c>
      <c r="M46" s="1912"/>
      <c r="N46" s="1912"/>
      <c r="O46" s="1913"/>
      <c r="P46" s="1920"/>
      <c r="Q46" s="1921"/>
      <c r="R46" s="1922"/>
    </row>
    <row r="47" spans="1:18">
      <c r="A47" s="2934"/>
      <c r="B47" s="1927" t="s">
        <v>5044</v>
      </c>
      <c r="C47" s="1928"/>
      <c r="D47" s="1912" t="s">
        <v>464</v>
      </c>
      <c r="E47" s="1913"/>
      <c r="F47" s="1915">
        <v>2.4</v>
      </c>
      <c r="G47" s="1916">
        <v>69</v>
      </c>
      <c r="H47" s="1917"/>
      <c r="I47" s="1912"/>
      <c r="J47" s="1918">
        <v>5</v>
      </c>
      <c r="K47" s="1919">
        <v>1</v>
      </c>
      <c r="L47" s="1919">
        <v>0</v>
      </c>
      <c r="M47" s="1912"/>
      <c r="N47" s="1912"/>
      <c r="O47" s="1913"/>
      <c r="P47" s="1920"/>
      <c r="Q47" s="1921"/>
      <c r="R47" s="1922">
        <v>34</v>
      </c>
    </row>
    <row r="48" spans="1:18">
      <c r="A48" s="2934"/>
      <c r="B48" s="1964" t="s">
        <v>5045</v>
      </c>
      <c r="C48" s="1928"/>
      <c r="D48" s="1912" t="s">
        <v>1634</v>
      </c>
      <c r="E48" s="1913" t="s">
        <v>3747</v>
      </c>
      <c r="F48" s="1915">
        <v>69</v>
      </c>
      <c r="G48" s="1916">
        <v>13.2</v>
      </c>
      <c r="H48" s="1917"/>
      <c r="I48" s="1912"/>
      <c r="J48" s="1918">
        <v>8</v>
      </c>
      <c r="K48" s="1919">
        <v>1</v>
      </c>
      <c r="L48" s="1919">
        <v>0</v>
      </c>
      <c r="M48" s="1912"/>
      <c r="N48" s="1912"/>
      <c r="O48" s="1913"/>
      <c r="P48" s="1920"/>
      <c r="Q48" s="1921"/>
      <c r="R48" s="1922">
        <v>35</v>
      </c>
    </row>
    <row r="49" spans="1:18">
      <c r="A49" s="2934"/>
      <c r="B49" s="1912" t="s">
        <v>454</v>
      </c>
      <c r="C49" s="1913"/>
      <c r="D49" s="1912" t="s">
        <v>1634</v>
      </c>
      <c r="E49" s="1913"/>
      <c r="F49" s="1915">
        <v>69</v>
      </c>
      <c r="G49" s="1916">
        <v>13.2</v>
      </c>
      <c r="H49" s="1917"/>
      <c r="I49" s="1912"/>
      <c r="J49" s="1931">
        <v>100</v>
      </c>
      <c r="K49" s="1932">
        <v>2</v>
      </c>
      <c r="L49" s="1919">
        <v>0</v>
      </c>
      <c r="M49" s="1912"/>
      <c r="N49" s="1912"/>
      <c r="O49" s="1913"/>
      <c r="P49" s="1920"/>
      <c r="Q49" s="1921"/>
      <c r="R49" s="1922">
        <v>36</v>
      </c>
    </row>
    <row r="50" spans="1:18">
      <c r="A50" s="2934"/>
      <c r="B50" s="1912" t="s">
        <v>455</v>
      </c>
      <c r="C50" s="1913"/>
      <c r="D50" s="1912" t="s">
        <v>1634</v>
      </c>
      <c r="E50" s="1913"/>
      <c r="F50" s="1915">
        <v>138</v>
      </c>
      <c r="G50" s="1916">
        <v>13.2</v>
      </c>
      <c r="H50" s="1917"/>
      <c r="I50" s="1912"/>
      <c r="J50" s="1918">
        <v>50</v>
      </c>
      <c r="K50" s="1919">
        <v>2</v>
      </c>
      <c r="L50" s="1919">
        <v>0</v>
      </c>
      <c r="M50" s="1912"/>
      <c r="N50" s="1912"/>
      <c r="O50" s="1913"/>
      <c r="P50" s="1920"/>
      <c r="Q50" s="1921"/>
      <c r="R50" s="1922"/>
    </row>
    <row r="51" spans="1:18">
      <c r="A51" s="2934"/>
      <c r="B51" s="1912" t="s">
        <v>456</v>
      </c>
      <c r="C51" s="1913"/>
      <c r="D51" s="1912" t="s">
        <v>1634</v>
      </c>
      <c r="E51" s="1913"/>
      <c r="F51" s="1915">
        <v>69</v>
      </c>
      <c r="G51" s="1916">
        <v>13.2</v>
      </c>
      <c r="H51" s="1917"/>
      <c r="I51" s="1912"/>
      <c r="J51" s="1918">
        <v>50</v>
      </c>
      <c r="K51" s="1919">
        <v>2</v>
      </c>
      <c r="L51" s="1919">
        <v>0</v>
      </c>
      <c r="M51" s="1912"/>
      <c r="N51" s="1912"/>
      <c r="O51" s="1913"/>
      <c r="P51" s="1920"/>
      <c r="Q51" s="1921"/>
      <c r="R51" s="1922">
        <v>38</v>
      </c>
    </row>
    <row r="52" spans="1:18" ht="15.75" thickBot="1">
      <c r="A52" s="2934"/>
      <c r="B52" s="1912" t="s">
        <v>457</v>
      </c>
      <c r="C52" s="1913"/>
      <c r="D52" s="1912" t="s">
        <v>1634</v>
      </c>
      <c r="E52" s="1913"/>
      <c r="F52" s="1915">
        <v>138</v>
      </c>
      <c r="G52" s="1916">
        <v>13.2</v>
      </c>
      <c r="H52" s="1917"/>
      <c r="I52" s="1912"/>
      <c r="J52" s="1918">
        <v>70</v>
      </c>
      <c r="K52" s="1919">
        <v>2</v>
      </c>
      <c r="L52" s="2663">
        <v>0</v>
      </c>
      <c r="M52" s="1912"/>
      <c r="N52" s="1912"/>
      <c r="O52" s="1913"/>
      <c r="P52" s="1920"/>
      <c r="Q52" s="1921"/>
      <c r="R52" s="1922">
        <v>39</v>
      </c>
    </row>
    <row r="53" spans="1:18" ht="15.75" thickBot="1">
      <c r="A53" s="2936"/>
      <c r="B53" s="1934" t="s">
        <v>458</v>
      </c>
      <c r="C53" s="1935"/>
      <c r="D53" s="1934" t="s">
        <v>1634</v>
      </c>
      <c r="E53" s="1935"/>
      <c r="F53" s="1936">
        <v>69</v>
      </c>
      <c r="G53" s="1937">
        <v>13.2</v>
      </c>
      <c r="H53" s="1938"/>
      <c r="I53" s="1912"/>
      <c r="J53" s="1939">
        <v>70</v>
      </c>
      <c r="K53" s="1935">
        <v>2</v>
      </c>
      <c r="L53" s="1935">
        <f>SUM(L20:L51)</f>
        <v>0</v>
      </c>
      <c r="M53" s="1934"/>
      <c r="N53" s="1934"/>
      <c r="O53" s="1935"/>
      <c r="P53" s="1940">
        <f>SUM(P20:P51)</f>
        <v>0</v>
      </c>
      <c r="Q53" s="1940">
        <f>SUM(Q20:Q51)</f>
        <v>0</v>
      </c>
      <c r="R53" s="1941">
        <v>40</v>
      </c>
    </row>
    <row r="54" spans="1:18" ht="15.75" thickBot="1">
      <c r="A54" s="2937"/>
      <c r="B54" s="1942"/>
      <c r="C54" s="1942"/>
      <c r="D54" s="1942"/>
      <c r="E54" s="1942"/>
      <c r="F54" s="1942"/>
      <c r="G54" s="1942"/>
      <c r="H54" s="1942"/>
      <c r="I54" s="1912"/>
      <c r="J54" s="1939">
        <f>SUM(J21:J53)</f>
        <v>3822</v>
      </c>
      <c r="K54" s="1943" t="s">
        <v>3747</v>
      </c>
      <c r="L54" s="1943">
        <f>SUM(L21:L52)</f>
        <v>0</v>
      </c>
      <c r="M54" s="1934"/>
      <c r="N54" s="1934"/>
      <c r="O54" s="1935"/>
      <c r="P54" s="1940">
        <f>SUM(P21:P52)</f>
        <v>0</v>
      </c>
      <c r="Q54" s="1940">
        <f>SUM(Q21:Q52)</f>
        <v>0</v>
      </c>
      <c r="R54" s="1941">
        <v>40</v>
      </c>
    </row>
    <row r="55" spans="1:18" ht="15.75">
      <c r="A55" s="2938" t="s">
        <v>4222</v>
      </c>
      <c r="B55" s="1912"/>
      <c r="C55" s="1912"/>
      <c r="D55" s="1912"/>
      <c r="E55" s="1912"/>
      <c r="F55" s="1912"/>
      <c r="G55" s="1912"/>
      <c r="H55" s="1912"/>
      <c r="I55" s="1912"/>
      <c r="J55" s="1231" t="s">
        <v>4222</v>
      </c>
      <c r="K55" s="1912"/>
      <c r="L55" s="1912"/>
      <c r="M55" s="1912"/>
      <c r="N55" s="1237"/>
      <c r="O55" s="1912"/>
      <c r="P55" s="1912"/>
      <c r="Q55" s="1237" t="s">
        <v>3747</v>
      </c>
      <c r="R55" s="1237"/>
    </row>
    <row r="56" spans="1:18">
      <c r="A56" s="3468" t="s">
        <v>1308</v>
      </c>
      <c r="B56" s="3468"/>
      <c r="C56" s="3468"/>
      <c r="D56" s="3468"/>
      <c r="E56" s="3468"/>
      <c r="F56" s="3468"/>
      <c r="G56" s="3468"/>
      <c r="H56" s="3468"/>
      <c r="I56" s="1912"/>
      <c r="J56" s="1944" t="s">
        <v>1309</v>
      </c>
      <c r="K56" s="1237"/>
      <c r="L56" s="1237"/>
      <c r="M56" s="1237"/>
      <c r="N56" s="1237"/>
      <c r="O56" s="1237"/>
      <c r="P56" s="1237"/>
      <c r="Q56" s="1237"/>
      <c r="R56" s="1237"/>
    </row>
    <row r="57" spans="1:18">
      <c r="A57" s="2940"/>
      <c r="B57" s="1237"/>
      <c r="C57" s="1237"/>
      <c r="D57" s="1237"/>
      <c r="E57" s="1237"/>
      <c r="F57" s="1237"/>
      <c r="G57" s="1237"/>
      <c r="H57" s="1237"/>
      <c r="I57" s="1912"/>
      <c r="J57" s="1944">
        <f>SUM(J21:J53)</f>
        <v>3822</v>
      </c>
      <c r="K57" s="1237"/>
      <c r="L57" s="1237"/>
      <c r="M57" s="1237"/>
      <c r="N57" s="1237"/>
      <c r="O57" s="1237"/>
      <c r="P57" s="1237"/>
      <c r="Q57" s="1237"/>
      <c r="R57" s="1237"/>
    </row>
    <row r="58" spans="1:18" ht="15.75" thickBot="1">
      <c r="A58" s="2941"/>
      <c r="B58" s="1926"/>
      <c r="C58" s="1926"/>
      <c r="D58" s="1926"/>
      <c r="E58" s="1926"/>
      <c r="F58" s="1926"/>
      <c r="G58" s="1926"/>
      <c r="H58" s="1926"/>
      <c r="I58" s="1926"/>
      <c r="J58" s="1945"/>
      <c r="K58" s="1926"/>
      <c r="L58" s="1926"/>
      <c r="M58" s="1926"/>
      <c r="N58" s="1926"/>
      <c r="O58" s="1926"/>
      <c r="P58" s="1926"/>
      <c r="Q58" s="1926"/>
      <c r="R58" s="1926"/>
    </row>
    <row r="59" spans="1:18">
      <c r="A59" s="1232" t="s">
        <v>2838</v>
      </c>
      <c r="B59" s="41"/>
      <c r="C59" s="41"/>
      <c r="D59" s="1232" t="s">
        <v>3932</v>
      </c>
      <c r="E59" s="429"/>
      <c r="F59" s="1356" t="s">
        <v>2840</v>
      </c>
      <c r="G59" s="261" t="s">
        <v>2841</v>
      </c>
      <c r="H59" s="263"/>
      <c r="I59" s="1926"/>
      <c r="J59" s="13" t="s">
        <v>2838</v>
      </c>
      <c r="K59" s="41"/>
      <c r="L59" s="429"/>
      <c r="M59" s="1232" t="s">
        <v>3932</v>
      </c>
      <c r="N59" s="429"/>
      <c r="O59" s="262"/>
      <c r="P59" s="261" t="s">
        <v>2840</v>
      </c>
      <c r="Q59" s="261" t="s">
        <v>2841</v>
      </c>
      <c r="R59" s="263"/>
    </row>
    <row r="60" spans="1:18">
      <c r="A60" s="2903" t="str">
        <f>A2</f>
        <v>Orange and Rockland Utilities, Inc</v>
      </c>
      <c r="B60" s="11"/>
      <c r="C60" s="11"/>
      <c r="D60" s="47" t="s">
        <v>683</v>
      </c>
      <c r="E60" s="11"/>
      <c r="F60" s="265" t="s">
        <v>2842</v>
      </c>
      <c r="G60" s="202"/>
      <c r="H60" s="45"/>
      <c r="I60" s="1926"/>
      <c r="J60" s="47" t="str">
        <f>J2</f>
        <v>Orange and Rockland Utilities, Inc</v>
      </c>
      <c r="K60" s="11"/>
      <c r="L60" s="11"/>
      <c r="M60" s="47" t="s">
        <v>683</v>
      </c>
      <c r="N60" s="11"/>
      <c r="O60" s="44"/>
      <c r="P60" s="202" t="s">
        <v>2842</v>
      </c>
      <c r="Q60" s="2904"/>
      <c r="R60" s="2905"/>
    </row>
    <row r="61" spans="1:18" ht="15.75" thickBot="1">
      <c r="A61" s="1230"/>
      <c r="B61" s="73"/>
      <c r="C61" s="73"/>
      <c r="D61" s="72" t="s">
        <v>301</v>
      </c>
      <c r="E61" s="73"/>
      <c r="F61" s="1343"/>
      <c r="G61" s="1227" t="str">
        <f>G3</f>
        <v>12/31/2013</v>
      </c>
      <c r="H61" s="402"/>
      <c r="I61" s="1912"/>
      <c r="J61" s="72"/>
      <c r="K61" s="73"/>
      <c r="L61" s="73"/>
      <c r="M61" s="72" t="s">
        <v>301</v>
      </c>
      <c r="N61" s="73"/>
      <c r="O61" s="569"/>
      <c r="P61" s="1233"/>
      <c r="Q61" s="1234" t="str">
        <f>G61</f>
        <v>12/31/2013</v>
      </c>
      <c r="R61" s="402"/>
    </row>
    <row r="62" spans="1:18" ht="16.5" thickBot="1">
      <c r="A62" s="2942" t="s">
        <v>2371</v>
      </c>
      <c r="B62" s="1236"/>
      <c r="C62" s="1236"/>
      <c r="D62" s="1946"/>
      <c r="E62" s="1946"/>
      <c r="F62" s="1947"/>
      <c r="G62" s="1947"/>
      <c r="H62" s="1948"/>
      <c r="I62" s="1912"/>
      <c r="J62" s="1235" t="s">
        <v>2371</v>
      </c>
      <c r="K62" s="1236"/>
      <c r="L62" s="1236"/>
      <c r="M62" s="1946"/>
      <c r="N62" s="1946"/>
      <c r="O62" s="1946"/>
      <c r="P62" s="1947"/>
      <c r="Q62" s="1947"/>
      <c r="R62" s="1948"/>
    </row>
    <row r="63" spans="1:18">
      <c r="A63" s="2943"/>
      <c r="B63" s="1912"/>
      <c r="C63" s="1913"/>
      <c r="D63" s="2939"/>
      <c r="E63" s="1923"/>
      <c r="F63" s="1237"/>
      <c r="G63" s="1237"/>
      <c r="H63" s="2944"/>
      <c r="I63" s="1912"/>
      <c r="J63" s="1949"/>
      <c r="K63" s="1913"/>
      <c r="L63" s="1913"/>
      <c r="M63" s="1237" t="s">
        <v>2611</v>
      </c>
      <c r="N63" s="1237"/>
      <c r="O63" s="1237"/>
      <c r="P63" s="1237"/>
      <c r="Q63" s="1914"/>
      <c r="R63" s="1950"/>
    </row>
    <row r="64" spans="1:18" ht="15.75" thickBot="1">
      <c r="A64" s="2934"/>
      <c r="B64" s="2939"/>
      <c r="C64" s="1923"/>
      <c r="D64" s="2939"/>
      <c r="E64" s="1923"/>
      <c r="F64" s="1946" t="s">
        <v>25</v>
      </c>
      <c r="G64" s="1946"/>
      <c r="H64" s="1948"/>
      <c r="I64" s="1912"/>
      <c r="J64" s="1951" t="s">
        <v>437</v>
      </c>
      <c r="K64" s="1923" t="s">
        <v>438</v>
      </c>
      <c r="L64" s="1923" t="s">
        <v>438</v>
      </c>
      <c r="M64" s="1946" t="s">
        <v>439</v>
      </c>
      <c r="N64" s="1946"/>
      <c r="O64" s="1946"/>
      <c r="P64" s="1946"/>
      <c r="Q64" s="1948"/>
      <c r="R64" s="1923"/>
    </row>
    <row r="65" spans="1:18">
      <c r="A65" s="2934"/>
      <c r="B65" s="2939"/>
      <c r="C65" s="1923"/>
      <c r="D65" s="2939"/>
      <c r="E65" s="1923"/>
      <c r="F65" s="1923"/>
      <c r="G65" s="1914"/>
      <c r="H65" s="1923"/>
      <c r="I65" s="1912"/>
      <c r="J65" s="1951" t="s">
        <v>440</v>
      </c>
      <c r="K65" s="1923" t="s">
        <v>1048</v>
      </c>
      <c r="L65" s="1923" t="s">
        <v>1049</v>
      </c>
      <c r="M65" s="2939"/>
      <c r="N65" s="2939"/>
      <c r="O65" s="1923"/>
      <c r="P65" s="1923"/>
      <c r="Q65" s="1914"/>
      <c r="R65" s="1923"/>
    </row>
    <row r="66" spans="1:18">
      <c r="A66" s="2934" t="s">
        <v>4231</v>
      </c>
      <c r="B66" s="1237" t="s">
        <v>1050</v>
      </c>
      <c r="C66" s="1914"/>
      <c r="D66" s="1237" t="s">
        <v>1051</v>
      </c>
      <c r="E66" s="1914"/>
      <c r="F66" s="1923"/>
      <c r="G66" s="1914"/>
      <c r="H66" s="1923"/>
      <c r="I66" s="1912"/>
      <c r="J66" s="1951" t="s">
        <v>1052</v>
      </c>
      <c r="K66" s="1923" t="s">
        <v>1053</v>
      </c>
      <c r="L66" s="1923" t="s">
        <v>1048</v>
      </c>
      <c r="M66" s="1237"/>
      <c r="N66" s="1237"/>
      <c r="O66" s="1914"/>
      <c r="P66" s="1923" t="s">
        <v>3745</v>
      </c>
      <c r="Q66" s="1914" t="s">
        <v>1054</v>
      </c>
      <c r="R66" s="1923" t="s">
        <v>4231</v>
      </c>
    </row>
    <row r="67" spans="1:18">
      <c r="A67" s="2934" t="s">
        <v>4234</v>
      </c>
      <c r="B67" s="1912"/>
      <c r="C67" s="1913"/>
      <c r="D67" s="2939"/>
      <c r="E67" s="1923"/>
      <c r="F67" s="1923" t="s">
        <v>3044</v>
      </c>
      <c r="G67" s="1914" t="s">
        <v>1055</v>
      </c>
      <c r="H67" s="1923" t="s">
        <v>1056</v>
      </c>
      <c r="I67" s="1912"/>
      <c r="J67" s="1951" t="s">
        <v>1057</v>
      </c>
      <c r="K67" s="1923" t="s">
        <v>4356</v>
      </c>
      <c r="L67" s="1923" t="s">
        <v>1053</v>
      </c>
      <c r="M67" s="1237" t="s">
        <v>1058</v>
      </c>
      <c r="N67" s="1237"/>
      <c r="O67" s="1914"/>
      <c r="P67" s="1923" t="s">
        <v>1059</v>
      </c>
      <c r="Q67" s="1914" t="s">
        <v>1060</v>
      </c>
      <c r="R67" s="1923" t="s">
        <v>4234</v>
      </c>
    </row>
    <row r="68" spans="1:18">
      <c r="A68" s="2934"/>
      <c r="B68" s="1912"/>
      <c r="C68" s="1923"/>
      <c r="D68" s="1912"/>
      <c r="E68" s="1923"/>
      <c r="F68" s="1923"/>
      <c r="G68" s="1914"/>
      <c r="H68" s="1913"/>
      <c r="I68" s="1912"/>
      <c r="J68" s="1952"/>
      <c r="K68" s="1913"/>
      <c r="L68" s="1923"/>
      <c r="M68" s="1912"/>
      <c r="N68" s="1912"/>
      <c r="O68" s="1923"/>
      <c r="P68" s="1923"/>
      <c r="Q68" s="1923"/>
      <c r="R68" s="1913"/>
    </row>
    <row r="69" spans="1:18" ht="15.75" thickBot="1">
      <c r="A69" s="2936"/>
      <c r="B69" s="1946" t="s">
        <v>74</v>
      </c>
      <c r="C69" s="1948"/>
      <c r="D69" s="1946" t="s">
        <v>2140</v>
      </c>
      <c r="E69" s="1948"/>
      <c r="F69" s="1953" t="s">
        <v>2141</v>
      </c>
      <c r="G69" s="1948" t="s">
        <v>2142</v>
      </c>
      <c r="H69" s="1948" t="s">
        <v>4070</v>
      </c>
      <c r="I69" s="1912"/>
      <c r="J69" s="1954" t="s">
        <v>4071</v>
      </c>
      <c r="K69" s="1955" t="s">
        <v>4072</v>
      </c>
      <c r="L69" s="1955" t="s">
        <v>4073</v>
      </c>
      <c r="M69" s="1946" t="s">
        <v>4074</v>
      </c>
      <c r="N69" s="1946"/>
      <c r="O69" s="1948"/>
      <c r="P69" s="1953" t="s">
        <v>4075</v>
      </c>
      <c r="Q69" s="1953" t="s">
        <v>4018</v>
      </c>
      <c r="R69" s="1953"/>
    </row>
    <row r="70" spans="1:18">
      <c r="A70" s="2934"/>
      <c r="B70" s="1912" t="s">
        <v>459</v>
      </c>
      <c r="C70" s="1913"/>
      <c r="D70" s="1912" t="s">
        <v>460</v>
      </c>
      <c r="E70" s="1923"/>
      <c r="F70" s="1956">
        <v>34.5</v>
      </c>
      <c r="G70" s="1957">
        <v>13.2</v>
      </c>
      <c r="H70" s="1917"/>
      <c r="I70" s="1912"/>
      <c r="J70" s="1958">
        <v>25</v>
      </c>
      <c r="K70" s="1959">
        <v>1</v>
      </c>
      <c r="L70" s="1959">
        <v>0</v>
      </c>
      <c r="M70" s="1912"/>
      <c r="N70" s="1912"/>
      <c r="O70" s="1923"/>
      <c r="P70" s="1920"/>
      <c r="Q70" s="1921"/>
      <c r="R70" s="1922">
        <v>2</v>
      </c>
    </row>
    <row r="71" spans="1:18">
      <c r="A71" s="2934"/>
      <c r="B71" s="1912" t="s">
        <v>40</v>
      </c>
      <c r="C71" s="1913"/>
      <c r="D71" s="1912" t="s">
        <v>464</v>
      </c>
      <c r="E71" s="1923"/>
      <c r="F71" s="1956">
        <v>69</v>
      </c>
      <c r="G71" s="1957">
        <v>34.5</v>
      </c>
      <c r="H71" s="1917"/>
      <c r="I71" s="1912"/>
      <c r="J71" s="1952">
        <v>25</v>
      </c>
      <c r="K71" s="1959">
        <v>1</v>
      </c>
      <c r="L71" s="1959">
        <v>0</v>
      </c>
      <c r="M71" s="1912"/>
      <c r="N71" s="1912"/>
      <c r="O71" s="1923"/>
      <c r="P71" s="1920"/>
      <c r="Q71" s="1921"/>
      <c r="R71" s="1922">
        <v>3</v>
      </c>
    </row>
    <row r="72" spans="1:18">
      <c r="A72" s="2934"/>
      <c r="B72" s="1964" t="s">
        <v>4644</v>
      </c>
      <c r="C72" s="1913"/>
      <c r="D72" s="1912" t="s">
        <v>460</v>
      </c>
      <c r="E72" s="1913"/>
      <c r="F72" s="1956">
        <v>34.5</v>
      </c>
      <c r="G72" s="1957">
        <v>4.8</v>
      </c>
      <c r="H72" s="1917"/>
      <c r="I72" s="1912"/>
      <c r="J72" s="1960">
        <v>3</v>
      </c>
      <c r="K72" s="1959">
        <v>1</v>
      </c>
      <c r="L72" s="1959">
        <v>0</v>
      </c>
      <c r="M72" s="1912"/>
      <c r="N72" s="1912"/>
      <c r="O72" s="1913"/>
      <c r="P72" s="1920"/>
      <c r="Q72" s="1921"/>
      <c r="R72" s="1933">
        <v>6</v>
      </c>
    </row>
    <row r="73" spans="1:18">
      <c r="A73" s="2934"/>
      <c r="B73" s="1912" t="s">
        <v>42</v>
      </c>
      <c r="C73" s="1913"/>
      <c r="D73" s="1912" t="s">
        <v>460</v>
      </c>
      <c r="E73" s="1913"/>
      <c r="F73" s="1956">
        <v>34.5</v>
      </c>
      <c r="G73" s="1957">
        <v>13.2</v>
      </c>
      <c r="H73" s="1917"/>
      <c r="I73" s="1912"/>
      <c r="J73" s="1960">
        <v>20</v>
      </c>
      <c r="K73" s="1959">
        <v>1</v>
      </c>
      <c r="L73" s="1959">
        <v>0</v>
      </c>
      <c r="M73" s="1912"/>
      <c r="N73" s="1912"/>
      <c r="O73" s="1913"/>
      <c r="P73" s="1920"/>
      <c r="Q73" s="1921"/>
      <c r="R73" s="1933">
        <v>7</v>
      </c>
    </row>
    <row r="74" spans="1:18">
      <c r="A74" s="2934"/>
      <c r="B74" s="1912" t="s">
        <v>43</v>
      </c>
      <c r="C74" s="1913"/>
      <c r="D74" s="1912" t="s">
        <v>464</v>
      </c>
      <c r="E74" s="1913"/>
      <c r="F74" s="1956">
        <v>345</v>
      </c>
      <c r="G74" s="1957">
        <v>138</v>
      </c>
      <c r="H74" s="1917"/>
      <c r="I74" s="1912"/>
      <c r="J74" s="1960">
        <v>806</v>
      </c>
      <c r="K74" s="1959">
        <v>6</v>
      </c>
      <c r="L74" s="1959">
        <v>0</v>
      </c>
      <c r="M74" s="1912"/>
      <c r="N74" s="1912"/>
      <c r="O74" s="1913"/>
      <c r="P74" s="1920"/>
      <c r="Q74" s="1921"/>
      <c r="R74" s="1933">
        <v>9</v>
      </c>
    </row>
    <row r="75" spans="1:18">
      <c r="A75" s="2934"/>
      <c r="B75" s="1927" t="s">
        <v>989</v>
      </c>
      <c r="C75" s="1928"/>
      <c r="D75" s="1912" t="s">
        <v>464</v>
      </c>
      <c r="E75" s="1913"/>
      <c r="F75" s="1956">
        <v>4</v>
      </c>
      <c r="G75" s="1957">
        <v>69</v>
      </c>
      <c r="H75" s="1917"/>
      <c r="I75" s="1912"/>
      <c r="J75" s="1960">
        <v>12</v>
      </c>
      <c r="K75" s="1959">
        <v>1</v>
      </c>
      <c r="L75" s="1959">
        <v>0</v>
      </c>
      <c r="M75" s="1912"/>
      <c r="N75" s="1912"/>
      <c r="O75" s="1913"/>
      <c r="P75" s="1920"/>
      <c r="Q75" s="1921"/>
      <c r="R75" s="1933">
        <v>10</v>
      </c>
    </row>
    <row r="76" spans="1:18">
      <c r="A76" s="2934"/>
      <c r="B76" s="1912" t="s">
        <v>44</v>
      </c>
      <c r="C76" s="1913"/>
      <c r="D76" s="1912" t="s">
        <v>460</v>
      </c>
      <c r="E76" s="1913"/>
      <c r="F76" s="1956">
        <v>69</v>
      </c>
      <c r="G76" s="1957">
        <v>34.5</v>
      </c>
      <c r="H76" s="1917"/>
      <c r="I76" s="1912"/>
      <c r="J76" s="1960">
        <v>35</v>
      </c>
      <c r="K76" s="1959">
        <v>1</v>
      </c>
      <c r="L76" s="1959">
        <v>0</v>
      </c>
      <c r="M76" s="1912"/>
      <c r="N76" s="1912"/>
      <c r="O76" s="1913"/>
      <c r="P76" s="1920"/>
      <c r="Q76" s="1921"/>
      <c r="R76" s="1933">
        <v>11</v>
      </c>
    </row>
    <row r="77" spans="1:18" ht="18.75">
      <c r="A77" s="2934"/>
      <c r="B77" s="1912" t="s">
        <v>45</v>
      </c>
      <c r="C77" s="1913"/>
      <c r="D77" s="1912" t="s">
        <v>460</v>
      </c>
      <c r="E77" s="792"/>
      <c r="F77" s="1961">
        <v>138</v>
      </c>
      <c r="G77" s="1957">
        <v>34.5</v>
      </c>
      <c r="H77" s="1917"/>
      <c r="I77" s="1912"/>
      <c r="J77" s="1962">
        <v>35</v>
      </c>
      <c r="K77" s="1963">
        <v>1</v>
      </c>
      <c r="L77" s="1959">
        <v>0</v>
      </c>
      <c r="M77" s="1912"/>
      <c r="N77" s="1912"/>
      <c r="O77" s="1913"/>
      <c r="P77" s="1920"/>
      <c r="Q77" s="1921"/>
      <c r="R77" s="1933">
        <v>12</v>
      </c>
    </row>
    <row r="78" spans="1:18" ht="18.75">
      <c r="A78" s="2934"/>
      <c r="B78" s="1912" t="s">
        <v>45</v>
      </c>
      <c r="C78" s="1913"/>
      <c r="D78" s="1912" t="s">
        <v>464</v>
      </c>
      <c r="E78" s="792"/>
      <c r="F78" s="1956">
        <v>138</v>
      </c>
      <c r="G78" s="1957">
        <v>69</v>
      </c>
      <c r="H78" s="1917"/>
      <c r="I78" s="1912"/>
      <c r="J78" s="1962">
        <v>350</v>
      </c>
      <c r="K78" s="1963">
        <v>2</v>
      </c>
      <c r="L78" s="1959">
        <v>0</v>
      </c>
      <c r="M78" s="1912"/>
      <c r="N78" s="1912"/>
      <c r="O78" s="1913"/>
      <c r="P78" s="1920"/>
      <c r="Q78" s="1921"/>
      <c r="R78" s="1933">
        <v>13</v>
      </c>
    </row>
    <row r="79" spans="1:18">
      <c r="A79" s="2934"/>
      <c r="B79" s="1927" t="s">
        <v>4778</v>
      </c>
      <c r="C79" s="1928"/>
      <c r="D79" s="1912" t="s">
        <v>464</v>
      </c>
      <c r="E79" s="1913"/>
      <c r="F79" s="1956">
        <v>13.8</v>
      </c>
      <c r="G79" s="1957">
        <v>69</v>
      </c>
      <c r="H79" s="1917"/>
      <c r="I79" s="1912"/>
      <c r="J79" s="1960">
        <v>50</v>
      </c>
      <c r="K79" s="1959">
        <v>1</v>
      </c>
      <c r="L79" s="1959">
        <v>0</v>
      </c>
      <c r="M79" s="1912"/>
      <c r="N79" s="1912"/>
      <c r="O79" s="1913"/>
      <c r="P79" s="1920"/>
      <c r="Q79" s="1921"/>
      <c r="R79" s="1933"/>
    </row>
    <row r="80" spans="1:18">
      <c r="A80" s="2934"/>
      <c r="B80" s="1912" t="s">
        <v>45</v>
      </c>
      <c r="C80" s="1913"/>
      <c r="D80" s="1912" t="s">
        <v>460</v>
      </c>
      <c r="E80" s="1913"/>
      <c r="F80" s="1956">
        <v>69</v>
      </c>
      <c r="G80" s="1957">
        <v>13.2</v>
      </c>
      <c r="H80" s="1917"/>
      <c r="I80" s="1912"/>
      <c r="J80" s="1960">
        <v>35</v>
      </c>
      <c r="K80" s="1959">
        <v>1</v>
      </c>
      <c r="L80" s="1959">
        <v>0</v>
      </c>
      <c r="M80" s="1912"/>
      <c r="N80" s="1912"/>
      <c r="O80" s="1913"/>
      <c r="P80" s="1920"/>
      <c r="Q80" s="1921"/>
      <c r="R80" s="1933">
        <v>14</v>
      </c>
    </row>
    <row r="81" spans="1:18">
      <c r="A81" s="2934"/>
      <c r="B81" s="1912" t="s">
        <v>46</v>
      </c>
      <c r="C81" s="1913"/>
      <c r="D81" s="1912" t="s">
        <v>460</v>
      </c>
      <c r="E81" s="1913"/>
      <c r="F81" s="1956">
        <v>69</v>
      </c>
      <c r="G81" s="1957">
        <v>13.2</v>
      </c>
      <c r="H81" s="1917"/>
      <c r="I81" s="1912"/>
      <c r="J81" s="1960">
        <v>60</v>
      </c>
      <c r="K81" s="1959">
        <v>2</v>
      </c>
      <c r="L81" s="1959">
        <v>0</v>
      </c>
      <c r="M81" s="1912"/>
      <c r="N81" s="1912"/>
      <c r="O81" s="1913"/>
      <c r="P81" s="1920"/>
      <c r="Q81" s="1921"/>
      <c r="R81" s="1933">
        <v>16</v>
      </c>
    </row>
    <row r="82" spans="1:18">
      <c r="A82" s="2934"/>
      <c r="B82" s="1912" t="s">
        <v>47</v>
      </c>
      <c r="C82" s="1913"/>
      <c r="D82" s="1912" t="s">
        <v>460</v>
      </c>
      <c r="E82" s="1913"/>
      <c r="F82" s="1956">
        <v>69</v>
      </c>
      <c r="G82" s="1957">
        <v>13.2</v>
      </c>
      <c r="H82" s="1917"/>
      <c r="I82" s="1912"/>
      <c r="J82" s="1952">
        <v>25</v>
      </c>
      <c r="K82" s="1959">
        <v>1</v>
      </c>
      <c r="L82" s="1959">
        <v>0</v>
      </c>
      <c r="M82" s="1912"/>
      <c r="N82" s="1912"/>
      <c r="O82" s="1913"/>
      <c r="P82" s="1920"/>
      <c r="Q82" s="1921"/>
      <c r="R82" s="1922">
        <v>18</v>
      </c>
    </row>
    <row r="83" spans="1:18" s="856" customFormat="1">
      <c r="A83" s="2945"/>
      <c r="B83" s="1964" t="s">
        <v>5046</v>
      </c>
      <c r="C83" s="1928"/>
      <c r="D83" s="1964" t="s">
        <v>460</v>
      </c>
      <c r="E83" s="1928"/>
      <c r="F83" s="1961">
        <v>138</v>
      </c>
      <c r="G83" s="1965">
        <v>13.2</v>
      </c>
      <c r="H83" s="1925"/>
      <c r="I83" s="1964"/>
      <c r="J83" s="1958">
        <v>120</v>
      </c>
      <c r="K83" s="1963">
        <v>3</v>
      </c>
      <c r="L83" s="1963">
        <v>0</v>
      </c>
      <c r="M83" s="1964"/>
      <c r="N83" s="1964"/>
      <c r="O83" s="1928"/>
      <c r="P83" s="1966"/>
      <c r="Q83" s="1967"/>
      <c r="R83" s="2664"/>
    </row>
    <row r="84" spans="1:18">
      <c r="A84" s="2934"/>
      <c r="B84" s="1912" t="s">
        <v>48</v>
      </c>
      <c r="C84" s="1913"/>
      <c r="D84" s="1912" t="s">
        <v>460</v>
      </c>
      <c r="E84" s="1913"/>
      <c r="F84" s="1956">
        <v>69</v>
      </c>
      <c r="G84" s="1957">
        <v>13.2</v>
      </c>
      <c r="H84" s="1917"/>
      <c r="I84" s="1912"/>
      <c r="J84" s="1952">
        <v>20</v>
      </c>
      <c r="K84" s="1959">
        <v>1</v>
      </c>
      <c r="L84" s="1959">
        <v>0</v>
      </c>
      <c r="M84" s="1912"/>
      <c r="N84" s="1912"/>
      <c r="O84" s="1913"/>
      <c r="P84" s="1920"/>
      <c r="Q84" s="1921"/>
      <c r="R84" s="1922">
        <v>19</v>
      </c>
    </row>
    <row r="85" spans="1:18">
      <c r="A85" s="2934"/>
      <c r="B85" s="1912" t="s">
        <v>48</v>
      </c>
      <c r="C85" s="1913"/>
      <c r="D85" s="1912" t="s">
        <v>460</v>
      </c>
      <c r="E85" s="1913"/>
      <c r="F85" s="1956">
        <v>69</v>
      </c>
      <c r="G85" s="1957">
        <v>34.5</v>
      </c>
      <c r="H85" s="1917"/>
      <c r="I85" s="1912"/>
      <c r="J85" s="1952">
        <v>35</v>
      </c>
      <c r="K85" s="1959">
        <v>1</v>
      </c>
      <c r="L85" s="1959">
        <v>0</v>
      </c>
      <c r="M85" s="1912"/>
      <c r="N85" s="1912"/>
      <c r="O85" s="1913"/>
      <c r="P85" s="1920"/>
      <c r="Q85" s="1921"/>
      <c r="R85" s="1922">
        <v>20</v>
      </c>
    </row>
    <row r="86" spans="1:18">
      <c r="A86" s="2934"/>
      <c r="B86" s="1964" t="s">
        <v>4645</v>
      </c>
      <c r="C86" s="1913"/>
      <c r="D86" s="1912" t="s">
        <v>460</v>
      </c>
      <c r="E86" s="1913"/>
      <c r="F86" s="1956">
        <v>69</v>
      </c>
      <c r="G86" s="1957">
        <v>13.2</v>
      </c>
      <c r="H86" s="1917"/>
      <c r="I86" s="1912"/>
      <c r="J86" s="1958">
        <v>35</v>
      </c>
      <c r="K86" s="1959">
        <v>1</v>
      </c>
      <c r="L86" s="1959">
        <v>0</v>
      </c>
      <c r="M86" s="1912"/>
      <c r="N86" s="1912"/>
      <c r="O86" s="1913"/>
      <c r="P86" s="1920"/>
      <c r="Q86" s="1921"/>
      <c r="R86" s="1922">
        <v>21</v>
      </c>
    </row>
    <row r="87" spans="1:18">
      <c r="A87" s="2934"/>
      <c r="B87" s="1964" t="s">
        <v>50</v>
      </c>
      <c r="C87" s="1913"/>
      <c r="D87" s="1912" t="s">
        <v>460</v>
      </c>
      <c r="E87" s="1913"/>
      <c r="F87" s="1956">
        <v>69</v>
      </c>
      <c r="G87" s="1957">
        <v>13.2</v>
      </c>
      <c r="H87" s="1917"/>
      <c r="I87" s="1912"/>
      <c r="J87" s="1952">
        <v>20</v>
      </c>
      <c r="K87" s="1959">
        <v>1</v>
      </c>
      <c r="L87" s="1959">
        <v>0</v>
      </c>
      <c r="M87" s="1912"/>
      <c r="N87" s="1912"/>
      <c r="O87" s="1913"/>
      <c r="P87" s="1920"/>
      <c r="Q87" s="1921"/>
      <c r="R87" s="1922">
        <v>22</v>
      </c>
    </row>
    <row r="88" spans="1:18">
      <c r="A88" s="2934"/>
      <c r="B88" s="1964" t="s">
        <v>5047</v>
      </c>
      <c r="C88" s="1913"/>
      <c r="D88" s="1912" t="s">
        <v>460</v>
      </c>
      <c r="E88" s="1913"/>
      <c r="F88" s="1956">
        <v>138</v>
      </c>
      <c r="G88" s="1957">
        <v>13.2</v>
      </c>
      <c r="H88" s="1917"/>
      <c r="I88" s="1912"/>
      <c r="J88" s="1952">
        <v>70</v>
      </c>
      <c r="K88" s="1959">
        <v>2</v>
      </c>
      <c r="L88" s="1959">
        <v>0</v>
      </c>
      <c r="M88" s="1912"/>
      <c r="N88" s="1912"/>
      <c r="O88" s="1913"/>
      <c r="P88" s="1920"/>
      <c r="Q88" s="1921"/>
      <c r="R88" s="1922"/>
    </row>
    <row r="89" spans="1:18">
      <c r="A89" s="2934"/>
      <c r="B89" s="1964" t="s">
        <v>51</v>
      </c>
      <c r="C89" s="1913"/>
      <c r="D89" s="1912" t="s">
        <v>464</v>
      </c>
      <c r="E89" s="1913"/>
      <c r="F89" s="1956">
        <v>115</v>
      </c>
      <c r="G89" s="1957">
        <v>69</v>
      </c>
      <c r="H89" s="1917"/>
      <c r="I89" s="1912"/>
      <c r="J89" s="1952">
        <v>175</v>
      </c>
      <c r="K89" s="1959">
        <v>1</v>
      </c>
      <c r="L89" s="1959">
        <v>0</v>
      </c>
      <c r="M89" s="1912"/>
      <c r="N89" s="1912"/>
      <c r="O89" s="1913"/>
      <c r="P89" s="1920"/>
      <c r="Q89" s="1921"/>
      <c r="R89" s="1922">
        <v>23</v>
      </c>
    </row>
    <row r="90" spans="1:18" ht="18.75">
      <c r="A90" s="2934"/>
      <c r="B90" s="1964" t="s">
        <v>51</v>
      </c>
      <c r="C90" s="1913"/>
      <c r="D90" s="1912" t="s">
        <v>464</v>
      </c>
      <c r="E90" s="792"/>
      <c r="F90" s="1956">
        <v>138</v>
      </c>
      <c r="G90" s="1957">
        <v>69</v>
      </c>
      <c r="H90" s="793">
        <v>13.2</v>
      </c>
      <c r="I90" s="1964"/>
      <c r="J90" s="1958">
        <v>175</v>
      </c>
      <c r="K90" s="1963">
        <v>1</v>
      </c>
      <c r="L90" s="1959">
        <v>0</v>
      </c>
      <c r="M90" s="1912"/>
      <c r="N90" s="1912"/>
      <c r="O90" s="1913"/>
      <c r="P90" s="1920"/>
      <c r="Q90" s="1921"/>
      <c r="R90" s="1922">
        <v>24</v>
      </c>
    </row>
    <row r="91" spans="1:18">
      <c r="A91" s="2934"/>
      <c r="B91" s="1964" t="s">
        <v>52</v>
      </c>
      <c r="C91" s="1913"/>
      <c r="D91" s="1912" t="s">
        <v>460</v>
      </c>
      <c r="E91" s="1928"/>
      <c r="F91" s="1956">
        <v>34.5</v>
      </c>
      <c r="G91" s="1957">
        <v>13.2</v>
      </c>
      <c r="H91" s="1925"/>
      <c r="I91" s="1964"/>
      <c r="J91" s="1958">
        <v>5</v>
      </c>
      <c r="K91" s="1963">
        <v>1</v>
      </c>
      <c r="L91" s="1959">
        <v>0</v>
      </c>
      <c r="M91" s="1912"/>
      <c r="N91" s="1912"/>
      <c r="O91" s="1913"/>
      <c r="P91" s="1920"/>
      <c r="Q91" s="1921"/>
      <c r="R91" s="1922">
        <v>25</v>
      </c>
    </row>
    <row r="92" spans="1:18" ht="18.75">
      <c r="A92" s="2934"/>
      <c r="B92" s="1927" t="s">
        <v>4779</v>
      </c>
      <c r="C92" s="1928"/>
      <c r="D92" s="1912" t="s">
        <v>464</v>
      </c>
      <c r="E92" s="792"/>
      <c r="F92" s="1956">
        <v>4.16</v>
      </c>
      <c r="G92" s="1957">
        <v>69</v>
      </c>
      <c r="H92" s="1925"/>
      <c r="I92" s="1964"/>
      <c r="J92" s="1958">
        <v>8</v>
      </c>
      <c r="K92" s="1963">
        <v>1</v>
      </c>
      <c r="L92" s="1959">
        <v>0</v>
      </c>
      <c r="M92" s="1912"/>
      <c r="N92" s="1912"/>
      <c r="O92" s="1913"/>
      <c r="P92" s="1920"/>
      <c r="Q92" s="1921"/>
      <c r="R92" s="1922">
        <v>26</v>
      </c>
    </row>
    <row r="93" spans="1:18">
      <c r="A93" s="2934"/>
      <c r="B93" s="1964" t="s">
        <v>4646</v>
      </c>
      <c r="C93" s="1928"/>
      <c r="D93" s="1912" t="s">
        <v>460</v>
      </c>
      <c r="E93" s="1928"/>
      <c r="F93" s="1956">
        <v>69</v>
      </c>
      <c r="G93" s="1957">
        <v>13.2</v>
      </c>
      <c r="H93" s="1925"/>
      <c r="I93" s="1964"/>
      <c r="J93" s="1958">
        <v>3</v>
      </c>
      <c r="K93" s="1963">
        <v>1</v>
      </c>
      <c r="L93" s="1959">
        <v>0</v>
      </c>
      <c r="M93" s="1912"/>
      <c r="N93" s="1912"/>
      <c r="O93" s="1913"/>
      <c r="P93" s="1920"/>
      <c r="Q93" s="1921"/>
      <c r="R93" s="1922">
        <v>27</v>
      </c>
    </row>
    <row r="94" spans="1:18" ht="18.75">
      <c r="A94" s="2934"/>
      <c r="B94" s="1964" t="s">
        <v>53</v>
      </c>
      <c r="C94" s="1913"/>
      <c r="D94" s="1912" t="s">
        <v>460</v>
      </c>
      <c r="E94" s="792"/>
      <c r="F94" s="1961">
        <v>138</v>
      </c>
      <c r="G94" s="1957">
        <v>13.2</v>
      </c>
      <c r="H94" s="1925"/>
      <c r="I94" s="1964"/>
      <c r="J94" s="1958">
        <v>100</v>
      </c>
      <c r="K94" s="1963">
        <v>2</v>
      </c>
      <c r="L94" s="1959">
        <v>0</v>
      </c>
      <c r="M94" s="1912"/>
      <c r="N94" s="1912"/>
      <c r="O94" s="1913"/>
      <c r="P94" s="1920"/>
      <c r="Q94" s="1921"/>
      <c r="R94" s="1922">
        <v>29</v>
      </c>
    </row>
    <row r="95" spans="1:18">
      <c r="A95" s="2934"/>
      <c r="B95" s="1912" t="s">
        <v>54</v>
      </c>
      <c r="C95" s="1913"/>
      <c r="D95" s="1912" t="s">
        <v>464</v>
      </c>
      <c r="E95" s="1913"/>
      <c r="F95" s="1956">
        <v>345</v>
      </c>
      <c r="G95" s="1957">
        <v>138</v>
      </c>
      <c r="H95" s="1917"/>
      <c r="I95" s="1912"/>
      <c r="J95" s="1952">
        <v>400</v>
      </c>
      <c r="K95" s="1959">
        <v>1</v>
      </c>
      <c r="L95" s="1959">
        <v>0</v>
      </c>
      <c r="M95" s="1912"/>
      <c r="N95" s="1912"/>
      <c r="O95" s="1913"/>
      <c r="P95" s="1920"/>
      <c r="Q95" s="1921"/>
      <c r="R95" s="1922">
        <v>31</v>
      </c>
    </row>
    <row r="96" spans="1:18">
      <c r="A96" s="2934"/>
      <c r="B96" s="1912" t="s">
        <v>54</v>
      </c>
      <c r="C96" s="1913"/>
      <c r="D96" s="1912" t="s">
        <v>460</v>
      </c>
      <c r="E96" s="1913"/>
      <c r="F96" s="1956">
        <v>138</v>
      </c>
      <c r="G96" s="1957">
        <v>13.2</v>
      </c>
      <c r="H96" s="1917"/>
      <c r="I96" s="1912"/>
      <c r="J96" s="1952">
        <v>70</v>
      </c>
      <c r="K96" s="1959">
        <v>2</v>
      </c>
      <c r="L96" s="1959">
        <v>0</v>
      </c>
      <c r="M96" s="1912"/>
      <c r="N96" s="1912"/>
      <c r="O96" s="1913"/>
      <c r="P96" s="1920"/>
      <c r="Q96" s="1921"/>
      <c r="R96" s="1922">
        <v>32</v>
      </c>
    </row>
    <row r="97" spans="1:26">
      <c r="A97" s="2934"/>
      <c r="B97" s="1912" t="s">
        <v>54</v>
      </c>
      <c r="C97" s="1913"/>
      <c r="D97" s="1912" t="s">
        <v>460</v>
      </c>
      <c r="E97" s="1913"/>
      <c r="F97" s="1956">
        <v>13.2</v>
      </c>
      <c r="G97" s="1957">
        <v>34.5</v>
      </c>
      <c r="H97" s="1917"/>
      <c r="I97" s="1912"/>
      <c r="J97" s="1952">
        <v>8</v>
      </c>
      <c r="K97" s="1959">
        <v>1</v>
      </c>
      <c r="L97" s="1959">
        <v>0</v>
      </c>
      <c r="M97" s="1912"/>
      <c r="N97" s="1912"/>
      <c r="O97" s="1913"/>
      <c r="P97" s="1920"/>
      <c r="Q97" s="1921"/>
      <c r="R97" s="1922">
        <v>33</v>
      </c>
    </row>
    <row r="98" spans="1:26">
      <c r="A98" s="2934"/>
      <c r="B98" s="1912" t="s">
        <v>55</v>
      </c>
      <c r="C98" s="1913"/>
      <c r="D98" s="1912" t="s">
        <v>464</v>
      </c>
      <c r="E98" s="1913"/>
      <c r="F98" s="1956">
        <v>138</v>
      </c>
      <c r="G98" s="1957">
        <v>69</v>
      </c>
      <c r="H98" s="1917">
        <v>13.2</v>
      </c>
      <c r="I98" s="1912"/>
      <c r="J98" s="1952">
        <v>175</v>
      </c>
      <c r="K98" s="1959">
        <v>1</v>
      </c>
      <c r="L98" s="1959">
        <v>0</v>
      </c>
      <c r="M98" s="1912"/>
      <c r="N98" s="1912"/>
      <c r="O98" s="1913"/>
      <c r="P98" s="1920"/>
      <c r="Q98" s="1921"/>
      <c r="R98" s="1922">
        <v>34</v>
      </c>
    </row>
    <row r="99" spans="1:26">
      <c r="A99" s="2934"/>
      <c r="B99" s="1912" t="s">
        <v>55</v>
      </c>
      <c r="C99" s="1913"/>
      <c r="D99" s="1912" t="s">
        <v>460</v>
      </c>
      <c r="E99" s="1913"/>
      <c r="F99" s="1956">
        <v>69</v>
      </c>
      <c r="G99" s="1957">
        <v>13.2</v>
      </c>
      <c r="H99" s="1917"/>
      <c r="I99" s="1912"/>
      <c r="J99" s="1952">
        <v>60</v>
      </c>
      <c r="K99" s="1959">
        <v>2</v>
      </c>
      <c r="L99" s="1959">
        <v>0</v>
      </c>
      <c r="M99" s="1912"/>
      <c r="N99" s="1912"/>
      <c r="O99" s="1913"/>
      <c r="P99" s="1920"/>
      <c r="Q99" s="1921"/>
      <c r="R99" s="1922">
        <v>35</v>
      </c>
    </row>
    <row r="100" spans="1:26">
      <c r="A100" s="2934"/>
      <c r="B100" s="1912" t="s">
        <v>55</v>
      </c>
      <c r="C100" s="1913"/>
      <c r="D100" s="1912" t="s">
        <v>460</v>
      </c>
      <c r="E100" s="1913"/>
      <c r="F100" s="1956">
        <v>69</v>
      </c>
      <c r="G100" s="1957">
        <v>4.16</v>
      </c>
      <c r="H100" s="1917"/>
      <c r="I100" s="1912"/>
      <c r="J100" s="1952">
        <v>13</v>
      </c>
      <c r="K100" s="1959">
        <v>2</v>
      </c>
      <c r="L100" s="1959">
        <v>0</v>
      </c>
      <c r="M100" s="1912"/>
      <c r="N100" s="1912"/>
      <c r="O100" s="1913"/>
      <c r="P100" s="1920"/>
      <c r="Q100" s="1921"/>
      <c r="R100" s="1922">
        <v>37</v>
      </c>
    </row>
    <row r="101" spans="1:26">
      <c r="A101" s="2934"/>
      <c r="B101" s="1964" t="s">
        <v>56</v>
      </c>
      <c r="C101" s="1928"/>
      <c r="D101" s="1964" t="s">
        <v>460</v>
      </c>
      <c r="E101" s="1928"/>
      <c r="F101" s="1961">
        <v>69</v>
      </c>
      <c r="G101" s="1965">
        <v>13.2</v>
      </c>
      <c r="H101" s="1925"/>
      <c r="I101" s="1964"/>
      <c r="J101" s="1958">
        <v>35</v>
      </c>
      <c r="K101" s="1963">
        <v>1</v>
      </c>
      <c r="L101" s="1963">
        <v>0</v>
      </c>
      <c r="M101" s="1964"/>
      <c r="N101" s="1964"/>
      <c r="O101" s="1928"/>
      <c r="P101" s="1966"/>
      <c r="Q101" s="1967"/>
      <c r="R101" s="2664"/>
      <c r="S101" s="856"/>
      <c r="T101" s="856"/>
      <c r="U101" s="856"/>
      <c r="V101" s="856"/>
      <c r="W101" s="856"/>
      <c r="X101" s="856"/>
      <c r="Y101" s="856"/>
      <c r="Z101" s="856"/>
    </row>
    <row r="102" spans="1:26">
      <c r="A102" s="2934"/>
      <c r="B102" s="1964" t="s">
        <v>56</v>
      </c>
      <c r="C102" s="1928"/>
      <c r="D102" s="1964" t="s">
        <v>460</v>
      </c>
      <c r="E102" s="1928"/>
      <c r="F102" s="1961">
        <v>69</v>
      </c>
      <c r="G102" s="1965">
        <v>34.5</v>
      </c>
      <c r="H102" s="1925"/>
      <c r="I102" s="1964"/>
      <c r="J102" s="1958">
        <v>35</v>
      </c>
      <c r="K102" s="1963">
        <v>1</v>
      </c>
      <c r="L102" s="1963">
        <v>0</v>
      </c>
      <c r="M102" s="1964"/>
      <c r="N102" s="1964"/>
      <c r="O102" s="1928"/>
      <c r="P102" s="1966"/>
      <c r="Q102" s="1967"/>
      <c r="R102" s="2664"/>
      <c r="S102" s="856"/>
      <c r="T102" s="856"/>
      <c r="U102" s="856"/>
      <c r="V102" s="856"/>
      <c r="W102" s="856"/>
      <c r="X102" s="856"/>
      <c r="Y102" s="856"/>
      <c r="Z102" s="856"/>
    </row>
    <row r="103" spans="1:26">
      <c r="A103" s="2934"/>
      <c r="B103" s="1912" t="s">
        <v>57</v>
      </c>
      <c r="C103" s="1913"/>
      <c r="D103" s="1912" t="s">
        <v>460</v>
      </c>
      <c r="E103" s="1913"/>
      <c r="F103" s="1956">
        <v>69</v>
      </c>
      <c r="G103" s="1957">
        <v>13.2</v>
      </c>
      <c r="H103" s="1917"/>
      <c r="I103" s="1912"/>
      <c r="J103" s="1952">
        <v>50</v>
      </c>
      <c r="K103" s="1959">
        <v>2</v>
      </c>
      <c r="L103" s="1959">
        <v>0</v>
      </c>
      <c r="M103" s="1912"/>
      <c r="N103" s="1912"/>
      <c r="O103" s="1913"/>
      <c r="P103" s="1920"/>
      <c r="Q103" s="1921"/>
      <c r="R103" s="1922">
        <v>38</v>
      </c>
    </row>
    <row r="104" spans="1:26">
      <c r="A104" s="2934"/>
      <c r="B104" s="1912" t="s">
        <v>58</v>
      </c>
      <c r="C104" s="1913"/>
      <c r="D104" s="1912" t="s">
        <v>460</v>
      </c>
      <c r="E104" s="1913"/>
      <c r="F104" s="1956">
        <v>34.5</v>
      </c>
      <c r="G104" s="1957">
        <v>4.8</v>
      </c>
      <c r="H104" s="1917"/>
      <c r="I104" s="1912"/>
      <c r="J104" s="1952">
        <v>5</v>
      </c>
      <c r="K104" s="1959">
        <v>1</v>
      </c>
      <c r="L104" s="1959">
        <v>0</v>
      </c>
      <c r="M104" s="1912"/>
      <c r="N104" s="1912"/>
      <c r="O104" s="1913"/>
      <c r="P104" s="1920"/>
      <c r="Q104" s="1921"/>
      <c r="R104" s="1922">
        <v>39</v>
      </c>
    </row>
    <row r="105" spans="1:26" s="856" customFormat="1">
      <c r="A105" s="2945"/>
      <c r="B105" s="1964" t="s">
        <v>59</v>
      </c>
      <c r="C105" s="1928"/>
      <c r="D105" s="1964" t="s">
        <v>460</v>
      </c>
      <c r="E105" s="1928"/>
      <c r="F105" s="1961">
        <v>69</v>
      </c>
      <c r="G105" s="1965">
        <v>13.2</v>
      </c>
      <c r="H105" s="1925"/>
      <c r="I105" s="1964"/>
      <c r="J105" s="1958">
        <v>25</v>
      </c>
      <c r="K105" s="1963">
        <v>1</v>
      </c>
      <c r="L105" s="1963">
        <v>0</v>
      </c>
      <c r="M105" s="1964"/>
      <c r="N105" s="1964"/>
      <c r="O105" s="1928"/>
      <c r="P105" s="1966"/>
      <c r="Q105" s="1967"/>
      <c r="R105" s="2664">
        <v>40</v>
      </c>
    </row>
    <row r="106" spans="1:26" s="856" customFormat="1">
      <c r="A106" s="2945"/>
      <c r="B106" s="1964" t="s">
        <v>59</v>
      </c>
      <c r="C106" s="1928"/>
      <c r="D106" s="1964" t="s">
        <v>460</v>
      </c>
      <c r="E106" s="1928"/>
      <c r="F106" s="1961">
        <v>69</v>
      </c>
      <c r="G106" s="1965">
        <v>34.5</v>
      </c>
      <c r="H106" s="1925"/>
      <c r="I106" s="1964"/>
      <c r="J106" s="1958">
        <v>35</v>
      </c>
      <c r="K106" s="1963">
        <v>1</v>
      </c>
      <c r="L106" s="1963">
        <v>0</v>
      </c>
      <c r="M106" s="1964"/>
      <c r="N106" s="1964"/>
      <c r="O106" s="1928"/>
      <c r="P106" s="1966"/>
      <c r="Q106" s="1967"/>
      <c r="R106" s="2664">
        <v>42</v>
      </c>
    </row>
    <row r="107" spans="1:26">
      <c r="A107" s="2934"/>
      <c r="B107" s="1912"/>
      <c r="C107" s="1913"/>
      <c r="D107" s="1912"/>
      <c r="E107" s="1913"/>
      <c r="F107" s="1956"/>
      <c r="G107" s="1957"/>
      <c r="H107" s="1917"/>
      <c r="I107" s="1912"/>
      <c r="J107" s="1952"/>
      <c r="K107" s="1959"/>
      <c r="L107" s="1959"/>
      <c r="M107" s="1912"/>
      <c r="N107" s="1912"/>
      <c r="O107" s="1913"/>
      <c r="P107" s="1920"/>
      <c r="Q107" s="1921"/>
      <c r="R107" s="1922">
        <v>43</v>
      </c>
    </row>
    <row r="108" spans="1:26">
      <c r="A108" s="2934"/>
      <c r="B108" s="1912"/>
      <c r="C108" s="1913"/>
      <c r="D108" s="1912"/>
      <c r="E108" s="1913"/>
      <c r="F108" s="1956" t="s">
        <v>3747</v>
      </c>
      <c r="G108" s="1956" t="s">
        <v>3747</v>
      </c>
      <c r="H108" s="1917"/>
      <c r="I108" s="1912"/>
      <c r="J108" s="1952">
        <f>SUM(J70:J107)</f>
        <v>3158</v>
      </c>
      <c r="K108" s="1952" t="s">
        <v>3747</v>
      </c>
      <c r="L108" s="1952" t="s">
        <v>3747</v>
      </c>
      <c r="M108" s="1912"/>
      <c r="N108" s="1912"/>
      <c r="O108" s="1913"/>
      <c r="P108" s="1920"/>
      <c r="Q108" s="1921"/>
      <c r="R108" s="1922">
        <v>44</v>
      </c>
    </row>
    <row r="109" spans="1:26">
      <c r="A109" s="2934"/>
      <c r="B109" s="1912"/>
      <c r="C109" s="1913"/>
      <c r="D109" s="1912"/>
      <c r="E109" s="1913"/>
      <c r="F109" s="1956"/>
      <c r="G109" s="1957"/>
      <c r="H109" s="1917"/>
      <c r="I109" s="1912"/>
      <c r="J109" s="1952"/>
      <c r="K109" s="1959"/>
      <c r="L109" s="1959"/>
      <c r="M109" s="1912"/>
      <c r="N109" s="1912"/>
      <c r="O109" s="1913"/>
      <c r="P109" s="1920"/>
      <c r="Q109" s="1921"/>
      <c r="R109" s="1922">
        <v>45</v>
      </c>
    </row>
    <row r="110" spans="1:26">
      <c r="A110" s="2934"/>
      <c r="B110" s="1912"/>
      <c r="C110" s="1913"/>
      <c r="D110" s="1912"/>
      <c r="E110" s="1913"/>
      <c r="F110" s="1956"/>
      <c r="G110" s="1957"/>
      <c r="H110" s="1917"/>
      <c r="I110" s="1912"/>
      <c r="J110" s="1952"/>
      <c r="K110" s="1959"/>
      <c r="L110" s="1959"/>
      <c r="M110" s="1912"/>
      <c r="N110" s="1912"/>
      <c r="O110" s="1913"/>
      <c r="P110" s="1920"/>
      <c r="Q110" s="1921"/>
      <c r="R110" s="1922">
        <v>46</v>
      </c>
    </row>
    <row r="111" spans="1:26">
      <c r="A111" s="2934"/>
      <c r="B111" s="1912"/>
      <c r="C111" s="1913"/>
      <c r="D111" s="1912"/>
      <c r="E111" s="1913"/>
      <c r="F111" s="1956"/>
      <c r="G111" s="1957"/>
      <c r="H111" s="1917"/>
      <c r="I111" s="1912"/>
      <c r="J111" s="1952"/>
      <c r="K111" s="1959"/>
      <c r="L111" s="1959"/>
      <c r="M111" s="1912"/>
      <c r="N111" s="1912"/>
      <c r="O111" s="1913"/>
      <c r="P111" s="1920"/>
      <c r="Q111" s="1921"/>
      <c r="R111" s="1922">
        <v>47</v>
      </c>
    </row>
    <row r="112" spans="1:26">
      <c r="A112" s="2934"/>
      <c r="B112" s="1912"/>
      <c r="C112" s="1913"/>
      <c r="D112" s="1912"/>
      <c r="E112" s="1913"/>
      <c r="F112" s="1956"/>
      <c r="G112" s="1957"/>
      <c r="H112" s="1917"/>
      <c r="I112" s="1912"/>
      <c r="J112" s="1952"/>
      <c r="K112" s="1959"/>
      <c r="L112" s="1959"/>
      <c r="M112" s="1912"/>
      <c r="N112" s="1912"/>
      <c r="O112" s="1913"/>
      <c r="P112" s="1920"/>
      <c r="Q112" s="1921"/>
      <c r="R112" s="1922">
        <v>48</v>
      </c>
    </row>
    <row r="113" spans="1:18">
      <c r="A113" s="2934"/>
      <c r="B113" s="1912"/>
      <c r="C113" s="1913"/>
      <c r="D113" s="1912"/>
      <c r="E113" s="1913"/>
      <c r="F113" s="1956"/>
      <c r="G113" s="1957"/>
      <c r="H113" s="1917"/>
      <c r="I113" s="1912"/>
      <c r="J113" s="1952"/>
      <c r="K113" s="1959"/>
      <c r="L113" s="1959"/>
      <c r="M113" s="1912"/>
      <c r="N113" s="1912"/>
      <c r="O113" s="1913"/>
      <c r="P113" s="1920"/>
      <c r="Q113" s="1921"/>
      <c r="R113" s="1922">
        <v>49</v>
      </c>
    </row>
    <row r="114" spans="1:18">
      <c r="A114" s="2934"/>
      <c r="B114" s="1912"/>
      <c r="C114" s="1913"/>
      <c r="D114" s="1912"/>
      <c r="E114" s="1913"/>
      <c r="F114" s="1956"/>
      <c r="G114" s="1957"/>
      <c r="H114" s="1917"/>
      <c r="I114" s="1912"/>
      <c r="J114" s="1952"/>
      <c r="K114" s="1959"/>
      <c r="L114" s="1959"/>
      <c r="M114" s="1912"/>
      <c r="N114" s="1912"/>
      <c r="O114" s="1913"/>
      <c r="P114" s="1920"/>
      <c r="Q114" s="1921"/>
      <c r="R114" s="1922">
        <v>50</v>
      </c>
    </row>
    <row r="115" spans="1:18">
      <c r="A115" s="2934"/>
      <c r="B115" s="1912"/>
      <c r="C115" s="1913"/>
      <c r="D115" s="1912"/>
      <c r="E115" s="1913"/>
      <c r="F115" s="1956"/>
      <c r="G115" s="1957"/>
      <c r="H115" s="1917"/>
      <c r="I115" s="1912"/>
      <c r="J115" s="1952"/>
      <c r="K115" s="1959"/>
      <c r="L115" s="1959"/>
      <c r="M115" s="1912"/>
      <c r="N115" s="1912"/>
      <c r="O115" s="1913"/>
      <c r="P115" s="1920"/>
      <c r="Q115" s="1921"/>
      <c r="R115" s="1922">
        <v>51</v>
      </c>
    </row>
    <row r="116" spans="1:18">
      <c r="A116" s="2934"/>
      <c r="B116" s="1912"/>
      <c r="C116" s="1913"/>
      <c r="D116" s="1912"/>
      <c r="E116" s="1913"/>
      <c r="F116" s="1956"/>
      <c r="G116" s="1957"/>
      <c r="H116" s="1917"/>
      <c r="I116" s="1912"/>
      <c r="J116" s="1952"/>
      <c r="K116" s="1959"/>
      <c r="L116" s="1959"/>
      <c r="M116" s="1912"/>
      <c r="N116" s="1912"/>
      <c r="O116" s="1913"/>
      <c r="P116" s="1920"/>
      <c r="Q116" s="1921"/>
      <c r="R116" s="1922">
        <v>52</v>
      </c>
    </row>
    <row r="117" spans="1:18" ht="15.75" thickBot="1">
      <c r="A117" s="2934"/>
      <c r="B117" s="1934"/>
      <c r="C117" s="1935"/>
      <c r="D117" s="1934"/>
      <c r="E117" s="1935"/>
      <c r="F117" s="2946"/>
      <c r="G117" s="2947"/>
      <c r="H117" s="1938"/>
      <c r="I117" s="1912"/>
      <c r="J117" s="1952"/>
      <c r="K117" s="1959"/>
      <c r="L117" s="1959"/>
      <c r="M117" s="1912"/>
      <c r="N117" s="1912"/>
      <c r="O117" s="1913"/>
      <c r="P117" s="1920"/>
      <c r="Q117" s="1921"/>
      <c r="R117" s="1922">
        <v>53</v>
      </c>
    </row>
    <row r="118" spans="1:18">
      <c r="A118" s="2934"/>
      <c r="E118" s="1237" t="s">
        <v>1310</v>
      </c>
      <c r="I118" s="1912"/>
      <c r="J118" s="1952"/>
      <c r="K118" s="1959"/>
      <c r="L118" s="1959"/>
      <c r="M118" s="1912"/>
      <c r="N118" s="1912"/>
      <c r="O118" s="1913"/>
      <c r="P118" s="1920"/>
      <c r="Q118" s="1921"/>
      <c r="R118" s="1922">
        <v>54</v>
      </c>
    </row>
    <row r="119" spans="1:18">
      <c r="I119" s="1912"/>
      <c r="J119" s="1952"/>
      <c r="K119" s="1959"/>
      <c r="L119" s="1959"/>
      <c r="M119" s="1912"/>
      <c r="N119" s="1912"/>
      <c r="O119" s="1913"/>
      <c r="P119" s="1920"/>
      <c r="Q119" s="1921"/>
      <c r="R119" s="1922">
        <v>55</v>
      </c>
    </row>
    <row r="120" spans="1:18">
      <c r="I120" s="1912"/>
      <c r="J120" s="1952"/>
      <c r="K120" s="1959"/>
      <c r="L120" s="1959"/>
      <c r="M120" s="1912"/>
      <c r="N120" s="1912"/>
      <c r="O120" s="1913"/>
      <c r="P120" s="1920"/>
      <c r="Q120" s="1921"/>
      <c r="R120" s="1922">
        <v>56</v>
      </c>
    </row>
    <row r="121" spans="1:18" ht="15.75" thickBot="1">
      <c r="I121" s="1912"/>
      <c r="J121" s="1968"/>
      <c r="K121" s="1969"/>
      <c r="L121" s="1969"/>
      <c r="M121" s="1934"/>
      <c r="N121" s="1934"/>
      <c r="O121" s="1935"/>
      <c r="P121" s="1970"/>
      <c r="Q121" s="1971"/>
      <c r="R121" s="1941">
        <v>57</v>
      </c>
    </row>
    <row r="122" spans="1:18">
      <c r="I122" s="1912"/>
      <c r="J122" s="1972"/>
      <c r="K122" s="1973"/>
      <c r="L122" s="1973"/>
      <c r="M122" s="1912"/>
      <c r="N122" s="1944" t="s">
        <v>1311</v>
      </c>
      <c r="O122" s="1942"/>
      <c r="P122" s="1974"/>
      <c r="Q122" s="1974"/>
      <c r="R122" s="1975" t="s">
        <v>3747</v>
      </c>
    </row>
    <row r="123" spans="1:18">
      <c r="I123" s="1912"/>
    </row>
    <row r="124" spans="1:18">
      <c r="A124" s="2941"/>
      <c r="B124" s="1926"/>
      <c r="C124" s="1926"/>
      <c r="D124" s="1926"/>
      <c r="E124" s="1237" t="s">
        <v>3747</v>
      </c>
      <c r="F124" s="1926"/>
      <c r="G124" s="1926"/>
      <c r="H124" s="1926"/>
      <c r="I124" s="1926"/>
      <c r="J124" s="1945"/>
      <c r="K124" s="1926"/>
      <c r="L124" s="1926"/>
      <c r="M124" s="1926"/>
      <c r="N124" s="1944" t="s">
        <v>3747</v>
      </c>
      <c r="O124" s="1926"/>
      <c r="P124" s="1926"/>
      <c r="Q124" s="1926"/>
      <c r="R124" s="1926"/>
    </row>
    <row r="125" spans="1:18">
      <c r="B125" s="1237"/>
      <c r="C125" s="1237"/>
      <c r="D125" s="1237"/>
      <c r="E125" s="1237"/>
      <c r="F125" s="1237"/>
      <c r="G125" s="1237"/>
      <c r="H125" s="1237"/>
      <c r="I125" s="1912"/>
      <c r="K125" s="1237"/>
      <c r="L125" s="1237"/>
      <c r="M125" s="1237"/>
      <c r="N125" s="1237"/>
      <c r="O125" s="1237"/>
      <c r="P125" s="1237"/>
      <c r="Q125" s="1237"/>
      <c r="R125" s="1237"/>
    </row>
  </sheetData>
  <mergeCells count="1">
    <mergeCell ref="A56:H56"/>
  </mergeCells>
  <phoneticPr fontId="0" type="noConversion"/>
  <printOptions horizontalCentered="1"/>
  <pageMargins left="0" right="0" top="0.52" bottom="0" header="0.25" footer="0.25"/>
  <pageSetup scale="67" fitToWidth="2" fitToHeight="2" orientation="portrait" r:id="rId1"/>
  <headerFooter alignWithMargins="0"/>
  <rowBreaks count="1" manualBreakCount="1">
    <brk id="56" max="17"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7">
    <tabColor rgb="FF00B050"/>
    <pageSetUpPr fitToPage="1"/>
  </sheetPr>
  <dimension ref="A1:F59"/>
  <sheetViews>
    <sheetView defaultGridColor="0" colorId="22" zoomScale="85" zoomScaleNormal="85" workbookViewId="0">
      <selection activeCell="F3" sqref="F3"/>
    </sheetView>
  </sheetViews>
  <sheetFormatPr defaultColWidth="9.6640625" defaultRowHeight="15"/>
  <cols>
    <col min="1" max="1" width="4.6640625" style="4" customWidth="1"/>
    <col min="2" max="2" width="35.6640625" style="4" customWidth="1"/>
    <col min="3" max="3" width="14.5546875" style="4" customWidth="1"/>
    <col min="4" max="4" width="18.6640625" style="4" customWidth="1"/>
    <col min="5" max="5" width="15.6640625" style="4" customWidth="1"/>
    <col min="6" max="6" width="23.5546875" style="4" customWidth="1"/>
    <col min="7" max="16384" width="9.6640625" style="4"/>
  </cols>
  <sheetData>
    <row r="1" spans="1:6">
      <c r="A1" s="13" t="s">
        <v>2838</v>
      </c>
      <c r="B1" s="41"/>
      <c r="C1" s="1232" t="s">
        <v>3932</v>
      </c>
      <c r="D1" s="41"/>
      <c r="E1" s="1355" t="s">
        <v>2840</v>
      </c>
      <c r="F1" s="1356" t="s">
        <v>2841</v>
      </c>
    </row>
    <row r="2" spans="1:6">
      <c r="A2" s="47" t="str">
        <f>'Data Sheet'!$C$25</f>
        <v>Orange and Rockland Utilities, Inc</v>
      </c>
      <c r="B2" s="11"/>
      <c r="C2" s="47" t="s">
        <v>613</v>
      </c>
      <c r="D2" s="11"/>
      <c r="E2" s="1864" t="s">
        <v>2842</v>
      </c>
      <c r="F2" s="265"/>
    </row>
    <row r="3" spans="1:6" ht="15" customHeight="1" thickBot="1">
      <c r="A3" s="72"/>
      <c r="B3" s="73"/>
      <c r="C3" s="72" t="s">
        <v>301</v>
      </c>
      <c r="D3" s="73"/>
      <c r="E3" s="1343" t="str">
        <f>'Data Sheet'!$C$40</f>
        <v>4/30/2014</v>
      </c>
      <c r="F3" s="138" t="str">
        <f>'Data Sheet'!$C$38</f>
        <v>12/31/2013</v>
      </c>
    </row>
    <row r="4" spans="1:6" ht="15" customHeight="1" thickBot="1">
      <c r="A4" s="424" t="s">
        <v>4729</v>
      </c>
      <c r="B4" s="425"/>
      <c r="C4" s="401"/>
      <c r="D4" s="401"/>
      <c r="E4" s="401"/>
      <c r="F4" s="1358"/>
    </row>
    <row r="5" spans="1:6">
      <c r="A5" s="47"/>
      <c r="B5" s="11"/>
      <c r="C5" s="11"/>
      <c r="D5" s="11"/>
      <c r="E5" s="11"/>
      <c r="F5" s="48"/>
    </row>
    <row r="6" spans="1:6" ht="26.25" customHeight="1">
      <c r="A6" s="3469" t="s">
        <v>4741</v>
      </c>
      <c r="B6" s="3338"/>
      <c r="C6" s="3338"/>
      <c r="D6" s="3338"/>
      <c r="E6" s="3338"/>
      <c r="F6" s="3470"/>
    </row>
    <row r="7" spans="1:6">
      <c r="A7" s="47"/>
      <c r="B7" s="11" t="s">
        <v>4740</v>
      </c>
      <c r="C7" s="11"/>
      <c r="D7" s="11"/>
      <c r="E7" s="11"/>
      <c r="F7" s="48"/>
    </row>
    <row r="8" spans="1:6" ht="23.25" customHeight="1">
      <c r="A8" s="3469" t="s">
        <v>4742</v>
      </c>
      <c r="B8" s="3338"/>
      <c r="C8" s="3338"/>
      <c r="D8" s="3338"/>
      <c r="E8" s="3338"/>
      <c r="F8" s="3470"/>
    </row>
    <row r="9" spans="1:6">
      <c r="A9" s="47"/>
      <c r="B9" s="11" t="s">
        <v>4743</v>
      </c>
      <c r="C9" s="11"/>
      <c r="D9" s="11"/>
      <c r="E9" s="11"/>
      <c r="F9" s="48"/>
    </row>
    <row r="10" spans="1:6">
      <c r="A10" s="47"/>
      <c r="B10" s="11" t="s">
        <v>4744</v>
      </c>
      <c r="C10" s="11"/>
      <c r="D10" s="11"/>
      <c r="E10" s="11"/>
      <c r="F10" s="48"/>
    </row>
    <row r="11" spans="1:6" ht="20.25" customHeight="1">
      <c r="A11" s="3469" t="s">
        <v>4745</v>
      </c>
      <c r="B11" s="3338"/>
      <c r="C11" s="3338"/>
      <c r="D11" s="3338"/>
      <c r="E11" s="3338"/>
      <c r="F11" s="3470"/>
    </row>
    <row r="12" spans="1:6">
      <c r="A12" s="47"/>
      <c r="B12" s="11" t="s">
        <v>4746</v>
      </c>
      <c r="C12" s="11"/>
      <c r="D12" s="11"/>
      <c r="E12" s="11"/>
      <c r="F12" s="48"/>
    </row>
    <row r="13" spans="1:6">
      <c r="A13" s="47"/>
      <c r="B13" s="11"/>
      <c r="C13" s="11"/>
      <c r="D13" s="11"/>
      <c r="E13" s="11"/>
      <c r="F13" s="48"/>
    </row>
    <row r="14" spans="1:6" ht="15.75" thickBot="1">
      <c r="A14" s="47"/>
      <c r="B14" s="11"/>
      <c r="C14" s="11"/>
      <c r="D14" s="11"/>
      <c r="E14" s="11"/>
      <c r="F14" s="48"/>
    </row>
    <row r="15" spans="1:6">
      <c r="A15" s="1909"/>
      <c r="B15" s="430"/>
      <c r="C15" s="457"/>
      <c r="D15" s="457"/>
      <c r="E15" s="262"/>
      <c r="F15" s="457"/>
    </row>
    <row r="16" spans="1:6">
      <c r="A16" s="265" t="s">
        <v>4231</v>
      </c>
      <c r="B16" s="44" t="s">
        <v>4730</v>
      </c>
      <c r="C16" s="45"/>
      <c r="D16" s="1884" t="s">
        <v>4731</v>
      </c>
      <c r="E16" s="1884" t="s">
        <v>4733</v>
      </c>
      <c r="F16" s="1884" t="s">
        <v>3045</v>
      </c>
    </row>
    <row r="17" spans="1:6" ht="30" customHeight="1">
      <c r="A17" s="265" t="s">
        <v>4234</v>
      </c>
      <c r="B17" s="427"/>
      <c r="C17" s="48"/>
      <c r="D17" s="1884" t="s">
        <v>4732</v>
      </c>
      <c r="E17" s="1884" t="s">
        <v>4734</v>
      </c>
      <c r="F17" s="1884" t="s">
        <v>4734</v>
      </c>
    </row>
    <row r="18" spans="1:6" ht="15.75" thickBot="1">
      <c r="A18" s="1908"/>
      <c r="B18" s="401" t="s">
        <v>74</v>
      </c>
      <c r="C18" s="402"/>
      <c r="D18" s="286" t="s">
        <v>2140</v>
      </c>
      <c r="E18" s="286" t="s">
        <v>2141</v>
      </c>
      <c r="F18" s="286" t="s">
        <v>2142</v>
      </c>
    </row>
    <row r="19" spans="1:6" ht="15.75">
      <c r="A19" s="1906">
        <v>1</v>
      </c>
      <c r="B19" s="1885" t="s">
        <v>4735</v>
      </c>
      <c r="C19" s="51"/>
      <c r="D19" s="212"/>
      <c r="E19" s="212"/>
      <c r="F19" s="212"/>
    </row>
    <row r="20" spans="1:6">
      <c r="A20" s="1906">
        <v>2</v>
      </c>
      <c r="B20" s="52" t="s">
        <v>4736</v>
      </c>
      <c r="C20" s="51"/>
      <c r="D20" s="212" t="s">
        <v>4737</v>
      </c>
      <c r="E20" s="212"/>
      <c r="F20" s="212">
        <v>36025198</v>
      </c>
    </row>
    <row r="21" spans="1:6">
      <c r="A21" s="1687">
        <v>3</v>
      </c>
      <c r="B21" s="52" t="s">
        <v>4736</v>
      </c>
      <c r="C21" s="51"/>
      <c r="D21" s="212" t="s">
        <v>4738</v>
      </c>
      <c r="E21" s="212"/>
      <c r="F21" s="212">
        <v>2670523</v>
      </c>
    </row>
    <row r="22" spans="1:6">
      <c r="A22" s="1687">
        <v>4</v>
      </c>
      <c r="B22" s="52"/>
      <c r="C22" s="51"/>
      <c r="D22" s="212"/>
      <c r="E22" s="212"/>
      <c r="F22" s="212"/>
    </row>
    <row r="23" spans="1:6">
      <c r="A23" s="1687">
        <f>+A22+1</f>
        <v>5</v>
      </c>
      <c r="B23" s="52"/>
      <c r="C23" s="51"/>
      <c r="D23" s="212"/>
      <c r="E23" s="212"/>
      <c r="F23" s="212"/>
    </row>
    <row r="24" spans="1:6">
      <c r="A24" s="1687">
        <f t="shared" ref="A24:A54" si="0">+A23+1</f>
        <v>6</v>
      </c>
      <c r="B24" s="52"/>
      <c r="C24" s="51"/>
      <c r="D24" s="212"/>
      <c r="E24" s="212"/>
      <c r="F24" s="212"/>
    </row>
    <row r="25" spans="1:6">
      <c r="A25" s="1687">
        <f t="shared" si="0"/>
        <v>7</v>
      </c>
      <c r="B25" s="52"/>
      <c r="C25" s="51"/>
      <c r="D25" s="212"/>
      <c r="E25" s="212"/>
      <c r="F25" s="212"/>
    </row>
    <row r="26" spans="1:6">
      <c r="A26" s="1687">
        <f t="shared" si="0"/>
        <v>8</v>
      </c>
      <c r="B26" s="52"/>
      <c r="C26" s="51"/>
      <c r="D26" s="212"/>
      <c r="E26" s="212"/>
      <c r="F26" s="212"/>
    </row>
    <row r="27" spans="1:6">
      <c r="A27" s="1687">
        <f t="shared" si="0"/>
        <v>9</v>
      </c>
      <c r="B27" s="52"/>
      <c r="C27" s="51"/>
      <c r="D27" s="212"/>
      <c r="E27" s="212"/>
      <c r="F27" s="212"/>
    </row>
    <row r="28" spans="1:6">
      <c r="A28" s="1687">
        <f t="shared" si="0"/>
        <v>10</v>
      </c>
      <c r="B28" s="52"/>
      <c r="C28" s="51"/>
      <c r="D28" s="212"/>
      <c r="E28" s="212"/>
      <c r="F28" s="212"/>
    </row>
    <row r="29" spans="1:6">
      <c r="A29" s="1687">
        <f t="shared" si="0"/>
        <v>11</v>
      </c>
      <c r="B29" s="52"/>
      <c r="C29" s="51"/>
      <c r="D29" s="212"/>
      <c r="E29" s="212"/>
      <c r="F29" s="212"/>
    </row>
    <row r="30" spans="1:6">
      <c r="A30" s="1687">
        <f t="shared" si="0"/>
        <v>12</v>
      </c>
      <c r="B30" s="52"/>
      <c r="C30" s="51"/>
      <c r="D30" s="212"/>
      <c r="E30" s="212"/>
      <c r="F30" s="212"/>
    </row>
    <row r="31" spans="1:6">
      <c r="A31" s="1687">
        <f t="shared" si="0"/>
        <v>13</v>
      </c>
      <c r="B31" s="52"/>
      <c r="C31" s="51"/>
      <c r="D31" s="212"/>
      <c r="E31" s="212"/>
      <c r="F31" s="212"/>
    </row>
    <row r="32" spans="1:6">
      <c r="A32" s="1687">
        <f t="shared" si="0"/>
        <v>14</v>
      </c>
      <c r="B32" s="52"/>
      <c r="C32" s="51"/>
      <c r="D32" s="212"/>
      <c r="E32" s="212"/>
      <c r="F32" s="212"/>
    </row>
    <row r="33" spans="1:6">
      <c r="A33" s="1687">
        <f t="shared" si="0"/>
        <v>15</v>
      </c>
      <c r="B33" s="52"/>
      <c r="C33" s="51"/>
      <c r="D33" s="212"/>
      <c r="E33" s="212"/>
      <c r="F33" s="212"/>
    </row>
    <row r="34" spans="1:6">
      <c r="A34" s="1687">
        <f t="shared" si="0"/>
        <v>16</v>
      </c>
      <c r="B34" s="52"/>
      <c r="C34" s="51"/>
      <c r="D34" s="212"/>
      <c r="E34" s="212"/>
      <c r="F34" s="212"/>
    </row>
    <row r="35" spans="1:6">
      <c r="A35" s="1687">
        <f t="shared" si="0"/>
        <v>17</v>
      </c>
      <c r="B35" s="52"/>
      <c r="C35" s="51"/>
      <c r="D35" s="212"/>
      <c r="E35" s="212"/>
      <c r="F35" s="212"/>
    </row>
    <row r="36" spans="1:6">
      <c r="A36" s="1687">
        <f t="shared" si="0"/>
        <v>18</v>
      </c>
      <c r="B36" s="52"/>
      <c r="C36" s="51"/>
      <c r="D36" s="212"/>
      <c r="E36" s="212"/>
      <c r="F36" s="212"/>
    </row>
    <row r="37" spans="1:6">
      <c r="A37" s="1687">
        <f t="shared" si="0"/>
        <v>19</v>
      </c>
      <c r="B37" s="52"/>
      <c r="C37" s="51"/>
      <c r="D37" s="212"/>
      <c r="E37" s="212"/>
      <c r="F37" s="212"/>
    </row>
    <row r="38" spans="1:6" ht="15.75">
      <c r="A38" s="1687">
        <f t="shared" si="0"/>
        <v>20</v>
      </c>
      <c r="B38" s="1885" t="s">
        <v>4739</v>
      </c>
      <c r="C38" s="51"/>
      <c r="D38" s="212"/>
      <c r="E38" s="212"/>
      <c r="F38" s="212"/>
    </row>
    <row r="39" spans="1:6">
      <c r="A39" s="1687">
        <f t="shared" si="0"/>
        <v>21</v>
      </c>
      <c r="B39" s="52" t="s">
        <v>4736</v>
      </c>
      <c r="C39" s="51"/>
      <c r="D39" s="212" t="s">
        <v>4737</v>
      </c>
      <c r="E39" s="212"/>
      <c r="F39" s="212">
        <v>17274564</v>
      </c>
    </row>
    <row r="40" spans="1:6">
      <c r="A40" s="1687">
        <f t="shared" si="0"/>
        <v>22</v>
      </c>
      <c r="B40" s="52"/>
      <c r="C40" s="51"/>
      <c r="D40" s="212"/>
      <c r="E40" s="212"/>
      <c r="F40" s="212"/>
    </row>
    <row r="41" spans="1:6">
      <c r="A41" s="1687">
        <f t="shared" si="0"/>
        <v>23</v>
      </c>
      <c r="B41" s="52"/>
      <c r="C41" s="51"/>
      <c r="D41" s="212"/>
      <c r="E41" s="212"/>
      <c r="F41" s="212"/>
    </row>
    <row r="42" spans="1:6">
      <c r="A42" s="1687">
        <f t="shared" si="0"/>
        <v>24</v>
      </c>
      <c r="B42" s="52"/>
      <c r="C42" s="51"/>
      <c r="D42" s="212"/>
      <c r="E42" s="212"/>
      <c r="F42" s="212"/>
    </row>
    <row r="43" spans="1:6">
      <c r="A43" s="1687">
        <f t="shared" si="0"/>
        <v>25</v>
      </c>
      <c r="B43" s="52"/>
      <c r="C43" s="51"/>
      <c r="D43" s="212"/>
      <c r="E43" s="212"/>
      <c r="F43" s="212"/>
    </row>
    <row r="44" spans="1:6">
      <c r="A44" s="1687">
        <f t="shared" si="0"/>
        <v>26</v>
      </c>
      <c r="B44" s="52"/>
      <c r="C44" s="51"/>
      <c r="D44" s="212"/>
      <c r="E44" s="212"/>
      <c r="F44" s="212"/>
    </row>
    <row r="45" spans="1:6">
      <c r="A45" s="1687">
        <f t="shared" si="0"/>
        <v>27</v>
      </c>
      <c r="B45" s="52"/>
      <c r="C45" s="51"/>
      <c r="D45" s="212"/>
      <c r="E45" s="212"/>
      <c r="F45" s="212"/>
    </row>
    <row r="46" spans="1:6">
      <c r="A46" s="1687">
        <f t="shared" si="0"/>
        <v>28</v>
      </c>
      <c r="B46" s="11"/>
      <c r="C46" s="48"/>
      <c r="D46" s="204"/>
      <c r="E46" s="204"/>
      <c r="F46" s="204"/>
    </row>
    <row r="47" spans="1:6">
      <c r="A47" s="1687">
        <f t="shared" si="0"/>
        <v>29</v>
      </c>
      <c r="B47" s="52"/>
      <c r="C47" s="51"/>
      <c r="D47" s="212"/>
      <c r="E47" s="212"/>
      <c r="F47" s="212"/>
    </row>
    <row r="48" spans="1:6">
      <c r="A48" s="1687">
        <f t="shared" si="0"/>
        <v>30</v>
      </c>
      <c r="B48" s="52"/>
      <c r="C48" s="51"/>
      <c r="D48" s="212"/>
      <c r="E48" s="212"/>
      <c r="F48" s="212"/>
    </row>
    <row r="49" spans="1:6">
      <c r="A49" s="1687">
        <f t="shared" si="0"/>
        <v>31</v>
      </c>
      <c r="B49" s="52"/>
      <c r="C49" s="51"/>
      <c r="D49" s="212"/>
      <c r="E49" s="212"/>
      <c r="F49" s="212"/>
    </row>
    <row r="50" spans="1:6">
      <c r="A50" s="1687">
        <f t="shared" si="0"/>
        <v>32</v>
      </c>
      <c r="B50" s="52"/>
      <c r="C50" s="51"/>
      <c r="D50" s="212"/>
      <c r="E50" s="212"/>
      <c r="F50" s="212"/>
    </row>
    <row r="51" spans="1:6">
      <c r="A51" s="1687">
        <f t="shared" si="0"/>
        <v>33</v>
      </c>
      <c r="B51" s="52"/>
      <c r="C51" s="51"/>
      <c r="D51" s="212"/>
      <c r="E51" s="212"/>
      <c r="F51" s="212"/>
    </row>
    <row r="52" spans="1:6">
      <c r="A52" s="1687">
        <f t="shared" si="0"/>
        <v>34</v>
      </c>
      <c r="B52" s="52"/>
      <c r="C52" s="51"/>
      <c r="D52" s="212"/>
      <c r="E52" s="212"/>
      <c r="F52" s="212"/>
    </row>
    <row r="53" spans="1:6">
      <c r="A53" s="1687">
        <f t="shared" si="0"/>
        <v>35</v>
      </c>
      <c r="B53" s="52"/>
      <c r="C53" s="51"/>
      <c r="D53" s="212"/>
      <c r="E53" s="212"/>
      <c r="F53" s="212"/>
    </row>
    <row r="54" spans="1:6">
      <c r="A54" s="1687">
        <f t="shared" si="0"/>
        <v>36</v>
      </c>
      <c r="B54" s="11"/>
      <c r="C54" s="48"/>
      <c r="D54" s="204"/>
      <c r="E54" s="204"/>
      <c r="F54" s="204"/>
    </row>
    <row r="55" spans="1:6" ht="15.75" thickBot="1">
      <c r="A55" s="1908"/>
      <c r="B55" s="1297"/>
      <c r="C55" s="74"/>
      <c r="D55" s="234"/>
      <c r="E55" s="234"/>
      <c r="F55" s="234"/>
    </row>
    <row r="56" spans="1:6">
      <c r="A56" s="13"/>
      <c r="B56" s="41"/>
      <c r="C56" s="41"/>
      <c r="D56" s="41"/>
      <c r="E56" s="41"/>
      <c r="F56" s="42"/>
    </row>
    <row r="57" spans="1:6">
      <c r="A57" s="533"/>
      <c r="B57" s="533"/>
      <c r="C57" s="533"/>
      <c r="D57" s="533"/>
      <c r="E57" s="533"/>
      <c r="F57" s="533"/>
    </row>
    <row r="58" spans="1:6" ht="15.75">
      <c r="A58" s="75" t="s">
        <v>1315</v>
      </c>
      <c r="B58" s="11"/>
      <c r="C58" s="11"/>
      <c r="D58" s="11"/>
      <c r="E58" s="11"/>
      <c r="F58" s="11"/>
    </row>
    <row r="59" spans="1:6">
      <c r="A59" s="44" t="s">
        <v>768</v>
      </c>
      <c r="B59" s="44"/>
      <c r="C59" s="44"/>
      <c r="D59" s="44"/>
      <c r="E59" s="44"/>
      <c r="F59" s="44"/>
    </row>
  </sheetData>
  <mergeCells count="3">
    <mergeCell ref="A6:F6"/>
    <mergeCell ref="A8:F8"/>
    <mergeCell ref="A11:F11"/>
  </mergeCells>
  <phoneticPr fontId="0" type="noConversion"/>
  <printOptions horizontalCentered="1" verticalCentered="1"/>
  <pageMargins left="0.5" right="0.5" top="0" bottom="0" header="0.25" footer="0.25"/>
  <pageSetup scale="71" orientation="portrait" horizontalDpi="300" verticalDpi="300" r:id="rId1"/>
  <headerFooter alignWithMargins="0">
    <oddFooter>&amp;R&amp;D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 enableFormatConditionsCalculation="0">
    <tabColor rgb="FF92D050"/>
    <pageSetUpPr fitToPage="1"/>
  </sheetPr>
  <dimension ref="A1:H67"/>
  <sheetViews>
    <sheetView defaultGridColor="0" colorId="22" zoomScale="85" zoomScaleNormal="85" workbookViewId="0">
      <selection activeCell="H39" sqref="H39"/>
    </sheetView>
  </sheetViews>
  <sheetFormatPr defaultColWidth="9.6640625" defaultRowHeight="15"/>
  <cols>
    <col min="1" max="1" width="2.6640625" style="4" customWidth="1"/>
    <col min="2" max="2" width="33.6640625" style="4" customWidth="1"/>
    <col min="3" max="3" width="3.6640625" style="4" customWidth="1"/>
    <col min="4" max="4" width="2.6640625" style="4" customWidth="1"/>
    <col min="5" max="5" width="2.33203125" style="4" customWidth="1"/>
    <col min="6" max="6" width="13.6640625" style="4" customWidth="1"/>
    <col min="7" max="7" width="12.6640625" style="4" customWidth="1"/>
    <col min="8" max="8" width="15.6640625" style="4" customWidth="1"/>
    <col min="9" max="16384" width="9.6640625" style="4"/>
  </cols>
  <sheetData>
    <row r="1" spans="1:8">
      <c r="A1" s="1262"/>
      <c r="B1" s="536" t="s">
        <v>2838</v>
      </c>
      <c r="C1" s="537" t="s">
        <v>3932</v>
      </c>
      <c r="D1" s="538"/>
      <c r="E1" s="538"/>
      <c r="F1" s="536"/>
      <c r="G1" s="538" t="s">
        <v>2840</v>
      </c>
      <c r="H1" s="539" t="s">
        <v>2841</v>
      </c>
    </row>
    <row r="2" spans="1:8">
      <c r="A2" s="1824"/>
      <c r="B2" s="540" t="str">
        <f>'Data Sheet'!$C$25</f>
        <v>Orange and Rockland Utilities, Inc</v>
      </c>
      <c r="C2" s="306" t="s">
        <v>3933</v>
      </c>
      <c r="D2" s="4" t="s">
        <v>1174</v>
      </c>
      <c r="F2" s="540" t="s">
        <v>3935</v>
      </c>
      <c r="G2" s="4" t="s">
        <v>2842</v>
      </c>
      <c r="H2" s="541"/>
    </row>
    <row r="3" spans="1:8" ht="15" customHeight="1">
      <c r="A3" s="1825"/>
      <c r="B3" s="1826"/>
      <c r="C3" s="360" t="s">
        <v>3936</v>
      </c>
      <c r="D3" s="1826" t="s">
        <v>3934</v>
      </c>
      <c r="E3" s="1826"/>
      <c r="F3" s="542" t="s">
        <v>3937</v>
      </c>
      <c r="G3" s="456" t="str">
        <f>'Data Sheet'!$C$40</f>
        <v>4/30/2014</v>
      </c>
      <c r="H3" s="708" t="str">
        <f>'Data Sheet'!$C$38</f>
        <v>12/31/2013</v>
      </c>
    </row>
    <row r="4" spans="1:8" ht="15" customHeight="1">
      <c r="A4" s="543" t="s">
        <v>4221</v>
      </c>
      <c r="B4" s="544"/>
      <c r="C4" s="544"/>
      <c r="D4" s="544"/>
      <c r="E4" s="544"/>
      <c r="F4" s="544"/>
      <c r="G4" s="544"/>
      <c r="H4" s="545"/>
    </row>
    <row r="5" spans="1:8">
      <c r="A5" s="1824"/>
      <c r="C5" s="7"/>
      <c r="D5" s="7"/>
      <c r="E5" s="7"/>
      <c r="F5" s="7"/>
      <c r="G5" s="7"/>
      <c r="H5" s="546"/>
    </row>
    <row r="6" spans="1:8" ht="127.5" customHeight="1">
      <c r="A6" s="1824"/>
      <c r="B6" s="1821" t="s">
        <v>4430</v>
      </c>
      <c r="C6" s="1829"/>
      <c r="D6" s="7"/>
      <c r="F6" s="3276" t="s">
        <v>486</v>
      </c>
      <c r="G6" s="3280"/>
      <c r="H6" s="3281"/>
    </row>
    <row r="7" spans="1:8">
      <c r="A7" s="1824"/>
      <c r="B7" s="1829"/>
      <c r="C7" s="1829"/>
      <c r="D7" s="7"/>
      <c r="F7" s="7"/>
      <c r="G7" s="7"/>
      <c r="H7" s="546"/>
    </row>
    <row r="8" spans="1:8">
      <c r="A8" s="1825"/>
      <c r="B8" s="544"/>
      <c r="C8" s="544"/>
      <c r="D8" s="544"/>
      <c r="E8" s="1826"/>
      <c r="F8" s="544"/>
      <c r="G8" s="544"/>
      <c r="H8" s="545"/>
    </row>
    <row r="9" spans="1:8">
      <c r="A9" s="1824"/>
      <c r="B9" s="7"/>
      <c r="C9" s="7"/>
      <c r="D9" s="7"/>
      <c r="F9" s="7"/>
      <c r="G9" s="7"/>
      <c r="H9" s="546"/>
    </row>
    <row r="10" spans="1:8">
      <c r="A10" s="1824"/>
      <c r="B10" s="1261" t="s">
        <v>1704</v>
      </c>
      <c r="C10" s="7"/>
      <c r="D10" s="7"/>
      <c r="F10" s="7"/>
      <c r="G10" s="7"/>
      <c r="H10" s="546"/>
    </row>
    <row r="11" spans="1:8">
      <c r="A11" s="1824"/>
      <c r="B11" s="7"/>
      <c r="C11" s="7"/>
      <c r="D11" s="7"/>
      <c r="F11" s="7"/>
      <c r="G11" s="7"/>
      <c r="H11" s="546"/>
    </row>
    <row r="12" spans="1:8">
      <c r="A12" s="1824"/>
      <c r="B12" s="7"/>
      <c r="C12" s="7"/>
      <c r="D12" s="7"/>
      <c r="F12" s="7"/>
      <c r="G12" s="7"/>
      <c r="H12" s="546"/>
    </row>
    <row r="13" spans="1:8">
      <c r="A13" s="1824"/>
      <c r="B13" s="7"/>
      <c r="C13" s="7"/>
      <c r="D13" s="7"/>
      <c r="F13" s="7"/>
      <c r="G13" s="7"/>
      <c r="H13" s="546"/>
    </row>
    <row r="14" spans="1:8">
      <c r="A14" s="1824"/>
      <c r="B14" s="7"/>
      <c r="C14" s="7"/>
      <c r="D14" s="7"/>
      <c r="F14" s="7"/>
      <c r="G14" s="7"/>
      <c r="H14" s="546"/>
    </row>
    <row r="15" spans="1:8">
      <c r="A15" s="1824"/>
      <c r="B15" s="7"/>
      <c r="C15" s="7"/>
      <c r="D15" s="7"/>
      <c r="F15" s="7"/>
      <c r="G15" s="7"/>
      <c r="H15" s="546"/>
    </row>
    <row r="16" spans="1:8">
      <c r="A16" s="1824"/>
      <c r="B16" s="7"/>
      <c r="C16" s="7"/>
      <c r="D16" s="7"/>
      <c r="F16" s="7"/>
      <c r="G16" s="7"/>
      <c r="H16" s="546"/>
    </row>
    <row r="17" spans="1:8">
      <c r="A17" s="1824"/>
      <c r="B17" s="7"/>
      <c r="C17" s="7"/>
      <c r="D17" s="7"/>
      <c r="H17" s="573"/>
    </row>
    <row r="18" spans="1:8">
      <c r="A18" s="1824"/>
      <c r="B18" s="7"/>
      <c r="C18" s="7"/>
      <c r="D18" s="7"/>
      <c r="H18" s="573"/>
    </row>
    <row r="19" spans="1:8">
      <c r="A19" s="1824"/>
      <c r="B19" s="7"/>
      <c r="C19" s="7"/>
      <c r="D19" s="7"/>
      <c r="H19" s="573"/>
    </row>
    <row r="20" spans="1:8">
      <c r="A20" s="1824"/>
      <c r="B20" s="7"/>
      <c r="C20" s="7"/>
      <c r="D20" s="7"/>
      <c r="H20" s="573"/>
    </row>
    <row r="21" spans="1:8">
      <c r="A21" s="1824"/>
      <c r="B21" s="7"/>
      <c r="C21" s="7"/>
      <c r="D21" s="7"/>
      <c r="H21" s="573"/>
    </row>
    <row r="22" spans="1:8">
      <c r="A22" s="1824"/>
      <c r="B22" s="7"/>
      <c r="C22" s="7"/>
      <c r="D22" s="7"/>
      <c r="H22" s="573"/>
    </row>
    <row r="23" spans="1:8">
      <c r="A23" s="1824"/>
      <c r="B23" s="7"/>
      <c r="C23" s="7"/>
      <c r="D23" s="7"/>
      <c r="H23" s="573"/>
    </row>
    <row r="24" spans="1:8">
      <c r="A24" s="1824"/>
      <c r="B24" s="7"/>
      <c r="C24" s="7"/>
      <c r="D24" s="7"/>
      <c r="H24" s="573"/>
    </row>
    <row r="25" spans="1:8">
      <c r="A25" s="1824"/>
      <c r="B25" s="7"/>
      <c r="C25" s="7"/>
      <c r="D25" s="7"/>
      <c r="H25" s="573"/>
    </row>
    <row r="26" spans="1:8">
      <c r="A26" s="1824"/>
      <c r="B26" s="7"/>
      <c r="C26" s="7"/>
      <c r="D26" s="7"/>
      <c r="H26" s="573"/>
    </row>
    <row r="27" spans="1:8">
      <c r="A27" s="1824"/>
      <c r="B27" s="7"/>
      <c r="C27" s="7"/>
      <c r="D27" s="7"/>
      <c r="H27" s="573"/>
    </row>
    <row r="28" spans="1:8">
      <c r="A28" s="1824"/>
      <c r="B28" s="7"/>
      <c r="C28" s="7"/>
      <c r="D28" s="7"/>
      <c r="H28" s="573"/>
    </row>
    <row r="29" spans="1:8">
      <c r="A29" s="1824"/>
      <c r="B29" s="7"/>
      <c r="C29" s="7"/>
      <c r="D29" s="7"/>
      <c r="H29" s="573"/>
    </row>
    <row r="30" spans="1:8">
      <c r="A30" s="1824"/>
      <c r="B30" s="7"/>
      <c r="C30" s="7"/>
      <c r="D30" s="7"/>
      <c r="H30" s="573"/>
    </row>
    <row r="31" spans="1:8">
      <c r="A31" s="1824"/>
      <c r="B31" s="7"/>
      <c r="C31" s="7"/>
      <c r="D31" s="7"/>
      <c r="H31" s="573"/>
    </row>
    <row r="32" spans="1:8">
      <c r="A32" s="1824"/>
      <c r="H32" s="573"/>
    </row>
    <row r="33" spans="1:8">
      <c r="A33" s="1824"/>
      <c r="H33" s="573"/>
    </row>
    <row r="34" spans="1:8">
      <c r="A34" s="1824"/>
      <c r="H34" s="573"/>
    </row>
    <row r="35" spans="1:8">
      <c r="A35" s="1824"/>
      <c r="H35" s="573"/>
    </row>
    <row r="36" spans="1:8">
      <c r="A36" s="1824"/>
      <c r="H36" s="573"/>
    </row>
    <row r="37" spans="1:8">
      <c r="A37" s="1824"/>
      <c r="H37" s="573"/>
    </row>
    <row r="38" spans="1:8">
      <c r="A38" s="1824"/>
      <c r="H38" s="573"/>
    </row>
    <row r="39" spans="1:8">
      <c r="A39" s="1824"/>
      <c r="H39" s="573"/>
    </row>
    <row r="40" spans="1:8">
      <c r="A40" s="1824"/>
      <c r="H40" s="573"/>
    </row>
    <row r="41" spans="1:8">
      <c r="A41" s="1824"/>
      <c r="H41" s="573"/>
    </row>
    <row r="42" spans="1:8">
      <c r="A42" s="1824"/>
      <c r="H42" s="573"/>
    </row>
    <row r="43" spans="1:8">
      <c r="A43" s="1824"/>
      <c r="C43" s="7"/>
      <c r="D43" s="7"/>
      <c r="E43" s="7"/>
      <c r="F43" s="7"/>
      <c r="G43" s="7"/>
      <c r="H43" s="546"/>
    </row>
    <row r="44" spans="1:8">
      <c r="A44" s="1824"/>
      <c r="H44" s="573"/>
    </row>
    <row r="45" spans="1:8">
      <c r="A45" s="1824"/>
      <c r="H45" s="573"/>
    </row>
    <row r="46" spans="1:8">
      <c r="A46" s="1824"/>
      <c r="H46" s="573"/>
    </row>
    <row r="47" spans="1:8" ht="15.75" thickBot="1">
      <c r="A47" s="547"/>
      <c r="B47" s="548"/>
      <c r="C47" s="549"/>
      <c r="D47" s="549"/>
      <c r="E47" s="549"/>
      <c r="F47" s="549"/>
      <c r="G47" s="549"/>
      <c r="H47" s="550"/>
    </row>
    <row r="48" spans="1:8">
      <c r="C48" s="7"/>
      <c r="D48" s="7"/>
      <c r="E48" s="7"/>
      <c r="F48" s="7"/>
      <c r="G48" s="7"/>
      <c r="H48" s="7"/>
    </row>
    <row r="49" spans="1:8">
      <c r="A49" s="1876" t="s">
        <v>4222</v>
      </c>
      <c r="C49" s="7"/>
      <c r="D49" s="7"/>
      <c r="E49" s="7"/>
      <c r="F49" s="7"/>
      <c r="G49" s="7"/>
      <c r="H49" s="7"/>
    </row>
    <row r="50" spans="1:8">
      <c r="A50" s="7" t="s">
        <v>4223</v>
      </c>
      <c r="B50" s="7"/>
      <c r="C50" s="7"/>
      <c r="D50" s="7"/>
      <c r="E50" s="7"/>
      <c r="F50" s="7"/>
      <c r="G50" s="7"/>
      <c r="H50" s="7"/>
    </row>
    <row r="55" spans="1:8">
      <c r="A55" s="44"/>
      <c r="B55" s="44"/>
      <c r="C55" s="44"/>
      <c r="D55" s="44"/>
      <c r="E55" s="44"/>
      <c r="F55" s="44"/>
      <c r="G55" s="44"/>
      <c r="H55" s="44"/>
    </row>
    <row r="56" spans="1:8">
      <c r="A56" s="44"/>
      <c r="B56" s="44"/>
      <c r="C56" s="44"/>
      <c r="D56" s="44"/>
      <c r="E56" s="44"/>
      <c r="F56" s="44"/>
      <c r="G56" s="44"/>
      <c r="H56" s="44"/>
    </row>
    <row r="57" spans="1:8">
      <c r="A57" s="44"/>
      <c r="B57" s="44"/>
      <c r="C57" s="44"/>
      <c r="D57" s="44"/>
      <c r="E57" s="44"/>
      <c r="F57" s="44"/>
      <c r="G57" s="44"/>
      <c r="H57" s="44"/>
    </row>
    <row r="58" spans="1:8">
      <c r="A58" s="11"/>
      <c r="B58" s="11"/>
      <c r="C58" s="11"/>
      <c r="D58" s="11"/>
      <c r="E58" s="11"/>
      <c r="F58" s="11"/>
      <c r="G58" s="11"/>
      <c r="H58" s="11"/>
    </row>
    <row r="59" spans="1:8">
      <c r="A59" s="11"/>
      <c r="B59" s="11"/>
      <c r="C59" s="11"/>
      <c r="D59" s="11"/>
      <c r="E59" s="11"/>
      <c r="F59" s="11"/>
      <c r="G59" s="11"/>
      <c r="H59" s="11"/>
    </row>
    <row r="60" spans="1:8">
      <c r="A60" s="11"/>
      <c r="B60" s="11"/>
      <c r="C60" s="11"/>
      <c r="D60" s="11"/>
      <c r="E60" s="11"/>
      <c r="F60" s="11"/>
      <c r="G60" s="11"/>
      <c r="H60" s="11"/>
    </row>
    <row r="61" spans="1:8">
      <c r="A61" s="11"/>
      <c r="B61" s="11"/>
      <c r="C61" s="11"/>
      <c r="D61" s="11"/>
      <c r="E61" s="11"/>
      <c r="F61" s="11"/>
      <c r="G61" s="11"/>
      <c r="H61" s="11"/>
    </row>
    <row r="62" spans="1:8">
      <c r="A62" s="11"/>
      <c r="B62" s="11"/>
      <c r="C62" s="11"/>
      <c r="D62" s="11"/>
      <c r="E62" s="11"/>
      <c r="F62" s="11"/>
      <c r="G62" s="11"/>
      <c r="H62" s="11"/>
    </row>
    <row r="63" spans="1:8">
      <c r="A63" s="11"/>
      <c r="B63" s="11"/>
      <c r="C63" s="11"/>
      <c r="D63" s="11"/>
      <c r="E63" s="11"/>
      <c r="F63" s="11"/>
      <c r="G63" s="11"/>
      <c r="H63" s="11"/>
    </row>
    <row r="64" spans="1:8">
      <c r="A64" s="11"/>
      <c r="B64" s="11"/>
      <c r="C64" s="11"/>
      <c r="D64" s="11"/>
      <c r="E64" s="11"/>
      <c r="F64" s="11"/>
      <c r="G64" s="11"/>
      <c r="H64" s="11"/>
    </row>
    <row r="65" spans="1:8">
      <c r="A65" s="11"/>
      <c r="B65" s="11"/>
      <c r="C65" s="11"/>
      <c r="D65" s="11"/>
      <c r="E65" s="11"/>
      <c r="F65" s="11"/>
      <c r="G65" s="11"/>
      <c r="H65" s="11"/>
    </row>
    <row r="66" spans="1:8">
      <c r="A66" s="11"/>
      <c r="B66" s="11"/>
      <c r="C66" s="11"/>
      <c r="D66" s="11"/>
      <c r="E66" s="11"/>
      <c r="F66" s="11"/>
      <c r="G66" s="11"/>
      <c r="H66" s="11"/>
    </row>
    <row r="67" spans="1:8">
      <c r="A67" s="11"/>
      <c r="B67" s="11"/>
      <c r="C67" s="11"/>
      <c r="D67" s="11"/>
      <c r="E67" s="11"/>
      <c r="F67" s="11"/>
      <c r="G67" s="11"/>
      <c r="H67" s="11"/>
    </row>
  </sheetData>
  <mergeCells count="1">
    <mergeCell ref="F6:H6"/>
  </mergeCells>
  <phoneticPr fontId="0" type="noConversion"/>
  <printOptions horizontalCentered="1" verticalCentered="1"/>
  <pageMargins left="0.25" right="0.25" top="0.25" bottom="0.25" header="0" footer="0"/>
  <pageSetup scale="87"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8">
    <pageSetUpPr fitToPage="1"/>
  </sheetPr>
  <dimension ref="A1:G67"/>
  <sheetViews>
    <sheetView defaultGridColor="0" colorId="22" zoomScale="85" workbookViewId="0">
      <selection activeCell="K54" sqref="K54"/>
    </sheetView>
  </sheetViews>
  <sheetFormatPr defaultColWidth="9.6640625" defaultRowHeight="15"/>
  <cols>
    <col min="1" max="1" width="4.6640625" style="4" customWidth="1"/>
    <col min="2" max="2" width="30.33203125" style="4" customWidth="1"/>
    <col min="3" max="5" width="12.6640625" style="4" customWidth="1"/>
    <col min="6" max="7" width="15.6640625" style="4" customWidth="1"/>
    <col min="8" max="16384" width="9.6640625" style="4"/>
  </cols>
  <sheetData>
    <row r="1" spans="1:7">
      <c r="A1" s="13" t="s">
        <v>2838</v>
      </c>
      <c r="B1" s="41"/>
      <c r="C1" s="429"/>
      <c r="D1" s="1232" t="s">
        <v>3932</v>
      </c>
      <c r="E1" s="41"/>
      <c r="F1" s="1355" t="s">
        <v>2840</v>
      </c>
      <c r="G1" s="1356" t="s">
        <v>2841</v>
      </c>
    </row>
    <row r="2" spans="1:7">
      <c r="A2" s="47" t="str">
        <f>'Data Sheet'!$C$25</f>
        <v>Orange and Rockland Utilities, Inc</v>
      </c>
      <c r="B2" s="11"/>
      <c r="C2" s="11"/>
      <c r="D2" s="47" t="s">
        <v>683</v>
      </c>
      <c r="E2" s="11"/>
      <c r="F2" s="1864" t="s">
        <v>2842</v>
      </c>
      <c r="G2" s="1357"/>
    </row>
    <row r="3" spans="1:7" ht="15" customHeight="1" thickBot="1">
      <c r="A3" s="72"/>
      <c r="B3" s="73"/>
      <c r="C3" s="73"/>
      <c r="D3" s="72" t="s">
        <v>301</v>
      </c>
      <c r="E3" s="73"/>
      <c r="F3" s="1343" t="str">
        <f>'Data Sheet'!$C$40</f>
        <v>4/30/2014</v>
      </c>
      <c r="G3" s="138" t="str">
        <f>'Data Sheet'!$C$38</f>
        <v>12/31/2013</v>
      </c>
    </row>
    <row r="4" spans="1:7" ht="15" customHeight="1" thickBot="1">
      <c r="A4" s="424" t="s">
        <v>769</v>
      </c>
      <c r="B4" s="425"/>
      <c r="C4" s="401"/>
      <c r="D4" s="401"/>
      <c r="E4" s="401"/>
      <c r="F4" s="401"/>
      <c r="G4" s="1358"/>
    </row>
    <row r="5" spans="1:7">
      <c r="A5" s="47"/>
      <c r="B5" s="11"/>
      <c r="C5" s="11"/>
      <c r="D5" s="11"/>
      <c r="E5" s="11"/>
      <c r="F5" s="11"/>
      <c r="G5" s="48"/>
    </row>
    <row r="6" spans="1:7">
      <c r="A6" s="1847" t="s">
        <v>1550</v>
      </c>
      <c r="B6" s="1848"/>
      <c r="C6" s="1848"/>
      <c r="D6" s="11"/>
      <c r="E6" s="11" t="s">
        <v>1551</v>
      </c>
      <c r="F6" s="11"/>
      <c r="G6" s="48"/>
    </row>
    <row r="7" spans="1:7">
      <c r="A7" s="1847" t="s">
        <v>789</v>
      </c>
      <c r="B7" s="1848"/>
      <c r="C7" s="1848"/>
      <c r="D7" s="11"/>
      <c r="E7" s="11" t="s">
        <v>790</v>
      </c>
      <c r="F7" s="11"/>
      <c r="G7" s="48"/>
    </row>
    <row r="8" spans="1:7">
      <c r="A8" s="1847" t="s">
        <v>791</v>
      </c>
      <c r="B8" s="1848"/>
      <c r="C8" s="1848"/>
      <c r="D8" s="11"/>
      <c r="E8" s="11" t="s">
        <v>792</v>
      </c>
      <c r="F8" s="11"/>
      <c r="G8" s="48"/>
    </row>
    <row r="9" spans="1:7">
      <c r="A9" s="1847" t="s">
        <v>793</v>
      </c>
      <c r="B9" s="1848"/>
      <c r="C9" s="1848"/>
      <c r="D9" s="11"/>
      <c r="E9" s="11" t="s">
        <v>794</v>
      </c>
      <c r="F9" s="11"/>
      <c r="G9" s="48"/>
    </row>
    <row r="10" spans="1:7">
      <c r="A10" s="1847" t="s">
        <v>795</v>
      </c>
      <c r="B10" s="1848"/>
      <c r="C10" s="1848"/>
      <c r="D10" s="11"/>
      <c r="E10" s="11" t="s">
        <v>796</v>
      </c>
      <c r="F10" s="11"/>
      <c r="G10" s="48"/>
    </row>
    <row r="11" spans="1:7">
      <c r="A11" s="1847" t="s">
        <v>797</v>
      </c>
      <c r="B11" s="1848"/>
      <c r="C11" s="1848"/>
      <c r="D11" s="11"/>
      <c r="E11" s="11" t="s">
        <v>798</v>
      </c>
      <c r="F11" s="11"/>
      <c r="G11" s="48"/>
    </row>
    <row r="12" spans="1:7">
      <c r="A12" s="1847" t="s">
        <v>799</v>
      </c>
      <c r="B12" s="1848"/>
      <c r="C12" s="1848"/>
      <c r="D12" s="11"/>
      <c r="E12" s="11" t="s">
        <v>800</v>
      </c>
      <c r="F12" s="11"/>
      <c r="G12" s="48"/>
    </row>
    <row r="13" spans="1:7">
      <c r="A13" s="1847" t="s">
        <v>801</v>
      </c>
      <c r="B13" s="1848"/>
      <c r="C13" s="1848"/>
      <c r="D13" s="11"/>
      <c r="E13" s="11" t="s">
        <v>4015</v>
      </c>
      <c r="F13" s="11"/>
      <c r="G13" s="48"/>
    </row>
    <row r="14" spans="1:7">
      <c r="A14" s="202" t="s">
        <v>4477</v>
      </c>
      <c r="B14" s="44"/>
      <c r="C14" s="44"/>
      <c r="D14" s="11"/>
      <c r="E14" s="11" t="s">
        <v>4478</v>
      </c>
      <c r="F14" s="11"/>
      <c r="G14" s="48"/>
    </row>
    <row r="15" spans="1:7">
      <c r="A15" s="202" t="s">
        <v>4479</v>
      </c>
      <c r="B15" s="44"/>
      <c r="C15" s="44"/>
      <c r="D15" s="11"/>
      <c r="E15" s="11" t="s">
        <v>4480</v>
      </c>
      <c r="F15" s="11"/>
      <c r="G15" s="48"/>
    </row>
    <row r="16" spans="1:7">
      <c r="A16" s="47" t="s">
        <v>4028</v>
      </c>
      <c r="B16" s="11"/>
      <c r="C16" s="11"/>
      <c r="D16" s="11"/>
      <c r="E16" s="11" t="s">
        <v>4029</v>
      </c>
      <c r="F16" s="11"/>
      <c r="G16" s="48"/>
    </row>
    <row r="17" spans="1:7">
      <c r="A17" s="47" t="s">
        <v>4030</v>
      </c>
      <c r="B17" s="11"/>
      <c r="C17" s="11"/>
      <c r="D17" s="11"/>
      <c r="E17" s="11" t="s">
        <v>4031</v>
      </c>
      <c r="F17" s="11"/>
      <c r="G17" s="48"/>
    </row>
    <row r="18" spans="1:7">
      <c r="A18" s="47" t="s">
        <v>4431</v>
      </c>
      <c r="B18" s="11"/>
      <c r="C18" s="11"/>
      <c r="D18" s="11"/>
      <c r="E18" s="11" t="s">
        <v>4432</v>
      </c>
      <c r="F18" s="11"/>
      <c r="G18" s="48"/>
    </row>
    <row r="19" spans="1:7">
      <c r="A19" s="47" t="s">
        <v>4433</v>
      </c>
      <c r="B19" s="11"/>
      <c r="C19" s="11"/>
      <c r="D19" s="11"/>
      <c r="E19" s="11" t="s">
        <v>4434</v>
      </c>
      <c r="F19" s="11"/>
      <c r="G19" s="48"/>
    </row>
    <row r="20" spans="1:7">
      <c r="A20" s="47" t="s">
        <v>4435</v>
      </c>
      <c r="B20" s="11"/>
      <c r="C20" s="11"/>
      <c r="D20" s="11"/>
      <c r="E20" s="11" t="s">
        <v>4436</v>
      </c>
      <c r="F20" s="11"/>
      <c r="G20" s="48"/>
    </row>
    <row r="21" spans="1:7">
      <c r="A21" s="47" t="s">
        <v>4437</v>
      </c>
      <c r="B21" s="11"/>
      <c r="C21" s="11"/>
      <c r="D21" s="11"/>
      <c r="E21" s="11" t="s">
        <v>4438</v>
      </c>
      <c r="F21" s="11"/>
      <c r="G21" s="48"/>
    </row>
    <row r="22" spans="1:7">
      <c r="A22" s="47" t="s">
        <v>4439</v>
      </c>
      <c r="B22" s="11"/>
      <c r="C22" s="11"/>
      <c r="D22" s="11"/>
      <c r="E22" s="11" t="s">
        <v>794</v>
      </c>
      <c r="F22" s="11"/>
      <c r="G22" s="48"/>
    </row>
    <row r="23" spans="1:7">
      <c r="A23" s="47" t="s">
        <v>4440</v>
      </c>
      <c r="B23" s="11"/>
      <c r="C23" s="11"/>
      <c r="D23" s="11"/>
      <c r="E23" s="11" t="s">
        <v>4441</v>
      </c>
      <c r="F23" s="11"/>
      <c r="G23" s="48"/>
    </row>
    <row r="24" spans="1:7">
      <c r="A24" s="47" t="s">
        <v>4442</v>
      </c>
      <c r="B24" s="11"/>
      <c r="C24" s="11"/>
      <c r="D24" s="11"/>
      <c r="E24" s="11" t="s">
        <v>4443</v>
      </c>
      <c r="F24" s="11"/>
      <c r="G24" s="48"/>
    </row>
    <row r="25" spans="1:7">
      <c r="A25" s="47" t="s">
        <v>973</v>
      </c>
      <c r="B25" s="11"/>
      <c r="C25" s="11"/>
      <c r="D25" s="11"/>
      <c r="E25" s="11" t="s">
        <v>974</v>
      </c>
      <c r="F25" s="11"/>
      <c r="G25" s="48"/>
    </row>
    <row r="26" spans="1:7">
      <c r="A26" s="47" t="s">
        <v>975</v>
      </c>
      <c r="B26" s="11"/>
      <c r="C26" s="11"/>
      <c r="D26" s="11"/>
      <c r="E26" s="11" t="s">
        <v>976</v>
      </c>
      <c r="F26" s="11"/>
      <c r="G26" s="48"/>
    </row>
    <row r="27" spans="1:7">
      <c r="A27" s="47" t="s">
        <v>977</v>
      </c>
      <c r="B27" s="11"/>
      <c r="C27" s="11"/>
      <c r="D27" s="11"/>
      <c r="E27" s="11" t="s">
        <v>3020</v>
      </c>
      <c r="F27" s="11"/>
      <c r="G27" s="48"/>
    </row>
    <row r="28" spans="1:7">
      <c r="A28" s="47" t="s">
        <v>3021</v>
      </c>
      <c r="B28" s="11"/>
      <c r="C28" s="11"/>
      <c r="D28" s="11"/>
      <c r="E28" s="11" t="s">
        <v>3022</v>
      </c>
      <c r="F28" s="11"/>
      <c r="G28" s="48"/>
    </row>
    <row r="29" spans="1:7">
      <c r="A29" s="47" t="s">
        <v>3023</v>
      </c>
      <c r="B29" s="11"/>
      <c r="C29" s="11"/>
      <c r="D29" s="11"/>
      <c r="E29" s="11" t="s">
        <v>3024</v>
      </c>
      <c r="F29" s="11"/>
      <c r="G29" s="48"/>
    </row>
    <row r="30" spans="1:7">
      <c r="A30" s="47" t="s">
        <v>3025</v>
      </c>
      <c r="B30" s="11"/>
      <c r="C30" s="11"/>
      <c r="D30" s="11"/>
      <c r="E30" s="11" t="s">
        <v>1735</v>
      </c>
      <c r="F30" s="11"/>
      <c r="G30" s="48"/>
    </row>
    <row r="31" spans="1:7">
      <c r="A31" s="47" t="s">
        <v>1736</v>
      </c>
      <c r="B31" s="11"/>
      <c r="C31" s="11"/>
      <c r="D31" s="11"/>
      <c r="E31" s="11" t="s">
        <v>1737</v>
      </c>
      <c r="F31" s="11"/>
      <c r="G31" s="48"/>
    </row>
    <row r="32" spans="1:7">
      <c r="A32" s="47" t="s">
        <v>4365</v>
      </c>
      <c r="B32" s="11"/>
      <c r="C32" s="11"/>
      <c r="D32" s="11"/>
      <c r="E32" s="11" t="s">
        <v>4366</v>
      </c>
      <c r="F32" s="11"/>
      <c r="G32" s="48"/>
    </row>
    <row r="33" spans="1:7">
      <c r="A33" s="47" t="s">
        <v>3442</v>
      </c>
      <c r="B33" s="11"/>
      <c r="C33" s="11"/>
      <c r="D33" s="11"/>
      <c r="E33" s="11" t="s">
        <v>3443</v>
      </c>
      <c r="F33" s="11"/>
      <c r="G33" s="48"/>
    </row>
    <row r="34" spans="1:7">
      <c r="A34" s="47" t="s">
        <v>3444</v>
      </c>
      <c r="B34" s="11"/>
      <c r="C34" s="11"/>
      <c r="D34" s="11"/>
      <c r="E34" s="11" t="s">
        <v>3022</v>
      </c>
      <c r="F34" s="11"/>
      <c r="G34" s="48"/>
    </row>
    <row r="35" spans="1:7">
      <c r="A35" s="47" t="s">
        <v>3445</v>
      </c>
      <c r="B35" s="11"/>
      <c r="C35" s="11"/>
      <c r="D35" s="11"/>
      <c r="E35" s="11" t="s">
        <v>3446</v>
      </c>
      <c r="F35" s="11"/>
      <c r="G35" s="48"/>
    </row>
    <row r="36" spans="1:7">
      <c r="A36" s="47" t="s">
        <v>3447</v>
      </c>
      <c r="B36" s="11"/>
      <c r="C36" s="11"/>
      <c r="D36" s="11"/>
      <c r="E36" s="11" t="s">
        <v>3448</v>
      </c>
      <c r="F36" s="11"/>
      <c r="G36" s="48"/>
    </row>
    <row r="37" spans="1:7">
      <c r="A37" s="47" t="s">
        <v>3449</v>
      </c>
      <c r="B37" s="11"/>
      <c r="C37" s="11"/>
      <c r="D37" s="11"/>
      <c r="E37" s="11" t="s">
        <v>4640</v>
      </c>
      <c r="F37" s="11"/>
      <c r="G37" s="48"/>
    </row>
    <row r="38" spans="1:7">
      <c r="A38" s="47" t="s">
        <v>4641</v>
      </c>
      <c r="B38" s="11"/>
      <c r="C38" s="11"/>
      <c r="D38" s="11"/>
      <c r="E38" s="11" t="s">
        <v>4642</v>
      </c>
      <c r="F38" s="11"/>
      <c r="G38" s="48"/>
    </row>
    <row r="39" spans="1:7">
      <c r="A39" s="47" t="s">
        <v>3393</v>
      </c>
      <c r="B39" s="11"/>
      <c r="C39" s="11"/>
      <c r="D39" s="11"/>
      <c r="E39" s="11" t="s">
        <v>3394</v>
      </c>
      <c r="F39" s="11"/>
      <c r="G39" s="48"/>
    </row>
    <row r="40" spans="1:7">
      <c r="A40" s="47" t="s">
        <v>4032</v>
      </c>
      <c r="B40" s="11"/>
      <c r="C40" s="11"/>
      <c r="D40" s="11"/>
      <c r="E40" s="11" t="s">
        <v>4033</v>
      </c>
      <c r="F40" s="11"/>
      <c r="G40" s="48"/>
    </row>
    <row r="41" spans="1:7">
      <c r="A41" s="47" t="s">
        <v>4034</v>
      </c>
      <c r="B41" s="11"/>
      <c r="C41" s="11"/>
      <c r="D41" s="11"/>
      <c r="E41" s="11" t="s">
        <v>2800</v>
      </c>
      <c r="F41" s="11"/>
      <c r="G41" s="48"/>
    </row>
    <row r="42" spans="1:7">
      <c r="A42" s="47" t="s">
        <v>1548</v>
      </c>
      <c r="B42" s="11"/>
      <c r="C42" s="11"/>
      <c r="D42" s="11"/>
      <c r="E42" s="11" t="s">
        <v>2849</v>
      </c>
      <c r="F42" s="11"/>
      <c r="G42" s="48"/>
    </row>
    <row r="43" spans="1:7">
      <c r="A43" s="47" t="s">
        <v>2850</v>
      </c>
      <c r="B43" s="11"/>
      <c r="C43" s="11"/>
      <c r="D43" s="11"/>
      <c r="E43" s="11" t="s">
        <v>794</v>
      </c>
      <c r="F43" s="11"/>
      <c r="G43" s="48"/>
    </row>
    <row r="44" spans="1:7">
      <c r="A44" s="47" t="s">
        <v>2851</v>
      </c>
      <c r="B44" s="11"/>
      <c r="C44" s="11"/>
      <c r="D44" s="11"/>
      <c r="E44" s="11" t="s">
        <v>3008</v>
      </c>
      <c r="F44" s="11"/>
      <c r="G44" s="48"/>
    </row>
    <row r="45" spans="1:7">
      <c r="A45" s="47" t="s">
        <v>3009</v>
      </c>
      <c r="B45" s="11"/>
      <c r="C45" s="11"/>
      <c r="D45" s="11"/>
      <c r="E45" s="11" t="s">
        <v>3010</v>
      </c>
      <c r="F45" s="11"/>
      <c r="G45" s="48"/>
    </row>
    <row r="46" spans="1:7">
      <c r="A46" s="47" t="s">
        <v>3011</v>
      </c>
      <c r="B46" s="11"/>
      <c r="C46" s="11"/>
      <c r="D46" s="11"/>
      <c r="E46" s="11" t="s">
        <v>1844</v>
      </c>
      <c r="F46" s="11"/>
      <c r="G46" s="48"/>
    </row>
    <row r="47" spans="1:7">
      <c r="A47" s="47" t="s">
        <v>1845</v>
      </c>
      <c r="B47" s="11"/>
      <c r="C47" s="11"/>
      <c r="D47" s="11"/>
      <c r="E47" s="11" t="s">
        <v>1846</v>
      </c>
      <c r="F47" s="11"/>
      <c r="G47" s="48"/>
    </row>
    <row r="48" spans="1:7">
      <c r="A48" s="47" t="s">
        <v>1847</v>
      </c>
      <c r="B48" s="11"/>
      <c r="C48" s="11"/>
      <c r="D48" s="11"/>
      <c r="E48" s="11" t="s">
        <v>4286</v>
      </c>
      <c r="F48" s="11"/>
      <c r="G48" s="48"/>
    </row>
    <row r="49" spans="1:7">
      <c r="A49" s="47"/>
      <c r="B49" s="11"/>
      <c r="C49" s="11"/>
      <c r="D49" s="11"/>
      <c r="E49" s="11" t="s">
        <v>4287</v>
      </c>
      <c r="F49" s="11"/>
      <c r="G49" s="48"/>
    </row>
    <row r="50" spans="1:7" ht="15.75" thickBot="1">
      <c r="A50" s="47"/>
      <c r="B50" s="11"/>
      <c r="C50" s="11"/>
      <c r="D50" s="11"/>
      <c r="E50" s="11"/>
      <c r="F50" s="11"/>
      <c r="G50" s="48"/>
    </row>
    <row r="51" spans="1:7" ht="15.75" thickBot="1">
      <c r="A51" s="1909"/>
      <c r="B51" s="457"/>
      <c r="C51" s="1910" t="s">
        <v>2007</v>
      </c>
      <c r="D51" s="1910"/>
      <c r="E51" s="1358"/>
      <c r="F51" s="457"/>
      <c r="G51" s="263"/>
    </row>
    <row r="52" spans="1:7">
      <c r="A52" s="265"/>
      <c r="B52" s="1867"/>
      <c r="C52" s="1867"/>
      <c r="D52" s="1867"/>
      <c r="E52" s="1867"/>
      <c r="F52" s="1867" t="s">
        <v>2602</v>
      </c>
      <c r="G52" s="1867"/>
    </row>
    <row r="53" spans="1:7">
      <c r="A53" s="265" t="s">
        <v>4231</v>
      </c>
      <c r="B53" s="1867" t="s">
        <v>4288</v>
      </c>
      <c r="C53" s="1867" t="s">
        <v>2606</v>
      </c>
      <c r="D53" s="1867" t="s">
        <v>511</v>
      </c>
      <c r="E53" s="1867" t="s">
        <v>512</v>
      </c>
      <c r="F53" s="1867" t="s">
        <v>4289</v>
      </c>
      <c r="G53" s="1867" t="s">
        <v>4290</v>
      </c>
    </row>
    <row r="54" spans="1:7">
      <c r="A54" s="265" t="s">
        <v>4234</v>
      </c>
      <c r="B54" s="432"/>
      <c r="C54" s="48"/>
      <c r="D54" s="48"/>
      <c r="E54" s="1867"/>
      <c r="F54" s="1867" t="s">
        <v>1296</v>
      </c>
      <c r="G54" s="1867" t="s">
        <v>4396</v>
      </c>
    </row>
    <row r="55" spans="1:7" ht="15.75" thickBot="1">
      <c r="A55" s="1908"/>
      <c r="B55" s="286" t="s">
        <v>74</v>
      </c>
      <c r="C55" s="286" t="s">
        <v>2140</v>
      </c>
      <c r="D55" s="286" t="s">
        <v>2141</v>
      </c>
      <c r="E55" s="286" t="s">
        <v>2142</v>
      </c>
      <c r="F55" s="286" t="s">
        <v>4070</v>
      </c>
      <c r="G55" s="286" t="s">
        <v>4071</v>
      </c>
    </row>
    <row r="56" spans="1:7">
      <c r="A56" s="1906">
        <v>1</v>
      </c>
      <c r="B56" s="51" t="s">
        <v>4291</v>
      </c>
      <c r="C56" s="212"/>
      <c r="D56" s="212"/>
      <c r="E56" s="212"/>
      <c r="F56" s="212"/>
      <c r="G56" s="212"/>
    </row>
    <row r="57" spans="1:7">
      <c r="A57" s="1906">
        <v>2</v>
      </c>
      <c r="B57" s="51" t="s">
        <v>4292</v>
      </c>
      <c r="C57" s="212"/>
      <c r="D57" s="212"/>
      <c r="E57" s="212"/>
      <c r="F57" s="212"/>
      <c r="G57" s="212"/>
    </row>
    <row r="58" spans="1:7">
      <c r="A58" s="1687">
        <v>3</v>
      </c>
      <c r="B58" s="51" t="s">
        <v>4293</v>
      </c>
      <c r="C58" s="212"/>
      <c r="D58" s="212"/>
      <c r="E58" s="212"/>
      <c r="F58" s="212"/>
      <c r="G58" s="212"/>
    </row>
    <row r="59" spans="1:7">
      <c r="A59" s="1687">
        <v>4</v>
      </c>
      <c r="B59" s="51" t="s">
        <v>4294</v>
      </c>
      <c r="C59" s="212"/>
      <c r="D59" s="212"/>
      <c r="E59" s="212"/>
      <c r="F59" s="212"/>
      <c r="G59" s="212"/>
    </row>
    <row r="60" spans="1:7">
      <c r="A60" s="1687">
        <v>5</v>
      </c>
      <c r="B60" s="51" t="s">
        <v>4295</v>
      </c>
      <c r="C60" s="212"/>
      <c r="D60" s="212"/>
      <c r="E60" s="212"/>
      <c r="F60" s="212"/>
      <c r="G60" s="212"/>
    </row>
    <row r="61" spans="1:7">
      <c r="A61" s="1687">
        <v>6</v>
      </c>
      <c r="B61" s="51" t="s">
        <v>3126</v>
      </c>
      <c r="C61" s="212"/>
      <c r="D61" s="212"/>
      <c r="E61" s="212"/>
      <c r="F61" s="212"/>
      <c r="G61" s="212"/>
    </row>
    <row r="62" spans="1:7">
      <c r="A62" s="1687">
        <v>7</v>
      </c>
      <c r="B62" s="51" t="s">
        <v>1397</v>
      </c>
      <c r="C62" s="212"/>
      <c r="D62" s="212"/>
      <c r="E62" s="212"/>
      <c r="F62" s="212"/>
      <c r="G62" s="212"/>
    </row>
    <row r="63" spans="1:7">
      <c r="A63" s="1687">
        <v>8</v>
      </c>
      <c r="B63" s="51" t="s">
        <v>3543</v>
      </c>
      <c r="C63" s="212">
        <f>SUM(C56:C62)</f>
        <v>0</v>
      </c>
      <c r="D63" s="212">
        <f>SUM(D56:D62)</f>
        <v>0</v>
      </c>
      <c r="E63" s="212">
        <f>SUM(E56:E62)</f>
        <v>0</v>
      </c>
      <c r="F63" s="212">
        <f>SUM(F56:F62)</f>
        <v>0</v>
      </c>
      <c r="G63" s="212">
        <f>SUM(G56:G62)</f>
        <v>0</v>
      </c>
    </row>
    <row r="64" spans="1:7" ht="15.75" thickBot="1">
      <c r="A64" s="1908">
        <v>9</v>
      </c>
      <c r="B64" s="74" t="s">
        <v>3544</v>
      </c>
      <c r="C64" s="234"/>
      <c r="D64" s="234"/>
      <c r="E64" s="234"/>
      <c r="F64" s="234"/>
      <c r="G64" s="234"/>
    </row>
    <row r="65" spans="1:7">
      <c r="A65" s="533"/>
      <c r="B65" s="533"/>
      <c r="C65" s="562"/>
      <c r="D65" s="562"/>
      <c r="E65" s="562"/>
      <c r="F65" s="562"/>
      <c r="G65" s="562"/>
    </row>
    <row r="66" spans="1:7" ht="15.75">
      <c r="A66" s="75" t="s">
        <v>1315</v>
      </c>
    </row>
    <row r="67" spans="1:7">
      <c r="A67" s="44" t="s">
        <v>3545</v>
      </c>
      <c r="B67" s="44"/>
      <c r="C67" s="44"/>
      <c r="D67" s="44"/>
      <c r="E67" s="44"/>
      <c r="F67" s="44"/>
      <c r="G67" s="44"/>
    </row>
  </sheetData>
  <phoneticPr fontId="0" type="noConversion"/>
  <printOptions horizontalCentered="1" verticalCentered="1"/>
  <pageMargins left="0.5" right="0.5" top="0" bottom="0" header="0.25" footer="0.25"/>
  <pageSetup scale="75"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79">
    <pageSetUpPr fitToPage="1"/>
  </sheetPr>
  <dimension ref="A1:F63"/>
  <sheetViews>
    <sheetView defaultGridColor="0" colorId="22" zoomScale="85" workbookViewId="0">
      <selection activeCell="K54" sqref="K54"/>
    </sheetView>
  </sheetViews>
  <sheetFormatPr defaultColWidth="9.6640625" defaultRowHeight="15"/>
  <cols>
    <col min="1" max="1" width="4.6640625" style="4" customWidth="1"/>
    <col min="2" max="2" width="30.6640625" style="4" customWidth="1"/>
    <col min="3" max="4" width="14.6640625" style="4" customWidth="1"/>
    <col min="5" max="6" width="18.6640625" style="4" customWidth="1"/>
    <col min="7" max="16384" width="9.6640625" style="4"/>
  </cols>
  <sheetData>
    <row r="1" spans="1:6">
      <c r="A1" s="13" t="s">
        <v>2838</v>
      </c>
      <c r="B1" s="41"/>
      <c r="C1" s="1232" t="s">
        <v>3932</v>
      </c>
      <c r="D1" s="429"/>
      <c r="E1" s="1355" t="s">
        <v>2840</v>
      </c>
      <c r="F1" s="1356" t="s">
        <v>2841</v>
      </c>
    </row>
    <row r="2" spans="1:6">
      <c r="A2" s="47" t="str">
        <f>'Data Sheet'!$C$25</f>
        <v>Orange and Rockland Utilities, Inc</v>
      </c>
      <c r="B2" s="11"/>
      <c r="C2" s="47" t="s">
        <v>683</v>
      </c>
      <c r="D2" s="11"/>
      <c r="E2" s="1864" t="s">
        <v>2842</v>
      </c>
      <c r="F2" s="1357"/>
    </row>
    <row r="3" spans="1:6" ht="15" customHeight="1" thickBot="1">
      <c r="A3" s="72"/>
      <c r="B3" s="73"/>
      <c r="C3" s="72" t="s">
        <v>301</v>
      </c>
      <c r="D3" s="73"/>
      <c r="E3" s="1343" t="str">
        <f>'Data Sheet'!$C$40</f>
        <v>4/30/2014</v>
      </c>
      <c r="F3" s="138" t="str">
        <f>'Data Sheet'!$C$38</f>
        <v>12/31/2013</v>
      </c>
    </row>
    <row r="4" spans="1:6" ht="15" customHeight="1" thickBot="1">
      <c r="A4" s="424" t="s">
        <v>3546</v>
      </c>
      <c r="B4" s="425"/>
      <c r="C4" s="401"/>
      <c r="D4" s="401"/>
      <c r="E4" s="401"/>
      <c r="F4" s="1358"/>
    </row>
    <row r="5" spans="1:6">
      <c r="A5" s="47"/>
      <c r="B5" s="11"/>
      <c r="C5" s="11"/>
      <c r="D5" s="11"/>
      <c r="E5" s="11"/>
      <c r="F5" s="48"/>
    </row>
    <row r="6" spans="1:6">
      <c r="A6" s="47" t="s">
        <v>3547</v>
      </c>
      <c r="B6" s="11"/>
      <c r="C6" s="11"/>
      <c r="D6" s="11" t="s">
        <v>3548</v>
      </c>
      <c r="E6" s="11"/>
      <c r="F6" s="48"/>
    </row>
    <row r="7" spans="1:6">
      <c r="A7" s="47" t="s">
        <v>3549</v>
      </c>
      <c r="B7" s="11"/>
      <c r="C7" s="11"/>
      <c r="D7" s="11" t="s">
        <v>3550</v>
      </c>
      <c r="E7" s="11"/>
      <c r="F7" s="48"/>
    </row>
    <row r="8" spans="1:6">
      <c r="A8" s="47" t="s">
        <v>3551</v>
      </c>
      <c r="B8" s="11"/>
      <c r="C8" s="11"/>
      <c r="D8" s="11" t="s">
        <v>1840</v>
      </c>
      <c r="E8" s="11"/>
      <c r="F8" s="48"/>
    </row>
    <row r="9" spans="1:6">
      <c r="A9" s="47" t="s">
        <v>1841</v>
      </c>
      <c r="B9" s="11"/>
      <c r="C9" s="11"/>
      <c r="D9" s="11" t="s">
        <v>1842</v>
      </c>
      <c r="E9" s="11"/>
      <c r="F9" s="48"/>
    </row>
    <row r="10" spans="1:6">
      <c r="A10" s="47" t="s">
        <v>1843</v>
      </c>
      <c r="B10" s="11"/>
      <c r="C10" s="11"/>
      <c r="D10" s="11" t="s">
        <v>155</v>
      </c>
      <c r="E10" s="11"/>
      <c r="F10" s="48"/>
    </row>
    <row r="11" spans="1:6">
      <c r="A11" s="47" t="s">
        <v>156</v>
      </c>
      <c r="B11" s="11"/>
      <c r="C11" s="11"/>
      <c r="D11" s="11" t="s">
        <v>157</v>
      </c>
      <c r="E11" s="11"/>
      <c r="F11" s="48"/>
    </row>
    <row r="12" spans="1:6">
      <c r="A12" s="47" t="s">
        <v>158</v>
      </c>
      <c r="B12" s="11"/>
      <c r="C12" s="11"/>
      <c r="D12" s="11" t="s">
        <v>159</v>
      </c>
      <c r="E12" s="11"/>
      <c r="F12" s="48"/>
    </row>
    <row r="13" spans="1:6">
      <c r="A13" s="47" t="s">
        <v>160</v>
      </c>
      <c r="B13" s="11"/>
      <c r="C13" s="11"/>
      <c r="D13" s="11" t="s">
        <v>161</v>
      </c>
      <c r="E13" s="11"/>
      <c r="F13" s="48"/>
    </row>
    <row r="14" spans="1:6">
      <c r="A14" s="47" t="s">
        <v>162</v>
      </c>
      <c r="B14" s="11"/>
      <c r="C14" s="11"/>
      <c r="D14" s="11" t="s">
        <v>163</v>
      </c>
      <c r="E14" s="11"/>
      <c r="F14" s="48"/>
    </row>
    <row r="15" spans="1:6">
      <c r="A15" s="47" t="s">
        <v>164</v>
      </c>
      <c r="B15" s="11"/>
      <c r="C15" s="11"/>
      <c r="D15" s="11" t="s">
        <v>165</v>
      </c>
      <c r="E15" s="11"/>
      <c r="F15" s="48"/>
    </row>
    <row r="16" spans="1:6">
      <c r="A16" s="47" t="s">
        <v>166</v>
      </c>
      <c r="B16" s="11"/>
      <c r="C16" s="11"/>
      <c r="D16" s="11" t="s">
        <v>167</v>
      </c>
      <c r="E16" s="11"/>
      <c r="F16" s="48"/>
    </row>
    <row r="17" spans="1:6">
      <c r="A17" s="47" t="s">
        <v>168</v>
      </c>
      <c r="B17" s="11"/>
      <c r="C17" s="11"/>
      <c r="D17" s="11" t="s">
        <v>169</v>
      </c>
      <c r="E17" s="11"/>
      <c r="F17" s="48"/>
    </row>
    <row r="18" spans="1:6">
      <c r="A18" s="47" t="s">
        <v>170</v>
      </c>
      <c r="B18" s="11"/>
      <c r="C18" s="11"/>
      <c r="D18" s="11" t="s">
        <v>171</v>
      </c>
      <c r="E18" s="11"/>
      <c r="F18" s="48"/>
    </row>
    <row r="19" spans="1:6">
      <c r="A19" s="47" t="s">
        <v>172</v>
      </c>
      <c r="B19" s="11"/>
      <c r="C19" s="11"/>
      <c r="D19" s="11" t="s">
        <v>173</v>
      </c>
      <c r="E19" s="11"/>
      <c r="F19" s="48"/>
    </row>
    <row r="20" spans="1:6">
      <c r="A20" s="47" t="s">
        <v>174</v>
      </c>
      <c r="B20" s="11"/>
      <c r="C20" s="11"/>
      <c r="D20" s="11" t="s">
        <v>1627</v>
      </c>
      <c r="E20" s="11"/>
      <c r="F20" s="48"/>
    </row>
    <row r="21" spans="1:6">
      <c r="A21" s="47" t="s">
        <v>310</v>
      </c>
      <c r="B21" s="11"/>
      <c r="C21" s="11"/>
      <c r="D21" s="11" t="s">
        <v>311</v>
      </c>
      <c r="E21" s="11"/>
      <c r="F21" s="48"/>
    </row>
    <row r="22" spans="1:6">
      <c r="A22" s="47" t="s">
        <v>312</v>
      </c>
      <c r="B22" s="11"/>
      <c r="C22" s="11"/>
      <c r="D22" s="11" t="s">
        <v>313</v>
      </c>
      <c r="E22" s="11"/>
      <c r="F22" s="48"/>
    </row>
    <row r="23" spans="1:6" ht="15.75" thickBot="1">
      <c r="A23" s="47"/>
      <c r="B23" s="11"/>
      <c r="C23" s="11"/>
      <c r="D23" s="11"/>
      <c r="E23" s="11"/>
      <c r="F23" s="48"/>
    </row>
    <row r="24" spans="1:6">
      <c r="A24" s="1356" t="s">
        <v>4231</v>
      </c>
      <c r="B24" s="262" t="s">
        <v>314</v>
      </c>
      <c r="C24" s="262"/>
      <c r="D24" s="263"/>
      <c r="E24" s="457" t="s">
        <v>3045</v>
      </c>
      <c r="F24" s="457" t="s">
        <v>315</v>
      </c>
    </row>
    <row r="25" spans="1:6" ht="15.75" thickBot="1">
      <c r="A25" s="266" t="s">
        <v>4234</v>
      </c>
      <c r="B25" s="401" t="s">
        <v>74</v>
      </c>
      <c r="C25" s="401"/>
      <c r="D25" s="402"/>
      <c r="E25" s="286" t="s">
        <v>2140</v>
      </c>
      <c r="F25" s="286" t="s">
        <v>2141</v>
      </c>
    </row>
    <row r="26" spans="1:6">
      <c r="A26" s="1906">
        <v>1</v>
      </c>
      <c r="B26" s="52" t="s">
        <v>316</v>
      </c>
      <c r="C26" s="52"/>
      <c r="D26" s="51"/>
      <c r="E26" s="212"/>
      <c r="F26" s="212"/>
    </row>
    <row r="27" spans="1:6">
      <c r="A27" s="1907">
        <v>2</v>
      </c>
      <c r="B27" s="11" t="s">
        <v>4466</v>
      </c>
      <c r="C27" s="11"/>
      <c r="D27" s="48"/>
      <c r="E27" s="204"/>
      <c r="F27" s="204"/>
    </row>
    <row r="28" spans="1:6">
      <c r="A28" s="1906"/>
      <c r="B28" s="52" t="s">
        <v>4467</v>
      </c>
      <c r="C28" s="52"/>
      <c r="D28" s="51"/>
      <c r="E28" s="212"/>
      <c r="F28" s="212"/>
    </row>
    <row r="29" spans="1:6">
      <c r="A29" s="1687">
        <v>3</v>
      </c>
      <c r="B29" s="52" t="s">
        <v>4468</v>
      </c>
      <c r="C29" s="52"/>
      <c r="D29" s="51"/>
      <c r="E29" s="212"/>
      <c r="F29" s="212"/>
    </row>
    <row r="30" spans="1:6">
      <c r="A30" s="1687">
        <v>4</v>
      </c>
      <c r="B30" s="52" t="s">
        <v>4469</v>
      </c>
      <c r="C30" s="52"/>
      <c r="D30" s="51"/>
      <c r="E30" s="212"/>
      <c r="F30" s="212"/>
    </row>
    <row r="31" spans="1:6">
      <c r="A31" s="1687">
        <v>5</v>
      </c>
      <c r="B31" s="52" t="s">
        <v>4470</v>
      </c>
      <c r="C31" s="52"/>
      <c r="D31" s="51"/>
      <c r="E31" s="212"/>
      <c r="F31" s="212"/>
    </row>
    <row r="32" spans="1:6">
      <c r="A32" s="1687">
        <v>6</v>
      </c>
      <c r="B32" s="52" t="s">
        <v>4471</v>
      </c>
      <c r="C32" s="52"/>
      <c r="D32" s="51"/>
      <c r="E32" s="212"/>
      <c r="F32" s="212"/>
    </row>
    <row r="33" spans="1:6">
      <c r="A33" s="1687">
        <v>7</v>
      </c>
      <c r="B33" s="52" t="s">
        <v>4472</v>
      </c>
      <c r="C33" s="52"/>
      <c r="D33" s="51"/>
      <c r="E33" s="212"/>
      <c r="F33" s="212"/>
    </row>
    <row r="34" spans="1:6">
      <c r="A34" s="1687">
        <v>8</v>
      </c>
      <c r="B34" s="52" t="s">
        <v>4473</v>
      </c>
      <c r="C34" s="52"/>
      <c r="D34" s="51"/>
      <c r="E34" s="212"/>
      <c r="F34" s="212"/>
    </row>
    <row r="35" spans="1:6">
      <c r="A35" s="1687">
        <v>9</v>
      </c>
      <c r="B35" s="52" t="s">
        <v>4474</v>
      </c>
      <c r="C35" s="52"/>
      <c r="D35" s="51"/>
      <c r="E35" s="212"/>
      <c r="F35" s="212"/>
    </row>
    <row r="36" spans="1:6">
      <c r="A36" s="1687">
        <v>10</v>
      </c>
      <c r="B36" s="52" t="s">
        <v>4481</v>
      </c>
      <c r="C36" s="52"/>
      <c r="D36" s="51"/>
      <c r="E36" s="212"/>
      <c r="F36" s="212"/>
    </row>
    <row r="37" spans="1:6">
      <c r="A37" s="1687">
        <v>11</v>
      </c>
      <c r="B37" s="52" t="s">
        <v>1235</v>
      </c>
      <c r="C37" s="52"/>
      <c r="D37" s="51"/>
      <c r="E37" s="212">
        <f>SUM(E26:E36)</f>
        <v>0</v>
      </c>
      <c r="F37" s="212">
        <f>SUM(F26:F36)</f>
        <v>0</v>
      </c>
    </row>
    <row r="38" spans="1:6">
      <c r="A38" s="1357"/>
      <c r="B38" s="11"/>
      <c r="C38" s="11"/>
      <c r="D38" s="48"/>
      <c r="E38" s="48"/>
      <c r="F38" s="48"/>
    </row>
    <row r="39" spans="1:6">
      <c r="A39" s="1357"/>
      <c r="B39" s="11"/>
      <c r="C39" s="11"/>
      <c r="D39" s="48"/>
      <c r="E39" s="48"/>
      <c r="F39" s="48"/>
    </row>
    <row r="40" spans="1:6">
      <c r="A40" s="1357"/>
      <c r="B40" s="11"/>
      <c r="C40" s="11"/>
      <c r="D40" s="48"/>
      <c r="E40" s="48"/>
      <c r="F40" s="48"/>
    </row>
    <row r="41" spans="1:6">
      <c r="A41" s="1357"/>
      <c r="B41" s="11"/>
      <c r="C41" s="11"/>
      <c r="D41" s="48"/>
      <c r="E41" s="48"/>
      <c r="F41" s="48"/>
    </row>
    <row r="42" spans="1:6">
      <c r="A42" s="1357"/>
      <c r="B42" s="11"/>
      <c r="C42" s="11"/>
      <c r="D42" s="48"/>
      <c r="E42" s="48"/>
      <c r="F42" s="48"/>
    </row>
    <row r="43" spans="1:6">
      <c r="A43" s="1357"/>
      <c r="B43" s="11"/>
      <c r="C43" s="11"/>
      <c r="D43" s="48"/>
      <c r="E43" s="48"/>
      <c r="F43" s="48"/>
    </row>
    <row r="44" spans="1:6">
      <c r="A44" s="1357"/>
      <c r="B44" s="11"/>
      <c r="C44" s="11"/>
      <c r="D44" s="48"/>
      <c r="E44" s="48"/>
      <c r="F44" s="48"/>
    </row>
    <row r="45" spans="1:6">
      <c r="A45" s="1357"/>
      <c r="B45" s="11"/>
      <c r="C45" s="11"/>
      <c r="D45" s="48"/>
      <c r="E45" s="48"/>
      <c r="F45" s="48"/>
    </row>
    <row r="46" spans="1:6">
      <c r="A46" s="1357"/>
      <c r="B46" s="11"/>
      <c r="C46" s="11"/>
      <c r="D46" s="48"/>
      <c r="E46" s="48"/>
      <c r="F46" s="48"/>
    </row>
    <row r="47" spans="1:6">
      <c r="A47" s="1357"/>
      <c r="B47" s="11"/>
      <c r="C47" s="11"/>
      <c r="D47" s="48"/>
      <c r="E47" s="48"/>
      <c r="F47" s="48"/>
    </row>
    <row r="48" spans="1:6">
      <c r="A48" s="1357"/>
      <c r="B48" s="11"/>
      <c r="C48" s="11"/>
      <c r="D48" s="48"/>
      <c r="E48" s="48"/>
      <c r="F48" s="48"/>
    </row>
    <row r="49" spans="1:6">
      <c r="A49" s="1357"/>
      <c r="B49" s="11"/>
      <c r="C49" s="11"/>
      <c r="D49" s="48"/>
      <c r="E49" s="48"/>
      <c r="F49" s="48"/>
    </row>
    <row r="50" spans="1:6">
      <c r="A50" s="1357"/>
      <c r="B50" s="11"/>
      <c r="C50" s="11"/>
      <c r="D50" s="48"/>
      <c r="E50" s="48"/>
      <c r="F50" s="48"/>
    </row>
    <row r="51" spans="1:6">
      <c r="A51" s="1357"/>
      <c r="B51" s="11"/>
      <c r="C51" s="11"/>
      <c r="D51" s="48"/>
      <c r="E51" s="48"/>
      <c r="F51" s="48"/>
    </row>
    <row r="52" spans="1:6">
      <c r="A52" s="1357"/>
      <c r="B52" s="11"/>
      <c r="C52" s="11"/>
      <c r="D52" s="48"/>
      <c r="E52" s="48"/>
      <c r="F52" s="48"/>
    </row>
    <row r="53" spans="1:6">
      <c r="A53" s="1357"/>
      <c r="B53" s="11"/>
      <c r="C53" s="11"/>
      <c r="D53" s="48"/>
      <c r="E53" s="48"/>
      <c r="F53" s="48"/>
    </row>
    <row r="54" spans="1:6">
      <c r="A54" s="1357"/>
      <c r="B54" s="11"/>
      <c r="C54" s="11"/>
      <c r="D54" s="48"/>
      <c r="E54" s="48"/>
      <c r="F54" s="48"/>
    </row>
    <row r="55" spans="1:6">
      <c r="A55" s="1357"/>
      <c r="B55" s="11"/>
      <c r="C55" s="11"/>
      <c r="D55" s="48"/>
      <c r="E55" s="48"/>
      <c r="F55" s="48"/>
    </row>
    <row r="56" spans="1:6">
      <c r="A56" s="1357"/>
      <c r="B56" s="11"/>
      <c r="C56" s="11"/>
      <c r="D56" s="48"/>
      <c r="E56" s="48"/>
      <c r="F56" s="48"/>
    </row>
    <row r="57" spans="1:6">
      <c r="A57" s="1357"/>
      <c r="B57" s="11"/>
      <c r="C57" s="11"/>
      <c r="D57" s="48"/>
      <c r="E57" s="48"/>
      <c r="F57" s="48"/>
    </row>
    <row r="58" spans="1:6">
      <c r="A58" s="1357"/>
      <c r="B58" s="11"/>
      <c r="C58" s="11"/>
      <c r="D58" s="48"/>
      <c r="E58" s="48"/>
      <c r="F58" s="48"/>
    </row>
    <row r="59" spans="1:6">
      <c r="A59" s="1357"/>
      <c r="B59" s="11"/>
      <c r="C59" s="11"/>
      <c r="D59" s="48"/>
      <c r="E59" s="48"/>
      <c r="F59" s="48"/>
    </row>
    <row r="60" spans="1:6" ht="15.75" thickBot="1">
      <c r="A60" s="1908"/>
      <c r="B60" s="73"/>
      <c r="C60" s="73"/>
      <c r="D60" s="74"/>
      <c r="E60" s="74"/>
      <c r="F60" s="74"/>
    </row>
    <row r="61" spans="1:6">
      <c r="A61" s="533"/>
      <c r="B61" s="533"/>
      <c r="C61" s="533"/>
      <c r="D61" s="533"/>
      <c r="E61" s="533"/>
      <c r="F61" s="533"/>
    </row>
    <row r="62" spans="1:6" ht="15.75">
      <c r="A62" s="75" t="s">
        <v>1315</v>
      </c>
      <c r="B62" s="11"/>
      <c r="C62" s="11"/>
      <c r="D62" s="44"/>
      <c r="E62" s="11"/>
      <c r="F62" s="174" t="s">
        <v>4482</v>
      </c>
    </row>
    <row r="63" spans="1:6">
      <c r="A63" s="44" t="s">
        <v>4483</v>
      </c>
      <c r="B63" s="44"/>
      <c r="C63" s="44"/>
      <c r="D63" s="44"/>
      <c r="E63" s="44"/>
      <c r="F63" s="44"/>
    </row>
  </sheetData>
  <phoneticPr fontId="0" type="noConversion"/>
  <printOptions horizontalCentered="1" verticalCentered="1"/>
  <pageMargins left="0.5" right="0.5" top="0" bottom="0" header="0.25" footer="0.25"/>
  <pageSetup scale="78"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codeName="Sheet80" enableFormatConditionsCalculation="0">
    <tabColor rgb="FF92D050"/>
    <pageSetUpPr fitToPage="1"/>
  </sheetPr>
  <dimension ref="A1:G134"/>
  <sheetViews>
    <sheetView defaultGridColor="0" view="pageBreakPreview" colorId="22" zoomScale="77" zoomScaleNormal="75" zoomScaleSheetLayoutView="77" workbookViewId="0">
      <selection activeCell="G34" sqref="G34"/>
    </sheetView>
  </sheetViews>
  <sheetFormatPr defaultColWidth="9.6640625" defaultRowHeight="15"/>
  <cols>
    <col min="1" max="3" width="7.6640625" style="4" customWidth="1"/>
    <col min="4" max="4" width="33.88671875" style="4" customWidth="1"/>
    <col min="5" max="5" width="25.6640625" style="4" customWidth="1"/>
    <col min="6" max="6" width="18.6640625" style="4" customWidth="1"/>
    <col min="7" max="7" width="24.33203125" style="4" customWidth="1"/>
    <col min="8" max="16384" width="9.6640625" style="4"/>
  </cols>
  <sheetData>
    <row r="1" spans="1:7">
      <c r="A1" s="535" t="s">
        <v>2838</v>
      </c>
      <c r="B1" s="538"/>
      <c r="C1" s="538"/>
      <c r="D1" s="538"/>
      <c r="E1" s="691" t="s">
        <v>3932</v>
      </c>
      <c r="F1" s="692" t="s">
        <v>2840</v>
      </c>
      <c r="G1" s="693" t="s">
        <v>2841</v>
      </c>
    </row>
    <row r="2" spans="1:7">
      <c r="A2" s="47" t="str">
        <f>'Data Sheet'!$C$25</f>
        <v>Orange and Rockland Utilities, Inc</v>
      </c>
      <c r="E2" s="1824" t="s">
        <v>613</v>
      </c>
      <c r="F2" s="602" t="s">
        <v>2842</v>
      </c>
      <c r="G2" s="593"/>
    </row>
    <row r="3" spans="1:7" ht="15" customHeight="1" thickBot="1">
      <c r="A3" s="547"/>
      <c r="B3" s="548"/>
      <c r="C3" s="548"/>
      <c r="D3" s="548"/>
      <c r="E3" s="547" t="s">
        <v>301</v>
      </c>
      <c r="F3" s="1343" t="str">
        <f>'Data Sheet'!$C$40</f>
        <v>4/30/2014</v>
      </c>
      <c r="G3" s="1414" t="str">
        <f>'Data Sheet'!$C$38</f>
        <v>12/31/2013</v>
      </c>
    </row>
    <row r="4" spans="1:7" ht="15" customHeight="1" thickBot="1">
      <c r="A4" s="694" t="s">
        <v>4484</v>
      </c>
      <c r="B4" s="695"/>
      <c r="C4" s="695"/>
      <c r="D4" s="695"/>
      <c r="E4" s="549"/>
      <c r="F4" s="549"/>
      <c r="G4" s="696"/>
    </row>
    <row r="5" spans="1:7">
      <c r="A5" s="602" t="s">
        <v>3744</v>
      </c>
      <c r="B5" s="584" t="s">
        <v>3741</v>
      </c>
      <c r="C5" s="584" t="s">
        <v>4485</v>
      </c>
      <c r="D5" s="7"/>
      <c r="E5" s="7"/>
      <c r="F5" s="7"/>
      <c r="G5" s="644"/>
    </row>
    <row r="6" spans="1:7">
      <c r="A6" s="602" t="s">
        <v>3745</v>
      </c>
      <c r="B6" s="584" t="s">
        <v>3745</v>
      </c>
      <c r="C6" s="584" t="s">
        <v>3745</v>
      </c>
      <c r="D6" s="616" t="s">
        <v>3746</v>
      </c>
      <c r="E6" s="7"/>
      <c r="F6" s="7"/>
      <c r="G6" s="546"/>
    </row>
    <row r="7" spans="1:7" ht="15.75" thickBot="1">
      <c r="A7" s="697" t="s">
        <v>74</v>
      </c>
      <c r="B7" s="698" t="s">
        <v>2140</v>
      </c>
      <c r="C7" s="698" t="s">
        <v>2141</v>
      </c>
      <c r="D7" s="699" t="s">
        <v>2142</v>
      </c>
      <c r="E7" s="549"/>
      <c r="F7" s="549"/>
      <c r="G7" s="550"/>
    </row>
    <row r="8" spans="1:7">
      <c r="A8" s="593"/>
      <c r="B8" s="1823"/>
      <c r="C8" s="1823"/>
      <c r="G8" s="573"/>
    </row>
    <row r="9" spans="1:7">
      <c r="A9" s="593"/>
      <c r="B9" s="1823"/>
      <c r="C9" s="1823"/>
      <c r="D9" s="4" t="s">
        <v>510</v>
      </c>
      <c r="G9" s="573"/>
    </row>
    <row r="10" spans="1:7">
      <c r="A10" s="593"/>
      <c r="B10" s="1823"/>
      <c r="C10" s="1823"/>
      <c r="G10" s="573"/>
    </row>
    <row r="11" spans="1:7">
      <c r="A11" s="593"/>
      <c r="B11" s="1823"/>
      <c r="C11" s="1823"/>
      <c r="D11" s="3471" t="s">
        <v>4550</v>
      </c>
      <c r="E11" s="3471"/>
      <c r="F11" s="7"/>
      <c r="G11" s="573"/>
    </row>
    <row r="12" spans="1:7">
      <c r="A12" s="593"/>
      <c r="B12" s="1823"/>
      <c r="C12" s="1823"/>
      <c r="D12" s="3471" t="s">
        <v>4624</v>
      </c>
      <c r="E12" s="3471"/>
      <c r="F12" s="7"/>
      <c r="G12" s="573"/>
    </row>
    <row r="13" spans="1:7">
      <c r="A13" s="593"/>
      <c r="B13" s="1823"/>
      <c r="C13" s="1823"/>
      <c r="D13" s="3471" t="s">
        <v>4802</v>
      </c>
      <c r="E13" s="3471"/>
      <c r="F13" s="7"/>
      <c r="G13" s="573"/>
    </row>
    <row r="14" spans="1:7">
      <c r="A14" s="593"/>
      <c r="B14" s="1823"/>
      <c r="C14" s="1823"/>
      <c r="D14" s="1905"/>
      <c r="E14" s="1905"/>
      <c r="G14" s="573"/>
    </row>
    <row r="15" spans="1:7">
      <c r="A15" s="593"/>
      <c r="B15" s="1823"/>
      <c r="C15" s="1823"/>
      <c r="D15" s="1905"/>
      <c r="E15" s="2498" t="s">
        <v>5229</v>
      </c>
      <c r="F15" s="857"/>
      <c r="G15" s="573"/>
    </row>
    <row r="16" spans="1:7" ht="15.75">
      <c r="A16" s="593"/>
      <c r="B16" s="1823"/>
      <c r="C16" s="1823"/>
      <c r="D16" s="1416" t="s">
        <v>3960</v>
      </c>
      <c r="E16" s="1905"/>
      <c r="F16" s="2501"/>
      <c r="G16" s="573"/>
    </row>
    <row r="17" spans="1:7">
      <c r="A17" s="593"/>
      <c r="B17" s="1823"/>
      <c r="C17" s="1823"/>
      <c r="D17" s="1905" t="s">
        <v>3961</v>
      </c>
      <c r="E17" s="2499">
        <v>2563813</v>
      </c>
      <c r="F17" s="2502"/>
      <c r="G17" s="573"/>
    </row>
    <row r="18" spans="1:7">
      <c r="A18" s="593"/>
      <c r="B18" s="1823"/>
      <c r="C18" s="1823"/>
      <c r="D18" s="1905" t="s">
        <v>513</v>
      </c>
      <c r="E18" s="2499">
        <v>-63712</v>
      </c>
      <c r="F18" s="2502"/>
      <c r="G18" s="573"/>
    </row>
    <row r="19" spans="1:7">
      <c r="A19" s="602"/>
      <c r="B19" s="1420"/>
      <c r="C19" s="1420"/>
      <c r="D19" s="1905" t="s">
        <v>3962</v>
      </c>
      <c r="E19" s="2500">
        <v>1486936</v>
      </c>
      <c r="F19" s="2502"/>
      <c r="G19" s="573"/>
    </row>
    <row r="20" spans="1:7">
      <c r="A20" s="702"/>
      <c r="B20" s="1823"/>
      <c r="C20" s="1823"/>
      <c r="D20" s="1905"/>
      <c r="E20" s="2499">
        <f>SUM(E17:E19)</f>
        <v>3987037</v>
      </c>
      <c r="F20" s="2503"/>
      <c r="G20" s="573"/>
    </row>
    <row r="21" spans="1:7">
      <c r="A21" s="702"/>
      <c r="B21" s="1823"/>
      <c r="C21" s="1823"/>
      <c r="D21" s="1905"/>
      <c r="E21" s="2499"/>
      <c r="F21" s="2502"/>
      <c r="G21" s="573"/>
    </row>
    <row r="22" spans="1:7">
      <c r="A22" s="702"/>
      <c r="B22" s="1823"/>
      <c r="C22" s="1823"/>
      <c r="D22" s="1905"/>
      <c r="E22" s="2499"/>
      <c r="F22" s="1327"/>
      <c r="G22" s="573"/>
    </row>
    <row r="23" spans="1:7">
      <c r="A23" s="702"/>
      <c r="B23" s="1823"/>
      <c r="C23" s="1823"/>
      <c r="D23" s="1905" t="s">
        <v>3963</v>
      </c>
      <c r="E23" s="2499">
        <v>-2472804</v>
      </c>
      <c r="F23" s="1327"/>
      <c r="G23" s="573"/>
    </row>
    <row r="24" spans="1:7">
      <c r="A24" s="702"/>
      <c r="B24" s="1823"/>
      <c r="C24" s="1823"/>
      <c r="D24" s="1905" t="s">
        <v>3964</v>
      </c>
      <c r="E24" s="2499">
        <v>441583</v>
      </c>
      <c r="F24" s="1327"/>
      <c r="G24" s="573"/>
    </row>
    <row r="25" spans="1:7">
      <c r="A25" s="702"/>
      <c r="B25" s="1823"/>
      <c r="C25" s="1823"/>
      <c r="D25" s="1905" t="s">
        <v>3965</v>
      </c>
      <c r="E25" s="2499">
        <v>25084259</v>
      </c>
      <c r="F25" s="1327"/>
      <c r="G25" s="573"/>
    </row>
    <row r="26" spans="1:7">
      <c r="A26" s="702"/>
      <c r="B26" s="1823"/>
      <c r="C26" s="1823"/>
      <c r="D26" s="1905" t="s">
        <v>3966</v>
      </c>
      <c r="E26" s="2499">
        <v>8064704</v>
      </c>
      <c r="F26" s="1327"/>
      <c r="G26" s="573"/>
    </row>
    <row r="27" spans="1:7">
      <c r="A27" s="702"/>
      <c r="B27" s="1823"/>
      <c r="C27" s="1823"/>
      <c r="D27" s="1905" t="s">
        <v>3967</v>
      </c>
      <c r="E27" s="2499">
        <v>-186365208</v>
      </c>
      <c r="F27" s="1327"/>
      <c r="G27" s="573"/>
    </row>
    <row r="28" spans="1:7">
      <c r="A28" s="702"/>
      <c r="B28" s="1823"/>
      <c r="C28" s="1823"/>
      <c r="D28" s="1905" t="s">
        <v>3968</v>
      </c>
      <c r="E28" s="2499">
        <v>-794000</v>
      </c>
      <c r="F28" s="1327"/>
      <c r="G28" s="573"/>
    </row>
    <row r="29" spans="1:7">
      <c r="A29" s="702"/>
      <c r="B29" s="1823"/>
      <c r="C29" s="1823"/>
      <c r="D29" s="1905" t="s">
        <v>231</v>
      </c>
      <c r="E29" s="2499">
        <v>482557</v>
      </c>
      <c r="F29" s="1327"/>
      <c r="G29" s="573"/>
    </row>
    <row r="30" spans="1:7">
      <c r="A30" s="702"/>
      <c r="B30" s="1823"/>
      <c r="C30" s="1823"/>
      <c r="D30" s="1905" t="s">
        <v>579</v>
      </c>
      <c r="E30" s="2499">
        <v>-20085651</v>
      </c>
      <c r="F30" s="1327"/>
      <c r="G30" s="573"/>
    </row>
    <row r="31" spans="1:7">
      <c r="A31" s="593"/>
      <c r="B31" s="1823"/>
      <c r="C31" s="1823"/>
      <c r="D31" s="1905" t="s">
        <v>4803</v>
      </c>
      <c r="E31" s="2499">
        <v>-7794276</v>
      </c>
      <c r="F31" s="1327"/>
      <c r="G31" s="573"/>
    </row>
    <row r="32" spans="1:7">
      <c r="A32" s="593"/>
      <c r="B32" s="1823"/>
      <c r="C32" s="1823"/>
      <c r="D32" s="1905"/>
      <c r="E32" s="2499"/>
      <c r="F32" s="1327"/>
      <c r="G32" s="573"/>
    </row>
    <row r="33" spans="1:7" ht="15.75" thickBot="1">
      <c r="A33" s="593"/>
      <c r="B33" s="1823"/>
      <c r="C33" s="1823"/>
      <c r="D33" s="1416" t="s">
        <v>509</v>
      </c>
      <c r="E33" s="2674">
        <f>SUM(E20:E32)</f>
        <v>-179451799</v>
      </c>
      <c r="F33" s="1327"/>
      <c r="G33" s="573"/>
    </row>
    <row r="34" spans="1:7" ht="15.75" thickTop="1">
      <c r="A34" s="593"/>
      <c r="B34" s="1823"/>
      <c r="C34" s="1823"/>
      <c r="D34" s="1905"/>
      <c r="E34" s="1905"/>
      <c r="F34" s="1327"/>
      <c r="G34" s="573"/>
    </row>
    <row r="35" spans="1:7">
      <c r="A35" s="593"/>
      <c r="B35" s="1823"/>
      <c r="C35" s="1823"/>
      <c r="D35" s="3101" t="s">
        <v>5310</v>
      </c>
      <c r="E35" s="3099">
        <v>0</v>
      </c>
      <c r="F35" s="1327"/>
      <c r="G35" s="573"/>
    </row>
    <row r="36" spans="1:7">
      <c r="A36" s="593"/>
      <c r="B36" s="1823"/>
      <c r="C36" s="1823"/>
      <c r="D36" s="3101" t="s">
        <v>5311</v>
      </c>
      <c r="E36" s="3100">
        <v>-67623</v>
      </c>
      <c r="F36" s="1327"/>
      <c r="G36" s="573"/>
    </row>
    <row r="37" spans="1:7">
      <c r="A37" s="593"/>
      <c r="B37" s="1823"/>
      <c r="C37" s="1823"/>
      <c r="D37" s="3101" t="s">
        <v>5312</v>
      </c>
      <c r="E37" s="3100">
        <v>206236</v>
      </c>
      <c r="F37" s="857"/>
      <c r="G37" s="573"/>
    </row>
    <row r="38" spans="1:7">
      <c r="A38" s="593"/>
      <c r="B38" s="1823"/>
      <c r="C38" s="1823"/>
      <c r="D38" s="3101" t="s">
        <v>5313</v>
      </c>
      <c r="E38" s="3102">
        <v>0</v>
      </c>
      <c r="F38" s="857"/>
      <c r="G38" s="573"/>
    </row>
    <row r="39" spans="1:7" ht="15.75" thickBot="1">
      <c r="A39" s="593"/>
      <c r="B39" s="1823"/>
      <c r="C39" s="1823"/>
      <c r="D39" s="3101" t="s">
        <v>5314</v>
      </c>
      <c r="E39" s="3103">
        <v>138613</v>
      </c>
      <c r="F39" s="857"/>
      <c r="G39" s="584"/>
    </row>
    <row r="40" spans="1:7" ht="15.75" thickTop="1">
      <c r="A40" s="593"/>
      <c r="B40" s="1823"/>
      <c r="C40" s="1823"/>
      <c r="G40" s="584"/>
    </row>
    <row r="41" spans="1:7">
      <c r="A41" s="593"/>
      <c r="B41" s="1823"/>
      <c r="C41" s="1823"/>
      <c r="G41" s="584"/>
    </row>
    <row r="42" spans="1:7">
      <c r="A42" s="593"/>
      <c r="B42" s="1823"/>
      <c r="C42" s="1823"/>
      <c r="G42" s="584"/>
    </row>
    <row r="43" spans="1:7">
      <c r="A43" s="593"/>
      <c r="B43" s="1823"/>
      <c r="C43" s="1823"/>
      <c r="G43" s="584"/>
    </row>
    <row r="44" spans="1:7">
      <c r="A44" s="593"/>
      <c r="B44" s="1823"/>
      <c r="C44" s="1823"/>
      <c r="G44" s="584"/>
    </row>
    <row r="45" spans="1:7">
      <c r="A45" s="593"/>
      <c r="B45" s="1823"/>
      <c r="C45" s="1823"/>
      <c r="G45" s="584"/>
    </row>
    <row r="46" spans="1:7">
      <c r="A46" s="593"/>
      <c r="B46" s="1823"/>
      <c r="C46" s="1823"/>
      <c r="G46" s="584"/>
    </row>
    <row r="47" spans="1:7">
      <c r="A47" s="593"/>
      <c r="B47" s="1823"/>
      <c r="C47" s="1823"/>
      <c r="G47" s="584"/>
    </row>
    <row r="48" spans="1:7">
      <c r="A48" s="593"/>
      <c r="B48" s="1823"/>
      <c r="C48" s="1823"/>
      <c r="G48" s="584"/>
    </row>
    <row r="49" spans="1:7">
      <c r="A49" s="593"/>
      <c r="B49" s="1823"/>
      <c r="C49" s="1823"/>
      <c r="G49" s="584"/>
    </row>
    <row r="50" spans="1:7">
      <c r="A50" s="593"/>
      <c r="B50" s="1823"/>
      <c r="C50" s="1823"/>
      <c r="G50" s="584"/>
    </row>
    <row r="51" spans="1:7">
      <c r="A51" s="593"/>
      <c r="B51" s="1823"/>
      <c r="C51" s="1823"/>
      <c r="G51" s="584"/>
    </row>
    <row r="52" spans="1:7">
      <c r="A52" s="593"/>
      <c r="B52" s="1823"/>
      <c r="C52" s="1823"/>
      <c r="G52" s="584"/>
    </row>
    <row r="53" spans="1:7">
      <c r="A53" s="593"/>
      <c r="B53" s="1823"/>
      <c r="C53" s="1823"/>
      <c r="G53" s="584"/>
    </row>
    <row r="54" spans="1:7">
      <c r="A54" s="593"/>
      <c r="B54" s="1823"/>
      <c r="C54" s="1823"/>
      <c r="G54" s="584"/>
    </row>
    <row r="55" spans="1:7">
      <c r="A55" s="593"/>
      <c r="B55" s="1823"/>
      <c r="C55" s="1823"/>
      <c r="G55" s="584"/>
    </row>
    <row r="56" spans="1:7">
      <c r="A56" s="593"/>
      <c r="B56" s="1823"/>
      <c r="C56" s="1823"/>
      <c r="G56" s="584"/>
    </row>
    <row r="57" spans="1:7">
      <c r="A57" s="593"/>
      <c r="B57" s="1823"/>
      <c r="C57" s="1823"/>
      <c r="G57" s="584"/>
    </row>
    <row r="58" spans="1:7">
      <c r="A58" s="593"/>
      <c r="B58" s="1823"/>
      <c r="C58" s="1823"/>
      <c r="G58" s="584"/>
    </row>
    <row r="59" spans="1:7">
      <c r="A59" s="593"/>
      <c r="B59" s="1823"/>
      <c r="C59" s="1823"/>
      <c r="G59" s="584"/>
    </row>
    <row r="60" spans="1:7">
      <c r="A60" s="593"/>
      <c r="B60" s="1823"/>
      <c r="C60" s="1823"/>
      <c r="G60" s="584"/>
    </row>
    <row r="61" spans="1:7">
      <c r="A61" s="593"/>
      <c r="B61" s="1823"/>
      <c r="C61" s="1823"/>
      <c r="G61" s="584"/>
    </row>
    <row r="62" spans="1:7">
      <c r="A62" s="593"/>
      <c r="B62" s="1823"/>
      <c r="C62" s="1823"/>
      <c r="G62" s="584"/>
    </row>
    <row r="63" spans="1:7">
      <c r="A63" s="593"/>
      <c r="B63" s="1823"/>
      <c r="C63" s="1823"/>
      <c r="G63" s="584"/>
    </row>
    <row r="64" spans="1:7" ht="15.75" thickBot="1">
      <c r="A64" s="703"/>
      <c r="B64" s="548"/>
      <c r="C64" s="548"/>
      <c r="D64" s="548"/>
      <c r="E64" s="548"/>
      <c r="F64" s="548"/>
      <c r="G64" s="589"/>
    </row>
    <row r="65" spans="1:7" ht="15.75">
      <c r="A65" s="590" t="s">
        <v>3840</v>
      </c>
    </row>
    <row r="66" spans="1:7">
      <c r="A66" s="7" t="s">
        <v>4486</v>
      </c>
      <c r="B66" s="7"/>
      <c r="C66" s="7"/>
      <c r="D66" s="7"/>
      <c r="E66" s="7"/>
      <c r="F66" s="7"/>
      <c r="G66" s="7"/>
    </row>
    <row r="68" spans="1:7" ht="15.75">
      <c r="A68" s="590" t="s">
        <v>1505</v>
      </c>
    </row>
    <row r="71" spans="1:7" ht="15.75" thickBot="1">
      <c r="A71" s="4" t="str">
        <f>'Data Sheet'!$C$25</f>
        <v>Orange and Rockland Utilities, Inc</v>
      </c>
      <c r="F71" s="569" t="s">
        <v>3747</v>
      </c>
      <c r="G71" s="756" t="str">
        <f>'Data Sheet'!$C$38</f>
        <v>12/31/2013</v>
      </c>
    </row>
    <row r="72" spans="1:7" ht="16.5" thickBot="1">
      <c r="A72" s="704" t="s">
        <v>4484</v>
      </c>
      <c r="B72" s="705"/>
      <c r="C72" s="705"/>
      <c r="D72" s="705"/>
      <c r="E72" s="706"/>
      <c r="F72" s="706"/>
      <c r="G72" s="696"/>
    </row>
    <row r="73" spans="1:7">
      <c r="A73" s="602" t="s">
        <v>3744</v>
      </c>
      <c r="B73" s="584" t="s">
        <v>3741</v>
      </c>
      <c r="C73" s="584" t="s">
        <v>4485</v>
      </c>
      <c r="D73" s="7"/>
      <c r="E73" s="7"/>
      <c r="F73" s="7"/>
      <c r="G73" s="644"/>
    </row>
    <row r="74" spans="1:7">
      <c r="A74" s="602" t="s">
        <v>3745</v>
      </c>
      <c r="B74" s="584" t="s">
        <v>3745</v>
      </c>
      <c r="C74" s="584" t="s">
        <v>3745</v>
      </c>
      <c r="D74" s="616" t="s">
        <v>3746</v>
      </c>
      <c r="E74" s="7"/>
      <c r="F74" s="7"/>
      <c r="G74" s="546"/>
    </row>
    <row r="75" spans="1:7" ht="15.75" thickBot="1">
      <c r="A75" s="697" t="s">
        <v>74</v>
      </c>
      <c r="B75" s="698" t="s">
        <v>2140</v>
      </c>
      <c r="C75" s="698" t="s">
        <v>2141</v>
      </c>
      <c r="D75" s="699" t="s">
        <v>2142</v>
      </c>
      <c r="E75" s="549"/>
      <c r="F75" s="549"/>
      <c r="G75" s="550"/>
    </row>
    <row r="76" spans="1:7">
      <c r="A76" s="593"/>
      <c r="B76" s="573"/>
      <c r="C76" s="573"/>
      <c r="G76" s="573"/>
    </row>
    <row r="77" spans="1:7">
      <c r="A77" s="593"/>
      <c r="B77" s="573"/>
      <c r="C77" s="573"/>
      <c r="G77" s="573"/>
    </row>
    <row r="78" spans="1:7">
      <c r="A78" s="593"/>
      <c r="B78" s="573"/>
      <c r="C78" s="573"/>
      <c r="G78" s="573"/>
    </row>
    <row r="79" spans="1:7">
      <c r="A79" s="593"/>
      <c r="B79" s="573"/>
      <c r="C79" s="573"/>
      <c r="G79" s="573"/>
    </row>
    <row r="80" spans="1:7">
      <c r="A80" s="593"/>
      <c r="B80" s="573"/>
      <c r="C80" s="573"/>
      <c r="G80" s="573"/>
    </row>
    <row r="81" spans="1:7">
      <c r="A81" s="593"/>
      <c r="B81" s="573"/>
      <c r="C81" s="573"/>
      <c r="G81" s="573"/>
    </row>
    <row r="82" spans="1:7">
      <c r="A82" s="593"/>
      <c r="B82" s="573"/>
      <c r="C82" s="573"/>
      <c r="G82" s="573"/>
    </row>
    <row r="83" spans="1:7">
      <c r="A83" s="593"/>
      <c r="B83" s="573"/>
      <c r="C83" s="573"/>
      <c r="G83" s="573"/>
    </row>
    <row r="84" spans="1:7">
      <c r="A84" s="593"/>
      <c r="B84" s="573"/>
      <c r="C84" s="573"/>
      <c r="G84" s="573"/>
    </row>
    <row r="85" spans="1:7">
      <c r="A85" s="593"/>
      <c r="B85" s="573"/>
      <c r="C85" s="573"/>
      <c r="G85" s="573"/>
    </row>
    <row r="86" spans="1:7">
      <c r="A86" s="593"/>
      <c r="B86" s="573"/>
      <c r="C86" s="573"/>
      <c r="G86" s="573"/>
    </row>
    <row r="87" spans="1:7">
      <c r="A87" s="602"/>
      <c r="B87" s="700"/>
      <c r="C87" s="700"/>
      <c r="D87" s="701"/>
      <c r="E87" s="1833"/>
      <c r="F87" s="1833"/>
      <c r="G87" s="584"/>
    </row>
    <row r="88" spans="1:7">
      <c r="A88" s="702"/>
      <c r="B88" s="573"/>
      <c r="C88" s="573"/>
      <c r="G88" s="573"/>
    </row>
    <row r="89" spans="1:7">
      <c r="A89" s="702"/>
      <c r="B89" s="573"/>
      <c r="C89" s="573"/>
      <c r="G89" s="573"/>
    </row>
    <row r="90" spans="1:7">
      <c r="A90" s="702"/>
      <c r="B90" s="573"/>
      <c r="C90" s="573"/>
      <c r="G90" s="573"/>
    </row>
    <row r="91" spans="1:7">
      <c r="A91" s="702"/>
      <c r="B91" s="573"/>
      <c r="C91" s="573"/>
      <c r="G91" s="573"/>
    </row>
    <row r="92" spans="1:7">
      <c r="A92" s="702"/>
      <c r="B92" s="573"/>
      <c r="C92" s="573"/>
      <c r="G92" s="573"/>
    </row>
    <row r="93" spans="1:7">
      <c r="A93" s="702"/>
      <c r="B93" s="573"/>
      <c r="C93" s="573"/>
      <c r="G93" s="573"/>
    </row>
    <row r="94" spans="1:7">
      <c r="A94" s="702"/>
      <c r="B94" s="573"/>
      <c r="C94" s="573"/>
      <c r="G94" s="573"/>
    </row>
    <row r="95" spans="1:7">
      <c r="A95" s="702"/>
      <c r="B95" s="573"/>
      <c r="C95" s="573"/>
      <c r="G95" s="573"/>
    </row>
    <row r="96" spans="1:7">
      <c r="A96" s="702"/>
      <c r="B96" s="573"/>
      <c r="C96" s="573"/>
      <c r="G96" s="573"/>
    </row>
    <row r="97" spans="1:7">
      <c r="A97" s="702"/>
      <c r="B97" s="573"/>
      <c r="C97" s="573"/>
      <c r="G97" s="573"/>
    </row>
    <row r="98" spans="1:7">
      <c r="A98" s="702"/>
      <c r="B98" s="573"/>
      <c r="C98" s="573"/>
      <c r="G98" s="573"/>
    </row>
    <row r="99" spans="1:7">
      <c r="A99" s="593"/>
      <c r="B99" s="573"/>
      <c r="C99" s="573"/>
      <c r="G99" s="573"/>
    </row>
    <row r="100" spans="1:7">
      <c r="A100" s="593"/>
      <c r="B100" s="573"/>
      <c r="C100" s="573"/>
      <c r="G100" s="573"/>
    </row>
    <row r="101" spans="1:7">
      <c r="A101" s="593"/>
      <c r="B101" s="573"/>
      <c r="C101" s="573"/>
      <c r="G101" s="573"/>
    </row>
    <row r="102" spans="1:7">
      <c r="A102" s="593"/>
      <c r="B102" s="573"/>
      <c r="C102" s="573"/>
      <c r="G102" s="573"/>
    </row>
    <row r="103" spans="1:7">
      <c r="A103" s="593"/>
      <c r="B103" s="573"/>
      <c r="C103" s="573"/>
      <c r="G103" s="573"/>
    </row>
    <row r="104" spans="1:7">
      <c r="A104" s="593"/>
      <c r="B104" s="573"/>
      <c r="C104" s="573"/>
      <c r="G104" s="573"/>
    </row>
    <row r="105" spans="1:7">
      <c r="A105" s="593"/>
      <c r="B105" s="573"/>
      <c r="C105" s="573"/>
      <c r="G105" s="573"/>
    </row>
    <row r="106" spans="1:7">
      <c r="A106" s="593"/>
      <c r="B106" s="573"/>
      <c r="C106" s="573"/>
      <c r="G106" s="573"/>
    </row>
    <row r="107" spans="1:7">
      <c r="A107" s="593"/>
      <c r="B107" s="573"/>
      <c r="C107" s="573"/>
      <c r="G107" s="573"/>
    </row>
    <row r="108" spans="1:7">
      <c r="A108" s="593"/>
      <c r="B108" s="573"/>
      <c r="C108" s="573"/>
      <c r="G108" s="573"/>
    </row>
    <row r="109" spans="1:7">
      <c r="A109" s="593"/>
      <c r="B109" s="573"/>
      <c r="C109" s="573"/>
      <c r="G109" s="573"/>
    </row>
    <row r="110" spans="1:7">
      <c r="A110" s="593"/>
      <c r="B110" s="573"/>
      <c r="C110" s="573"/>
      <c r="G110" s="573"/>
    </row>
    <row r="111" spans="1:7">
      <c r="A111" s="593"/>
      <c r="B111" s="573"/>
      <c r="C111" s="573"/>
      <c r="G111" s="573"/>
    </row>
    <row r="112" spans="1:7">
      <c r="A112" s="593"/>
      <c r="B112" s="573"/>
      <c r="C112" s="573"/>
      <c r="G112" s="573"/>
    </row>
    <row r="113" spans="1:7">
      <c r="A113" s="593"/>
      <c r="B113" s="573"/>
      <c r="C113" s="573"/>
      <c r="G113" s="573"/>
    </row>
    <row r="114" spans="1:7">
      <c r="A114" s="593"/>
      <c r="B114" s="573"/>
      <c r="C114" s="573"/>
      <c r="G114" s="573"/>
    </row>
    <row r="115" spans="1:7">
      <c r="A115" s="593"/>
      <c r="B115" s="573"/>
      <c r="C115" s="573"/>
      <c r="G115" s="573"/>
    </row>
    <row r="116" spans="1:7">
      <c r="A116" s="593"/>
      <c r="B116" s="573"/>
      <c r="C116" s="573"/>
      <c r="G116" s="573"/>
    </row>
    <row r="117" spans="1:7">
      <c r="A117" s="593"/>
      <c r="B117" s="573"/>
      <c r="C117" s="573"/>
      <c r="G117" s="573"/>
    </row>
    <row r="118" spans="1:7">
      <c r="A118" s="593"/>
      <c r="B118" s="573"/>
      <c r="C118" s="573"/>
      <c r="G118" s="573"/>
    </row>
    <row r="119" spans="1:7">
      <c r="A119" s="593"/>
      <c r="B119" s="573"/>
      <c r="C119" s="573"/>
      <c r="G119" s="573"/>
    </row>
    <row r="120" spans="1:7">
      <c r="A120" s="593"/>
      <c r="B120" s="573"/>
      <c r="C120" s="573"/>
      <c r="G120" s="573"/>
    </row>
    <row r="121" spans="1:7">
      <c r="A121" s="593"/>
      <c r="B121" s="573"/>
      <c r="C121" s="573"/>
      <c r="G121" s="573"/>
    </row>
    <row r="122" spans="1:7">
      <c r="A122" s="593"/>
      <c r="B122" s="573"/>
      <c r="C122" s="573"/>
      <c r="G122" s="573"/>
    </row>
    <row r="123" spans="1:7">
      <c r="A123" s="593"/>
      <c r="B123" s="573"/>
      <c r="C123" s="573"/>
      <c r="G123" s="573"/>
    </row>
    <row r="124" spans="1:7">
      <c r="A124" s="593"/>
      <c r="B124" s="573"/>
      <c r="C124" s="573"/>
      <c r="G124" s="573"/>
    </row>
    <row r="125" spans="1:7">
      <c r="A125" s="593"/>
      <c r="B125" s="573"/>
      <c r="C125" s="573"/>
      <c r="G125" s="573"/>
    </row>
    <row r="126" spans="1:7">
      <c r="A126" s="593"/>
      <c r="B126" s="573"/>
      <c r="C126" s="573"/>
      <c r="G126" s="573"/>
    </row>
    <row r="127" spans="1:7">
      <c r="A127" s="593"/>
      <c r="B127" s="573"/>
      <c r="C127" s="573"/>
      <c r="G127" s="573"/>
    </row>
    <row r="128" spans="1:7">
      <c r="A128" s="593"/>
      <c r="B128" s="573"/>
      <c r="C128" s="573"/>
      <c r="G128" s="573"/>
    </row>
    <row r="129" spans="1:7">
      <c r="A129" s="593"/>
      <c r="B129" s="573"/>
      <c r="C129" s="573"/>
      <c r="G129" s="573"/>
    </row>
    <row r="130" spans="1:7">
      <c r="A130" s="593"/>
      <c r="B130" s="573"/>
      <c r="C130" s="573"/>
      <c r="G130" s="573"/>
    </row>
    <row r="131" spans="1:7">
      <c r="A131" s="593"/>
      <c r="B131" s="573"/>
      <c r="C131" s="573"/>
      <c r="G131" s="573"/>
    </row>
    <row r="132" spans="1:7" ht="15.75" thickBot="1">
      <c r="A132" s="703"/>
      <c r="B132" s="589"/>
      <c r="C132" s="589"/>
      <c r="D132" s="548"/>
      <c r="E132" s="548"/>
      <c r="F132" s="548"/>
      <c r="G132" s="589"/>
    </row>
    <row r="133" spans="1:7" ht="15.75">
      <c r="A133" s="590" t="s">
        <v>3840</v>
      </c>
    </row>
    <row r="134" spans="1:7">
      <c r="A134" s="7" t="s">
        <v>1549</v>
      </c>
      <c r="B134" s="7"/>
      <c r="C134" s="7"/>
      <c r="D134" s="7"/>
      <c r="E134" s="7"/>
      <c r="F134" s="7"/>
      <c r="G134" s="7"/>
    </row>
  </sheetData>
  <mergeCells count="3">
    <mergeCell ref="D11:E11"/>
    <mergeCell ref="D12:E12"/>
    <mergeCell ref="D13:E13"/>
  </mergeCells>
  <phoneticPr fontId="0" type="noConversion"/>
  <printOptions horizontalCentered="1" verticalCentered="1"/>
  <pageMargins left="0.5" right="0.5" top="0" bottom="0" header="0.25" footer="0.25"/>
  <pageSetup scale="63"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4</xdr:col>
                    <xdr:colOff>409575</xdr:colOff>
                    <xdr:row>64</xdr:row>
                    <xdr:rowOff>85725</xdr:rowOff>
                  </from>
                  <to>
                    <xdr:col>4</xdr:col>
                    <xdr:colOff>1562100</xdr:colOff>
                    <xdr:row>64</xdr:row>
                    <xdr:rowOff>85725</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81">
    <tabColor rgb="FF00B050"/>
    <pageSetUpPr fitToPage="1"/>
  </sheetPr>
  <dimension ref="A1:I612"/>
  <sheetViews>
    <sheetView defaultGridColor="0" view="pageBreakPreview" topLeftCell="A61" colorId="22" zoomScale="74" zoomScaleNormal="85" zoomScaleSheetLayoutView="74" workbookViewId="0">
      <selection activeCell="C32" sqref="C32"/>
    </sheetView>
  </sheetViews>
  <sheetFormatPr defaultColWidth="9.6640625" defaultRowHeight="15.75"/>
  <cols>
    <col min="1" max="1" width="45.6640625" style="856" customWidth="1"/>
    <col min="2" max="2" width="30.6640625" style="856" customWidth="1"/>
    <col min="3" max="3" width="17.33203125" style="856" customWidth="1"/>
    <col min="4" max="4" width="15.88671875" style="2879" customWidth="1"/>
    <col min="5" max="5" width="15.44140625" style="856" bestFit="1" customWidth="1"/>
    <col min="6" max="8" width="9.6640625" style="856"/>
    <col min="9" max="9" width="12.5546875" style="856" bestFit="1" customWidth="1"/>
    <col min="10" max="16384" width="9.6640625" style="856"/>
  </cols>
  <sheetData>
    <row r="1" spans="1:8">
      <c r="A1" s="1757" t="s">
        <v>4487</v>
      </c>
      <c r="B1" s="1757"/>
      <c r="C1" s="1757"/>
      <c r="D1" s="2878"/>
      <c r="E1" s="1758"/>
      <c r="F1" s="1415"/>
    </row>
    <row r="2" spans="1:8">
      <c r="A2" s="1757"/>
      <c r="B2" s="1757"/>
      <c r="C2" s="1757"/>
      <c r="D2" s="2878"/>
      <c r="E2" s="1758"/>
    </row>
    <row r="3" spans="1:8" ht="15" customHeight="1">
      <c r="A3" s="1757" t="s">
        <v>1885</v>
      </c>
      <c r="B3" s="1415"/>
      <c r="C3" s="1757"/>
      <c r="D3" s="2878"/>
      <c r="E3" s="1758"/>
    </row>
    <row r="4" spans="1:8" ht="15" customHeight="1">
      <c r="A4" s="1757" t="s">
        <v>4488</v>
      </c>
      <c r="B4" s="1415"/>
      <c r="C4" s="1757"/>
      <c r="D4" s="2878"/>
      <c r="E4" s="1758"/>
    </row>
    <row r="5" spans="1:8">
      <c r="A5" s="1757" t="s">
        <v>4489</v>
      </c>
      <c r="B5" s="1415"/>
      <c r="C5" s="1757"/>
      <c r="D5" s="2878"/>
      <c r="E5" s="1758"/>
    </row>
    <row r="6" spans="1:8">
      <c r="A6" s="1758"/>
      <c r="B6" s="1759"/>
      <c r="C6" s="1758"/>
      <c r="D6" s="2878"/>
      <c r="E6" s="1758"/>
    </row>
    <row r="7" spans="1:8" ht="20.25">
      <c r="A7" s="1760" t="str">
        <f>'Data Sheet'!$C$25</f>
        <v>Orange and Rockland Utilities, Inc</v>
      </c>
      <c r="B7" s="1415"/>
      <c r="C7" s="1757"/>
      <c r="D7" s="2878"/>
      <c r="E7" s="1758"/>
    </row>
    <row r="8" spans="1:8" ht="18">
      <c r="A8" s="1761" t="str">
        <f>'Data Sheet'!$C$38</f>
        <v>12/31/2013</v>
      </c>
      <c r="B8" s="1415"/>
      <c r="C8" s="1415"/>
    </row>
    <row r="9" spans="1:8" ht="15">
      <c r="A9" s="1759"/>
      <c r="B9" s="1903"/>
      <c r="C9" s="1903"/>
      <c r="D9" s="2880"/>
      <c r="E9" s="1903"/>
      <c r="F9" s="1415"/>
      <c r="G9" s="1415"/>
      <c r="H9" s="1903"/>
    </row>
    <row r="10" spans="1:8">
      <c r="A10" s="1757" t="s">
        <v>4490</v>
      </c>
      <c r="B10" s="1903"/>
      <c r="C10" s="1903"/>
      <c r="D10" s="2880"/>
      <c r="E10" s="1903"/>
      <c r="F10" s="1415"/>
      <c r="G10" s="1415"/>
      <c r="H10" s="1903"/>
    </row>
    <row r="11" spans="1:8">
      <c r="A11" s="1757" t="s">
        <v>4491</v>
      </c>
      <c r="B11" s="1903"/>
      <c r="C11" s="1903"/>
      <c r="D11" s="2880"/>
      <c r="E11" s="1903"/>
      <c r="F11" s="1415"/>
      <c r="G11" s="1415"/>
      <c r="H11" s="1903"/>
    </row>
    <row r="12" spans="1:8">
      <c r="A12" s="1757"/>
      <c r="B12" s="1903"/>
      <c r="C12" s="1903"/>
      <c r="D12" s="2880"/>
      <c r="E12" s="1903"/>
      <c r="F12" s="1415"/>
      <c r="G12" s="1415"/>
      <c r="H12" s="1903"/>
    </row>
    <row r="14" spans="1:8">
      <c r="A14" s="1758"/>
      <c r="B14" s="1762" t="s">
        <v>4492</v>
      </c>
    </row>
    <row r="15" spans="1:8">
      <c r="A15" s="1759"/>
      <c r="B15" s="1762" t="s">
        <v>2912</v>
      </c>
      <c r="C15" s="1758"/>
    </row>
    <row r="16" spans="1:8">
      <c r="A16" s="1762" t="s">
        <v>765</v>
      </c>
      <c r="B16" s="1758"/>
      <c r="C16" s="1763" t="str">
        <f>'Data Sheet'!C38</f>
        <v>12/31/2013</v>
      </c>
      <c r="D16" s="2879" t="s">
        <v>4728</v>
      </c>
    </row>
    <row r="17" spans="1:4">
      <c r="A17" s="1759" t="s">
        <v>2913</v>
      </c>
      <c r="B17" s="1759" t="s">
        <v>2914</v>
      </c>
      <c r="C17" s="1764">
        <f>'200201'!E21+'110113'!H15</f>
        <v>1125309833</v>
      </c>
    </row>
    <row r="18" spans="1:4">
      <c r="A18" s="1759" t="s">
        <v>2915</v>
      </c>
      <c r="B18" s="1759" t="s">
        <v>2916</v>
      </c>
      <c r="C18" s="866">
        <f>'200201'!E22+'110113'!H16</f>
        <v>340178232</v>
      </c>
    </row>
    <row r="19" spans="1:4">
      <c r="A19" s="1759" t="s">
        <v>2917</v>
      </c>
      <c r="B19" s="1759" t="s">
        <v>2918</v>
      </c>
      <c r="C19" s="866">
        <f>C17-C18</f>
        <v>785131601</v>
      </c>
    </row>
    <row r="20" spans="1:4">
      <c r="A20" s="1759"/>
      <c r="B20" s="1759"/>
      <c r="C20" s="866"/>
    </row>
    <row r="21" spans="1:4">
      <c r="A21" s="1759" t="s">
        <v>2919</v>
      </c>
      <c r="B21" s="1759" t="s">
        <v>319</v>
      </c>
      <c r="C21" s="866">
        <f>'200201'!H21+'110113'!H20</f>
        <v>606245324</v>
      </c>
    </row>
    <row r="22" spans="1:4">
      <c r="A22" s="1759" t="s">
        <v>2915</v>
      </c>
      <c r="B22" s="1759" t="s">
        <v>320</v>
      </c>
      <c r="C22" s="866">
        <f>'200201'!H22</f>
        <v>184976294</v>
      </c>
    </row>
    <row r="23" spans="1:4">
      <c r="A23" s="1759" t="s">
        <v>321</v>
      </c>
      <c r="B23" s="1759" t="s">
        <v>2918</v>
      </c>
      <c r="C23" s="866">
        <f>C21-C22</f>
        <v>421269030</v>
      </c>
    </row>
    <row r="24" spans="1:4">
      <c r="A24" s="1759"/>
      <c r="B24" s="1759"/>
      <c r="C24" s="866"/>
    </row>
    <row r="25" spans="1:4">
      <c r="A25" s="1759" t="s">
        <v>322</v>
      </c>
      <c r="B25" s="1759" t="s">
        <v>2918</v>
      </c>
      <c r="C25" s="866">
        <f>C29-C17-C21</f>
        <v>193312003</v>
      </c>
    </row>
    <row r="26" spans="1:4">
      <c r="A26" s="1759" t="s">
        <v>2915</v>
      </c>
      <c r="B26" s="1759" t="s">
        <v>2918</v>
      </c>
      <c r="C26" s="866">
        <f>C30-C18-C22</f>
        <v>90595352</v>
      </c>
    </row>
    <row r="27" spans="1:4">
      <c r="A27" s="1759" t="s">
        <v>323</v>
      </c>
      <c r="B27" s="1759" t="s">
        <v>2918</v>
      </c>
      <c r="C27" s="866">
        <f>C25-C26</f>
        <v>102716651</v>
      </c>
    </row>
    <row r="28" spans="1:4">
      <c r="A28" s="1759"/>
      <c r="B28" s="1759"/>
      <c r="C28" s="866"/>
    </row>
    <row r="29" spans="1:4">
      <c r="A29" s="1759" t="s">
        <v>324</v>
      </c>
      <c r="B29" s="1759" t="s">
        <v>325</v>
      </c>
      <c r="C29" s="866">
        <f>'110113'!G12+'110113'!G15+'110113'!G19-'110113'!G20</f>
        <v>1924867160</v>
      </c>
    </row>
    <row r="30" spans="1:4">
      <c r="A30" s="1759" t="s">
        <v>2915</v>
      </c>
      <c r="B30" s="1759" t="s">
        <v>326</v>
      </c>
      <c r="C30" s="866">
        <f>'110113'!G13+'110113'!G20</f>
        <v>615749878</v>
      </c>
    </row>
    <row r="31" spans="1:4">
      <c r="A31" s="1758" t="s">
        <v>327</v>
      </c>
      <c r="B31" s="1759" t="s">
        <v>2918</v>
      </c>
      <c r="C31" s="866">
        <f>C29-C30</f>
        <v>1309117282</v>
      </c>
    </row>
    <row r="32" spans="1:4">
      <c r="A32" s="1759"/>
      <c r="B32" s="1759"/>
      <c r="C32" s="866">
        <f>'110113'!G22</f>
        <v>1309117282</v>
      </c>
      <c r="D32" s="2881">
        <f>+C31-C32</f>
        <v>0</v>
      </c>
    </row>
    <row r="33" spans="1:4">
      <c r="A33" s="1762" t="s">
        <v>187</v>
      </c>
      <c r="B33" s="1758"/>
      <c r="C33" s="866"/>
    </row>
    <row r="34" spans="1:4">
      <c r="A34" s="1759" t="s">
        <v>328</v>
      </c>
      <c r="B34" s="1759" t="s">
        <v>329</v>
      </c>
      <c r="C34" s="866">
        <f>'110113'!G26</f>
        <v>57958</v>
      </c>
    </row>
    <row r="35" spans="1:4">
      <c r="A35" s="1759" t="s">
        <v>812</v>
      </c>
      <c r="B35" s="1759" t="s">
        <v>813</v>
      </c>
      <c r="C35" s="866">
        <f>-'110113'!G27</f>
        <v>-53077</v>
      </c>
    </row>
    <row r="36" spans="1:4">
      <c r="A36" s="1759" t="s">
        <v>814</v>
      </c>
      <c r="B36" s="1759" t="s">
        <v>815</v>
      </c>
      <c r="C36" s="866">
        <f>'110113'!H28</f>
        <v>0</v>
      </c>
    </row>
    <row r="37" spans="1:4">
      <c r="A37" s="1759" t="s">
        <v>1785</v>
      </c>
      <c r="B37" s="1759" t="s">
        <v>816</v>
      </c>
      <c r="C37" s="866">
        <f>'110113'!G29</f>
        <v>246863066</v>
      </c>
    </row>
    <row r="38" spans="1:4">
      <c r="A38" s="1759" t="s">
        <v>817</v>
      </c>
      <c r="B38" s="1759" t="s">
        <v>1652</v>
      </c>
      <c r="C38" s="866">
        <f>'110113'!H32</f>
        <v>0</v>
      </c>
    </row>
    <row r="39" spans="1:4">
      <c r="A39" s="1759" t="s">
        <v>1653</v>
      </c>
      <c r="B39" s="1759" t="s">
        <v>2918</v>
      </c>
      <c r="C39" s="866">
        <f>C40-SUM(C34:C38)</f>
        <v>554369</v>
      </c>
    </row>
    <row r="40" spans="1:4">
      <c r="A40" s="1758" t="s">
        <v>1654</v>
      </c>
      <c r="B40" s="1759" t="s">
        <v>1655</v>
      </c>
      <c r="C40" s="866">
        <f>'110113'!G40</f>
        <v>247422316</v>
      </c>
    </row>
    <row r="41" spans="1:4">
      <c r="C41" s="1767">
        <f>'110113'!G40</f>
        <v>247422316</v>
      </c>
      <c r="D41" s="2881">
        <f>+C40-C41</f>
        <v>0</v>
      </c>
    </row>
    <row r="42" spans="1:4">
      <c r="A42" s="1762" t="s">
        <v>215</v>
      </c>
      <c r="B42" s="1758"/>
    </row>
    <row r="43" spans="1:4">
      <c r="A43" s="1759" t="s">
        <v>1656</v>
      </c>
      <c r="B43" s="1759" t="s">
        <v>1657</v>
      </c>
      <c r="C43" s="866">
        <f>'110113'!G43</f>
        <v>-67623</v>
      </c>
    </row>
    <row r="44" spans="1:4">
      <c r="A44" s="1759" t="s">
        <v>1658</v>
      </c>
      <c r="B44" s="1759" t="s">
        <v>377</v>
      </c>
      <c r="C44" s="866">
        <f>'110113'!G44</f>
        <v>4181914</v>
      </c>
    </row>
    <row r="45" spans="1:4">
      <c r="A45" s="1759" t="s">
        <v>378</v>
      </c>
      <c r="B45" s="1759" t="s">
        <v>379</v>
      </c>
      <c r="C45" s="866">
        <f>'110113'!G45</f>
        <v>206236</v>
      </c>
    </row>
    <row r="46" spans="1:4">
      <c r="A46" s="1759" t="s">
        <v>380</v>
      </c>
      <c r="B46" s="1759" t="s">
        <v>381</v>
      </c>
      <c r="C46" s="866">
        <f>'110113'!G46</f>
        <v>0</v>
      </c>
    </row>
    <row r="47" spans="1:4">
      <c r="A47" s="1759" t="s">
        <v>382</v>
      </c>
      <c r="B47" s="1759" t="s">
        <v>383</v>
      </c>
      <c r="C47" s="866">
        <f>'110113'!G47</f>
        <v>0</v>
      </c>
    </row>
    <row r="48" spans="1:4">
      <c r="A48" s="1759" t="s">
        <v>384</v>
      </c>
      <c r="B48" s="1759" t="s">
        <v>385</v>
      </c>
      <c r="C48" s="866">
        <f>'110113'!G48+'110113'!G49</f>
        <v>74833132</v>
      </c>
    </row>
    <row r="49" spans="1:4">
      <c r="A49" s="1759" t="s">
        <v>1409</v>
      </c>
      <c r="B49" s="1759" t="s">
        <v>1410</v>
      </c>
      <c r="C49" s="866">
        <f>-'110113'!G50</f>
        <v>-5144022</v>
      </c>
    </row>
    <row r="50" spans="1:4">
      <c r="A50" s="1759" t="s">
        <v>1411</v>
      </c>
      <c r="B50" s="1759" t="s">
        <v>2644</v>
      </c>
      <c r="C50" s="866">
        <f>'110113'!G51</f>
        <v>0</v>
      </c>
    </row>
    <row r="51" spans="1:4">
      <c r="A51" s="1759" t="s">
        <v>2645</v>
      </c>
      <c r="B51" s="1759" t="s">
        <v>2646</v>
      </c>
      <c r="C51" s="866">
        <f>'110113'!G52</f>
        <v>71083962</v>
      </c>
    </row>
    <row r="52" spans="1:4">
      <c r="A52" s="1759" t="s">
        <v>2647</v>
      </c>
      <c r="B52" s="1759" t="s">
        <v>2648</v>
      </c>
      <c r="C52" s="866">
        <f>'110113'!G56</f>
        <v>15067506</v>
      </c>
    </row>
    <row r="53" spans="1:4">
      <c r="A53" s="1759" t="s">
        <v>2649</v>
      </c>
      <c r="B53" s="1759" t="s">
        <v>2650</v>
      </c>
      <c r="C53" s="866">
        <f>'110113'!G63</f>
        <v>19892592</v>
      </c>
    </row>
    <row r="54" spans="1:4">
      <c r="A54" s="1759" t="s">
        <v>2651</v>
      </c>
      <c r="B54" s="1759" t="s">
        <v>2652</v>
      </c>
      <c r="C54" s="866">
        <f>'110113'!G64</f>
        <v>0</v>
      </c>
    </row>
    <row r="55" spans="1:4">
      <c r="A55" s="1759" t="s">
        <v>2653</v>
      </c>
      <c r="B55" s="1759" t="s">
        <v>2654</v>
      </c>
      <c r="C55" s="866">
        <f>'110113'!G65</f>
        <v>22728667</v>
      </c>
    </row>
    <row r="56" spans="1:4">
      <c r="A56" s="1759" t="s">
        <v>2655</v>
      </c>
      <c r="B56" s="1759" t="s">
        <v>2656</v>
      </c>
      <c r="C56" s="866">
        <f>'110113'!G66</f>
        <v>0</v>
      </c>
    </row>
    <row r="57" spans="1:4">
      <c r="A57" s="1759" t="s">
        <v>2657</v>
      </c>
      <c r="B57" s="1759" t="s">
        <v>2658</v>
      </c>
      <c r="C57" s="866">
        <f>'110113'!G57</f>
        <v>0</v>
      </c>
    </row>
    <row r="58" spans="1:4">
      <c r="A58" s="1759" t="s">
        <v>2659</v>
      </c>
      <c r="B58" s="1759" t="s">
        <v>1356</v>
      </c>
      <c r="C58" s="866">
        <f>'110113'!G69</f>
        <v>30938899</v>
      </c>
    </row>
    <row r="59" spans="1:4">
      <c r="A59" s="1759" t="s">
        <v>1357</v>
      </c>
      <c r="B59" s="1759" t="s">
        <v>1358</v>
      </c>
      <c r="C59" s="866">
        <f>'110113'!G70+'110113'!G73-'110113'!G74</f>
        <v>21264030</v>
      </c>
    </row>
    <row r="60" spans="1:4">
      <c r="A60" s="1758" t="s">
        <v>1359</v>
      </c>
      <c r="B60" s="1759" t="s">
        <v>2918</v>
      </c>
      <c r="C60" s="866">
        <f>SUM(C43:C59)</f>
        <v>254985293</v>
      </c>
    </row>
    <row r="61" spans="1:4">
      <c r="C61" s="1765">
        <f>'110113'!G75</f>
        <v>254985293</v>
      </c>
      <c r="D61" s="2882">
        <f>+C60-C61</f>
        <v>0</v>
      </c>
    </row>
    <row r="63" spans="1:4">
      <c r="A63" s="1762" t="s">
        <v>3906</v>
      </c>
      <c r="B63" s="1758"/>
    </row>
    <row r="64" spans="1:4">
      <c r="A64" s="1759" t="s">
        <v>1360</v>
      </c>
      <c r="B64" s="1759" t="s">
        <v>1361</v>
      </c>
      <c r="C64" s="866">
        <f>'110113'!G89+'110113'!G101</f>
        <v>6040010</v>
      </c>
    </row>
    <row r="65" spans="1:4">
      <c r="A65" s="1759" t="s">
        <v>4303</v>
      </c>
      <c r="B65" s="1759" t="s">
        <v>1362</v>
      </c>
      <c r="C65" s="866">
        <f>SUM('110113'!H90:H91)</f>
        <v>0</v>
      </c>
    </row>
    <row r="66" spans="1:4">
      <c r="A66" s="1759" t="s">
        <v>943</v>
      </c>
      <c r="B66" s="1759" t="s">
        <v>944</v>
      </c>
      <c r="C66" s="866">
        <f>SUM('110113'!H93:H94)</f>
        <v>0</v>
      </c>
    </row>
    <row r="67" spans="1:4">
      <c r="A67" s="1759" t="s">
        <v>405</v>
      </c>
      <c r="B67" s="1759" t="s">
        <v>945</v>
      </c>
      <c r="C67" s="866">
        <f>'110113'!G96</f>
        <v>0</v>
      </c>
    </row>
    <row r="68" spans="1:4">
      <c r="A68" s="1759" t="s">
        <v>3027</v>
      </c>
      <c r="B68" s="1759" t="s">
        <v>129</v>
      </c>
      <c r="C68" s="866">
        <f>'110113'!G92</f>
        <v>478182385</v>
      </c>
    </row>
    <row r="69" spans="1:4">
      <c r="A69" s="1759" t="s">
        <v>1642</v>
      </c>
      <c r="B69" s="1759" t="s">
        <v>130</v>
      </c>
      <c r="C69" s="866">
        <f>'110113'!G98</f>
        <v>16608437</v>
      </c>
    </row>
    <row r="70" spans="1:4">
      <c r="A70" s="1759" t="s">
        <v>131</v>
      </c>
      <c r="B70" s="1759" t="s">
        <v>132</v>
      </c>
      <c r="C70" s="866">
        <f>'110113'!H99</f>
        <v>0</v>
      </c>
    </row>
    <row r="71" spans="1:4">
      <c r="A71" s="1759" t="s">
        <v>133</v>
      </c>
      <c r="B71" s="1759" t="s">
        <v>134</v>
      </c>
      <c r="C71" s="866">
        <f>'110113'!G100</f>
        <v>-739533</v>
      </c>
    </row>
    <row r="72" spans="1:4">
      <c r="A72" s="1759" t="s">
        <v>135</v>
      </c>
      <c r="B72" s="1759" t="s">
        <v>136</v>
      </c>
      <c r="C72" s="866">
        <f>'110113'!G102</f>
        <v>50027510</v>
      </c>
    </row>
    <row r="73" spans="1:4">
      <c r="A73" s="1758" t="s">
        <v>137</v>
      </c>
      <c r="B73" s="1759" t="s">
        <v>2918</v>
      </c>
      <c r="C73" s="866">
        <f>SUM(C64:C72)</f>
        <v>550118809</v>
      </c>
    </row>
    <row r="75" spans="1:4">
      <c r="A75" s="1758" t="s">
        <v>138</v>
      </c>
      <c r="B75" s="1759" t="s">
        <v>139</v>
      </c>
      <c r="C75" s="1766">
        <f>C31+C40+C60+C73</f>
        <v>2361643700</v>
      </c>
    </row>
    <row r="76" spans="1:4">
      <c r="A76" s="1759"/>
      <c r="B76" s="1758"/>
      <c r="C76" s="1766">
        <f>'110113'!G105</f>
        <v>2361643700</v>
      </c>
      <c r="D76" s="2882">
        <f>+C75-C76</f>
        <v>0</v>
      </c>
    </row>
    <row r="77" spans="1:4">
      <c r="C77" s="1136"/>
    </row>
    <row r="78" spans="1:4" ht="18">
      <c r="A78" s="1761" t="s">
        <v>4490</v>
      </c>
      <c r="B78" s="1761"/>
      <c r="C78" s="1761"/>
    </row>
    <row r="79" spans="1:4" ht="18">
      <c r="A79" s="1761" t="s">
        <v>140</v>
      </c>
      <c r="B79" s="1761"/>
      <c r="C79" s="1761"/>
    </row>
    <row r="80" spans="1:4" ht="18">
      <c r="A80" s="1761"/>
      <c r="B80" s="1761"/>
      <c r="C80" s="1761"/>
    </row>
    <row r="81" spans="1:3">
      <c r="A81" s="1757"/>
      <c r="B81" s="1757"/>
      <c r="C81" s="1757"/>
    </row>
    <row r="82" spans="1:3">
      <c r="A82" s="1758"/>
      <c r="B82" s="1758"/>
      <c r="C82" s="1758"/>
    </row>
    <row r="83" spans="1:3">
      <c r="A83" s="1758"/>
      <c r="B83" s="1762" t="s">
        <v>4492</v>
      </c>
    </row>
    <row r="84" spans="1:3">
      <c r="A84" s="1759"/>
      <c r="B84" s="1762" t="s">
        <v>2912</v>
      </c>
      <c r="C84" s="1762" t="str">
        <f>$C$16</f>
        <v>12/31/2013</v>
      </c>
    </row>
    <row r="85" spans="1:3">
      <c r="A85" s="1762" t="s">
        <v>2671</v>
      </c>
      <c r="B85" s="1758"/>
      <c r="C85" s="866" t="s">
        <v>3747</v>
      </c>
    </row>
    <row r="86" spans="1:3">
      <c r="A86" s="1759" t="s">
        <v>141</v>
      </c>
      <c r="B86" s="1759" t="s">
        <v>142</v>
      </c>
      <c r="C86" s="866">
        <f>'110113'!G149</f>
        <v>5000</v>
      </c>
    </row>
    <row r="87" spans="1:3">
      <c r="A87" s="1759" t="s">
        <v>143</v>
      </c>
      <c r="B87" s="1759" t="s">
        <v>144</v>
      </c>
      <c r="C87" s="866">
        <f>'110113'!G150</f>
        <v>0</v>
      </c>
    </row>
    <row r="88" spans="1:3">
      <c r="A88" s="1759" t="s">
        <v>145</v>
      </c>
      <c r="B88" s="1759" t="s">
        <v>146</v>
      </c>
      <c r="C88" s="866">
        <f>'110113'!G151</f>
        <v>0</v>
      </c>
    </row>
    <row r="89" spans="1:3">
      <c r="A89" s="1759" t="s">
        <v>147</v>
      </c>
      <c r="B89" s="1759" t="s">
        <v>148</v>
      </c>
      <c r="C89" s="866">
        <f>'110113'!G152</f>
        <v>0</v>
      </c>
    </row>
    <row r="90" spans="1:3">
      <c r="A90" s="1759" t="s">
        <v>149</v>
      </c>
      <c r="B90" s="1759" t="s">
        <v>150</v>
      </c>
      <c r="C90" s="866">
        <f>'110113'!G153</f>
        <v>194507223</v>
      </c>
    </row>
    <row r="91" spans="1:3">
      <c r="A91" s="1759" t="s">
        <v>151</v>
      </c>
      <c r="B91" s="1759" t="s">
        <v>152</v>
      </c>
      <c r="C91" s="866">
        <f>'110113'!G154</f>
        <v>109564651</v>
      </c>
    </row>
    <row r="92" spans="1:3">
      <c r="A92" s="1759" t="s">
        <v>153</v>
      </c>
      <c r="B92" s="1759" t="s">
        <v>154</v>
      </c>
      <c r="C92" s="866">
        <f>'110113'!G155</f>
        <v>0</v>
      </c>
    </row>
    <row r="93" spans="1:3">
      <c r="A93" s="1759" t="s">
        <v>584</v>
      </c>
      <c r="B93" s="1759" t="s">
        <v>3979</v>
      </c>
      <c r="C93" s="866">
        <f>-'110113'!G156-'110113'!G157</f>
        <v>-166651</v>
      </c>
    </row>
    <row r="94" spans="1:3">
      <c r="A94" s="1759" t="s">
        <v>3980</v>
      </c>
      <c r="B94" s="1759" t="s">
        <v>3981</v>
      </c>
      <c r="C94" s="866">
        <f>'110113'!G158</f>
        <v>68630584</v>
      </c>
    </row>
    <row r="95" spans="1:3">
      <c r="A95" s="1759" t="s">
        <v>3982</v>
      </c>
      <c r="B95" s="1759" t="s">
        <v>3983</v>
      </c>
      <c r="C95" s="866">
        <f>'110113'!G159+'110113'!G162</f>
        <v>247687914</v>
      </c>
    </row>
    <row r="96" spans="1:3">
      <c r="A96" s="1759" t="s">
        <v>3984</v>
      </c>
      <c r="B96" s="1759" t="s">
        <v>3985</v>
      </c>
      <c r="C96" s="866">
        <f>-'110113'!H160</f>
        <v>0</v>
      </c>
    </row>
    <row r="97" spans="1:4">
      <c r="A97" s="1758" t="s">
        <v>3986</v>
      </c>
      <c r="B97" s="1759" t="s">
        <v>2918</v>
      </c>
      <c r="C97" s="866">
        <f>SUM(C86:C96)</f>
        <v>620228721</v>
      </c>
    </row>
    <row r="98" spans="1:4">
      <c r="C98" s="1767">
        <f>'110113'!G163</f>
        <v>620228721</v>
      </c>
      <c r="D98" s="2881">
        <f>+C97-C98</f>
        <v>0</v>
      </c>
    </row>
    <row r="99" spans="1:4">
      <c r="A99" s="1762" t="s">
        <v>3945</v>
      </c>
      <c r="B99" s="1758"/>
    </row>
    <row r="100" spans="1:4">
      <c r="A100" s="1759" t="s">
        <v>3987</v>
      </c>
      <c r="B100" s="1759" t="s">
        <v>3988</v>
      </c>
      <c r="C100" s="866">
        <f>'110113'!G165</f>
        <v>50000000</v>
      </c>
    </row>
    <row r="101" spans="1:4">
      <c r="A101" s="1759" t="s">
        <v>3989</v>
      </c>
      <c r="B101" s="1759" t="s">
        <v>3990</v>
      </c>
      <c r="C101" s="866">
        <f>-'110113'!G166</f>
        <v>0</v>
      </c>
    </row>
    <row r="102" spans="1:4">
      <c r="A102" s="1759" t="s">
        <v>3991</v>
      </c>
      <c r="B102" s="1759" t="s">
        <v>3992</v>
      </c>
      <c r="C102" s="866">
        <f>'110113'!G167</f>
        <v>0</v>
      </c>
    </row>
    <row r="103" spans="1:4">
      <c r="A103" s="1759" t="s">
        <v>3993</v>
      </c>
      <c r="B103" s="1759" t="s">
        <v>3994</v>
      </c>
      <c r="C103" s="866">
        <f>'110113'!G168</f>
        <v>529000000</v>
      </c>
    </row>
    <row r="104" spans="1:4">
      <c r="A104" s="1759" t="s">
        <v>3995</v>
      </c>
      <c r="B104" s="1759" t="s">
        <v>3996</v>
      </c>
      <c r="C104" s="866" t="str">
        <f>'110113'!H169</f>
        <v xml:space="preserve"> </v>
      </c>
    </row>
    <row r="105" spans="1:4">
      <c r="A105" s="1759" t="s">
        <v>3997</v>
      </c>
      <c r="B105" s="1759" t="s">
        <v>3998</v>
      </c>
      <c r="C105" s="866">
        <f>-'110113'!G170</f>
        <v>-304866</v>
      </c>
    </row>
    <row r="106" spans="1:4">
      <c r="A106" s="1758" t="s">
        <v>3999</v>
      </c>
      <c r="B106" s="1759" t="s">
        <v>2918</v>
      </c>
      <c r="C106" s="866">
        <f>SUM(C100:C105)</f>
        <v>578695134</v>
      </c>
    </row>
    <row r="107" spans="1:4">
      <c r="A107" s="1759"/>
      <c r="B107" s="1759"/>
      <c r="C107" s="866">
        <f>'110113'!G171</f>
        <v>578695134</v>
      </c>
      <c r="D107" s="2881">
        <f>+C106-C107</f>
        <v>0</v>
      </c>
    </row>
    <row r="108" spans="1:4">
      <c r="A108" s="1762" t="s">
        <v>3522</v>
      </c>
      <c r="B108" s="1758"/>
      <c r="C108" s="866"/>
    </row>
    <row r="109" spans="1:4">
      <c r="A109" s="1759" t="s">
        <v>4000</v>
      </c>
      <c r="B109" s="1759" t="s">
        <v>4001</v>
      </c>
      <c r="C109" s="866">
        <f>'110113'!G184</f>
        <v>68946843</v>
      </c>
    </row>
    <row r="110" spans="1:4">
      <c r="A110" s="1759" t="s">
        <v>4002</v>
      </c>
      <c r="B110" s="1759" t="s">
        <v>4003</v>
      </c>
      <c r="C110" s="866">
        <f>'110113'!G185</f>
        <v>130629048</v>
      </c>
    </row>
    <row r="111" spans="1:4">
      <c r="A111" s="1759" t="s">
        <v>4004</v>
      </c>
      <c r="B111" s="1759" t="s">
        <v>4005</v>
      </c>
      <c r="C111" s="866">
        <f>'110113'!G186</f>
        <v>20350000</v>
      </c>
    </row>
    <row r="112" spans="1:4">
      <c r="A112" s="1759" t="s">
        <v>4445</v>
      </c>
      <c r="B112" s="1759" t="s">
        <v>4446</v>
      </c>
      <c r="C112" s="866">
        <f>'110113'!G187</f>
        <v>50685397</v>
      </c>
    </row>
    <row r="113" spans="1:4">
      <c r="A113" s="1759" t="s">
        <v>4447</v>
      </c>
      <c r="B113" s="1759" t="s">
        <v>4448</v>
      </c>
      <c r="C113" s="866">
        <f>'110113'!G188</f>
        <v>9382931</v>
      </c>
    </row>
    <row r="114" spans="1:4">
      <c r="A114" s="1759" t="s">
        <v>1476</v>
      </c>
      <c r="B114" s="1759" t="s">
        <v>4449</v>
      </c>
      <c r="C114" s="866">
        <f>'110113'!G189</f>
        <v>767427</v>
      </c>
    </row>
    <row r="115" spans="1:4">
      <c r="A115" s="1759" t="s">
        <v>4450</v>
      </c>
      <c r="B115" s="1759" t="s">
        <v>4451</v>
      </c>
      <c r="C115" s="866">
        <f>'110113'!G190</f>
        <v>7105563</v>
      </c>
    </row>
    <row r="116" spans="1:4">
      <c r="A116" s="1759" t="s">
        <v>4452</v>
      </c>
      <c r="B116" s="1759" t="s">
        <v>4453</v>
      </c>
      <c r="C116" s="866">
        <f>'110113'!G191</f>
        <v>0</v>
      </c>
    </row>
    <row r="117" spans="1:4">
      <c r="A117" s="1759" t="s">
        <v>4454</v>
      </c>
      <c r="B117" s="1759" t="s">
        <v>4455</v>
      </c>
      <c r="C117" s="866">
        <f>'110113'!G192</f>
        <v>0</v>
      </c>
    </row>
    <row r="118" spans="1:4">
      <c r="A118" s="1759" t="s">
        <v>4456</v>
      </c>
      <c r="B118" s="1759" t="s">
        <v>4457</v>
      </c>
      <c r="C118" s="866">
        <f>'110113'!G193</f>
        <v>0</v>
      </c>
    </row>
    <row r="119" spans="1:4">
      <c r="A119" s="1759" t="s">
        <v>4458</v>
      </c>
      <c r="B119" s="1759" t="s">
        <v>4459</v>
      </c>
      <c r="C119" s="866">
        <f>'110113'!G194</f>
        <v>353447</v>
      </c>
    </row>
    <row r="120" spans="1:4">
      <c r="A120" s="1759" t="s">
        <v>671</v>
      </c>
      <c r="B120" s="1759" t="s">
        <v>672</v>
      </c>
      <c r="C120" s="866">
        <f>'110113'!G195+'110113'!G199-'110113'!G200</f>
        <v>66997166</v>
      </c>
    </row>
    <row r="121" spans="1:4">
      <c r="A121" s="1762" t="s">
        <v>673</v>
      </c>
      <c r="B121" s="1759" t="s">
        <v>2918</v>
      </c>
      <c r="C121" s="866">
        <f>SUM(C109:C120)</f>
        <v>355217822</v>
      </c>
    </row>
    <row r="122" spans="1:4">
      <c r="A122" s="1759"/>
      <c r="B122" s="1759"/>
      <c r="C122" s="866">
        <f>'110113'!G201</f>
        <v>355217822</v>
      </c>
      <c r="D122" s="2881">
        <f>+C121-C122</f>
        <v>0</v>
      </c>
    </row>
    <row r="123" spans="1:4">
      <c r="A123" s="1762" t="s">
        <v>3538</v>
      </c>
      <c r="B123" s="1758"/>
      <c r="C123" s="866"/>
    </row>
    <row r="124" spans="1:4">
      <c r="A124" s="1759" t="s">
        <v>231</v>
      </c>
      <c r="B124" s="1759" t="s">
        <v>232</v>
      </c>
      <c r="C124" s="866">
        <f>'110113'!G218</f>
        <v>2564672</v>
      </c>
    </row>
    <row r="125" spans="1:4">
      <c r="A125" s="1759" t="s">
        <v>579</v>
      </c>
      <c r="B125" s="1759" t="s">
        <v>233</v>
      </c>
      <c r="C125" s="866">
        <f>'110113'!G221+'110113'!G222</f>
        <v>83611762</v>
      </c>
    </row>
    <row r="126" spans="1:4">
      <c r="A126" s="1759" t="s">
        <v>577</v>
      </c>
      <c r="B126" s="1759" t="s">
        <v>234</v>
      </c>
      <c r="C126" s="866">
        <f>'110113'!G219</f>
        <v>1202241</v>
      </c>
    </row>
    <row r="127" spans="1:4">
      <c r="A127" s="1759" t="s">
        <v>3050</v>
      </c>
      <c r="B127" s="1759" t="s">
        <v>3051</v>
      </c>
      <c r="C127" s="866">
        <f>'110113'!G220</f>
        <v>0</v>
      </c>
    </row>
    <row r="128" spans="1:4">
      <c r="A128" s="1759" t="s">
        <v>135</v>
      </c>
      <c r="B128" s="1759" t="s">
        <v>3052</v>
      </c>
      <c r="C128" s="866">
        <f>'110113'!G224+'110113'!G225+'110113'!G226</f>
        <v>430902960</v>
      </c>
    </row>
    <row r="129" spans="1:4">
      <c r="A129" s="1758" t="s">
        <v>4444</v>
      </c>
      <c r="B129" s="1759" t="s">
        <v>2918</v>
      </c>
      <c r="C129" s="866">
        <f>SUM(C124:C128)</f>
        <v>518281635</v>
      </c>
    </row>
    <row r="130" spans="1:4">
      <c r="A130" s="1759"/>
      <c r="B130" s="1759"/>
      <c r="C130" s="866">
        <f>'110113'!G227</f>
        <v>518281635</v>
      </c>
      <c r="D130" s="2881">
        <f>+C129-C130</f>
        <v>0</v>
      </c>
    </row>
    <row r="131" spans="1:4">
      <c r="A131" s="1762" t="s">
        <v>2298</v>
      </c>
      <c r="B131" s="1758"/>
      <c r="C131" s="866"/>
    </row>
    <row r="132" spans="1:4">
      <c r="A132" s="1759" t="s">
        <v>2299</v>
      </c>
      <c r="B132" s="1759" t="s">
        <v>2300</v>
      </c>
      <c r="C132" s="866">
        <f>'110113'!G174</f>
        <v>0</v>
      </c>
    </row>
    <row r="133" spans="1:4">
      <c r="A133" s="1759" t="s">
        <v>2301</v>
      </c>
      <c r="B133" s="1759" t="s">
        <v>2302</v>
      </c>
      <c r="C133" s="866">
        <f>'110113'!G175</f>
        <v>14808653</v>
      </c>
    </row>
    <row r="134" spans="1:4">
      <c r="A134" s="1759" t="s">
        <v>2303</v>
      </c>
      <c r="B134" s="1759" t="s">
        <v>2304</v>
      </c>
      <c r="C134" s="866">
        <f>'110113'!G176</f>
        <v>273647863</v>
      </c>
    </row>
    <row r="135" spans="1:4">
      <c r="A135" s="1759" t="s">
        <v>2305</v>
      </c>
      <c r="B135" s="1759" t="s">
        <v>2306</v>
      </c>
      <c r="C135" s="866">
        <f>'110113'!G178+'110113'!G180</f>
        <v>763872</v>
      </c>
    </row>
    <row r="136" spans="1:4">
      <c r="A136" s="1758" t="s">
        <v>2307</v>
      </c>
      <c r="B136" s="1759" t="s">
        <v>2918</v>
      </c>
      <c r="C136" s="866">
        <f>SUM(C132:C135)</f>
        <v>289220388</v>
      </c>
    </row>
    <row r="137" spans="1:4">
      <c r="A137" s="1759"/>
      <c r="B137" s="1759"/>
      <c r="C137" s="866">
        <f>'110113'!G182</f>
        <v>289220388</v>
      </c>
      <c r="D137" s="2881">
        <f>+C136-C137</f>
        <v>0</v>
      </c>
    </row>
    <row r="138" spans="1:4">
      <c r="A138" s="1762" t="s">
        <v>986</v>
      </c>
      <c r="B138" s="1759" t="s">
        <v>987</v>
      </c>
      <c r="C138" s="1766">
        <f>C136+C129+C121+C106+C97</f>
        <v>2361643700</v>
      </c>
    </row>
    <row r="139" spans="1:4">
      <c r="C139" s="1765">
        <f>'110113'!G228</f>
        <v>2361643700</v>
      </c>
      <c r="D139" s="2882">
        <f>+C138-C139</f>
        <v>0</v>
      </c>
    </row>
    <row r="141" spans="1:4" ht="18">
      <c r="A141" s="1761" t="s">
        <v>2308</v>
      </c>
      <c r="B141" s="1761"/>
      <c r="C141" s="1761"/>
      <c r="D141" s="2883"/>
    </row>
    <row r="142" spans="1:4" ht="18">
      <c r="A142" s="1761" t="s">
        <v>2309</v>
      </c>
      <c r="B142" s="1761"/>
      <c r="C142" s="1761"/>
      <c r="D142" s="2883"/>
    </row>
    <row r="145" spans="1:3">
      <c r="A145" s="1759"/>
      <c r="B145" s="1762" t="s">
        <v>4492</v>
      </c>
    </row>
    <row r="146" spans="1:3">
      <c r="A146" s="1759"/>
      <c r="B146" s="1762" t="s">
        <v>2912</v>
      </c>
      <c r="C146" s="1762" t="str">
        <f>$C$16</f>
        <v>12/31/2013</v>
      </c>
    </row>
    <row r="147" spans="1:3">
      <c r="A147" s="1762" t="s">
        <v>2310</v>
      </c>
      <c r="B147" s="1758"/>
      <c r="C147" s="1758"/>
    </row>
    <row r="148" spans="1:3">
      <c r="A148" s="1759" t="s">
        <v>2311</v>
      </c>
      <c r="B148" s="1759" t="s">
        <v>2312</v>
      </c>
      <c r="C148" s="1768">
        <f>'114117'!I23</f>
        <v>466638483</v>
      </c>
    </row>
    <row r="149" spans="1:3">
      <c r="A149" s="856" t="s">
        <v>2313</v>
      </c>
      <c r="C149" s="1136"/>
    </row>
    <row r="150" spans="1:3">
      <c r="A150" s="1759" t="s">
        <v>2314</v>
      </c>
      <c r="B150" s="1759" t="s">
        <v>2315</v>
      </c>
      <c r="C150" s="1768">
        <f>'114117'!I25</f>
        <v>282872935</v>
      </c>
    </row>
    <row r="151" spans="1:3">
      <c r="A151" s="1759" t="s">
        <v>2316</v>
      </c>
      <c r="B151" s="1759" t="s">
        <v>2349</v>
      </c>
      <c r="C151" s="1768">
        <f>'114117'!I26</f>
        <v>40240839</v>
      </c>
    </row>
    <row r="152" spans="1:3">
      <c r="A152" s="1759" t="s">
        <v>2350</v>
      </c>
      <c r="B152" s="1759" t="s">
        <v>2351</v>
      </c>
      <c r="C152" s="1768">
        <f>'114117'!I27</f>
        <v>32188963</v>
      </c>
    </row>
    <row r="153" spans="1:3">
      <c r="A153" s="1759" t="s">
        <v>3615</v>
      </c>
      <c r="B153" s="1759" t="s">
        <v>3616</v>
      </c>
      <c r="C153" s="1768">
        <f>'114117'!I29</f>
        <v>3486960</v>
      </c>
    </row>
    <row r="154" spans="1:3">
      <c r="A154" s="1759" t="s">
        <v>3617</v>
      </c>
      <c r="B154" s="1759" t="s">
        <v>3618</v>
      </c>
      <c r="C154" s="1768">
        <f>'114117'!I30</f>
        <v>0</v>
      </c>
    </row>
    <row r="155" spans="1:3">
      <c r="A155" s="1759" t="s">
        <v>3619</v>
      </c>
      <c r="B155" s="1759" t="s">
        <v>3620</v>
      </c>
      <c r="C155" s="1768">
        <f>'114117'!I31</f>
        <v>0</v>
      </c>
    </row>
    <row r="156" spans="1:3">
      <c r="A156" s="1759" t="s">
        <v>3621</v>
      </c>
      <c r="B156" s="1759" t="s">
        <v>3622</v>
      </c>
      <c r="C156" s="1768">
        <f>'114117'!I32</f>
        <v>0</v>
      </c>
    </row>
    <row r="157" spans="1:3">
      <c r="A157" s="1759" t="s">
        <v>3623</v>
      </c>
      <c r="B157" s="1759" t="s">
        <v>3624</v>
      </c>
      <c r="C157" s="1768">
        <f>'114117'!I35</f>
        <v>39947400</v>
      </c>
    </row>
    <row r="158" spans="1:3">
      <c r="A158" s="1759" t="s">
        <v>3625</v>
      </c>
      <c r="B158" s="1759" t="s">
        <v>3626</v>
      </c>
      <c r="C158" s="1768">
        <f>'114117'!I36+'114117'!I37+'114117'!I38-'114117'!I39</f>
        <v>13187263</v>
      </c>
    </row>
    <row r="159" spans="1:3">
      <c r="A159" s="1759" t="s">
        <v>3627</v>
      </c>
      <c r="B159" s="1759" t="s">
        <v>3628</v>
      </c>
      <c r="C159" s="1768"/>
    </row>
    <row r="160" spans="1:3">
      <c r="A160" s="1759" t="s">
        <v>3629</v>
      </c>
      <c r="B160" s="1759" t="s">
        <v>3630</v>
      </c>
      <c r="C160" s="1768"/>
    </row>
    <row r="161" spans="1:3">
      <c r="A161" s="1758" t="s">
        <v>3631</v>
      </c>
      <c r="B161" s="856" t="s">
        <v>2918</v>
      </c>
      <c r="C161" s="1136">
        <f>SUM(C150:C158)-C159+C160</f>
        <v>411924360</v>
      </c>
    </row>
    <row r="162" spans="1:3">
      <c r="A162" s="1758" t="s">
        <v>3632</v>
      </c>
      <c r="B162" s="856" t="s">
        <v>2918</v>
      </c>
      <c r="C162" s="1136">
        <f>C148-C161</f>
        <v>54714123</v>
      </c>
    </row>
    <row r="163" spans="1:3">
      <c r="A163" s="1759"/>
      <c r="B163" s="1759"/>
      <c r="C163" s="1768"/>
    </row>
    <row r="164" spans="1:3">
      <c r="A164" s="1759" t="s">
        <v>3633</v>
      </c>
      <c r="B164" s="1759" t="s">
        <v>3634</v>
      </c>
      <c r="C164" s="1768"/>
    </row>
    <row r="165" spans="1:3">
      <c r="A165" s="1759"/>
      <c r="B165" s="1759"/>
      <c r="C165" s="1768"/>
    </row>
    <row r="166" spans="1:3">
      <c r="A166" s="1758" t="s">
        <v>3635</v>
      </c>
      <c r="B166" s="856" t="s">
        <v>2918</v>
      </c>
      <c r="C166" s="1136">
        <f>C162+C163-C164+C165</f>
        <v>54714123</v>
      </c>
    </row>
    <row r="167" spans="1:3">
      <c r="C167" s="1136"/>
    </row>
    <row r="168" spans="1:3">
      <c r="A168" s="1762" t="s">
        <v>3636</v>
      </c>
      <c r="B168" s="1758"/>
      <c r="C168" s="1136"/>
    </row>
    <row r="169" spans="1:3">
      <c r="A169" s="1759" t="s">
        <v>2311</v>
      </c>
      <c r="B169" s="1759" t="s">
        <v>3637</v>
      </c>
      <c r="C169" s="1768">
        <f>'114117'!K23</f>
        <v>205249078</v>
      </c>
    </row>
    <row r="170" spans="1:3">
      <c r="A170" s="856" t="s">
        <v>2313</v>
      </c>
      <c r="C170" s="1136"/>
    </row>
    <row r="171" spans="1:3">
      <c r="A171" s="1759" t="s">
        <v>2314</v>
      </c>
      <c r="B171" s="1759" t="s">
        <v>3638</v>
      </c>
      <c r="C171" s="1768">
        <f>'114117'!K25</f>
        <v>129420923</v>
      </c>
    </row>
    <row r="172" spans="1:3">
      <c r="A172" s="1759" t="s">
        <v>2316</v>
      </c>
      <c r="B172" s="1759" t="s">
        <v>3639</v>
      </c>
      <c r="C172" s="1768">
        <f>'114117'!K26</f>
        <v>10278876</v>
      </c>
    </row>
    <row r="173" spans="1:3">
      <c r="A173" s="1759" t="s">
        <v>2350</v>
      </c>
      <c r="B173" s="1759" t="s">
        <v>3640</v>
      </c>
      <c r="C173" s="1768">
        <f>'114117'!K27</f>
        <v>13246174</v>
      </c>
    </row>
    <row r="174" spans="1:3">
      <c r="A174" s="1759" t="s">
        <v>3615</v>
      </c>
      <c r="B174" s="1759" t="s">
        <v>3641</v>
      </c>
      <c r="C174" s="866">
        <f>'114117'!K29</f>
        <v>1900069</v>
      </c>
    </row>
    <row r="175" spans="1:3">
      <c r="A175" s="1759" t="s">
        <v>3617</v>
      </c>
      <c r="B175" s="1759" t="s">
        <v>3642</v>
      </c>
      <c r="C175" s="866">
        <f>'114117'!K30</f>
        <v>0</v>
      </c>
    </row>
    <row r="176" spans="1:3">
      <c r="A176" s="1759" t="s">
        <v>3619</v>
      </c>
      <c r="B176" s="1759" t="s">
        <v>3643</v>
      </c>
      <c r="C176" s="866">
        <f>'114117'!K31</f>
        <v>0</v>
      </c>
    </row>
    <row r="177" spans="1:4">
      <c r="A177" s="1759" t="s">
        <v>3452</v>
      </c>
      <c r="B177" s="1759" t="s">
        <v>1061</v>
      </c>
      <c r="C177" s="866">
        <f>'114117'!K32</f>
        <v>0</v>
      </c>
    </row>
    <row r="178" spans="1:4">
      <c r="A178" s="1759" t="s">
        <v>3623</v>
      </c>
      <c r="B178" s="1759" t="s">
        <v>993</v>
      </c>
      <c r="C178" s="866">
        <f>'114117'!K35</f>
        <v>16770447</v>
      </c>
    </row>
    <row r="179" spans="1:4">
      <c r="A179" s="1759" t="s">
        <v>3625</v>
      </c>
      <c r="B179" s="1759" t="s">
        <v>994</v>
      </c>
      <c r="C179" s="866">
        <f>'114117'!K36+'114117'!K37+'114117'!K38-'114117'!K39</f>
        <v>7942689</v>
      </c>
    </row>
    <row r="180" spans="1:4">
      <c r="A180" s="1759" t="s">
        <v>3627</v>
      </c>
      <c r="B180" s="1759" t="s">
        <v>995</v>
      </c>
      <c r="C180" s="866"/>
    </row>
    <row r="181" spans="1:4">
      <c r="A181" s="1759" t="s">
        <v>3629</v>
      </c>
      <c r="B181" s="1759" t="s">
        <v>1996</v>
      </c>
      <c r="C181" s="866"/>
    </row>
    <row r="182" spans="1:4">
      <c r="A182" s="1758" t="s">
        <v>3631</v>
      </c>
      <c r="B182" s="856" t="s">
        <v>2918</v>
      </c>
      <c r="C182" s="1136">
        <f>SUM(C171:C179)-C180+C181</f>
        <v>179559178</v>
      </c>
    </row>
    <row r="183" spans="1:4">
      <c r="A183" s="1758" t="s">
        <v>3632</v>
      </c>
      <c r="B183" s="856" t="s">
        <v>2918</v>
      </c>
      <c r="C183" s="1136">
        <f>C169-C182</f>
        <v>25689900</v>
      </c>
    </row>
    <row r="184" spans="1:4">
      <c r="A184" s="1759"/>
      <c r="B184" s="1759"/>
      <c r="C184" s="1768"/>
    </row>
    <row r="185" spans="1:4">
      <c r="A185" s="1759" t="s">
        <v>202</v>
      </c>
      <c r="B185" s="1759" t="s">
        <v>3634</v>
      </c>
      <c r="C185" s="1768"/>
    </row>
    <row r="186" spans="1:4">
      <c r="A186" s="1759"/>
      <c r="B186" s="1759"/>
      <c r="C186" s="1768"/>
    </row>
    <row r="187" spans="1:4">
      <c r="A187" s="1758" t="s">
        <v>1959</v>
      </c>
      <c r="C187" s="1136">
        <f>C183+C184-C185+C186</f>
        <v>25689900</v>
      </c>
    </row>
    <row r="188" spans="1:4">
      <c r="C188" s="1769"/>
    </row>
    <row r="189" spans="1:4">
      <c r="A189" s="1759" t="s">
        <v>1960</v>
      </c>
      <c r="B189" s="1759" t="s">
        <v>2987</v>
      </c>
      <c r="C189" s="866">
        <f>SUM('114117'!M49,'114117'!Q49,'114117'!S49,'114117'!U49)</f>
        <v>0</v>
      </c>
    </row>
    <row r="191" spans="1:4">
      <c r="A191" s="1758" t="s">
        <v>2988</v>
      </c>
      <c r="B191" s="1759" t="s">
        <v>2989</v>
      </c>
      <c r="C191" s="1770">
        <f>C166+C187+C189</f>
        <v>80404023</v>
      </c>
    </row>
    <row r="192" spans="1:4">
      <c r="A192" s="1759"/>
      <c r="B192" s="1758"/>
      <c r="C192" s="1766">
        <f>'114117'!G49</f>
        <v>80404023</v>
      </c>
      <c r="D192" s="2882">
        <f>+C191-C192</f>
        <v>0</v>
      </c>
    </row>
    <row r="194" spans="1:3" ht="18">
      <c r="A194" s="1761" t="s">
        <v>2308</v>
      </c>
      <c r="B194" s="1761"/>
      <c r="C194" s="1761"/>
    </row>
    <row r="195" spans="1:3" ht="18">
      <c r="A195" s="1761" t="s">
        <v>2990</v>
      </c>
      <c r="B195" s="1761"/>
      <c r="C195" s="1761"/>
    </row>
    <row r="199" spans="1:3">
      <c r="A199" s="1759"/>
      <c r="B199" s="1762" t="s">
        <v>4492</v>
      </c>
    </row>
    <row r="200" spans="1:3">
      <c r="A200" s="1759"/>
      <c r="B200" s="1762" t="s">
        <v>2912</v>
      </c>
      <c r="C200" s="1762" t="str">
        <f>$C$16</f>
        <v>12/31/2013</v>
      </c>
    </row>
    <row r="201" spans="1:3">
      <c r="A201" s="1762" t="s">
        <v>2991</v>
      </c>
      <c r="B201" s="1758"/>
      <c r="C201" s="1758"/>
    </row>
    <row r="202" spans="1:3">
      <c r="A202" s="1759" t="s">
        <v>2066</v>
      </c>
      <c r="B202" s="1759" t="s">
        <v>2067</v>
      </c>
      <c r="C202" s="866"/>
    </row>
    <row r="203" spans="1:3">
      <c r="A203" s="1759" t="s">
        <v>2068</v>
      </c>
      <c r="B203" s="1759" t="s">
        <v>2069</v>
      </c>
      <c r="C203" s="866"/>
    </row>
    <row r="204" spans="1:3">
      <c r="A204" s="1759" t="s">
        <v>1102</v>
      </c>
      <c r="B204" s="1759" t="s">
        <v>1103</v>
      </c>
      <c r="C204" s="866"/>
    </row>
    <row r="205" spans="1:3">
      <c r="A205" s="1759" t="s">
        <v>1104</v>
      </c>
      <c r="B205" s="1759" t="s">
        <v>1105</v>
      </c>
      <c r="C205" s="866">
        <f>'114117'!AC17</f>
        <v>10792184</v>
      </c>
    </row>
    <row r="206" spans="1:3">
      <c r="A206" s="1759" t="s">
        <v>1106</v>
      </c>
      <c r="B206" s="1759" t="s">
        <v>1107</v>
      </c>
      <c r="C206" s="866">
        <f>'114117'!AC18</f>
        <v>688896</v>
      </c>
    </row>
    <row r="207" spans="1:3">
      <c r="A207" s="1759" t="s">
        <v>1108</v>
      </c>
      <c r="B207" s="1759" t="s">
        <v>1109</v>
      </c>
      <c r="C207" s="866">
        <f>'114117'!AC19</f>
        <v>1512509</v>
      </c>
    </row>
    <row r="208" spans="1:3">
      <c r="A208" s="1759" t="s">
        <v>623</v>
      </c>
      <c r="B208" s="1759" t="s">
        <v>1905</v>
      </c>
      <c r="C208" s="866">
        <f>'114117'!AC20</f>
        <v>64737</v>
      </c>
    </row>
    <row r="209" spans="1:4">
      <c r="A209" s="1759" t="s">
        <v>1906</v>
      </c>
      <c r="B209" s="1759" t="s">
        <v>1907</v>
      </c>
      <c r="C209" s="866">
        <f>'114117'!G84</f>
        <v>0</v>
      </c>
    </row>
    <row r="210" spans="1:4">
      <c r="A210" s="1758" t="s">
        <v>1908</v>
      </c>
      <c r="B210" s="856" t="s">
        <v>2918</v>
      </c>
      <c r="C210" s="1136">
        <f>SUM(C202:C209)</f>
        <v>13058326</v>
      </c>
    </row>
    <row r="211" spans="1:4">
      <c r="C211" s="1767">
        <f>'114117'!AC22</f>
        <v>13058326</v>
      </c>
      <c r="D211" s="2881">
        <f>+C210-C211</f>
        <v>0</v>
      </c>
    </row>
    <row r="212" spans="1:4">
      <c r="A212" s="1762" t="s">
        <v>1909</v>
      </c>
      <c r="B212" s="1758"/>
    </row>
    <row r="213" spans="1:4">
      <c r="A213" s="1759" t="s">
        <v>2381</v>
      </c>
      <c r="B213" s="1759" t="s">
        <v>2382</v>
      </c>
      <c r="C213" s="866">
        <f>'114117'!AC26</f>
        <v>306989</v>
      </c>
    </row>
    <row r="214" spans="1:4">
      <c r="A214" s="1759" t="s">
        <v>2383</v>
      </c>
      <c r="B214" s="1759" t="s">
        <v>2384</v>
      </c>
      <c r="C214" s="866">
        <f>'114117'!AC27</f>
        <v>-2683</v>
      </c>
    </row>
    <row r="215" spans="1:4">
      <c r="A215" s="1759" t="s">
        <v>2385</v>
      </c>
      <c r="B215" s="1759" t="s">
        <v>2386</v>
      </c>
      <c r="C215" s="866">
        <f>'114117'!AC30+'114117'!AC29</f>
        <v>23935</v>
      </c>
    </row>
    <row r="216" spans="1:4">
      <c r="A216" s="1758" t="s">
        <v>2387</v>
      </c>
      <c r="B216" s="856" t="s">
        <v>2918</v>
      </c>
      <c r="C216" s="1136">
        <f>SUM(C213:C215)</f>
        <v>328241</v>
      </c>
    </row>
    <row r="217" spans="1:4">
      <c r="C217" s="1767">
        <f>'114117'!AC31</f>
        <v>328241</v>
      </c>
      <c r="D217" s="2881">
        <f>+C216-C217</f>
        <v>0</v>
      </c>
    </row>
    <row r="218" spans="1:4">
      <c r="A218" s="1762" t="s">
        <v>2388</v>
      </c>
      <c r="B218" s="1758"/>
    </row>
    <row r="219" spans="1:4">
      <c r="A219" s="1759" t="s">
        <v>2389</v>
      </c>
      <c r="B219" s="1759" t="s">
        <v>2390</v>
      </c>
      <c r="C219" s="866">
        <f>'114117'!AC33</f>
        <v>27082</v>
      </c>
    </row>
    <row r="220" spans="1:4">
      <c r="A220" s="1759" t="s">
        <v>2391</v>
      </c>
      <c r="B220" s="1759" t="s">
        <v>4475</v>
      </c>
      <c r="C220" s="866">
        <f>'114117'!AC40-'114117'!AC33</f>
        <v>-1072226</v>
      </c>
    </row>
    <row r="221" spans="1:4">
      <c r="A221" s="1758" t="s">
        <v>4476</v>
      </c>
      <c r="B221" s="856" t="s">
        <v>2918</v>
      </c>
      <c r="C221" s="1136">
        <f>C219+C220</f>
        <v>-1045144</v>
      </c>
    </row>
    <row r="222" spans="1:4">
      <c r="A222" s="1758" t="s">
        <v>3561</v>
      </c>
      <c r="B222" s="856" t="s">
        <v>2918</v>
      </c>
      <c r="C222" s="1136">
        <f>C210-C216-C221</f>
        <v>13775229</v>
      </c>
    </row>
    <row r="223" spans="1:4">
      <c r="C223" s="1767">
        <f>+'114117'!AC41</f>
        <v>13775229</v>
      </c>
      <c r="D223" s="2881">
        <f>+C222-C223</f>
        <v>0</v>
      </c>
    </row>
    <row r="224" spans="1:4">
      <c r="A224" s="1762" t="s">
        <v>3562</v>
      </c>
      <c r="B224" s="1758"/>
    </row>
    <row r="225" spans="1:4">
      <c r="A225" s="1759" t="s">
        <v>3563</v>
      </c>
      <c r="B225" s="1759" t="s">
        <v>3564</v>
      </c>
      <c r="C225" s="866">
        <f>'114117'!AC43</f>
        <v>32147031</v>
      </c>
    </row>
    <row r="226" spans="1:4">
      <c r="A226" s="1759" t="s">
        <v>3565</v>
      </c>
      <c r="B226" s="1759" t="s">
        <v>3566</v>
      </c>
      <c r="C226" s="866">
        <f>'114117'!AC44+'114117'!AC45-'114117'!AC47</f>
        <v>1078860</v>
      </c>
    </row>
    <row r="227" spans="1:4">
      <c r="A227" s="1759" t="s">
        <v>3567</v>
      </c>
      <c r="B227" s="1759" t="s">
        <v>3568</v>
      </c>
      <c r="C227" s="866">
        <f>'114117'!AC46</f>
        <v>0</v>
      </c>
    </row>
    <row r="228" spans="1:4">
      <c r="A228" s="1759" t="s">
        <v>3569</v>
      </c>
      <c r="B228" s="1759" t="s">
        <v>3570</v>
      </c>
      <c r="C228" s="866">
        <f>'114117'!AC48</f>
        <v>63763</v>
      </c>
    </row>
    <row r="229" spans="1:4">
      <c r="A229" s="1759" t="s">
        <v>3571</v>
      </c>
      <c r="B229" s="1759" t="s">
        <v>3572</v>
      </c>
      <c r="C229" s="866">
        <f>'114117'!AC49-'114117'!AC50</f>
        <v>-714769</v>
      </c>
    </row>
    <row r="230" spans="1:4">
      <c r="A230" s="1758" t="s">
        <v>3573</v>
      </c>
      <c r="B230" s="856" t="s">
        <v>2918</v>
      </c>
      <c r="C230" s="1136">
        <f>SUM(C228:C229)-C227+C226+C225</f>
        <v>32574885</v>
      </c>
    </row>
    <row r="231" spans="1:4">
      <c r="A231" s="1758" t="s">
        <v>3574</v>
      </c>
      <c r="B231" s="856" t="s">
        <v>2918</v>
      </c>
      <c r="C231" s="1136">
        <f>C191+C222-C230</f>
        <v>61604367</v>
      </c>
    </row>
    <row r="232" spans="1:4">
      <c r="C232" s="1767">
        <f>'114117'!AC52</f>
        <v>61604367</v>
      </c>
      <c r="D232" s="2881">
        <f>+C231-C232</f>
        <v>0</v>
      </c>
    </row>
    <row r="233" spans="1:4">
      <c r="A233" s="1762" t="s">
        <v>2346</v>
      </c>
      <c r="B233" s="1758"/>
    </row>
    <row r="234" spans="1:4">
      <c r="A234" s="1759" t="s">
        <v>2347</v>
      </c>
      <c r="B234" s="1759" t="s">
        <v>3577</v>
      </c>
      <c r="C234" s="866">
        <f>'114117'!AC54</f>
        <v>0</v>
      </c>
    </row>
    <row r="235" spans="1:4">
      <c r="A235" s="1759" t="s">
        <v>3644</v>
      </c>
      <c r="B235" s="1759" t="s">
        <v>3645</v>
      </c>
      <c r="C235" s="866">
        <f>'114117'!AC55</f>
        <v>0</v>
      </c>
    </row>
    <row r="236" spans="1:4">
      <c r="A236" s="1759" t="s">
        <v>3646</v>
      </c>
      <c r="B236" s="1759" t="s">
        <v>3647</v>
      </c>
      <c r="C236" s="866">
        <f>'114117'!AC57</f>
        <v>0</v>
      </c>
    </row>
    <row r="237" spans="1:4">
      <c r="A237" s="1758" t="s">
        <v>3648</v>
      </c>
      <c r="B237" s="856" t="s">
        <v>2918</v>
      </c>
      <c r="C237" s="856">
        <f>C234-C235-C236</f>
        <v>0</v>
      </c>
    </row>
    <row r="239" spans="1:4">
      <c r="A239" s="1766" t="s">
        <v>3649</v>
      </c>
      <c r="B239" s="1759" t="s">
        <v>2918</v>
      </c>
      <c r="C239" s="1766">
        <f>C231+C237</f>
        <v>61604367</v>
      </c>
    </row>
    <row r="240" spans="1:4" ht="18">
      <c r="A240" s="1771"/>
      <c r="B240" s="1766"/>
      <c r="C240" s="1766">
        <f>'114117'!AC59</f>
        <v>61604367</v>
      </c>
      <c r="D240" s="2882">
        <f>+C239-C240</f>
        <v>0</v>
      </c>
    </row>
    <row r="241" spans="1:3" ht="18.75" thickBot="1">
      <c r="A241" s="1772"/>
      <c r="B241" s="1772"/>
      <c r="C241" s="1772"/>
    </row>
    <row r="242" spans="1:3" ht="18">
      <c r="A242" s="1771"/>
      <c r="B242" s="1771"/>
      <c r="C242" s="1771"/>
    </row>
    <row r="243" spans="1:3">
      <c r="A243" s="1759"/>
      <c r="B243" s="1758"/>
    </row>
    <row r="244" spans="1:3">
      <c r="A244" s="1762" t="s">
        <v>3650</v>
      </c>
      <c r="B244" s="1762"/>
    </row>
    <row r="245" spans="1:3">
      <c r="A245" s="1758"/>
      <c r="B245" s="1758"/>
    </row>
    <row r="246" spans="1:3">
      <c r="A246" s="1759" t="s">
        <v>3651</v>
      </c>
      <c r="B246" s="1759" t="s">
        <v>3652</v>
      </c>
      <c r="C246" s="1773">
        <f>'118119'!G23</f>
        <v>55818403</v>
      </c>
    </row>
    <row r="247" spans="1:3">
      <c r="A247" s="1759" t="s">
        <v>3653</v>
      </c>
      <c r="B247" s="1759" t="s">
        <v>3654</v>
      </c>
      <c r="C247" s="866">
        <f>'118119'!G38</f>
        <v>50812183</v>
      </c>
    </row>
    <row r="248" spans="1:3">
      <c r="A248" s="1759" t="s">
        <v>3655</v>
      </c>
      <c r="B248" s="1759" t="s">
        <v>3656</v>
      </c>
      <c r="C248" s="866">
        <f>-'118119'!G44</f>
        <v>2</v>
      </c>
    </row>
    <row r="249" spans="1:3">
      <c r="A249" s="1759" t="s">
        <v>3657</v>
      </c>
      <c r="B249" s="1759" t="s">
        <v>3658</v>
      </c>
      <c r="C249" s="866">
        <f>-'118119'!G51</f>
        <v>0</v>
      </c>
    </row>
    <row r="250" spans="1:3">
      <c r="A250" s="1759" t="s">
        <v>3659</v>
      </c>
      <c r="B250" s="1759" t="s">
        <v>3660</v>
      </c>
      <c r="C250" s="866">
        <f>-'118119'!G58</f>
        <v>38000000</v>
      </c>
    </row>
    <row r="251" spans="1:3">
      <c r="A251" s="1759" t="s">
        <v>3661</v>
      </c>
      <c r="B251" s="1759" t="s">
        <v>3662</v>
      </c>
      <c r="C251" s="866">
        <f>-'118119'!G31+'118119'!G37-'118119'!G59</f>
        <v>0</v>
      </c>
    </row>
    <row r="252" spans="1:3">
      <c r="A252" s="856" t="s">
        <v>3663</v>
      </c>
      <c r="B252" s="856" t="s">
        <v>2918</v>
      </c>
      <c r="C252" s="1137">
        <f>C247+C251-SUM(C248:C250)</f>
        <v>12812181</v>
      </c>
    </row>
    <row r="253" spans="1:3">
      <c r="C253" s="1137"/>
    </row>
    <row r="254" spans="1:3">
      <c r="A254" s="856" t="s">
        <v>3664</v>
      </c>
      <c r="B254" s="856" t="s">
        <v>2918</v>
      </c>
      <c r="C254" s="1137">
        <f>C246+C252</f>
        <v>68630584</v>
      </c>
    </row>
    <row r="256" spans="1:3">
      <c r="A256" s="1759" t="s">
        <v>3665</v>
      </c>
      <c r="B256" s="1759" t="s">
        <v>3666</v>
      </c>
      <c r="C256" s="866">
        <f>'118119'!G97</f>
        <v>0</v>
      </c>
    </row>
    <row r="258" spans="1:4">
      <c r="A258" s="1758" t="s">
        <v>3667</v>
      </c>
      <c r="B258" s="1759" t="s">
        <v>3668</v>
      </c>
      <c r="C258" s="3220">
        <f>C254+C256</f>
        <v>68630584</v>
      </c>
    </row>
    <row r="259" spans="1:4">
      <c r="C259" s="1766">
        <f>'118119'!G98</f>
        <v>68630584</v>
      </c>
      <c r="D259" s="2881">
        <f>+C258-C259</f>
        <v>0</v>
      </c>
    </row>
    <row r="261" spans="1:4" ht="18">
      <c r="A261" s="1761" t="s">
        <v>3669</v>
      </c>
      <c r="B261" s="1761"/>
      <c r="C261" s="1761"/>
    </row>
    <row r="262" spans="1:4" ht="18">
      <c r="A262" s="1761" t="s">
        <v>2990</v>
      </c>
      <c r="B262" s="1761"/>
      <c r="C262" s="1761"/>
    </row>
    <row r="263" spans="1:4" ht="18">
      <c r="A263" s="1761"/>
      <c r="B263" s="1761"/>
      <c r="C263" s="1761"/>
    </row>
    <row r="264" spans="1:4" ht="18">
      <c r="A264" s="1761"/>
      <c r="B264" s="1761"/>
      <c r="C264" s="1761"/>
    </row>
    <row r="265" spans="1:4" ht="18">
      <c r="A265" s="1761"/>
      <c r="B265" s="1761"/>
      <c r="C265" s="1761"/>
    </row>
    <row r="266" spans="1:4">
      <c r="A266" s="1759"/>
      <c r="B266" s="1762" t="s">
        <v>4492</v>
      </c>
    </row>
    <row r="267" spans="1:4">
      <c r="A267" s="1759"/>
      <c r="B267" s="1762" t="s">
        <v>2912</v>
      </c>
      <c r="C267" s="1762" t="str">
        <f>$C$16</f>
        <v>12/31/2013</v>
      </c>
    </row>
    <row r="268" spans="1:4">
      <c r="A268" s="1758" t="s">
        <v>3670</v>
      </c>
      <c r="B268" s="1758"/>
      <c r="C268" s="1758"/>
    </row>
    <row r="269" spans="1:4">
      <c r="A269" s="1759" t="s">
        <v>3649</v>
      </c>
      <c r="B269" s="1759" t="s">
        <v>3671</v>
      </c>
      <c r="C269" s="1773">
        <f>'120121'!E19</f>
        <v>61604367</v>
      </c>
    </row>
    <row r="270" spans="1:4">
      <c r="A270" s="1759" t="s">
        <v>3672</v>
      </c>
      <c r="B270" s="1759"/>
      <c r="C270" s="866"/>
    </row>
    <row r="271" spans="1:4">
      <c r="A271" s="1759" t="s">
        <v>3673</v>
      </c>
      <c r="B271" s="1759"/>
      <c r="C271" s="866"/>
    </row>
    <row r="272" spans="1:4">
      <c r="A272" s="1759" t="s">
        <v>3674</v>
      </c>
      <c r="B272" s="1759" t="s">
        <v>3675</v>
      </c>
      <c r="C272" s="866">
        <f>SUM('120121'!E21:E24)</f>
        <v>51901027</v>
      </c>
    </row>
    <row r="273" spans="1:4">
      <c r="A273" s="1759" t="s">
        <v>3499</v>
      </c>
      <c r="B273" s="1759" t="s">
        <v>3500</v>
      </c>
      <c r="C273" s="866">
        <f>SUM('120121'!E25:E26)</f>
        <v>33489122</v>
      </c>
    </row>
    <row r="274" spans="1:4">
      <c r="A274" s="1759" t="s">
        <v>3501</v>
      </c>
      <c r="B274" s="1759" t="s">
        <v>3502</v>
      </c>
      <c r="C274" s="866">
        <f>SUM('120121'!E27:E29)</f>
        <v>-2980451</v>
      </c>
    </row>
    <row r="275" spans="1:4">
      <c r="A275" s="1759" t="s">
        <v>3503</v>
      </c>
      <c r="B275" s="1759" t="s">
        <v>3504</v>
      </c>
      <c r="C275" s="866">
        <f>'120121'!E30</f>
        <v>-47397823</v>
      </c>
    </row>
    <row r="276" spans="1:4">
      <c r="A276" s="1759" t="s">
        <v>3505</v>
      </c>
      <c r="B276" s="1759" t="s">
        <v>3506</v>
      </c>
      <c r="C276" s="866">
        <f>SUM('120121'!E31:E32)</f>
        <v>195269837</v>
      </c>
    </row>
    <row r="277" spans="1:4">
      <c r="A277" s="1759" t="s">
        <v>3507</v>
      </c>
      <c r="B277" s="1759" t="s">
        <v>3508</v>
      </c>
      <c r="C277" s="866">
        <f>-'120121'!E33</f>
        <v>-1512508</v>
      </c>
    </row>
    <row r="278" spans="1:4">
      <c r="A278" s="1759" t="s">
        <v>3509</v>
      </c>
      <c r="B278" s="1759" t="s">
        <v>3510</v>
      </c>
      <c r="C278" s="866">
        <f>-'120121'!E34</f>
        <v>-10792185</v>
      </c>
    </row>
    <row r="279" spans="1:4">
      <c r="A279" s="1759" t="s">
        <v>3511</v>
      </c>
      <c r="B279" s="1759" t="s">
        <v>3512</v>
      </c>
      <c r="C279" s="866">
        <f>'120121'!E35</f>
        <v>-179451799</v>
      </c>
    </row>
    <row r="280" spans="1:4">
      <c r="A280" s="1759"/>
      <c r="B280" s="1759" t="s">
        <v>3513</v>
      </c>
      <c r="C280" s="866">
        <f>'120121'!E36</f>
        <v>-2059271</v>
      </c>
    </row>
    <row r="281" spans="1:4">
      <c r="A281" s="1759"/>
      <c r="B281" s="1759" t="s">
        <v>3514</v>
      </c>
      <c r="C281" s="866">
        <f>SUM('120121'!E37:E38)</f>
        <v>2798636</v>
      </c>
    </row>
    <row r="282" spans="1:4">
      <c r="A282" s="1759" t="s">
        <v>3515</v>
      </c>
      <c r="B282" s="1759" t="s">
        <v>2918</v>
      </c>
      <c r="C282" s="1774">
        <f>SUM(C269:C281)</f>
        <v>100868952</v>
      </c>
    </row>
    <row r="283" spans="1:4">
      <c r="A283" s="1759"/>
      <c r="B283" s="1759"/>
      <c r="C283" s="866">
        <f>'120121'!E39</f>
        <v>100868952</v>
      </c>
      <c r="D283" s="2881">
        <f>+C282-C283</f>
        <v>0</v>
      </c>
    </row>
    <row r="284" spans="1:4">
      <c r="A284" s="1758" t="s">
        <v>3516</v>
      </c>
      <c r="B284" s="1758"/>
      <c r="C284" s="866"/>
    </row>
    <row r="285" spans="1:4">
      <c r="A285" s="1759" t="s">
        <v>3517</v>
      </c>
      <c r="B285" s="1759" t="s">
        <v>3518</v>
      </c>
      <c r="C285" s="866">
        <f>'120121'!E51</f>
        <v>-122033485</v>
      </c>
    </row>
    <row r="286" spans="1:4">
      <c r="A286" s="1759" t="s">
        <v>3519</v>
      </c>
      <c r="B286" s="1759" t="s">
        <v>2190</v>
      </c>
      <c r="C286" s="866">
        <f>SUM('120121'!E52:E55)</f>
        <v>-5935179</v>
      </c>
    </row>
    <row r="287" spans="1:4">
      <c r="A287" s="1759" t="s">
        <v>2191</v>
      </c>
      <c r="B287" s="1759" t="s">
        <v>2192</v>
      </c>
      <c r="C287" s="866">
        <f>'120121'!E56</f>
        <v>0</v>
      </c>
    </row>
    <row r="288" spans="1:4">
      <c r="A288" s="1759" t="s">
        <v>2193</v>
      </c>
      <c r="B288" s="1759" t="s">
        <v>2194</v>
      </c>
      <c r="C288" s="866">
        <f>'120121'!E57</f>
        <v>0</v>
      </c>
    </row>
    <row r="289" spans="1:4">
      <c r="A289" s="1759" t="s">
        <v>2195</v>
      </c>
      <c r="B289" s="1759"/>
      <c r="C289" s="866"/>
    </row>
    <row r="290" spans="1:4">
      <c r="A290" s="1759" t="s">
        <v>2196</v>
      </c>
      <c r="B290" s="1759" t="s">
        <v>3634</v>
      </c>
      <c r="C290" s="866"/>
    </row>
    <row r="291" spans="1:4">
      <c r="A291" s="1759" t="s">
        <v>2197</v>
      </c>
      <c r="B291" s="1759" t="s">
        <v>2198</v>
      </c>
      <c r="C291" s="866">
        <f>SUM('120121'!E59:E60)</f>
        <v>0</v>
      </c>
    </row>
    <row r="292" spans="1:4">
      <c r="A292" s="1759" t="s">
        <v>2199</v>
      </c>
      <c r="B292" s="1759" t="s">
        <v>2200</v>
      </c>
      <c r="C292" s="866">
        <f>SUM('120121'!E61:E62)</f>
        <v>0</v>
      </c>
    </row>
    <row r="293" spans="1:4">
      <c r="A293" s="1759" t="s">
        <v>2201</v>
      </c>
      <c r="B293" s="1759" t="s">
        <v>2202</v>
      </c>
      <c r="C293" s="866">
        <f>SUM('120121'!E84:E86)</f>
        <v>0</v>
      </c>
    </row>
    <row r="294" spans="1:4">
      <c r="A294" s="1759" t="s">
        <v>2203</v>
      </c>
      <c r="B294" s="1759" t="s">
        <v>2210</v>
      </c>
      <c r="C294" s="866">
        <f>SUM('120121'!E87:E90)</f>
        <v>0</v>
      </c>
    </row>
    <row r="295" spans="1:4">
      <c r="A295" s="1759"/>
      <c r="B295" s="1759" t="s">
        <v>2211</v>
      </c>
      <c r="C295" s="866">
        <f>SUM('120121'!E91:E93)</f>
        <v>0</v>
      </c>
    </row>
    <row r="296" spans="1:4">
      <c r="A296" s="1759"/>
      <c r="B296" s="1759"/>
      <c r="C296" s="866"/>
    </row>
    <row r="297" spans="1:4">
      <c r="A297" s="1759" t="s">
        <v>2212</v>
      </c>
      <c r="B297" s="1759" t="s">
        <v>2918</v>
      </c>
      <c r="C297" s="1774">
        <f>SUM(C285:C296)</f>
        <v>-127968664</v>
      </c>
    </row>
    <row r="298" spans="1:4">
      <c r="A298" s="1759"/>
      <c r="B298" s="1759"/>
      <c r="C298" s="866">
        <f>'120121'!E95</f>
        <v>-127968664</v>
      </c>
      <c r="D298" s="2881">
        <f>+C297-C298</f>
        <v>0</v>
      </c>
    </row>
    <row r="299" spans="1:4">
      <c r="A299" s="1758" t="s">
        <v>2213</v>
      </c>
      <c r="B299" s="1758"/>
      <c r="C299" s="866"/>
    </row>
    <row r="300" spans="1:4">
      <c r="A300" s="1759" t="s">
        <v>2214</v>
      </c>
      <c r="B300" s="1759"/>
      <c r="C300" s="866"/>
    </row>
    <row r="301" spans="1:4">
      <c r="A301" s="1759" t="s">
        <v>2215</v>
      </c>
      <c r="B301" s="1759" t="s">
        <v>2216</v>
      </c>
      <c r="C301" s="866">
        <f>'120121'!E99+SUM('120121'!E102:E103)+'120121'!E111+SUM('120121'!E114:E115)</f>
        <v>0</v>
      </c>
    </row>
    <row r="302" spans="1:4">
      <c r="A302" s="1759" t="s">
        <v>2217</v>
      </c>
      <c r="B302" s="1759" t="s">
        <v>2218</v>
      </c>
      <c r="C302" s="866">
        <f>'120121'!E101+'120121'!E113</f>
        <v>0</v>
      </c>
    </row>
    <row r="303" spans="1:4">
      <c r="A303" s="1759" t="s">
        <v>2219</v>
      </c>
      <c r="B303" s="1759" t="s">
        <v>2220</v>
      </c>
      <c r="C303" s="866">
        <f>'120121'!E100+'120121'!E112</f>
        <v>0</v>
      </c>
    </row>
    <row r="304" spans="1:4">
      <c r="A304" s="1759" t="s">
        <v>2221</v>
      </c>
      <c r="B304" s="1759" t="s">
        <v>4100</v>
      </c>
      <c r="C304" s="866">
        <f>SUM('120121'!E104,'120121'!E116)</f>
        <v>65696897</v>
      </c>
    </row>
    <row r="305" spans="1:4">
      <c r="A305" s="1759" t="s">
        <v>4101</v>
      </c>
      <c r="B305" s="1759" t="s">
        <v>2449</v>
      </c>
      <c r="C305" s="866">
        <f>'120121'!E118+'120121'!E119</f>
        <v>-38000000</v>
      </c>
    </row>
    <row r="306" spans="1:4">
      <c r="A306" s="1759" t="s">
        <v>2511</v>
      </c>
      <c r="B306" s="1759" t="s">
        <v>2512</v>
      </c>
      <c r="C306" s="866">
        <f>SUM('120121'!E105:E107)+'120121'!E117</f>
        <v>0</v>
      </c>
    </row>
    <row r="307" spans="1:4">
      <c r="A307" s="1759"/>
      <c r="B307" s="1759"/>
      <c r="C307" s="866"/>
    </row>
    <row r="308" spans="1:4">
      <c r="A308" s="1759"/>
      <c r="B308" s="1759"/>
      <c r="C308" s="866"/>
    </row>
    <row r="309" spans="1:4">
      <c r="A309" s="1759" t="s">
        <v>2513</v>
      </c>
      <c r="B309" s="1759" t="s">
        <v>2918</v>
      </c>
      <c r="C309" s="1774">
        <f>SUM(C301:C308)</f>
        <v>27696897</v>
      </c>
    </row>
    <row r="310" spans="1:4">
      <c r="A310" s="1759"/>
      <c r="B310" s="1759"/>
      <c r="C310" s="866">
        <f>'120121'!E121</f>
        <v>27696897</v>
      </c>
      <c r="D310" s="2881">
        <f>+C309-C310</f>
        <v>0</v>
      </c>
    </row>
    <row r="311" spans="1:4">
      <c r="A311" s="1759" t="s">
        <v>2514</v>
      </c>
      <c r="B311" s="1759" t="s">
        <v>2918</v>
      </c>
      <c r="C311" s="866">
        <f>(C309+C297)+C282</f>
        <v>597185</v>
      </c>
    </row>
    <row r="312" spans="1:4">
      <c r="A312" s="1759"/>
      <c r="B312" s="1759"/>
      <c r="C312" s="866"/>
    </row>
    <row r="313" spans="1:4">
      <c r="A313" s="1759" t="s">
        <v>2515</v>
      </c>
      <c r="B313" s="1759" t="s">
        <v>2516</v>
      </c>
      <c r="C313" s="866">
        <f>'120121'!E126</f>
        <v>-458572</v>
      </c>
    </row>
    <row r="314" spans="1:4">
      <c r="A314" s="1759"/>
      <c r="B314" s="1759"/>
      <c r="C314" s="866"/>
    </row>
    <row r="315" spans="1:4">
      <c r="A315" s="1758" t="s">
        <v>2517</v>
      </c>
      <c r="B315" s="1759" t="s">
        <v>2518</v>
      </c>
      <c r="C315" s="1766">
        <f>C313+C311</f>
        <v>138613</v>
      </c>
    </row>
    <row r="316" spans="1:4">
      <c r="C316" s="1765">
        <f>'120121'!E128</f>
        <v>138613</v>
      </c>
      <c r="D316" s="2882">
        <f>+C315-C316</f>
        <v>0</v>
      </c>
    </row>
    <row r="318" spans="1:4" ht="18">
      <c r="A318" s="1761" t="s">
        <v>2519</v>
      </c>
      <c r="B318" s="1415"/>
      <c r="C318" s="1415"/>
    </row>
    <row r="322" spans="1:4">
      <c r="A322" s="1759"/>
      <c r="B322" s="1762" t="s">
        <v>4492</v>
      </c>
    </row>
    <row r="323" spans="1:4">
      <c r="A323" s="1759"/>
      <c r="B323" s="1762" t="s">
        <v>2912</v>
      </c>
      <c r="C323" s="1762" t="str">
        <f>$C$16</f>
        <v>12/31/2013</v>
      </c>
    </row>
    <row r="324" spans="1:4">
      <c r="A324" s="1762" t="s">
        <v>2520</v>
      </c>
      <c r="B324" s="1758"/>
      <c r="C324" s="1758"/>
    </row>
    <row r="325" spans="1:4">
      <c r="A325" s="1759" t="s">
        <v>2521</v>
      </c>
      <c r="B325" s="1759" t="s">
        <v>2522</v>
      </c>
      <c r="C325" s="1773">
        <f>'300301'!D21</f>
        <v>252178162</v>
      </c>
    </row>
    <row r="326" spans="1:4">
      <c r="A326" s="1759" t="s">
        <v>2523</v>
      </c>
      <c r="B326" s="1759" t="s">
        <v>2524</v>
      </c>
      <c r="C326" s="866">
        <f>'300301'!D23</f>
        <v>144489357</v>
      </c>
    </row>
    <row r="327" spans="1:4">
      <c r="A327" s="1759" t="s">
        <v>2525</v>
      </c>
      <c r="B327" s="1759" t="s">
        <v>2526</v>
      </c>
      <c r="C327" s="866">
        <f>'300301'!D24</f>
        <v>16766890</v>
      </c>
    </row>
    <row r="328" spans="1:4">
      <c r="A328" s="1759" t="s">
        <v>2527</v>
      </c>
      <c r="B328" s="1759" t="s">
        <v>2528</v>
      </c>
      <c r="C328" s="866">
        <f>SUM('300301'!D25:D28)</f>
        <v>14423308</v>
      </c>
    </row>
    <row r="329" spans="1:4">
      <c r="A329" s="1758" t="s">
        <v>2529</v>
      </c>
      <c r="B329" s="1759" t="s">
        <v>2918</v>
      </c>
      <c r="C329" s="866">
        <f>SUM(C325:C328)</f>
        <v>427857717</v>
      </c>
    </row>
    <row r="330" spans="1:4">
      <c r="A330" s="1759" t="s">
        <v>2530</v>
      </c>
      <c r="B330" s="1759" t="s">
        <v>2531</v>
      </c>
      <c r="C330" s="866">
        <f>'300301'!D30</f>
        <v>20929357</v>
      </c>
    </row>
    <row r="331" spans="1:4">
      <c r="A331" s="1759" t="s">
        <v>2532</v>
      </c>
      <c r="B331" s="1759" t="s">
        <v>2533</v>
      </c>
      <c r="C331" s="866">
        <f>'300301'!D45-'300301'!D32</f>
        <v>17851409</v>
      </c>
    </row>
    <row r="332" spans="1:4">
      <c r="A332" s="1758" t="s">
        <v>2534</v>
      </c>
      <c r="B332" s="1759" t="s">
        <v>2535</v>
      </c>
      <c r="C332" s="1773">
        <f>SUM(C329:C331)</f>
        <v>466638483</v>
      </c>
    </row>
    <row r="333" spans="1:4">
      <c r="A333" s="1759"/>
      <c r="B333" s="1758"/>
      <c r="C333" s="866">
        <f>'300301'!D46</f>
        <v>466638483</v>
      </c>
      <c r="D333" s="2881">
        <f>+C332-C333</f>
        <v>0</v>
      </c>
    </row>
    <row r="334" spans="1:4">
      <c r="A334" s="1762" t="s">
        <v>2536</v>
      </c>
      <c r="B334" s="1758"/>
      <c r="C334" s="866"/>
    </row>
    <row r="335" spans="1:4">
      <c r="A335" s="1759" t="s">
        <v>2521</v>
      </c>
      <c r="B335" s="1759" t="s">
        <v>2537</v>
      </c>
      <c r="C335" s="866">
        <f>'300301'!F21</f>
        <v>1677643</v>
      </c>
    </row>
    <row r="336" spans="1:4">
      <c r="A336" s="1759" t="s">
        <v>2523</v>
      </c>
      <c r="B336" s="1759" t="s">
        <v>2538</v>
      </c>
      <c r="C336" s="866">
        <f>'300301'!F23</f>
        <v>1802777</v>
      </c>
    </row>
    <row r="337" spans="1:4">
      <c r="A337" s="1759" t="s">
        <v>2525</v>
      </c>
      <c r="B337" s="1759" t="s">
        <v>2539</v>
      </c>
      <c r="C337" s="866">
        <f>'300301'!F24</f>
        <v>403369</v>
      </c>
    </row>
    <row r="338" spans="1:4">
      <c r="A338" s="1759" t="s">
        <v>2527</v>
      </c>
      <c r="B338" s="1759" t="s">
        <v>2540</v>
      </c>
      <c r="C338" s="866">
        <f>SUM('300301'!F25:F28)</f>
        <v>119419</v>
      </c>
    </row>
    <row r="339" spans="1:4">
      <c r="A339" s="1758" t="s">
        <v>2541</v>
      </c>
      <c r="B339" s="1759" t="s">
        <v>2918</v>
      </c>
      <c r="C339" s="866">
        <f>SUM(C335:C338)</f>
        <v>4003208</v>
      </c>
    </row>
    <row r="340" spans="1:4">
      <c r="A340" s="1759" t="s">
        <v>2530</v>
      </c>
      <c r="B340" s="1759" t="s">
        <v>2542</v>
      </c>
      <c r="C340" s="866">
        <f>'300301'!F30</f>
        <v>260491</v>
      </c>
    </row>
    <row r="341" spans="1:4">
      <c r="A341" s="1758" t="s">
        <v>416</v>
      </c>
      <c r="B341" s="1759" t="s">
        <v>417</v>
      </c>
      <c r="C341" s="866">
        <f>SUM(C339:C340)</f>
        <v>4263699</v>
      </c>
    </row>
    <row r="342" spans="1:4">
      <c r="A342" s="1415"/>
      <c r="B342" s="1757"/>
      <c r="C342" s="866">
        <f>'300301'!F33</f>
        <v>4263699</v>
      </c>
      <c r="D342" s="2881">
        <f>+C341-C342</f>
        <v>0</v>
      </c>
    </row>
    <row r="343" spans="1:4">
      <c r="A343" s="1757" t="s">
        <v>418</v>
      </c>
      <c r="B343" s="1415"/>
      <c r="C343" s="1775"/>
    </row>
    <row r="344" spans="1:4">
      <c r="A344" s="1759" t="s">
        <v>2521</v>
      </c>
      <c r="B344" s="1759" t="s">
        <v>2000</v>
      </c>
      <c r="C344" s="866">
        <f>'300301'!H21</f>
        <v>195267</v>
      </c>
    </row>
    <row r="345" spans="1:4">
      <c r="A345" s="1759" t="s">
        <v>2523</v>
      </c>
      <c r="B345" s="1759" t="s">
        <v>2001</v>
      </c>
      <c r="C345" s="866">
        <f>'300301'!H23</f>
        <v>30502</v>
      </c>
    </row>
    <row r="346" spans="1:4">
      <c r="A346" s="1759" t="s">
        <v>2525</v>
      </c>
      <c r="B346" s="1759" t="s">
        <v>2002</v>
      </c>
      <c r="C346" s="866">
        <f>'300301'!H24</f>
        <v>97</v>
      </c>
    </row>
    <row r="347" spans="1:4">
      <c r="A347" s="1759" t="s">
        <v>2527</v>
      </c>
      <c r="B347" s="1759" t="s">
        <v>2003</v>
      </c>
      <c r="C347" s="866">
        <f>SUM('300301'!H25:H28)</f>
        <v>580</v>
      </c>
    </row>
    <row r="348" spans="1:4">
      <c r="A348" s="1758" t="s">
        <v>2004</v>
      </c>
      <c r="B348" s="1759" t="s">
        <v>2918</v>
      </c>
      <c r="C348" s="866">
        <f>SUM(C344:C347)</f>
        <v>226446</v>
      </c>
    </row>
    <row r="349" spans="1:4">
      <c r="A349" s="1759" t="s">
        <v>2530</v>
      </c>
      <c r="B349" s="1759" t="s">
        <v>2005</v>
      </c>
      <c r="C349" s="866">
        <f>'300301'!H30</f>
        <v>3</v>
      </c>
    </row>
    <row r="350" spans="1:4">
      <c r="A350" s="1758" t="s">
        <v>4122</v>
      </c>
      <c r="B350" s="1759" t="s">
        <v>4123</v>
      </c>
      <c r="C350" s="866">
        <f>C348+C349</f>
        <v>226449</v>
      </c>
    </row>
    <row r="351" spans="1:4">
      <c r="C351" s="1767">
        <f>'300301'!H33</f>
        <v>226449</v>
      </c>
      <c r="D351" s="2881">
        <f>+C350-C351</f>
        <v>0</v>
      </c>
    </row>
    <row r="352" spans="1:4" ht="18">
      <c r="A352" s="1761" t="s">
        <v>4124</v>
      </c>
      <c r="B352" s="1761"/>
      <c r="C352" s="1761"/>
    </row>
    <row r="353" spans="1:3">
      <c r="A353" s="1762" t="s">
        <v>4125</v>
      </c>
    </row>
    <row r="354" spans="1:3">
      <c r="A354" s="1759" t="s">
        <v>4126</v>
      </c>
      <c r="B354" s="1759" t="s">
        <v>2918</v>
      </c>
      <c r="C354" s="1776">
        <f>C325/C344</f>
        <v>1291.4530463416756</v>
      </c>
    </row>
    <row r="355" spans="1:3">
      <c r="A355" s="1759" t="s">
        <v>4127</v>
      </c>
      <c r="B355" s="1759" t="s">
        <v>2918</v>
      </c>
      <c r="C355" s="866">
        <f>(+C335*1000)/C344</f>
        <v>8591.5336436776306</v>
      </c>
    </row>
    <row r="356" spans="1:3">
      <c r="A356" s="1759" t="s">
        <v>4128</v>
      </c>
      <c r="B356" s="1759" t="s">
        <v>2918</v>
      </c>
      <c r="C356" s="1777">
        <f>(+C325*100)/(C335*1000)</f>
        <v>15.031693989722486</v>
      </c>
    </row>
    <row r="357" spans="1:3">
      <c r="A357" s="1759"/>
      <c r="B357" s="1759"/>
      <c r="C357" s="866"/>
    </row>
    <row r="358" spans="1:3">
      <c r="A358" s="1762" t="s">
        <v>4129</v>
      </c>
      <c r="B358" s="1759"/>
      <c r="C358" s="866"/>
    </row>
    <row r="359" spans="1:3">
      <c r="A359" s="1759" t="s">
        <v>4126</v>
      </c>
      <c r="B359" s="1759" t="s">
        <v>2918</v>
      </c>
      <c r="C359" s="1776">
        <f>C326/C345</f>
        <v>4737.0453412890956</v>
      </c>
    </row>
    <row r="360" spans="1:3">
      <c r="A360" s="1759" t="s">
        <v>4127</v>
      </c>
      <c r="B360" s="1759" t="s">
        <v>2918</v>
      </c>
      <c r="C360" s="866">
        <f>(+C336*1000)/C345</f>
        <v>59103.566979214476</v>
      </c>
    </row>
    <row r="361" spans="1:3">
      <c r="A361" s="1759" t="s">
        <v>4128</v>
      </c>
      <c r="B361" s="1759" t="s">
        <v>2918</v>
      </c>
      <c r="C361" s="1777">
        <f>(+C326*100)/(C336*1000)</f>
        <v>8.0148214116332746</v>
      </c>
    </row>
    <row r="362" spans="1:3">
      <c r="A362" s="1759"/>
      <c r="B362" s="1759"/>
      <c r="C362" s="1777"/>
    </row>
    <row r="363" spans="1:3">
      <c r="A363" s="1762" t="s">
        <v>4130</v>
      </c>
      <c r="B363" s="1759"/>
      <c r="C363" s="1777"/>
    </row>
    <row r="364" spans="1:3">
      <c r="A364" s="1759" t="s">
        <v>4126</v>
      </c>
      <c r="B364" s="1759" t="s">
        <v>2918</v>
      </c>
      <c r="C364" s="1776">
        <f>C327/C346</f>
        <v>172854.53608247422</v>
      </c>
    </row>
    <row r="365" spans="1:3">
      <c r="A365" s="1759" t="s">
        <v>4127</v>
      </c>
      <c r="B365" s="1759" t="s">
        <v>2918</v>
      </c>
      <c r="C365" s="866">
        <f>(+C337*1000)/C346</f>
        <v>4158443.2989690723</v>
      </c>
    </row>
    <row r="366" spans="1:3">
      <c r="A366" s="1759" t="s">
        <v>4128</v>
      </c>
      <c r="B366" s="1759" t="s">
        <v>2918</v>
      </c>
      <c r="C366" s="1777">
        <f>(+C327*100)/(C337*1000)</f>
        <v>4.1567125882256697</v>
      </c>
    </row>
    <row r="368" spans="1:3" ht="18">
      <c r="A368" s="1761" t="s">
        <v>662</v>
      </c>
      <c r="B368" s="1761"/>
      <c r="C368" s="1761"/>
    </row>
    <row r="369" spans="1:4">
      <c r="A369" s="1759" t="s">
        <v>4131</v>
      </c>
      <c r="B369" s="1759" t="s">
        <v>4132</v>
      </c>
      <c r="C369" s="1773">
        <f>'320323'!E29</f>
        <v>0</v>
      </c>
    </row>
    <row r="370" spans="1:4">
      <c r="A370" s="1759" t="s">
        <v>4133</v>
      </c>
      <c r="B370" s="1759" t="s">
        <v>4134</v>
      </c>
      <c r="C370" s="866">
        <f>'320323'!E49</f>
        <v>0</v>
      </c>
    </row>
    <row r="371" spans="1:4">
      <c r="A371" s="1759" t="s">
        <v>4113</v>
      </c>
      <c r="B371" s="1759" t="s">
        <v>4106</v>
      </c>
      <c r="C371" s="866">
        <f>'320323'!K16</f>
        <v>0</v>
      </c>
    </row>
    <row r="372" spans="1:4">
      <c r="A372" s="1759" t="s">
        <v>4107</v>
      </c>
      <c r="B372" s="1759" t="s">
        <v>4108</v>
      </c>
      <c r="C372" s="866">
        <f>'320323'!K31</f>
        <v>0</v>
      </c>
    </row>
    <row r="373" spans="1:4">
      <c r="A373" s="1759" t="s">
        <v>4109</v>
      </c>
      <c r="B373" s="1759" t="s">
        <v>3603</v>
      </c>
      <c r="C373" s="866">
        <f>'320323'!K36</f>
        <v>139564717.45000002</v>
      </c>
    </row>
    <row r="374" spans="1:4">
      <c r="A374" s="1759" t="s">
        <v>3604</v>
      </c>
      <c r="B374" s="1759" t="s">
        <v>2918</v>
      </c>
      <c r="C374" s="866">
        <f>SUM(C369:C373)</f>
        <v>139564717.45000002</v>
      </c>
    </row>
    <row r="375" spans="1:4">
      <c r="A375" s="1759" t="s">
        <v>3605</v>
      </c>
      <c r="B375" s="1759" t="s">
        <v>3606</v>
      </c>
      <c r="C375" s="866">
        <f>'320323'!K57</f>
        <v>12914566.890000001</v>
      </c>
    </row>
    <row r="376" spans="1:4">
      <c r="A376" s="1759" t="s">
        <v>1529</v>
      </c>
      <c r="B376" s="1759" t="s">
        <v>1530</v>
      </c>
      <c r="C376" s="866">
        <f>'320323'!P30</f>
        <v>50833877.949999996</v>
      </c>
    </row>
    <row r="377" spans="1:4">
      <c r="A377" s="1759" t="s">
        <v>1531</v>
      </c>
      <c r="B377" s="1759" t="s">
        <v>1532</v>
      </c>
      <c r="C377" s="866">
        <f>'320323'!P38+'320323'!P45</f>
        <v>42469612.57</v>
      </c>
    </row>
    <row r="378" spans="1:4">
      <c r="A378" s="1759" t="s">
        <v>1533</v>
      </c>
      <c r="B378" s="1759" t="s">
        <v>1534</v>
      </c>
      <c r="C378" s="866">
        <f>'320323'!P52</f>
        <v>8758.2000000000007</v>
      </c>
    </row>
    <row r="379" spans="1:4">
      <c r="A379" s="1759" t="s">
        <v>1535</v>
      </c>
      <c r="B379" s="1759" t="s">
        <v>1536</v>
      </c>
      <c r="C379" s="866">
        <f>'320323'!V22</f>
        <v>77322241.219999999</v>
      </c>
    </row>
    <row r="380" spans="1:4">
      <c r="A380" s="1758" t="s">
        <v>1537</v>
      </c>
      <c r="B380" s="1759" t="s">
        <v>1538</v>
      </c>
      <c r="C380" s="1773">
        <f>SUM(C374:C379)</f>
        <v>323113774.27999997</v>
      </c>
    </row>
    <row r="381" spans="1:4">
      <c r="A381" s="1759"/>
      <c r="B381" s="1758"/>
      <c r="C381" s="1766">
        <f>'320323'!V27</f>
        <v>323113774.28000003</v>
      </c>
      <c r="D381" s="2882">
        <f>+C380-C381</f>
        <v>0</v>
      </c>
    </row>
    <row r="383" spans="1:4" ht="18">
      <c r="A383" s="1761" t="s">
        <v>256</v>
      </c>
      <c r="B383" s="1415"/>
      <c r="C383" s="1761"/>
      <c r="D383" s="2884"/>
    </row>
    <row r="384" spans="1:4" ht="18">
      <c r="A384" s="1778"/>
      <c r="B384" s="1778"/>
      <c r="C384" s="1778"/>
      <c r="D384" s="2885"/>
    </row>
    <row r="387" spans="1:3">
      <c r="A387" s="1759"/>
      <c r="B387" s="1762" t="s">
        <v>4492</v>
      </c>
    </row>
    <row r="388" spans="1:3" ht="18">
      <c r="A388" s="1779"/>
      <c r="B388" s="1762" t="s">
        <v>2912</v>
      </c>
      <c r="C388" s="1762" t="str">
        <f>$C$16</f>
        <v>12/31/2013</v>
      </c>
    </row>
    <row r="389" spans="1:3" ht="18">
      <c r="A389" s="1779"/>
      <c r="B389" s="1758"/>
      <c r="C389" s="1758"/>
    </row>
    <row r="390" spans="1:3">
      <c r="A390" s="1759" t="s">
        <v>257</v>
      </c>
      <c r="B390" s="1759" t="s">
        <v>2918</v>
      </c>
      <c r="C390" s="1773">
        <f>C332</f>
        <v>466638483</v>
      </c>
    </row>
    <row r="391" spans="1:3">
      <c r="A391" s="1759"/>
      <c r="B391" s="1759"/>
      <c r="C391" s="1773"/>
    </row>
    <row r="392" spans="1:3">
      <c r="A392" s="1759" t="s">
        <v>1602</v>
      </c>
      <c r="B392" s="1759" t="s">
        <v>2918</v>
      </c>
      <c r="C392" s="866">
        <f>C341</f>
        <v>4263699</v>
      </c>
    </row>
    <row r="393" spans="1:3">
      <c r="A393" s="1759"/>
      <c r="B393" s="1759"/>
      <c r="C393" s="866"/>
    </row>
    <row r="394" spans="1:3">
      <c r="A394" s="1757" t="s">
        <v>1603</v>
      </c>
      <c r="B394" s="1757"/>
      <c r="C394" s="1757"/>
    </row>
    <row r="395" spans="1:3">
      <c r="A395" s="1759"/>
      <c r="B395" s="1766"/>
    </row>
    <row r="396" spans="1:3">
      <c r="A396" s="1759" t="s">
        <v>1604</v>
      </c>
      <c r="B396" s="1759" t="s">
        <v>2918</v>
      </c>
      <c r="C396" s="1773">
        <f>C469</f>
        <v>139564717.45000002</v>
      </c>
    </row>
    <row r="397" spans="1:3">
      <c r="A397" s="1759"/>
      <c r="B397" s="1759"/>
      <c r="C397" s="866"/>
    </row>
    <row r="398" spans="1:3">
      <c r="A398" s="1759" t="s">
        <v>1605</v>
      </c>
      <c r="B398" s="1759" t="s">
        <v>2918</v>
      </c>
      <c r="C398" s="866">
        <f>C474</f>
        <v>86646525</v>
      </c>
    </row>
    <row r="399" spans="1:3">
      <c r="A399" s="1759"/>
      <c r="B399" s="1759"/>
      <c r="C399" s="866"/>
    </row>
    <row r="400" spans="1:3">
      <c r="A400" s="1759" t="s">
        <v>1826</v>
      </c>
      <c r="B400" s="1759" t="s">
        <v>2918</v>
      </c>
      <c r="C400" s="866">
        <f>C482</f>
        <v>96902531.830000013</v>
      </c>
    </row>
    <row r="401" spans="1:3">
      <c r="A401" s="1759"/>
      <c r="B401" s="1759"/>
      <c r="C401" s="866"/>
    </row>
    <row r="402" spans="1:3">
      <c r="A402" s="1759" t="s">
        <v>1606</v>
      </c>
      <c r="B402" s="1759" t="s">
        <v>2918</v>
      </c>
      <c r="C402" s="866">
        <f>C490</f>
        <v>35675923</v>
      </c>
    </row>
    <row r="403" spans="1:3">
      <c r="A403" s="1759"/>
      <c r="B403" s="1759"/>
      <c r="C403" s="866"/>
    </row>
    <row r="404" spans="1:3">
      <c r="A404" s="1759" t="s">
        <v>1607</v>
      </c>
      <c r="B404" s="1759" t="s">
        <v>2918</v>
      </c>
      <c r="C404" s="866">
        <f>C158</f>
        <v>13187263</v>
      </c>
    </row>
    <row r="405" spans="1:3">
      <c r="A405" s="1759"/>
      <c r="B405" s="1759"/>
      <c r="C405" s="866"/>
    </row>
    <row r="406" spans="1:3">
      <c r="A406" s="1759" t="s">
        <v>1608</v>
      </c>
      <c r="B406" s="1759" t="s">
        <v>2918</v>
      </c>
      <c r="C406" s="866">
        <f>C157</f>
        <v>39947400</v>
      </c>
    </row>
    <row r="407" spans="1:3">
      <c r="A407" s="1759"/>
      <c r="B407" s="1759" t="s">
        <v>3747</v>
      </c>
      <c r="C407" s="866"/>
    </row>
    <row r="408" spans="1:3">
      <c r="A408" s="1759" t="s">
        <v>1609</v>
      </c>
      <c r="B408" s="1759" t="s">
        <v>1610</v>
      </c>
      <c r="C408" s="866">
        <f>C410-SUM(C396:C406)</f>
        <v>54714122.719999969</v>
      </c>
    </row>
    <row r="409" spans="1:3">
      <c r="B409" s="856" t="s">
        <v>3747</v>
      </c>
    </row>
    <row r="410" spans="1:3">
      <c r="A410" s="1759" t="s">
        <v>1611</v>
      </c>
      <c r="B410" s="1759" t="s">
        <v>2918</v>
      </c>
      <c r="C410" s="1773">
        <f>C390</f>
        <v>466638483</v>
      </c>
    </row>
    <row r="411" spans="1:3">
      <c r="A411" s="1759"/>
      <c r="B411" s="1758"/>
      <c r="C411" s="866"/>
    </row>
    <row r="413" spans="1:3">
      <c r="A413" s="1757" t="s">
        <v>1612</v>
      </c>
      <c r="B413" s="1757"/>
      <c r="C413" s="1757"/>
    </row>
    <row r="414" spans="1:3">
      <c r="A414" s="1415"/>
      <c r="B414" s="1415"/>
      <c r="C414" s="1415"/>
    </row>
    <row r="416" spans="1:3">
      <c r="A416" s="1759" t="s">
        <v>1604</v>
      </c>
      <c r="B416" s="1759" t="s">
        <v>2918</v>
      </c>
      <c r="C416" s="1780">
        <f>(+C396/C$390)*100</f>
        <v>29.908531450887647</v>
      </c>
    </row>
    <row r="417" spans="1:3">
      <c r="A417" s="1759"/>
      <c r="B417" s="1759"/>
      <c r="C417" s="1780"/>
    </row>
    <row r="418" spans="1:3">
      <c r="A418" s="1759" t="s">
        <v>1605</v>
      </c>
      <c r="B418" s="1759" t="s">
        <v>2918</v>
      </c>
      <c r="C418" s="1780">
        <f>(+C398/C$390)*100</f>
        <v>18.568233901960461</v>
      </c>
    </row>
    <row r="419" spans="1:3">
      <c r="A419" s="1759"/>
      <c r="B419" s="1759"/>
      <c r="C419" s="1780"/>
    </row>
    <row r="420" spans="1:3">
      <c r="A420" s="1759" t="s">
        <v>1826</v>
      </c>
      <c r="B420" s="1759" t="s">
        <v>2918</v>
      </c>
      <c r="C420" s="1780">
        <f>(+C400/C$390)*100</f>
        <v>20.766082387165657</v>
      </c>
    </row>
    <row r="421" spans="1:3">
      <c r="A421" s="1759"/>
      <c r="B421" s="1759"/>
      <c r="C421" s="1780"/>
    </row>
    <row r="422" spans="1:3">
      <c r="A422" s="1759" t="s">
        <v>1606</v>
      </c>
      <c r="B422" s="1759" t="s">
        <v>2918</v>
      </c>
      <c r="C422" s="1780">
        <f>(+C402/C$390)*100</f>
        <v>7.6453023699719163</v>
      </c>
    </row>
    <row r="423" spans="1:3">
      <c r="A423" s="1759"/>
      <c r="B423" s="1759"/>
      <c r="C423" s="1780"/>
    </row>
    <row r="424" spans="1:3">
      <c r="A424" s="1759" t="s">
        <v>1607</v>
      </c>
      <c r="B424" s="1759" t="s">
        <v>2918</v>
      </c>
      <c r="C424" s="1780">
        <f>(+C404/C$390)*100</f>
        <v>2.8260127444311101</v>
      </c>
    </row>
    <row r="425" spans="1:3">
      <c r="A425" s="1759"/>
      <c r="B425" s="1759"/>
      <c r="C425" s="1780"/>
    </row>
    <row r="426" spans="1:3">
      <c r="A426" s="1759" t="s">
        <v>1608</v>
      </c>
      <c r="B426" s="1759" t="s">
        <v>2918</v>
      </c>
      <c r="C426" s="1780">
        <f>(+C406/C$390)*100</f>
        <v>8.5606741525430525</v>
      </c>
    </row>
    <row r="427" spans="1:3">
      <c r="A427" s="1759"/>
      <c r="B427" s="1759"/>
      <c r="C427" s="1780"/>
    </row>
    <row r="428" spans="1:3">
      <c r="A428" s="1759" t="s">
        <v>1609</v>
      </c>
      <c r="B428" s="1759" t="s">
        <v>2918</v>
      </c>
      <c r="C428" s="1780">
        <f>(+C408/C$390)*100</f>
        <v>11.725162993040154</v>
      </c>
    </row>
    <row r="429" spans="1:3">
      <c r="A429" s="1759"/>
      <c r="B429" s="1759"/>
      <c r="C429" s="1780"/>
    </row>
    <row r="430" spans="1:3">
      <c r="A430" s="1759" t="s">
        <v>1611</v>
      </c>
      <c r="B430" s="1759" t="s">
        <v>1613</v>
      </c>
      <c r="C430" s="1780">
        <f>SUM(C416:C429)</f>
        <v>100</v>
      </c>
    </row>
    <row r="431" spans="1:3">
      <c r="A431" s="1759"/>
      <c r="B431" s="1758"/>
    </row>
    <row r="433" spans="1:3">
      <c r="A433" s="1757" t="s">
        <v>1614</v>
      </c>
      <c r="B433" s="1757"/>
      <c r="C433" s="1757"/>
    </row>
    <row r="435" spans="1:3">
      <c r="A435" s="1415"/>
      <c r="B435" s="1415"/>
      <c r="C435" s="1415"/>
    </row>
    <row r="436" spans="1:3">
      <c r="A436" s="1759" t="s">
        <v>1604</v>
      </c>
      <c r="B436" s="1759" t="s">
        <v>2918</v>
      </c>
      <c r="C436" s="1781">
        <f>(+C396/(C$392*1000))*100</f>
        <v>3.2733248160810606</v>
      </c>
    </row>
    <row r="437" spans="1:3">
      <c r="A437" s="1759"/>
      <c r="B437" s="1759"/>
      <c r="C437" s="1781"/>
    </row>
    <row r="438" spans="1:3">
      <c r="A438" s="1759" t="s">
        <v>1605</v>
      </c>
      <c r="B438" s="1759" t="s">
        <v>2918</v>
      </c>
      <c r="C438" s="1781">
        <f>(+C398/(C$392*1000))*100</f>
        <v>2.0321914140749615</v>
      </c>
    </row>
    <row r="439" spans="1:3">
      <c r="A439" s="1759"/>
      <c r="B439" s="1759"/>
      <c r="C439" s="1781"/>
    </row>
    <row r="440" spans="1:3">
      <c r="A440" s="1759" t="s">
        <v>1826</v>
      </c>
      <c r="B440" s="1759" t="s">
        <v>2918</v>
      </c>
      <c r="C440" s="1781">
        <f>(+C400/(C$392*1000))*100</f>
        <v>2.2727338827154546</v>
      </c>
    </row>
    <row r="441" spans="1:3">
      <c r="A441" s="1759"/>
      <c r="B441" s="1759"/>
      <c r="C441" s="1781"/>
    </row>
    <row r="442" spans="1:3">
      <c r="A442" s="1759" t="s">
        <v>1606</v>
      </c>
      <c r="B442" s="1759" t="s">
        <v>2918</v>
      </c>
      <c r="C442" s="1781">
        <f>(+C402/(C$392*1000))*100</f>
        <v>0.83673643472487147</v>
      </c>
    </row>
    <row r="443" spans="1:3">
      <c r="A443" s="1759"/>
      <c r="B443" s="1759"/>
      <c r="C443" s="1781"/>
    </row>
    <row r="444" spans="1:3">
      <c r="A444" s="1759" t="s">
        <v>1607</v>
      </c>
      <c r="B444" s="1759" t="s">
        <v>2918</v>
      </c>
      <c r="C444" s="1781">
        <f>(+C404/(C$392*1000))*100</f>
        <v>0.30929160337068823</v>
      </c>
    </row>
    <row r="445" spans="1:3">
      <c r="A445" s="1759"/>
      <c r="B445" s="1759"/>
      <c r="C445" s="1781"/>
    </row>
    <row r="446" spans="1:3">
      <c r="A446" s="1759" t="s">
        <v>1608</v>
      </c>
      <c r="B446" s="1759" t="s">
        <v>2918</v>
      </c>
      <c r="C446" s="1781">
        <f>(+C406/(C$392*1000))*100</f>
        <v>0.93691885848414724</v>
      </c>
    </row>
    <row r="447" spans="1:3">
      <c r="A447" s="1759"/>
      <c r="B447" s="1759"/>
      <c r="C447" s="1781"/>
    </row>
    <row r="448" spans="1:3">
      <c r="A448" s="1759" t="s">
        <v>1609</v>
      </c>
      <c r="B448" s="1759" t="s">
        <v>2918</v>
      </c>
      <c r="C448" s="1781">
        <f>(+C408/(C$392*1000))*100</f>
        <v>1.2832548151264893</v>
      </c>
    </row>
    <row r="449" spans="1:3">
      <c r="A449" s="1759"/>
      <c r="B449" s="1759"/>
      <c r="C449" s="1781"/>
    </row>
    <row r="450" spans="1:3">
      <c r="A450" s="1759" t="s">
        <v>1611</v>
      </c>
      <c r="B450" s="1759" t="s">
        <v>738</v>
      </c>
      <c r="C450" s="1781">
        <f>SUM(C436:C449)</f>
        <v>10.944451824577673</v>
      </c>
    </row>
    <row r="451" spans="1:3">
      <c r="A451" s="1904"/>
      <c r="B451" s="1758"/>
    </row>
    <row r="453" spans="1:3">
      <c r="A453" s="856" t="s">
        <v>739</v>
      </c>
    </row>
    <row r="457" spans="1:3">
      <c r="A457" s="1758" t="s">
        <v>740</v>
      </c>
    </row>
    <row r="459" spans="1:3">
      <c r="A459" s="1759"/>
      <c r="B459" s="1762" t="s">
        <v>4492</v>
      </c>
    </row>
    <row r="460" spans="1:3">
      <c r="A460" s="1759"/>
      <c r="B460" s="1762" t="s">
        <v>2912</v>
      </c>
      <c r="C460" s="1762" t="str">
        <f>$C$16</f>
        <v>12/31/2013</v>
      </c>
    </row>
    <row r="461" spans="1:3">
      <c r="A461" s="1782" t="s">
        <v>1604</v>
      </c>
      <c r="B461" s="1759"/>
      <c r="C461" s="866"/>
    </row>
    <row r="462" spans="1:3">
      <c r="A462" s="1759" t="s">
        <v>741</v>
      </c>
      <c r="B462" s="1759" t="s">
        <v>742</v>
      </c>
      <c r="C462" s="866">
        <f>'320323'!E13</f>
        <v>0</v>
      </c>
    </row>
    <row r="463" spans="1:3">
      <c r="A463" s="1759" t="s">
        <v>743</v>
      </c>
      <c r="B463" s="1759" t="s">
        <v>744</v>
      </c>
      <c r="C463" s="866">
        <f>'320323'!E33</f>
        <v>0</v>
      </c>
    </row>
    <row r="464" spans="1:3">
      <c r="A464" s="1759" t="s">
        <v>745</v>
      </c>
      <c r="B464" s="1759" t="s">
        <v>746</v>
      </c>
      <c r="C464" s="866">
        <f>'320323'!E53</f>
        <v>0</v>
      </c>
    </row>
    <row r="465" spans="1:4">
      <c r="A465" s="1759" t="s">
        <v>747</v>
      </c>
      <c r="B465" s="1759" t="s">
        <v>748</v>
      </c>
      <c r="C465" s="866">
        <f>'320323'!K34</f>
        <v>724401.68</v>
      </c>
    </row>
    <row r="466" spans="1:4">
      <c r="A466" s="1759" t="s">
        <v>1021</v>
      </c>
      <c r="B466" s="1759" t="s">
        <v>749</v>
      </c>
      <c r="C466" s="866">
        <f>'320323'!K33</f>
        <v>138840315.77000001</v>
      </c>
    </row>
    <row r="467" spans="1:4">
      <c r="A467" s="1759" t="s">
        <v>750</v>
      </c>
      <c r="B467" s="1759" t="s">
        <v>2918</v>
      </c>
      <c r="C467" s="866">
        <f>SUM(C462:C466)</f>
        <v>139564717.45000002</v>
      </c>
    </row>
    <row r="468" spans="1:4">
      <c r="A468" s="1759" t="s">
        <v>4114</v>
      </c>
      <c r="B468" s="1759"/>
      <c r="C468" s="866"/>
    </row>
    <row r="469" spans="1:4">
      <c r="A469" s="1759" t="s">
        <v>4115</v>
      </c>
      <c r="B469" s="1759" t="s">
        <v>2918</v>
      </c>
      <c r="C469" s="866">
        <f>C467-C468</f>
        <v>139564717.45000002</v>
      </c>
    </row>
    <row r="470" spans="1:4">
      <c r="A470" s="1759"/>
      <c r="B470" s="1759"/>
      <c r="C470" s="866">
        <f>'320323'!K37</f>
        <v>139564717.45000002</v>
      </c>
      <c r="D470" s="2881">
        <f>+C469-C470</f>
        <v>0</v>
      </c>
    </row>
    <row r="471" spans="1:4">
      <c r="A471" s="1782" t="s">
        <v>1605</v>
      </c>
      <c r="B471" s="1759"/>
      <c r="C471" s="866"/>
    </row>
    <row r="472" spans="1:4">
      <c r="A472" s="1759" t="s">
        <v>4116</v>
      </c>
      <c r="B472" s="1759" t="s">
        <v>4117</v>
      </c>
      <c r="C472" s="866">
        <f>'354355'!F39</f>
        <v>46825722</v>
      </c>
    </row>
    <row r="473" spans="1:4">
      <c r="A473" s="1759" t="s">
        <v>4118</v>
      </c>
      <c r="B473" s="1759" t="s">
        <v>4119</v>
      </c>
      <c r="C473" s="866">
        <f>'320323'!V12</f>
        <v>39820803</v>
      </c>
    </row>
    <row r="474" spans="1:4">
      <c r="A474" s="1759" t="s">
        <v>736</v>
      </c>
      <c r="B474" s="1759" t="s">
        <v>2918</v>
      </c>
      <c r="C474" s="866">
        <f>SUM(C472:C473)</f>
        <v>86646525</v>
      </c>
    </row>
    <row r="475" spans="1:4">
      <c r="A475" s="1759"/>
      <c r="B475" s="1759"/>
      <c r="C475" s="866"/>
    </row>
    <row r="476" spans="1:4">
      <c r="A476" s="1782" t="s">
        <v>1826</v>
      </c>
      <c r="B476" s="1759"/>
      <c r="C476" s="866"/>
    </row>
    <row r="477" spans="1:4">
      <c r="A477" s="1759" t="s">
        <v>737</v>
      </c>
      <c r="B477" s="1759" t="s">
        <v>2682</v>
      </c>
      <c r="C477" s="866">
        <f>'320323'!V27</f>
        <v>323113774.28000003</v>
      </c>
    </row>
    <row r="478" spans="1:4">
      <c r="A478" s="1759" t="s">
        <v>2628</v>
      </c>
      <c r="B478" s="1759" t="s">
        <v>2918</v>
      </c>
      <c r="C478" s="866">
        <f>C467</f>
        <v>139564717.45000002</v>
      </c>
    </row>
    <row r="479" spans="1:4">
      <c r="A479" s="1759" t="s">
        <v>2629</v>
      </c>
      <c r="B479" s="1759" t="s">
        <v>2918</v>
      </c>
      <c r="C479" s="866">
        <f>C474</f>
        <v>86646525</v>
      </c>
    </row>
    <row r="480" spans="1:4">
      <c r="A480" s="1759" t="s">
        <v>2630</v>
      </c>
      <c r="B480" s="1759" t="s">
        <v>2918</v>
      </c>
      <c r="C480" s="866">
        <f>C159</f>
        <v>0</v>
      </c>
    </row>
    <row r="481" spans="1:3">
      <c r="A481" s="1759" t="s">
        <v>2631</v>
      </c>
      <c r="B481" s="1759" t="s">
        <v>2918</v>
      </c>
      <c r="C481" s="866">
        <f>C160</f>
        <v>0</v>
      </c>
    </row>
    <row r="482" spans="1:3">
      <c r="A482" s="1759" t="s">
        <v>2632</v>
      </c>
      <c r="B482" s="1759" t="s">
        <v>2918</v>
      </c>
      <c r="C482" s="866">
        <f>C477-SUM(C478:C480)+C481</f>
        <v>96902531.830000013</v>
      </c>
    </row>
    <row r="484" spans="1:3">
      <c r="A484" s="1782" t="s">
        <v>2633</v>
      </c>
      <c r="B484" s="1759"/>
      <c r="C484" s="866"/>
    </row>
    <row r="485" spans="1:3">
      <c r="A485" s="1759" t="s">
        <v>2634</v>
      </c>
      <c r="B485" s="1759" t="s">
        <v>2918</v>
      </c>
      <c r="C485" s="866">
        <f>C152</f>
        <v>32188963</v>
      </c>
    </row>
    <row r="486" spans="1:3">
      <c r="A486" s="1759" t="s">
        <v>2635</v>
      </c>
      <c r="B486" s="1759" t="s">
        <v>2918</v>
      </c>
      <c r="C486" s="866">
        <f>C153</f>
        <v>3486960</v>
      </c>
    </row>
    <row r="487" spans="1:3">
      <c r="A487" s="1759" t="s">
        <v>2636</v>
      </c>
      <c r="B487" s="1759" t="s">
        <v>2918</v>
      </c>
      <c r="C487" s="866">
        <f>C154</f>
        <v>0</v>
      </c>
    </row>
    <row r="488" spans="1:3">
      <c r="A488" s="1759" t="s">
        <v>2637</v>
      </c>
      <c r="B488" s="1759" t="s">
        <v>2918</v>
      </c>
      <c r="C488" s="866">
        <f>C155</f>
        <v>0</v>
      </c>
    </row>
    <row r="489" spans="1:3">
      <c r="A489" s="1759" t="s">
        <v>2638</v>
      </c>
      <c r="B489" s="1759" t="s">
        <v>2918</v>
      </c>
      <c r="C489" s="866">
        <f>C156</f>
        <v>0</v>
      </c>
    </row>
    <row r="490" spans="1:3">
      <c r="A490" s="1759" t="s">
        <v>2639</v>
      </c>
      <c r="B490" s="1759"/>
      <c r="C490" s="866">
        <f>SUM(C485:C489)</f>
        <v>35675923</v>
      </c>
    </row>
    <row r="492" spans="1:3">
      <c r="A492" s="1782" t="s">
        <v>2640</v>
      </c>
    </row>
    <row r="493" spans="1:3">
      <c r="A493" s="1759" t="s">
        <v>2641</v>
      </c>
      <c r="B493" s="1759"/>
      <c r="C493" s="866">
        <f>C467</f>
        <v>139564717.45000002</v>
      </c>
    </row>
    <row r="494" spans="1:3">
      <c r="A494" s="1759" t="s">
        <v>2642</v>
      </c>
      <c r="B494" s="1759"/>
      <c r="C494" s="866">
        <f>C341</f>
        <v>4263699</v>
      </c>
    </row>
    <row r="495" spans="1:3">
      <c r="A495" s="1759" t="s">
        <v>2643</v>
      </c>
      <c r="B495" s="1759"/>
      <c r="C495" s="1783">
        <f>IF(ISERR(C493/C494/1000)," ",C493/C494/1000)</f>
        <v>3.27332481608106E-2</v>
      </c>
    </row>
    <row r="496" spans="1:3">
      <c r="A496" s="1759" t="s">
        <v>2023</v>
      </c>
      <c r="B496" s="1759"/>
      <c r="C496" s="866">
        <f>C340</f>
        <v>260491</v>
      </c>
    </row>
    <row r="497" spans="1:5">
      <c r="A497" s="1759" t="s">
        <v>2024</v>
      </c>
      <c r="B497" s="1759"/>
      <c r="C497" s="866">
        <f>C495*C496*1000</f>
        <v>8526716.5466577131</v>
      </c>
    </row>
    <row r="500" spans="1:5" ht="18">
      <c r="A500" s="1761" t="s">
        <v>2025</v>
      </c>
      <c r="B500" s="1415"/>
      <c r="C500" s="1415"/>
      <c r="D500" s="2878"/>
      <c r="E500" s="1415"/>
    </row>
    <row r="501" spans="1:5" ht="18">
      <c r="A501" s="1761"/>
      <c r="B501" s="1415"/>
      <c r="C501" s="1415"/>
      <c r="D501" s="2883"/>
      <c r="E501" s="1415"/>
    </row>
    <row r="502" spans="1:5" ht="18">
      <c r="A502" s="1761"/>
      <c r="B502" s="1415"/>
      <c r="C502" s="1415"/>
      <c r="D502" s="2883"/>
      <c r="E502" s="1415"/>
    </row>
    <row r="504" spans="1:5">
      <c r="A504" s="1759"/>
      <c r="B504" s="1759"/>
      <c r="C504" s="1758"/>
      <c r="D504" s="2878"/>
    </row>
    <row r="505" spans="1:5">
      <c r="A505" s="1759"/>
      <c r="B505" s="1762" t="s">
        <v>4492</v>
      </c>
      <c r="C505" s="1759"/>
      <c r="D505" s="2878"/>
      <c r="E505" s="1758"/>
    </row>
    <row r="506" spans="1:5">
      <c r="A506" s="1759"/>
      <c r="B506" s="1762" t="s">
        <v>2912</v>
      </c>
      <c r="C506" s="1762" t="str">
        <f>$C$16</f>
        <v>12/31/2013</v>
      </c>
      <c r="D506" s="2878"/>
      <c r="E506" s="1758"/>
    </row>
    <row r="507" spans="1:5">
      <c r="A507" s="1759"/>
      <c r="B507" s="1762"/>
      <c r="C507" s="1758"/>
      <c r="D507" s="2878"/>
      <c r="E507" s="1758"/>
    </row>
    <row r="508" spans="1:5">
      <c r="A508" s="1757" t="s">
        <v>2026</v>
      </c>
      <c r="B508" s="1757"/>
      <c r="C508" s="1757"/>
      <c r="D508" s="2883"/>
      <c r="E508" s="1757"/>
    </row>
    <row r="509" spans="1:5">
      <c r="A509" s="1757"/>
      <c r="B509" s="1757"/>
      <c r="C509" s="1758"/>
      <c r="D509" s="2878"/>
      <c r="E509" s="1757"/>
    </row>
    <row r="510" spans="1:5">
      <c r="A510" s="1759" t="s">
        <v>2027</v>
      </c>
      <c r="B510" s="1759" t="s">
        <v>2028</v>
      </c>
      <c r="C510" s="1768">
        <f>'204207'!I31</f>
        <v>0</v>
      </c>
      <c r="D510" s="2886"/>
      <c r="E510" s="1773"/>
    </row>
    <row r="511" spans="1:5">
      <c r="A511" s="856" t="s">
        <v>2029</v>
      </c>
      <c r="C511" s="1136"/>
    </row>
    <row r="512" spans="1:5">
      <c r="A512" s="856" t="s">
        <v>3321</v>
      </c>
      <c r="B512" s="856" t="s">
        <v>2030</v>
      </c>
      <c r="C512" s="1136">
        <f>'204207'!I41</f>
        <v>0</v>
      </c>
    </row>
    <row r="513" spans="1:5">
      <c r="A513" s="856" t="s">
        <v>3323</v>
      </c>
      <c r="B513" s="856" t="s">
        <v>2031</v>
      </c>
      <c r="C513" s="1136">
        <f>'204207'!I49</f>
        <v>0</v>
      </c>
    </row>
    <row r="514" spans="1:5">
      <c r="A514" s="856" t="s">
        <v>2032</v>
      </c>
      <c r="B514" s="856" t="s">
        <v>2033</v>
      </c>
      <c r="C514" s="1136">
        <f>'204207'!I58</f>
        <v>0</v>
      </c>
    </row>
    <row r="515" spans="1:5">
      <c r="A515" s="856" t="s">
        <v>3733</v>
      </c>
      <c r="B515" s="856" t="s">
        <v>2034</v>
      </c>
      <c r="C515" s="1136"/>
    </row>
    <row r="516" spans="1:5">
      <c r="A516" s="856" t="s">
        <v>496</v>
      </c>
      <c r="B516" s="856" t="s">
        <v>878</v>
      </c>
      <c r="C516" s="1136"/>
    </row>
    <row r="517" spans="1:5">
      <c r="A517" s="856" t="s">
        <v>497</v>
      </c>
      <c r="B517" s="856" t="s">
        <v>879</v>
      </c>
      <c r="C517" s="1136"/>
    </row>
    <row r="518" spans="1:5">
      <c r="A518" s="856" t="s">
        <v>498</v>
      </c>
      <c r="B518" s="856" t="s">
        <v>880</v>
      </c>
      <c r="C518" s="1136">
        <f>'204207'!I120</f>
        <v>0</v>
      </c>
    </row>
    <row r="519" spans="1:5">
      <c r="A519" s="856" t="s">
        <v>881</v>
      </c>
      <c r="B519" s="856" t="s">
        <v>882</v>
      </c>
      <c r="C519" s="1136">
        <f>'200201'!E14</f>
        <v>0</v>
      </c>
    </row>
    <row r="520" spans="1:5">
      <c r="A520" s="856" t="s">
        <v>883</v>
      </c>
      <c r="B520" s="856" t="s">
        <v>884</v>
      </c>
      <c r="C520" s="1136">
        <f>'200201'!E16</f>
        <v>1048944742</v>
      </c>
    </row>
    <row r="521" spans="1:5">
      <c r="A521" s="856" t="s">
        <v>885</v>
      </c>
      <c r="B521" s="856" t="s">
        <v>886</v>
      </c>
      <c r="C521" s="1136">
        <f>'202203-NA'!H21+SUM('202203-NA'!H25:H27)</f>
        <v>0</v>
      </c>
    </row>
    <row r="522" spans="1:5">
      <c r="C522" s="1136"/>
    </row>
    <row r="523" spans="1:5">
      <c r="A523" s="1758" t="s">
        <v>3560</v>
      </c>
      <c r="B523" s="1759" t="s">
        <v>3874</v>
      </c>
      <c r="C523" s="1136">
        <f>SUM(C510:C521)</f>
        <v>1048944742</v>
      </c>
      <c r="E523" s="1137"/>
    </row>
    <row r="524" spans="1:5">
      <c r="B524" s="856" t="s">
        <v>3875</v>
      </c>
      <c r="C524" s="1136"/>
      <c r="E524" s="1769"/>
    </row>
    <row r="525" spans="1:5">
      <c r="A525" s="856" t="s">
        <v>367</v>
      </c>
      <c r="B525" s="856" t="s">
        <v>3876</v>
      </c>
      <c r="C525" s="1136">
        <f>'200201'!E17</f>
        <v>0</v>
      </c>
    </row>
    <row r="526" spans="1:5">
      <c r="A526" s="856" t="s">
        <v>368</v>
      </c>
      <c r="B526" s="856" t="s">
        <v>3877</v>
      </c>
      <c r="C526" s="1136">
        <f>'200201'!E18</f>
        <v>8410929</v>
      </c>
    </row>
    <row r="527" spans="1:5">
      <c r="A527" s="856" t="s">
        <v>4263</v>
      </c>
      <c r="B527" s="856" t="s">
        <v>3878</v>
      </c>
      <c r="C527" s="1136">
        <f>'200201'!E19</f>
        <v>67954162</v>
      </c>
    </row>
    <row r="528" spans="1:5">
      <c r="A528" s="856" t="s">
        <v>369</v>
      </c>
      <c r="B528" s="856" t="s">
        <v>3879</v>
      </c>
      <c r="C528" s="1136">
        <f>'200201'!E20</f>
        <v>0</v>
      </c>
    </row>
    <row r="529" spans="1:5">
      <c r="C529" s="1136"/>
    </row>
    <row r="530" spans="1:5">
      <c r="A530" s="1758" t="s">
        <v>3880</v>
      </c>
      <c r="B530" s="1759" t="s">
        <v>3881</v>
      </c>
      <c r="C530" s="1136">
        <f>SUM(C523:C528)</f>
        <v>1125309833</v>
      </c>
      <c r="E530" s="1769"/>
    </row>
    <row r="531" spans="1:5">
      <c r="A531" s="1758"/>
      <c r="B531" s="856" t="s">
        <v>3875</v>
      </c>
      <c r="C531" s="1136"/>
    </row>
    <row r="532" spans="1:5">
      <c r="A532" s="856" t="s">
        <v>3882</v>
      </c>
      <c r="B532" s="856" t="s">
        <v>3883</v>
      </c>
      <c r="C532" s="1136">
        <f>'200201'!E43+'202203-NA'!H28</f>
        <v>340178233</v>
      </c>
    </row>
    <row r="534" spans="1:5">
      <c r="A534" s="1758" t="s">
        <v>3884</v>
      </c>
      <c r="B534" s="1759" t="s">
        <v>2918</v>
      </c>
      <c r="C534" s="2505">
        <f>C530-C532</f>
        <v>785131600</v>
      </c>
      <c r="D534" s="2886"/>
    </row>
    <row r="535" spans="1:5">
      <c r="A535" s="1759"/>
      <c r="B535" s="1758"/>
      <c r="C535" s="1784">
        <f>'200201'!E23</f>
        <v>785131601</v>
      </c>
      <c r="D535" s="2887">
        <f>+C534-C535</f>
        <v>-1</v>
      </c>
    </row>
    <row r="536" spans="1:5">
      <c r="A536" s="1757" t="s">
        <v>3885</v>
      </c>
      <c r="B536" s="1757"/>
      <c r="C536" s="1757"/>
      <c r="D536" s="2883"/>
      <c r="E536" s="1757"/>
    </row>
    <row r="538" spans="1:5">
      <c r="A538" s="1759" t="s">
        <v>3886</v>
      </c>
      <c r="B538" s="1785" t="s">
        <v>2918</v>
      </c>
      <c r="C538" s="1781">
        <f>C568/C570</f>
        <v>0.7178279838673185</v>
      </c>
      <c r="D538" s="2878"/>
      <c r="E538" s="1781"/>
    </row>
    <row r="539" spans="1:5">
      <c r="A539" s="1759"/>
      <c r="B539" s="1785"/>
    </row>
    <row r="540" spans="1:5">
      <c r="A540" s="1759" t="s">
        <v>4628</v>
      </c>
      <c r="B540" s="1785" t="s">
        <v>2918</v>
      </c>
      <c r="C540" s="1773">
        <f>C572</f>
        <v>1288220698</v>
      </c>
      <c r="D540" s="2878"/>
      <c r="E540" s="1773"/>
    </row>
    <row r="541" spans="1:5">
      <c r="A541" s="1759"/>
      <c r="B541" s="1785"/>
    </row>
    <row r="542" spans="1:5">
      <c r="A542" s="1786" t="s">
        <v>3887</v>
      </c>
      <c r="B542" s="1785"/>
    </row>
    <row r="543" spans="1:5">
      <c r="A543" s="1759" t="s">
        <v>3888</v>
      </c>
      <c r="B543" s="1785" t="s">
        <v>2918</v>
      </c>
      <c r="C543" s="1787">
        <f>C574/C572</f>
        <v>0.44922049063366315</v>
      </c>
      <c r="D543" s="2878"/>
      <c r="E543" s="1787"/>
    </row>
    <row r="544" spans="1:5">
      <c r="A544" s="1759" t="s">
        <v>3889</v>
      </c>
      <c r="B544" s="1785" t="s">
        <v>2918</v>
      </c>
      <c r="C544" s="1787">
        <f>C576/C572</f>
        <v>0</v>
      </c>
      <c r="D544" s="2878"/>
      <c r="E544" s="1787"/>
    </row>
    <row r="545" spans="1:5">
      <c r="A545" s="1759" t="s">
        <v>3890</v>
      </c>
      <c r="B545" s="1785" t="s">
        <v>2918</v>
      </c>
      <c r="C545" s="1787">
        <f>C578/C572</f>
        <v>0.4814615399076595</v>
      </c>
      <c r="D545" s="2878"/>
      <c r="E545" s="1787"/>
    </row>
    <row r="546" spans="1:5">
      <c r="A546" s="1759" t="s">
        <v>1897</v>
      </c>
      <c r="B546" s="1785" t="s">
        <v>2918</v>
      </c>
      <c r="C546" s="1787">
        <f>C580/C572</f>
        <v>6.9317969458677339E-2</v>
      </c>
      <c r="D546" s="2878"/>
      <c r="E546" s="1787"/>
    </row>
    <row r="547" spans="1:5">
      <c r="A547" s="1759"/>
      <c r="B547" s="1785"/>
      <c r="C547" s="1788"/>
      <c r="D547" s="2878"/>
      <c r="E547" s="1788"/>
    </row>
    <row r="548" spans="1:5">
      <c r="A548" s="1759" t="s">
        <v>252</v>
      </c>
      <c r="B548" s="1785" t="s">
        <v>2918</v>
      </c>
      <c r="C548" s="1781">
        <f>C582/C584</f>
        <v>3.5069034932893852</v>
      </c>
      <c r="D548" s="2878"/>
      <c r="E548" s="1781"/>
    </row>
    <row r="549" spans="1:5">
      <c r="A549" s="1759"/>
      <c r="B549" s="1785"/>
    </row>
    <row r="550" spans="1:5">
      <c r="A550" s="1759" t="s">
        <v>253</v>
      </c>
      <c r="B550" s="1785" t="s">
        <v>2918</v>
      </c>
      <c r="C550" s="1787">
        <f>C586/C588</f>
        <v>0.61683938737654753</v>
      </c>
      <c r="D550" s="2878"/>
      <c r="E550" s="1787"/>
    </row>
    <row r="551" spans="1:5">
      <c r="A551" s="1759"/>
      <c r="B551" s="1785"/>
      <c r="C551" s="1787"/>
      <c r="D551" s="2878"/>
      <c r="E551" s="1787"/>
    </row>
    <row r="552" spans="1:5">
      <c r="A552" s="1759" t="s">
        <v>254</v>
      </c>
      <c r="B552" s="1785" t="s">
        <v>2918</v>
      </c>
      <c r="C552" s="1787">
        <f>C588/C578</f>
        <v>9.9325240696165704E-2</v>
      </c>
      <c r="D552" s="2878"/>
      <c r="E552" s="1787"/>
    </row>
    <row r="553" spans="1:5">
      <c r="A553" s="1759"/>
      <c r="B553" s="1785"/>
    </row>
    <row r="554" spans="1:5">
      <c r="A554" s="1759" t="s">
        <v>255</v>
      </c>
      <c r="B554" s="1785"/>
    </row>
    <row r="555" spans="1:5">
      <c r="A555" s="1759" t="s">
        <v>2113</v>
      </c>
      <c r="B555" s="1785" t="s">
        <v>2918</v>
      </c>
      <c r="C555" s="1787">
        <f>C590/C592</f>
        <v>0.82656782275782748</v>
      </c>
      <c r="D555" s="2878"/>
      <c r="E555" s="1787"/>
    </row>
    <row r="556" spans="1:5">
      <c r="A556" s="1759"/>
      <c r="B556" s="1785"/>
      <c r="C556" s="1787"/>
      <c r="D556" s="2878"/>
      <c r="E556" s="1787"/>
    </row>
    <row r="557" spans="1:5">
      <c r="A557" s="1759" t="s">
        <v>2114</v>
      </c>
      <c r="B557" s="1785" t="s">
        <v>2918</v>
      </c>
      <c r="C557" s="1776">
        <f>C588/C594</f>
        <v>61604.366999999998</v>
      </c>
      <c r="D557" s="2878"/>
      <c r="E557" s="1776"/>
    </row>
    <row r="558" spans="1:5">
      <c r="A558" s="1759"/>
      <c r="B558" s="1785"/>
      <c r="C558" s="1776"/>
      <c r="D558" s="2878"/>
      <c r="E558" s="1776"/>
    </row>
    <row r="559" spans="1:5">
      <c r="A559" s="1759" t="s">
        <v>2115</v>
      </c>
      <c r="B559" s="1785" t="s">
        <v>2918</v>
      </c>
      <c r="C559" s="1776">
        <f>C578/C594</f>
        <v>620228.72100000002</v>
      </c>
      <c r="D559" s="2878"/>
      <c r="E559" s="1776"/>
    </row>
    <row r="560" spans="1:5">
      <c r="A560" s="1759"/>
      <c r="B560" s="1785"/>
      <c r="C560" s="1776"/>
      <c r="D560" s="2878"/>
      <c r="E560" s="1776"/>
    </row>
    <row r="561" spans="1:5">
      <c r="A561" s="1759" t="s">
        <v>2116</v>
      </c>
      <c r="B561" s="1785" t="s">
        <v>2918</v>
      </c>
      <c r="C561" s="1776">
        <f>C586/C594</f>
        <v>38000</v>
      </c>
      <c r="D561" s="2878"/>
      <c r="E561" s="1776"/>
    </row>
    <row r="562" spans="1:5">
      <c r="A562" s="1759"/>
      <c r="B562" s="1785"/>
      <c r="C562" s="1776"/>
      <c r="D562" s="2878"/>
      <c r="E562" s="1776"/>
    </row>
    <row r="563" spans="1:5">
      <c r="A563" s="1759" t="s">
        <v>2117</v>
      </c>
      <c r="B563" s="1785" t="s">
        <v>2918</v>
      </c>
      <c r="C563" s="1787">
        <f>C596/C572</f>
        <v>0.31918370869088458</v>
      </c>
      <c r="D563" s="2878"/>
      <c r="E563" s="1787"/>
    </row>
    <row r="566" spans="1:5">
      <c r="A566" s="1759"/>
      <c r="B566" s="1762" t="s">
        <v>2118</v>
      </c>
    </row>
    <row r="567" spans="1:5">
      <c r="A567" s="1759"/>
      <c r="B567" s="1762" t="s">
        <v>2119</v>
      </c>
      <c r="C567" s="1762" t="str">
        <f>$C$16</f>
        <v>12/31/2013</v>
      </c>
    </row>
    <row r="568" spans="1:5">
      <c r="A568" s="856" t="s">
        <v>2120</v>
      </c>
      <c r="B568" s="856" t="s">
        <v>2121</v>
      </c>
      <c r="C568" s="1136">
        <f>C60</f>
        <v>254985293</v>
      </c>
    </row>
    <row r="569" spans="1:5">
      <c r="C569" s="1136"/>
    </row>
    <row r="570" spans="1:5">
      <c r="A570" s="856" t="s">
        <v>2122</v>
      </c>
      <c r="B570" s="856" t="s">
        <v>2123</v>
      </c>
      <c r="C570" s="1136">
        <f>C121</f>
        <v>355217822</v>
      </c>
    </row>
    <row r="571" spans="1:5">
      <c r="C571" s="1136"/>
    </row>
    <row r="572" spans="1:5">
      <c r="A572" s="856" t="s">
        <v>4628</v>
      </c>
      <c r="B572" s="856" t="s">
        <v>2918</v>
      </c>
      <c r="C572" s="1136">
        <f>SUM(C574:C580)</f>
        <v>1288220698</v>
      </c>
    </row>
    <row r="573" spans="1:5">
      <c r="C573" s="1136"/>
    </row>
    <row r="574" spans="1:5">
      <c r="A574" s="856" t="s">
        <v>586</v>
      </c>
      <c r="B574" s="856" t="s">
        <v>2124</v>
      </c>
      <c r="C574" s="1136">
        <f>C106</f>
        <v>578695134</v>
      </c>
    </row>
    <row r="575" spans="1:5">
      <c r="C575" s="1136"/>
    </row>
    <row r="576" spans="1:5">
      <c r="A576" s="856" t="s">
        <v>4214</v>
      </c>
      <c r="B576" s="856" t="s">
        <v>2125</v>
      </c>
      <c r="C576" s="1136">
        <f>C87</f>
        <v>0</v>
      </c>
    </row>
    <row r="577" spans="1:3">
      <c r="C577" s="1136"/>
    </row>
    <row r="578" spans="1:3">
      <c r="A578" s="856" t="s">
        <v>2126</v>
      </c>
      <c r="B578" s="856" t="s">
        <v>2127</v>
      </c>
      <c r="C578" s="1136">
        <f>C97-C87</f>
        <v>620228721</v>
      </c>
    </row>
    <row r="579" spans="1:3">
      <c r="A579" s="856" t="s">
        <v>2128</v>
      </c>
      <c r="C579" s="1136"/>
    </row>
    <row r="580" spans="1:3">
      <c r="A580" s="856" t="s">
        <v>2129</v>
      </c>
      <c r="B580" s="856" t="s">
        <v>2130</v>
      </c>
      <c r="C580" s="1136">
        <f>C109+C111+C117</f>
        <v>89296843</v>
      </c>
    </row>
    <row r="581" spans="1:3">
      <c r="C581" s="1136"/>
    </row>
    <row r="582" spans="1:3">
      <c r="A582" s="856" t="s">
        <v>2131</v>
      </c>
      <c r="B582" s="856" t="s">
        <v>2132</v>
      </c>
      <c r="C582" s="1136">
        <f>C607</f>
        <v>114236978</v>
      </c>
    </row>
    <row r="583" spans="1:3">
      <c r="C583" s="1136"/>
    </row>
    <row r="584" spans="1:3">
      <c r="A584" s="856" t="s">
        <v>2133</v>
      </c>
      <c r="B584" s="856" t="s">
        <v>2134</v>
      </c>
      <c r="C584" s="1136">
        <f>C230</f>
        <v>32574885</v>
      </c>
    </row>
    <row r="585" spans="1:3">
      <c r="C585" s="1136"/>
    </row>
    <row r="586" spans="1:3">
      <c r="A586" s="856" t="s">
        <v>4101</v>
      </c>
      <c r="B586" s="856" t="s">
        <v>2135</v>
      </c>
      <c r="C586" s="1136">
        <f>C250</f>
        <v>38000000</v>
      </c>
    </row>
    <row r="587" spans="1:3">
      <c r="C587" s="1136"/>
    </row>
    <row r="588" spans="1:3">
      <c r="A588" s="856" t="s">
        <v>3649</v>
      </c>
      <c r="B588" s="856" t="s">
        <v>2136</v>
      </c>
      <c r="C588" s="1136">
        <f>C231-C249</f>
        <v>61604367</v>
      </c>
    </row>
    <row r="589" spans="1:3">
      <c r="A589" s="856" t="s">
        <v>2137</v>
      </c>
      <c r="C589" s="1136"/>
    </row>
    <row r="590" spans="1:3">
      <c r="A590" s="856" t="s">
        <v>2138</v>
      </c>
      <c r="B590" s="856" t="s">
        <v>2139</v>
      </c>
      <c r="C590" s="1136">
        <f>C282</f>
        <v>100868952</v>
      </c>
    </row>
    <row r="591" spans="1:3">
      <c r="C591" s="1136"/>
    </row>
    <row r="592" spans="1:3">
      <c r="A592" s="856" t="s">
        <v>2172</v>
      </c>
      <c r="B592" s="856" t="s">
        <v>2173</v>
      </c>
      <c r="C592" s="1136">
        <f>-C285</f>
        <v>122033485</v>
      </c>
    </row>
    <row r="593" spans="1:9">
      <c r="C593" s="1136"/>
    </row>
    <row r="594" spans="1:9">
      <c r="A594" s="1759" t="s">
        <v>5215</v>
      </c>
      <c r="B594" s="1759" t="s">
        <v>3171</v>
      </c>
      <c r="C594" s="1768">
        <f>'250251'!G40</f>
        <v>1000</v>
      </c>
      <c r="D594" s="2878"/>
      <c r="E594" s="1777"/>
    </row>
    <row r="595" spans="1:9">
      <c r="C595" s="1136"/>
    </row>
    <row r="596" spans="1:9">
      <c r="A596" s="856" t="s">
        <v>3172</v>
      </c>
      <c r="B596" s="856" t="s">
        <v>3173</v>
      </c>
      <c r="C596" s="2898">
        <f>C69-C125+C68</f>
        <v>411179060</v>
      </c>
      <c r="I596" s="1767"/>
    </row>
    <row r="597" spans="1:9">
      <c r="C597" s="1136"/>
      <c r="I597" s="1767"/>
    </row>
    <row r="598" spans="1:9">
      <c r="A598" s="856" t="s">
        <v>3174</v>
      </c>
      <c r="B598" s="856" t="s">
        <v>3175</v>
      </c>
      <c r="C598" s="1136">
        <f>'320323'!V44</f>
        <v>387</v>
      </c>
      <c r="I598" s="1767"/>
    </row>
    <row r="599" spans="1:9">
      <c r="C599" s="1136"/>
      <c r="I599" s="1767"/>
    </row>
    <row r="600" spans="1:9">
      <c r="A600" s="1786" t="s">
        <v>3176</v>
      </c>
      <c r="C600" s="1136"/>
      <c r="I600" s="1767"/>
    </row>
    <row r="601" spans="1:9">
      <c r="A601" s="856" t="s">
        <v>3177</v>
      </c>
      <c r="B601" s="856" t="s">
        <v>3178</v>
      </c>
      <c r="C601" s="1136">
        <f>C191</f>
        <v>80404023</v>
      </c>
      <c r="I601" s="1767"/>
    </row>
    <row r="602" spans="1:9">
      <c r="A602" s="856" t="s">
        <v>3179</v>
      </c>
      <c r="B602" s="856" t="s">
        <v>3180</v>
      </c>
      <c r="C602" s="1136">
        <f>C158</f>
        <v>13187263</v>
      </c>
    </row>
    <row r="603" spans="1:9">
      <c r="A603" s="856" t="s">
        <v>3181</v>
      </c>
      <c r="B603" s="856" t="s">
        <v>3182</v>
      </c>
      <c r="C603" s="1136">
        <f>C179</f>
        <v>7942689</v>
      </c>
    </row>
    <row r="604" spans="1:9">
      <c r="A604" s="856" t="s">
        <v>3183</v>
      </c>
      <c r="B604" s="856" t="s">
        <v>3184</v>
      </c>
      <c r="C604" s="1136">
        <f>C210</f>
        <v>13058326</v>
      </c>
    </row>
    <row r="605" spans="1:9">
      <c r="A605" s="856" t="s">
        <v>3185</v>
      </c>
      <c r="B605" s="856" t="s">
        <v>3186</v>
      </c>
      <c r="C605" s="1136">
        <f>C216</f>
        <v>328241</v>
      </c>
    </row>
    <row r="606" spans="1:9">
      <c r="A606" s="856" t="s">
        <v>501</v>
      </c>
      <c r="B606" s="856" t="s">
        <v>502</v>
      </c>
      <c r="C606" s="1136">
        <f>C219</f>
        <v>27082</v>
      </c>
    </row>
    <row r="607" spans="1:9">
      <c r="A607" s="856" t="s">
        <v>503</v>
      </c>
      <c r="B607" s="856" t="s">
        <v>2918</v>
      </c>
      <c r="C607" s="1136">
        <f>SUM(C601:C604)-C605-C606</f>
        <v>114236978</v>
      </c>
    </row>
    <row r="608" spans="1:9">
      <c r="C608" s="1137"/>
    </row>
    <row r="609" spans="3:4">
      <c r="C609" s="1137"/>
    </row>
    <row r="612" spans="3:4">
      <c r="D612" s="2899"/>
    </row>
  </sheetData>
  <phoneticPr fontId="0" type="noConversion"/>
  <pageMargins left="0.5" right="0.5" top="0.5" bottom="0.5" header="0.5" footer="0.5"/>
  <pageSetup scale="77" fitToHeight="12" orientation="portrait" horizontalDpi="300" verticalDpi="300" r:id="rId1"/>
  <headerFooter alignWithMargins="0">
    <oddFooter>&amp;R&amp;D</oddFooter>
  </headerFooter>
  <rowBreaks count="9" manualBreakCount="9">
    <brk id="76" max="16383" man="1"/>
    <brk id="139" max="16383" man="1"/>
    <brk id="192" max="16383" man="1"/>
    <brk id="259" max="16383" man="1"/>
    <brk id="316" max="16383" man="1"/>
    <brk id="381" max="16383" man="1"/>
    <brk id="454" max="16383" man="1"/>
    <brk id="498" max="16383" man="1"/>
    <brk id="564" max="16383" man="1"/>
  </rowBreaks>
  <colBreaks count="1" manualBreakCount="1">
    <brk id="3" max="606"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FFFF00"/>
  </sheetPr>
  <dimension ref="A1"/>
  <sheetViews>
    <sheetView topLeftCell="A19" workbookViewId="0">
      <selection activeCell="U37" sqref="U37"/>
    </sheetView>
  </sheetViews>
  <sheetFormatPr defaultRowHeight="15"/>
  <cols>
    <col min="1" max="16384" width="8.88671875" style="4"/>
  </cols>
  <sheetData/>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 enableFormatConditionsCalculation="0">
    <tabColor rgb="FF92D050"/>
  </sheetPr>
  <dimension ref="A1:G120"/>
  <sheetViews>
    <sheetView defaultGridColor="0" colorId="22" zoomScale="85" zoomScaleNormal="85" workbookViewId="0">
      <selection activeCell="H21" sqref="H21"/>
    </sheetView>
  </sheetViews>
  <sheetFormatPr defaultColWidth="9.6640625" defaultRowHeight="15"/>
  <cols>
    <col min="1" max="1" width="4.6640625" style="4" customWidth="1"/>
    <col min="2" max="2" width="36.6640625" style="4" customWidth="1"/>
    <col min="3" max="3" width="3.44140625" style="4" customWidth="1"/>
    <col min="4" max="4" width="20.21875" style="4" customWidth="1"/>
    <col min="5" max="5" width="15.6640625" style="4" customWidth="1"/>
    <col min="6" max="16384" width="9.6640625" style="4"/>
  </cols>
  <sheetData>
    <row r="1" spans="1:7">
      <c r="A1" s="13"/>
      <c r="B1" s="128" t="s">
        <v>2838</v>
      </c>
      <c r="C1" s="130" t="s">
        <v>3932</v>
      </c>
      <c r="D1" s="128"/>
      <c r="E1" s="41" t="s">
        <v>2840</v>
      </c>
      <c r="F1" s="2188" t="s">
        <v>2841</v>
      </c>
      <c r="G1" s="2188"/>
    </row>
    <row r="2" spans="1:7" ht="15.75" customHeight="1">
      <c r="A2" s="47"/>
      <c r="B2" s="1263" t="str">
        <f>'Data Sheet'!$C$25</f>
        <v>Orange and Rockland Utilities, Inc</v>
      </c>
      <c r="C2" s="66" t="s">
        <v>4226</v>
      </c>
      <c r="D2" s="56" t="s">
        <v>4567</v>
      </c>
      <c r="E2" s="11" t="s">
        <v>4227</v>
      </c>
      <c r="F2" s="54"/>
      <c r="G2" s="45"/>
    </row>
    <row r="3" spans="1:7" ht="15" customHeight="1">
      <c r="A3" s="49"/>
      <c r="B3" s="52"/>
      <c r="C3" s="69" t="s">
        <v>4228</v>
      </c>
      <c r="D3" s="77" t="s">
        <v>488</v>
      </c>
      <c r="E3" s="456" t="str">
        <f>'Data Sheet'!$C$40</f>
        <v>4/30/2014</v>
      </c>
      <c r="F3" s="709" t="str">
        <f>'Data Sheet'!$C$38</f>
        <v>12/31/2013</v>
      </c>
      <c r="G3" s="2189"/>
    </row>
    <row r="4" spans="1:7" ht="15" customHeight="1">
      <c r="A4" s="90" t="s">
        <v>4229</v>
      </c>
      <c r="B4" s="50"/>
      <c r="C4" s="50"/>
      <c r="D4" s="50"/>
      <c r="E4" s="50"/>
      <c r="F4" s="50"/>
      <c r="G4" s="330"/>
    </row>
    <row r="5" spans="1:7">
      <c r="A5" s="47"/>
      <c r="B5" s="11"/>
      <c r="C5" s="11"/>
      <c r="D5" s="44"/>
      <c r="E5" s="44"/>
      <c r="F5" s="44"/>
      <c r="G5" s="45"/>
    </row>
    <row r="6" spans="1:7" ht="15" customHeight="1">
      <c r="A6" s="47"/>
      <c r="B6" s="3284" t="s">
        <v>2177</v>
      </c>
      <c r="C6" s="44"/>
      <c r="D6" s="3284" t="s">
        <v>3035</v>
      </c>
      <c r="E6" s="3284"/>
      <c r="F6" s="3276"/>
      <c r="G6" s="45"/>
    </row>
    <row r="7" spans="1:7">
      <c r="A7" s="47"/>
      <c r="B7" s="3276"/>
      <c r="C7" s="44"/>
      <c r="D7" s="3284"/>
      <c r="E7" s="3284"/>
      <c r="F7" s="3276"/>
      <c r="G7" s="45"/>
    </row>
    <row r="8" spans="1:7">
      <c r="A8" s="47"/>
      <c r="B8" s="3276"/>
      <c r="C8" s="44"/>
      <c r="D8" s="3284"/>
      <c r="E8" s="3284"/>
      <c r="F8" s="3276"/>
      <c r="G8" s="45"/>
    </row>
    <row r="9" spans="1:7">
      <c r="A9" s="47"/>
      <c r="B9" s="3276"/>
      <c r="C9" s="44"/>
      <c r="D9" s="3284"/>
      <c r="E9" s="3284"/>
      <c r="F9" s="3276"/>
      <c r="G9" s="45"/>
    </row>
    <row r="10" spans="1:7">
      <c r="A10" s="47"/>
      <c r="B10" s="3276"/>
      <c r="C10" s="44"/>
      <c r="D10" s="3276"/>
      <c r="E10" s="3276"/>
      <c r="F10" s="3276"/>
      <c r="G10" s="45"/>
    </row>
    <row r="11" spans="1:7" ht="15" customHeight="1">
      <c r="A11" s="47"/>
      <c r="B11" s="3276"/>
      <c r="C11" s="44"/>
      <c r="D11" s="3285" t="s">
        <v>3036</v>
      </c>
      <c r="E11" s="3285"/>
      <c r="F11" s="3286"/>
      <c r="G11" s="45"/>
    </row>
    <row r="12" spans="1:7">
      <c r="A12" s="47"/>
      <c r="B12" s="3276"/>
      <c r="C12" s="11"/>
      <c r="D12" s="3285"/>
      <c r="E12" s="3285"/>
      <c r="F12" s="3286"/>
      <c r="G12" s="45"/>
    </row>
    <row r="13" spans="1:7">
      <c r="A13" s="47"/>
      <c r="B13" s="11"/>
      <c r="C13" s="11"/>
      <c r="D13" s="3285"/>
      <c r="E13" s="3285"/>
      <c r="F13" s="3286"/>
      <c r="G13" s="45"/>
    </row>
    <row r="14" spans="1:7">
      <c r="A14" s="47"/>
      <c r="B14" s="11"/>
      <c r="C14" s="11"/>
      <c r="D14" s="2190"/>
      <c r="E14" s="2190"/>
      <c r="F14" s="2191"/>
      <c r="G14" s="45"/>
    </row>
    <row r="15" spans="1:7">
      <c r="A15" s="47"/>
      <c r="B15" s="11"/>
      <c r="C15" s="11"/>
      <c r="D15" s="2190"/>
      <c r="E15" s="2190"/>
      <c r="F15" s="2190"/>
      <c r="G15" s="45"/>
    </row>
    <row r="16" spans="1:7">
      <c r="A16" s="90"/>
      <c r="B16" s="50"/>
      <c r="C16" s="50"/>
      <c r="D16" s="50"/>
      <c r="E16" s="50"/>
      <c r="F16" s="50"/>
      <c r="G16" s="330"/>
    </row>
    <row r="17" spans="1:7">
      <c r="A17" s="90" t="s">
        <v>4230</v>
      </c>
      <c r="B17" s="50"/>
      <c r="C17" s="50"/>
      <c r="D17" s="50"/>
      <c r="E17" s="50"/>
      <c r="F17" s="50"/>
      <c r="G17" s="330"/>
    </row>
    <row r="18" spans="1:7" ht="15" customHeight="1">
      <c r="A18" s="47"/>
      <c r="B18" s="3287" t="s">
        <v>545</v>
      </c>
      <c r="C18" s="1827"/>
      <c r="D18" s="3289" t="s">
        <v>4006</v>
      </c>
      <c r="E18" s="3278"/>
      <c r="F18" s="3278"/>
      <c r="G18" s="2192"/>
    </row>
    <row r="19" spans="1:7">
      <c r="A19" s="47"/>
      <c r="B19" s="3288"/>
      <c r="C19" s="1830"/>
      <c r="D19" s="3280"/>
      <c r="E19" s="3280"/>
      <c r="F19" s="3280"/>
      <c r="G19" s="1740"/>
    </row>
    <row r="20" spans="1:7" ht="15" customHeight="1">
      <c r="A20" s="47"/>
      <c r="B20" s="3291" t="s">
        <v>2808</v>
      </c>
      <c r="C20" s="1831"/>
      <c r="D20" s="3280"/>
      <c r="E20" s="3280"/>
      <c r="F20" s="3280"/>
      <c r="G20" s="1740"/>
    </row>
    <row r="21" spans="1:7">
      <c r="A21" s="47"/>
      <c r="B21" s="3291"/>
      <c r="C21" s="1831"/>
      <c r="D21" s="3280"/>
      <c r="E21" s="3280"/>
      <c r="F21" s="3280"/>
      <c r="G21" s="1740"/>
    </row>
    <row r="22" spans="1:7" ht="15" customHeight="1">
      <c r="A22" s="47"/>
      <c r="B22" s="3291" t="s">
        <v>2178</v>
      </c>
      <c r="C22" s="1830"/>
      <c r="D22" s="3280"/>
      <c r="E22" s="3280"/>
      <c r="F22" s="3280"/>
      <c r="G22" s="1740"/>
    </row>
    <row r="23" spans="1:7">
      <c r="A23" s="47"/>
      <c r="B23" s="3291"/>
      <c r="C23" s="1831"/>
      <c r="D23" s="3280"/>
      <c r="E23" s="3280"/>
      <c r="F23" s="3280"/>
      <c r="G23" s="1740"/>
    </row>
    <row r="24" spans="1:7">
      <c r="A24" s="47"/>
      <c r="B24" s="3291"/>
      <c r="C24" s="1876"/>
      <c r="D24" s="3280"/>
      <c r="E24" s="3280"/>
      <c r="F24" s="3280"/>
      <c r="G24" s="1740"/>
    </row>
    <row r="25" spans="1:7" ht="15" customHeight="1">
      <c r="A25" s="47"/>
      <c r="B25" s="3291" t="s">
        <v>2809</v>
      </c>
      <c r="C25" s="1876"/>
      <c r="D25" s="3280"/>
      <c r="E25" s="3280"/>
      <c r="F25" s="3280"/>
      <c r="G25" s="1740"/>
    </row>
    <row r="26" spans="1:7">
      <c r="A26" s="47"/>
      <c r="B26" s="3258"/>
      <c r="C26" s="1848"/>
      <c r="D26" s="3280"/>
      <c r="E26" s="3280"/>
      <c r="F26" s="3280"/>
      <c r="G26" s="1740"/>
    </row>
    <row r="27" spans="1:7">
      <c r="A27" s="49"/>
      <c r="B27" s="3292"/>
      <c r="C27" s="50"/>
      <c r="D27" s="3290"/>
      <c r="E27" s="3290"/>
      <c r="F27" s="3290"/>
      <c r="G27" s="330"/>
    </row>
    <row r="28" spans="1:7">
      <c r="A28" s="175" t="s">
        <v>4231</v>
      </c>
      <c r="B28" s="44"/>
      <c r="C28" s="44"/>
      <c r="D28" s="54" t="s">
        <v>2973</v>
      </c>
      <c r="E28" s="1832" t="s">
        <v>4232</v>
      </c>
      <c r="F28" s="370" t="s">
        <v>4233</v>
      </c>
      <c r="G28" s="45"/>
    </row>
    <row r="29" spans="1:7">
      <c r="A29" s="175" t="s">
        <v>4234</v>
      </c>
      <c r="B29" s="44" t="s">
        <v>4185</v>
      </c>
      <c r="C29" s="44"/>
      <c r="D29" s="54" t="s">
        <v>4186</v>
      </c>
      <c r="E29" s="1832" t="s">
        <v>4187</v>
      </c>
      <c r="F29" s="54" t="s">
        <v>4188</v>
      </c>
      <c r="G29" s="45"/>
    </row>
    <row r="30" spans="1:7">
      <c r="A30" s="86"/>
      <c r="B30" s="50" t="s">
        <v>74</v>
      </c>
      <c r="C30" s="50"/>
      <c r="D30" s="206" t="s">
        <v>2140</v>
      </c>
      <c r="E30" s="220" t="s">
        <v>2141</v>
      </c>
      <c r="F30" s="206" t="s">
        <v>2142</v>
      </c>
      <c r="G30" s="330"/>
    </row>
    <row r="31" spans="1:7">
      <c r="A31" s="175" t="s">
        <v>4189</v>
      </c>
      <c r="B31" s="1848" t="s">
        <v>3329</v>
      </c>
      <c r="C31" s="1848"/>
      <c r="D31" s="461" t="s">
        <v>1742</v>
      </c>
      <c r="E31" s="2193">
        <v>1</v>
      </c>
      <c r="F31" s="2194"/>
      <c r="G31" s="554"/>
    </row>
    <row r="32" spans="1:7">
      <c r="A32" s="175" t="s">
        <v>4190</v>
      </c>
      <c r="B32" s="1848" t="s">
        <v>1808</v>
      </c>
      <c r="C32" s="1848"/>
      <c r="D32" s="461" t="s">
        <v>1810</v>
      </c>
      <c r="E32" s="2193">
        <v>1</v>
      </c>
      <c r="F32" s="2195"/>
      <c r="G32" s="554"/>
    </row>
    <row r="33" spans="1:7">
      <c r="A33" s="175" t="s">
        <v>4191</v>
      </c>
      <c r="B33" s="1848" t="s">
        <v>3194</v>
      </c>
      <c r="C33" s="1848"/>
      <c r="D33" s="461" t="s">
        <v>1811</v>
      </c>
      <c r="E33" s="2193">
        <v>1</v>
      </c>
      <c r="F33" s="2195"/>
      <c r="G33" s="554"/>
    </row>
    <row r="34" spans="1:7">
      <c r="A34" s="175" t="s">
        <v>4192</v>
      </c>
      <c r="B34" s="1848" t="s">
        <v>1809</v>
      </c>
      <c r="C34" s="1848"/>
      <c r="D34" s="461" t="s">
        <v>1812</v>
      </c>
      <c r="E34" s="2193">
        <v>1</v>
      </c>
      <c r="F34" s="2195"/>
      <c r="G34" s="554"/>
    </row>
    <row r="35" spans="1:7">
      <c r="A35" s="175" t="s">
        <v>4193</v>
      </c>
      <c r="B35" s="1848" t="s">
        <v>120</v>
      </c>
      <c r="C35" s="1848"/>
      <c r="D35" s="2196" t="s">
        <v>1813</v>
      </c>
      <c r="E35" s="1832" t="s">
        <v>2829</v>
      </c>
      <c r="F35" s="2195"/>
      <c r="G35" s="554"/>
    </row>
    <row r="36" spans="1:7">
      <c r="A36" s="175" t="s">
        <v>4194</v>
      </c>
      <c r="B36" s="1848"/>
      <c r="C36" s="1848"/>
      <c r="D36" s="461"/>
      <c r="E36" s="2067"/>
      <c r="F36" s="2195"/>
      <c r="G36" s="554"/>
    </row>
    <row r="37" spans="1:7">
      <c r="A37" s="175" t="s">
        <v>4195</v>
      </c>
      <c r="B37" s="1848"/>
      <c r="C37" s="1848"/>
      <c r="D37" s="461"/>
      <c r="E37" s="2067"/>
      <c r="F37" s="2195"/>
      <c r="G37" s="554"/>
    </row>
    <row r="38" spans="1:7">
      <c r="A38" s="175" t="s">
        <v>4196</v>
      </c>
      <c r="B38" s="1848" t="s">
        <v>121</v>
      </c>
      <c r="C38" s="1848"/>
      <c r="D38" s="461"/>
      <c r="E38" s="2067"/>
      <c r="F38" s="2195"/>
      <c r="G38" s="554"/>
    </row>
    <row r="39" spans="1:7">
      <c r="A39" s="175" t="s">
        <v>4197</v>
      </c>
      <c r="B39" s="1848" t="s">
        <v>122</v>
      </c>
      <c r="C39" s="1848"/>
      <c r="D39" s="461"/>
      <c r="E39" s="2067"/>
      <c r="F39" s="2195"/>
      <c r="G39" s="554"/>
    </row>
    <row r="40" spans="1:7">
      <c r="A40" s="175" t="s">
        <v>4198</v>
      </c>
      <c r="B40" s="1848"/>
      <c r="C40" s="1848"/>
      <c r="D40" s="461"/>
      <c r="E40" s="2067"/>
      <c r="F40" s="2195"/>
      <c r="G40" s="554"/>
    </row>
    <row r="41" spans="1:7">
      <c r="A41" s="175" t="s">
        <v>4199</v>
      </c>
      <c r="B41" s="1848"/>
      <c r="C41" s="1848"/>
      <c r="D41" s="461"/>
      <c r="E41" s="2067"/>
      <c r="F41" s="2195"/>
      <c r="G41" s="554"/>
    </row>
    <row r="42" spans="1:7">
      <c r="A42" s="175" t="s">
        <v>4200</v>
      </c>
      <c r="B42" s="1848"/>
      <c r="C42" s="1848"/>
      <c r="D42" s="461"/>
      <c r="E42" s="2067"/>
      <c r="F42" s="2195"/>
      <c r="G42" s="554"/>
    </row>
    <row r="43" spans="1:7">
      <c r="A43" s="175" t="s">
        <v>4201</v>
      </c>
      <c r="B43" s="1848"/>
      <c r="C43" s="1848"/>
      <c r="D43" s="461"/>
      <c r="E43" s="2067"/>
      <c r="F43" s="2195"/>
      <c r="G43" s="554"/>
    </row>
    <row r="44" spans="1:7">
      <c r="A44" s="175" t="s">
        <v>4202</v>
      </c>
      <c r="B44" s="1848"/>
      <c r="C44" s="1848"/>
      <c r="D44" s="461"/>
      <c r="E44" s="2067"/>
      <c r="F44" s="2195"/>
      <c r="G44" s="554"/>
    </row>
    <row r="45" spans="1:7">
      <c r="A45" s="175" t="s">
        <v>4216</v>
      </c>
      <c r="B45" s="1848"/>
      <c r="C45" s="1848"/>
      <c r="D45" s="461"/>
      <c r="E45" s="2067"/>
      <c r="F45" s="2195"/>
      <c r="G45" s="554"/>
    </row>
    <row r="46" spans="1:7">
      <c r="A46" s="175" t="s">
        <v>4217</v>
      </c>
      <c r="B46" s="1848"/>
      <c r="C46" s="1848"/>
      <c r="D46" s="461"/>
      <c r="E46" s="2067"/>
      <c r="F46" s="2195"/>
      <c r="G46" s="554"/>
    </row>
    <row r="47" spans="1:7">
      <c r="A47" s="175" t="s">
        <v>4218</v>
      </c>
      <c r="B47" s="1848"/>
      <c r="C47" s="1848"/>
      <c r="D47" s="461"/>
      <c r="E47" s="2067"/>
      <c r="F47" s="2195"/>
      <c r="G47" s="554"/>
    </row>
    <row r="48" spans="1:7">
      <c r="A48" s="175" t="s">
        <v>4219</v>
      </c>
      <c r="B48" s="1848"/>
      <c r="C48" s="1848"/>
      <c r="D48" s="461"/>
      <c r="E48" s="2067"/>
      <c r="F48" s="2195"/>
      <c r="G48" s="554"/>
    </row>
    <row r="49" spans="1:7">
      <c r="A49" s="175" t="s">
        <v>4220</v>
      </c>
      <c r="B49" s="1848"/>
      <c r="C49" s="1848"/>
      <c r="D49" s="461"/>
      <c r="E49" s="2067"/>
      <c r="F49" s="2195"/>
      <c r="G49" s="554"/>
    </row>
    <row r="50" spans="1:7">
      <c r="A50" s="175" t="s">
        <v>4203</v>
      </c>
      <c r="B50" s="1848"/>
      <c r="C50" s="1848"/>
      <c r="D50" s="461"/>
      <c r="E50" s="2067"/>
      <c r="F50" s="2195"/>
      <c r="G50" s="554"/>
    </row>
    <row r="51" spans="1:7">
      <c r="A51" s="175" t="s">
        <v>2863</v>
      </c>
      <c r="B51" s="1848"/>
      <c r="C51" s="1848"/>
      <c r="D51" s="461"/>
      <c r="E51" s="2067"/>
      <c r="F51" s="2195"/>
      <c r="G51" s="554"/>
    </row>
    <row r="52" spans="1:7">
      <c r="A52" s="175" t="s">
        <v>2864</v>
      </c>
      <c r="B52" s="1848"/>
      <c r="C52" s="1848"/>
      <c r="D52" s="461"/>
      <c r="E52" s="2067"/>
      <c r="F52" s="2195"/>
      <c r="G52" s="554"/>
    </row>
    <row r="53" spans="1:7">
      <c r="A53" s="175" t="s">
        <v>2865</v>
      </c>
      <c r="B53" s="1848"/>
      <c r="C53" s="1848"/>
      <c r="D53" s="461"/>
      <c r="E53" s="2067"/>
      <c r="F53" s="2195"/>
      <c r="G53" s="554"/>
    </row>
    <row r="54" spans="1:7">
      <c r="A54" s="175" t="s">
        <v>2866</v>
      </c>
      <c r="B54" s="1848"/>
      <c r="C54" s="1848"/>
      <c r="D54" s="461"/>
      <c r="E54" s="2067"/>
      <c r="F54" s="2195"/>
      <c r="G54" s="554"/>
    </row>
    <row r="55" spans="1:7">
      <c r="A55" s="175" t="s">
        <v>2867</v>
      </c>
      <c r="B55" s="1848"/>
      <c r="C55" s="1848"/>
      <c r="D55" s="461"/>
      <c r="E55" s="2067"/>
      <c r="F55" s="2195"/>
      <c r="G55" s="554"/>
    </row>
    <row r="56" spans="1:7">
      <c r="A56" s="175" t="s">
        <v>2868</v>
      </c>
      <c r="B56" s="1848"/>
      <c r="C56" s="1848"/>
      <c r="D56" s="461"/>
      <c r="E56" s="2067"/>
      <c r="F56" s="2195"/>
      <c r="G56" s="554"/>
    </row>
    <row r="57" spans="1:7" ht="15.75" thickBot="1">
      <c r="A57" s="180" t="s">
        <v>2869</v>
      </c>
      <c r="B57" s="278"/>
      <c r="C57" s="278"/>
      <c r="D57" s="555"/>
      <c r="E57" s="2197"/>
      <c r="F57" s="2198"/>
      <c r="G57" s="559"/>
    </row>
    <row r="58" spans="1:7">
      <c r="A58" s="1848" t="s">
        <v>2870</v>
      </c>
      <c r="B58" s="1848"/>
      <c r="C58" s="1848"/>
      <c r="D58" s="1848"/>
      <c r="E58" s="174"/>
      <c r="F58" s="10"/>
      <c r="G58" s="10"/>
    </row>
    <row r="59" spans="1:7">
      <c r="B59" s="1848"/>
      <c r="C59" s="1848"/>
      <c r="D59" s="1848"/>
      <c r="E59" s="174"/>
      <c r="F59" s="10"/>
      <c r="G59" s="10"/>
    </row>
    <row r="60" spans="1:7">
      <c r="A60" s="10" t="s">
        <v>2871</v>
      </c>
      <c r="B60" s="10"/>
      <c r="C60" s="10"/>
      <c r="D60" s="10"/>
      <c r="E60" s="10"/>
      <c r="F60" s="10"/>
      <c r="G60" s="10"/>
    </row>
    <row r="61" spans="1:7" ht="15.75" thickBot="1">
      <c r="A61" s="11"/>
      <c r="B61" s="1848"/>
      <c r="C61" s="1848"/>
      <c r="D61" s="1848"/>
      <c r="E61" s="174"/>
      <c r="F61" s="10"/>
      <c r="G61" s="10"/>
    </row>
    <row r="62" spans="1:7">
      <c r="A62" s="13"/>
      <c r="B62" s="430" t="s">
        <v>2838</v>
      </c>
      <c r="C62" s="428" t="s">
        <v>3932</v>
      </c>
      <c r="D62" s="2104"/>
      <c r="E62" s="1302" t="s">
        <v>4224</v>
      </c>
      <c r="F62" s="2199" t="s">
        <v>2841</v>
      </c>
      <c r="G62" s="2199"/>
    </row>
    <row r="63" spans="1:7">
      <c r="A63" s="47"/>
      <c r="B63" s="1866" t="str">
        <f>'Data Sheet'!$C$22</f>
        <v>Please fill in the following:</v>
      </c>
      <c r="C63" s="461" t="s">
        <v>4226</v>
      </c>
      <c r="D63" s="298" t="s">
        <v>487</v>
      </c>
      <c r="E63" s="1844" t="s">
        <v>4227</v>
      </c>
      <c r="F63" s="2195"/>
      <c r="G63" s="554"/>
    </row>
    <row r="64" spans="1:7">
      <c r="A64" s="49"/>
      <c r="B64" s="1869"/>
      <c r="C64" s="2105" t="s">
        <v>4228</v>
      </c>
      <c r="D64" s="2200" t="s">
        <v>488</v>
      </c>
      <c r="E64" s="456" t="str">
        <f>'Data Sheet'!$C$40</f>
        <v>4/30/2014</v>
      </c>
      <c r="F64" s="757" t="str">
        <f>'Data Sheet'!$C$38</f>
        <v>12/31/2013</v>
      </c>
      <c r="G64" s="2201"/>
    </row>
    <row r="65" spans="1:7">
      <c r="A65" s="90" t="s">
        <v>4229</v>
      </c>
      <c r="B65" s="50"/>
      <c r="C65" s="50"/>
      <c r="D65" s="50"/>
      <c r="E65" s="50"/>
      <c r="F65" s="2202"/>
      <c r="G65" s="2203"/>
    </row>
    <row r="66" spans="1:7">
      <c r="A66" s="175" t="s">
        <v>4231</v>
      </c>
      <c r="B66" s="1848"/>
      <c r="C66" s="1848"/>
      <c r="D66" s="551" t="s">
        <v>2973</v>
      </c>
      <c r="E66" s="1844" t="s">
        <v>4232</v>
      </c>
      <c r="F66" s="554" t="s">
        <v>4233</v>
      </c>
      <c r="G66" s="554"/>
    </row>
    <row r="67" spans="1:7">
      <c r="A67" s="175" t="s">
        <v>4234</v>
      </c>
      <c r="B67" s="1843" t="s">
        <v>4185</v>
      </c>
      <c r="C67" s="1843"/>
      <c r="D67" s="435" t="s">
        <v>4186</v>
      </c>
      <c r="E67" s="1844" t="s">
        <v>4187</v>
      </c>
      <c r="F67" s="554" t="s">
        <v>4188</v>
      </c>
      <c r="G67" s="554"/>
    </row>
    <row r="68" spans="1:7">
      <c r="A68" s="86"/>
      <c r="B68" s="1869" t="s">
        <v>74</v>
      </c>
      <c r="C68" s="1869"/>
      <c r="D68" s="441" t="s">
        <v>2140</v>
      </c>
      <c r="E68" s="290" t="s">
        <v>2141</v>
      </c>
      <c r="F68" s="2203" t="s">
        <v>2142</v>
      </c>
      <c r="G68" s="2203"/>
    </row>
    <row r="69" spans="1:7">
      <c r="A69" s="175" t="s">
        <v>4189</v>
      </c>
      <c r="B69" s="1848"/>
      <c r="C69" s="1848"/>
      <c r="D69" s="551"/>
      <c r="E69" s="552"/>
      <c r="F69" s="553"/>
      <c r="G69" s="554"/>
    </row>
    <row r="70" spans="1:7">
      <c r="A70" s="175" t="s">
        <v>4190</v>
      </c>
      <c r="B70" s="1848"/>
      <c r="C70" s="1848"/>
      <c r="D70" s="551"/>
      <c r="E70" s="552"/>
      <c r="F70" s="553"/>
      <c r="G70" s="554"/>
    </row>
    <row r="71" spans="1:7">
      <c r="A71" s="175" t="s">
        <v>4191</v>
      </c>
      <c r="B71" s="1848"/>
      <c r="C71" s="1848"/>
      <c r="D71" s="551"/>
      <c r="E71" s="552"/>
      <c r="F71" s="553"/>
      <c r="G71" s="554"/>
    </row>
    <row r="72" spans="1:7">
      <c r="A72" s="175" t="s">
        <v>4192</v>
      </c>
      <c r="B72" s="1848"/>
      <c r="C72" s="1848"/>
      <c r="D72" s="551"/>
      <c r="E72" s="552"/>
      <c r="F72" s="553"/>
      <c r="G72" s="554"/>
    </row>
    <row r="73" spans="1:7">
      <c r="A73" s="175" t="s">
        <v>4193</v>
      </c>
      <c r="B73" s="1848"/>
      <c r="C73" s="1848"/>
      <c r="D73" s="551"/>
      <c r="E73" s="552"/>
      <c r="F73" s="553"/>
      <c r="G73" s="554"/>
    </row>
    <row r="74" spans="1:7">
      <c r="A74" s="175" t="s">
        <v>4194</v>
      </c>
      <c r="B74" s="1848"/>
      <c r="C74" s="1848"/>
      <c r="D74" s="551"/>
      <c r="E74" s="552"/>
      <c r="F74" s="553"/>
      <c r="G74" s="554"/>
    </row>
    <row r="75" spans="1:7">
      <c r="A75" s="175" t="s">
        <v>4195</v>
      </c>
      <c r="B75" s="1848"/>
      <c r="C75" s="1848"/>
      <c r="D75" s="551"/>
      <c r="E75" s="552"/>
      <c r="F75" s="553"/>
      <c r="G75" s="554"/>
    </row>
    <row r="76" spans="1:7">
      <c r="A76" s="175" t="s">
        <v>4196</v>
      </c>
      <c r="B76" s="1848"/>
      <c r="C76" s="1848"/>
      <c r="D76" s="551"/>
      <c r="E76" s="552"/>
      <c r="F76" s="553"/>
      <c r="G76" s="554"/>
    </row>
    <row r="77" spans="1:7">
      <c r="A77" s="175" t="s">
        <v>4197</v>
      </c>
      <c r="B77" s="1848"/>
      <c r="C77" s="1848"/>
      <c r="D77" s="551"/>
      <c r="E77" s="552"/>
      <c r="F77" s="553"/>
      <c r="G77" s="554"/>
    </row>
    <row r="78" spans="1:7">
      <c r="A78" s="175" t="s">
        <v>4198</v>
      </c>
      <c r="B78" s="1848"/>
      <c r="C78" s="1848"/>
      <c r="D78" s="551"/>
      <c r="E78" s="552"/>
      <c r="F78" s="553"/>
      <c r="G78" s="554"/>
    </row>
    <row r="79" spans="1:7">
      <c r="A79" s="175" t="s">
        <v>4199</v>
      </c>
      <c r="B79" s="1848"/>
      <c r="C79" s="1848"/>
      <c r="D79" s="551"/>
      <c r="E79" s="552"/>
      <c r="F79" s="553"/>
      <c r="G79" s="554"/>
    </row>
    <row r="80" spans="1:7">
      <c r="A80" s="175" t="s">
        <v>4200</v>
      </c>
      <c r="B80" s="1848"/>
      <c r="C80" s="1848"/>
      <c r="D80" s="551"/>
      <c r="E80" s="552"/>
      <c r="F80" s="553"/>
      <c r="G80" s="554"/>
    </row>
    <row r="81" spans="1:7">
      <c r="A81" s="175" t="s">
        <v>4201</v>
      </c>
      <c r="B81" s="1848"/>
      <c r="C81" s="1848"/>
      <c r="D81" s="551"/>
      <c r="E81" s="552"/>
      <c r="F81" s="553"/>
      <c r="G81" s="554"/>
    </row>
    <row r="82" spans="1:7">
      <c r="A82" s="175" t="s">
        <v>4202</v>
      </c>
      <c r="B82" s="1848"/>
      <c r="C82" s="1848"/>
      <c r="D82" s="551"/>
      <c r="E82" s="552"/>
      <c r="F82" s="553"/>
      <c r="G82" s="554"/>
    </row>
    <row r="83" spans="1:7">
      <c r="A83" s="175" t="s">
        <v>4216</v>
      </c>
      <c r="B83" s="1848"/>
      <c r="C83" s="1848"/>
      <c r="D83" s="551"/>
      <c r="E83" s="552"/>
      <c r="F83" s="553"/>
      <c r="G83" s="554"/>
    </row>
    <row r="84" spans="1:7">
      <c r="A84" s="175" t="s">
        <v>4217</v>
      </c>
      <c r="B84" s="1848"/>
      <c r="C84" s="1848"/>
      <c r="D84" s="551"/>
      <c r="E84" s="552"/>
      <c r="F84" s="553"/>
      <c r="G84" s="554"/>
    </row>
    <row r="85" spans="1:7">
      <c r="A85" s="175" t="s">
        <v>4218</v>
      </c>
      <c r="B85" s="1848"/>
      <c r="C85" s="1848"/>
      <c r="D85" s="551"/>
      <c r="E85" s="552"/>
      <c r="F85" s="553"/>
      <c r="G85" s="554"/>
    </row>
    <row r="86" spans="1:7">
      <c r="A86" s="175" t="s">
        <v>4219</v>
      </c>
      <c r="B86" s="1848"/>
      <c r="C86" s="1848"/>
      <c r="D86" s="551"/>
      <c r="E86" s="552"/>
      <c r="F86" s="553"/>
      <c r="G86" s="554"/>
    </row>
    <row r="87" spans="1:7">
      <c r="A87" s="175" t="s">
        <v>4220</v>
      </c>
      <c r="B87" s="1848"/>
      <c r="C87" s="1848"/>
      <c r="D87" s="551"/>
      <c r="E87" s="552"/>
      <c r="F87" s="553"/>
      <c r="G87" s="554"/>
    </row>
    <row r="88" spans="1:7">
      <c r="A88" s="175" t="s">
        <v>4203</v>
      </c>
      <c r="B88" s="1848"/>
      <c r="C88" s="1848"/>
      <c r="D88" s="551"/>
      <c r="E88" s="552"/>
      <c r="F88" s="553"/>
      <c r="G88" s="554"/>
    </row>
    <row r="89" spans="1:7">
      <c r="A89" s="175" t="s">
        <v>2863</v>
      </c>
      <c r="B89" s="1848"/>
      <c r="C89" s="1848"/>
      <c r="D89" s="551"/>
      <c r="E89" s="552"/>
      <c r="F89" s="553"/>
      <c r="G89" s="554"/>
    </row>
    <row r="90" spans="1:7">
      <c r="A90" s="175" t="s">
        <v>2864</v>
      </c>
      <c r="B90" s="1848"/>
      <c r="C90" s="1848"/>
      <c r="D90" s="551"/>
      <c r="E90" s="552"/>
      <c r="F90" s="553"/>
      <c r="G90" s="554"/>
    </row>
    <row r="91" spans="1:7">
      <c r="A91" s="175" t="s">
        <v>2865</v>
      </c>
      <c r="B91" s="1848"/>
      <c r="C91" s="1848"/>
      <c r="D91" s="551"/>
      <c r="E91" s="552"/>
      <c r="F91" s="553"/>
      <c r="G91" s="554"/>
    </row>
    <row r="92" spans="1:7">
      <c r="A92" s="175" t="s">
        <v>2866</v>
      </c>
      <c r="B92" s="1848"/>
      <c r="C92" s="1848"/>
      <c r="D92" s="551"/>
      <c r="E92" s="552"/>
      <c r="F92" s="553"/>
      <c r="G92" s="554"/>
    </row>
    <row r="93" spans="1:7">
      <c r="A93" s="175" t="s">
        <v>2867</v>
      </c>
      <c r="B93" s="1848"/>
      <c r="C93" s="1848"/>
      <c r="D93" s="551"/>
      <c r="E93" s="552"/>
      <c r="F93" s="553"/>
      <c r="G93" s="554"/>
    </row>
    <row r="94" spans="1:7">
      <c r="A94" s="175" t="s">
        <v>2868</v>
      </c>
      <c r="B94" s="1848"/>
      <c r="C94" s="1848"/>
      <c r="D94" s="551"/>
      <c r="E94" s="552"/>
      <c r="F94" s="553"/>
      <c r="G94" s="554"/>
    </row>
    <row r="95" spans="1:7">
      <c r="A95" s="175" t="s">
        <v>2869</v>
      </c>
      <c r="B95" s="1848"/>
      <c r="C95" s="1848"/>
      <c r="D95" s="551"/>
      <c r="E95" s="552"/>
      <c r="F95" s="553"/>
      <c r="G95" s="554"/>
    </row>
    <row r="96" spans="1:7">
      <c r="A96" s="1864" t="s">
        <v>2784</v>
      </c>
      <c r="B96" s="461"/>
      <c r="C96" s="1871"/>
      <c r="D96" s="551"/>
      <c r="E96" s="552"/>
      <c r="F96" s="553"/>
      <c r="G96" s="554"/>
    </row>
    <row r="97" spans="1:7">
      <c r="A97" s="1864" t="s">
        <v>2785</v>
      </c>
      <c r="B97" s="461"/>
      <c r="C97" s="1871"/>
      <c r="D97" s="551"/>
      <c r="E97" s="552"/>
      <c r="F97" s="553"/>
      <c r="G97" s="554"/>
    </row>
    <row r="98" spans="1:7">
      <c r="A98" s="1864" t="s">
        <v>2786</v>
      </c>
      <c r="B98" s="461"/>
      <c r="C98" s="1871"/>
      <c r="D98" s="551"/>
      <c r="E98" s="552"/>
      <c r="F98" s="553"/>
      <c r="G98" s="554"/>
    </row>
    <row r="99" spans="1:7">
      <c r="A99" s="1864" t="s">
        <v>2787</v>
      </c>
      <c r="B99" s="461"/>
      <c r="C99" s="1871"/>
      <c r="D99" s="551"/>
      <c r="E99" s="552"/>
      <c r="F99" s="553"/>
      <c r="G99" s="554"/>
    </row>
    <row r="100" spans="1:7">
      <c r="A100" s="1864" t="s">
        <v>2788</v>
      </c>
      <c r="B100" s="461"/>
      <c r="C100" s="1871"/>
      <c r="D100" s="551"/>
      <c r="E100" s="552"/>
      <c r="F100" s="553"/>
      <c r="G100" s="554"/>
    </row>
    <row r="101" spans="1:7">
      <c r="A101" s="1864" t="s">
        <v>2789</v>
      </c>
      <c r="B101" s="461"/>
      <c r="C101" s="1871"/>
      <c r="D101" s="551"/>
      <c r="E101" s="552"/>
      <c r="F101" s="553"/>
      <c r="G101" s="554"/>
    </row>
    <row r="102" spans="1:7">
      <c r="A102" s="1864" t="s">
        <v>2790</v>
      </c>
      <c r="B102" s="461"/>
      <c r="C102" s="1871"/>
      <c r="D102" s="551"/>
      <c r="E102" s="552"/>
      <c r="F102" s="553"/>
      <c r="G102" s="554"/>
    </row>
    <row r="103" spans="1:7">
      <c r="A103" s="1864" t="s">
        <v>2791</v>
      </c>
      <c r="B103" s="461"/>
      <c r="C103" s="1871"/>
      <c r="D103" s="551"/>
      <c r="E103" s="552"/>
      <c r="F103" s="553"/>
      <c r="G103" s="554"/>
    </row>
    <row r="104" spans="1:7">
      <c r="A104" s="1864" t="s">
        <v>2792</v>
      </c>
      <c r="B104" s="461"/>
      <c r="C104" s="1871"/>
      <c r="D104" s="551"/>
      <c r="E104" s="552"/>
      <c r="F104" s="553"/>
      <c r="G104" s="554"/>
    </row>
    <row r="105" spans="1:7">
      <c r="A105" s="1864" t="s">
        <v>2793</v>
      </c>
      <c r="B105" s="461"/>
      <c r="C105" s="1871"/>
      <c r="D105" s="551"/>
      <c r="E105" s="552"/>
      <c r="F105" s="553"/>
      <c r="G105" s="554"/>
    </row>
    <row r="106" spans="1:7">
      <c r="A106" s="1864" t="s">
        <v>2794</v>
      </c>
      <c r="B106" s="461"/>
      <c r="C106" s="1871"/>
      <c r="D106" s="551"/>
      <c r="E106" s="552"/>
      <c r="F106" s="553"/>
      <c r="G106" s="554"/>
    </row>
    <row r="107" spans="1:7">
      <c r="A107" s="1864" t="s">
        <v>2795</v>
      </c>
      <c r="B107" s="461"/>
      <c r="C107" s="1871"/>
      <c r="D107" s="551"/>
      <c r="E107" s="552"/>
      <c r="F107" s="553"/>
      <c r="G107" s="554"/>
    </row>
    <row r="108" spans="1:7">
      <c r="A108" s="1864" t="s">
        <v>2796</v>
      </c>
      <c r="B108" s="461"/>
      <c r="C108" s="1871"/>
      <c r="D108" s="551"/>
      <c r="E108" s="552"/>
      <c r="F108" s="553"/>
      <c r="G108" s="554"/>
    </row>
    <row r="109" spans="1:7">
      <c r="A109" s="1864" t="s">
        <v>2797</v>
      </c>
      <c r="B109" s="461"/>
      <c r="C109" s="1871"/>
      <c r="D109" s="551"/>
      <c r="E109" s="552"/>
      <c r="F109" s="553"/>
      <c r="G109" s="554"/>
    </row>
    <row r="110" spans="1:7">
      <c r="A110" s="1864" t="s">
        <v>2798</v>
      </c>
      <c r="B110" s="461"/>
      <c r="C110" s="1871"/>
      <c r="D110" s="551"/>
      <c r="E110" s="552"/>
      <c r="F110" s="553"/>
      <c r="G110" s="554"/>
    </row>
    <row r="111" spans="1:7">
      <c r="A111" s="1864" t="s">
        <v>2799</v>
      </c>
      <c r="B111" s="461"/>
      <c r="C111" s="1871"/>
      <c r="D111" s="551"/>
      <c r="E111" s="552"/>
      <c r="F111" s="553"/>
      <c r="G111" s="554"/>
    </row>
    <row r="112" spans="1:7">
      <c r="A112" s="1864" t="s">
        <v>1453</v>
      </c>
      <c r="B112" s="461"/>
      <c r="C112" s="1871"/>
      <c r="D112" s="551"/>
      <c r="E112" s="552"/>
      <c r="F112" s="553"/>
      <c r="G112" s="554"/>
    </row>
    <row r="113" spans="1:7">
      <c r="A113" s="1864" t="s">
        <v>1454</v>
      </c>
      <c r="B113" s="461"/>
      <c r="C113" s="1871"/>
      <c r="D113" s="551"/>
      <c r="E113" s="552"/>
      <c r="F113" s="553"/>
      <c r="G113" s="554"/>
    </row>
    <row r="114" spans="1:7">
      <c r="A114" s="1864" t="s">
        <v>1455</v>
      </c>
      <c r="B114" s="461"/>
      <c r="C114" s="1871"/>
      <c r="D114" s="551"/>
      <c r="E114" s="552"/>
      <c r="F114" s="553"/>
      <c r="G114" s="554"/>
    </row>
    <row r="115" spans="1:7">
      <c r="A115" s="1864" t="s">
        <v>1456</v>
      </c>
      <c r="B115" s="461"/>
      <c r="C115" s="1871"/>
      <c r="D115" s="551"/>
      <c r="E115" s="552"/>
      <c r="F115" s="553"/>
      <c r="G115" s="554"/>
    </row>
    <row r="116" spans="1:7">
      <c r="A116" s="1864" t="s">
        <v>1457</v>
      </c>
      <c r="B116" s="461"/>
      <c r="C116" s="1871"/>
      <c r="D116" s="551"/>
      <c r="E116" s="552"/>
      <c r="F116" s="553"/>
      <c r="G116" s="554"/>
    </row>
    <row r="117" spans="1:7">
      <c r="A117" s="1864" t="s">
        <v>1458</v>
      </c>
      <c r="B117" s="461"/>
      <c r="C117" s="1871"/>
      <c r="D117" s="551"/>
      <c r="E117" s="552"/>
      <c r="F117" s="553"/>
      <c r="G117" s="554"/>
    </row>
    <row r="118" spans="1:7" ht="15.75" thickBot="1">
      <c r="A118" s="225" t="s">
        <v>1459</v>
      </c>
      <c r="B118" s="555"/>
      <c r="C118" s="278"/>
      <c r="D118" s="556"/>
      <c r="E118" s="557"/>
      <c r="F118" s="558"/>
      <c r="G118" s="559"/>
    </row>
    <row r="119" spans="1:7">
      <c r="A119" s="1848" t="s">
        <v>1460</v>
      </c>
      <c r="B119" s="11"/>
      <c r="C119" s="11"/>
      <c r="D119" s="44"/>
      <c r="E119" s="44"/>
      <c r="F119" s="44"/>
      <c r="G119" s="44"/>
    </row>
    <row r="120" spans="1:7">
      <c r="A120" s="44" t="s">
        <v>1461</v>
      </c>
      <c r="B120" s="44"/>
      <c r="C120" s="44"/>
      <c r="D120" s="44"/>
      <c r="E120" s="44"/>
      <c r="F120" s="44"/>
      <c r="G120" s="44"/>
    </row>
  </sheetData>
  <mergeCells count="8">
    <mergeCell ref="B6:B12"/>
    <mergeCell ref="D6:F10"/>
    <mergeCell ref="D11:F13"/>
    <mergeCell ref="B18:B19"/>
    <mergeCell ref="D18:F27"/>
    <mergeCell ref="B20:B21"/>
    <mergeCell ref="B22:B24"/>
    <mergeCell ref="B25:B27"/>
  </mergeCells>
  <phoneticPr fontId="0" type="noConversion"/>
  <printOptions horizontalCentered="1" verticalCentered="1"/>
  <pageMargins left="0.25" right="0.25" top="0.5" bottom="0.25" header="0" footer="0"/>
  <pageSetup scale="82" fitToHeight="2"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3/6/2014 6:52:40 PM</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3/6/2014 6:52:40 PM</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10D00F21FBCFC49B4CBD90A1383DEA5" ma:contentTypeVersion="49" ma:contentTypeDescription="Create a new document." ma:contentTypeScope="" ma:versionID="51647a948e49e0a7d4ce68442cb701bc">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06E536-FA04-4CD9-92DE-9111D9FD0E9E}">
  <ds:schemaRefs>
    <ds:schemaRef ds:uri="http://schemas.microsoft.com/sharepoint/events"/>
  </ds:schemaRefs>
</ds:datastoreItem>
</file>

<file path=customXml/itemProps2.xml><?xml version="1.0" encoding="utf-8"?>
<ds:datastoreItem xmlns:ds="http://schemas.openxmlformats.org/officeDocument/2006/customXml" ds:itemID="{10A6B349-2112-4827-98D0-22D348C38D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9F0B8A4-286C-4CCF-B7A2-E5A360B02A2A}">
  <ds:schemaRefs>
    <ds:schemaRef ds:uri="http://schemas.microsoft.com/sharepoint/v3/contenttype/forms"/>
  </ds:schemaRefs>
</ds:datastoreItem>
</file>

<file path=customXml/itemProps4.xml><?xml version="1.0" encoding="utf-8"?>
<ds:datastoreItem xmlns:ds="http://schemas.openxmlformats.org/officeDocument/2006/customXml" ds:itemID="{C12201CC-BA62-4D39-AFA8-80BF7CAFF79C}">
  <ds:schemaRefs>
    <ds:schemaRef ds:uri="http://schemas.microsoft.com/office/2006/metadata/properties"/>
    <ds:schemaRef ds:uri="http://purl.org/dc/terms/"/>
    <ds:schemaRef ds:uri="http://schemas.openxmlformats.org/package/2006/metadata/core-properties"/>
    <ds:schemaRef ds:uri="http://purl.org/dc/elements/1.1/"/>
    <ds:schemaRef ds:uri="http://schemas.microsoft.com/office/2006/documentManagement/types"/>
    <ds:schemaRef ds:uri="http://www.w3.org/XML/1998/namespace"/>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184</vt:i4>
      </vt:variant>
    </vt:vector>
  </HeadingPairs>
  <TitlesOfParts>
    <vt:vector size="268"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122ab</vt:lpstr>
      <vt:lpstr>122123</vt:lpstr>
      <vt:lpstr>200201</vt:lpstr>
      <vt:lpstr>202203-NA</vt:lpstr>
      <vt:lpstr>204207</vt:lpstr>
      <vt:lpstr>213-NA</vt:lpstr>
      <vt:lpstr>214</vt:lpstr>
      <vt:lpstr>216</vt:lpstr>
      <vt:lpstr>217</vt:lpstr>
      <vt:lpstr>218</vt:lpstr>
      <vt:lpstr>219</vt:lpstr>
      <vt:lpstr>221</vt:lpstr>
      <vt:lpstr>224225</vt:lpstr>
      <vt:lpstr>227</vt:lpstr>
      <vt:lpstr>228229</vt:lpstr>
      <vt:lpstr>230</vt:lpstr>
      <vt:lpstr>232</vt:lpstr>
      <vt:lpstr>233</vt:lpstr>
      <vt:lpstr>234</vt:lpstr>
      <vt:lpstr>234A</vt:lpstr>
      <vt:lpstr>250251</vt:lpstr>
      <vt:lpstr>252</vt:lpstr>
      <vt:lpstr>253</vt:lpstr>
      <vt:lpstr>254</vt:lpstr>
      <vt:lpstr>256257</vt:lpstr>
      <vt:lpstr>261</vt:lpstr>
      <vt:lpstr>262263</vt:lpstr>
      <vt:lpstr> 262-263Insert</vt:lpstr>
      <vt:lpstr>266267</vt:lpstr>
      <vt:lpstr>269</vt:lpstr>
      <vt:lpstr>272273</vt:lpstr>
      <vt:lpstr>274275</vt:lpstr>
      <vt:lpstr>276277</vt:lpstr>
      <vt:lpstr>278</vt:lpstr>
      <vt:lpstr>300301</vt:lpstr>
      <vt:lpstr>300B Est ESCO  Energy Revenues</vt:lpstr>
      <vt:lpstr>304</vt:lpstr>
      <vt:lpstr>310311</vt:lpstr>
      <vt:lpstr>320323</vt:lpstr>
      <vt:lpstr>326327</vt:lpstr>
      <vt:lpstr>328330</vt:lpstr>
      <vt:lpstr>332</vt:lpstr>
      <vt:lpstr>335</vt:lpstr>
      <vt:lpstr>336</vt:lpstr>
      <vt:lpstr>337</vt:lpstr>
      <vt:lpstr>337A</vt:lpstr>
      <vt:lpstr>337B</vt:lpstr>
      <vt:lpstr>337C</vt:lpstr>
      <vt:lpstr>340</vt:lpstr>
      <vt:lpstr>350351</vt:lpstr>
      <vt:lpstr>352353</vt:lpstr>
      <vt:lpstr>354355</vt:lpstr>
      <vt:lpstr>356</vt:lpstr>
      <vt:lpstr>397</vt:lpstr>
      <vt:lpstr>401</vt:lpstr>
      <vt:lpstr>402403</vt:lpstr>
      <vt:lpstr>406407</vt:lpstr>
      <vt:lpstr>408409</vt:lpstr>
      <vt:lpstr>410411</vt:lpstr>
      <vt:lpstr>422423</vt:lpstr>
      <vt:lpstr>424425</vt:lpstr>
      <vt:lpstr>426427</vt:lpstr>
      <vt:lpstr>429</vt:lpstr>
      <vt:lpstr>430</vt:lpstr>
      <vt:lpstr>431</vt:lpstr>
      <vt:lpstr>450</vt:lpstr>
      <vt:lpstr>BOOK</vt:lpstr>
      <vt:lpstr>Sheet1</vt:lpstr>
      <vt:lpstr>_101</vt:lpstr>
      <vt:lpstr>_101PM</vt:lpstr>
      <vt:lpstr>_102</vt:lpstr>
      <vt:lpstr>_102PM</vt:lpstr>
      <vt:lpstr>_103</vt:lpstr>
      <vt:lpstr>_103PM</vt:lpstr>
      <vt:lpstr>'104105'!_104105</vt:lpstr>
      <vt:lpstr>'104105'!_104105PM</vt:lpstr>
      <vt:lpstr>'106107'!_106107</vt:lpstr>
      <vt:lpstr>'106107'!_106107PM</vt:lpstr>
      <vt:lpstr>_108109</vt:lpstr>
      <vt:lpstr>_108109PM</vt:lpstr>
      <vt:lpstr>_110113</vt:lpstr>
      <vt:lpstr>_110113PM</vt:lpstr>
      <vt:lpstr>_114117</vt:lpstr>
      <vt:lpstr>_114117PM</vt:lpstr>
      <vt:lpstr>_118119</vt:lpstr>
      <vt:lpstr>_118119PM</vt:lpstr>
      <vt:lpstr>_120121</vt:lpstr>
      <vt:lpstr>_120121PM</vt:lpstr>
      <vt:lpstr>_122123</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_221</vt:lpstr>
      <vt:lpstr>_221PM</vt:lpstr>
      <vt:lpstr>'224225'!_224225</vt:lpstr>
      <vt:lpstr>_227</vt:lpstr>
      <vt:lpstr>_227PM</vt:lpstr>
      <vt:lpstr>_228229</vt:lpstr>
      <vt:lpstr>_228229PM</vt:lpstr>
      <vt:lpstr>_230</vt:lpstr>
      <vt:lpstr>_230PM</vt:lpstr>
      <vt:lpstr>_232</vt:lpstr>
      <vt:lpstr>_233</vt:lpstr>
      <vt:lpstr>_234</vt:lpstr>
      <vt:lpstr>_250251</vt:lpstr>
      <vt:lpstr>_252</vt:lpstr>
      <vt:lpstr>_253</vt:lpstr>
      <vt:lpstr>_253PM</vt:lpstr>
      <vt:lpstr>_254</vt:lpstr>
      <vt:lpstr>_256257</vt:lpstr>
      <vt:lpstr>'261'!_261</vt:lpstr>
      <vt:lpstr>_262263</vt:lpstr>
      <vt:lpstr>_266267</vt:lpstr>
      <vt:lpstr>_269</vt:lpstr>
      <vt:lpstr>_272273</vt:lpstr>
      <vt:lpstr>_274275</vt:lpstr>
      <vt:lpstr>_276277</vt:lpstr>
      <vt:lpstr>_278</vt:lpstr>
      <vt:lpstr>_300301</vt:lpstr>
      <vt:lpstr>_300301PM</vt:lpstr>
      <vt:lpstr>_304</vt:lpstr>
      <vt:lpstr>_304PM</vt:lpstr>
      <vt:lpstr>_310311</vt:lpstr>
      <vt:lpstr>_310311PM</vt:lpstr>
      <vt:lpstr>'320323'!_320323</vt:lpstr>
      <vt:lpstr>'320323'!_320323PM</vt:lpstr>
      <vt:lpstr>_326327</vt:lpstr>
      <vt:lpstr>_326327PM</vt:lpstr>
      <vt:lpstr>_328330</vt:lpstr>
      <vt:lpstr>_328330PM</vt:lpstr>
      <vt:lpstr>_332</vt:lpstr>
      <vt:lpstr>_332PM</vt:lpstr>
      <vt:lpstr>_335</vt:lpstr>
      <vt:lpstr>_335PM</vt:lpstr>
      <vt:lpstr>_336</vt:lpstr>
      <vt:lpstr>_336PM</vt:lpstr>
      <vt:lpstr>_337</vt:lpstr>
      <vt:lpstr>_337PM</vt:lpstr>
      <vt:lpstr>'340'!_340</vt:lpstr>
      <vt:lpstr>'340'!_340PM</vt:lpstr>
      <vt:lpstr>_350351</vt:lpstr>
      <vt:lpstr>_350351PM</vt:lpstr>
      <vt:lpstr>_352353</vt:lpstr>
      <vt:lpstr>_352353PM</vt:lpstr>
      <vt:lpstr>_354355</vt:lpstr>
      <vt:lpstr>_354355PM</vt:lpstr>
      <vt:lpstr>'397'!_356</vt:lpstr>
      <vt:lpstr>_356</vt:lpstr>
      <vt:lpstr>'397'!_356PM</vt:lpstr>
      <vt:lpstr>_356PM</vt:lpstr>
      <vt:lpstr>_401</vt:lpstr>
      <vt:lpstr>_401PM</vt:lpstr>
      <vt:lpstr>_402403</vt:lpstr>
      <vt:lpstr>_402403PM</vt:lpstr>
      <vt:lpstr>_406407</vt:lpstr>
      <vt:lpstr>_406407PM</vt:lpstr>
      <vt:lpstr>_408409</vt:lpstr>
      <vt:lpstr>_408409PM</vt:lpstr>
      <vt:lpstr>_410411</vt:lpstr>
      <vt:lpstr>_410411PM</vt:lpstr>
      <vt:lpstr>_424425</vt:lpstr>
      <vt:lpstr>_424425PM</vt:lpstr>
      <vt:lpstr>_429</vt:lpstr>
      <vt:lpstr>_429PM</vt:lpstr>
      <vt:lpstr>_430</vt:lpstr>
      <vt:lpstr>_430PM</vt:lpstr>
      <vt:lpstr>_431</vt:lpstr>
      <vt:lpstr>_431PM</vt:lpstr>
      <vt:lpstr>_450</vt:lpstr>
      <vt:lpstr>BOOK</vt:lpstr>
      <vt:lpstr>COVER</vt:lpstr>
      <vt:lpstr>COVERPM</vt:lpstr>
      <vt:lpstr>DATA_SHEET</vt:lpstr>
      <vt:lpstr>GENINST</vt:lpstr>
      <vt:lpstr>GENINSTPM</vt:lpstr>
      <vt:lpstr>'102'!Print_Area</vt:lpstr>
      <vt:lpstr>'103'!Print_Area</vt:lpstr>
      <vt:lpstr>'104105'!Print_Area</vt:lpstr>
      <vt:lpstr>'106107'!Print_Area</vt:lpstr>
      <vt:lpstr>'108109'!Print_Area</vt:lpstr>
      <vt:lpstr>'110113'!Print_Area</vt:lpstr>
      <vt:lpstr>'118119'!Print_Area</vt:lpstr>
      <vt:lpstr>'120121'!Print_Area</vt:lpstr>
      <vt:lpstr>'122123'!Print_Area</vt:lpstr>
      <vt:lpstr>'200201'!Print_Area</vt:lpstr>
      <vt:lpstr>'214'!Print_Area</vt:lpstr>
      <vt:lpstr>'216'!Print_Area</vt:lpstr>
      <vt:lpstr>'217'!Print_Area</vt:lpstr>
      <vt:lpstr>'218'!Print_Area</vt:lpstr>
      <vt:lpstr>'221'!Print_Area</vt:lpstr>
      <vt:lpstr>'224225'!Print_Area</vt:lpstr>
      <vt:lpstr>'227'!Print_Area</vt:lpstr>
      <vt:lpstr>'228229'!Print_Area</vt:lpstr>
      <vt:lpstr>'230'!Print_Area</vt:lpstr>
      <vt:lpstr>'232'!Print_Area</vt:lpstr>
      <vt:lpstr>'233'!Print_Area</vt:lpstr>
      <vt:lpstr>'234'!Print_Area</vt:lpstr>
      <vt:lpstr>'234A'!Print_Area</vt:lpstr>
      <vt:lpstr>'250251'!Print_Area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'326327'!Print_Area</vt:lpstr>
      <vt:lpstr>'328330'!Print_Area</vt:lpstr>
      <vt:lpstr>'332'!Print_Area</vt:lpstr>
      <vt:lpstr>'335'!Print_Area</vt:lpstr>
      <vt:lpstr>'336'!Print_Area</vt:lpstr>
      <vt:lpstr>'340'!Print_Area</vt:lpstr>
      <vt:lpstr>'352353'!Print_Area</vt:lpstr>
      <vt:lpstr>'356'!Print_Area</vt:lpstr>
      <vt:lpstr>'397'!Print_Area</vt:lpstr>
      <vt:lpstr>'410411'!Print_Area</vt:lpstr>
      <vt:lpstr>'422423'!Print_Area</vt:lpstr>
      <vt:lpstr>'426427'!Print_Area</vt:lpstr>
      <vt:lpstr>'450'!Print_Area</vt:lpstr>
      <vt:lpstr>BOOK!Print_Area</vt:lpstr>
      <vt:lpstr>Comments!Print_Area</vt:lpstr>
      <vt:lpstr>'Data Sheet'!Print_Area</vt:lpstr>
      <vt:lpstr>README!Print_Area</vt:lpstr>
      <vt:lpstr>Table!Print_Area</vt:lpstr>
      <vt:lpstr>'216'!Print_Titles</vt:lpstr>
      <vt:lpstr>'224225'!Print_Titles</vt:lpstr>
      <vt:lpstr>'232'!Print_Titles</vt:lpstr>
      <vt:lpstr>'261'!Print_Titles</vt:lpstr>
      <vt:lpstr>'278'!Print_Titles</vt:lpstr>
      <vt:lpstr>'340'!Print_Titles</vt:lpstr>
      <vt:lpstr>BOOK!Print_Titles</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Tinelli, Richard</cp:lastModifiedBy>
  <cp:lastPrinted>2014-04-22T17:50:20Z</cp:lastPrinted>
  <dcterms:created xsi:type="dcterms:W3CDTF">1999-04-16T13:35:52Z</dcterms:created>
  <dcterms:modified xsi:type="dcterms:W3CDTF">2014-04-28T18:35:33Z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0x010100910D00F21FBCFC49B4CBD90A1383DEA5</vt:lpwstr>
  </property>
</Properties>
</file>